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85" yWindow="-180" windowWidth="13620" windowHeight="9360" tabRatio="845"/>
  </bookViews>
  <sheets>
    <sheet name="Indice" sheetId="1" r:id="rId1"/>
    <sheet name="Sección A" sheetId="120" r:id="rId2"/>
    <sheet name="A01" sheetId="97" r:id="rId3"/>
    <sheet name="A02" sheetId="98" r:id="rId4"/>
    <sheet name="Seccion B" sheetId="104" r:id="rId5"/>
    <sheet name="B01" sheetId="105" r:id="rId6"/>
    <sheet name="B02" sheetId="108" r:id="rId7"/>
    <sheet name="B03" sheetId="107" r:id="rId8"/>
    <sheet name="B04" sheetId="106" r:id="rId9"/>
    <sheet name="B05" sheetId="109" r:id="rId10"/>
    <sheet name="B06" sheetId="110" r:id="rId11"/>
    <sheet name="Seccion C" sheetId="44" r:id="rId12"/>
    <sheet name="C01" sheetId="53" r:id="rId13"/>
    <sheet name="C02" sheetId="54" r:id="rId14"/>
    <sheet name="C03" sheetId="55" r:id="rId15"/>
    <sheet name="C04" sheetId="56" r:id="rId16"/>
    <sheet name="C05" sheetId="45" r:id="rId17"/>
    <sheet name="C06" sheetId="46" r:id="rId18"/>
    <sheet name="C07" sheetId="47" r:id="rId19"/>
    <sheet name="C08" sheetId="49" r:id="rId20"/>
    <sheet name="Sección D-MLE" sheetId="13" r:id="rId21"/>
    <sheet name="D01a" sheetId="63" r:id="rId22"/>
    <sheet name="D01b" sheetId="64" r:id="rId23"/>
    <sheet name="D01c" sheetId="65" r:id="rId24"/>
    <sheet name="D02a" sheetId="66" r:id="rId25"/>
    <sheet name="D02b" sheetId="67" r:id="rId26"/>
    <sheet name="D02c" sheetId="68" r:id="rId27"/>
    <sheet name="D03a" sheetId="69" r:id="rId28"/>
    <sheet name="D03b" sheetId="70" r:id="rId29"/>
    <sheet name="D03c" sheetId="71" r:id="rId30"/>
    <sheet name="D04a" sheetId="75" r:id="rId31"/>
    <sheet name="D04b" sheetId="76" r:id="rId32"/>
    <sheet name="D04c" sheetId="77" r:id="rId33"/>
    <sheet name="D05a" sheetId="72" r:id="rId34"/>
    <sheet name="D05b" sheetId="73" r:id="rId35"/>
    <sheet name="D05c" sheetId="74" r:id="rId36"/>
    <sheet name="Sección D-Prg.Esp." sheetId="121" r:id="rId37"/>
    <sheet name="D06a" sheetId="103" r:id="rId38"/>
    <sheet name="D06b" sheetId="102" r:id="rId39"/>
    <sheet name="D07a" sheetId="115" r:id="rId40"/>
    <sheet name="D07b" sheetId="116" r:id="rId41"/>
    <sheet name="D09a-b" sheetId="2" r:id="rId42"/>
    <sheet name="D10a" sheetId="101" r:id="rId43"/>
    <sheet name="D10b" sheetId="119" r:id="rId44"/>
    <sheet name="D11a-b" sheetId="10" r:id="rId45"/>
    <sheet name="Seccion D-Conv." sheetId="122" r:id="rId46"/>
    <sheet name="D12a" sheetId="3" r:id="rId47"/>
    <sheet name="D12b" sheetId="4" r:id="rId48"/>
    <sheet name="D13" sheetId="5" r:id="rId49"/>
    <sheet name="D14" sheetId="6" r:id="rId50"/>
    <sheet name="D15" sheetId="7" r:id="rId51"/>
    <sheet name="D16" sheetId="8" r:id="rId52"/>
    <sheet name="D17a-b" sheetId="9" r:id="rId53"/>
    <sheet name="D18" sheetId="11" r:id="rId54"/>
    <sheet name="Sección E" sheetId="12" r:id="rId55"/>
    <sheet name="E01a" sheetId="61" r:id="rId56"/>
    <sheet name="E01b" sheetId="62" r:id="rId57"/>
    <sheet name="E02a-b" sheetId="14" r:id="rId58"/>
    <sheet name="E03" sheetId="48" r:id="rId59"/>
    <sheet name="E04" sheetId="35" r:id="rId60"/>
    <sheet name="E05" sheetId="37" r:id="rId61"/>
    <sheet name="Sección F -SIL" sheetId="16" r:id="rId62"/>
    <sheet name="F01" sheetId="82" r:id="rId63"/>
    <sheet name="F02a-b" sheetId="83" r:id="rId64"/>
    <sheet name="F04" sheetId="85" r:id="rId65"/>
    <sheet name="F05" sheetId="86" r:id="rId66"/>
    <sheet name="F06" sheetId="87" r:id="rId67"/>
    <sheet name="F07" sheetId="88" r:id="rId68"/>
    <sheet name="F08" sheetId="89" r:id="rId69"/>
    <sheet name="F09" sheetId="90" r:id="rId70"/>
    <sheet name="F10" sheetId="91" r:id="rId71"/>
    <sheet name="F11" sheetId="92" r:id="rId72"/>
    <sheet name="F12" sheetId="93" r:id="rId73"/>
    <sheet name="F13" sheetId="94" r:id="rId74"/>
    <sheet name="F14" sheetId="95" r:id="rId75"/>
    <sheet name="F15" sheetId="96" r:id="rId76"/>
    <sheet name="Seccion F - Prest. Med." sheetId="123" r:id="rId77"/>
    <sheet name="F16" sheetId="17" r:id="rId78"/>
    <sheet name="F17" sheetId="18" r:id="rId79"/>
    <sheet name="F18" sheetId="19" r:id="rId80"/>
    <sheet name="F19" sheetId="20" r:id="rId81"/>
    <sheet name="F20" sheetId="21" r:id="rId82"/>
    <sheet name="F21" sheetId="22" r:id="rId83"/>
    <sheet name="F22" sheetId="23" r:id="rId84"/>
    <sheet name="F23" sheetId="24" r:id="rId85"/>
    <sheet name="F24" sheetId="25" r:id="rId86"/>
    <sheet name="F25" sheetId="26" r:id="rId87"/>
    <sheet name="F26" sheetId="27" r:id="rId88"/>
    <sheet name="Sección G" sheetId="29" r:id="rId89"/>
    <sheet name="G01" sheetId="30" r:id="rId90"/>
    <sheet name="G02" sheetId="31" r:id="rId91"/>
    <sheet name="G03" sheetId="32" r:id="rId92"/>
    <sheet name="G04" sheetId="33" r:id="rId93"/>
    <sheet name="Sección H" sheetId="34" r:id="rId94"/>
    <sheet name="H01" sheetId="57" r:id="rId95"/>
    <sheet name="H02" sheetId="58" r:id="rId96"/>
    <sheet name="H03" sheetId="60" r:id="rId97"/>
    <sheet name="H04" sheetId="59" r:id="rId98"/>
    <sheet name="H05" sheetId="38" r:id="rId99"/>
    <sheet name="H06" sheetId="39" r:id="rId100"/>
    <sheet name="Sección I" sheetId="40" r:id="rId101"/>
    <sheet name="I01" sheetId="41" r:id="rId102"/>
    <sheet name="I02" sheetId="42" r:id="rId103"/>
    <sheet name="I03" sheetId="50" r:id="rId104"/>
    <sheet name="I04" sheetId="51" r:id="rId105"/>
    <sheet name="I05" sheetId="52" r:id="rId106"/>
    <sheet name="Sección J" sheetId="78" r:id="rId107"/>
    <sheet name="J01a" sheetId="79" r:id="rId108"/>
    <sheet name="J01b" sheetId="80" r:id="rId109"/>
  </sheets>
  <calcPr calcId="124519"/>
</workbook>
</file>

<file path=xl/calcChain.xml><?xml version="1.0" encoding="utf-8"?>
<calcChain xmlns="http://schemas.openxmlformats.org/spreadsheetml/2006/main">
  <c r="U21" i="119"/>
  <c r="T21"/>
  <c r="S21"/>
  <c r="R21"/>
  <c r="Q21"/>
  <c r="P21"/>
  <c r="O21"/>
  <c r="N21"/>
  <c r="M21"/>
  <c r="L21"/>
  <c r="K21"/>
  <c r="J21"/>
  <c r="I21"/>
  <c r="H21"/>
  <c r="G21"/>
  <c r="F21"/>
  <c r="E21"/>
  <c r="D21"/>
  <c r="U16"/>
  <c r="T16"/>
  <c r="S16"/>
  <c r="R16"/>
  <c r="Q16"/>
  <c r="P16"/>
  <c r="O16"/>
  <c r="N16"/>
  <c r="M16"/>
  <c r="L16"/>
  <c r="K16"/>
  <c r="J16"/>
  <c r="I16"/>
  <c r="H16"/>
  <c r="G16"/>
  <c r="F16"/>
  <c r="E16"/>
  <c r="D16"/>
  <c r="U11"/>
  <c r="T11"/>
  <c r="S11"/>
  <c r="R11"/>
  <c r="Q11"/>
  <c r="P11"/>
  <c r="O11"/>
  <c r="N11"/>
  <c r="M11"/>
  <c r="L11"/>
  <c r="K11"/>
  <c r="J11"/>
  <c r="I11"/>
  <c r="H11"/>
  <c r="G11"/>
  <c r="F11"/>
  <c r="E11"/>
  <c r="D11"/>
  <c r="U6"/>
  <c r="T6"/>
  <c r="S6"/>
  <c r="R6"/>
  <c r="Q6"/>
  <c r="P6"/>
  <c r="O6"/>
  <c r="N6"/>
  <c r="M6"/>
  <c r="L6"/>
  <c r="K6"/>
  <c r="J6"/>
  <c r="I6"/>
  <c r="H6"/>
  <c r="G6"/>
  <c r="F6"/>
  <c r="E6"/>
  <c r="D6"/>
  <c r="J11" i="101"/>
  <c r="I11"/>
  <c r="H11"/>
  <c r="G11"/>
  <c r="F11"/>
  <c r="E11"/>
  <c r="D11"/>
  <c r="C11"/>
  <c r="J6"/>
  <c r="I6"/>
  <c r="H6"/>
  <c r="G6"/>
  <c r="F6"/>
  <c r="E6"/>
  <c r="D6"/>
  <c r="C6"/>
  <c r="K32" i="26"/>
  <c r="K31"/>
  <c r="K30"/>
  <c r="K29"/>
  <c r="K28"/>
  <c r="K27"/>
  <c r="K26"/>
  <c r="K25"/>
  <c r="I32"/>
  <c r="I31"/>
  <c r="I30"/>
  <c r="I29"/>
  <c r="I28"/>
  <c r="I27"/>
  <c r="I26"/>
  <c r="I25"/>
  <c r="G32"/>
  <c r="G31"/>
  <c r="G30"/>
  <c r="G29"/>
  <c r="G28"/>
  <c r="G27"/>
  <c r="G26"/>
  <c r="G25"/>
  <c r="E32"/>
  <c r="E31"/>
  <c r="E30"/>
  <c r="E29"/>
  <c r="E28"/>
  <c r="E27"/>
  <c r="E26"/>
  <c r="E25"/>
  <c r="C26"/>
  <c r="C27"/>
  <c r="C28"/>
  <c r="C29"/>
  <c r="C30"/>
  <c r="C31"/>
  <c r="C32"/>
  <c r="C25"/>
  <c r="H32"/>
  <c r="F32"/>
  <c r="D32"/>
  <c r="H31"/>
  <c r="F31"/>
  <c r="D31"/>
  <c r="H30"/>
  <c r="F30"/>
  <c r="D30"/>
  <c r="H29"/>
  <c r="F29"/>
  <c r="D29"/>
  <c r="H28"/>
  <c r="F28"/>
  <c r="D28"/>
  <c r="H27"/>
  <c r="F27"/>
  <c r="D27"/>
  <c r="H26"/>
  <c r="F26"/>
  <c r="D26"/>
  <c r="H25"/>
  <c r="F25"/>
  <c r="D25"/>
  <c r="B32"/>
  <c r="B31"/>
  <c r="B30"/>
  <c r="B29"/>
  <c r="B28"/>
  <c r="B27"/>
  <c r="B26"/>
  <c r="B25"/>
  <c r="N382" i="79"/>
  <c r="M382"/>
  <c r="K382"/>
  <c r="J382"/>
  <c r="H382"/>
  <c r="G382"/>
  <c r="E382"/>
  <c r="D382"/>
  <c r="V26"/>
  <c r="S381"/>
  <c r="S382"/>
  <c r="Q381"/>
  <c r="Q382"/>
  <c r="Q380"/>
  <c r="R380" s="1"/>
  <c r="Z380"/>
  <c r="Y380"/>
  <c r="X380"/>
  <c r="U380"/>
  <c r="V380"/>
  <c r="S380"/>
  <c r="O380"/>
  <c r="N380"/>
  <c r="N384" s="1"/>
  <c r="M380"/>
  <c r="M384" s="1"/>
  <c r="L380"/>
  <c r="K380"/>
  <c r="J380"/>
  <c r="I380"/>
  <c r="H380"/>
  <c r="H384" s="1"/>
  <c r="G380"/>
  <c r="G384" s="1"/>
  <c r="F380"/>
  <c r="E380"/>
  <c r="D380"/>
  <c r="Z364"/>
  <c r="Z384" s="1"/>
  <c r="Y364"/>
  <c r="Y384" s="1"/>
  <c r="X364"/>
  <c r="X384" s="1"/>
  <c r="U364"/>
  <c r="V364" s="1"/>
  <c r="S364"/>
  <c r="T364" s="1"/>
  <c r="Q364"/>
  <c r="R364" s="1"/>
  <c r="O364"/>
  <c r="N364"/>
  <c r="M364"/>
  <c r="L364"/>
  <c r="K364"/>
  <c r="K384" s="1"/>
  <c r="J364"/>
  <c r="J384" s="1"/>
  <c r="I364"/>
  <c r="H364"/>
  <c r="G364"/>
  <c r="F364"/>
  <c r="E364"/>
  <c r="E384" s="1"/>
  <c r="D364"/>
  <c r="D384" s="1"/>
  <c r="Z353"/>
  <c r="Y353"/>
  <c r="X353"/>
  <c r="U353"/>
  <c r="V353"/>
  <c r="S353"/>
  <c r="T353"/>
  <c r="Q353"/>
  <c r="R353"/>
  <c r="O353"/>
  <c r="N353"/>
  <c r="M353"/>
  <c r="L353"/>
  <c r="K353"/>
  <c r="J353"/>
  <c r="I353"/>
  <c r="H353"/>
  <c r="G353"/>
  <c r="F353"/>
  <c r="E353"/>
  <c r="D353"/>
  <c r="Z345"/>
  <c r="Y345"/>
  <c r="X345"/>
  <c r="U345"/>
  <c r="V345"/>
  <c r="S345"/>
  <c r="T345"/>
  <c r="Q345"/>
  <c r="R345"/>
  <c r="O345"/>
  <c r="N345"/>
  <c r="M345"/>
  <c r="L345"/>
  <c r="K345"/>
  <c r="J345"/>
  <c r="I345"/>
  <c r="H345"/>
  <c r="G345"/>
  <c r="F345"/>
  <c r="E345"/>
  <c r="D345"/>
  <c r="Z336"/>
  <c r="Y336"/>
  <c r="X336"/>
  <c r="U336"/>
  <c r="V336"/>
  <c r="S336"/>
  <c r="T336"/>
  <c r="Q336"/>
  <c r="R336"/>
  <c r="O336"/>
  <c r="N336"/>
  <c r="M336"/>
  <c r="L336"/>
  <c r="K336"/>
  <c r="J336"/>
  <c r="I336"/>
  <c r="H336"/>
  <c r="G336"/>
  <c r="F336"/>
  <c r="E336"/>
  <c r="D336"/>
  <c r="Z327"/>
  <c r="Y327"/>
  <c r="X327"/>
  <c r="U327"/>
  <c r="V327"/>
  <c r="S327"/>
  <c r="T327"/>
  <c r="Q327"/>
  <c r="R327"/>
  <c r="O327"/>
  <c r="N327"/>
  <c r="M327"/>
  <c r="L327"/>
  <c r="K327"/>
  <c r="J327"/>
  <c r="I327"/>
  <c r="H327"/>
  <c r="G327"/>
  <c r="F327"/>
  <c r="E327"/>
  <c r="D327"/>
  <c r="Z322"/>
  <c r="Y322"/>
  <c r="X322"/>
  <c r="U322"/>
  <c r="V322"/>
  <c r="S322"/>
  <c r="T322" s="1"/>
  <c r="Q322"/>
  <c r="R322" s="1"/>
  <c r="O322"/>
  <c r="N322"/>
  <c r="M322"/>
  <c r="L322"/>
  <c r="K322"/>
  <c r="J322"/>
  <c r="I322"/>
  <c r="H322"/>
  <c r="G322"/>
  <c r="F322"/>
  <c r="E322"/>
  <c r="D322"/>
  <c r="Z311"/>
  <c r="Y311"/>
  <c r="X311"/>
  <c r="U311"/>
  <c r="V311" s="1"/>
  <c r="S311"/>
  <c r="T311" s="1"/>
  <c r="Q311"/>
  <c r="R311" s="1"/>
  <c r="O311"/>
  <c r="N311"/>
  <c r="M311"/>
  <c r="L311"/>
  <c r="K311"/>
  <c r="J311"/>
  <c r="I311"/>
  <c r="H311"/>
  <c r="G311"/>
  <c r="F311"/>
  <c r="E311"/>
  <c r="D311"/>
  <c r="Z300"/>
  <c r="Y300"/>
  <c r="X300"/>
  <c r="U300"/>
  <c r="V300"/>
  <c r="S300"/>
  <c r="T300" s="1"/>
  <c r="Q300"/>
  <c r="R300" s="1"/>
  <c r="O300"/>
  <c r="N300"/>
  <c r="M300"/>
  <c r="L300"/>
  <c r="K300"/>
  <c r="J300"/>
  <c r="I300"/>
  <c r="H300"/>
  <c r="G300"/>
  <c r="F300"/>
  <c r="E300"/>
  <c r="D300"/>
  <c r="Z287"/>
  <c r="Y287"/>
  <c r="X287"/>
  <c r="U287"/>
  <c r="V287"/>
  <c r="S287"/>
  <c r="T287" s="1"/>
  <c r="Q287"/>
  <c r="R287" s="1"/>
  <c r="O287"/>
  <c r="N287"/>
  <c r="M287"/>
  <c r="L287"/>
  <c r="K287"/>
  <c r="J287"/>
  <c r="I287"/>
  <c r="H287"/>
  <c r="G287"/>
  <c r="F287"/>
  <c r="E287"/>
  <c r="D287"/>
  <c r="Z279"/>
  <c r="Y279"/>
  <c r="X279"/>
  <c r="U279"/>
  <c r="V279"/>
  <c r="S279"/>
  <c r="T279" s="1"/>
  <c r="Q279"/>
  <c r="R279" s="1"/>
  <c r="O279"/>
  <c r="N279"/>
  <c r="M279"/>
  <c r="L279"/>
  <c r="K279"/>
  <c r="J279"/>
  <c r="I279"/>
  <c r="H279"/>
  <c r="G279"/>
  <c r="F279"/>
  <c r="E279"/>
  <c r="D279"/>
  <c r="Z268"/>
  <c r="Y268"/>
  <c r="X268"/>
  <c r="U268"/>
  <c r="V268"/>
  <c r="S268"/>
  <c r="T268" s="1"/>
  <c r="Q268"/>
  <c r="R268" s="1"/>
  <c r="O268"/>
  <c r="N268"/>
  <c r="M268"/>
  <c r="L268"/>
  <c r="K268"/>
  <c r="J268"/>
  <c r="I268"/>
  <c r="H268"/>
  <c r="G268"/>
  <c r="F268"/>
  <c r="E268"/>
  <c r="D268"/>
  <c r="Z254"/>
  <c r="Y254"/>
  <c r="X254"/>
  <c r="U254"/>
  <c r="V254"/>
  <c r="S254"/>
  <c r="T254" s="1"/>
  <c r="Q254"/>
  <c r="R254" s="1"/>
  <c r="O254"/>
  <c r="N254"/>
  <c r="M254"/>
  <c r="L254"/>
  <c r="K254"/>
  <c r="J254"/>
  <c r="I254"/>
  <c r="H254"/>
  <c r="G254"/>
  <c r="F254"/>
  <c r="E254"/>
  <c r="D254"/>
  <c r="Z242"/>
  <c r="Y242"/>
  <c r="X242"/>
  <c r="U242"/>
  <c r="V242"/>
  <c r="S242"/>
  <c r="T242" s="1"/>
  <c r="Q242"/>
  <c r="R242" s="1"/>
  <c r="O242"/>
  <c r="N242"/>
  <c r="M242"/>
  <c r="L242"/>
  <c r="K242"/>
  <c r="J242"/>
  <c r="I242"/>
  <c r="H242"/>
  <c r="G242"/>
  <c r="F242"/>
  <c r="E242"/>
  <c r="D242"/>
  <c r="Z220"/>
  <c r="Y220"/>
  <c r="X220"/>
  <c r="U220"/>
  <c r="V220"/>
  <c r="S220"/>
  <c r="T220" s="1"/>
  <c r="Q220"/>
  <c r="R220" s="1"/>
  <c r="O220"/>
  <c r="N220"/>
  <c r="M220"/>
  <c r="L220"/>
  <c r="K220"/>
  <c r="J220"/>
  <c r="I220"/>
  <c r="H220"/>
  <c r="G220"/>
  <c r="F220"/>
  <c r="E220"/>
  <c r="D220"/>
  <c r="Z198"/>
  <c r="Y198"/>
  <c r="X198"/>
  <c r="U198"/>
  <c r="V198"/>
  <c r="S198"/>
  <c r="T198" s="1"/>
  <c r="Q198"/>
  <c r="R198" s="1"/>
  <c r="O198"/>
  <c r="N198"/>
  <c r="M198"/>
  <c r="L198"/>
  <c r="K198"/>
  <c r="J198"/>
  <c r="I198"/>
  <c r="H198"/>
  <c r="G198"/>
  <c r="F198"/>
  <c r="E198"/>
  <c r="D198"/>
  <c r="Z183"/>
  <c r="Y183"/>
  <c r="X183"/>
  <c r="U183"/>
  <c r="V183"/>
  <c r="S183"/>
  <c r="T183" s="1"/>
  <c r="Q183"/>
  <c r="R183" s="1"/>
  <c r="O183"/>
  <c r="N183"/>
  <c r="M183"/>
  <c r="L183"/>
  <c r="K183"/>
  <c r="J183"/>
  <c r="I183"/>
  <c r="H183"/>
  <c r="G183"/>
  <c r="F183"/>
  <c r="E183"/>
  <c r="D183"/>
  <c r="Z175"/>
  <c r="Y175"/>
  <c r="X175"/>
  <c r="U175"/>
  <c r="V175"/>
  <c r="S175"/>
  <c r="T175"/>
  <c r="Q175"/>
  <c r="R175"/>
  <c r="O175"/>
  <c r="N175"/>
  <c r="M175"/>
  <c r="L175"/>
  <c r="K175"/>
  <c r="J175"/>
  <c r="I175"/>
  <c r="H175"/>
  <c r="G175"/>
  <c r="F175"/>
  <c r="E175"/>
  <c r="D175"/>
  <c r="Z170"/>
  <c r="Y170"/>
  <c r="X170"/>
  <c r="U170"/>
  <c r="V170"/>
  <c r="S170"/>
  <c r="T170" s="1"/>
  <c r="Q170"/>
  <c r="R170" s="1"/>
  <c r="O170"/>
  <c r="N170"/>
  <c r="M170"/>
  <c r="L170"/>
  <c r="K170"/>
  <c r="J170"/>
  <c r="I170"/>
  <c r="H170"/>
  <c r="G170"/>
  <c r="F170"/>
  <c r="E170"/>
  <c r="D170"/>
  <c r="Z161"/>
  <c r="Y161"/>
  <c r="X161"/>
  <c r="U161"/>
  <c r="V161"/>
  <c r="S161"/>
  <c r="T161" s="1"/>
  <c r="Q161"/>
  <c r="R161" s="1"/>
  <c r="O161"/>
  <c r="N161"/>
  <c r="M161"/>
  <c r="L161"/>
  <c r="K161"/>
  <c r="J161"/>
  <c r="I161"/>
  <c r="H161"/>
  <c r="G161"/>
  <c r="F161"/>
  <c r="E161"/>
  <c r="D161"/>
  <c r="Z130"/>
  <c r="Y130"/>
  <c r="X130"/>
  <c r="U130"/>
  <c r="V130"/>
  <c r="S130"/>
  <c r="T130" s="1"/>
  <c r="Q130"/>
  <c r="R130" s="1"/>
  <c r="O130"/>
  <c r="N130"/>
  <c r="M130"/>
  <c r="L130"/>
  <c r="K130"/>
  <c r="J130"/>
  <c r="I130"/>
  <c r="H130"/>
  <c r="G130"/>
  <c r="F130"/>
  <c r="E130"/>
  <c r="D130"/>
  <c r="Z96"/>
  <c r="Y96"/>
  <c r="X96"/>
  <c r="U96"/>
  <c r="V96"/>
  <c r="S96"/>
  <c r="T96" s="1"/>
  <c r="Q96"/>
  <c r="R96" s="1"/>
  <c r="O96"/>
  <c r="N96"/>
  <c r="M96"/>
  <c r="L96"/>
  <c r="K96"/>
  <c r="J96"/>
  <c r="I96"/>
  <c r="H96"/>
  <c r="G96"/>
  <c r="F96"/>
  <c r="E96"/>
  <c r="D96"/>
  <c r="Z85"/>
  <c r="Y85"/>
  <c r="X85"/>
  <c r="U85"/>
  <c r="V85"/>
  <c r="S85"/>
  <c r="T85" s="1"/>
  <c r="Q85"/>
  <c r="R85" s="1"/>
  <c r="O85"/>
  <c r="N85"/>
  <c r="M85"/>
  <c r="L85"/>
  <c r="K85"/>
  <c r="J85"/>
  <c r="I85"/>
  <c r="H85"/>
  <c r="G85"/>
  <c r="F85"/>
  <c r="E85"/>
  <c r="D85"/>
  <c r="Z76"/>
  <c r="Y76"/>
  <c r="X76"/>
  <c r="U76"/>
  <c r="V76"/>
  <c r="S76"/>
  <c r="T76" s="1"/>
  <c r="Q76"/>
  <c r="R76" s="1"/>
  <c r="O76"/>
  <c r="N76"/>
  <c r="M76"/>
  <c r="L76"/>
  <c r="K76"/>
  <c r="J76"/>
  <c r="I76"/>
  <c r="H76"/>
  <c r="G76"/>
  <c r="F76"/>
  <c r="E76"/>
  <c r="D76"/>
  <c r="Z55"/>
  <c r="Y55"/>
  <c r="X55"/>
  <c r="U55"/>
  <c r="V55"/>
  <c r="S55"/>
  <c r="T55" s="1"/>
  <c r="Q55"/>
  <c r="R55" s="1"/>
  <c r="O55"/>
  <c r="N55"/>
  <c r="M55"/>
  <c r="L55"/>
  <c r="K55"/>
  <c r="J55"/>
  <c r="I55"/>
  <c r="H55"/>
  <c r="G55"/>
  <c r="F55"/>
  <c r="E55"/>
  <c r="D55"/>
  <c r="Z39"/>
  <c r="Y39"/>
  <c r="X39"/>
  <c r="U39"/>
  <c r="V39" s="1"/>
  <c r="S39"/>
  <c r="T39" s="1"/>
  <c r="Q39"/>
  <c r="R39" s="1"/>
  <c r="O39"/>
  <c r="N39"/>
  <c r="M39"/>
  <c r="L39"/>
  <c r="K39"/>
  <c r="J39"/>
  <c r="I39"/>
  <c r="H39"/>
  <c r="G39"/>
  <c r="F39"/>
  <c r="E39"/>
  <c r="D39"/>
  <c r="Z29"/>
  <c r="Y29"/>
  <c r="X29"/>
  <c r="U29"/>
  <c r="S29"/>
  <c r="Q29"/>
  <c r="E29"/>
  <c r="F29"/>
  <c r="G29"/>
  <c r="H29"/>
  <c r="I29"/>
  <c r="J29"/>
  <c r="K29"/>
  <c r="L29"/>
  <c r="M29"/>
  <c r="N29"/>
  <c r="O29"/>
  <c r="D29"/>
  <c r="U19"/>
  <c r="V19" s="1"/>
  <c r="Z19"/>
  <c r="Y19"/>
  <c r="X19"/>
  <c r="S19"/>
  <c r="T19"/>
  <c r="Q19"/>
  <c r="R19"/>
  <c r="E19"/>
  <c r="F19"/>
  <c r="G19"/>
  <c r="H19"/>
  <c r="I19"/>
  <c r="J19"/>
  <c r="K19"/>
  <c r="L19"/>
  <c r="M19"/>
  <c r="N19"/>
  <c r="O19"/>
  <c r="D19"/>
  <c r="Z11"/>
  <c r="Y11"/>
  <c r="X11"/>
  <c r="U11"/>
  <c r="V11"/>
  <c r="S11"/>
  <c r="T11"/>
  <c r="Q11"/>
  <c r="R11"/>
  <c r="G11"/>
  <c r="H11"/>
  <c r="I11"/>
  <c r="J11"/>
  <c r="K11"/>
  <c r="L11"/>
  <c r="M11"/>
  <c r="N11"/>
  <c r="O11"/>
  <c r="E11"/>
  <c r="F11"/>
  <c r="D11"/>
  <c r="J32" i="26"/>
  <c r="J25"/>
  <c r="J26"/>
  <c r="J27"/>
  <c r="J28"/>
  <c r="J29"/>
  <c r="J30"/>
  <c r="J31"/>
  <c r="T29" i="79"/>
  <c r="U381"/>
  <c r="T380"/>
  <c r="R29"/>
  <c r="V29"/>
  <c r="Q384"/>
  <c r="U384"/>
  <c r="U382"/>
  <c r="B53" i="42"/>
  <c r="B60" s="1"/>
  <c r="H35" i="23"/>
  <c r="H33"/>
  <c r="H32"/>
  <c r="H31"/>
  <c r="H30"/>
  <c r="H29"/>
  <c r="H28"/>
  <c r="H27"/>
  <c r="H26"/>
  <c r="H25"/>
  <c r="H24"/>
  <c r="H23"/>
  <c r="H22"/>
  <c r="H21"/>
  <c r="H20"/>
  <c r="H19"/>
  <c r="H10"/>
  <c r="H11"/>
  <c r="H12"/>
  <c r="H13"/>
  <c r="H14"/>
  <c r="H15"/>
  <c r="H16"/>
  <c r="H17"/>
  <c r="H9"/>
  <c r="B11" i="96"/>
  <c r="B12"/>
  <c r="B13"/>
  <c r="B14"/>
  <c r="B15"/>
  <c r="B16"/>
  <c r="B17"/>
  <c r="B18"/>
  <c r="B19"/>
  <c r="B20"/>
  <c r="B21"/>
  <c r="B22"/>
  <c r="B23"/>
  <c r="B24"/>
  <c r="B25"/>
  <c r="B10"/>
  <c r="F10" s="1"/>
  <c r="D27" i="83"/>
  <c r="E27"/>
  <c r="F27"/>
  <c r="G27"/>
  <c r="C27"/>
  <c r="D15"/>
  <c r="E15"/>
  <c r="F15"/>
  <c r="G15"/>
  <c r="C15"/>
  <c r="D9"/>
  <c r="E9"/>
  <c r="F9"/>
  <c r="G9"/>
  <c r="C9"/>
  <c r="C33"/>
  <c r="D33"/>
  <c r="E33"/>
  <c r="F33"/>
  <c r="G33"/>
  <c r="K6"/>
  <c r="K7"/>
  <c r="K8"/>
  <c r="K10"/>
  <c r="K11"/>
  <c r="K12"/>
  <c r="K13"/>
  <c r="K14"/>
  <c r="K24"/>
  <c r="K25"/>
  <c r="K26"/>
  <c r="K28"/>
  <c r="K29"/>
  <c r="K30"/>
  <c r="K31"/>
  <c r="K32"/>
  <c r="H8" i="37"/>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7"/>
  <c r="D43" i="11"/>
  <c r="B19"/>
  <c r="C19"/>
  <c r="D19"/>
  <c r="E19"/>
  <c r="E43"/>
  <c r="B73" i="68"/>
  <c r="B72"/>
  <c r="B71"/>
  <c r="B70"/>
  <c r="B69"/>
  <c r="B68"/>
  <c r="B67"/>
  <c r="B66"/>
  <c r="B63"/>
  <c r="B62"/>
  <c r="B61"/>
  <c r="B60"/>
  <c r="B59"/>
  <c r="B58"/>
  <c r="B55"/>
  <c r="B54"/>
  <c r="B53"/>
  <c r="B52"/>
  <c r="B51"/>
  <c r="B50"/>
  <c r="B49"/>
  <c r="B48"/>
  <c r="B47"/>
  <c r="B46"/>
  <c r="B45"/>
  <c r="B44"/>
  <c r="B43"/>
  <c r="B42"/>
  <c r="B41"/>
  <c r="B40"/>
  <c r="B37"/>
  <c r="B36"/>
  <c r="B35"/>
  <c r="B34"/>
  <c r="B33"/>
  <c r="B32"/>
  <c r="B31"/>
  <c r="B30"/>
  <c r="B29"/>
  <c r="B28"/>
  <c r="B27"/>
  <c r="B26"/>
  <c r="B25"/>
  <c r="B24"/>
  <c r="B23"/>
  <c r="B22"/>
  <c r="B21"/>
  <c r="B20"/>
  <c r="B17"/>
  <c r="B16"/>
  <c r="B15"/>
  <c r="B11"/>
  <c r="B12"/>
  <c r="B10"/>
  <c r="I26" i="54"/>
  <c r="C94" i="116"/>
  <c r="D94"/>
  <c r="E94"/>
  <c r="F94"/>
  <c r="G94"/>
  <c r="H94"/>
  <c r="I94"/>
  <c r="J94"/>
  <c r="K94"/>
  <c r="L94"/>
  <c r="M94"/>
  <c r="N94"/>
  <c r="O94"/>
  <c r="P94"/>
  <c r="Q94"/>
  <c r="R94"/>
  <c r="B94"/>
  <c r="C70"/>
  <c r="D70"/>
  <c r="E70"/>
  <c r="F70"/>
  <c r="G70"/>
  <c r="H70"/>
  <c r="I70"/>
  <c r="J70"/>
  <c r="K70"/>
  <c r="L70"/>
  <c r="M70"/>
  <c r="N70"/>
  <c r="O70"/>
  <c r="P70"/>
  <c r="Q70"/>
  <c r="R70"/>
  <c r="B70"/>
  <c r="C46"/>
  <c r="D46"/>
  <c r="E46"/>
  <c r="F46"/>
  <c r="G46"/>
  <c r="H46"/>
  <c r="I46"/>
  <c r="J46"/>
  <c r="K46"/>
  <c r="L46"/>
  <c r="M46"/>
  <c r="N46"/>
  <c r="O46"/>
  <c r="P46"/>
  <c r="Q46"/>
  <c r="R46"/>
  <c r="B46"/>
  <c r="C22"/>
  <c r="D22"/>
  <c r="E22"/>
  <c r="F22"/>
  <c r="G22"/>
  <c r="H22"/>
  <c r="I22"/>
  <c r="J22"/>
  <c r="K22"/>
  <c r="L22"/>
  <c r="M22"/>
  <c r="N22"/>
  <c r="O22"/>
  <c r="P22"/>
  <c r="Q22"/>
  <c r="R22"/>
  <c r="B22"/>
  <c r="D23" i="115"/>
  <c r="E23"/>
  <c r="F23"/>
  <c r="G23"/>
  <c r="H23"/>
  <c r="I23"/>
  <c r="C23"/>
  <c r="B23"/>
  <c r="C59" i="102"/>
  <c r="D59"/>
  <c r="E59"/>
  <c r="F59"/>
  <c r="G59"/>
  <c r="H59"/>
  <c r="I59"/>
  <c r="J59"/>
  <c r="K59"/>
  <c r="L59"/>
  <c r="M59"/>
  <c r="N59"/>
  <c r="O59"/>
  <c r="P59"/>
  <c r="Q59"/>
  <c r="R59"/>
  <c r="B59"/>
  <c r="C14"/>
  <c r="D14"/>
  <c r="E14"/>
  <c r="F14"/>
  <c r="G14"/>
  <c r="H14"/>
  <c r="I14"/>
  <c r="J14"/>
  <c r="K14"/>
  <c r="L14"/>
  <c r="M14"/>
  <c r="N14"/>
  <c r="O14"/>
  <c r="P14"/>
  <c r="Q14"/>
  <c r="R14"/>
  <c r="B14"/>
  <c r="C29"/>
  <c r="D29"/>
  <c r="E29"/>
  <c r="F29"/>
  <c r="G29"/>
  <c r="H29"/>
  <c r="I29"/>
  <c r="J29"/>
  <c r="K29"/>
  <c r="L29"/>
  <c r="M29"/>
  <c r="N29"/>
  <c r="O29"/>
  <c r="P29"/>
  <c r="Q29"/>
  <c r="R29"/>
  <c r="B29"/>
  <c r="C44"/>
  <c r="E44"/>
  <c r="G44"/>
  <c r="I44"/>
  <c r="K44"/>
  <c r="M44"/>
  <c r="O44"/>
  <c r="Q44"/>
  <c r="B44"/>
  <c r="D44"/>
  <c r="F44"/>
  <c r="H44"/>
  <c r="J44"/>
  <c r="L44"/>
  <c r="N44"/>
  <c r="P44"/>
  <c r="R44"/>
  <c r="J24" i="27"/>
  <c r="B24" s="1"/>
  <c r="C14" i="103"/>
  <c r="E14"/>
  <c r="G14"/>
  <c r="I14"/>
  <c r="B14"/>
  <c r="D14"/>
  <c r="F14"/>
  <c r="H14"/>
  <c r="H10" i="27"/>
  <c r="F10"/>
  <c r="D10"/>
  <c r="D12"/>
  <c r="H12"/>
  <c r="J16"/>
  <c r="H16"/>
  <c r="H20"/>
  <c r="J27"/>
  <c r="I10"/>
  <c r="G10"/>
  <c r="E10"/>
  <c r="I12"/>
  <c r="G12"/>
  <c r="E12"/>
  <c r="I16"/>
  <c r="G16"/>
  <c r="H18"/>
  <c r="I20"/>
  <c r="J22"/>
  <c r="D96" i="25"/>
  <c r="D66"/>
  <c r="L19" i="110"/>
  <c r="P19" i="56"/>
  <c r="O42" i="92"/>
  <c r="O43"/>
  <c r="O39"/>
  <c r="O40"/>
  <c r="N43"/>
  <c r="M43"/>
  <c r="L43"/>
  <c r="K43"/>
  <c r="J43"/>
  <c r="I43"/>
  <c r="H43"/>
  <c r="G43"/>
  <c r="F43"/>
  <c r="E43"/>
  <c r="D43"/>
  <c r="C43"/>
  <c r="O41"/>
  <c r="N41"/>
  <c r="M41"/>
  <c r="L41"/>
  <c r="K41"/>
  <c r="J41"/>
  <c r="I41"/>
  <c r="H41"/>
  <c r="G41"/>
  <c r="F41"/>
  <c r="E41"/>
  <c r="D41"/>
  <c r="C41"/>
  <c r="O38"/>
  <c r="N38"/>
  <c r="M38"/>
  <c r="L38"/>
  <c r="K38"/>
  <c r="J38"/>
  <c r="I38"/>
  <c r="G38"/>
  <c r="F38"/>
  <c r="E38"/>
  <c r="D38"/>
  <c r="C38"/>
  <c r="O36"/>
  <c r="N36"/>
  <c r="M36"/>
  <c r="L36"/>
  <c r="K36"/>
  <c r="J36"/>
  <c r="I36"/>
  <c r="G36"/>
  <c r="F36"/>
  <c r="E36"/>
  <c r="D36"/>
  <c r="C36"/>
  <c r="O16"/>
  <c r="N16"/>
  <c r="M16"/>
  <c r="L16"/>
  <c r="K16"/>
  <c r="J16"/>
  <c r="I16"/>
  <c r="H16"/>
  <c r="G16"/>
  <c r="F16"/>
  <c r="E16"/>
  <c r="D16"/>
  <c r="C16"/>
  <c r="O14"/>
  <c r="N14"/>
  <c r="M14"/>
  <c r="L14"/>
  <c r="K14"/>
  <c r="J14"/>
  <c r="I14"/>
  <c r="H14"/>
  <c r="G14"/>
  <c r="F14"/>
  <c r="E14"/>
  <c r="D14"/>
  <c r="C14"/>
  <c r="O11"/>
  <c r="N11"/>
  <c r="M11"/>
  <c r="L11"/>
  <c r="K11"/>
  <c r="J11"/>
  <c r="I11"/>
  <c r="G11"/>
  <c r="F11"/>
  <c r="E11"/>
  <c r="D11"/>
  <c r="C11"/>
  <c r="O9"/>
  <c r="N9"/>
  <c r="M9"/>
  <c r="L9"/>
  <c r="K9"/>
  <c r="J9"/>
  <c r="I9"/>
  <c r="G9"/>
  <c r="F9"/>
  <c r="E9"/>
  <c r="D9"/>
  <c r="C9"/>
  <c r="D17"/>
  <c r="E17"/>
  <c r="F17"/>
  <c r="G17"/>
  <c r="H17"/>
  <c r="I17"/>
  <c r="J17"/>
  <c r="K17"/>
  <c r="L17"/>
  <c r="M17"/>
  <c r="N17"/>
  <c r="O17"/>
  <c r="D18"/>
  <c r="E18"/>
  <c r="F18"/>
  <c r="G18"/>
  <c r="H18"/>
  <c r="I18"/>
  <c r="J18"/>
  <c r="K18"/>
  <c r="L18"/>
  <c r="M18"/>
  <c r="N18"/>
  <c r="O18"/>
  <c r="D19"/>
  <c r="E19"/>
  <c r="F19"/>
  <c r="G19"/>
  <c r="H19"/>
  <c r="I19"/>
  <c r="J19"/>
  <c r="K19"/>
  <c r="L19"/>
  <c r="M19"/>
  <c r="N19"/>
  <c r="O19"/>
  <c r="D20"/>
  <c r="E20"/>
  <c r="F20"/>
  <c r="G20"/>
  <c r="H20"/>
  <c r="I20"/>
  <c r="J20"/>
  <c r="K20"/>
  <c r="L20"/>
  <c r="M20"/>
  <c r="N20"/>
  <c r="O20"/>
  <c r="D21"/>
  <c r="E21"/>
  <c r="F21"/>
  <c r="G21"/>
  <c r="H21"/>
  <c r="I21"/>
  <c r="J21"/>
  <c r="K21"/>
  <c r="L21"/>
  <c r="M21"/>
  <c r="N21"/>
  <c r="O21"/>
  <c r="C20"/>
  <c r="C18"/>
  <c r="C17"/>
  <c r="D44"/>
  <c r="E44"/>
  <c r="F44"/>
  <c r="G44"/>
  <c r="H44"/>
  <c r="I44"/>
  <c r="J44"/>
  <c r="K44"/>
  <c r="L44"/>
  <c r="M44"/>
  <c r="N44"/>
  <c r="O44"/>
  <c r="D45"/>
  <c r="E45"/>
  <c r="F45"/>
  <c r="G45"/>
  <c r="H45"/>
  <c r="I45"/>
  <c r="J45"/>
  <c r="K45"/>
  <c r="L45"/>
  <c r="M45"/>
  <c r="N45"/>
  <c r="O45"/>
  <c r="D46"/>
  <c r="E46"/>
  <c r="F46"/>
  <c r="G46"/>
  <c r="H46"/>
  <c r="I46"/>
  <c r="J46"/>
  <c r="K46"/>
  <c r="L46"/>
  <c r="M46"/>
  <c r="N46"/>
  <c r="O46"/>
  <c r="D47"/>
  <c r="E47"/>
  <c r="F47"/>
  <c r="G47"/>
  <c r="H47"/>
  <c r="I47"/>
  <c r="J47"/>
  <c r="K47"/>
  <c r="L47"/>
  <c r="M47"/>
  <c r="N47"/>
  <c r="O47"/>
  <c r="D48"/>
  <c r="E48"/>
  <c r="F48"/>
  <c r="G48"/>
  <c r="H48"/>
  <c r="I48"/>
  <c r="J48"/>
  <c r="K48"/>
  <c r="L48"/>
  <c r="M48"/>
  <c r="N48"/>
  <c r="O48"/>
  <c r="C47"/>
  <c r="C45"/>
  <c r="C44"/>
  <c r="F21" i="93"/>
  <c r="G21"/>
  <c r="H21"/>
  <c r="I21"/>
  <c r="J21"/>
  <c r="K21"/>
  <c r="L21"/>
  <c r="M21"/>
  <c r="N21"/>
  <c r="F22"/>
  <c r="G22"/>
  <c r="H22"/>
  <c r="I22"/>
  <c r="J22"/>
  <c r="K22"/>
  <c r="L22"/>
  <c r="M22"/>
  <c r="N22"/>
  <c r="F23"/>
  <c r="G23"/>
  <c r="H23"/>
  <c r="I23"/>
  <c r="J23"/>
  <c r="K23"/>
  <c r="L23"/>
  <c r="M23"/>
  <c r="N23"/>
  <c r="F24"/>
  <c r="G24"/>
  <c r="H24"/>
  <c r="I24"/>
  <c r="J24"/>
  <c r="K24"/>
  <c r="L24"/>
  <c r="M24"/>
  <c r="N24"/>
  <c r="F25"/>
  <c r="G25"/>
  <c r="H25"/>
  <c r="I25"/>
  <c r="J25"/>
  <c r="K25"/>
  <c r="L25"/>
  <c r="M25"/>
  <c r="N25"/>
  <c r="F26"/>
  <c r="G26"/>
  <c r="H26"/>
  <c r="I26"/>
  <c r="J26"/>
  <c r="K26"/>
  <c r="L26"/>
  <c r="M26"/>
  <c r="N26"/>
  <c r="D21"/>
  <c r="E21"/>
  <c r="D22"/>
  <c r="E22"/>
  <c r="D23"/>
  <c r="E23"/>
  <c r="D24"/>
  <c r="E24"/>
  <c r="D25"/>
  <c r="E25"/>
  <c r="D26"/>
  <c r="E26"/>
  <c r="C24"/>
  <c r="C25"/>
  <c r="C26"/>
  <c r="C22"/>
  <c r="C21"/>
  <c r="K55"/>
  <c r="L55"/>
  <c r="M55"/>
  <c r="N55"/>
  <c r="K56"/>
  <c r="L56"/>
  <c r="M56"/>
  <c r="N56"/>
  <c r="K57"/>
  <c r="L57"/>
  <c r="M57"/>
  <c r="N57"/>
  <c r="K58"/>
  <c r="L58"/>
  <c r="M58"/>
  <c r="N58"/>
  <c r="K59"/>
  <c r="L59"/>
  <c r="M59"/>
  <c r="N59"/>
  <c r="K60"/>
  <c r="L60"/>
  <c r="M60"/>
  <c r="N60"/>
  <c r="J60"/>
  <c r="J59"/>
  <c r="J58"/>
  <c r="J56"/>
  <c r="J55"/>
  <c r="I60"/>
  <c r="I59"/>
  <c r="I58"/>
  <c r="I56"/>
  <c r="I55"/>
  <c r="H60"/>
  <c r="H59"/>
  <c r="H58"/>
  <c r="H56"/>
  <c r="H55"/>
  <c r="G60"/>
  <c r="G59"/>
  <c r="G58"/>
  <c r="G56"/>
  <c r="G55"/>
  <c r="F60"/>
  <c r="F59"/>
  <c r="F58"/>
  <c r="F56"/>
  <c r="F55"/>
  <c r="E60"/>
  <c r="E59"/>
  <c r="E58"/>
  <c r="E56"/>
  <c r="E55"/>
  <c r="D60"/>
  <c r="D59"/>
  <c r="D58"/>
  <c r="D56"/>
  <c r="D55"/>
  <c r="C60"/>
  <c r="C59"/>
  <c r="C58"/>
  <c r="C56"/>
  <c r="C55"/>
  <c r="D54"/>
  <c r="E54"/>
  <c r="F54"/>
  <c r="G54"/>
  <c r="H54"/>
  <c r="I54"/>
  <c r="J54"/>
  <c r="K54"/>
  <c r="L54"/>
  <c r="M54"/>
  <c r="N54"/>
  <c r="C54"/>
  <c r="D20"/>
  <c r="E20"/>
  <c r="F20"/>
  <c r="G20"/>
  <c r="H20"/>
  <c r="I20"/>
  <c r="J20"/>
  <c r="K20"/>
  <c r="L20"/>
  <c r="M20"/>
  <c r="N20"/>
  <c r="C20"/>
  <c r="D9"/>
  <c r="E9"/>
  <c r="F9"/>
  <c r="G9"/>
  <c r="I9"/>
  <c r="J9"/>
  <c r="K9"/>
  <c r="L9"/>
  <c r="M9"/>
  <c r="N9"/>
  <c r="C9"/>
  <c r="C43"/>
  <c r="N43"/>
  <c r="M43"/>
  <c r="L43"/>
  <c r="K43"/>
  <c r="J43"/>
  <c r="I43"/>
  <c r="D43"/>
  <c r="E43"/>
  <c r="F43"/>
  <c r="G43"/>
  <c r="D47"/>
  <c r="D61" s="1"/>
  <c r="E47"/>
  <c r="E61" s="1"/>
  <c r="F47"/>
  <c r="F61" s="1"/>
  <c r="G47"/>
  <c r="G61" s="1"/>
  <c r="H47"/>
  <c r="H61" s="1"/>
  <c r="I47"/>
  <c r="I61" s="1"/>
  <c r="J47"/>
  <c r="J61" s="1"/>
  <c r="K47"/>
  <c r="K61" s="1"/>
  <c r="L47"/>
  <c r="L61" s="1"/>
  <c r="M47"/>
  <c r="M61" s="1"/>
  <c r="N47"/>
  <c r="N61" s="1"/>
  <c r="C47"/>
  <c r="C61" s="1"/>
  <c r="D13"/>
  <c r="D27" s="1"/>
  <c r="E13"/>
  <c r="E27" s="1"/>
  <c r="F13"/>
  <c r="F27" s="1"/>
  <c r="G13"/>
  <c r="G27" s="1"/>
  <c r="H13"/>
  <c r="H27" s="1"/>
  <c r="I13"/>
  <c r="I27" s="1"/>
  <c r="J13"/>
  <c r="J27" s="1"/>
  <c r="K13"/>
  <c r="K27" s="1"/>
  <c r="L13"/>
  <c r="L27" s="1"/>
  <c r="M13"/>
  <c r="M27" s="1"/>
  <c r="N13"/>
  <c r="N27" s="1"/>
  <c r="C13"/>
  <c r="O13" s="1"/>
  <c r="O27" s="1"/>
  <c r="O7"/>
  <c r="P10" i="92"/>
  <c r="P8"/>
  <c r="P7"/>
  <c r="G14" i="27"/>
  <c r="J10"/>
  <c r="E14"/>
  <c r="I22"/>
  <c r="B22"/>
  <c r="G18"/>
  <c r="F14"/>
  <c r="J14"/>
  <c r="C10"/>
  <c r="B10" s="1"/>
  <c r="F16"/>
  <c r="B16" s="1"/>
  <c r="J18"/>
  <c r="I14"/>
  <c r="J20"/>
  <c r="B20" s="1"/>
  <c r="I18"/>
  <c r="H14"/>
  <c r="F12"/>
  <c r="J12"/>
  <c r="C27" i="93"/>
  <c r="C48" i="92"/>
  <c r="L78" i="91"/>
  <c r="D109"/>
  <c r="E109"/>
  <c r="F109"/>
  <c r="C109"/>
  <c r="I102"/>
  <c r="J102"/>
  <c r="K102"/>
  <c r="H102"/>
  <c r="I95"/>
  <c r="J95"/>
  <c r="K95"/>
  <c r="H95"/>
  <c r="I88"/>
  <c r="J88"/>
  <c r="K88"/>
  <c r="H88"/>
  <c r="J81"/>
  <c r="K81"/>
  <c r="H81"/>
  <c r="D81"/>
  <c r="E81"/>
  <c r="F81"/>
  <c r="C81"/>
  <c r="I74"/>
  <c r="J74"/>
  <c r="K74"/>
  <c r="H74"/>
  <c r="L74"/>
  <c r="D74"/>
  <c r="E74"/>
  <c r="F74"/>
  <c r="C74"/>
  <c r="F96" i="25"/>
  <c r="H96" s="1"/>
  <c r="H25" i="19"/>
  <c r="G25"/>
  <c r="F25"/>
  <c r="E25"/>
  <c r="D25"/>
  <c r="C25"/>
  <c r="G78" i="91"/>
  <c r="O142" i="89"/>
  <c r="L19" i="91"/>
  <c r="L18"/>
  <c r="L17"/>
  <c r="L16"/>
  <c r="B10" i="109"/>
  <c r="F10" s="1"/>
  <c r="B11"/>
  <c r="F11" s="1"/>
  <c r="B12"/>
  <c r="F12" s="1"/>
  <c r="B13"/>
  <c r="F13" s="1"/>
  <c r="B14"/>
  <c r="F14" s="1"/>
  <c r="B15"/>
  <c r="F15" s="1"/>
  <c r="B16"/>
  <c r="F16" s="1"/>
  <c r="B17"/>
  <c r="F17" s="1"/>
  <c r="B18"/>
  <c r="F18" s="1"/>
  <c r="B19"/>
  <c r="F19" s="1"/>
  <c r="B20"/>
  <c r="F20" s="1"/>
  <c r="B21"/>
  <c r="F21" s="1"/>
  <c r="B22"/>
  <c r="F22" s="1"/>
  <c r="B23"/>
  <c r="F23" s="1"/>
  <c r="B24"/>
  <c r="F24" s="1"/>
  <c r="B9"/>
  <c r="F9" s="1"/>
  <c r="F19" i="106"/>
  <c r="F18"/>
  <c r="F17"/>
  <c r="F16"/>
  <c r="F15"/>
  <c r="F14"/>
  <c r="F13"/>
  <c r="F12"/>
  <c r="F11"/>
  <c r="F10"/>
  <c r="F9"/>
  <c r="D19"/>
  <c r="D18"/>
  <c r="D17"/>
  <c r="D16"/>
  <c r="D15"/>
  <c r="D14"/>
  <c r="D13"/>
  <c r="D12"/>
  <c r="D11"/>
  <c r="D10"/>
  <c r="D9"/>
  <c r="G8" i="107"/>
  <c r="G9"/>
  <c r="G10"/>
  <c r="G11"/>
  <c r="G12"/>
  <c r="G13"/>
  <c r="G14"/>
  <c r="G15"/>
  <c r="G16"/>
  <c r="G17"/>
  <c r="G7"/>
  <c r="D17"/>
  <c r="D16"/>
  <c r="D15"/>
  <c r="D14"/>
  <c r="D13"/>
  <c r="D12"/>
  <c r="D11"/>
  <c r="D10"/>
  <c r="D9"/>
  <c r="D8"/>
  <c r="D7"/>
  <c r="G18" i="108"/>
  <c r="E18"/>
  <c r="C18"/>
  <c r="L9" i="110"/>
  <c r="L15"/>
  <c r="K15"/>
  <c r="L11"/>
  <c r="L13"/>
  <c r="L17"/>
  <c r="O16" i="88"/>
  <c r="L81" i="91"/>
  <c r="L80"/>
  <c r="L79"/>
  <c r="G81"/>
  <c r="G80"/>
  <c r="G79"/>
  <c r="L73"/>
  <c r="L72"/>
  <c r="L71"/>
  <c r="G74"/>
  <c r="G73"/>
  <c r="G72"/>
  <c r="G71"/>
  <c r="G109"/>
  <c r="G108"/>
  <c r="G107"/>
  <c r="G106"/>
  <c r="G104"/>
  <c r="O143" i="89"/>
  <c r="G18" i="91"/>
  <c r="G17"/>
  <c r="G16"/>
  <c r="D101" i="85"/>
  <c r="C48"/>
  <c r="C28"/>
  <c r="C22"/>
  <c r="C16"/>
  <c r="C11"/>
  <c r="D177" i="89"/>
  <c r="E177"/>
  <c r="F177"/>
  <c r="G177"/>
  <c r="H177"/>
  <c r="I177"/>
  <c r="J177"/>
  <c r="K177"/>
  <c r="L177"/>
  <c r="M177"/>
  <c r="N177"/>
  <c r="D178"/>
  <c r="E178"/>
  <c r="F178"/>
  <c r="G178"/>
  <c r="H178"/>
  <c r="I178"/>
  <c r="J178"/>
  <c r="K178"/>
  <c r="L178"/>
  <c r="M178"/>
  <c r="N178"/>
  <c r="D179"/>
  <c r="E179"/>
  <c r="F179"/>
  <c r="G179"/>
  <c r="H179"/>
  <c r="I179"/>
  <c r="J179"/>
  <c r="K179"/>
  <c r="L179"/>
  <c r="M179"/>
  <c r="N179"/>
  <c r="D180"/>
  <c r="E180"/>
  <c r="F180"/>
  <c r="G180"/>
  <c r="H180"/>
  <c r="I180"/>
  <c r="J180"/>
  <c r="K180"/>
  <c r="L180"/>
  <c r="M180"/>
  <c r="N180"/>
  <c r="C178"/>
  <c r="C179"/>
  <c r="C180"/>
  <c r="C177"/>
  <c r="D175"/>
  <c r="E175"/>
  <c r="F175"/>
  <c r="G175"/>
  <c r="H175"/>
  <c r="I175"/>
  <c r="J175"/>
  <c r="K175"/>
  <c r="L175"/>
  <c r="M175"/>
  <c r="N175"/>
  <c r="C175"/>
  <c r="D174"/>
  <c r="E174"/>
  <c r="E176"/>
  <c r="F174"/>
  <c r="G174"/>
  <c r="G176" s="1"/>
  <c r="H174"/>
  <c r="I174"/>
  <c r="I176"/>
  <c r="J174"/>
  <c r="K174"/>
  <c r="K176" s="1"/>
  <c r="L174"/>
  <c r="M174"/>
  <c r="M176"/>
  <c r="N174"/>
  <c r="C174"/>
  <c r="E148"/>
  <c r="F148"/>
  <c r="G148"/>
  <c r="H148"/>
  <c r="I148"/>
  <c r="J148"/>
  <c r="K148"/>
  <c r="L148"/>
  <c r="M148"/>
  <c r="N148"/>
  <c r="D148"/>
  <c r="D169"/>
  <c r="E169"/>
  <c r="F169"/>
  <c r="G169"/>
  <c r="H169"/>
  <c r="I169"/>
  <c r="J169"/>
  <c r="K169"/>
  <c r="L169"/>
  <c r="M169"/>
  <c r="N169"/>
  <c r="C169"/>
  <c r="E162"/>
  <c r="F162"/>
  <c r="G162"/>
  <c r="H162"/>
  <c r="I162"/>
  <c r="J162"/>
  <c r="K162"/>
  <c r="L162"/>
  <c r="M162"/>
  <c r="N162"/>
  <c r="D162"/>
  <c r="D155"/>
  <c r="E155"/>
  <c r="F155"/>
  <c r="G155"/>
  <c r="H155"/>
  <c r="I155"/>
  <c r="J155"/>
  <c r="K155"/>
  <c r="L155"/>
  <c r="M155"/>
  <c r="N155"/>
  <c r="C155"/>
  <c r="O173"/>
  <c r="O172"/>
  <c r="O171"/>
  <c r="O170"/>
  <c r="O168"/>
  <c r="O167"/>
  <c r="O166"/>
  <c r="O165"/>
  <c r="O164"/>
  <c r="O163"/>
  <c r="O161"/>
  <c r="O160"/>
  <c r="O159"/>
  <c r="O158"/>
  <c r="O157"/>
  <c r="O156"/>
  <c r="O154"/>
  <c r="O153"/>
  <c r="O152"/>
  <c r="O151"/>
  <c r="O150"/>
  <c r="O149"/>
  <c r="O147"/>
  <c r="O146"/>
  <c r="O145"/>
  <c r="O144"/>
  <c r="D141"/>
  <c r="E141"/>
  <c r="F141"/>
  <c r="G141"/>
  <c r="H141"/>
  <c r="I141"/>
  <c r="J141"/>
  <c r="K141"/>
  <c r="L141"/>
  <c r="M141"/>
  <c r="N141"/>
  <c r="C141"/>
  <c r="O140"/>
  <c r="O139"/>
  <c r="N115"/>
  <c r="M115"/>
  <c r="L115"/>
  <c r="K115"/>
  <c r="J115"/>
  <c r="I115"/>
  <c r="H115"/>
  <c r="G115"/>
  <c r="F115"/>
  <c r="E115"/>
  <c r="D115"/>
  <c r="N108"/>
  <c r="M108"/>
  <c r="L108"/>
  <c r="K108"/>
  <c r="J108"/>
  <c r="I108"/>
  <c r="H108"/>
  <c r="G108"/>
  <c r="F108"/>
  <c r="E108"/>
  <c r="D108"/>
  <c r="O126"/>
  <c r="O125"/>
  <c r="O124"/>
  <c r="O123"/>
  <c r="O121"/>
  <c r="O120"/>
  <c r="D122"/>
  <c r="E122"/>
  <c r="F122"/>
  <c r="G122"/>
  <c r="H122"/>
  <c r="I122"/>
  <c r="J122"/>
  <c r="K122"/>
  <c r="L122"/>
  <c r="M122"/>
  <c r="N122"/>
  <c r="C122"/>
  <c r="O119"/>
  <c r="O118"/>
  <c r="O117"/>
  <c r="O116"/>
  <c r="O114"/>
  <c r="O113"/>
  <c r="O112"/>
  <c r="O111"/>
  <c r="O110"/>
  <c r="O109"/>
  <c r="O107"/>
  <c r="O106"/>
  <c r="O105"/>
  <c r="O104"/>
  <c r="O103"/>
  <c r="O102"/>
  <c r="O100"/>
  <c r="O99"/>
  <c r="D101"/>
  <c r="E101"/>
  <c r="F101"/>
  <c r="G101"/>
  <c r="H101"/>
  <c r="I101"/>
  <c r="J101"/>
  <c r="K101"/>
  <c r="L101"/>
  <c r="M101"/>
  <c r="N101"/>
  <c r="C101"/>
  <c r="D123" i="88"/>
  <c r="E123"/>
  <c r="F123"/>
  <c r="G123"/>
  <c r="H123"/>
  <c r="I123"/>
  <c r="J123"/>
  <c r="K123"/>
  <c r="L123"/>
  <c r="M123"/>
  <c r="N123"/>
  <c r="C123"/>
  <c r="D122"/>
  <c r="D124" s="1"/>
  <c r="E122"/>
  <c r="E126" s="1"/>
  <c r="F122"/>
  <c r="F126" s="1"/>
  <c r="G122"/>
  <c r="G126" s="1"/>
  <c r="H122"/>
  <c r="H126" s="1"/>
  <c r="I122"/>
  <c r="I126" s="1"/>
  <c r="J122"/>
  <c r="J126" s="1"/>
  <c r="K122"/>
  <c r="K126" s="1"/>
  <c r="L122"/>
  <c r="L126" s="1"/>
  <c r="M122"/>
  <c r="M126" s="1"/>
  <c r="N122"/>
  <c r="N126" s="1"/>
  <c r="C122"/>
  <c r="C126" s="1"/>
  <c r="N121"/>
  <c r="M121"/>
  <c r="L121"/>
  <c r="K121"/>
  <c r="J121"/>
  <c r="I121"/>
  <c r="H121"/>
  <c r="G121"/>
  <c r="F121"/>
  <c r="E121"/>
  <c r="D121"/>
  <c r="C121"/>
  <c r="N116"/>
  <c r="M116"/>
  <c r="L116"/>
  <c r="K116"/>
  <c r="J116"/>
  <c r="I116"/>
  <c r="H116"/>
  <c r="G116"/>
  <c r="F116"/>
  <c r="E116"/>
  <c r="D116"/>
  <c r="N111"/>
  <c r="M111"/>
  <c r="L111"/>
  <c r="K111"/>
  <c r="J111"/>
  <c r="I111"/>
  <c r="H111"/>
  <c r="G111"/>
  <c r="F111"/>
  <c r="E111"/>
  <c r="D111"/>
  <c r="C111"/>
  <c r="N106"/>
  <c r="M106"/>
  <c r="L106"/>
  <c r="K106"/>
  <c r="J106"/>
  <c r="I106"/>
  <c r="H106"/>
  <c r="G106"/>
  <c r="F106"/>
  <c r="E106"/>
  <c r="D106"/>
  <c r="N119"/>
  <c r="M119"/>
  <c r="L119"/>
  <c r="K119"/>
  <c r="J119"/>
  <c r="I119"/>
  <c r="H119"/>
  <c r="G119"/>
  <c r="F119"/>
  <c r="E119"/>
  <c r="D119"/>
  <c r="C119"/>
  <c r="N114"/>
  <c r="M114"/>
  <c r="L114"/>
  <c r="K114"/>
  <c r="J114"/>
  <c r="I114"/>
  <c r="H114"/>
  <c r="G114"/>
  <c r="F114"/>
  <c r="E114"/>
  <c r="D114"/>
  <c r="N109"/>
  <c r="M109"/>
  <c r="L109"/>
  <c r="K109"/>
  <c r="J109"/>
  <c r="I109"/>
  <c r="H109"/>
  <c r="G109"/>
  <c r="F109"/>
  <c r="E109"/>
  <c r="D109"/>
  <c r="C109"/>
  <c r="N104"/>
  <c r="M104"/>
  <c r="L104"/>
  <c r="K104"/>
  <c r="J104"/>
  <c r="I104"/>
  <c r="H104"/>
  <c r="G104"/>
  <c r="F104"/>
  <c r="E104"/>
  <c r="D104"/>
  <c r="O120"/>
  <c r="O118"/>
  <c r="O117"/>
  <c r="O115"/>
  <c r="O113"/>
  <c r="O112"/>
  <c r="O110"/>
  <c r="O108"/>
  <c r="O107"/>
  <c r="O105"/>
  <c r="O103"/>
  <c r="O102"/>
  <c r="D101"/>
  <c r="E101"/>
  <c r="F101"/>
  <c r="G101"/>
  <c r="H101"/>
  <c r="I101"/>
  <c r="J101"/>
  <c r="K101"/>
  <c r="L101"/>
  <c r="M101"/>
  <c r="N101"/>
  <c r="C101"/>
  <c r="D99"/>
  <c r="E99"/>
  <c r="F99"/>
  <c r="G99"/>
  <c r="H99"/>
  <c r="I99"/>
  <c r="J99"/>
  <c r="K99"/>
  <c r="L99"/>
  <c r="M99"/>
  <c r="N99"/>
  <c r="C99"/>
  <c r="O100"/>
  <c r="O98"/>
  <c r="O97"/>
  <c r="D84"/>
  <c r="E84"/>
  <c r="F84"/>
  <c r="G84"/>
  <c r="H84"/>
  <c r="I84"/>
  <c r="J84"/>
  <c r="K84"/>
  <c r="L84"/>
  <c r="M84"/>
  <c r="N84"/>
  <c r="D85"/>
  <c r="E85"/>
  <c r="F85"/>
  <c r="G85"/>
  <c r="H85"/>
  <c r="I85"/>
  <c r="J85"/>
  <c r="K85"/>
  <c r="L85"/>
  <c r="M85"/>
  <c r="N85"/>
  <c r="D86"/>
  <c r="E86"/>
  <c r="F86"/>
  <c r="G86"/>
  <c r="H86"/>
  <c r="I86"/>
  <c r="J86"/>
  <c r="K86"/>
  <c r="L86"/>
  <c r="M86"/>
  <c r="N86"/>
  <c r="D87"/>
  <c r="E87"/>
  <c r="F87"/>
  <c r="G87"/>
  <c r="H87"/>
  <c r="I87"/>
  <c r="J87"/>
  <c r="K87"/>
  <c r="L87"/>
  <c r="M87"/>
  <c r="N87"/>
  <c r="D88"/>
  <c r="E88"/>
  <c r="F88"/>
  <c r="G88"/>
  <c r="H88"/>
  <c r="I88"/>
  <c r="J88"/>
  <c r="K88"/>
  <c r="L88"/>
  <c r="M88"/>
  <c r="N88"/>
  <c r="C87"/>
  <c r="O87" s="1"/>
  <c r="C85"/>
  <c r="O85" s="1"/>
  <c r="C84"/>
  <c r="O84" s="1"/>
  <c r="O83"/>
  <c r="O82"/>
  <c r="O81"/>
  <c r="D80"/>
  <c r="E80"/>
  <c r="F80"/>
  <c r="G80"/>
  <c r="H80"/>
  <c r="I80"/>
  <c r="J80"/>
  <c r="K80"/>
  <c r="L80"/>
  <c r="M80"/>
  <c r="N80"/>
  <c r="O79"/>
  <c r="D78"/>
  <c r="E78"/>
  <c r="F78"/>
  <c r="G78"/>
  <c r="H78"/>
  <c r="I78"/>
  <c r="J78"/>
  <c r="K78"/>
  <c r="L78"/>
  <c r="M78"/>
  <c r="N78"/>
  <c r="O77"/>
  <c r="O76"/>
  <c r="O80"/>
  <c r="C73"/>
  <c r="D73"/>
  <c r="E73"/>
  <c r="F73"/>
  <c r="G73"/>
  <c r="H73"/>
  <c r="I73"/>
  <c r="J73"/>
  <c r="K73"/>
  <c r="L73"/>
  <c r="M73"/>
  <c r="N73"/>
  <c r="C75"/>
  <c r="D75"/>
  <c r="E75"/>
  <c r="F75"/>
  <c r="G75"/>
  <c r="H75"/>
  <c r="I75"/>
  <c r="J75"/>
  <c r="K75"/>
  <c r="L75"/>
  <c r="M75"/>
  <c r="N75"/>
  <c r="O74"/>
  <c r="O72"/>
  <c r="O71"/>
  <c r="D176" i="87"/>
  <c r="E176"/>
  <c r="F176"/>
  <c r="G176"/>
  <c r="H176"/>
  <c r="I176"/>
  <c r="J176"/>
  <c r="K176"/>
  <c r="L176"/>
  <c r="M176"/>
  <c r="N176"/>
  <c r="O176"/>
  <c r="P176"/>
  <c r="Q176"/>
  <c r="D177"/>
  <c r="E177"/>
  <c r="F177"/>
  <c r="G177"/>
  <c r="H177"/>
  <c r="I177"/>
  <c r="J177"/>
  <c r="K177"/>
  <c r="L177"/>
  <c r="M177"/>
  <c r="N177"/>
  <c r="O177"/>
  <c r="P177"/>
  <c r="Q177"/>
  <c r="D178"/>
  <c r="E178"/>
  <c r="F178"/>
  <c r="G178"/>
  <c r="H178"/>
  <c r="I178"/>
  <c r="J178"/>
  <c r="K178"/>
  <c r="L178"/>
  <c r="M178"/>
  <c r="N178"/>
  <c r="O178"/>
  <c r="P178"/>
  <c r="Q178"/>
  <c r="D179"/>
  <c r="E179"/>
  <c r="F179"/>
  <c r="G179"/>
  <c r="H179"/>
  <c r="I179"/>
  <c r="J179"/>
  <c r="K179"/>
  <c r="L179"/>
  <c r="M179"/>
  <c r="N179"/>
  <c r="O179"/>
  <c r="P179"/>
  <c r="Q179"/>
  <c r="D180"/>
  <c r="E180"/>
  <c r="F180"/>
  <c r="G180"/>
  <c r="H180"/>
  <c r="I180"/>
  <c r="J180"/>
  <c r="K180"/>
  <c r="L180"/>
  <c r="M180"/>
  <c r="N180"/>
  <c r="O180"/>
  <c r="P180"/>
  <c r="Q180"/>
  <c r="D181"/>
  <c r="E181"/>
  <c r="F181"/>
  <c r="G181"/>
  <c r="H181"/>
  <c r="I181"/>
  <c r="J181"/>
  <c r="K181"/>
  <c r="L181"/>
  <c r="M181"/>
  <c r="N181"/>
  <c r="O181"/>
  <c r="P181"/>
  <c r="Q181"/>
  <c r="D182"/>
  <c r="E182"/>
  <c r="F182"/>
  <c r="G182"/>
  <c r="H182"/>
  <c r="I182"/>
  <c r="J182"/>
  <c r="K182"/>
  <c r="L182"/>
  <c r="M182"/>
  <c r="N182"/>
  <c r="O182"/>
  <c r="P182"/>
  <c r="Q182"/>
  <c r="C182"/>
  <c r="C181"/>
  <c r="C180"/>
  <c r="C179"/>
  <c r="C177"/>
  <c r="C176"/>
  <c r="D171"/>
  <c r="E171"/>
  <c r="F171"/>
  <c r="G171"/>
  <c r="H171"/>
  <c r="I171"/>
  <c r="J171"/>
  <c r="K171"/>
  <c r="L171"/>
  <c r="M171"/>
  <c r="N171"/>
  <c r="O171"/>
  <c r="P171"/>
  <c r="Q171"/>
  <c r="C171"/>
  <c r="D164"/>
  <c r="E164"/>
  <c r="F164"/>
  <c r="G164"/>
  <c r="H164"/>
  <c r="I164"/>
  <c r="J164"/>
  <c r="K164"/>
  <c r="L164"/>
  <c r="M164"/>
  <c r="N164"/>
  <c r="O164"/>
  <c r="P164"/>
  <c r="Q164"/>
  <c r="C164"/>
  <c r="D157"/>
  <c r="E157"/>
  <c r="F157"/>
  <c r="G157"/>
  <c r="H157"/>
  <c r="I157"/>
  <c r="J157"/>
  <c r="K157"/>
  <c r="L157"/>
  <c r="M157"/>
  <c r="N157"/>
  <c r="O157"/>
  <c r="P157"/>
  <c r="Q157"/>
  <c r="C157"/>
  <c r="D150"/>
  <c r="E150"/>
  <c r="F150"/>
  <c r="G150"/>
  <c r="H150"/>
  <c r="I150"/>
  <c r="J150"/>
  <c r="K150"/>
  <c r="L150"/>
  <c r="O150"/>
  <c r="P150"/>
  <c r="C150"/>
  <c r="D143"/>
  <c r="E143"/>
  <c r="F143"/>
  <c r="G143"/>
  <c r="H143"/>
  <c r="I143"/>
  <c r="J143"/>
  <c r="K143"/>
  <c r="L143"/>
  <c r="M143"/>
  <c r="N143"/>
  <c r="O143"/>
  <c r="P143"/>
  <c r="Q143"/>
  <c r="R175"/>
  <c r="R174"/>
  <c r="R173"/>
  <c r="R172"/>
  <c r="R170"/>
  <c r="R169"/>
  <c r="R168"/>
  <c r="R167"/>
  <c r="R166"/>
  <c r="R165"/>
  <c r="R163"/>
  <c r="R162"/>
  <c r="R161"/>
  <c r="R160"/>
  <c r="R159"/>
  <c r="R158"/>
  <c r="R156"/>
  <c r="R155"/>
  <c r="R154"/>
  <c r="R153"/>
  <c r="R152"/>
  <c r="R151"/>
  <c r="R149"/>
  <c r="R148"/>
  <c r="R147"/>
  <c r="R146"/>
  <c r="R145"/>
  <c r="R144"/>
  <c r="R142"/>
  <c r="R141"/>
  <c r="R176"/>
  <c r="C143"/>
  <c r="D121"/>
  <c r="E121"/>
  <c r="F121"/>
  <c r="G121"/>
  <c r="H121"/>
  <c r="I121"/>
  <c r="J121"/>
  <c r="K121"/>
  <c r="L121"/>
  <c r="M121"/>
  <c r="N121"/>
  <c r="O121"/>
  <c r="P121"/>
  <c r="Q121"/>
  <c r="D122"/>
  <c r="E122"/>
  <c r="F122"/>
  <c r="G122"/>
  <c r="H122"/>
  <c r="I122"/>
  <c r="J122"/>
  <c r="K122"/>
  <c r="L122"/>
  <c r="M122"/>
  <c r="N122"/>
  <c r="O122"/>
  <c r="P122"/>
  <c r="Q122"/>
  <c r="D123"/>
  <c r="E123"/>
  <c r="F123"/>
  <c r="G123"/>
  <c r="H123"/>
  <c r="I123"/>
  <c r="J123"/>
  <c r="K123"/>
  <c r="L123"/>
  <c r="M123"/>
  <c r="N123"/>
  <c r="O123"/>
  <c r="P123"/>
  <c r="Q123"/>
  <c r="D124"/>
  <c r="E124"/>
  <c r="F124"/>
  <c r="G124"/>
  <c r="H124"/>
  <c r="I124"/>
  <c r="J124"/>
  <c r="K124"/>
  <c r="L124"/>
  <c r="M124"/>
  <c r="N124"/>
  <c r="O124"/>
  <c r="P124"/>
  <c r="Q124"/>
  <c r="D125"/>
  <c r="E125"/>
  <c r="F125"/>
  <c r="G125"/>
  <c r="H125"/>
  <c r="I125"/>
  <c r="J125"/>
  <c r="K125"/>
  <c r="L125"/>
  <c r="M125"/>
  <c r="N125"/>
  <c r="O125"/>
  <c r="P125"/>
  <c r="Q125"/>
  <c r="D126"/>
  <c r="E126"/>
  <c r="F126"/>
  <c r="G126"/>
  <c r="H126"/>
  <c r="I126"/>
  <c r="J126"/>
  <c r="K126"/>
  <c r="L126"/>
  <c r="M126"/>
  <c r="N126"/>
  <c r="O126"/>
  <c r="P126"/>
  <c r="Q126"/>
  <c r="D127"/>
  <c r="E127"/>
  <c r="F127"/>
  <c r="G127"/>
  <c r="H127"/>
  <c r="I127"/>
  <c r="J127"/>
  <c r="K127"/>
  <c r="L127"/>
  <c r="M127"/>
  <c r="N127"/>
  <c r="O127"/>
  <c r="P127"/>
  <c r="Q127"/>
  <c r="C125"/>
  <c r="C126"/>
  <c r="C127"/>
  <c r="C124"/>
  <c r="C122"/>
  <c r="C121"/>
  <c r="D116"/>
  <c r="E116"/>
  <c r="F116"/>
  <c r="G116"/>
  <c r="H116"/>
  <c r="I116"/>
  <c r="J116"/>
  <c r="K116"/>
  <c r="L116"/>
  <c r="M116"/>
  <c r="N116"/>
  <c r="O116"/>
  <c r="P116"/>
  <c r="Q116"/>
  <c r="C116"/>
  <c r="D109"/>
  <c r="E109"/>
  <c r="F109"/>
  <c r="G109"/>
  <c r="H109"/>
  <c r="I109"/>
  <c r="J109"/>
  <c r="K109"/>
  <c r="L109"/>
  <c r="M109"/>
  <c r="O109"/>
  <c r="P109"/>
  <c r="C109"/>
  <c r="R120"/>
  <c r="R119"/>
  <c r="R118"/>
  <c r="R117"/>
  <c r="R115"/>
  <c r="R114"/>
  <c r="R113"/>
  <c r="R112"/>
  <c r="R111"/>
  <c r="R110"/>
  <c r="R108"/>
  <c r="R107"/>
  <c r="R104"/>
  <c r="R105"/>
  <c r="R106"/>
  <c r="R103"/>
  <c r="R101"/>
  <c r="R100"/>
  <c r="R121" s="1"/>
  <c r="R123" s="1"/>
  <c r="D102"/>
  <c r="E102"/>
  <c r="F102"/>
  <c r="G102"/>
  <c r="H102"/>
  <c r="I102"/>
  <c r="J102"/>
  <c r="K102"/>
  <c r="L102"/>
  <c r="M102"/>
  <c r="N102"/>
  <c r="O102"/>
  <c r="P102"/>
  <c r="Q102"/>
  <c r="C102"/>
  <c r="D133" i="86"/>
  <c r="E133"/>
  <c r="F133"/>
  <c r="G133"/>
  <c r="H133"/>
  <c r="I133"/>
  <c r="J133"/>
  <c r="K133"/>
  <c r="L133"/>
  <c r="M133"/>
  <c r="N133"/>
  <c r="O133"/>
  <c r="P133"/>
  <c r="Q133"/>
  <c r="C133"/>
  <c r="D131"/>
  <c r="E131"/>
  <c r="F131"/>
  <c r="G131"/>
  <c r="H131"/>
  <c r="I131"/>
  <c r="J131"/>
  <c r="K131"/>
  <c r="L131"/>
  <c r="M131"/>
  <c r="N131"/>
  <c r="O131"/>
  <c r="P131"/>
  <c r="Q131"/>
  <c r="C131"/>
  <c r="D129"/>
  <c r="E129"/>
  <c r="F129"/>
  <c r="G129"/>
  <c r="H129"/>
  <c r="I129"/>
  <c r="J129"/>
  <c r="K129"/>
  <c r="L129"/>
  <c r="M129"/>
  <c r="N129"/>
  <c r="O129"/>
  <c r="P129"/>
  <c r="Q129"/>
  <c r="D127"/>
  <c r="E127"/>
  <c r="F127"/>
  <c r="G127"/>
  <c r="H127"/>
  <c r="I127"/>
  <c r="J127"/>
  <c r="K127"/>
  <c r="L127"/>
  <c r="M127"/>
  <c r="N127"/>
  <c r="O127"/>
  <c r="P127"/>
  <c r="Q127"/>
  <c r="C129"/>
  <c r="C127"/>
  <c r="D124"/>
  <c r="E124"/>
  <c r="F124"/>
  <c r="G124"/>
  <c r="H124"/>
  <c r="I124"/>
  <c r="J124"/>
  <c r="K124"/>
  <c r="L124"/>
  <c r="M124"/>
  <c r="N124"/>
  <c r="O124"/>
  <c r="P124"/>
  <c r="Q124"/>
  <c r="D122"/>
  <c r="E122"/>
  <c r="F122"/>
  <c r="G122"/>
  <c r="H122"/>
  <c r="I122"/>
  <c r="J122"/>
  <c r="K122"/>
  <c r="L122"/>
  <c r="M122"/>
  <c r="N122"/>
  <c r="O122"/>
  <c r="P122"/>
  <c r="Q122"/>
  <c r="C124"/>
  <c r="C122"/>
  <c r="D119"/>
  <c r="E119"/>
  <c r="F119"/>
  <c r="G119"/>
  <c r="H119"/>
  <c r="I119"/>
  <c r="J119"/>
  <c r="K119"/>
  <c r="L119"/>
  <c r="M119"/>
  <c r="N119"/>
  <c r="O119"/>
  <c r="P119"/>
  <c r="Q119"/>
  <c r="D117"/>
  <c r="E117"/>
  <c r="F117"/>
  <c r="G117"/>
  <c r="H117"/>
  <c r="I117"/>
  <c r="J117"/>
  <c r="K117"/>
  <c r="L117"/>
  <c r="M117"/>
  <c r="N117"/>
  <c r="O117"/>
  <c r="P117"/>
  <c r="Q117"/>
  <c r="C119"/>
  <c r="C117"/>
  <c r="D114"/>
  <c r="E114"/>
  <c r="F114"/>
  <c r="G114"/>
  <c r="H114"/>
  <c r="I114"/>
  <c r="J114"/>
  <c r="K114"/>
  <c r="L114"/>
  <c r="O114"/>
  <c r="P114"/>
  <c r="D112"/>
  <c r="E112"/>
  <c r="F112"/>
  <c r="G112"/>
  <c r="H112"/>
  <c r="I112"/>
  <c r="J112"/>
  <c r="K112"/>
  <c r="L112"/>
  <c r="O112"/>
  <c r="P112"/>
  <c r="C114"/>
  <c r="C112"/>
  <c r="D109"/>
  <c r="E109"/>
  <c r="F109"/>
  <c r="G109"/>
  <c r="H109"/>
  <c r="I109"/>
  <c r="J109"/>
  <c r="K109"/>
  <c r="L109"/>
  <c r="M109"/>
  <c r="N109"/>
  <c r="O109"/>
  <c r="P109"/>
  <c r="Q109"/>
  <c r="D107"/>
  <c r="E107"/>
  <c r="F107"/>
  <c r="G107"/>
  <c r="H107"/>
  <c r="I107"/>
  <c r="J107"/>
  <c r="K107"/>
  <c r="L107"/>
  <c r="M107"/>
  <c r="N107"/>
  <c r="O107"/>
  <c r="P107"/>
  <c r="Q107"/>
  <c r="C109"/>
  <c r="C107"/>
  <c r="R133"/>
  <c r="R131"/>
  <c r="R128"/>
  <c r="R126"/>
  <c r="R125"/>
  <c r="R123"/>
  <c r="R121"/>
  <c r="R120"/>
  <c r="R118"/>
  <c r="R116"/>
  <c r="R115"/>
  <c r="R113"/>
  <c r="R111"/>
  <c r="R110"/>
  <c r="R108"/>
  <c r="R106"/>
  <c r="R105"/>
  <c r="D90"/>
  <c r="E90"/>
  <c r="F90"/>
  <c r="G90"/>
  <c r="H90"/>
  <c r="I90"/>
  <c r="J90"/>
  <c r="K90"/>
  <c r="L90"/>
  <c r="M90"/>
  <c r="N90"/>
  <c r="O90"/>
  <c r="P90"/>
  <c r="Q90"/>
  <c r="D87"/>
  <c r="E87"/>
  <c r="F87"/>
  <c r="G87"/>
  <c r="H87"/>
  <c r="I87"/>
  <c r="J87"/>
  <c r="K87"/>
  <c r="L87"/>
  <c r="M87"/>
  <c r="N87"/>
  <c r="O87"/>
  <c r="P87"/>
  <c r="Q87"/>
  <c r="D88"/>
  <c r="D89"/>
  <c r="E88"/>
  <c r="E89"/>
  <c r="F88"/>
  <c r="F89"/>
  <c r="G88"/>
  <c r="G89"/>
  <c r="H88"/>
  <c r="H89"/>
  <c r="I88"/>
  <c r="I89"/>
  <c r="J88"/>
  <c r="J89"/>
  <c r="K88"/>
  <c r="K89"/>
  <c r="L88"/>
  <c r="L89"/>
  <c r="M88"/>
  <c r="M89"/>
  <c r="N88"/>
  <c r="N89"/>
  <c r="O88"/>
  <c r="O89" s="1"/>
  <c r="P88"/>
  <c r="P89" s="1"/>
  <c r="Q88"/>
  <c r="Q89" s="1"/>
  <c r="C90"/>
  <c r="C88"/>
  <c r="R84"/>
  <c r="R85"/>
  <c r="R86"/>
  <c r="R82"/>
  <c r="R80"/>
  <c r="R79"/>
  <c r="R77"/>
  <c r="R75"/>
  <c r="R74"/>
  <c r="H161" i="85"/>
  <c r="H155"/>
  <c r="H149"/>
  <c r="H143"/>
  <c r="H138"/>
  <c r="H133"/>
  <c r="D161"/>
  <c r="C161"/>
  <c r="F149"/>
  <c r="F155"/>
  <c r="F161"/>
  <c r="F143"/>
  <c r="F138"/>
  <c r="F133"/>
  <c r="D155"/>
  <c r="C155"/>
  <c r="D149"/>
  <c r="C149"/>
  <c r="D143"/>
  <c r="C143"/>
  <c r="D138"/>
  <c r="C138"/>
  <c r="D133"/>
  <c r="C133"/>
  <c r="J161"/>
  <c r="K161"/>
  <c r="L161"/>
  <c r="J155"/>
  <c r="K155"/>
  <c r="L155"/>
  <c r="J149"/>
  <c r="K149"/>
  <c r="L149"/>
  <c r="J143"/>
  <c r="K143"/>
  <c r="L143"/>
  <c r="J138"/>
  <c r="K138"/>
  <c r="L138"/>
  <c r="J133"/>
  <c r="K133"/>
  <c r="L133"/>
  <c r="M160"/>
  <c r="M159"/>
  <c r="M158"/>
  <c r="M157"/>
  <c r="M156"/>
  <c r="M161"/>
  <c r="M154"/>
  <c r="M153"/>
  <c r="M152"/>
  <c r="M151"/>
  <c r="M150"/>
  <c r="M148"/>
  <c r="M147"/>
  <c r="M146"/>
  <c r="M145"/>
  <c r="M144"/>
  <c r="M142"/>
  <c r="M141"/>
  <c r="M140"/>
  <c r="M139"/>
  <c r="M143"/>
  <c r="M137"/>
  <c r="M136"/>
  <c r="M135"/>
  <c r="M134"/>
  <c r="M138"/>
  <c r="M129"/>
  <c r="M130"/>
  <c r="M131"/>
  <c r="M132"/>
  <c r="M128"/>
  <c r="I161"/>
  <c r="I160"/>
  <c r="I159"/>
  <c r="I158"/>
  <c r="I157"/>
  <c r="I156"/>
  <c r="I155"/>
  <c r="I154"/>
  <c r="I153"/>
  <c r="I152"/>
  <c r="I151"/>
  <c r="I150"/>
  <c r="I149"/>
  <c r="I148"/>
  <c r="I147"/>
  <c r="I146"/>
  <c r="I145"/>
  <c r="I144"/>
  <c r="I143"/>
  <c r="I142"/>
  <c r="I141"/>
  <c r="I140"/>
  <c r="I139"/>
  <c r="I138"/>
  <c r="I137"/>
  <c r="I136"/>
  <c r="I135"/>
  <c r="I134"/>
  <c r="I133"/>
  <c r="I132"/>
  <c r="I131"/>
  <c r="I130"/>
  <c r="I129"/>
  <c r="I128"/>
  <c r="G161"/>
  <c r="G160"/>
  <c r="G159"/>
  <c r="G158"/>
  <c r="G157"/>
  <c r="G156"/>
  <c r="G155"/>
  <c r="G154"/>
  <c r="G153"/>
  <c r="G152"/>
  <c r="G151"/>
  <c r="G150"/>
  <c r="G149"/>
  <c r="G148"/>
  <c r="G147"/>
  <c r="G146"/>
  <c r="G145"/>
  <c r="G144"/>
  <c r="G143"/>
  <c r="G142"/>
  <c r="G141"/>
  <c r="G140"/>
  <c r="G139"/>
  <c r="G138"/>
  <c r="G137"/>
  <c r="G136"/>
  <c r="G135"/>
  <c r="G134"/>
  <c r="G133"/>
  <c r="G132"/>
  <c r="G131"/>
  <c r="G130"/>
  <c r="G129"/>
  <c r="G128"/>
  <c r="E161"/>
  <c r="E160"/>
  <c r="E159"/>
  <c r="E158"/>
  <c r="E157"/>
  <c r="E156"/>
  <c r="E155"/>
  <c r="E154"/>
  <c r="E153"/>
  <c r="E152"/>
  <c r="E151"/>
  <c r="E150"/>
  <c r="E149"/>
  <c r="E148"/>
  <c r="E147"/>
  <c r="E146"/>
  <c r="E145"/>
  <c r="E144"/>
  <c r="E143"/>
  <c r="E142"/>
  <c r="E141"/>
  <c r="E140"/>
  <c r="E139"/>
  <c r="E138"/>
  <c r="E137"/>
  <c r="E136"/>
  <c r="E135"/>
  <c r="E134"/>
  <c r="E133"/>
  <c r="E132"/>
  <c r="E131"/>
  <c r="E130"/>
  <c r="E129"/>
  <c r="E128"/>
  <c r="K113"/>
  <c r="L113"/>
  <c r="J113"/>
  <c r="K107"/>
  <c r="L107"/>
  <c r="J107"/>
  <c r="K101"/>
  <c r="L101"/>
  <c r="J101"/>
  <c r="J96"/>
  <c r="K96"/>
  <c r="L96"/>
  <c r="M112"/>
  <c r="M111"/>
  <c r="M110"/>
  <c r="M109"/>
  <c r="M108"/>
  <c r="M113" s="1"/>
  <c r="M106"/>
  <c r="M105"/>
  <c r="M104"/>
  <c r="M103"/>
  <c r="M102"/>
  <c r="M100"/>
  <c r="M99"/>
  <c r="M98"/>
  <c r="M97"/>
  <c r="M93"/>
  <c r="M94"/>
  <c r="M95"/>
  <c r="M92"/>
  <c r="M91"/>
  <c r="M96"/>
  <c r="M76"/>
  <c r="M75"/>
  <c r="M74"/>
  <c r="M73"/>
  <c r="M72"/>
  <c r="M70"/>
  <c r="M69"/>
  <c r="M68"/>
  <c r="M67"/>
  <c r="M66"/>
  <c r="M64"/>
  <c r="M63"/>
  <c r="M62"/>
  <c r="M61"/>
  <c r="M60"/>
  <c r="M58"/>
  <c r="M57"/>
  <c r="M56"/>
  <c r="M55"/>
  <c r="M59"/>
  <c r="M53"/>
  <c r="M52"/>
  <c r="M51"/>
  <c r="M50"/>
  <c r="M49"/>
  <c r="M44"/>
  <c r="M45"/>
  <c r="M46"/>
  <c r="M47"/>
  <c r="M43"/>
  <c r="I112"/>
  <c r="I111"/>
  <c r="I110"/>
  <c r="I109"/>
  <c r="I108"/>
  <c r="I106"/>
  <c r="I105"/>
  <c r="I104"/>
  <c r="I103"/>
  <c r="I102"/>
  <c r="I100"/>
  <c r="I99"/>
  <c r="I98"/>
  <c r="I97"/>
  <c r="I95"/>
  <c r="I94"/>
  <c r="I93"/>
  <c r="I92"/>
  <c r="I91"/>
  <c r="G112"/>
  <c r="G111"/>
  <c r="G110"/>
  <c r="G109"/>
  <c r="G108"/>
  <c r="G106"/>
  <c r="G105"/>
  <c r="G104"/>
  <c r="G103"/>
  <c r="G102"/>
  <c r="G100"/>
  <c r="G99"/>
  <c r="G98"/>
  <c r="G97"/>
  <c r="G95"/>
  <c r="G94"/>
  <c r="G93"/>
  <c r="G92"/>
  <c r="G91"/>
  <c r="E112"/>
  <c r="E111"/>
  <c r="E110"/>
  <c r="E109"/>
  <c r="E108"/>
  <c r="E106"/>
  <c r="E105"/>
  <c r="E104"/>
  <c r="E103"/>
  <c r="E102"/>
  <c r="E100"/>
  <c r="E99"/>
  <c r="E98"/>
  <c r="E97"/>
  <c r="E95"/>
  <c r="E94"/>
  <c r="E93"/>
  <c r="E92"/>
  <c r="E91"/>
  <c r="F101"/>
  <c r="H113"/>
  <c r="H107"/>
  <c r="H101"/>
  <c r="H96"/>
  <c r="F113"/>
  <c r="F107"/>
  <c r="F96"/>
  <c r="D113"/>
  <c r="C113"/>
  <c r="D107"/>
  <c r="C107"/>
  <c r="E101"/>
  <c r="C101"/>
  <c r="D96"/>
  <c r="C96"/>
  <c r="F110" i="91"/>
  <c r="D57" i="93"/>
  <c r="E57"/>
  <c r="F57"/>
  <c r="G57"/>
  <c r="H57"/>
  <c r="I57"/>
  <c r="J57"/>
  <c r="D50"/>
  <c r="E50"/>
  <c r="F50"/>
  <c r="G50"/>
  <c r="H50"/>
  <c r="I50"/>
  <c r="J50"/>
  <c r="K50"/>
  <c r="L50"/>
  <c r="M50"/>
  <c r="N50"/>
  <c r="C50"/>
  <c r="O54"/>
  <c r="O53"/>
  <c r="O52"/>
  <c r="O51"/>
  <c r="O49"/>
  <c r="O48"/>
  <c r="O45"/>
  <c r="O59" s="1"/>
  <c r="O46"/>
  <c r="O60" s="1"/>
  <c r="O47"/>
  <c r="O61" s="1"/>
  <c r="O44"/>
  <c r="O58" s="1"/>
  <c r="O42"/>
  <c r="O56" s="1"/>
  <c r="O57" s="1"/>
  <c r="O41"/>
  <c r="O55"/>
  <c r="C23"/>
  <c r="D16"/>
  <c r="E16"/>
  <c r="F16"/>
  <c r="G16"/>
  <c r="H16"/>
  <c r="I16"/>
  <c r="J16"/>
  <c r="K16"/>
  <c r="L16"/>
  <c r="M16"/>
  <c r="N16"/>
  <c r="C16"/>
  <c r="O20"/>
  <c r="O19"/>
  <c r="O18"/>
  <c r="O17"/>
  <c r="O15"/>
  <c r="O14"/>
  <c r="O11"/>
  <c r="O25" s="1"/>
  <c r="O12"/>
  <c r="O26" s="1"/>
  <c r="O10"/>
  <c r="O24" s="1"/>
  <c r="O8"/>
  <c r="O22" s="1"/>
  <c r="O23" s="1"/>
  <c r="P42" i="92"/>
  <c r="P40"/>
  <c r="P39"/>
  <c r="P35"/>
  <c r="P37"/>
  <c r="P34"/>
  <c r="P15"/>
  <c r="P13"/>
  <c r="P12"/>
  <c r="P11"/>
  <c r="M109" i="91"/>
  <c r="M108"/>
  <c r="M107"/>
  <c r="M106"/>
  <c r="M104"/>
  <c r="M81"/>
  <c r="M80"/>
  <c r="M79"/>
  <c r="M78"/>
  <c r="M73"/>
  <c r="M72"/>
  <c r="M71"/>
  <c r="K116"/>
  <c r="J116"/>
  <c r="I116"/>
  <c r="H116"/>
  <c r="K115"/>
  <c r="J115"/>
  <c r="I115"/>
  <c r="H115"/>
  <c r="K114"/>
  <c r="J114"/>
  <c r="I114"/>
  <c r="H114"/>
  <c r="K113"/>
  <c r="J113"/>
  <c r="I113"/>
  <c r="H113"/>
  <c r="K111"/>
  <c r="J111"/>
  <c r="I111"/>
  <c r="H111"/>
  <c r="K110"/>
  <c r="J110"/>
  <c r="I110"/>
  <c r="H110"/>
  <c r="F116"/>
  <c r="E116"/>
  <c r="D116"/>
  <c r="C116"/>
  <c r="F115"/>
  <c r="E115"/>
  <c r="D115"/>
  <c r="C115"/>
  <c r="G115"/>
  <c r="F114"/>
  <c r="E114"/>
  <c r="D114"/>
  <c r="C114"/>
  <c r="G114" s="1"/>
  <c r="F113"/>
  <c r="E113"/>
  <c r="D113"/>
  <c r="C113"/>
  <c r="G113"/>
  <c r="D111"/>
  <c r="E111"/>
  <c r="F111"/>
  <c r="C111"/>
  <c r="G111" s="1"/>
  <c r="D110"/>
  <c r="E110"/>
  <c r="C110"/>
  <c r="I98"/>
  <c r="J98"/>
  <c r="K98"/>
  <c r="H98"/>
  <c r="I91"/>
  <c r="J91"/>
  <c r="K91"/>
  <c r="H91"/>
  <c r="I84"/>
  <c r="J84"/>
  <c r="K84"/>
  <c r="H84"/>
  <c r="L102"/>
  <c r="L101"/>
  <c r="L100"/>
  <c r="M100"/>
  <c r="L99"/>
  <c r="L97"/>
  <c r="L96"/>
  <c r="L95"/>
  <c r="L94"/>
  <c r="L93"/>
  <c r="L92"/>
  <c r="L90"/>
  <c r="L89"/>
  <c r="L88"/>
  <c r="L87"/>
  <c r="L86"/>
  <c r="L85"/>
  <c r="L83"/>
  <c r="L84" s="1"/>
  <c r="L82"/>
  <c r="J77"/>
  <c r="K77"/>
  <c r="H77"/>
  <c r="L76"/>
  <c r="L75"/>
  <c r="I70"/>
  <c r="J70"/>
  <c r="K70"/>
  <c r="H70"/>
  <c r="L69"/>
  <c r="L68"/>
  <c r="D112"/>
  <c r="E112"/>
  <c r="F112"/>
  <c r="C112"/>
  <c r="D105"/>
  <c r="E105"/>
  <c r="F105"/>
  <c r="C105"/>
  <c r="G103"/>
  <c r="D77"/>
  <c r="E77"/>
  <c r="F77"/>
  <c r="C77"/>
  <c r="G76"/>
  <c r="G75"/>
  <c r="D70"/>
  <c r="E70"/>
  <c r="F70"/>
  <c r="C70"/>
  <c r="G69"/>
  <c r="G68"/>
  <c r="D51"/>
  <c r="E51"/>
  <c r="F51"/>
  <c r="H51"/>
  <c r="I51"/>
  <c r="J51"/>
  <c r="K51"/>
  <c r="D52"/>
  <c r="E52"/>
  <c r="F52"/>
  <c r="H52"/>
  <c r="I52"/>
  <c r="J52"/>
  <c r="K52"/>
  <c r="D53"/>
  <c r="E53"/>
  <c r="F53"/>
  <c r="H53"/>
  <c r="I53"/>
  <c r="J53"/>
  <c r="K53"/>
  <c r="D54"/>
  <c r="E54"/>
  <c r="F54"/>
  <c r="H54"/>
  <c r="I54"/>
  <c r="J54"/>
  <c r="K54"/>
  <c r="C52"/>
  <c r="C53"/>
  <c r="C54"/>
  <c r="C51"/>
  <c r="D49"/>
  <c r="E49"/>
  <c r="F49"/>
  <c r="H49"/>
  <c r="I49"/>
  <c r="J49"/>
  <c r="K49"/>
  <c r="C49"/>
  <c r="D48"/>
  <c r="E48"/>
  <c r="F48"/>
  <c r="H48"/>
  <c r="I48"/>
  <c r="J48"/>
  <c r="K48"/>
  <c r="C48"/>
  <c r="G45"/>
  <c r="G46"/>
  <c r="G47"/>
  <c r="G44"/>
  <c r="D43"/>
  <c r="E43"/>
  <c r="F43"/>
  <c r="C43"/>
  <c r="G42"/>
  <c r="G41"/>
  <c r="L38"/>
  <c r="L39"/>
  <c r="L40"/>
  <c r="L37"/>
  <c r="I36"/>
  <c r="J36"/>
  <c r="K36"/>
  <c r="H36"/>
  <c r="L35"/>
  <c r="L34"/>
  <c r="L31"/>
  <c r="L32"/>
  <c r="L33"/>
  <c r="L30"/>
  <c r="I29"/>
  <c r="J29"/>
  <c r="K29"/>
  <c r="H29"/>
  <c r="L28"/>
  <c r="L27"/>
  <c r="L24"/>
  <c r="L25"/>
  <c r="L26"/>
  <c r="L23"/>
  <c r="I22"/>
  <c r="J22"/>
  <c r="K22"/>
  <c r="H22"/>
  <c r="L21"/>
  <c r="L20"/>
  <c r="I15"/>
  <c r="J15"/>
  <c r="K15"/>
  <c r="H15"/>
  <c r="I8"/>
  <c r="J8"/>
  <c r="K8"/>
  <c r="H8"/>
  <c r="L14"/>
  <c r="L13"/>
  <c r="L10"/>
  <c r="L11"/>
  <c r="L12"/>
  <c r="L9"/>
  <c r="L7"/>
  <c r="L6"/>
  <c r="G19"/>
  <c r="G13"/>
  <c r="G14"/>
  <c r="D15"/>
  <c r="E15"/>
  <c r="F15"/>
  <c r="C15"/>
  <c r="G7"/>
  <c r="G6"/>
  <c r="G10"/>
  <c r="G11"/>
  <c r="G12"/>
  <c r="G9"/>
  <c r="D8"/>
  <c r="E8"/>
  <c r="F8"/>
  <c r="C8"/>
  <c r="D130" i="86"/>
  <c r="E130"/>
  <c r="F130"/>
  <c r="G130"/>
  <c r="H130"/>
  <c r="I130"/>
  <c r="J130"/>
  <c r="K130"/>
  <c r="L130"/>
  <c r="M130"/>
  <c r="N130"/>
  <c r="O130"/>
  <c r="P130"/>
  <c r="Q130"/>
  <c r="C130"/>
  <c r="R130" s="1"/>
  <c r="C87"/>
  <c r="R87" s="1"/>
  <c r="P61"/>
  <c r="Q61"/>
  <c r="C61"/>
  <c r="D61"/>
  <c r="E61"/>
  <c r="F61"/>
  <c r="G61"/>
  <c r="H61"/>
  <c r="I61"/>
  <c r="J61"/>
  <c r="K61"/>
  <c r="L61"/>
  <c r="M61"/>
  <c r="N61"/>
  <c r="O61"/>
  <c r="O19"/>
  <c r="G9" i="108"/>
  <c r="G10"/>
  <c r="G11"/>
  <c r="G12"/>
  <c r="G13"/>
  <c r="G14"/>
  <c r="G15"/>
  <c r="G16"/>
  <c r="G17"/>
  <c r="E9"/>
  <c r="E10"/>
  <c r="E11"/>
  <c r="E12"/>
  <c r="E13"/>
  <c r="E14"/>
  <c r="E15"/>
  <c r="E16"/>
  <c r="E17"/>
  <c r="E8"/>
  <c r="G8"/>
  <c r="I85" i="90"/>
  <c r="J85"/>
  <c r="K85"/>
  <c r="H85"/>
  <c r="I83"/>
  <c r="J83"/>
  <c r="K83"/>
  <c r="H83"/>
  <c r="I82"/>
  <c r="I86" s="1"/>
  <c r="J82"/>
  <c r="K82"/>
  <c r="K86"/>
  <c r="H82"/>
  <c r="H86"/>
  <c r="I76"/>
  <c r="J76"/>
  <c r="K76"/>
  <c r="H76"/>
  <c r="I74"/>
  <c r="J74"/>
  <c r="K74"/>
  <c r="H74"/>
  <c r="K71"/>
  <c r="J71"/>
  <c r="I71"/>
  <c r="H71"/>
  <c r="K69"/>
  <c r="J69"/>
  <c r="I69"/>
  <c r="H69"/>
  <c r="L75"/>
  <c r="M75"/>
  <c r="L73"/>
  <c r="M73"/>
  <c r="L72"/>
  <c r="M72"/>
  <c r="M76" s="1"/>
  <c r="L70"/>
  <c r="M70" s="1"/>
  <c r="L68"/>
  <c r="M68" s="1"/>
  <c r="L67"/>
  <c r="M67" s="1"/>
  <c r="I66"/>
  <c r="J66"/>
  <c r="K66"/>
  <c r="H66"/>
  <c r="I64"/>
  <c r="J64"/>
  <c r="K64"/>
  <c r="H64"/>
  <c r="L65"/>
  <c r="M65" s="1"/>
  <c r="L63"/>
  <c r="M63" s="1"/>
  <c r="L62"/>
  <c r="M62" s="1"/>
  <c r="J61"/>
  <c r="K61"/>
  <c r="H61"/>
  <c r="J59"/>
  <c r="K59"/>
  <c r="H59"/>
  <c r="L60"/>
  <c r="L58"/>
  <c r="L57"/>
  <c r="I56"/>
  <c r="J56"/>
  <c r="K56"/>
  <c r="H56"/>
  <c r="I54"/>
  <c r="J54"/>
  <c r="K54"/>
  <c r="H54"/>
  <c r="L55"/>
  <c r="L85"/>
  <c r="L53"/>
  <c r="L52"/>
  <c r="L82" s="1"/>
  <c r="D82"/>
  <c r="E82"/>
  <c r="F82"/>
  <c r="D83"/>
  <c r="D84"/>
  <c r="E83"/>
  <c r="F83"/>
  <c r="F84" s="1"/>
  <c r="D85"/>
  <c r="E85"/>
  <c r="E86"/>
  <c r="F85"/>
  <c r="D86"/>
  <c r="F86"/>
  <c r="C85"/>
  <c r="G85" s="1"/>
  <c r="C83"/>
  <c r="C82"/>
  <c r="G82"/>
  <c r="D81"/>
  <c r="E81"/>
  <c r="F81"/>
  <c r="C81"/>
  <c r="D79"/>
  <c r="E79"/>
  <c r="F79"/>
  <c r="C79"/>
  <c r="G80"/>
  <c r="M80"/>
  <c r="G78"/>
  <c r="G77"/>
  <c r="M77" s="1"/>
  <c r="M81" s="1"/>
  <c r="D61"/>
  <c r="E61"/>
  <c r="F61"/>
  <c r="C61"/>
  <c r="D59"/>
  <c r="E59"/>
  <c r="F59"/>
  <c r="C59"/>
  <c r="G60"/>
  <c r="G58"/>
  <c r="G57"/>
  <c r="G59" s="1"/>
  <c r="C54"/>
  <c r="D54"/>
  <c r="E54"/>
  <c r="F54"/>
  <c r="C56"/>
  <c r="D56"/>
  <c r="E56"/>
  <c r="F56"/>
  <c r="G55"/>
  <c r="G53"/>
  <c r="G52"/>
  <c r="K39"/>
  <c r="J39"/>
  <c r="I39"/>
  <c r="H39"/>
  <c r="H37"/>
  <c r="I37"/>
  <c r="J37"/>
  <c r="K37"/>
  <c r="I36"/>
  <c r="J36"/>
  <c r="K36"/>
  <c r="K38"/>
  <c r="H36"/>
  <c r="L37"/>
  <c r="I38"/>
  <c r="I40"/>
  <c r="I30"/>
  <c r="J30"/>
  <c r="K30"/>
  <c r="H30"/>
  <c r="L29"/>
  <c r="M29"/>
  <c r="I28"/>
  <c r="J28"/>
  <c r="K28"/>
  <c r="H28"/>
  <c r="L27"/>
  <c r="L26"/>
  <c r="M26" s="1"/>
  <c r="I25"/>
  <c r="J25"/>
  <c r="K25"/>
  <c r="H25"/>
  <c r="I23"/>
  <c r="J23"/>
  <c r="K23"/>
  <c r="H23"/>
  <c r="L24"/>
  <c r="M24"/>
  <c r="L22"/>
  <c r="M22"/>
  <c r="L21"/>
  <c r="M21" s="1"/>
  <c r="L17"/>
  <c r="M17" s="1"/>
  <c r="I20"/>
  <c r="J20"/>
  <c r="K20"/>
  <c r="H20"/>
  <c r="L19"/>
  <c r="M19" s="1"/>
  <c r="I18"/>
  <c r="J18"/>
  <c r="K18"/>
  <c r="H18"/>
  <c r="L16"/>
  <c r="M16" s="1"/>
  <c r="I15"/>
  <c r="J15"/>
  <c r="K15"/>
  <c r="H15"/>
  <c r="L14"/>
  <c r="I13"/>
  <c r="J13"/>
  <c r="K13"/>
  <c r="H13"/>
  <c r="L12"/>
  <c r="L11"/>
  <c r="I10"/>
  <c r="J10"/>
  <c r="K10"/>
  <c r="H10"/>
  <c r="L9"/>
  <c r="I8"/>
  <c r="J8"/>
  <c r="K8"/>
  <c r="H8"/>
  <c r="L7"/>
  <c r="L6"/>
  <c r="G39"/>
  <c r="D37"/>
  <c r="E37"/>
  <c r="F37"/>
  <c r="C37"/>
  <c r="G37" s="1"/>
  <c r="M37" s="1"/>
  <c r="D36"/>
  <c r="D40" s="1"/>
  <c r="E36"/>
  <c r="E40" s="1"/>
  <c r="F36"/>
  <c r="F40" s="1"/>
  <c r="C36"/>
  <c r="C40" s="1"/>
  <c r="G34"/>
  <c r="G32"/>
  <c r="G31"/>
  <c r="G33" s="1"/>
  <c r="M33" s="1"/>
  <c r="D35"/>
  <c r="E35"/>
  <c r="F35"/>
  <c r="C35"/>
  <c r="G14"/>
  <c r="G12"/>
  <c r="G11"/>
  <c r="M11" s="1"/>
  <c r="D15"/>
  <c r="E15"/>
  <c r="F15"/>
  <c r="G15"/>
  <c r="D13"/>
  <c r="E13"/>
  <c r="F13"/>
  <c r="C15"/>
  <c r="C13"/>
  <c r="G9"/>
  <c r="G7"/>
  <c r="G6"/>
  <c r="D10"/>
  <c r="E10"/>
  <c r="F10"/>
  <c r="C10"/>
  <c r="D8"/>
  <c r="E8"/>
  <c r="F8"/>
  <c r="C8"/>
  <c r="D81" i="89"/>
  <c r="E81"/>
  <c r="F81"/>
  <c r="G81"/>
  <c r="H81"/>
  <c r="I81"/>
  <c r="J81"/>
  <c r="K81"/>
  <c r="L81"/>
  <c r="M81"/>
  <c r="N81"/>
  <c r="D82"/>
  <c r="E82"/>
  <c r="F82"/>
  <c r="G82"/>
  <c r="H82"/>
  <c r="I82"/>
  <c r="J82"/>
  <c r="K82"/>
  <c r="L82"/>
  <c r="M82"/>
  <c r="N82"/>
  <c r="D84"/>
  <c r="E84"/>
  <c r="F84"/>
  <c r="G84"/>
  <c r="H84"/>
  <c r="I84"/>
  <c r="J84"/>
  <c r="K84"/>
  <c r="L84"/>
  <c r="M84"/>
  <c r="N84"/>
  <c r="D85"/>
  <c r="E85"/>
  <c r="F85"/>
  <c r="G85"/>
  <c r="H85"/>
  <c r="I85"/>
  <c r="J85"/>
  <c r="K85"/>
  <c r="L85"/>
  <c r="M85"/>
  <c r="N85"/>
  <c r="D86"/>
  <c r="E86"/>
  <c r="F86"/>
  <c r="G86"/>
  <c r="H86"/>
  <c r="I86"/>
  <c r="J86"/>
  <c r="K86"/>
  <c r="L86"/>
  <c r="M86"/>
  <c r="N86"/>
  <c r="D87"/>
  <c r="E87"/>
  <c r="F87"/>
  <c r="G87"/>
  <c r="H87"/>
  <c r="I87"/>
  <c r="J87"/>
  <c r="K87"/>
  <c r="L87"/>
  <c r="M87"/>
  <c r="N87"/>
  <c r="C82"/>
  <c r="O82"/>
  <c r="C84"/>
  <c r="O84"/>
  <c r="C85"/>
  <c r="O85"/>
  <c r="C86"/>
  <c r="O86"/>
  <c r="C87"/>
  <c r="O87" s="1"/>
  <c r="C81"/>
  <c r="O81" s="1"/>
  <c r="O83" s="1"/>
  <c r="O78"/>
  <c r="O79"/>
  <c r="O80"/>
  <c r="O77"/>
  <c r="D76"/>
  <c r="E76"/>
  <c r="F76"/>
  <c r="G76"/>
  <c r="H76"/>
  <c r="I76"/>
  <c r="J76"/>
  <c r="K76"/>
  <c r="L76"/>
  <c r="M76"/>
  <c r="N76"/>
  <c r="C76"/>
  <c r="O75"/>
  <c r="O74"/>
  <c r="O73"/>
  <c r="O71"/>
  <c r="O72"/>
  <c r="O70"/>
  <c r="D69"/>
  <c r="E69"/>
  <c r="F69"/>
  <c r="G69"/>
  <c r="H69"/>
  <c r="I69"/>
  <c r="J69"/>
  <c r="K69"/>
  <c r="L69"/>
  <c r="M69"/>
  <c r="N69"/>
  <c r="C69"/>
  <c r="O68"/>
  <c r="O67"/>
  <c r="O64"/>
  <c r="O65"/>
  <c r="O66"/>
  <c r="O63"/>
  <c r="D62"/>
  <c r="E62"/>
  <c r="F62"/>
  <c r="G62"/>
  <c r="H62"/>
  <c r="I62"/>
  <c r="J62"/>
  <c r="K62"/>
  <c r="L62"/>
  <c r="M62"/>
  <c r="N62"/>
  <c r="C62"/>
  <c r="O61"/>
  <c r="O60"/>
  <c r="O57"/>
  <c r="O58"/>
  <c r="O59"/>
  <c r="O56"/>
  <c r="E55"/>
  <c r="F55"/>
  <c r="G55"/>
  <c r="H55"/>
  <c r="I55"/>
  <c r="J55"/>
  <c r="K55"/>
  <c r="L55"/>
  <c r="M55"/>
  <c r="N55"/>
  <c r="D55"/>
  <c r="O54"/>
  <c r="O53"/>
  <c r="O50"/>
  <c r="O51"/>
  <c r="O52"/>
  <c r="O49"/>
  <c r="O47"/>
  <c r="O46"/>
  <c r="D48"/>
  <c r="E48"/>
  <c r="E83" s="1"/>
  <c r="F48"/>
  <c r="F83" s="1"/>
  <c r="G48"/>
  <c r="G83" s="1"/>
  <c r="H48"/>
  <c r="H83" s="1"/>
  <c r="I48"/>
  <c r="I83" s="1"/>
  <c r="J48"/>
  <c r="J83" s="1"/>
  <c r="K48"/>
  <c r="K83" s="1"/>
  <c r="L48"/>
  <c r="L83" s="1"/>
  <c r="M48"/>
  <c r="M83" s="1"/>
  <c r="N48"/>
  <c r="N83" s="1"/>
  <c r="C48"/>
  <c r="C83" s="1"/>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C31"/>
  <c r="C32"/>
  <c r="C33"/>
  <c r="C30"/>
  <c r="D29"/>
  <c r="E29"/>
  <c r="F29"/>
  <c r="G29"/>
  <c r="H29"/>
  <c r="I29"/>
  <c r="J29"/>
  <c r="K29"/>
  <c r="L29"/>
  <c r="M29"/>
  <c r="N29"/>
  <c r="C29"/>
  <c r="O28"/>
  <c r="O27"/>
  <c r="O26"/>
  <c r="O24"/>
  <c r="O25"/>
  <c r="O23"/>
  <c r="D22"/>
  <c r="E22"/>
  <c r="F22"/>
  <c r="G22"/>
  <c r="H22"/>
  <c r="I22"/>
  <c r="J22"/>
  <c r="K22"/>
  <c r="L22"/>
  <c r="M22"/>
  <c r="N22"/>
  <c r="C22"/>
  <c r="O21"/>
  <c r="O20"/>
  <c r="O16"/>
  <c r="O19"/>
  <c r="O18"/>
  <c r="O17"/>
  <c r="F15"/>
  <c r="G15"/>
  <c r="H15"/>
  <c r="I15"/>
  <c r="J15"/>
  <c r="K15"/>
  <c r="L15"/>
  <c r="M15"/>
  <c r="N15"/>
  <c r="E15"/>
  <c r="O14"/>
  <c r="O13"/>
  <c r="O10"/>
  <c r="O11"/>
  <c r="O12"/>
  <c r="O9"/>
  <c r="O7"/>
  <c r="O6"/>
  <c r="D8"/>
  <c r="E8"/>
  <c r="F8"/>
  <c r="G8"/>
  <c r="H8"/>
  <c r="I8"/>
  <c r="J8"/>
  <c r="K8"/>
  <c r="L8"/>
  <c r="M8"/>
  <c r="N8"/>
  <c r="C8"/>
  <c r="D61" i="88"/>
  <c r="E61"/>
  <c r="F61"/>
  <c r="G61"/>
  <c r="H61"/>
  <c r="I61"/>
  <c r="J61"/>
  <c r="K61"/>
  <c r="L61"/>
  <c r="M61"/>
  <c r="N61"/>
  <c r="C61"/>
  <c r="D59"/>
  <c r="E59"/>
  <c r="F59"/>
  <c r="G59"/>
  <c r="H59"/>
  <c r="I59"/>
  <c r="J59"/>
  <c r="K59"/>
  <c r="L59"/>
  <c r="M59"/>
  <c r="N59"/>
  <c r="C59"/>
  <c r="D58"/>
  <c r="E58"/>
  <c r="F58"/>
  <c r="G58"/>
  <c r="H58"/>
  <c r="I58"/>
  <c r="J58"/>
  <c r="K58"/>
  <c r="L58"/>
  <c r="M58"/>
  <c r="N58"/>
  <c r="C58"/>
  <c r="O58" s="1"/>
  <c r="D57"/>
  <c r="E57"/>
  <c r="F57"/>
  <c r="G57"/>
  <c r="H57"/>
  <c r="I57"/>
  <c r="J57"/>
  <c r="K57"/>
  <c r="L57"/>
  <c r="M57"/>
  <c r="N57"/>
  <c r="C57"/>
  <c r="D55"/>
  <c r="E55"/>
  <c r="F55"/>
  <c r="G55"/>
  <c r="H55"/>
  <c r="I55"/>
  <c r="J55"/>
  <c r="K55"/>
  <c r="L55"/>
  <c r="M55"/>
  <c r="N55"/>
  <c r="C55"/>
  <c r="D52"/>
  <c r="E52"/>
  <c r="F52"/>
  <c r="G52"/>
  <c r="H52"/>
  <c r="I52"/>
  <c r="J52"/>
  <c r="K52"/>
  <c r="L52"/>
  <c r="M52"/>
  <c r="N52"/>
  <c r="C52"/>
  <c r="D50"/>
  <c r="E50"/>
  <c r="F50"/>
  <c r="G50"/>
  <c r="H50"/>
  <c r="I50"/>
  <c r="J50"/>
  <c r="K50"/>
  <c r="L50"/>
  <c r="M50"/>
  <c r="N50"/>
  <c r="C50"/>
  <c r="D47"/>
  <c r="E47"/>
  <c r="F47"/>
  <c r="G47"/>
  <c r="H47"/>
  <c r="I47"/>
  <c r="J47"/>
  <c r="K47"/>
  <c r="L47"/>
  <c r="M47"/>
  <c r="N47"/>
  <c r="C47"/>
  <c r="D45"/>
  <c r="E45"/>
  <c r="F45"/>
  <c r="G45"/>
  <c r="H45"/>
  <c r="I45"/>
  <c r="J45"/>
  <c r="K45"/>
  <c r="L45"/>
  <c r="M45"/>
  <c r="N45"/>
  <c r="C45"/>
  <c r="E42"/>
  <c r="F42"/>
  <c r="G42"/>
  <c r="H42"/>
  <c r="I42"/>
  <c r="J42"/>
  <c r="K42"/>
  <c r="L42"/>
  <c r="M42"/>
  <c r="N42"/>
  <c r="D42"/>
  <c r="E40"/>
  <c r="F40"/>
  <c r="G40"/>
  <c r="H40"/>
  <c r="I40"/>
  <c r="J40"/>
  <c r="K40"/>
  <c r="L40"/>
  <c r="M40"/>
  <c r="N40"/>
  <c r="D40"/>
  <c r="O56"/>
  <c r="O54"/>
  <c r="O53"/>
  <c r="O51"/>
  <c r="O49"/>
  <c r="O48"/>
  <c r="O46"/>
  <c r="O44"/>
  <c r="O43"/>
  <c r="O41"/>
  <c r="O39"/>
  <c r="O38"/>
  <c r="C37"/>
  <c r="D37"/>
  <c r="E37"/>
  <c r="F37"/>
  <c r="G37"/>
  <c r="H37"/>
  <c r="I37"/>
  <c r="J37"/>
  <c r="K37"/>
  <c r="L37"/>
  <c r="M37"/>
  <c r="N37"/>
  <c r="O36"/>
  <c r="C35"/>
  <c r="D35"/>
  <c r="E35"/>
  <c r="F35"/>
  <c r="G35"/>
  <c r="H35"/>
  <c r="I35"/>
  <c r="J35"/>
  <c r="K35"/>
  <c r="L35"/>
  <c r="M35"/>
  <c r="N35"/>
  <c r="O34"/>
  <c r="O33"/>
  <c r="D22"/>
  <c r="E22"/>
  <c r="F22"/>
  <c r="G22"/>
  <c r="H22"/>
  <c r="I22"/>
  <c r="J22"/>
  <c r="K22"/>
  <c r="L22"/>
  <c r="M22"/>
  <c r="N22"/>
  <c r="C22"/>
  <c r="D20"/>
  <c r="E20"/>
  <c r="F20"/>
  <c r="G20"/>
  <c r="H20"/>
  <c r="I20"/>
  <c r="J20"/>
  <c r="K20"/>
  <c r="L20"/>
  <c r="M20"/>
  <c r="N20"/>
  <c r="C20"/>
  <c r="D19"/>
  <c r="E19"/>
  <c r="F19"/>
  <c r="G19"/>
  <c r="H19"/>
  <c r="I19"/>
  <c r="J19"/>
  <c r="K19"/>
  <c r="L19"/>
  <c r="M19"/>
  <c r="N19"/>
  <c r="C19"/>
  <c r="D23"/>
  <c r="E23"/>
  <c r="F23"/>
  <c r="G23"/>
  <c r="H23"/>
  <c r="I23"/>
  <c r="J23"/>
  <c r="K23"/>
  <c r="L23"/>
  <c r="M23"/>
  <c r="N23"/>
  <c r="C23"/>
  <c r="D21"/>
  <c r="E21"/>
  <c r="F21"/>
  <c r="G21"/>
  <c r="H21"/>
  <c r="I21"/>
  <c r="J21"/>
  <c r="K21"/>
  <c r="L21"/>
  <c r="M21"/>
  <c r="N21"/>
  <c r="C21"/>
  <c r="O18"/>
  <c r="O17"/>
  <c r="O14"/>
  <c r="O12"/>
  <c r="O11"/>
  <c r="F15"/>
  <c r="G15"/>
  <c r="H15"/>
  <c r="I15"/>
  <c r="J15"/>
  <c r="K15"/>
  <c r="L15"/>
  <c r="M15"/>
  <c r="N15"/>
  <c r="E15"/>
  <c r="F13"/>
  <c r="G13"/>
  <c r="H13"/>
  <c r="I13"/>
  <c r="J13"/>
  <c r="K13"/>
  <c r="L13"/>
  <c r="M13"/>
  <c r="N13"/>
  <c r="E13"/>
  <c r="O9"/>
  <c r="O7"/>
  <c r="O6"/>
  <c r="D10"/>
  <c r="E10"/>
  <c r="F10"/>
  <c r="G10"/>
  <c r="H10"/>
  <c r="I10"/>
  <c r="J10"/>
  <c r="K10"/>
  <c r="L10"/>
  <c r="M10"/>
  <c r="N10"/>
  <c r="C10"/>
  <c r="D8"/>
  <c r="E8"/>
  <c r="F8"/>
  <c r="G8"/>
  <c r="H8"/>
  <c r="I8"/>
  <c r="J8"/>
  <c r="K8"/>
  <c r="L8"/>
  <c r="M8"/>
  <c r="N8"/>
  <c r="C8"/>
  <c r="D84" i="87"/>
  <c r="E84"/>
  <c r="F84"/>
  <c r="G84"/>
  <c r="H84"/>
  <c r="I84"/>
  <c r="J84"/>
  <c r="K84"/>
  <c r="L84"/>
  <c r="M84"/>
  <c r="N84"/>
  <c r="O84"/>
  <c r="P84"/>
  <c r="Q84"/>
  <c r="C84"/>
  <c r="R84"/>
  <c r="D83"/>
  <c r="E83"/>
  <c r="F83"/>
  <c r="G83"/>
  <c r="H83"/>
  <c r="I83"/>
  <c r="J83"/>
  <c r="K83"/>
  <c r="L83"/>
  <c r="M83"/>
  <c r="N83"/>
  <c r="O83"/>
  <c r="P83"/>
  <c r="Q83"/>
  <c r="C83"/>
  <c r="R82"/>
  <c r="R83" s="1"/>
  <c r="R81"/>
  <c r="R78"/>
  <c r="R79"/>
  <c r="R80"/>
  <c r="R77"/>
  <c r="D76"/>
  <c r="E76"/>
  <c r="F76"/>
  <c r="G76"/>
  <c r="H76"/>
  <c r="I76"/>
  <c r="J76"/>
  <c r="K76"/>
  <c r="L76"/>
  <c r="M76"/>
  <c r="N76"/>
  <c r="O76"/>
  <c r="P76"/>
  <c r="Q76"/>
  <c r="C76"/>
  <c r="R75"/>
  <c r="R74"/>
  <c r="R71"/>
  <c r="R72"/>
  <c r="R73"/>
  <c r="R70"/>
  <c r="D69"/>
  <c r="E69"/>
  <c r="F69"/>
  <c r="G69"/>
  <c r="H69"/>
  <c r="I69"/>
  <c r="J69"/>
  <c r="K69"/>
  <c r="L69"/>
  <c r="M69"/>
  <c r="N69"/>
  <c r="O69"/>
  <c r="P69"/>
  <c r="Q69"/>
  <c r="C69"/>
  <c r="R68"/>
  <c r="R67"/>
  <c r="R64"/>
  <c r="R65"/>
  <c r="R66"/>
  <c r="R63"/>
  <c r="R61"/>
  <c r="R60"/>
  <c r="D62"/>
  <c r="E62"/>
  <c r="F62"/>
  <c r="G62"/>
  <c r="H62"/>
  <c r="I62"/>
  <c r="J62"/>
  <c r="K62"/>
  <c r="L62"/>
  <c r="M62"/>
  <c r="N62"/>
  <c r="O62"/>
  <c r="P62"/>
  <c r="Q62"/>
  <c r="R62"/>
  <c r="C62"/>
  <c r="R54"/>
  <c r="R53"/>
  <c r="R57"/>
  <c r="R58"/>
  <c r="R59"/>
  <c r="R56"/>
  <c r="L55"/>
  <c r="D55"/>
  <c r="E55"/>
  <c r="F55"/>
  <c r="G55"/>
  <c r="H55"/>
  <c r="I55"/>
  <c r="J55"/>
  <c r="K55"/>
  <c r="O55"/>
  <c r="P55"/>
  <c r="C55"/>
  <c r="R51"/>
  <c r="R52"/>
  <c r="R50"/>
  <c r="R49"/>
  <c r="D48"/>
  <c r="E48"/>
  <c r="F48"/>
  <c r="G48"/>
  <c r="H48"/>
  <c r="I48"/>
  <c r="J48"/>
  <c r="K48"/>
  <c r="L48"/>
  <c r="M48"/>
  <c r="N48"/>
  <c r="O48"/>
  <c r="P48"/>
  <c r="Q48"/>
  <c r="C48"/>
  <c r="R47"/>
  <c r="R46"/>
  <c r="R33"/>
  <c r="R31"/>
  <c r="R32"/>
  <c r="R30"/>
  <c r="R28"/>
  <c r="R27"/>
  <c r="D29"/>
  <c r="E29"/>
  <c r="F29"/>
  <c r="G29"/>
  <c r="H29"/>
  <c r="I29"/>
  <c r="J29"/>
  <c r="K29"/>
  <c r="L29"/>
  <c r="M29"/>
  <c r="N29"/>
  <c r="O29"/>
  <c r="P29"/>
  <c r="Q29"/>
  <c r="C29"/>
  <c r="R24"/>
  <c r="R25"/>
  <c r="R26"/>
  <c r="R23"/>
  <c r="R21"/>
  <c r="R20"/>
  <c r="D22"/>
  <c r="E22"/>
  <c r="F22"/>
  <c r="G22"/>
  <c r="H22"/>
  <c r="I22"/>
  <c r="J22"/>
  <c r="K22"/>
  <c r="L22"/>
  <c r="M22"/>
  <c r="N22"/>
  <c r="O22"/>
  <c r="P22"/>
  <c r="Q22"/>
  <c r="C22"/>
  <c r="R17"/>
  <c r="R18"/>
  <c r="R19"/>
  <c r="R16"/>
  <c r="R14"/>
  <c r="R13"/>
  <c r="D15"/>
  <c r="E15"/>
  <c r="F15"/>
  <c r="G15"/>
  <c r="H15"/>
  <c r="I15"/>
  <c r="J15"/>
  <c r="K15"/>
  <c r="L15"/>
  <c r="M15"/>
  <c r="O15"/>
  <c r="P15"/>
  <c r="C15"/>
  <c r="R10"/>
  <c r="R11"/>
  <c r="R12"/>
  <c r="R9"/>
  <c r="D8"/>
  <c r="E8"/>
  <c r="F8"/>
  <c r="G8"/>
  <c r="H8"/>
  <c r="I8"/>
  <c r="J8"/>
  <c r="K8"/>
  <c r="L8"/>
  <c r="M8"/>
  <c r="N8"/>
  <c r="O8"/>
  <c r="P8"/>
  <c r="Q8"/>
  <c r="C8"/>
  <c r="R7"/>
  <c r="R6"/>
  <c r="D65" i="86"/>
  <c r="E65"/>
  <c r="F65"/>
  <c r="G65"/>
  <c r="H65"/>
  <c r="I65"/>
  <c r="J65"/>
  <c r="K65"/>
  <c r="L65"/>
  <c r="M65"/>
  <c r="N65"/>
  <c r="O65"/>
  <c r="P65"/>
  <c r="Q65"/>
  <c r="C65"/>
  <c r="R64"/>
  <c r="D63"/>
  <c r="E63"/>
  <c r="F63"/>
  <c r="G63"/>
  <c r="H63"/>
  <c r="I63"/>
  <c r="J63"/>
  <c r="K63"/>
  <c r="L63"/>
  <c r="M63"/>
  <c r="N63"/>
  <c r="O63"/>
  <c r="P63"/>
  <c r="Q63"/>
  <c r="C63"/>
  <c r="R62"/>
  <c r="D60"/>
  <c r="E60"/>
  <c r="F60"/>
  <c r="G60"/>
  <c r="H60"/>
  <c r="I60"/>
  <c r="J60"/>
  <c r="K60"/>
  <c r="L60"/>
  <c r="M60"/>
  <c r="N60"/>
  <c r="O60"/>
  <c r="P60"/>
  <c r="Q60"/>
  <c r="C60"/>
  <c r="R59"/>
  <c r="D58"/>
  <c r="E58"/>
  <c r="F58"/>
  <c r="G58"/>
  <c r="H58"/>
  <c r="I58"/>
  <c r="J58"/>
  <c r="K58"/>
  <c r="L58"/>
  <c r="M58"/>
  <c r="N58"/>
  <c r="O58"/>
  <c r="P58"/>
  <c r="Q58"/>
  <c r="C58"/>
  <c r="R57"/>
  <c r="R58" s="1"/>
  <c r="R56"/>
  <c r="D55"/>
  <c r="E55"/>
  <c r="F55"/>
  <c r="G55"/>
  <c r="H55"/>
  <c r="I55"/>
  <c r="J55"/>
  <c r="K55"/>
  <c r="L55"/>
  <c r="M55"/>
  <c r="N55"/>
  <c r="O55"/>
  <c r="P55"/>
  <c r="Q55"/>
  <c r="C55"/>
  <c r="R54"/>
  <c r="D53"/>
  <c r="E53"/>
  <c r="F53"/>
  <c r="G53"/>
  <c r="H53"/>
  <c r="I53"/>
  <c r="J53"/>
  <c r="K53"/>
  <c r="L53"/>
  <c r="M53"/>
  <c r="N53"/>
  <c r="O53"/>
  <c r="P53"/>
  <c r="Q53"/>
  <c r="C53"/>
  <c r="R52"/>
  <c r="R51"/>
  <c r="D50"/>
  <c r="E50"/>
  <c r="F50"/>
  <c r="G50"/>
  <c r="H50"/>
  <c r="I50"/>
  <c r="J50"/>
  <c r="K50"/>
  <c r="L50"/>
  <c r="M50"/>
  <c r="N50"/>
  <c r="O50"/>
  <c r="P50"/>
  <c r="Q50"/>
  <c r="C50"/>
  <c r="R49"/>
  <c r="D48"/>
  <c r="E48"/>
  <c r="F48"/>
  <c r="G48"/>
  <c r="H48"/>
  <c r="I48"/>
  <c r="J48"/>
  <c r="K48"/>
  <c r="L48"/>
  <c r="M48"/>
  <c r="N48"/>
  <c r="O48"/>
  <c r="P48"/>
  <c r="Q48"/>
  <c r="C48"/>
  <c r="R47"/>
  <c r="R48"/>
  <c r="R46"/>
  <c r="R44"/>
  <c r="R45" s="1"/>
  <c r="R42"/>
  <c r="R41"/>
  <c r="D45"/>
  <c r="E45"/>
  <c r="F45"/>
  <c r="G45"/>
  <c r="H45"/>
  <c r="I45"/>
  <c r="J45"/>
  <c r="K45"/>
  <c r="L45"/>
  <c r="O45"/>
  <c r="P45"/>
  <c r="C45"/>
  <c r="D43"/>
  <c r="E43"/>
  <c r="F43"/>
  <c r="G43"/>
  <c r="H43"/>
  <c r="I43"/>
  <c r="J43"/>
  <c r="K43"/>
  <c r="L43"/>
  <c r="O43"/>
  <c r="P43"/>
  <c r="C43"/>
  <c r="R39"/>
  <c r="R37"/>
  <c r="R36"/>
  <c r="R40" s="1"/>
  <c r="D40"/>
  <c r="E40"/>
  <c r="F40"/>
  <c r="G40"/>
  <c r="H40"/>
  <c r="I40"/>
  <c r="J40"/>
  <c r="K40"/>
  <c r="L40"/>
  <c r="M40"/>
  <c r="N40"/>
  <c r="O40"/>
  <c r="P40"/>
  <c r="Q40"/>
  <c r="D38"/>
  <c r="E38"/>
  <c r="F38"/>
  <c r="G38"/>
  <c r="H38"/>
  <c r="I38"/>
  <c r="J38"/>
  <c r="K38"/>
  <c r="L38"/>
  <c r="M38"/>
  <c r="N38"/>
  <c r="O38"/>
  <c r="P38"/>
  <c r="Q38"/>
  <c r="R38"/>
  <c r="C40"/>
  <c r="C38"/>
  <c r="R17"/>
  <c r="R18"/>
  <c r="R16"/>
  <c r="R14"/>
  <c r="R12"/>
  <c r="R11"/>
  <c r="R9"/>
  <c r="R22" s="1"/>
  <c r="R23" s="1"/>
  <c r="R7"/>
  <c r="R6"/>
  <c r="R10"/>
  <c r="D22"/>
  <c r="E22"/>
  <c r="F22"/>
  <c r="G22"/>
  <c r="H22"/>
  <c r="I22"/>
  <c r="J22"/>
  <c r="K22"/>
  <c r="L22"/>
  <c r="M22"/>
  <c r="N22"/>
  <c r="O22"/>
  <c r="O23" s="1"/>
  <c r="P22"/>
  <c r="Q22"/>
  <c r="C22"/>
  <c r="D20"/>
  <c r="E20"/>
  <c r="F20"/>
  <c r="G20"/>
  <c r="H20"/>
  <c r="I20"/>
  <c r="J20"/>
  <c r="K20"/>
  <c r="L20"/>
  <c r="M20"/>
  <c r="N20"/>
  <c r="O20"/>
  <c r="O21" s="1"/>
  <c r="P20"/>
  <c r="Q20"/>
  <c r="R20"/>
  <c r="C20"/>
  <c r="D19"/>
  <c r="E19"/>
  <c r="F19"/>
  <c r="G19"/>
  <c r="H19"/>
  <c r="I19"/>
  <c r="J19"/>
  <c r="K19"/>
  <c r="L19"/>
  <c r="M19"/>
  <c r="N19"/>
  <c r="P19"/>
  <c r="Q19"/>
  <c r="C19"/>
  <c r="D15"/>
  <c r="E15"/>
  <c r="F15"/>
  <c r="G15"/>
  <c r="H15"/>
  <c r="I15"/>
  <c r="J15"/>
  <c r="K15"/>
  <c r="L15"/>
  <c r="M15"/>
  <c r="O15"/>
  <c r="P15"/>
  <c r="D13"/>
  <c r="E13"/>
  <c r="F13"/>
  <c r="G13"/>
  <c r="H13"/>
  <c r="I13"/>
  <c r="J13"/>
  <c r="K13"/>
  <c r="L13"/>
  <c r="M13"/>
  <c r="O13"/>
  <c r="P13"/>
  <c r="C15"/>
  <c r="C13"/>
  <c r="D10"/>
  <c r="E10"/>
  <c r="F10"/>
  <c r="G10"/>
  <c r="H10"/>
  <c r="I10"/>
  <c r="J10"/>
  <c r="K10"/>
  <c r="L10"/>
  <c r="M10"/>
  <c r="N10"/>
  <c r="O10"/>
  <c r="P10"/>
  <c r="Q10"/>
  <c r="D8"/>
  <c r="E8"/>
  <c r="F8"/>
  <c r="G8"/>
  <c r="H8"/>
  <c r="I8"/>
  <c r="J8"/>
  <c r="K8"/>
  <c r="L8"/>
  <c r="M8"/>
  <c r="N8"/>
  <c r="O8"/>
  <c r="P8"/>
  <c r="Q8"/>
  <c r="R8"/>
  <c r="C10"/>
  <c r="C8"/>
  <c r="K77" i="85"/>
  <c r="L77"/>
  <c r="M77"/>
  <c r="J77"/>
  <c r="K71"/>
  <c r="L71"/>
  <c r="M71"/>
  <c r="J71"/>
  <c r="M65"/>
  <c r="K65"/>
  <c r="L65"/>
  <c r="J65"/>
  <c r="K59"/>
  <c r="L59"/>
  <c r="J59"/>
  <c r="K54"/>
  <c r="L54"/>
  <c r="M54"/>
  <c r="J54"/>
  <c r="K48"/>
  <c r="L48"/>
  <c r="M48"/>
  <c r="J48"/>
  <c r="I58"/>
  <c r="I57"/>
  <c r="I56"/>
  <c r="I55"/>
  <c r="I76"/>
  <c r="I75"/>
  <c r="I74"/>
  <c r="I73"/>
  <c r="I72"/>
  <c r="I70"/>
  <c r="I69"/>
  <c r="I68"/>
  <c r="I67"/>
  <c r="I66"/>
  <c r="I64"/>
  <c r="I63"/>
  <c r="I62"/>
  <c r="I61"/>
  <c r="I60"/>
  <c r="I53"/>
  <c r="I52"/>
  <c r="I51"/>
  <c r="I50"/>
  <c r="I49"/>
  <c r="I44"/>
  <c r="I45"/>
  <c r="I46"/>
  <c r="I47"/>
  <c r="I43"/>
  <c r="H77"/>
  <c r="H71"/>
  <c r="H65"/>
  <c r="H59"/>
  <c r="H54"/>
  <c r="H48"/>
  <c r="G76"/>
  <c r="G75"/>
  <c r="G74"/>
  <c r="G73"/>
  <c r="G72"/>
  <c r="G70"/>
  <c r="G69"/>
  <c r="G68"/>
  <c r="G67"/>
  <c r="G66"/>
  <c r="G64"/>
  <c r="G63"/>
  <c r="G62"/>
  <c r="G61"/>
  <c r="G60"/>
  <c r="G58"/>
  <c r="G57"/>
  <c r="G56"/>
  <c r="G55"/>
  <c r="G53"/>
  <c r="G52"/>
  <c r="G51"/>
  <c r="G50"/>
  <c r="G49"/>
  <c r="G44"/>
  <c r="G45"/>
  <c r="G46"/>
  <c r="G47"/>
  <c r="G43"/>
  <c r="F77"/>
  <c r="F71"/>
  <c r="F65"/>
  <c r="D65"/>
  <c r="F59"/>
  <c r="F54"/>
  <c r="F48"/>
  <c r="D77"/>
  <c r="C77"/>
  <c r="D71"/>
  <c r="C71"/>
  <c r="C65"/>
  <c r="D59"/>
  <c r="C59"/>
  <c r="D54"/>
  <c r="C54"/>
  <c r="D48"/>
  <c r="E77"/>
  <c r="E76"/>
  <c r="E75"/>
  <c r="E74"/>
  <c r="E73"/>
  <c r="E72"/>
  <c r="E71"/>
  <c r="E70"/>
  <c r="E69"/>
  <c r="E68"/>
  <c r="E67"/>
  <c r="E66"/>
  <c r="E64"/>
  <c r="E63"/>
  <c r="E62"/>
  <c r="E61"/>
  <c r="E60"/>
  <c r="E58"/>
  <c r="E57"/>
  <c r="E56"/>
  <c r="E55"/>
  <c r="E54"/>
  <c r="E53"/>
  <c r="E52"/>
  <c r="E51"/>
  <c r="E50"/>
  <c r="E49"/>
  <c r="E48"/>
  <c r="E44"/>
  <c r="E45"/>
  <c r="E46"/>
  <c r="E47"/>
  <c r="E43"/>
  <c r="J28"/>
  <c r="J22"/>
  <c r="J16"/>
  <c r="J11"/>
  <c r="H28"/>
  <c r="H22"/>
  <c r="H16"/>
  <c r="H11"/>
  <c r="I27"/>
  <c r="I26"/>
  <c r="I25"/>
  <c r="I24"/>
  <c r="I23"/>
  <c r="I21"/>
  <c r="I20"/>
  <c r="I19"/>
  <c r="I18"/>
  <c r="I17"/>
  <c r="I15"/>
  <c r="I14"/>
  <c r="I13"/>
  <c r="I12"/>
  <c r="I7"/>
  <c r="I8"/>
  <c r="I9"/>
  <c r="I10"/>
  <c r="I6"/>
  <c r="M27"/>
  <c r="M26"/>
  <c r="M25"/>
  <c r="M24"/>
  <c r="M23"/>
  <c r="M21"/>
  <c r="M20"/>
  <c r="M19"/>
  <c r="M18"/>
  <c r="M17"/>
  <c r="M15"/>
  <c r="M14"/>
  <c r="M13"/>
  <c r="M12"/>
  <c r="M7"/>
  <c r="M8"/>
  <c r="M9"/>
  <c r="M10"/>
  <c r="M6"/>
  <c r="L11"/>
  <c r="K11"/>
  <c r="L16"/>
  <c r="K16"/>
  <c r="L22"/>
  <c r="K22"/>
  <c r="L28"/>
  <c r="K28"/>
  <c r="F28"/>
  <c r="D28"/>
  <c r="G28"/>
  <c r="F22"/>
  <c r="D22"/>
  <c r="G22"/>
  <c r="F16"/>
  <c r="D16"/>
  <c r="G16"/>
  <c r="G27"/>
  <c r="G26"/>
  <c r="G25"/>
  <c r="G24"/>
  <c r="G23"/>
  <c r="G21"/>
  <c r="G20"/>
  <c r="G19"/>
  <c r="G18"/>
  <c r="G17"/>
  <c r="G15"/>
  <c r="G14"/>
  <c r="G13"/>
  <c r="G12"/>
  <c r="G7"/>
  <c r="G8"/>
  <c r="G9"/>
  <c r="G10"/>
  <c r="G6"/>
  <c r="F11"/>
  <c r="D11"/>
  <c r="I11"/>
  <c r="E27"/>
  <c r="E26"/>
  <c r="E25"/>
  <c r="E24"/>
  <c r="E23"/>
  <c r="E17"/>
  <c r="E22"/>
  <c r="E21"/>
  <c r="E20"/>
  <c r="E19"/>
  <c r="E18"/>
  <c r="E15"/>
  <c r="E14"/>
  <c r="E13"/>
  <c r="E12"/>
  <c r="E7"/>
  <c r="E8"/>
  <c r="E9"/>
  <c r="E10"/>
  <c r="E6"/>
  <c r="I33" i="83"/>
  <c r="J33"/>
  <c r="H33"/>
  <c r="I27"/>
  <c r="J27"/>
  <c r="H27"/>
  <c r="I15"/>
  <c r="J15"/>
  <c r="H15"/>
  <c r="I9"/>
  <c r="J9"/>
  <c r="H9"/>
  <c r="F13" i="82"/>
  <c r="D69"/>
  <c r="B69"/>
  <c r="F60"/>
  <c r="F59"/>
  <c r="F58"/>
  <c r="F57"/>
  <c r="F56"/>
  <c r="F55"/>
  <c r="F54"/>
  <c r="F53"/>
  <c r="F51"/>
  <c r="F50"/>
  <c r="F49"/>
  <c r="F48"/>
  <c r="F45"/>
  <c r="F42"/>
  <c r="E42"/>
  <c r="C42"/>
  <c r="F40"/>
  <c r="F38"/>
  <c r="F36"/>
  <c r="F33"/>
  <c r="E33"/>
  <c r="C33"/>
  <c r="F31"/>
  <c r="F30"/>
  <c r="F28"/>
  <c r="F26"/>
  <c r="B62"/>
  <c r="F24"/>
  <c r="E24"/>
  <c r="C24"/>
  <c r="F23"/>
  <c r="D67"/>
  <c r="F20"/>
  <c r="F19"/>
  <c r="F18"/>
  <c r="F17"/>
  <c r="F15"/>
  <c r="B68"/>
  <c r="B67"/>
  <c r="B66"/>
  <c r="F11"/>
  <c r="B65"/>
  <c r="B64"/>
  <c r="B63"/>
  <c r="F8"/>
  <c r="J8" i="105"/>
  <c r="C9" i="108"/>
  <c r="J9" i="105"/>
  <c r="C10" i="108"/>
  <c r="J10" i="105"/>
  <c r="C11" i="108"/>
  <c r="J11" i="105"/>
  <c r="C12" i="108"/>
  <c r="J12" i="105"/>
  <c r="C13" i="108"/>
  <c r="J13" i="105"/>
  <c r="C14" i="108"/>
  <c r="J14" i="105"/>
  <c r="C15" i="108"/>
  <c r="J15" i="105"/>
  <c r="C16" i="108"/>
  <c r="J16" i="105"/>
  <c r="I16" s="1"/>
  <c r="C17" i="108"/>
  <c r="J17" i="105"/>
  <c r="J7"/>
  <c r="C8" i="108"/>
  <c r="I8" i="105"/>
  <c r="I9"/>
  <c r="I10"/>
  <c r="I11"/>
  <c r="I12"/>
  <c r="I13"/>
  <c r="I14"/>
  <c r="I15"/>
  <c r="I7"/>
  <c r="G8"/>
  <c r="G9"/>
  <c r="G10"/>
  <c r="G11"/>
  <c r="G12"/>
  <c r="G13"/>
  <c r="G14"/>
  <c r="G15"/>
  <c r="G16"/>
  <c r="G17"/>
  <c r="G7"/>
  <c r="E8"/>
  <c r="E9"/>
  <c r="E10"/>
  <c r="E11"/>
  <c r="E12"/>
  <c r="E13"/>
  <c r="E14"/>
  <c r="E15"/>
  <c r="E16"/>
  <c r="E17"/>
  <c r="E7"/>
  <c r="C8"/>
  <c r="C9"/>
  <c r="C10"/>
  <c r="C11"/>
  <c r="C12"/>
  <c r="C13"/>
  <c r="C14"/>
  <c r="C15"/>
  <c r="C16"/>
  <c r="C17"/>
  <c r="C7"/>
  <c r="K19" i="110"/>
  <c r="J19"/>
  <c r="I19"/>
  <c r="H19"/>
  <c r="G19"/>
  <c r="F19"/>
  <c r="E19"/>
  <c r="D19"/>
  <c r="C19"/>
  <c r="B19"/>
  <c r="K17"/>
  <c r="J17"/>
  <c r="I17"/>
  <c r="H17"/>
  <c r="G17"/>
  <c r="F17"/>
  <c r="E17"/>
  <c r="D17"/>
  <c r="C17"/>
  <c r="B17"/>
  <c r="J15"/>
  <c r="I15"/>
  <c r="H15"/>
  <c r="G15"/>
  <c r="F15"/>
  <c r="E15"/>
  <c r="D15"/>
  <c r="C15"/>
  <c r="B15"/>
  <c r="K13"/>
  <c r="J13"/>
  <c r="I13"/>
  <c r="H13"/>
  <c r="G13"/>
  <c r="F13"/>
  <c r="E13"/>
  <c r="D13"/>
  <c r="C13"/>
  <c r="B13"/>
  <c r="K11"/>
  <c r="J11"/>
  <c r="I11"/>
  <c r="H11"/>
  <c r="G11"/>
  <c r="F11"/>
  <c r="E11"/>
  <c r="D11"/>
  <c r="C11"/>
  <c r="B11"/>
  <c r="J9"/>
  <c r="I9"/>
  <c r="H9"/>
  <c r="G9"/>
  <c r="F9"/>
  <c r="E9"/>
  <c r="D9"/>
  <c r="C9"/>
  <c r="B9"/>
  <c r="D7"/>
  <c r="C7" s="1"/>
  <c r="B7" s="1"/>
  <c r="O50" i="93"/>
  <c r="K40" i="90"/>
  <c r="C123" i="87"/>
  <c r="B12" i="27"/>
  <c r="M16" i="91"/>
  <c r="M18"/>
  <c r="M17"/>
  <c r="M19"/>
  <c r="L36" i="90"/>
  <c r="J38"/>
  <c r="L39"/>
  <c r="L28"/>
  <c r="O30" i="89"/>
  <c r="O32"/>
  <c r="O62"/>
  <c r="O69"/>
  <c r="O180"/>
  <c r="O148"/>
  <c r="O178"/>
  <c r="O33"/>
  <c r="O31"/>
  <c r="O55" i="88"/>
  <c r="C178" i="87"/>
  <c r="R69"/>
  <c r="R19" i="86"/>
  <c r="R81"/>
  <c r="C59" i="82"/>
  <c r="C60"/>
  <c r="C55"/>
  <c r="C8"/>
  <c r="E60"/>
  <c r="H16" i="83"/>
  <c r="I16"/>
  <c r="H34"/>
  <c r="I34"/>
  <c r="J16"/>
  <c r="J34"/>
  <c r="B18" i="27"/>
  <c r="B14"/>
  <c r="O16" i="93"/>
  <c r="O21"/>
  <c r="L111" i="91"/>
  <c r="L110"/>
  <c r="M74"/>
  <c r="M41"/>
  <c r="M47"/>
  <c r="M37"/>
  <c r="M27"/>
  <c r="M31"/>
  <c r="M23"/>
  <c r="C50"/>
  <c r="J50"/>
  <c r="H50"/>
  <c r="E50"/>
  <c r="M69"/>
  <c r="G110"/>
  <c r="M45"/>
  <c r="M35"/>
  <c r="M39"/>
  <c r="M33"/>
  <c r="M21"/>
  <c r="M25"/>
  <c r="K50"/>
  <c r="I50"/>
  <c r="F50"/>
  <c r="D50"/>
  <c r="E38" i="90"/>
  <c r="M7"/>
  <c r="M14"/>
  <c r="G61"/>
  <c r="E84"/>
  <c r="L54"/>
  <c r="M57"/>
  <c r="L71"/>
  <c r="G35"/>
  <c r="M35" s="1"/>
  <c r="F38"/>
  <c r="D38"/>
  <c r="M9"/>
  <c r="M12"/>
  <c r="M27"/>
  <c r="M39"/>
  <c r="J40"/>
  <c r="G56"/>
  <c r="G81"/>
  <c r="J84"/>
  <c r="J86"/>
  <c r="O155" i="89"/>
  <c r="O76"/>
  <c r="N176"/>
  <c r="L176"/>
  <c r="J176"/>
  <c r="H176"/>
  <c r="F176"/>
  <c r="D176"/>
  <c r="C176"/>
  <c r="P21" i="86"/>
  <c r="N21"/>
  <c r="L21"/>
  <c r="J21"/>
  <c r="H21"/>
  <c r="F21"/>
  <c r="D21"/>
  <c r="Q23"/>
  <c r="M23"/>
  <c r="K23"/>
  <c r="I23"/>
  <c r="G23"/>
  <c r="E23"/>
  <c r="R13"/>
  <c r="R53"/>
  <c r="R55"/>
  <c r="R61"/>
  <c r="R78"/>
  <c r="P91"/>
  <c r="N91"/>
  <c r="L91"/>
  <c r="J91"/>
  <c r="H91"/>
  <c r="F91"/>
  <c r="D91"/>
  <c r="R107"/>
  <c r="R114"/>
  <c r="R117"/>
  <c r="R124"/>
  <c r="R127"/>
  <c r="C21"/>
  <c r="Q21"/>
  <c r="M21"/>
  <c r="K21"/>
  <c r="I21"/>
  <c r="G21"/>
  <c r="E21"/>
  <c r="C23"/>
  <c r="P23"/>
  <c r="N23"/>
  <c r="L23"/>
  <c r="J23"/>
  <c r="H23"/>
  <c r="F23"/>
  <c r="D23"/>
  <c r="R50"/>
  <c r="R60"/>
  <c r="R76"/>
  <c r="Q91"/>
  <c r="O91"/>
  <c r="M91"/>
  <c r="K91"/>
  <c r="I91"/>
  <c r="G91"/>
  <c r="E91"/>
  <c r="R109"/>
  <c r="R112"/>
  <c r="R119"/>
  <c r="R122"/>
  <c r="R129"/>
  <c r="P47" i="92"/>
  <c r="P45"/>
  <c r="P44"/>
  <c r="P18"/>
  <c r="P17"/>
  <c r="P20"/>
  <c r="C60" i="88"/>
  <c r="M60"/>
  <c r="K60"/>
  <c r="I60"/>
  <c r="G60"/>
  <c r="E60"/>
  <c r="C62"/>
  <c r="M62"/>
  <c r="K62"/>
  <c r="I62"/>
  <c r="G62"/>
  <c r="E62"/>
  <c r="O109"/>
  <c r="O116"/>
  <c r="C124"/>
  <c r="M124"/>
  <c r="K124"/>
  <c r="I124"/>
  <c r="G124"/>
  <c r="E124"/>
  <c r="O47"/>
  <c r="N60"/>
  <c r="L60"/>
  <c r="J60"/>
  <c r="H60"/>
  <c r="F60"/>
  <c r="D60"/>
  <c r="N62"/>
  <c r="L62"/>
  <c r="J62"/>
  <c r="H62"/>
  <c r="F62"/>
  <c r="D62"/>
  <c r="N124"/>
  <c r="L124"/>
  <c r="J124"/>
  <c r="H124"/>
  <c r="F124"/>
  <c r="E15" i="82"/>
  <c r="E69" s="1"/>
  <c r="C15"/>
  <c r="E51"/>
  <c r="C51"/>
  <c r="C69" s="1"/>
  <c r="O43" i="93"/>
  <c r="G116" i="91"/>
  <c r="L113"/>
  <c r="M113" s="1"/>
  <c r="L114"/>
  <c r="M114" s="1"/>
  <c r="L115"/>
  <c r="L116"/>
  <c r="M115"/>
  <c r="G105"/>
  <c r="I17" i="105"/>
  <c r="O22" i="88"/>
  <c r="O35"/>
  <c r="O19"/>
  <c r="G51" i="91"/>
  <c r="G53"/>
  <c r="G48"/>
  <c r="M7"/>
  <c r="L49"/>
  <c r="L54"/>
  <c r="M12"/>
  <c r="L52"/>
  <c r="M10"/>
  <c r="K17" i="105"/>
  <c r="K9" i="83"/>
  <c r="K15"/>
  <c r="K27"/>
  <c r="K33"/>
  <c r="O10" i="88"/>
  <c r="O8"/>
  <c r="O37"/>
  <c r="O52"/>
  <c r="O42"/>
  <c r="O45"/>
  <c r="O59"/>
  <c r="O61"/>
  <c r="G10" i="90"/>
  <c r="G36"/>
  <c r="G40" s="1"/>
  <c r="C38"/>
  <c r="L8"/>
  <c r="L10"/>
  <c r="M6"/>
  <c r="M8"/>
  <c r="L13"/>
  <c r="L15"/>
  <c r="L20"/>
  <c r="L23"/>
  <c r="M34"/>
  <c r="M32"/>
  <c r="C84"/>
  <c r="C86"/>
  <c r="G83"/>
  <c r="G84"/>
  <c r="L56"/>
  <c r="M53"/>
  <c r="M55"/>
  <c r="L59"/>
  <c r="L61"/>
  <c r="M58"/>
  <c r="M59" s="1"/>
  <c r="M60"/>
  <c r="M61" s="1"/>
  <c r="L64"/>
  <c r="L66"/>
  <c r="L76"/>
  <c r="L83"/>
  <c r="H84"/>
  <c r="K84"/>
  <c r="I84"/>
  <c r="L15" i="91"/>
  <c r="L29"/>
  <c r="M13"/>
  <c r="C89" i="86"/>
  <c r="C134"/>
  <c r="P134"/>
  <c r="N134"/>
  <c r="L134"/>
  <c r="J134"/>
  <c r="H134"/>
  <c r="F134"/>
  <c r="D134"/>
  <c r="G54" i="91"/>
  <c r="G52"/>
  <c r="M52"/>
  <c r="G8"/>
  <c r="G49"/>
  <c r="G50" s="1"/>
  <c r="L48"/>
  <c r="M48" s="1"/>
  <c r="M6"/>
  <c r="M9"/>
  <c r="L51"/>
  <c r="M11"/>
  <c r="L53"/>
  <c r="R15" i="86"/>
  <c r="O15" i="88"/>
  <c r="O13"/>
  <c r="O20"/>
  <c r="O40"/>
  <c r="O50"/>
  <c r="O57"/>
  <c r="O8" i="89"/>
  <c r="O15"/>
  <c r="O22"/>
  <c r="O29"/>
  <c r="D83"/>
  <c r="O55"/>
  <c r="G13" i="90"/>
  <c r="L18"/>
  <c r="L25"/>
  <c r="L30"/>
  <c r="H40"/>
  <c r="H38"/>
  <c r="G54"/>
  <c r="G79"/>
  <c r="M52"/>
  <c r="L74"/>
  <c r="L69"/>
  <c r="M78"/>
  <c r="M79" s="1"/>
  <c r="L8" i="91"/>
  <c r="L22"/>
  <c r="L36"/>
  <c r="G43"/>
  <c r="M42"/>
  <c r="M43" s="1"/>
  <c r="M44"/>
  <c r="M46"/>
  <c r="M34"/>
  <c r="M36" s="1"/>
  <c r="M38"/>
  <c r="M40"/>
  <c r="M28"/>
  <c r="M29" s="1"/>
  <c r="M30"/>
  <c r="M32"/>
  <c r="M20"/>
  <c r="M22" s="1"/>
  <c r="M26"/>
  <c r="M24"/>
  <c r="M14"/>
  <c r="M15" s="1"/>
  <c r="M110"/>
  <c r="C91" i="86"/>
  <c r="Q134"/>
  <c r="O134"/>
  <c r="M134"/>
  <c r="K134"/>
  <c r="I134"/>
  <c r="G134"/>
  <c r="E134"/>
  <c r="G70" i="91"/>
  <c r="L77"/>
  <c r="J112"/>
  <c r="M68"/>
  <c r="M70"/>
  <c r="M76"/>
  <c r="M83"/>
  <c r="M86"/>
  <c r="M88"/>
  <c r="M90"/>
  <c r="M93"/>
  <c r="M95"/>
  <c r="M97"/>
  <c r="M102"/>
  <c r="C21" i="92"/>
  <c r="P48"/>
  <c r="C46"/>
  <c r="O9" i="93"/>
  <c r="R116" i="87"/>
  <c r="R126"/>
  <c r="R124"/>
  <c r="R122"/>
  <c r="R150"/>
  <c r="R181"/>
  <c r="R179"/>
  <c r="R177"/>
  <c r="R178" s="1"/>
  <c r="O78" i="88"/>
  <c r="C86"/>
  <c r="C88"/>
  <c r="O99"/>
  <c r="O104"/>
  <c r="O119"/>
  <c r="O106"/>
  <c r="O121"/>
  <c r="O122"/>
  <c r="O126" s="1"/>
  <c r="O123"/>
  <c r="D126"/>
  <c r="O101" i="89"/>
  <c r="O122"/>
  <c r="O108"/>
  <c r="O115"/>
  <c r="O141"/>
  <c r="O162"/>
  <c r="O169"/>
  <c r="O175"/>
  <c r="E96" i="85"/>
  <c r="E107"/>
  <c r="G77" i="91"/>
  <c r="L70"/>
  <c r="L91"/>
  <c r="L98"/>
  <c r="I112"/>
  <c r="K112"/>
  <c r="M75"/>
  <c r="M82"/>
  <c r="M85"/>
  <c r="M87"/>
  <c r="M89"/>
  <c r="M92"/>
  <c r="M94"/>
  <c r="M96"/>
  <c r="M99"/>
  <c r="M101"/>
  <c r="M103"/>
  <c r="M105" s="1"/>
  <c r="C19" i="92"/>
  <c r="C57" i="93"/>
  <c r="R83" i="86"/>
  <c r="R109" i="87"/>
  <c r="R127"/>
  <c r="R125"/>
  <c r="R157"/>
  <c r="R164"/>
  <c r="R171"/>
  <c r="R182"/>
  <c r="R180"/>
  <c r="O73" i="88"/>
  <c r="O75"/>
  <c r="O101"/>
  <c r="O114"/>
  <c r="O111"/>
  <c r="O174" i="89"/>
  <c r="O179"/>
  <c r="O177"/>
  <c r="M51" i="91"/>
  <c r="E16" i="85"/>
  <c r="E28"/>
  <c r="E59"/>
  <c r="E113"/>
  <c r="M28"/>
  <c r="M101"/>
  <c r="M133"/>
  <c r="G107"/>
  <c r="I96"/>
  <c r="I107"/>
  <c r="G101"/>
  <c r="M149"/>
  <c r="G96"/>
  <c r="G113"/>
  <c r="I101"/>
  <c r="I113"/>
  <c r="M107"/>
  <c r="M155"/>
  <c r="R143" i="87"/>
  <c r="R102"/>
  <c r="P46" i="92"/>
  <c r="P9"/>
  <c r="P16"/>
  <c r="P38"/>
  <c r="P41"/>
  <c r="P14"/>
  <c r="P36"/>
  <c r="P43"/>
  <c r="L112" i="91"/>
  <c r="H112"/>
  <c r="G15"/>
  <c r="R63" i="86"/>
  <c r="R65"/>
  <c r="M74" i="90"/>
  <c r="M36"/>
  <c r="L38"/>
  <c r="G8"/>
  <c r="O48" i="89"/>
  <c r="O23" i="88"/>
  <c r="O21"/>
  <c r="R55" i="87"/>
  <c r="R48"/>
  <c r="R76"/>
  <c r="R8"/>
  <c r="R29"/>
  <c r="R22"/>
  <c r="R15"/>
  <c r="R43" i="86"/>
  <c r="R21"/>
  <c r="G11" i="85"/>
  <c r="M16"/>
  <c r="M22"/>
  <c r="G48"/>
  <c r="G59"/>
  <c r="G65"/>
  <c r="G77"/>
  <c r="I48"/>
  <c r="I59"/>
  <c r="I71"/>
  <c r="E11"/>
  <c r="G54"/>
  <c r="G71"/>
  <c r="I54"/>
  <c r="I65"/>
  <c r="I77"/>
  <c r="M11"/>
  <c r="I16"/>
  <c r="I22"/>
  <c r="I28"/>
  <c r="E65"/>
  <c r="C54" i="82"/>
  <c r="C45"/>
  <c r="C36"/>
  <c r="C22"/>
  <c r="C58"/>
  <c r="C40"/>
  <c r="C31"/>
  <c r="C23"/>
  <c r="C35"/>
  <c r="C37"/>
  <c r="C38"/>
  <c r="C39"/>
  <c r="C41"/>
  <c r="C47"/>
  <c r="C20"/>
  <c r="C56"/>
  <c r="C57"/>
  <c r="C48"/>
  <c r="C30"/>
  <c r="C21"/>
  <c r="E58"/>
  <c r="E22"/>
  <c r="E49"/>
  <c r="E40"/>
  <c r="E31"/>
  <c r="E13"/>
  <c r="C53"/>
  <c r="C17"/>
  <c r="C27"/>
  <c r="C28"/>
  <c r="C29"/>
  <c r="C32"/>
  <c r="C44"/>
  <c r="C46"/>
  <c r="F10"/>
  <c r="C11"/>
  <c r="F22"/>
  <c r="C26"/>
  <c r="F27"/>
  <c r="F29"/>
  <c r="F32"/>
  <c r="F35"/>
  <c r="F37"/>
  <c r="F39"/>
  <c r="F41"/>
  <c r="F44"/>
  <c r="F46"/>
  <c r="F47"/>
  <c r="D62"/>
  <c r="D63"/>
  <c r="D64"/>
  <c r="D65"/>
  <c r="D66"/>
  <c r="D68"/>
  <c r="C9"/>
  <c r="F9"/>
  <c r="C10"/>
  <c r="C12"/>
  <c r="C66" s="1"/>
  <c r="F12"/>
  <c r="C13"/>
  <c r="C14"/>
  <c r="F14"/>
  <c r="C18"/>
  <c r="C19"/>
  <c r="C49"/>
  <c r="C50"/>
  <c r="I84" i="62"/>
  <c r="H84"/>
  <c r="G84"/>
  <c r="I83"/>
  <c r="H83"/>
  <c r="G83"/>
  <c r="I82"/>
  <c r="H82"/>
  <c r="G82"/>
  <c r="I81"/>
  <c r="H81"/>
  <c r="G81"/>
  <c r="I80"/>
  <c r="H80"/>
  <c r="G80"/>
  <c r="I79"/>
  <c r="H79"/>
  <c r="G79"/>
  <c r="I78"/>
  <c r="H78"/>
  <c r="G78"/>
  <c r="I77"/>
  <c r="H77"/>
  <c r="G77"/>
  <c r="C77"/>
  <c r="D77"/>
  <c r="C78"/>
  <c r="D78"/>
  <c r="C79"/>
  <c r="D79"/>
  <c r="C80"/>
  <c r="D80"/>
  <c r="C81"/>
  <c r="D81"/>
  <c r="C82"/>
  <c r="D82"/>
  <c r="C83"/>
  <c r="D83"/>
  <c r="C84"/>
  <c r="D84"/>
  <c r="B84"/>
  <c r="B83"/>
  <c r="B82"/>
  <c r="B81"/>
  <c r="B80"/>
  <c r="B79"/>
  <c r="B78"/>
  <c r="B77"/>
  <c r="D142" i="77"/>
  <c r="E142"/>
  <c r="F142"/>
  <c r="G142"/>
  <c r="H142"/>
  <c r="I142"/>
  <c r="J142"/>
  <c r="K142"/>
  <c r="L142"/>
  <c r="M142"/>
  <c r="N142"/>
  <c r="O142"/>
  <c r="P142"/>
  <c r="Q142"/>
  <c r="R142"/>
  <c r="S142"/>
  <c r="D143"/>
  <c r="E143"/>
  <c r="F143"/>
  <c r="G143"/>
  <c r="H143"/>
  <c r="I143"/>
  <c r="J143"/>
  <c r="K143"/>
  <c r="L143"/>
  <c r="M143"/>
  <c r="N143"/>
  <c r="O143"/>
  <c r="P143"/>
  <c r="Q143"/>
  <c r="R143"/>
  <c r="S143"/>
  <c r="D144"/>
  <c r="E144"/>
  <c r="F144"/>
  <c r="G144"/>
  <c r="H144"/>
  <c r="I144"/>
  <c r="J144"/>
  <c r="K144"/>
  <c r="L144"/>
  <c r="M144"/>
  <c r="N144"/>
  <c r="O144"/>
  <c r="P144"/>
  <c r="Q144"/>
  <c r="R144"/>
  <c r="S144"/>
  <c r="D145"/>
  <c r="E145"/>
  <c r="F145"/>
  <c r="G145"/>
  <c r="H145"/>
  <c r="I145"/>
  <c r="J145"/>
  <c r="K145"/>
  <c r="L145"/>
  <c r="M145"/>
  <c r="N145"/>
  <c r="O145"/>
  <c r="P145"/>
  <c r="Q145"/>
  <c r="R145"/>
  <c r="S145"/>
  <c r="D146"/>
  <c r="E146"/>
  <c r="F146"/>
  <c r="G146"/>
  <c r="H146"/>
  <c r="I146"/>
  <c r="J146"/>
  <c r="K146"/>
  <c r="L146"/>
  <c r="M146"/>
  <c r="N146"/>
  <c r="O146"/>
  <c r="P146"/>
  <c r="Q146"/>
  <c r="R146"/>
  <c r="S146"/>
  <c r="D147"/>
  <c r="E147"/>
  <c r="F147"/>
  <c r="G147"/>
  <c r="H147"/>
  <c r="I147"/>
  <c r="J147"/>
  <c r="K147"/>
  <c r="L147"/>
  <c r="M147"/>
  <c r="N147"/>
  <c r="O147"/>
  <c r="P147"/>
  <c r="Q147"/>
  <c r="R147"/>
  <c r="S147"/>
  <c r="D148"/>
  <c r="E148"/>
  <c r="F148"/>
  <c r="G148"/>
  <c r="H148"/>
  <c r="I148"/>
  <c r="J148"/>
  <c r="K148"/>
  <c r="L148"/>
  <c r="M148"/>
  <c r="N148"/>
  <c r="O148"/>
  <c r="P148"/>
  <c r="Q148"/>
  <c r="R148"/>
  <c r="S148"/>
  <c r="D149"/>
  <c r="E149"/>
  <c r="F149"/>
  <c r="G149"/>
  <c r="H149"/>
  <c r="I149"/>
  <c r="J149"/>
  <c r="K149"/>
  <c r="L149"/>
  <c r="M149"/>
  <c r="N149"/>
  <c r="O149"/>
  <c r="P149"/>
  <c r="Q149"/>
  <c r="R149"/>
  <c r="S149"/>
  <c r="C149"/>
  <c r="C148"/>
  <c r="C147"/>
  <c r="C146"/>
  <c r="C145"/>
  <c r="C144"/>
  <c r="C143"/>
  <c r="C142"/>
  <c r="C141" s="1"/>
  <c r="D134"/>
  <c r="E134"/>
  <c r="F134"/>
  <c r="G134"/>
  <c r="H134"/>
  <c r="I134"/>
  <c r="J134"/>
  <c r="K134"/>
  <c r="L134"/>
  <c r="M134"/>
  <c r="N134"/>
  <c r="O134"/>
  <c r="P134"/>
  <c r="Q134"/>
  <c r="R134"/>
  <c r="S134"/>
  <c r="D135"/>
  <c r="E135"/>
  <c r="F135"/>
  <c r="G135"/>
  <c r="H135"/>
  <c r="I135"/>
  <c r="J135"/>
  <c r="K135"/>
  <c r="L135"/>
  <c r="M135"/>
  <c r="N135"/>
  <c r="O135"/>
  <c r="P135"/>
  <c r="Q135"/>
  <c r="R135"/>
  <c r="S135"/>
  <c r="D136"/>
  <c r="E136"/>
  <c r="F136"/>
  <c r="G136"/>
  <c r="H136"/>
  <c r="I136"/>
  <c r="J136"/>
  <c r="K136"/>
  <c r="L136"/>
  <c r="M136"/>
  <c r="N136"/>
  <c r="O136"/>
  <c r="P136"/>
  <c r="Q136"/>
  <c r="R136"/>
  <c r="S136"/>
  <c r="D137"/>
  <c r="E137"/>
  <c r="F137"/>
  <c r="G137"/>
  <c r="H137"/>
  <c r="I137"/>
  <c r="J137"/>
  <c r="K137"/>
  <c r="L137"/>
  <c r="M137"/>
  <c r="N137"/>
  <c r="O137"/>
  <c r="P137"/>
  <c r="Q137"/>
  <c r="R137"/>
  <c r="S137"/>
  <c r="D138"/>
  <c r="E138"/>
  <c r="F138"/>
  <c r="G138"/>
  <c r="H138"/>
  <c r="I138"/>
  <c r="J138"/>
  <c r="K138"/>
  <c r="L138"/>
  <c r="M138"/>
  <c r="N138"/>
  <c r="O138"/>
  <c r="P138"/>
  <c r="Q138"/>
  <c r="R138"/>
  <c r="S138"/>
  <c r="D139"/>
  <c r="E139"/>
  <c r="F139"/>
  <c r="G139"/>
  <c r="H139"/>
  <c r="I139"/>
  <c r="J139"/>
  <c r="K139"/>
  <c r="L139"/>
  <c r="M139"/>
  <c r="N139"/>
  <c r="O139"/>
  <c r="P139"/>
  <c r="Q139"/>
  <c r="R139"/>
  <c r="S139"/>
  <c r="C139"/>
  <c r="C138"/>
  <c r="C137"/>
  <c r="C136"/>
  <c r="T136"/>
  <c r="C135"/>
  <c r="C134"/>
  <c r="D117"/>
  <c r="E117"/>
  <c r="F117"/>
  <c r="G117"/>
  <c r="H117"/>
  <c r="I117"/>
  <c r="J117"/>
  <c r="K117"/>
  <c r="L117"/>
  <c r="M117"/>
  <c r="N117"/>
  <c r="O117"/>
  <c r="P117"/>
  <c r="Q117"/>
  <c r="R117"/>
  <c r="S117"/>
  <c r="D118"/>
  <c r="E118"/>
  <c r="F118"/>
  <c r="G118"/>
  <c r="H118"/>
  <c r="I118"/>
  <c r="J118"/>
  <c r="K118"/>
  <c r="L118"/>
  <c r="M118"/>
  <c r="N118"/>
  <c r="O118"/>
  <c r="P118"/>
  <c r="Q118"/>
  <c r="R118"/>
  <c r="S118"/>
  <c r="D119"/>
  <c r="E119"/>
  <c r="F119"/>
  <c r="G119"/>
  <c r="H119"/>
  <c r="I119"/>
  <c r="J119"/>
  <c r="K119"/>
  <c r="L119"/>
  <c r="M119"/>
  <c r="N119"/>
  <c r="O119"/>
  <c r="P119"/>
  <c r="Q119"/>
  <c r="R119"/>
  <c r="S119"/>
  <c r="D120"/>
  <c r="E120"/>
  <c r="F120"/>
  <c r="G120"/>
  <c r="H120"/>
  <c r="I120"/>
  <c r="J120"/>
  <c r="K120"/>
  <c r="L120"/>
  <c r="M120"/>
  <c r="N120"/>
  <c r="O120"/>
  <c r="P120"/>
  <c r="Q120"/>
  <c r="R120"/>
  <c r="S120"/>
  <c r="D121"/>
  <c r="E121"/>
  <c r="F121"/>
  <c r="G121"/>
  <c r="H121"/>
  <c r="I121"/>
  <c r="J121"/>
  <c r="K121"/>
  <c r="L121"/>
  <c r="M121"/>
  <c r="N121"/>
  <c r="O121"/>
  <c r="P121"/>
  <c r="Q121"/>
  <c r="R121"/>
  <c r="S121"/>
  <c r="D122"/>
  <c r="E122"/>
  <c r="F122"/>
  <c r="G122"/>
  <c r="H122"/>
  <c r="I122"/>
  <c r="J122"/>
  <c r="K122"/>
  <c r="L122"/>
  <c r="M122"/>
  <c r="N122"/>
  <c r="O122"/>
  <c r="P122"/>
  <c r="Q122"/>
  <c r="R122"/>
  <c r="S122"/>
  <c r="D123"/>
  <c r="E123"/>
  <c r="F123"/>
  <c r="G123"/>
  <c r="H123"/>
  <c r="I123"/>
  <c r="J123"/>
  <c r="K123"/>
  <c r="L123"/>
  <c r="M123"/>
  <c r="N123"/>
  <c r="O123"/>
  <c r="P123"/>
  <c r="Q123"/>
  <c r="R123"/>
  <c r="S123"/>
  <c r="D124"/>
  <c r="E124"/>
  <c r="F124"/>
  <c r="G124"/>
  <c r="H124"/>
  <c r="I124"/>
  <c r="J124"/>
  <c r="K124"/>
  <c r="L124"/>
  <c r="M124"/>
  <c r="N124"/>
  <c r="O124"/>
  <c r="P124"/>
  <c r="Q124"/>
  <c r="R124"/>
  <c r="S124"/>
  <c r="D125"/>
  <c r="E125"/>
  <c r="F125"/>
  <c r="G125"/>
  <c r="H125"/>
  <c r="I125"/>
  <c r="J125"/>
  <c r="K125"/>
  <c r="L125"/>
  <c r="M125"/>
  <c r="N125"/>
  <c r="O125"/>
  <c r="P125"/>
  <c r="Q125"/>
  <c r="R125"/>
  <c r="S125"/>
  <c r="D126"/>
  <c r="E126"/>
  <c r="F126"/>
  <c r="G126"/>
  <c r="H126"/>
  <c r="I126"/>
  <c r="J126"/>
  <c r="K126"/>
  <c r="L126"/>
  <c r="M126"/>
  <c r="N126"/>
  <c r="O126"/>
  <c r="P126"/>
  <c r="Q126"/>
  <c r="R126"/>
  <c r="S126"/>
  <c r="D127"/>
  <c r="E127"/>
  <c r="F127"/>
  <c r="G127"/>
  <c r="H127"/>
  <c r="I127"/>
  <c r="J127"/>
  <c r="K127"/>
  <c r="L127"/>
  <c r="M127"/>
  <c r="N127"/>
  <c r="O127"/>
  <c r="P127"/>
  <c r="Q127"/>
  <c r="R127"/>
  <c r="S127"/>
  <c r="D128"/>
  <c r="E128"/>
  <c r="F128"/>
  <c r="G128"/>
  <c r="H128"/>
  <c r="I128"/>
  <c r="J128"/>
  <c r="K128"/>
  <c r="L128"/>
  <c r="M128"/>
  <c r="N128"/>
  <c r="O128"/>
  <c r="P128"/>
  <c r="Q128"/>
  <c r="R128"/>
  <c r="S128"/>
  <c r="D129"/>
  <c r="E129"/>
  <c r="F129"/>
  <c r="G129"/>
  <c r="H129"/>
  <c r="I129"/>
  <c r="J129"/>
  <c r="K129"/>
  <c r="L129"/>
  <c r="M129"/>
  <c r="N129"/>
  <c r="O129"/>
  <c r="P129"/>
  <c r="Q129"/>
  <c r="R129"/>
  <c r="S129"/>
  <c r="D130"/>
  <c r="E130"/>
  <c r="F130"/>
  <c r="G130"/>
  <c r="H130"/>
  <c r="I130"/>
  <c r="J130"/>
  <c r="K130"/>
  <c r="L130"/>
  <c r="M130"/>
  <c r="N130"/>
  <c r="O130"/>
  <c r="P130"/>
  <c r="Q130"/>
  <c r="R130"/>
  <c r="S130"/>
  <c r="D131"/>
  <c r="E131"/>
  <c r="F131"/>
  <c r="G131"/>
  <c r="H131"/>
  <c r="I131"/>
  <c r="J131"/>
  <c r="K131"/>
  <c r="L131"/>
  <c r="M131"/>
  <c r="N131"/>
  <c r="O131"/>
  <c r="P131"/>
  <c r="Q131"/>
  <c r="R131"/>
  <c r="S131"/>
  <c r="C131"/>
  <c r="C130"/>
  <c r="C129"/>
  <c r="C128"/>
  <c r="C127"/>
  <c r="C126"/>
  <c r="T126" s="1"/>
  <c r="C125"/>
  <c r="C124"/>
  <c r="C123"/>
  <c r="C122"/>
  <c r="C121"/>
  <c r="C120"/>
  <c r="T120" s="1"/>
  <c r="T116" s="1"/>
  <c r="C119"/>
  <c r="C118"/>
  <c r="T118" s="1"/>
  <c r="C117"/>
  <c r="D97"/>
  <c r="E97"/>
  <c r="F97"/>
  <c r="G97"/>
  <c r="H97"/>
  <c r="I97"/>
  <c r="J97"/>
  <c r="K97"/>
  <c r="L97"/>
  <c r="M97"/>
  <c r="N97"/>
  <c r="O97"/>
  <c r="P97"/>
  <c r="Q97"/>
  <c r="R97"/>
  <c r="S97"/>
  <c r="D98"/>
  <c r="E98"/>
  <c r="F98"/>
  <c r="G98"/>
  <c r="H98"/>
  <c r="I98"/>
  <c r="J98"/>
  <c r="K98"/>
  <c r="L98"/>
  <c r="M98"/>
  <c r="N98"/>
  <c r="O98"/>
  <c r="P98"/>
  <c r="Q98"/>
  <c r="R98"/>
  <c r="S98"/>
  <c r="D99"/>
  <c r="E99"/>
  <c r="F99"/>
  <c r="G99"/>
  <c r="H99"/>
  <c r="I99"/>
  <c r="J99"/>
  <c r="K99"/>
  <c r="L99"/>
  <c r="M99"/>
  <c r="N99"/>
  <c r="O99"/>
  <c r="P99"/>
  <c r="Q99"/>
  <c r="R99"/>
  <c r="S99"/>
  <c r="D100"/>
  <c r="E100"/>
  <c r="F100"/>
  <c r="G100"/>
  <c r="H100"/>
  <c r="I100"/>
  <c r="J100"/>
  <c r="K100"/>
  <c r="L100"/>
  <c r="M100"/>
  <c r="N100"/>
  <c r="O100"/>
  <c r="P100"/>
  <c r="Q100"/>
  <c r="R100"/>
  <c r="S100"/>
  <c r="D101"/>
  <c r="E101"/>
  <c r="F101"/>
  <c r="G101"/>
  <c r="H101"/>
  <c r="I101"/>
  <c r="J101"/>
  <c r="K101"/>
  <c r="L101"/>
  <c r="M101"/>
  <c r="N101"/>
  <c r="O101"/>
  <c r="P101"/>
  <c r="Q101"/>
  <c r="R101"/>
  <c r="S101"/>
  <c r="D102"/>
  <c r="E102"/>
  <c r="F102"/>
  <c r="G102"/>
  <c r="H102"/>
  <c r="I102"/>
  <c r="J102"/>
  <c r="K102"/>
  <c r="L102"/>
  <c r="M102"/>
  <c r="N102"/>
  <c r="O102"/>
  <c r="P102"/>
  <c r="Q102"/>
  <c r="R102"/>
  <c r="S102"/>
  <c r="D103"/>
  <c r="E103"/>
  <c r="F103"/>
  <c r="G103"/>
  <c r="H103"/>
  <c r="I103"/>
  <c r="J103"/>
  <c r="K103"/>
  <c r="L103"/>
  <c r="M103"/>
  <c r="N103"/>
  <c r="O103"/>
  <c r="P103"/>
  <c r="Q103"/>
  <c r="R103"/>
  <c r="S103"/>
  <c r="D104"/>
  <c r="E104"/>
  <c r="F104"/>
  <c r="G104"/>
  <c r="H104"/>
  <c r="I104"/>
  <c r="J104"/>
  <c r="K104"/>
  <c r="L104"/>
  <c r="M104"/>
  <c r="N104"/>
  <c r="O104"/>
  <c r="P104"/>
  <c r="Q104"/>
  <c r="R104"/>
  <c r="S104"/>
  <c r="D105"/>
  <c r="E105"/>
  <c r="F105"/>
  <c r="G105"/>
  <c r="H105"/>
  <c r="I105"/>
  <c r="J105"/>
  <c r="K105"/>
  <c r="L105"/>
  <c r="M105"/>
  <c r="N105"/>
  <c r="O105"/>
  <c r="P105"/>
  <c r="Q105"/>
  <c r="R105"/>
  <c r="S105"/>
  <c r="D106"/>
  <c r="E106"/>
  <c r="F106"/>
  <c r="G106"/>
  <c r="H106"/>
  <c r="I106"/>
  <c r="J106"/>
  <c r="K106"/>
  <c r="L106"/>
  <c r="M106"/>
  <c r="N106"/>
  <c r="O106"/>
  <c r="P106"/>
  <c r="Q106"/>
  <c r="R106"/>
  <c r="S106"/>
  <c r="D107"/>
  <c r="E107"/>
  <c r="F107"/>
  <c r="G107"/>
  <c r="H107"/>
  <c r="I107"/>
  <c r="J107"/>
  <c r="K107"/>
  <c r="L107"/>
  <c r="M107"/>
  <c r="N107"/>
  <c r="O107"/>
  <c r="P107"/>
  <c r="Q107"/>
  <c r="R107"/>
  <c r="S107"/>
  <c r="D108"/>
  <c r="E108"/>
  <c r="F108"/>
  <c r="G108"/>
  <c r="H108"/>
  <c r="I108"/>
  <c r="J108"/>
  <c r="K108"/>
  <c r="L108"/>
  <c r="M108"/>
  <c r="N108"/>
  <c r="O108"/>
  <c r="P108"/>
  <c r="Q108"/>
  <c r="R108"/>
  <c r="S108"/>
  <c r="D109"/>
  <c r="E109"/>
  <c r="F109"/>
  <c r="G109"/>
  <c r="H109"/>
  <c r="I109"/>
  <c r="J109"/>
  <c r="K109"/>
  <c r="L109"/>
  <c r="M109"/>
  <c r="N109"/>
  <c r="O109"/>
  <c r="P109"/>
  <c r="Q109"/>
  <c r="R109"/>
  <c r="S109"/>
  <c r="D110"/>
  <c r="E110"/>
  <c r="F110"/>
  <c r="G110"/>
  <c r="H110"/>
  <c r="I110"/>
  <c r="J110"/>
  <c r="K110"/>
  <c r="L110"/>
  <c r="M110"/>
  <c r="N110"/>
  <c r="O110"/>
  <c r="P110"/>
  <c r="Q110"/>
  <c r="R110"/>
  <c r="S110"/>
  <c r="D111"/>
  <c r="E111"/>
  <c r="F111"/>
  <c r="G111"/>
  <c r="H111"/>
  <c r="I111"/>
  <c r="J111"/>
  <c r="K111"/>
  <c r="L111"/>
  <c r="M111"/>
  <c r="N111"/>
  <c r="O111"/>
  <c r="P111"/>
  <c r="Q111"/>
  <c r="R111"/>
  <c r="S111"/>
  <c r="D112"/>
  <c r="E112"/>
  <c r="F112"/>
  <c r="G112"/>
  <c r="H112"/>
  <c r="I112"/>
  <c r="J112"/>
  <c r="K112"/>
  <c r="L112"/>
  <c r="M112"/>
  <c r="N112"/>
  <c r="O112"/>
  <c r="P112"/>
  <c r="Q112"/>
  <c r="R112"/>
  <c r="S112"/>
  <c r="D113"/>
  <c r="E113"/>
  <c r="F113"/>
  <c r="G113"/>
  <c r="H113"/>
  <c r="I113"/>
  <c r="J113"/>
  <c r="K113"/>
  <c r="L113"/>
  <c r="M113"/>
  <c r="N113"/>
  <c r="O113"/>
  <c r="P113"/>
  <c r="Q113"/>
  <c r="R113"/>
  <c r="S113"/>
  <c r="D114"/>
  <c r="E114"/>
  <c r="F114"/>
  <c r="G114"/>
  <c r="H114"/>
  <c r="I114"/>
  <c r="J114"/>
  <c r="K114"/>
  <c r="L114"/>
  <c r="M114"/>
  <c r="N114"/>
  <c r="O114"/>
  <c r="P114"/>
  <c r="Q114"/>
  <c r="R114"/>
  <c r="S114"/>
  <c r="C114"/>
  <c r="C113"/>
  <c r="C112"/>
  <c r="T112"/>
  <c r="C111"/>
  <c r="C110"/>
  <c r="C109"/>
  <c r="C108"/>
  <c r="C107"/>
  <c r="C106"/>
  <c r="C105"/>
  <c r="C104"/>
  <c r="C103"/>
  <c r="C102"/>
  <c r="C101"/>
  <c r="C100"/>
  <c r="C99"/>
  <c r="C98"/>
  <c r="C97"/>
  <c r="D92"/>
  <c r="E92"/>
  <c r="F92"/>
  <c r="G92"/>
  <c r="H92"/>
  <c r="I92"/>
  <c r="J92"/>
  <c r="K92"/>
  <c r="L92"/>
  <c r="M92"/>
  <c r="N92"/>
  <c r="O92"/>
  <c r="P92"/>
  <c r="Q92"/>
  <c r="R92"/>
  <c r="S92"/>
  <c r="D93"/>
  <c r="E93"/>
  <c r="F93"/>
  <c r="G93"/>
  <c r="H93"/>
  <c r="I93"/>
  <c r="J93"/>
  <c r="K93"/>
  <c r="L93"/>
  <c r="M93"/>
  <c r="N93"/>
  <c r="O93"/>
  <c r="P93"/>
  <c r="Q93"/>
  <c r="R93"/>
  <c r="S93"/>
  <c r="D94"/>
  <c r="E94"/>
  <c r="F94"/>
  <c r="G94"/>
  <c r="H94"/>
  <c r="I94"/>
  <c r="J94"/>
  <c r="K94"/>
  <c r="L94"/>
  <c r="M94"/>
  <c r="N94"/>
  <c r="O94"/>
  <c r="P94"/>
  <c r="Q94"/>
  <c r="R94"/>
  <c r="S94"/>
  <c r="C94"/>
  <c r="T94" s="1"/>
  <c r="C93"/>
  <c r="C92"/>
  <c r="C91" s="1"/>
  <c r="D87"/>
  <c r="E87"/>
  <c r="F87"/>
  <c r="G87"/>
  <c r="H87"/>
  <c r="I87"/>
  <c r="J87"/>
  <c r="K87"/>
  <c r="L87"/>
  <c r="M87"/>
  <c r="N87"/>
  <c r="O87"/>
  <c r="P87"/>
  <c r="Q87"/>
  <c r="R87"/>
  <c r="S87"/>
  <c r="D88"/>
  <c r="E88"/>
  <c r="F88"/>
  <c r="G88"/>
  <c r="H88"/>
  <c r="I88"/>
  <c r="J88"/>
  <c r="K88"/>
  <c r="L88"/>
  <c r="M88"/>
  <c r="N88"/>
  <c r="O88"/>
  <c r="P88"/>
  <c r="Q88"/>
  <c r="R88"/>
  <c r="S88"/>
  <c r="D89"/>
  <c r="E89"/>
  <c r="F89"/>
  <c r="G89"/>
  <c r="H89"/>
  <c r="I89"/>
  <c r="J89"/>
  <c r="K89"/>
  <c r="L89"/>
  <c r="M89"/>
  <c r="N89"/>
  <c r="O89"/>
  <c r="P89"/>
  <c r="Q89"/>
  <c r="R89"/>
  <c r="S89"/>
  <c r="C88"/>
  <c r="C89"/>
  <c r="C87"/>
  <c r="C86" s="1"/>
  <c r="D39"/>
  <c r="E39"/>
  <c r="F39"/>
  <c r="G39"/>
  <c r="H39"/>
  <c r="I39"/>
  <c r="J39"/>
  <c r="K39"/>
  <c r="L39"/>
  <c r="M39"/>
  <c r="N39"/>
  <c r="O39"/>
  <c r="P39"/>
  <c r="Q39"/>
  <c r="R39"/>
  <c r="S39"/>
  <c r="D40"/>
  <c r="E40"/>
  <c r="F40"/>
  <c r="G40"/>
  <c r="H40"/>
  <c r="I40"/>
  <c r="J40"/>
  <c r="K40"/>
  <c r="L40"/>
  <c r="M40"/>
  <c r="N40"/>
  <c r="O40"/>
  <c r="P40"/>
  <c r="Q40"/>
  <c r="R40"/>
  <c r="S40"/>
  <c r="D41"/>
  <c r="E41"/>
  <c r="F41"/>
  <c r="G41"/>
  <c r="H41"/>
  <c r="I41"/>
  <c r="J41"/>
  <c r="K41"/>
  <c r="L41"/>
  <c r="M41"/>
  <c r="N41"/>
  <c r="O41"/>
  <c r="P41"/>
  <c r="Q41"/>
  <c r="R41"/>
  <c r="S41"/>
  <c r="D42"/>
  <c r="E42"/>
  <c r="F42"/>
  <c r="G42"/>
  <c r="H42"/>
  <c r="I42"/>
  <c r="J42"/>
  <c r="K42"/>
  <c r="L42"/>
  <c r="M42"/>
  <c r="N42"/>
  <c r="O42"/>
  <c r="P42"/>
  <c r="Q42"/>
  <c r="R42"/>
  <c r="S42"/>
  <c r="D43"/>
  <c r="E43"/>
  <c r="F43"/>
  <c r="G43"/>
  <c r="H43"/>
  <c r="I43"/>
  <c r="J43"/>
  <c r="K43"/>
  <c r="L43"/>
  <c r="M43"/>
  <c r="N43"/>
  <c r="O43"/>
  <c r="P43"/>
  <c r="Q43"/>
  <c r="R43"/>
  <c r="S43"/>
  <c r="D44"/>
  <c r="E44"/>
  <c r="F44"/>
  <c r="G44"/>
  <c r="H44"/>
  <c r="I44"/>
  <c r="J44"/>
  <c r="K44"/>
  <c r="L44"/>
  <c r="M44"/>
  <c r="N44"/>
  <c r="O44"/>
  <c r="P44"/>
  <c r="Q44"/>
  <c r="R44"/>
  <c r="S44"/>
  <c r="D45"/>
  <c r="E45"/>
  <c r="F45"/>
  <c r="G45"/>
  <c r="H45"/>
  <c r="I45"/>
  <c r="J45"/>
  <c r="K45"/>
  <c r="L45"/>
  <c r="M45"/>
  <c r="N45"/>
  <c r="O45"/>
  <c r="P45"/>
  <c r="Q45"/>
  <c r="R45"/>
  <c r="S45"/>
  <c r="D46"/>
  <c r="E46"/>
  <c r="F46"/>
  <c r="G46"/>
  <c r="H46"/>
  <c r="I46"/>
  <c r="J46"/>
  <c r="K46"/>
  <c r="L46"/>
  <c r="M46"/>
  <c r="N46"/>
  <c r="O46"/>
  <c r="P46"/>
  <c r="Q46"/>
  <c r="R46"/>
  <c r="S46"/>
  <c r="D47"/>
  <c r="E47"/>
  <c r="F47"/>
  <c r="G47"/>
  <c r="H47"/>
  <c r="I47"/>
  <c r="J47"/>
  <c r="K47"/>
  <c r="L47"/>
  <c r="M47"/>
  <c r="N47"/>
  <c r="O47"/>
  <c r="P47"/>
  <c r="Q47"/>
  <c r="R47"/>
  <c r="S47"/>
  <c r="D48"/>
  <c r="E48"/>
  <c r="F48"/>
  <c r="G48"/>
  <c r="H48"/>
  <c r="I48"/>
  <c r="J48"/>
  <c r="K48"/>
  <c r="L48"/>
  <c r="M48"/>
  <c r="N48"/>
  <c r="O48"/>
  <c r="P48"/>
  <c r="Q48"/>
  <c r="R48"/>
  <c r="S48"/>
  <c r="D49"/>
  <c r="E49"/>
  <c r="F49"/>
  <c r="G49"/>
  <c r="H49"/>
  <c r="I49"/>
  <c r="J49"/>
  <c r="K49"/>
  <c r="L49"/>
  <c r="M49"/>
  <c r="N49"/>
  <c r="O49"/>
  <c r="P49"/>
  <c r="Q49"/>
  <c r="R49"/>
  <c r="S49"/>
  <c r="D50"/>
  <c r="E50"/>
  <c r="F50"/>
  <c r="G50"/>
  <c r="H50"/>
  <c r="I50"/>
  <c r="J50"/>
  <c r="K50"/>
  <c r="L50"/>
  <c r="M50"/>
  <c r="N50"/>
  <c r="O50"/>
  <c r="P50"/>
  <c r="Q50"/>
  <c r="R50"/>
  <c r="S50"/>
  <c r="D51"/>
  <c r="E51"/>
  <c r="F51"/>
  <c r="G51"/>
  <c r="H51"/>
  <c r="I51"/>
  <c r="J51"/>
  <c r="K51"/>
  <c r="L51"/>
  <c r="M51"/>
  <c r="N51"/>
  <c r="O51"/>
  <c r="P51"/>
  <c r="Q51"/>
  <c r="R51"/>
  <c r="S51"/>
  <c r="D52"/>
  <c r="E52"/>
  <c r="F52"/>
  <c r="G52"/>
  <c r="H52"/>
  <c r="I52"/>
  <c r="J52"/>
  <c r="K52"/>
  <c r="L52"/>
  <c r="M52"/>
  <c r="N52"/>
  <c r="O52"/>
  <c r="P52"/>
  <c r="Q52"/>
  <c r="R52"/>
  <c r="S52"/>
  <c r="D53"/>
  <c r="E53"/>
  <c r="F53"/>
  <c r="G53"/>
  <c r="H53"/>
  <c r="I53"/>
  <c r="J53"/>
  <c r="K53"/>
  <c r="L53"/>
  <c r="M53"/>
  <c r="N53"/>
  <c r="O53"/>
  <c r="P53"/>
  <c r="Q53"/>
  <c r="R53"/>
  <c r="S53"/>
  <c r="D54"/>
  <c r="E54"/>
  <c r="F54"/>
  <c r="G54"/>
  <c r="H54"/>
  <c r="I54"/>
  <c r="J54"/>
  <c r="K54"/>
  <c r="L54"/>
  <c r="M54"/>
  <c r="N54"/>
  <c r="O54"/>
  <c r="P54"/>
  <c r="Q54"/>
  <c r="R54"/>
  <c r="S54"/>
  <c r="C53"/>
  <c r="T53" s="1"/>
  <c r="C54"/>
  <c r="C8" i="75"/>
  <c r="G39" i="63"/>
  <c r="F39"/>
  <c r="E39"/>
  <c r="D39"/>
  <c r="C39"/>
  <c r="B39"/>
  <c r="G39" i="64"/>
  <c r="F39"/>
  <c r="E39"/>
  <c r="D39"/>
  <c r="C39"/>
  <c r="B39"/>
  <c r="H54"/>
  <c r="H53" i="63"/>
  <c r="BG382" i="80"/>
  <c r="BF382"/>
  <c r="BD382"/>
  <c r="BC382"/>
  <c r="BA382"/>
  <c r="AZ382"/>
  <c r="AX382"/>
  <c r="AW382"/>
  <c r="AU382"/>
  <c r="AT382"/>
  <c r="AR382"/>
  <c r="AQ382"/>
  <c r="AO382"/>
  <c r="AN382"/>
  <c r="AL382"/>
  <c r="AK382"/>
  <c r="AI382"/>
  <c r="AH382"/>
  <c r="AF382"/>
  <c r="AE382"/>
  <c r="AC382"/>
  <c r="AB382"/>
  <c r="Z382"/>
  <c r="Y382"/>
  <c r="W382"/>
  <c r="V382"/>
  <c r="T382"/>
  <c r="S382"/>
  <c r="Q382"/>
  <c r="P382"/>
  <c r="N382"/>
  <c r="M382"/>
  <c r="K382"/>
  <c r="J382"/>
  <c r="H382"/>
  <c r="G382"/>
  <c r="E382"/>
  <c r="D382"/>
  <c r="BK381"/>
  <c r="BK382"/>
  <c r="BJ381"/>
  <c r="BJ382" s="1"/>
  <c r="BH381"/>
  <c r="BH382" s="1"/>
  <c r="BE381"/>
  <c r="BE382" s="1"/>
  <c r="BB381"/>
  <c r="BB382" s="1"/>
  <c r="AY381"/>
  <c r="AY382" s="1"/>
  <c r="AV381"/>
  <c r="AV382" s="1"/>
  <c r="AS381"/>
  <c r="AS382" s="1"/>
  <c r="AP381"/>
  <c r="AP382" s="1"/>
  <c r="AM381"/>
  <c r="AM382"/>
  <c r="AJ381"/>
  <c r="AJ382"/>
  <c r="AG381"/>
  <c r="AG382"/>
  <c r="AD381"/>
  <c r="AD382"/>
  <c r="AA381"/>
  <c r="AA382"/>
  <c r="X381"/>
  <c r="X382" s="1"/>
  <c r="U381"/>
  <c r="U382"/>
  <c r="R381"/>
  <c r="R382"/>
  <c r="O381"/>
  <c r="O382" s="1"/>
  <c r="L381"/>
  <c r="L382" s="1"/>
  <c r="I381"/>
  <c r="I382"/>
  <c r="F381"/>
  <c r="F382"/>
  <c r="BG380"/>
  <c r="BF380"/>
  <c r="BD380"/>
  <c r="BC380"/>
  <c r="BA380"/>
  <c r="AZ380"/>
  <c r="AX380"/>
  <c r="AW380"/>
  <c r="AU380"/>
  <c r="AT380"/>
  <c r="AR380"/>
  <c r="AQ380"/>
  <c r="AO380"/>
  <c r="AN380"/>
  <c r="AL380"/>
  <c r="AK380"/>
  <c r="AI380"/>
  <c r="AH380"/>
  <c r="AF380"/>
  <c r="AE380"/>
  <c r="AC380"/>
  <c r="AB380"/>
  <c r="Z380"/>
  <c r="Y380"/>
  <c r="W380"/>
  <c r="V380"/>
  <c r="T380"/>
  <c r="S380"/>
  <c r="Q380"/>
  <c r="P380"/>
  <c r="N380"/>
  <c r="M380"/>
  <c r="K380"/>
  <c r="J380"/>
  <c r="H380"/>
  <c r="G380"/>
  <c r="E380"/>
  <c r="D380"/>
  <c r="BK379"/>
  <c r="BJ379"/>
  <c r="BL379"/>
  <c r="BH379"/>
  <c r="BE379"/>
  <c r="BB379"/>
  <c r="AY379"/>
  <c r="AV379"/>
  <c r="AS379"/>
  <c r="AP379"/>
  <c r="AM379"/>
  <c r="AJ379"/>
  <c r="AG379"/>
  <c r="AD379"/>
  <c r="AA379"/>
  <c r="X379"/>
  <c r="U379"/>
  <c r="R379"/>
  <c r="O379"/>
  <c r="L379"/>
  <c r="I379"/>
  <c r="F379"/>
  <c r="BK378"/>
  <c r="BJ378"/>
  <c r="BH378"/>
  <c r="BE378"/>
  <c r="BB378"/>
  <c r="AY378"/>
  <c r="AV378"/>
  <c r="AS378"/>
  <c r="AP378"/>
  <c r="AM378"/>
  <c r="AJ378"/>
  <c r="AG378"/>
  <c r="AD378"/>
  <c r="AA378"/>
  <c r="X378"/>
  <c r="U378"/>
  <c r="R378"/>
  <c r="O378"/>
  <c r="L378"/>
  <c r="I378"/>
  <c r="F378"/>
  <c r="BK377"/>
  <c r="BJ377"/>
  <c r="BL377" s="1"/>
  <c r="BH377"/>
  <c r="BE377"/>
  <c r="BB377"/>
  <c r="AY377"/>
  <c r="AV377"/>
  <c r="AS377"/>
  <c r="AP377"/>
  <c r="AM377"/>
  <c r="AJ377"/>
  <c r="AG377"/>
  <c r="AD377"/>
  <c r="AA377"/>
  <c r="X377"/>
  <c r="U377"/>
  <c r="R377"/>
  <c r="O377"/>
  <c r="L377"/>
  <c r="I377"/>
  <c r="F377"/>
  <c r="BK376"/>
  <c r="BJ376"/>
  <c r="BH376"/>
  <c r="BE376"/>
  <c r="BB376"/>
  <c r="AY376"/>
  <c r="AV376"/>
  <c r="AS376"/>
  <c r="AP376"/>
  <c r="AM376"/>
  <c r="AJ376"/>
  <c r="AG376"/>
  <c r="AD376"/>
  <c r="AA376"/>
  <c r="X376"/>
  <c r="U376"/>
  <c r="R376"/>
  <c r="O376"/>
  <c r="L376"/>
  <c r="I376"/>
  <c r="F376"/>
  <c r="BK375"/>
  <c r="BJ375"/>
  <c r="BL375"/>
  <c r="BH375"/>
  <c r="BE375"/>
  <c r="BB375"/>
  <c r="AY375"/>
  <c r="AV375"/>
  <c r="AS375"/>
  <c r="AP375"/>
  <c r="AM375"/>
  <c r="AJ375"/>
  <c r="AG375"/>
  <c r="AD375"/>
  <c r="AA375"/>
  <c r="X375"/>
  <c r="U375"/>
  <c r="R375"/>
  <c r="O375"/>
  <c r="L375"/>
  <c r="I375"/>
  <c r="F375"/>
  <c r="BK374"/>
  <c r="BJ374"/>
  <c r="BH374"/>
  <c r="BE374"/>
  <c r="BB374"/>
  <c r="AY374"/>
  <c r="AV374"/>
  <c r="AS374"/>
  <c r="AP374"/>
  <c r="AM374"/>
  <c r="AJ374"/>
  <c r="AG374"/>
  <c r="AD374"/>
  <c r="AA374"/>
  <c r="X374"/>
  <c r="U374"/>
  <c r="R374"/>
  <c r="O374"/>
  <c r="L374"/>
  <c r="I374"/>
  <c r="F374"/>
  <c r="BK373"/>
  <c r="BJ373"/>
  <c r="BL373" s="1"/>
  <c r="BH373"/>
  <c r="BE373"/>
  <c r="BB373"/>
  <c r="AY373"/>
  <c r="AV373"/>
  <c r="AS373"/>
  <c r="AP373"/>
  <c r="AM373"/>
  <c r="AJ373"/>
  <c r="AG373"/>
  <c r="AD373"/>
  <c r="AA373"/>
  <c r="X373"/>
  <c r="U373"/>
  <c r="R373"/>
  <c r="O373"/>
  <c r="L373"/>
  <c r="I373"/>
  <c r="F373"/>
  <c r="BK372"/>
  <c r="BJ372"/>
  <c r="BH372"/>
  <c r="BE372"/>
  <c r="BB372"/>
  <c r="AY372"/>
  <c r="AV372"/>
  <c r="AS372"/>
  <c r="AP372"/>
  <c r="AM372"/>
  <c r="AJ372"/>
  <c r="AG372"/>
  <c r="AD372"/>
  <c r="AA372"/>
  <c r="X372"/>
  <c r="U372"/>
  <c r="R372"/>
  <c r="O372"/>
  <c r="L372"/>
  <c r="I372"/>
  <c r="F372"/>
  <c r="BK371"/>
  <c r="BJ371"/>
  <c r="BL371"/>
  <c r="BH371"/>
  <c r="BE371"/>
  <c r="BB371"/>
  <c r="AY371"/>
  <c r="AV371"/>
  <c r="AS371"/>
  <c r="AP371"/>
  <c r="AM371"/>
  <c r="AJ371"/>
  <c r="AG371"/>
  <c r="AD371"/>
  <c r="AA371"/>
  <c r="X371"/>
  <c r="U371"/>
  <c r="R371"/>
  <c r="O371"/>
  <c r="L371"/>
  <c r="I371"/>
  <c r="F371"/>
  <c r="BK370"/>
  <c r="BJ370"/>
  <c r="BH370"/>
  <c r="BE370"/>
  <c r="BB370"/>
  <c r="AY370"/>
  <c r="AV370"/>
  <c r="AS370"/>
  <c r="AP370"/>
  <c r="AM370"/>
  <c r="AJ370"/>
  <c r="AG370"/>
  <c r="AD370"/>
  <c r="AA370"/>
  <c r="X370"/>
  <c r="U370"/>
  <c r="R370"/>
  <c r="O370"/>
  <c r="L370"/>
  <c r="I370"/>
  <c r="F370"/>
  <c r="BK369"/>
  <c r="BJ369"/>
  <c r="BL369" s="1"/>
  <c r="BH369"/>
  <c r="BE369"/>
  <c r="BB369"/>
  <c r="AY369"/>
  <c r="AV369"/>
  <c r="AS369"/>
  <c r="AP369"/>
  <c r="AM369"/>
  <c r="AJ369"/>
  <c r="AG369"/>
  <c r="AD369"/>
  <c r="AA369"/>
  <c r="X369"/>
  <c r="U369"/>
  <c r="R369"/>
  <c r="O369"/>
  <c r="L369"/>
  <c r="I369"/>
  <c r="F369"/>
  <c r="BK368"/>
  <c r="BJ368"/>
  <c r="BH368"/>
  <c r="BE368"/>
  <c r="BB368"/>
  <c r="AY368"/>
  <c r="AV368"/>
  <c r="AS368"/>
  <c r="AP368"/>
  <c r="AM368"/>
  <c r="AJ368"/>
  <c r="AG368"/>
  <c r="AD368"/>
  <c r="AA368"/>
  <c r="X368"/>
  <c r="U368"/>
  <c r="R368"/>
  <c r="O368"/>
  <c r="L368"/>
  <c r="I368"/>
  <c r="F368"/>
  <c r="BK367"/>
  <c r="BJ367"/>
  <c r="BL367"/>
  <c r="BH367"/>
  <c r="BE367"/>
  <c r="BB367"/>
  <c r="AY367"/>
  <c r="AV367"/>
  <c r="AS367"/>
  <c r="AP367"/>
  <c r="AM367"/>
  <c r="AJ367"/>
  <c r="AG367"/>
  <c r="AD367"/>
  <c r="AA367"/>
  <c r="X367"/>
  <c r="U367"/>
  <c r="R367"/>
  <c r="O367"/>
  <c r="L367"/>
  <c r="I367"/>
  <c r="F367"/>
  <c r="BK366"/>
  <c r="BJ366"/>
  <c r="BH366"/>
  <c r="BE366"/>
  <c r="BB366"/>
  <c r="AY366"/>
  <c r="AV366"/>
  <c r="AS366"/>
  <c r="AP366"/>
  <c r="AM366"/>
  <c r="AJ366"/>
  <c r="AG366"/>
  <c r="AD366"/>
  <c r="AA366"/>
  <c r="X366"/>
  <c r="U366"/>
  <c r="R366"/>
  <c r="O366"/>
  <c r="L366"/>
  <c r="I366"/>
  <c r="F366"/>
  <c r="BK365"/>
  <c r="BK380" s="1"/>
  <c r="BJ365"/>
  <c r="BJ380" s="1"/>
  <c r="BH365"/>
  <c r="BH380" s="1"/>
  <c r="BE365"/>
  <c r="BE380" s="1"/>
  <c r="BB365"/>
  <c r="BB380" s="1"/>
  <c r="AY365"/>
  <c r="AY380" s="1"/>
  <c r="AV365"/>
  <c r="AV380" s="1"/>
  <c r="AS365"/>
  <c r="AS380" s="1"/>
  <c r="AP365"/>
  <c r="AP380" s="1"/>
  <c r="AM365"/>
  <c r="AM380" s="1"/>
  <c r="AJ365"/>
  <c r="AJ380" s="1"/>
  <c r="AG365"/>
  <c r="AG380" s="1"/>
  <c r="AD365"/>
  <c r="AD380" s="1"/>
  <c r="AA365"/>
  <c r="AA380" s="1"/>
  <c r="X365"/>
  <c r="X380" s="1"/>
  <c r="U365"/>
  <c r="U380" s="1"/>
  <c r="R365"/>
  <c r="R380" s="1"/>
  <c r="O365"/>
  <c r="O380" s="1"/>
  <c r="L365"/>
  <c r="L380" s="1"/>
  <c r="I365"/>
  <c r="I380" s="1"/>
  <c r="F365"/>
  <c r="F380" s="1"/>
  <c r="BG364"/>
  <c r="BF364"/>
  <c r="BD364"/>
  <c r="BC364"/>
  <c r="BA364"/>
  <c r="AZ364"/>
  <c r="AX364"/>
  <c r="AW364"/>
  <c r="AU364"/>
  <c r="AT364"/>
  <c r="AR364"/>
  <c r="AQ364"/>
  <c r="AO364"/>
  <c r="AN364"/>
  <c r="AL364"/>
  <c r="AK364"/>
  <c r="AI364"/>
  <c r="AH364"/>
  <c r="AF364"/>
  <c r="AE364"/>
  <c r="AC364"/>
  <c r="AB364"/>
  <c r="Z364"/>
  <c r="Y364"/>
  <c r="W364"/>
  <c r="V364"/>
  <c r="T364"/>
  <c r="S364"/>
  <c r="Q364"/>
  <c r="P364"/>
  <c r="N364"/>
  <c r="M364"/>
  <c r="K364"/>
  <c r="J364"/>
  <c r="H364"/>
  <c r="G364"/>
  <c r="E364"/>
  <c r="D364"/>
  <c r="BK363"/>
  <c r="BJ363"/>
  <c r="BH363"/>
  <c r="BE363"/>
  <c r="BB363"/>
  <c r="AY363"/>
  <c r="AV363"/>
  <c r="AS363"/>
  <c r="AP363"/>
  <c r="AM363"/>
  <c r="AJ363"/>
  <c r="AG363"/>
  <c r="AD363"/>
  <c r="AA363"/>
  <c r="X363"/>
  <c r="U363"/>
  <c r="R363"/>
  <c r="O363"/>
  <c r="L363"/>
  <c r="I363"/>
  <c r="F363"/>
  <c r="BK362"/>
  <c r="BJ362"/>
  <c r="BL362" s="1"/>
  <c r="BH362"/>
  <c r="BE362"/>
  <c r="BB362"/>
  <c r="AY362"/>
  <c r="AV362"/>
  <c r="AS362"/>
  <c r="AP362"/>
  <c r="AM362"/>
  <c r="AJ362"/>
  <c r="AG362"/>
  <c r="AD362"/>
  <c r="AA362"/>
  <c r="X362"/>
  <c r="U362"/>
  <c r="R362"/>
  <c r="O362"/>
  <c r="L362"/>
  <c r="I362"/>
  <c r="F362"/>
  <c r="BK361"/>
  <c r="BJ361"/>
  <c r="BH361"/>
  <c r="BE361"/>
  <c r="BB361"/>
  <c r="AY361"/>
  <c r="AV361"/>
  <c r="AS361"/>
  <c r="AP361"/>
  <c r="AM361"/>
  <c r="AJ361"/>
  <c r="AG361"/>
  <c r="AD361"/>
  <c r="AA361"/>
  <c r="X361"/>
  <c r="U361"/>
  <c r="R361"/>
  <c r="O361"/>
  <c r="L361"/>
  <c r="I361"/>
  <c r="F361"/>
  <c r="BK360"/>
  <c r="BJ360"/>
  <c r="BL360" s="1"/>
  <c r="BH360"/>
  <c r="BE360"/>
  <c r="BB360"/>
  <c r="AY360"/>
  <c r="AV360"/>
  <c r="AS360"/>
  <c r="AP360"/>
  <c r="AM360"/>
  <c r="AJ360"/>
  <c r="AG360"/>
  <c r="AD360"/>
  <c r="AA360"/>
  <c r="X360"/>
  <c r="U360"/>
  <c r="R360"/>
  <c r="O360"/>
  <c r="L360"/>
  <c r="I360"/>
  <c r="F360"/>
  <c r="BK359"/>
  <c r="BJ359"/>
  <c r="BH359"/>
  <c r="BE359"/>
  <c r="BB359"/>
  <c r="AY359"/>
  <c r="AV359"/>
  <c r="AS359"/>
  <c r="AP359"/>
  <c r="AM359"/>
  <c r="AJ359"/>
  <c r="AG359"/>
  <c r="AD359"/>
  <c r="AA359"/>
  <c r="X359"/>
  <c r="U359"/>
  <c r="R359"/>
  <c r="O359"/>
  <c r="L359"/>
  <c r="I359"/>
  <c r="F359"/>
  <c r="BK358"/>
  <c r="BJ358"/>
  <c r="BL358"/>
  <c r="BH358"/>
  <c r="BE358"/>
  <c r="BB358"/>
  <c r="AY358"/>
  <c r="AV358"/>
  <c r="AS358"/>
  <c r="AP358"/>
  <c r="AM358"/>
  <c r="AJ358"/>
  <c r="AG358"/>
  <c r="AD358"/>
  <c r="AA358"/>
  <c r="X358"/>
  <c r="U358"/>
  <c r="R358"/>
  <c r="O358"/>
  <c r="L358"/>
  <c r="I358"/>
  <c r="F358"/>
  <c r="BK357"/>
  <c r="BJ357"/>
  <c r="BH357"/>
  <c r="BE357"/>
  <c r="BB357"/>
  <c r="AY357"/>
  <c r="AV357"/>
  <c r="AS357"/>
  <c r="AP357"/>
  <c r="AM357"/>
  <c r="AJ357"/>
  <c r="AG357"/>
  <c r="AD357"/>
  <c r="AA357"/>
  <c r="X357"/>
  <c r="U357"/>
  <c r="R357"/>
  <c r="O357"/>
  <c r="L357"/>
  <c r="I357"/>
  <c r="F357"/>
  <c r="BK356"/>
  <c r="BJ356"/>
  <c r="BL356" s="1"/>
  <c r="BH356"/>
  <c r="BE356"/>
  <c r="BB356"/>
  <c r="AY356"/>
  <c r="AV356"/>
  <c r="AS356"/>
  <c r="AP356"/>
  <c r="AM356"/>
  <c r="AJ356"/>
  <c r="AG356"/>
  <c r="AD356"/>
  <c r="AA356"/>
  <c r="X356"/>
  <c r="U356"/>
  <c r="R356"/>
  <c r="O356"/>
  <c r="L356"/>
  <c r="I356"/>
  <c r="F356"/>
  <c r="BK355"/>
  <c r="BJ355"/>
  <c r="BH355"/>
  <c r="BE355"/>
  <c r="BB355"/>
  <c r="AY355"/>
  <c r="AV355"/>
  <c r="AS355"/>
  <c r="AP355"/>
  <c r="AM355"/>
  <c r="AJ355"/>
  <c r="AG355"/>
  <c r="AD355"/>
  <c r="AA355"/>
  <c r="X355"/>
  <c r="U355"/>
  <c r="R355"/>
  <c r="O355"/>
  <c r="L355"/>
  <c r="I355"/>
  <c r="F355"/>
  <c r="BK354"/>
  <c r="BK364" s="1"/>
  <c r="BJ354"/>
  <c r="BJ364" s="1"/>
  <c r="BH354"/>
  <c r="BH364" s="1"/>
  <c r="BE354"/>
  <c r="BE364" s="1"/>
  <c r="BB354"/>
  <c r="BB364" s="1"/>
  <c r="AY354"/>
  <c r="AY364" s="1"/>
  <c r="AV354"/>
  <c r="AV364" s="1"/>
  <c r="AS354"/>
  <c r="AS364" s="1"/>
  <c r="AP354"/>
  <c r="AP364" s="1"/>
  <c r="AM354"/>
  <c r="AM364" s="1"/>
  <c r="AJ354"/>
  <c r="AJ364" s="1"/>
  <c r="AG354"/>
  <c r="AG364" s="1"/>
  <c r="AD354"/>
  <c r="AD364" s="1"/>
  <c r="AA354"/>
  <c r="AA364" s="1"/>
  <c r="X354"/>
  <c r="X364" s="1"/>
  <c r="U354"/>
  <c r="U364" s="1"/>
  <c r="R354"/>
  <c r="R364" s="1"/>
  <c r="O354"/>
  <c r="O364" s="1"/>
  <c r="L354"/>
  <c r="L364" s="1"/>
  <c r="I354"/>
  <c r="I364" s="1"/>
  <c r="F354"/>
  <c r="F364" s="1"/>
  <c r="BG353"/>
  <c r="BF353"/>
  <c r="BD353"/>
  <c r="BC353"/>
  <c r="BA353"/>
  <c r="AZ353"/>
  <c r="AX353"/>
  <c r="AW353"/>
  <c r="AU353"/>
  <c r="AT353"/>
  <c r="AR353"/>
  <c r="AQ353"/>
  <c r="AO353"/>
  <c r="AN353"/>
  <c r="AL353"/>
  <c r="AK353"/>
  <c r="AI353"/>
  <c r="AH353"/>
  <c r="AF353"/>
  <c r="AE353"/>
  <c r="AC353"/>
  <c r="AB353"/>
  <c r="Z353"/>
  <c r="Y353"/>
  <c r="W353"/>
  <c r="V353"/>
  <c r="T353"/>
  <c r="S353"/>
  <c r="Q353"/>
  <c r="P353"/>
  <c r="N353"/>
  <c r="M353"/>
  <c r="K353"/>
  <c r="J353"/>
  <c r="H353"/>
  <c r="G353"/>
  <c r="E353"/>
  <c r="D353"/>
  <c r="BK352"/>
  <c r="BJ352"/>
  <c r="BH352"/>
  <c r="BE352"/>
  <c r="BB352"/>
  <c r="AY352"/>
  <c r="AV352"/>
  <c r="AS352"/>
  <c r="AP352"/>
  <c r="AM352"/>
  <c r="AJ352"/>
  <c r="AG352"/>
  <c r="AD352"/>
  <c r="AA352"/>
  <c r="X352"/>
  <c r="U352"/>
  <c r="R352"/>
  <c r="O352"/>
  <c r="L352"/>
  <c r="I352"/>
  <c r="F352"/>
  <c r="BK351"/>
  <c r="BJ351"/>
  <c r="BL351" s="1"/>
  <c r="BH351"/>
  <c r="BE351"/>
  <c r="BB351"/>
  <c r="AY351"/>
  <c r="AV351"/>
  <c r="AS351"/>
  <c r="AP351"/>
  <c r="AM351"/>
  <c r="AJ351"/>
  <c r="AG351"/>
  <c r="AD351"/>
  <c r="AA351"/>
  <c r="X351"/>
  <c r="U351"/>
  <c r="R351"/>
  <c r="O351"/>
  <c r="L351"/>
  <c r="I351"/>
  <c r="F351"/>
  <c r="BK350"/>
  <c r="BJ350"/>
  <c r="BH350"/>
  <c r="BE350"/>
  <c r="BB350"/>
  <c r="AY350"/>
  <c r="AV350"/>
  <c r="AS350"/>
  <c r="AP350"/>
  <c r="AM350"/>
  <c r="AJ350"/>
  <c r="AG350"/>
  <c r="AD350"/>
  <c r="AA350"/>
  <c r="X350"/>
  <c r="U350"/>
  <c r="R350"/>
  <c r="O350"/>
  <c r="L350"/>
  <c r="I350"/>
  <c r="F350"/>
  <c r="BK349"/>
  <c r="BJ349"/>
  <c r="BL349"/>
  <c r="BH349"/>
  <c r="BE349"/>
  <c r="BB349"/>
  <c r="AY349"/>
  <c r="AV349"/>
  <c r="AS349"/>
  <c r="AP349"/>
  <c r="AM349"/>
  <c r="AJ349"/>
  <c r="AG349"/>
  <c r="AD349"/>
  <c r="AA349"/>
  <c r="X349"/>
  <c r="U349"/>
  <c r="R349"/>
  <c r="O349"/>
  <c r="L349"/>
  <c r="I349"/>
  <c r="F349"/>
  <c r="BK348"/>
  <c r="BJ348"/>
  <c r="BH348"/>
  <c r="BE348"/>
  <c r="BB348"/>
  <c r="AY348"/>
  <c r="AV348"/>
  <c r="AS348"/>
  <c r="AP348"/>
  <c r="AM348"/>
  <c r="AJ348"/>
  <c r="AG348"/>
  <c r="AD348"/>
  <c r="AA348"/>
  <c r="X348"/>
  <c r="U348"/>
  <c r="R348"/>
  <c r="O348"/>
  <c r="L348"/>
  <c r="I348"/>
  <c r="F348"/>
  <c r="BK347"/>
  <c r="BJ347"/>
  <c r="BL347" s="1"/>
  <c r="BH347"/>
  <c r="BE347"/>
  <c r="BB347"/>
  <c r="AY347"/>
  <c r="AV347"/>
  <c r="AS347"/>
  <c r="AP347"/>
  <c r="AM347"/>
  <c r="AJ347"/>
  <c r="AG347"/>
  <c r="AD347"/>
  <c r="AA347"/>
  <c r="X347"/>
  <c r="U347"/>
  <c r="R347"/>
  <c r="O347"/>
  <c r="L347"/>
  <c r="I347"/>
  <c r="F347"/>
  <c r="BK346"/>
  <c r="BK353" s="1"/>
  <c r="BJ346"/>
  <c r="BJ353" s="1"/>
  <c r="BH346"/>
  <c r="BH353" s="1"/>
  <c r="BE346"/>
  <c r="BE353" s="1"/>
  <c r="BB346"/>
  <c r="BB353" s="1"/>
  <c r="AY346"/>
  <c r="AY353" s="1"/>
  <c r="AV346"/>
  <c r="AV353" s="1"/>
  <c r="AS346"/>
  <c r="AS353" s="1"/>
  <c r="AP346"/>
  <c r="AP353" s="1"/>
  <c r="AM346"/>
  <c r="AM353" s="1"/>
  <c r="AJ346"/>
  <c r="AJ353" s="1"/>
  <c r="AG346"/>
  <c r="AG353" s="1"/>
  <c r="AD346"/>
  <c r="AD353" s="1"/>
  <c r="AA346"/>
  <c r="AA353" s="1"/>
  <c r="X346"/>
  <c r="X353" s="1"/>
  <c r="U346"/>
  <c r="U353" s="1"/>
  <c r="R346"/>
  <c r="R353" s="1"/>
  <c r="O346"/>
  <c r="O353" s="1"/>
  <c r="L346"/>
  <c r="L353" s="1"/>
  <c r="I346"/>
  <c r="I353" s="1"/>
  <c r="F346"/>
  <c r="F353" s="1"/>
  <c r="BG345"/>
  <c r="BF345"/>
  <c r="BD345"/>
  <c r="BC345"/>
  <c r="BA345"/>
  <c r="AZ345"/>
  <c r="AX345"/>
  <c r="AW345"/>
  <c r="AU345"/>
  <c r="AT345"/>
  <c r="AR345"/>
  <c r="AQ345"/>
  <c r="AO345"/>
  <c r="AN345"/>
  <c r="AL345"/>
  <c r="AK345"/>
  <c r="AI345"/>
  <c r="AH345"/>
  <c r="AF345"/>
  <c r="AE345"/>
  <c r="AC345"/>
  <c r="AB345"/>
  <c r="Z345"/>
  <c r="Y345"/>
  <c r="W345"/>
  <c r="V345"/>
  <c r="T345"/>
  <c r="S345"/>
  <c r="Q345"/>
  <c r="P345"/>
  <c r="N345"/>
  <c r="M345"/>
  <c r="K345"/>
  <c r="J345"/>
  <c r="H345"/>
  <c r="G345"/>
  <c r="E345"/>
  <c r="D345"/>
  <c r="BK344"/>
  <c r="BJ344"/>
  <c r="BL344" s="1"/>
  <c r="BH344"/>
  <c r="BE344"/>
  <c r="BB344"/>
  <c r="AY344"/>
  <c r="AV344"/>
  <c r="AS344"/>
  <c r="AP344"/>
  <c r="AM344"/>
  <c r="AJ344"/>
  <c r="AG344"/>
  <c r="AD344"/>
  <c r="AA344"/>
  <c r="X344"/>
  <c r="U344"/>
  <c r="R344"/>
  <c r="O344"/>
  <c r="L344"/>
  <c r="I344"/>
  <c r="F344"/>
  <c r="BK343"/>
  <c r="BJ343"/>
  <c r="BH343"/>
  <c r="BE343"/>
  <c r="BB343"/>
  <c r="AY343"/>
  <c r="AV343"/>
  <c r="AS343"/>
  <c r="AP343"/>
  <c r="AM343"/>
  <c r="AJ343"/>
  <c r="AG343"/>
  <c r="AD343"/>
  <c r="AA343"/>
  <c r="X343"/>
  <c r="U343"/>
  <c r="R343"/>
  <c r="O343"/>
  <c r="L343"/>
  <c r="I343"/>
  <c r="F343"/>
  <c r="BK342"/>
  <c r="BJ342"/>
  <c r="BL342"/>
  <c r="BH342"/>
  <c r="BE342"/>
  <c r="BB342"/>
  <c r="AY342"/>
  <c r="AV342"/>
  <c r="AS342"/>
  <c r="AP342"/>
  <c r="AM342"/>
  <c r="AJ342"/>
  <c r="AG342"/>
  <c r="AD342"/>
  <c r="AA342"/>
  <c r="X342"/>
  <c r="U342"/>
  <c r="R342"/>
  <c r="O342"/>
  <c r="L342"/>
  <c r="I342"/>
  <c r="F342"/>
  <c r="BK341"/>
  <c r="BJ341"/>
  <c r="BH341"/>
  <c r="BE341"/>
  <c r="BB341"/>
  <c r="AY341"/>
  <c r="AV341"/>
  <c r="AS341"/>
  <c r="AP341"/>
  <c r="AM341"/>
  <c r="AJ341"/>
  <c r="AG341"/>
  <c r="AD341"/>
  <c r="AA341"/>
  <c r="X341"/>
  <c r="U341"/>
  <c r="R341"/>
  <c r="O341"/>
  <c r="L341"/>
  <c r="I341"/>
  <c r="F341"/>
  <c r="BK340"/>
  <c r="BJ340"/>
  <c r="BL340" s="1"/>
  <c r="BH340"/>
  <c r="BE340"/>
  <c r="BB340"/>
  <c r="AY340"/>
  <c r="AV340"/>
  <c r="AS340"/>
  <c r="AP340"/>
  <c r="AM340"/>
  <c r="AJ340"/>
  <c r="AG340"/>
  <c r="AD340"/>
  <c r="AA340"/>
  <c r="X340"/>
  <c r="U340"/>
  <c r="R340"/>
  <c r="O340"/>
  <c r="L340"/>
  <c r="I340"/>
  <c r="F340"/>
  <c r="BK339"/>
  <c r="BJ339"/>
  <c r="BH339"/>
  <c r="BE339"/>
  <c r="BB339"/>
  <c r="AY339"/>
  <c r="AV339"/>
  <c r="AS339"/>
  <c r="AP339"/>
  <c r="AM339"/>
  <c r="AJ339"/>
  <c r="AG339"/>
  <c r="AD339"/>
  <c r="AA339"/>
  <c r="X339"/>
  <c r="U339"/>
  <c r="R339"/>
  <c r="O339"/>
  <c r="L339"/>
  <c r="I339"/>
  <c r="F339"/>
  <c r="BK338"/>
  <c r="BJ338"/>
  <c r="BL338"/>
  <c r="BH338"/>
  <c r="BE338"/>
  <c r="BB338"/>
  <c r="AY338"/>
  <c r="AV338"/>
  <c r="AS338"/>
  <c r="AP338"/>
  <c r="AM338"/>
  <c r="AJ338"/>
  <c r="AG338"/>
  <c r="AD338"/>
  <c r="AA338"/>
  <c r="X338"/>
  <c r="U338"/>
  <c r="R338"/>
  <c r="O338"/>
  <c r="L338"/>
  <c r="I338"/>
  <c r="F338"/>
  <c r="BK337"/>
  <c r="BK345" s="1"/>
  <c r="BJ337"/>
  <c r="BJ345" s="1"/>
  <c r="BH337"/>
  <c r="BH345" s="1"/>
  <c r="BE337"/>
  <c r="BE345" s="1"/>
  <c r="BB337"/>
  <c r="BB345" s="1"/>
  <c r="AY337"/>
  <c r="AY345" s="1"/>
  <c r="AV337"/>
  <c r="AV345" s="1"/>
  <c r="AS337"/>
  <c r="AS345" s="1"/>
  <c r="AP337"/>
  <c r="AP345" s="1"/>
  <c r="AM337"/>
  <c r="AM345" s="1"/>
  <c r="AJ337"/>
  <c r="AJ345" s="1"/>
  <c r="AG337"/>
  <c r="AG345" s="1"/>
  <c r="AD337"/>
  <c r="AD345" s="1"/>
  <c r="AA337"/>
  <c r="AA345" s="1"/>
  <c r="X337"/>
  <c r="X345" s="1"/>
  <c r="U337"/>
  <c r="U345" s="1"/>
  <c r="R337"/>
  <c r="R345" s="1"/>
  <c r="O337"/>
  <c r="O345" s="1"/>
  <c r="L337"/>
  <c r="L345" s="1"/>
  <c r="I337"/>
  <c r="I345" s="1"/>
  <c r="F337"/>
  <c r="F345" s="1"/>
  <c r="BG336"/>
  <c r="BF336"/>
  <c r="BD336"/>
  <c r="BC336"/>
  <c r="BA336"/>
  <c r="AZ336"/>
  <c r="AX336"/>
  <c r="AW336"/>
  <c r="AU336"/>
  <c r="AT336"/>
  <c r="AR336"/>
  <c r="AQ336"/>
  <c r="AO336"/>
  <c r="AN336"/>
  <c r="AL336"/>
  <c r="AK336"/>
  <c r="AI336"/>
  <c r="AH336"/>
  <c r="AF336"/>
  <c r="AE336"/>
  <c r="AC336"/>
  <c r="AB336"/>
  <c r="Z336"/>
  <c r="Y336"/>
  <c r="W336"/>
  <c r="V336"/>
  <c r="T336"/>
  <c r="S336"/>
  <c r="Q336"/>
  <c r="P336"/>
  <c r="N336"/>
  <c r="M336"/>
  <c r="K336"/>
  <c r="J336"/>
  <c r="H336"/>
  <c r="G336"/>
  <c r="E336"/>
  <c r="D336"/>
  <c r="BK335"/>
  <c r="BJ335"/>
  <c r="BL335"/>
  <c r="BH335"/>
  <c r="BE335"/>
  <c r="BB335"/>
  <c r="AY335"/>
  <c r="AV335"/>
  <c r="AS335"/>
  <c r="AP335"/>
  <c r="AM335"/>
  <c r="AJ335"/>
  <c r="AG335"/>
  <c r="AD335"/>
  <c r="AA335"/>
  <c r="X335"/>
  <c r="U335"/>
  <c r="R335"/>
  <c r="O335"/>
  <c r="L335"/>
  <c r="I335"/>
  <c r="F335"/>
  <c r="BK334"/>
  <c r="BJ334"/>
  <c r="BH334"/>
  <c r="BE334"/>
  <c r="BB334"/>
  <c r="AY334"/>
  <c r="AV334"/>
  <c r="AS334"/>
  <c r="AP334"/>
  <c r="AM334"/>
  <c r="AJ334"/>
  <c r="AG334"/>
  <c r="AD334"/>
  <c r="AA334"/>
  <c r="X334"/>
  <c r="U334"/>
  <c r="R334"/>
  <c r="O334"/>
  <c r="L334"/>
  <c r="I334"/>
  <c r="F334"/>
  <c r="BK333"/>
  <c r="BJ333"/>
  <c r="BL333" s="1"/>
  <c r="BH333"/>
  <c r="BE333"/>
  <c r="BB333"/>
  <c r="AY333"/>
  <c r="AV333"/>
  <c r="AS333"/>
  <c r="AP333"/>
  <c r="AM333"/>
  <c r="AJ333"/>
  <c r="AG333"/>
  <c r="AD333"/>
  <c r="AA333"/>
  <c r="X333"/>
  <c r="U333"/>
  <c r="R333"/>
  <c r="O333"/>
  <c r="L333"/>
  <c r="I333"/>
  <c r="F333"/>
  <c r="BK332"/>
  <c r="BJ332"/>
  <c r="BH332"/>
  <c r="BE332"/>
  <c r="BB332"/>
  <c r="AY332"/>
  <c r="AV332"/>
  <c r="AS332"/>
  <c r="AP332"/>
  <c r="AM332"/>
  <c r="AJ332"/>
  <c r="AG332"/>
  <c r="AD332"/>
  <c r="AA332"/>
  <c r="X332"/>
  <c r="U332"/>
  <c r="R332"/>
  <c r="O332"/>
  <c r="L332"/>
  <c r="I332"/>
  <c r="F332"/>
  <c r="BK331"/>
  <c r="BJ331"/>
  <c r="BL331"/>
  <c r="BH331"/>
  <c r="BE331"/>
  <c r="BB331"/>
  <c r="AY331"/>
  <c r="AV331"/>
  <c r="AS331"/>
  <c r="AP331"/>
  <c r="AM331"/>
  <c r="AJ331"/>
  <c r="AG331"/>
  <c r="AD331"/>
  <c r="AA331"/>
  <c r="X331"/>
  <c r="U331"/>
  <c r="R331"/>
  <c r="O331"/>
  <c r="L331"/>
  <c r="I331"/>
  <c r="F331"/>
  <c r="BK330"/>
  <c r="BJ330"/>
  <c r="BH330"/>
  <c r="BE330"/>
  <c r="BB330"/>
  <c r="AY330"/>
  <c r="AV330"/>
  <c r="AS330"/>
  <c r="AP330"/>
  <c r="AM330"/>
  <c r="AJ330"/>
  <c r="AG330"/>
  <c r="AD330"/>
  <c r="AA330"/>
  <c r="X330"/>
  <c r="U330"/>
  <c r="R330"/>
  <c r="O330"/>
  <c r="L330"/>
  <c r="I330"/>
  <c r="F330"/>
  <c r="BK329"/>
  <c r="BJ329"/>
  <c r="BL329" s="1"/>
  <c r="BH329"/>
  <c r="BE329"/>
  <c r="BB329"/>
  <c r="AY329"/>
  <c r="AV329"/>
  <c r="AS329"/>
  <c r="AP329"/>
  <c r="AM329"/>
  <c r="AJ329"/>
  <c r="AG329"/>
  <c r="AD329"/>
  <c r="AA329"/>
  <c r="X329"/>
  <c r="U329"/>
  <c r="R329"/>
  <c r="O329"/>
  <c r="L329"/>
  <c r="I329"/>
  <c r="F329"/>
  <c r="BK328"/>
  <c r="BK336" s="1"/>
  <c r="BJ328"/>
  <c r="BJ336" s="1"/>
  <c r="BH328"/>
  <c r="BH336" s="1"/>
  <c r="BE328"/>
  <c r="BE336" s="1"/>
  <c r="BB328"/>
  <c r="BB336" s="1"/>
  <c r="AY328"/>
  <c r="AY336" s="1"/>
  <c r="AV328"/>
  <c r="AV336" s="1"/>
  <c r="AS328"/>
  <c r="AS336" s="1"/>
  <c r="AP328"/>
  <c r="AP336" s="1"/>
  <c r="AM328"/>
  <c r="AM336" s="1"/>
  <c r="AJ328"/>
  <c r="AJ336" s="1"/>
  <c r="AG328"/>
  <c r="AG336" s="1"/>
  <c r="AD328"/>
  <c r="AD336" s="1"/>
  <c r="AA328"/>
  <c r="AA336" s="1"/>
  <c r="X328"/>
  <c r="X336" s="1"/>
  <c r="U328"/>
  <c r="U336" s="1"/>
  <c r="R328"/>
  <c r="R336" s="1"/>
  <c r="O328"/>
  <c r="O336" s="1"/>
  <c r="L328"/>
  <c r="L336" s="1"/>
  <c r="I328"/>
  <c r="I336" s="1"/>
  <c r="F328"/>
  <c r="F336" s="1"/>
  <c r="BG327"/>
  <c r="BF327"/>
  <c r="BD327"/>
  <c r="BC327"/>
  <c r="BA327"/>
  <c r="AZ327"/>
  <c r="AX327"/>
  <c r="AW327"/>
  <c r="AU327"/>
  <c r="AT327"/>
  <c r="AR327"/>
  <c r="AQ327"/>
  <c r="AO327"/>
  <c r="AN327"/>
  <c r="AL327"/>
  <c r="AK327"/>
  <c r="AI327"/>
  <c r="AH327"/>
  <c r="AF327"/>
  <c r="AE327"/>
  <c r="AC327"/>
  <c r="AB327"/>
  <c r="Z327"/>
  <c r="Y327"/>
  <c r="W327"/>
  <c r="V327"/>
  <c r="T327"/>
  <c r="S327"/>
  <c r="Q327"/>
  <c r="P327"/>
  <c r="N327"/>
  <c r="M327"/>
  <c r="K327"/>
  <c r="J327"/>
  <c r="H327"/>
  <c r="G327"/>
  <c r="E327"/>
  <c r="D327"/>
  <c r="BK326"/>
  <c r="BJ326"/>
  <c r="BL326"/>
  <c r="BH326"/>
  <c r="BE326"/>
  <c r="BB326"/>
  <c r="AY326"/>
  <c r="AV326"/>
  <c r="AS326"/>
  <c r="AP326"/>
  <c r="AM326"/>
  <c r="AJ326"/>
  <c r="AG326"/>
  <c r="AD326"/>
  <c r="AA326"/>
  <c r="X326"/>
  <c r="U326"/>
  <c r="R326"/>
  <c r="O326"/>
  <c r="L326"/>
  <c r="I326"/>
  <c r="F326"/>
  <c r="BK325"/>
  <c r="BJ325"/>
  <c r="BH325"/>
  <c r="BE325"/>
  <c r="BB325"/>
  <c r="AY325"/>
  <c r="AV325"/>
  <c r="AS325"/>
  <c r="AP325"/>
  <c r="AM325"/>
  <c r="AJ325"/>
  <c r="AG325"/>
  <c r="AD325"/>
  <c r="AA325"/>
  <c r="X325"/>
  <c r="U325"/>
  <c r="R325"/>
  <c r="O325"/>
  <c r="L325"/>
  <c r="I325"/>
  <c r="F325"/>
  <c r="BK324"/>
  <c r="BJ324"/>
  <c r="BL324" s="1"/>
  <c r="BH324"/>
  <c r="BE324"/>
  <c r="BB324"/>
  <c r="AY324"/>
  <c r="AV324"/>
  <c r="AS324"/>
  <c r="AP324"/>
  <c r="AM324"/>
  <c r="AJ324"/>
  <c r="AG324"/>
  <c r="AD324"/>
  <c r="AA324"/>
  <c r="X324"/>
  <c r="U324"/>
  <c r="R324"/>
  <c r="O324"/>
  <c r="L324"/>
  <c r="I324"/>
  <c r="F324"/>
  <c r="BK323"/>
  <c r="BK327" s="1"/>
  <c r="BJ323"/>
  <c r="BJ327" s="1"/>
  <c r="BH323"/>
  <c r="BH327" s="1"/>
  <c r="BE323"/>
  <c r="BE327" s="1"/>
  <c r="BB323"/>
  <c r="BB327" s="1"/>
  <c r="AY323"/>
  <c r="AY327" s="1"/>
  <c r="AV323"/>
  <c r="AV327" s="1"/>
  <c r="AS323"/>
  <c r="AS327" s="1"/>
  <c r="AP323"/>
  <c r="AP327" s="1"/>
  <c r="AM323"/>
  <c r="AM327" s="1"/>
  <c r="AJ323"/>
  <c r="AJ327" s="1"/>
  <c r="AG323"/>
  <c r="AG327" s="1"/>
  <c r="AD323"/>
  <c r="AD327" s="1"/>
  <c r="AA323"/>
  <c r="AA327" s="1"/>
  <c r="X323"/>
  <c r="X327" s="1"/>
  <c r="U323"/>
  <c r="U327" s="1"/>
  <c r="R323"/>
  <c r="R327" s="1"/>
  <c r="O323"/>
  <c r="O327" s="1"/>
  <c r="L323"/>
  <c r="L327" s="1"/>
  <c r="I323"/>
  <c r="I327" s="1"/>
  <c r="F323"/>
  <c r="F327" s="1"/>
  <c r="BG322"/>
  <c r="BF322"/>
  <c r="BD322"/>
  <c r="BC322"/>
  <c r="BA322"/>
  <c r="AZ322"/>
  <c r="AX322"/>
  <c r="AW322"/>
  <c r="AU322"/>
  <c r="AT322"/>
  <c r="AR322"/>
  <c r="AQ322"/>
  <c r="AO322"/>
  <c r="AN322"/>
  <c r="AL322"/>
  <c r="AK322"/>
  <c r="AI322"/>
  <c r="AH322"/>
  <c r="AF322"/>
  <c r="AE322"/>
  <c r="AC322"/>
  <c r="AB322"/>
  <c r="Z322"/>
  <c r="Y322"/>
  <c r="W322"/>
  <c r="V322"/>
  <c r="T322"/>
  <c r="S322"/>
  <c r="Q322"/>
  <c r="P322"/>
  <c r="N322"/>
  <c r="M322"/>
  <c r="K322"/>
  <c r="J322"/>
  <c r="H322"/>
  <c r="G322"/>
  <c r="E322"/>
  <c r="D322"/>
  <c r="BK321"/>
  <c r="BJ321"/>
  <c r="BL321"/>
  <c r="BH321"/>
  <c r="BE321"/>
  <c r="BB321"/>
  <c r="AY321"/>
  <c r="AV321"/>
  <c r="AS321"/>
  <c r="AP321"/>
  <c r="AM321"/>
  <c r="AJ321"/>
  <c r="AG321"/>
  <c r="AD321"/>
  <c r="AA321"/>
  <c r="X321"/>
  <c r="U321"/>
  <c r="R321"/>
  <c r="O321"/>
  <c r="L321"/>
  <c r="I321"/>
  <c r="F321"/>
  <c r="BK320"/>
  <c r="BJ320"/>
  <c r="BH320"/>
  <c r="BE320"/>
  <c r="BB320"/>
  <c r="AY320"/>
  <c r="AV320"/>
  <c r="AS320"/>
  <c r="AP320"/>
  <c r="AM320"/>
  <c r="AJ320"/>
  <c r="AG320"/>
  <c r="AD320"/>
  <c r="AA320"/>
  <c r="X320"/>
  <c r="U320"/>
  <c r="R320"/>
  <c r="O320"/>
  <c r="L320"/>
  <c r="I320"/>
  <c r="F320"/>
  <c r="BK319"/>
  <c r="BJ319"/>
  <c r="BL319"/>
  <c r="BH319"/>
  <c r="BE319"/>
  <c r="BB319"/>
  <c r="AY319"/>
  <c r="AV319"/>
  <c r="AS319"/>
  <c r="AP319"/>
  <c r="AM319"/>
  <c r="AJ319"/>
  <c r="AG319"/>
  <c r="AD319"/>
  <c r="AA319"/>
  <c r="X319"/>
  <c r="U319"/>
  <c r="R319"/>
  <c r="O319"/>
  <c r="L319"/>
  <c r="I319"/>
  <c r="F319"/>
  <c r="BK318"/>
  <c r="BJ318"/>
  <c r="BH318"/>
  <c r="BE318"/>
  <c r="BB318"/>
  <c r="AY318"/>
  <c r="AV318"/>
  <c r="AS318"/>
  <c r="AP318"/>
  <c r="AM318"/>
  <c r="AJ318"/>
  <c r="AG318"/>
  <c r="AD318"/>
  <c r="AA318"/>
  <c r="X318"/>
  <c r="U318"/>
  <c r="R318"/>
  <c r="O318"/>
  <c r="L318"/>
  <c r="I318"/>
  <c r="F318"/>
  <c r="BK317"/>
  <c r="BJ317"/>
  <c r="BL317" s="1"/>
  <c r="BH317"/>
  <c r="BE317"/>
  <c r="BB317"/>
  <c r="AY317"/>
  <c r="AV317"/>
  <c r="AS317"/>
  <c r="AP317"/>
  <c r="AM317"/>
  <c r="AJ317"/>
  <c r="AG317"/>
  <c r="AD317"/>
  <c r="AA317"/>
  <c r="X317"/>
  <c r="U317"/>
  <c r="R317"/>
  <c r="O317"/>
  <c r="L317"/>
  <c r="I317"/>
  <c r="F317"/>
  <c r="BK316"/>
  <c r="BJ316"/>
  <c r="BH316"/>
  <c r="BE316"/>
  <c r="BB316"/>
  <c r="AY316"/>
  <c r="AV316"/>
  <c r="AS316"/>
  <c r="AP316"/>
  <c r="AM316"/>
  <c r="AJ316"/>
  <c r="AG316"/>
  <c r="AD316"/>
  <c r="AA316"/>
  <c r="X316"/>
  <c r="U316"/>
  <c r="R316"/>
  <c r="O316"/>
  <c r="L316"/>
  <c r="I316"/>
  <c r="F316"/>
  <c r="BK315"/>
  <c r="BJ315"/>
  <c r="BL315"/>
  <c r="BH315"/>
  <c r="BE315"/>
  <c r="BB315"/>
  <c r="AY315"/>
  <c r="AV315"/>
  <c r="AS315"/>
  <c r="AP315"/>
  <c r="AM315"/>
  <c r="AJ315"/>
  <c r="AG315"/>
  <c r="AD315"/>
  <c r="AA315"/>
  <c r="X315"/>
  <c r="U315"/>
  <c r="R315"/>
  <c r="O315"/>
  <c r="L315"/>
  <c r="I315"/>
  <c r="F315"/>
  <c r="BK314"/>
  <c r="BJ314"/>
  <c r="BH314"/>
  <c r="BE314"/>
  <c r="BB314"/>
  <c r="AY314"/>
  <c r="AV314"/>
  <c r="AS314"/>
  <c r="AP314"/>
  <c r="AM314"/>
  <c r="AJ314"/>
  <c r="AG314"/>
  <c r="AD314"/>
  <c r="AA314"/>
  <c r="X314"/>
  <c r="U314"/>
  <c r="R314"/>
  <c r="O314"/>
  <c r="L314"/>
  <c r="I314"/>
  <c r="F314"/>
  <c r="BK313"/>
  <c r="BJ313"/>
  <c r="BL313" s="1"/>
  <c r="BH313"/>
  <c r="BE313"/>
  <c r="BB313"/>
  <c r="AY313"/>
  <c r="AV313"/>
  <c r="AS313"/>
  <c r="AP313"/>
  <c r="AM313"/>
  <c r="AJ313"/>
  <c r="AG313"/>
  <c r="AD313"/>
  <c r="AA313"/>
  <c r="X313"/>
  <c r="U313"/>
  <c r="R313"/>
  <c r="O313"/>
  <c r="L313"/>
  <c r="I313"/>
  <c r="F313"/>
  <c r="BK312"/>
  <c r="BK322" s="1"/>
  <c r="BJ312"/>
  <c r="BJ322" s="1"/>
  <c r="BH312"/>
  <c r="BH322" s="1"/>
  <c r="BE312"/>
  <c r="BE322" s="1"/>
  <c r="BB312"/>
  <c r="BB322" s="1"/>
  <c r="AY312"/>
  <c r="AY322" s="1"/>
  <c r="AV312"/>
  <c r="AV322" s="1"/>
  <c r="AS312"/>
  <c r="AS322" s="1"/>
  <c r="AP312"/>
  <c r="AP322" s="1"/>
  <c r="AM312"/>
  <c r="AM322" s="1"/>
  <c r="AJ312"/>
  <c r="AJ322" s="1"/>
  <c r="AG312"/>
  <c r="AG322" s="1"/>
  <c r="AD312"/>
  <c r="AD322" s="1"/>
  <c r="AA312"/>
  <c r="AA322" s="1"/>
  <c r="X312"/>
  <c r="X322" s="1"/>
  <c r="U312"/>
  <c r="U322" s="1"/>
  <c r="R312"/>
  <c r="R322" s="1"/>
  <c r="O312"/>
  <c r="O322" s="1"/>
  <c r="L312"/>
  <c r="L322" s="1"/>
  <c r="I312"/>
  <c r="I322" s="1"/>
  <c r="F312"/>
  <c r="F322" s="1"/>
  <c r="BG311"/>
  <c r="BF311"/>
  <c r="BD311"/>
  <c r="BC311"/>
  <c r="BA311"/>
  <c r="AZ311"/>
  <c r="AX311"/>
  <c r="AW311"/>
  <c r="AU311"/>
  <c r="AT311"/>
  <c r="AR311"/>
  <c r="AQ311"/>
  <c r="AO311"/>
  <c r="AN311"/>
  <c r="AL311"/>
  <c r="AK311"/>
  <c r="AI311"/>
  <c r="AH311"/>
  <c r="AF311"/>
  <c r="AE311"/>
  <c r="AC311"/>
  <c r="AB311"/>
  <c r="Z311"/>
  <c r="Y311"/>
  <c r="W311"/>
  <c r="V311"/>
  <c r="T311"/>
  <c r="S311"/>
  <c r="Q311"/>
  <c r="P311"/>
  <c r="N311"/>
  <c r="M311"/>
  <c r="K311"/>
  <c r="J311"/>
  <c r="H311"/>
  <c r="G311"/>
  <c r="E311"/>
  <c r="D311"/>
  <c r="BK310"/>
  <c r="BJ310"/>
  <c r="BL310" s="1"/>
  <c r="BH310"/>
  <c r="BE310"/>
  <c r="BB310"/>
  <c r="AY310"/>
  <c r="AV310"/>
  <c r="AS310"/>
  <c r="AP310"/>
  <c r="AM310"/>
  <c r="AJ310"/>
  <c r="AG310"/>
  <c r="AD310"/>
  <c r="AA310"/>
  <c r="X310"/>
  <c r="U310"/>
  <c r="R310"/>
  <c r="O310"/>
  <c r="L310"/>
  <c r="I310"/>
  <c r="F310"/>
  <c r="BK309"/>
  <c r="BJ309"/>
  <c r="BH309"/>
  <c r="BE309"/>
  <c r="BB309"/>
  <c r="AY309"/>
  <c r="AV309"/>
  <c r="AS309"/>
  <c r="AP309"/>
  <c r="AM309"/>
  <c r="AJ309"/>
  <c r="AG309"/>
  <c r="AD309"/>
  <c r="AA309"/>
  <c r="X309"/>
  <c r="U309"/>
  <c r="R309"/>
  <c r="O309"/>
  <c r="L309"/>
  <c r="I309"/>
  <c r="F309"/>
  <c r="BK308"/>
  <c r="BJ308"/>
  <c r="BL308"/>
  <c r="BH308"/>
  <c r="BE308"/>
  <c r="BB308"/>
  <c r="AY308"/>
  <c r="AV308"/>
  <c r="AS308"/>
  <c r="AP308"/>
  <c r="AM308"/>
  <c r="AJ308"/>
  <c r="AG308"/>
  <c r="AD308"/>
  <c r="AA308"/>
  <c r="X308"/>
  <c r="U308"/>
  <c r="R308"/>
  <c r="O308"/>
  <c r="L308"/>
  <c r="I308"/>
  <c r="F308"/>
  <c r="BK307"/>
  <c r="BJ307"/>
  <c r="BH307"/>
  <c r="BE307"/>
  <c r="BB307"/>
  <c r="AY307"/>
  <c r="AV307"/>
  <c r="AS307"/>
  <c r="AP307"/>
  <c r="AM307"/>
  <c r="AJ307"/>
  <c r="AG307"/>
  <c r="AD307"/>
  <c r="AA307"/>
  <c r="X307"/>
  <c r="U307"/>
  <c r="R307"/>
  <c r="O307"/>
  <c r="L307"/>
  <c r="I307"/>
  <c r="F307"/>
  <c r="BK306"/>
  <c r="BJ306"/>
  <c r="BL306" s="1"/>
  <c r="BH306"/>
  <c r="BE306"/>
  <c r="BB306"/>
  <c r="AY306"/>
  <c r="AV306"/>
  <c r="AS306"/>
  <c r="AP306"/>
  <c r="AM306"/>
  <c r="AJ306"/>
  <c r="AG306"/>
  <c r="AD306"/>
  <c r="AA306"/>
  <c r="X306"/>
  <c r="U306"/>
  <c r="R306"/>
  <c r="O306"/>
  <c r="L306"/>
  <c r="I306"/>
  <c r="F306"/>
  <c r="BK305"/>
  <c r="BJ305"/>
  <c r="BH305"/>
  <c r="BE305"/>
  <c r="BB305"/>
  <c r="AY305"/>
  <c r="AV305"/>
  <c r="AS305"/>
  <c r="AP305"/>
  <c r="AM305"/>
  <c r="AJ305"/>
  <c r="AG305"/>
  <c r="AD305"/>
  <c r="AA305"/>
  <c r="X305"/>
  <c r="U305"/>
  <c r="R305"/>
  <c r="O305"/>
  <c r="L305"/>
  <c r="I305"/>
  <c r="F305"/>
  <c r="BK304"/>
  <c r="BJ304"/>
  <c r="BL304"/>
  <c r="BH304"/>
  <c r="BE304"/>
  <c r="BB304"/>
  <c r="AY304"/>
  <c r="AV304"/>
  <c r="AS304"/>
  <c r="AP304"/>
  <c r="AM304"/>
  <c r="AJ304"/>
  <c r="AG304"/>
  <c r="AD304"/>
  <c r="AA304"/>
  <c r="X304"/>
  <c r="U304"/>
  <c r="R304"/>
  <c r="O304"/>
  <c r="L304"/>
  <c r="I304"/>
  <c r="F304"/>
  <c r="BK303"/>
  <c r="BJ303"/>
  <c r="BH303"/>
  <c r="BE303"/>
  <c r="BB303"/>
  <c r="AY303"/>
  <c r="AV303"/>
  <c r="AS303"/>
  <c r="AP303"/>
  <c r="AM303"/>
  <c r="AJ303"/>
  <c r="AG303"/>
  <c r="AD303"/>
  <c r="AA303"/>
  <c r="X303"/>
  <c r="U303"/>
  <c r="R303"/>
  <c r="O303"/>
  <c r="L303"/>
  <c r="I303"/>
  <c r="F303"/>
  <c r="BK302"/>
  <c r="BJ302"/>
  <c r="BL302" s="1"/>
  <c r="BH302"/>
  <c r="BE302"/>
  <c r="BB302"/>
  <c r="AY302"/>
  <c r="AV302"/>
  <c r="AS302"/>
  <c r="AP302"/>
  <c r="AM302"/>
  <c r="AJ302"/>
  <c r="AG302"/>
  <c r="AD302"/>
  <c r="AA302"/>
  <c r="X302"/>
  <c r="U302"/>
  <c r="R302"/>
  <c r="O302"/>
  <c r="L302"/>
  <c r="I302"/>
  <c r="F302"/>
  <c r="BK301"/>
  <c r="BK311" s="1"/>
  <c r="BJ301"/>
  <c r="BJ311" s="1"/>
  <c r="BH301"/>
  <c r="BH311" s="1"/>
  <c r="BE301"/>
  <c r="BE311" s="1"/>
  <c r="BB301"/>
  <c r="BB311" s="1"/>
  <c r="AY301"/>
  <c r="AY311" s="1"/>
  <c r="AV301"/>
  <c r="AV311" s="1"/>
  <c r="AS301"/>
  <c r="AS311" s="1"/>
  <c r="AP301"/>
  <c r="AP311" s="1"/>
  <c r="AM301"/>
  <c r="AM311" s="1"/>
  <c r="AJ301"/>
  <c r="AJ311" s="1"/>
  <c r="AG301"/>
  <c r="AG311" s="1"/>
  <c r="AD301"/>
  <c r="AD311" s="1"/>
  <c r="AA301"/>
  <c r="AA311"/>
  <c r="X301"/>
  <c r="X311"/>
  <c r="U301"/>
  <c r="U311"/>
  <c r="R301"/>
  <c r="R311"/>
  <c r="O301"/>
  <c r="O311"/>
  <c r="L301"/>
  <c r="L311"/>
  <c r="I301"/>
  <c r="I311"/>
  <c r="F301"/>
  <c r="F311"/>
  <c r="BG300"/>
  <c r="BF300"/>
  <c r="BD300"/>
  <c r="BC300"/>
  <c r="BA300"/>
  <c r="AZ300"/>
  <c r="AX300"/>
  <c r="AW300"/>
  <c r="AU300"/>
  <c r="AT300"/>
  <c r="AR300"/>
  <c r="AQ300"/>
  <c r="AO300"/>
  <c r="AN300"/>
  <c r="AL300"/>
  <c r="AK300"/>
  <c r="AI300"/>
  <c r="AH300"/>
  <c r="AF300"/>
  <c r="AE300"/>
  <c r="AC300"/>
  <c r="AB300"/>
  <c r="Z300"/>
  <c r="Y300"/>
  <c r="W300"/>
  <c r="V300"/>
  <c r="T300"/>
  <c r="S300"/>
  <c r="Q300"/>
  <c r="P300"/>
  <c r="N300"/>
  <c r="M300"/>
  <c r="K300"/>
  <c r="J300"/>
  <c r="H300"/>
  <c r="G300"/>
  <c r="E300"/>
  <c r="D300"/>
  <c r="BK299"/>
  <c r="BJ299"/>
  <c r="BL299" s="1"/>
  <c r="BH299"/>
  <c r="BE299"/>
  <c r="BB299"/>
  <c r="AY299"/>
  <c r="AV299"/>
  <c r="AS299"/>
  <c r="AP299"/>
  <c r="AM299"/>
  <c r="AJ299"/>
  <c r="AG299"/>
  <c r="AD299"/>
  <c r="AA299"/>
  <c r="X299"/>
  <c r="U299"/>
  <c r="R299"/>
  <c r="O299"/>
  <c r="L299"/>
  <c r="I299"/>
  <c r="F299"/>
  <c r="BK298"/>
  <c r="BJ298"/>
  <c r="BH298"/>
  <c r="BE298"/>
  <c r="BB298"/>
  <c r="AY298"/>
  <c r="AV298"/>
  <c r="AS298"/>
  <c r="AP298"/>
  <c r="AM298"/>
  <c r="AJ298"/>
  <c r="AG298"/>
  <c r="AD298"/>
  <c r="AA298"/>
  <c r="X298"/>
  <c r="U298"/>
  <c r="R298"/>
  <c r="O298"/>
  <c r="L298"/>
  <c r="I298"/>
  <c r="F298"/>
  <c r="BK297"/>
  <c r="BJ297"/>
  <c r="BL297"/>
  <c r="BH297"/>
  <c r="BE297"/>
  <c r="BB297"/>
  <c r="AY297"/>
  <c r="AV297"/>
  <c r="AS297"/>
  <c r="AP297"/>
  <c r="AM297"/>
  <c r="AJ297"/>
  <c r="AG297"/>
  <c r="AD297"/>
  <c r="AA297"/>
  <c r="X297"/>
  <c r="U297"/>
  <c r="R297"/>
  <c r="O297"/>
  <c r="L297"/>
  <c r="I297"/>
  <c r="F297"/>
  <c r="BK296"/>
  <c r="BJ296"/>
  <c r="BH296"/>
  <c r="BE296"/>
  <c r="BB296"/>
  <c r="AY296"/>
  <c r="AV296"/>
  <c r="AS296"/>
  <c r="AP296"/>
  <c r="AM296"/>
  <c r="AJ296"/>
  <c r="AG296"/>
  <c r="AD296"/>
  <c r="AA296"/>
  <c r="X296"/>
  <c r="U296"/>
  <c r="R296"/>
  <c r="O296"/>
  <c r="L296"/>
  <c r="I296"/>
  <c r="F296"/>
  <c r="BK295"/>
  <c r="BJ295"/>
  <c r="BL295" s="1"/>
  <c r="BH295"/>
  <c r="BE295"/>
  <c r="BB295"/>
  <c r="AY295"/>
  <c r="AV295"/>
  <c r="AS295"/>
  <c r="AP295"/>
  <c r="AM295"/>
  <c r="AJ295"/>
  <c r="AG295"/>
  <c r="AD295"/>
  <c r="AA295"/>
  <c r="X295"/>
  <c r="U295"/>
  <c r="R295"/>
  <c r="O295"/>
  <c r="L295"/>
  <c r="I295"/>
  <c r="F295"/>
  <c r="BK294"/>
  <c r="BJ294"/>
  <c r="BH294"/>
  <c r="BE294"/>
  <c r="BB294"/>
  <c r="AY294"/>
  <c r="AV294"/>
  <c r="AS294"/>
  <c r="AP294"/>
  <c r="AM294"/>
  <c r="AJ294"/>
  <c r="AG294"/>
  <c r="AD294"/>
  <c r="AA294"/>
  <c r="X294"/>
  <c r="U294"/>
  <c r="R294"/>
  <c r="O294"/>
  <c r="L294"/>
  <c r="I294"/>
  <c r="F294"/>
  <c r="BK293"/>
  <c r="BJ293"/>
  <c r="BL293"/>
  <c r="BH293"/>
  <c r="BE293"/>
  <c r="BB293"/>
  <c r="AY293"/>
  <c r="AV293"/>
  <c r="AS293"/>
  <c r="AP293"/>
  <c r="AM293"/>
  <c r="AJ293"/>
  <c r="AG293"/>
  <c r="AD293"/>
  <c r="AA293"/>
  <c r="X293"/>
  <c r="U293"/>
  <c r="R293"/>
  <c r="O293"/>
  <c r="L293"/>
  <c r="I293"/>
  <c r="F293"/>
  <c r="BK292"/>
  <c r="BJ292"/>
  <c r="BH292"/>
  <c r="BE292"/>
  <c r="BB292"/>
  <c r="AY292"/>
  <c r="AV292"/>
  <c r="AS292"/>
  <c r="AP292"/>
  <c r="AM292"/>
  <c r="AJ292"/>
  <c r="AG292"/>
  <c r="AD292"/>
  <c r="AA292"/>
  <c r="X292"/>
  <c r="U292"/>
  <c r="R292"/>
  <c r="O292"/>
  <c r="L292"/>
  <c r="I292"/>
  <c r="F292"/>
  <c r="BK291"/>
  <c r="BJ291"/>
  <c r="BL291" s="1"/>
  <c r="BH291"/>
  <c r="BE291"/>
  <c r="BB291"/>
  <c r="AY291"/>
  <c r="AV291"/>
  <c r="AS291"/>
  <c r="AP291"/>
  <c r="AM291"/>
  <c r="AJ291"/>
  <c r="AG291"/>
  <c r="AD291"/>
  <c r="AA291"/>
  <c r="X291"/>
  <c r="U291"/>
  <c r="R291"/>
  <c r="O291"/>
  <c r="L291"/>
  <c r="I291"/>
  <c r="F291"/>
  <c r="BK290"/>
  <c r="BJ290"/>
  <c r="BH290"/>
  <c r="BE290"/>
  <c r="BB290"/>
  <c r="AY290"/>
  <c r="AV290"/>
  <c r="AS290"/>
  <c r="AP290"/>
  <c r="AM290"/>
  <c r="AJ290"/>
  <c r="AG290"/>
  <c r="AD290"/>
  <c r="AA290"/>
  <c r="X290"/>
  <c r="U290"/>
  <c r="R290"/>
  <c r="O290"/>
  <c r="L290"/>
  <c r="I290"/>
  <c r="F290"/>
  <c r="BK289"/>
  <c r="BJ289"/>
  <c r="BL289"/>
  <c r="BH289"/>
  <c r="BE289"/>
  <c r="BB289"/>
  <c r="AY289"/>
  <c r="AV289"/>
  <c r="AS289"/>
  <c r="AP289"/>
  <c r="AM289"/>
  <c r="AJ289"/>
  <c r="AG289"/>
  <c r="AD289"/>
  <c r="AA289"/>
  <c r="X289"/>
  <c r="U289"/>
  <c r="R289"/>
  <c r="O289"/>
  <c r="L289"/>
  <c r="I289"/>
  <c r="F289"/>
  <c r="BK288"/>
  <c r="BK300" s="1"/>
  <c r="BJ288"/>
  <c r="BJ300" s="1"/>
  <c r="BH288"/>
  <c r="BH300" s="1"/>
  <c r="BE288"/>
  <c r="BE300" s="1"/>
  <c r="BB288"/>
  <c r="BB300" s="1"/>
  <c r="AY288"/>
  <c r="AY300" s="1"/>
  <c r="AV288"/>
  <c r="AV300" s="1"/>
  <c r="AS288"/>
  <c r="AS300" s="1"/>
  <c r="AP288"/>
  <c r="AP300" s="1"/>
  <c r="AM288"/>
  <c r="AM300" s="1"/>
  <c r="AJ288"/>
  <c r="AJ300" s="1"/>
  <c r="AG288"/>
  <c r="AG300" s="1"/>
  <c r="AD288"/>
  <c r="AD300" s="1"/>
  <c r="AA288"/>
  <c r="AA300" s="1"/>
  <c r="X288"/>
  <c r="X300" s="1"/>
  <c r="U288"/>
  <c r="U300" s="1"/>
  <c r="R288"/>
  <c r="R300" s="1"/>
  <c r="O288"/>
  <c r="O300" s="1"/>
  <c r="L288"/>
  <c r="L300" s="1"/>
  <c r="I288"/>
  <c r="I300" s="1"/>
  <c r="F288"/>
  <c r="F300" s="1"/>
  <c r="BG287"/>
  <c r="BF287"/>
  <c r="BD287"/>
  <c r="BC287"/>
  <c r="BA287"/>
  <c r="AZ287"/>
  <c r="AX287"/>
  <c r="AW287"/>
  <c r="AU287"/>
  <c r="AT287"/>
  <c r="AR287"/>
  <c r="AQ287"/>
  <c r="AO287"/>
  <c r="AN287"/>
  <c r="AL287"/>
  <c r="AK287"/>
  <c r="AI287"/>
  <c r="AH287"/>
  <c r="AF287"/>
  <c r="AE287"/>
  <c r="AC287"/>
  <c r="AB287"/>
  <c r="Z287"/>
  <c r="Y287"/>
  <c r="W287"/>
  <c r="V287"/>
  <c r="T287"/>
  <c r="S287"/>
  <c r="Q287"/>
  <c r="P287"/>
  <c r="N287"/>
  <c r="M287"/>
  <c r="K287"/>
  <c r="J287"/>
  <c r="H287"/>
  <c r="G287"/>
  <c r="E287"/>
  <c r="D287"/>
  <c r="BK286"/>
  <c r="BJ286"/>
  <c r="BL286"/>
  <c r="BH286"/>
  <c r="BE286"/>
  <c r="BB286"/>
  <c r="AY286"/>
  <c r="AV286"/>
  <c r="AS286"/>
  <c r="AP286"/>
  <c r="AM286"/>
  <c r="AJ286"/>
  <c r="AG286"/>
  <c r="AD286"/>
  <c r="AA286"/>
  <c r="X286"/>
  <c r="U286"/>
  <c r="R286"/>
  <c r="O286"/>
  <c r="L286"/>
  <c r="I286"/>
  <c r="F286"/>
  <c r="BK285"/>
  <c r="BJ285"/>
  <c r="BH285"/>
  <c r="BE285"/>
  <c r="BB285"/>
  <c r="AY285"/>
  <c r="AV285"/>
  <c r="AS285"/>
  <c r="AP285"/>
  <c r="AM285"/>
  <c r="AJ285"/>
  <c r="AG285"/>
  <c r="AD285"/>
  <c r="AA285"/>
  <c r="X285"/>
  <c r="U285"/>
  <c r="R285"/>
  <c r="O285"/>
  <c r="L285"/>
  <c r="I285"/>
  <c r="F285"/>
  <c r="BK284"/>
  <c r="BJ284"/>
  <c r="BL284" s="1"/>
  <c r="BH284"/>
  <c r="BE284"/>
  <c r="BB284"/>
  <c r="AY284"/>
  <c r="AV284"/>
  <c r="AS284"/>
  <c r="AP284"/>
  <c r="AM284"/>
  <c r="AJ284"/>
  <c r="AG284"/>
  <c r="AD284"/>
  <c r="AA284"/>
  <c r="X284"/>
  <c r="U284"/>
  <c r="R284"/>
  <c r="O284"/>
  <c r="L284"/>
  <c r="I284"/>
  <c r="F284"/>
  <c r="BK283"/>
  <c r="BJ283"/>
  <c r="BH283"/>
  <c r="BE283"/>
  <c r="BB283"/>
  <c r="AY283"/>
  <c r="AV283"/>
  <c r="AS283"/>
  <c r="AP283"/>
  <c r="AM283"/>
  <c r="AJ283"/>
  <c r="AG283"/>
  <c r="AD283"/>
  <c r="AA283"/>
  <c r="X283"/>
  <c r="U283"/>
  <c r="R283"/>
  <c r="O283"/>
  <c r="L283"/>
  <c r="I283"/>
  <c r="F283"/>
  <c r="BK282"/>
  <c r="BJ282"/>
  <c r="BL282"/>
  <c r="BH282"/>
  <c r="BE282"/>
  <c r="BB282"/>
  <c r="AY282"/>
  <c r="AV282"/>
  <c r="AS282"/>
  <c r="AP282"/>
  <c r="AM282"/>
  <c r="AJ282"/>
  <c r="AG282"/>
  <c r="AD282"/>
  <c r="AA282"/>
  <c r="X282"/>
  <c r="U282"/>
  <c r="R282"/>
  <c r="O282"/>
  <c r="L282"/>
  <c r="I282"/>
  <c r="F282"/>
  <c r="BK281"/>
  <c r="BJ281"/>
  <c r="BH281"/>
  <c r="BE281"/>
  <c r="BB281"/>
  <c r="AY281"/>
  <c r="AV281"/>
  <c r="AS281"/>
  <c r="AP281"/>
  <c r="AM281"/>
  <c r="AJ281"/>
  <c r="AG281"/>
  <c r="AD281"/>
  <c r="AA281"/>
  <c r="X281"/>
  <c r="U281"/>
  <c r="R281"/>
  <c r="O281"/>
  <c r="L281"/>
  <c r="I281"/>
  <c r="F281"/>
  <c r="BK280"/>
  <c r="BK287"/>
  <c r="BJ280"/>
  <c r="BJ287" s="1"/>
  <c r="BH280"/>
  <c r="BH287" s="1"/>
  <c r="BE280"/>
  <c r="BE287" s="1"/>
  <c r="BB280"/>
  <c r="BB287" s="1"/>
  <c r="AY280"/>
  <c r="AY287" s="1"/>
  <c r="AV280"/>
  <c r="AV287" s="1"/>
  <c r="AS280"/>
  <c r="AS287" s="1"/>
  <c r="AP280"/>
  <c r="AP287" s="1"/>
  <c r="AM280"/>
  <c r="AM287" s="1"/>
  <c r="AJ280"/>
  <c r="AJ287" s="1"/>
  <c r="AG280"/>
  <c r="AG287" s="1"/>
  <c r="AD280"/>
  <c r="AD287" s="1"/>
  <c r="AA280"/>
  <c r="AA287" s="1"/>
  <c r="X280"/>
  <c r="X287" s="1"/>
  <c r="U280"/>
  <c r="U287" s="1"/>
  <c r="R280"/>
  <c r="R287" s="1"/>
  <c r="O280"/>
  <c r="O287" s="1"/>
  <c r="L280"/>
  <c r="L287" s="1"/>
  <c r="I280"/>
  <c r="I287" s="1"/>
  <c r="F280"/>
  <c r="F287" s="1"/>
  <c r="BG279"/>
  <c r="BF279"/>
  <c r="BD279"/>
  <c r="BC279"/>
  <c r="BA279"/>
  <c r="AZ279"/>
  <c r="AX279"/>
  <c r="AW279"/>
  <c r="AU279"/>
  <c r="AT279"/>
  <c r="AR279"/>
  <c r="AQ279"/>
  <c r="AO279"/>
  <c r="AN279"/>
  <c r="AL279"/>
  <c r="AK279"/>
  <c r="AI279"/>
  <c r="AH279"/>
  <c r="AF279"/>
  <c r="AE279"/>
  <c r="AC279"/>
  <c r="AB279"/>
  <c r="Z279"/>
  <c r="Y279"/>
  <c r="W279"/>
  <c r="V279"/>
  <c r="T279"/>
  <c r="S279"/>
  <c r="Q279"/>
  <c r="P279"/>
  <c r="N279"/>
  <c r="M279"/>
  <c r="K279"/>
  <c r="J279"/>
  <c r="H279"/>
  <c r="G279"/>
  <c r="E279"/>
  <c r="D279"/>
  <c r="BK278"/>
  <c r="BJ278"/>
  <c r="BH278"/>
  <c r="BE278"/>
  <c r="BB278"/>
  <c r="AY278"/>
  <c r="AV278"/>
  <c r="AS278"/>
  <c r="AP278"/>
  <c r="AM278"/>
  <c r="AJ278"/>
  <c r="AG278"/>
  <c r="AD278"/>
  <c r="AA278"/>
  <c r="X278"/>
  <c r="U278"/>
  <c r="R278"/>
  <c r="O278"/>
  <c r="L278"/>
  <c r="I278"/>
  <c r="F278"/>
  <c r="BK277"/>
  <c r="BJ277"/>
  <c r="BL277" s="1"/>
  <c r="BH277"/>
  <c r="BE277"/>
  <c r="BB277"/>
  <c r="AY277"/>
  <c r="AV277"/>
  <c r="AS277"/>
  <c r="AP277"/>
  <c r="AM277"/>
  <c r="AJ277"/>
  <c r="AG277"/>
  <c r="AD277"/>
  <c r="AA277"/>
  <c r="X277"/>
  <c r="U277"/>
  <c r="R277"/>
  <c r="O277"/>
  <c r="L277"/>
  <c r="I277"/>
  <c r="F277"/>
  <c r="BK276"/>
  <c r="BJ276"/>
  <c r="BH276"/>
  <c r="BE276"/>
  <c r="BB276"/>
  <c r="AY276"/>
  <c r="AV276"/>
  <c r="AS276"/>
  <c r="AP276"/>
  <c r="AM276"/>
  <c r="AJ276"/>
  <c r="AG276"/>
  <c r="AD276"/>
  <c r="AA276"/>
  <c r="X276"/>
  <c r="U276"/>
  <c r="R276"/>
  <c r="O276"/>
  <c r="L276"/>
  <c r="I276"/>
  <c r="F276"/>
  <c r="BK275"/>
  <c r="BJ275"/>
  <c r="BL275" s="1"/>
  <c r="BH275"/>
  <c r="BE275"/>
  <c r="BB275"/>
  <c r="AY275"/>
  <c r="AV275"/>
  <c r="AS275"/>
  <c r="AP275"/>
  <c r="AM275"/>
  <c r="AJ275"/>
  <c r="AG275"/>
  <c r="AD275"/>
  <c r="AA275"/>
  <c r="X275"/>
  <c r="U275"/>
  <c r="R275"/>
  <c r="O275"/>
  <c r="L275"/>
  <c r="I275"/>
  <c r="F275"/>
  <c r="BK274"/>
  <c r="BJ274"/>
  <c r="BH274"/>
  <c r="BE274"/>
  <c r="BB274"/>
  <c r="AY274"/>
  <c r="AV274"/>
  <c r="AS274"/>
  <c r="AP274"/>
  <c r="AM274"/>
  <c r="AJ274"/>
  <c r="AG274"/>
  <c r="AD274"/>
  <c r="AA274"/>
  <c r="X274"/>
  <c r="U274"/>
  <c r="R274"/>
  <c r="O274"/>
  <c r="L274"/>
  <c r="I274"/>
  <c r="F274"/>
  <c r="BK273"/>
  <c r="BJ273"/>
  <c r="BL273"/>
  <c r="BH273"/>
  <c r="BE273"/>
  <c r="BB273"/>
  <c r="AY273"/>
  <c r="AV273"/>
  <c r="AS273"/>
  <c r="AP273"/>
  <c r="AM273"/>
  <c r="AJ273"/>
  <c r="AG273"/>
  <c r="AD273"/>
  <c r="AA273"/>
  <c r="X273"/>
  <c r="U273"/>
  <c r="R273"/>
  <c r="O273"/>
  <c r="L273"/>
  <c r="I273"/>
  <c r="F273"/>
  <c r="BK272"/>
  <c r="BJ272"/>
  <c r="BH272"/>
  <c r="BE272"/>
  <c r="BB272"/>
  <c r="AY272"/>
  <c r="AV272"/>
  <c r="AS272"/>
  <c r="AP272"/>
  <c r="AM272"/>
  <c r="AJ272"/>
  <c r="AG272"/>
  <c r="AD272"/>
  <c r="AA272"/>
  <c r="X272"/>
  <c r="U272"/>
  <c r="R272"/>
  <c r="O272"/>
  <c r="L272"/>
  <c r="I272"/>
  <c r="F272"/>
  <c r="BK271"/>
  <c r="BJ271"/>
  <c r="BL271" s="1"/>
  <c r="BH271"/>
  <c r="BE271"/>
  <c r="BB271"/>
  <c r="AY271"/>
  <c r="AV271"/>
  <c r="AS271"/>
  <c r="AP271"/>
  <c r="AM271"/>
  <c r="AJ271"/>
  <c r="AG271"/>
  <c r="AD271"/>
  <c r="AA271"/>
  <c r="X271"/>
  <c r="U271"/>
  <c r="R271"/>
  <c r="O271"/>
  <c r="L271"/>
  <c r="I271"/>
  <c r="F271"/>
  <c r="BK270"/>
  <c r="BJ270"/>
  <c r="BH270"/>
  <c r="BE270"/>
  <c r="BB270"/>
  <c r="AY270"/>
  <c r="AV270"/>
  <c r="AS270"/>
  <c r="AP270"/>
  <c r="AM270"/>
  <c r="AJ270"/>
  <c r="AG270"/>
  <c r="AD270"/>
  <c r="AA270"/>
  <c r="X270"/>
  <c r="U270"/>
  <c r="R270"/>
  <c r="O270"/>
  <c r="L270"/>
  <c r="I270"/>
  <c r="F270"/>
  <c r="BK269"/>
  <c r="BK279" s="1"/>
  <c r="BJ269"/>
  <c r="BJ279" s="1"/>
  <c r="BH269"/>
  <c r="BH279" s="1"/>
  <c r="BE269"/>
  <c r="BE279" s="1"/>
  <c r="BB269"/>
  <c r="BB279" s="1"/>
  <c r="AY269"/>
  <c r="AY279" s="1"/>
  <c r="AV269"/>
  <c r="AV279" s="1"/>
  <c r="AS269"/>
  <c r="AS279" s="1"/>
  <c r="AP269"/>
  <c r="AP279" s="1"/>
  <c r="AM269"/>
  <c r="AM279" s="1"/>
  <c r="AJ269"/>
  <c r="AJ279" s="1"/>
  <c r="AG269"/>
  <c r="AG279" s="1"/>
  <c r="AD269"/>
  <c r="AD279" s="1"/>
  <c r="AA269"/>
  <c r="AA279" s="1"/>
  <c r="X269"/>
  <c r="X279" s="1"/>
  <c r="U269"/>
  <c r="U279" s="1"/>
  <c r="R269"/>
  <c r="R279" s="1"/>
  <c r="O269"/>
  <c r="O279" s="1"/>
  <c r="L269"/>
  <c r="L279" s="1"/>
  <c r="I269"/>
  <c r="I279" s="1"/>
  <c r="F269"/>
  <c r="F279" s="1"/>
  <c r="BG268"/>
  <c r="BF268"/>
  <c r="BD268"/>
  <c r="BC268"/>
  <c r="BA268"/>
  <c r="AZ268"/>
  <c r="AX268"/>
  <c r="AW268"/>
  <c r="AU268"/>
  <c r="AT268"/>
  <c r="AR268"/>
  <c r="AQ268"/>
  <c r="AO268"/>
  <c r="AN268"/>
  <c r="AL268"/>
  <c r="AK268"/>
  <c r="AI268"/>
  <c r="AH268"/>
  <c r="AF268"/>
  <c r="AE268"/>
  <c r="AC268"/>
  <c r="AB268"/>
  <c r="Z268"/>
  <c r="Y268"/>
  <c r="W268"/>
  <c r="V268"/>
  <c r="T268"/>
  <c r="S268"/>
  <c r="Q268"/>
  <c r="P268"/>
  <c r="N268"/>
  <c r="M268"/>
  <c r="K268"/>
  <c r="J268"/>
  <c r="H268"/>
  <c r="G268"/>
  <c r="E268"/>
  <c r="D268"/>
  <c r="BK267"/>
  <c r="BJ267"/>
  <c r="BL267"/>
  <c r="BH267"/>
  <c r="BE267"/>
  <c r="BB267"/>
  <c r="AY267"/>
  <c r="AV267"/>
  <c r="AS267"/>
  <c r="AP267"/>
  <c r="AM267"/>
  <c r="AJ267"/>
  <c r="AG267"/>
  <c r="AD267"/>
  <c r="AA267"/>
  <c r="X267"/>
  <c r="U267"/>
  <c r="R267"/>
  <c r="O267"/>
  <c r="L267"/>
  <c r="I267"/>
  <c r="F267"/>
  <c r="BK266"/>
  <c r="BJ266"/>
  <c r="BH266"/>
  <c r="BE266"/>
  <c r="BB266"/>
  <c r="AY266"/>
  <c r="AV266"/>
  <c r="AS266"/>
  <c r="AP266"/>
  <c r="AM266"/>
  <c r="AJ266"/>
  <c r="AG266"/>
  <c r="AD266"/>
  <c r="AA266"/>
  <c r="X266"/>
  <c r="U266"/>
  <c r="R266"/>
  <c r="O266"/>
  <c r="L266"/>
  <c r="I266"/>
  <c r="F266"/>
  <c r="BK265"/>
  <c r="BJ265"/>
  <c r="BH265"/>
  <c r="BE265"/>
  <c r="BB265"/>
  <c r="AY265"/>
  <c r="AV265"/>
  <c r="AS265"/>
  <c r="AP265"/>
  <c r="AM265"/>
  <c r="AJ265"/>
  <c r="AG265"/>
  <c r="AD265"/>
  <c r="AA265"/>
  <c r="X265"/>
  <c r="U265"/>
  <c r="R265"/>
  <c r="O265"/>
  <c r="L265"/>
  <c r="I265"/>
  <c r="F265"/>
  <c r="BK264"/>
  <c r="BJ264"/>
  <c r="BL264"/>
  <c r="BH264"/>
  <c r="BE264"/>
  <c r="BB264"/>
  <c r="AY264"/>
  <c r="AV264"/>
  <c r="AS264"/>
  <c r="AP264"/>
  <c r="AM264"/>
  <c r="AJ264"/>
  <c r="AG264"/>
  <c r="AD264"/>
  <c r="AA264"/>
  <c r="X264"/>
  <c r="U264"/>
  <c r="R264"/>
  <c r="O264"/>
  <c r="L264"/>
  <c r="I264"/>
  <c r="F264"/>
  <c r="BK263"/>
  <c r="BJ263"/>
  <c r="BH263"/>
  <c r="BE263"/>
  <c r="BB263"/>
  <c r="AY263"/>
  <c r="AV263"/>
  <c r="AS263"/>
  <c r="AP263"/>
  <c r="AM263"/>
  <c r="AJ263"/>
  <c r="AG263"/>
  <c r="AD263"/>
  <c r="AA263"/>
  <c r="X263"/>
  <c r="U263"/>
  <c r="R263"/>
  <c r="O263"/>
  <c r="L263"/>
  <c r="I263"/>
  <c r="F263"/>
  <c r="BK262"/>
  <c r="BJ262"/>
  <c r="BL262" s="1"/>
  <c r="BH262"/>
  <c r="BE262"/>
  <c r="BB262"/>
  <c r="AY262"/>
  <c r="AV262"/>
  <c r="AS262"/>
  <c r="AP262"/>
  <c r="AM262"/>
  <c r="AJ262"/>
  <c r="AG262"/>
  <c r="AD262"/>
  <c r="AA262"/>
  <c r="X262"/>
  <c r="U262"/>
  <c r="R262"/>
  <c r="O262"/>
  <c r="L262"/>
  <c r="I262"/>
  <c r="F262"/>
  <c r="BK261"/>
  <c r="BJ261"/>
  <c r="BH261"/>
  <c r="BE261"/>
  <c r="BB261"/>
  <c r="AY261"/>
  <c r="AV261"/>
  <c r="AS261"/>
  <c r="AP261"/>
  <c r="AM261"/>
  <c r="AJ261"/>
  <c r="AG261"/>
  <c r="AD261"/>
  <c r="AA261"/>
  <c r="X261"/>
  <c r="U261"/>
  <c r="R261"/>
  <c r="O261"/>
  <c r="L261"/>
  <c r="I261"/>
  <c r="F261"/>
  <c r="BK260"/>
  <c r="BJ260"/>
  <c r="BL260"/>
  <c r="BH260"/>
  <c r="BE260"/>
  <c r="BB260"/>
  <c r="AY260"/>
  <c r="AV260"/>
  <c r="AS260"/>
  <c r="AP260"/>
  <c r="AM260"/>
  <c r="AJ260"/>
  <c r="AG260"/>
  <c r="AD260"/>
  <c r="AA260"/>
  <c r="X260"/>
  <c r="U260"/>
  <c r="R260"/>
  <c r="O260"/>
  <c r="L260"/>
  <c r="I260"/>
  <c r="F260"/>
  <c r="BK259"/>
  <c r="BJ259"/>
  <c r="BH259"/>
  <c r="BE259"/>
  <c r="BB259"/>
  <c r="AY259"/>
  <c r="AV259"/>
  <c r="AS259"/>
  <c r="AP259"/>
  <c r="AM259"/>
  <c r="AJ259"/>
  <c r="AG259"/>
  <c r="AD259"/>
  <c r="AA259"/>
  <c r="X259"/>
  <c r="U259"/>
  <c r="R259"/>
  <c r="O259"/>
  <c r="L259"/>
  <c r="I259"/>
  <c r="F259"/>
  <c r="BK258"/>
  <c r="BJ258"/>
  <c r="BL258" s="1"/>
  <c r="BH258"/>
  <c r="BE258"/>
  <c r="BB258"/>
  <c r="AY258"/>
  <c r="AV258"/>
  <c r="AS258"/>
  <c r="AP258"/>
  <c r="AM258"/>
  <c r="AJ258"/>
  <c r="AG258"/>
  <c r="AD258"/>
  <c r="AA258"/>
  <c r="X258"/>
  <c r="U258"/>
  <c r="R258"/>
  <c r="O258"/>
  <c r="L258"/>
  <c r="I258"/>
  <c r="F258"/>
  <c r="BK257"/>
  <c r="BJ257"/>
  <c r="BH257"/>
  <c r="BE257"/>
  <c r="BB257"/>
  <c r="AY257"/>
  <c r="AV257"/>
  <c r="AS257"/>
  <c r="AP257"/>
  <c r="AM257"/>
  <c r="AJ257"/>
  <c r="AG257"/>
  <c r="AD257"/>
  <c r="AA257"/>
  <c r="X257"/>
  <c r="U257"/>
  <c r="R257"/>
  <c r="O257"/>
  <c r="L257"/>
  <c r="I257"/>
  <c r="F257"/>
  <c r="BK256"/>
  <c r="BJ256"/>
  <c r="BL256"/>
  <c r="BH256"/>
  <c r="BE256"/>
  <c r="BB256"/>
  <c r="AY256"/>
  <c r="AV256"/>
  <c r="AS256"/>
  <c r="AP256"/>
  <c r="AM256"/>
  <c r="AJ256"/>
  <c r="AG256"/>
  <c r="AD256"/>
  <c r="AA256"/>
  <c r="X256"/>
  <c r="U256"/>
  <c r="R256"/>
  <c r="O256"/>
  <c r="L256"/>
  <c r="I256"/>
  <c r="F256"/>
  <c r="BK255"/>
  <c r="BK268" s="1"/>
  <c r="BJ255"/>
  <c r="BJ268" s="1"/>
  <c r="BH255"/>
  <c r="BH268" s="1"/>
  <c r="BE255"/>
  <c r="BE268" s="1"/>
  <c r="BB255"/>
  <c r="BB268" s="1"/>
  <c r="AY255"/>
  <c r="AY268" s="1"/>
  <c r="AV255"/>
  <c r="AV268" s="1"/>
  <c r="AS255"/>
  <c r="AS268" s="1"/>
  <c r="AP255"/>
  <c r="AP268" s="1"/>
  <c r="AM255"/>
  <c r="AM268" s="1"/>
  <c r="AJ255"/>
  <c r="AJ268" s="1"/>
  <c r="AG255"/>
  <c r="AG268" s="1"/>
  <c r="AD255"/>
  <c r="AD268" s="1"/>
  <c r="AA255"/>
  <c r="AA268" s="1"/>
  <c r="X255"/>
  <c r="X268" s="1"/>
  <c r="U255"/>
  <c r="U268" s="1"/>
  <c r="R255"/>
  <c r="R268" s="1"/>
  <c r="O255"/>
  <c r="O268" s="1"/>
  <c r="L255"/>
  <c r="L268" s="1"/>
  <c r="I255"/>
  <c r="I268" s="1"/>
  <c r="F255"/>
  <c r="F268" s="1"/>
  <c r="BG254"/>
  <c r="BF254"/>
  <c r="BD254"/>
  <c r="BC254"/>
  <c r="BA254"/>
  <c r="AZ254"/>
  <c r="AX254"/>
  <c r="AW254"/>
  <c r="AU254"/>
  <c r="AT254"/>
  <c r="AR254"/>
  <c r="AQ254"/>
  <c r="AO254"/>
  <c r="AN254"/>
  <c r="AL254"/>
  <c r="AK254"/>
  <c r="AI254"/>
  <c r="AH254"/>
  <c r="AF254"/>
  <c r="AE254"/>
  <c r="AC254"/>
  <c r="AB254"/>
  <c r="Z254"/>
  <c r="Y254"/>
  <c r="W254"/>
  <c r="V254"/>
  <c r="T254"/>
  <c r="S254"/>
  <c r="Q254"/>
  <c r="P254"/>
  <c r="N254"/>
  <c r="M254"/>
  <c r="K254"/>
  <c r="J254"/>
  <c r="H254"/>
  <c r="G254"/>
  <c r="E254"/>
  <c r="D254"/>
  <c r="BK253"/>
  <c r="BJ253"/>
  <c r="BL253"/>
  <c r="BH253"/>
  <c r="BE253"/>
  <c r="BB253"/>
  <c r="AY253"/>
  <c r="AV253"/>
  <c r="AS253"/>
  <c r="AP253"/>
  <c r="AM253"/>
  <c r="AJ253"/>
  <c r="AG253"/>
  <c r="AD253"/>
  <c r="AA253"/>
  <c r="X253"/>
  <c r="U253"/>
  <c r="R253"/>
  <c r="O253"/>
  <c r="L253"/>
  <c r="I253"/>
  <c r="F253"/>
  <c r="BK252"/>
  <c r="BJ252"/>
  <c r="BH252"/>
  <c r="BE252"/>
  <c r="BB252"/>
  <c r="AY252"/>
  <c r="AV252"/>
  <c r="AS252"/>
  <c r="AP252"/>
  <c r="AM252"/>
  <c r="AJ252"/>
  <c r="AG252"/>
  <c r="AD252"/>
  <c r="AA252"/>
  <c r="X252"/>
  <c r="U252"/>
  <c r="R252"/>
  <c r="O252"/>
  <c r="L252"/>
  <c r="I252"/>
  <c r="F252"/>
  <c r="BK251"/>
  <c r="BJ251"/>
  <c r="BL251" s="1"/>
  <c r="BH251"/>
  <c r="BE251"/>
  <c r="BB251"/>
  <c r="AY251"/>
  <c r="AV251"/>
  <c r="AS251"/>
  <c r="AP251"/>
  <c r="AM251"/>
  <c r="AJ251"/>
  <c r="AG251"/>
  <c r="AD251"/>
  <c r="AA251"/>
  <c r="X251"/>
  <c r="U251"/>
  <c r="R251"/>
  <c r="O251"/>
  <c r="L251"/>
  <c r="I251"/>
  <c r="F251"/>
  <c r="BK250"/>
  <c r="BJ250"/>
  <c r="BH250"/>
  <c r="BE250"/>
  <c r="BB250"/>
  <c r="AY250"/>
  <c r="AV250"/>
  <c r="AS250"/>
  <c r="AP250"/>
  <c r="AM250"/>
  <c r="AJ250"/>
  <c r="AG250"/>
  <c r="AD250"/>
  <c r="AA250"/>
  <c r="X250"/>
  <c r="U250"/>
  <c r="R250"/>
  <c r="O250"/>
  <c r="L250"/>
  <c r="I250"/>
  <c r="F250"/>
  <c r="BK249"/>
  <c r="BJ249"/>
  <c r="BL249"/>
  <c r="BH249"/>
  <c r="BE249"/>
  <c r="BB249"/>
  <c r="AY249"/>
  <c r="AV249"/>
  <c r="AS249"/>
  <c r="AP249"/>
  <c r="AM249"/>
  <c r="AJ249"/>
  <c r="AG249"/>
  <c r="AD249"/>
  <c r="AA249"/>
  <c r="X249"/>
  <c r="U249"/>
  <c r="R249"/>
  <c r="O249"/>
  <c r="L249"/>
  <c r="I249"/>
  <c r="F249"/>
  <c r="BK248"/>
  <c r="BJ248"/>
  <c r="BH248"/>
  <c r="BE248"/>
  <c r="BB248"/>
  <c r="AY248"/>
  <c r="AV248"/>
  <c r="AS248"/>
  <c r="AP248"/>
  <c r="AM248"/>
  <c r="AJ248"/>
  <c r="AG248"/>
  <c r="AD248"/>
  <c r="AA248"/>
  <c r="X248"/>
  <c r="U248"/>
  <c r="R248"/>
  <c r="O248"/>
  <c r="L248"/>
  <c r="I248"/>
  <c r="F248"/>
  <c r="BK247"/>
  <c r="BJ247"/>
  <c r="BL247" s="1"/>
  <c r="BH247"/>
  <c r="BE247"/>
  <c r="BB247"/>
  <c r="AY247"/>
  <c r="AV247"/>
  <c r="AS247"/>
  <c r="AP247"/>
  <c r="AM247"/>
  <c r="AJ247"/>
  <c r="AG247"/>
  <c r="AD247"/>
  <c r="AA247"/>
  <c r="X247"/>
  <c r="U247"/>
  <c r="R247"/>
  <c r="O247"/>
  <c r="L247"/>
  <c r="I247"/>
  <c r="F247"/>
  <c r="BK246"/>
  <c r="BJ246"/>
  <c r="BH246"/>
  <c r="BE246"/>
  <c r="BB246"/>
  <c r="AY246"/>
  <c r="AV246"/>
  <c r="AS246"/>
  <c r="AP246"/>
  <c r="AM246"/>
  <c r="AJ246"/>
  <c r="AG246"/>
  <c r="AD246"/>
  <c r="AA246"/>
  <c r="X246"/>
  <c r="U246"/>
  <c r="R246"/>
  <c r="O246"/>
  <c r="L246"/>
  <c r="I246"/>
  <c r="F246"/>
  <c r="BK245"/>
  <c r="BJ245"/>
  <c r="BL245"/>
  <c r="BH245"/>
  <c r="BE245"/>
  <c r="BB245"/>
  <c r="AY245"/>
  <c r="AV245"/>
  <c r="AS245"/>
  <c r="AP245"/>
  <c r="AM245"/>
  <c r="AJ245"/>
  <c r="AG245"/>
  <c r="AD245"/>
  <c r="AA245"/>
  <c r="X245"/>
  <c r="U245"/>
  <c r="R245"/>
  <c r="O245"/>
  <c r="L245"/>
  <c r="I245"/>
  <c r="F245"/>
  <c r="BK244"/>
  <c r="BJ244"/>
  <c r="BH244"/>
  <c r="BE244"/>
  <c r="BB244"/>
  <c r="AY244"/>
  <c r="AV244"/>
  <c r="AS244"/>
  <c r="AP244"/>
  <c r="AM244"/>
  <c r="AJ244"/>
  <c r="AG244"/>
  <c r="AD244"/>
  <c r="AA244"/>
  <c r="X244"/>
  <c r="U244"/>
  <c r="R244"/>
  <c r="O244"/>
  <c r="L244"/>
  <c r="I244"/>
  <c r="F244"/>
  <c r="BK243"/>
  <c r="BK254"/>
  <c r="BJ243"/>
  <c r="BJ254" s="1"/>
  <c r="BH243"/>
  <c r="BH254" s="1"/>
  <c r="BE243"/>
  <c r="BE254" s="1"/>
  <c r="BB243"/>
  <c r="BB254" s="1"/>
  <c r="AY243"/>
  <c r="AY254" s="1"/>
  <c r="AV243"/>
  <c r="AV254" s="1"/>
  <c r="AS243"/>
  <c r="AS254" s="1"/>
  <c r="AP243"/>
  <c r="AP254" s="1"/>
  <c r="AM243"/>
  <c r="AM254" s="1"/>
  <c r="AJ243"/>
  <c r="AJ254" s="1"/>
  <c r="AG243"/>
  <c r="AG254" s="1"/>
  <c r="AD243"/>
  <c r="AD254" s="1"/>
  <c r="AA243"/>
  <c r="AA254" s="1"/>
  <c r="X243"/>
  <c r="X254" s="1"/>
  <c r="U243"/>
  <c r="U254" s="1"/>
  <c r="R243"/>
  <c r="R254" s="1"/>
  <c r="O243"/>
  <c r="O254" s="1"/>
  <c r="L243"/>
  <c r="L254" s="1"/>
  <c r="I243"/>
  <c r="I254" s="1"/>
  <c r="F243"/>
  <c r="F254" s="1"/>
  <c r="BG242"/>
  <c r="BF242"/>
  <c r="BD242"/>
  <c r="BC242"/>
  <c r="BA242"/>
  <c r="AZ242"/>
  <c r="AX242"/>
  <c r="AW242"/>
  <c r="AU242"/>
  <c r="AT242"/>
  <c r="AR242"/>
  <c r="AQ242"/>
  <c r="AO242"/>
  <c r="AN242"/>
  <c r="AL242"/>
  <c r="AK242"/>
  <c r="AI242"/>
  <c r="AH242"/>
  <c r="AF242"/>
  <c r="AE242"/>
  <c r="AC242"/>
  <c r="AB242"/>
  <c r="Z242"/>
  <c r="Y242"/>
  <c r="W242"/>
  <c r="V242"/>
  <c r="T242"/>
  <c r="S242"/>
  <c r="Q242"/>
  <c r="P242"/>
  <c r="N242"/>
  <c r="M242"/>
  <c r="K242"/>
  <c r="J242"/>
  <c r="H242"/>
  <c r="G242"/>
  <c r="E242"/>
  <c r="D242"/>
  <c r="BK241"/>
  <c r="BJ241"/>
  <c r="BH241"/>
  <c r="BE241"/>
  <c r="BB241"/>
  <c r="AY241"/>
  <c r="AV241"/>
  <c r="AS241"/>
  <c r="AP241"/>
  <c r="AM241"/>
  <c r="AJ241"/>
  <c r="AG241"/>
  <c r="AD241"/>
  <c r="AA241"/>
  <c r="X241"/>
  <c r="U241"/>
  <c r="R241"/>
  <c r="O241"/>
  <c r="L241"/>
  <c r="I241"/>
  <c r="F241"/>
  <c r="BK240"/>
  <c r="BJ240"/>
  <c r="BL240"/>
  <c r="BH240"/>
  <c r="BE240"/>
  <c r="BB240"/>
  <c r="AY240"/>
  <c r="AV240"/>
  <c r="AS240"/>
  <c r="AP240"/>
  <c r="AM240"/>
  <c r="AJ240"/>
  <c r="AG240"/>
  <c r="AD240"/>
  <c r="AA240"/>
  <c r="X240"/>
  <c r="U240"/>
  <c r="R240"/>
  <c r="O240"/>
  <c r="L240"/>
  <c r="I240"/>
  <c r="F240"/>
  <c r="BK239"/>
  <c r="BJ239"/>
  <c r="BH239"/>
  <c r="BE239"/>
  <c r="BB239"/>
  <c r="AY239"/>
  <c r="AV239"/>
  <c r="AS239"/>
  <c r="AP239"/>
  <c r="AM239"/>
  <c r="AJ239"/>
  <c r="AG239"/>
  <c r="AD239"/>
  <c r="AA239"/>
  <c r="X239"/>
  <c r="U239"/>
  <c r="R239"/>
  <c r="O239"/>
  <c r="L239"/>
  <c r="I239"/>
  <c r="F239"/>
  <c r="BK238"/>
  <c r="BJ238"/>
  <c r="BL238" s="1"/>
  <c r="BH238"/>
  <c r="BE238"/>
  <c r="BB238"/>
  <c r="AY238"/>
  <c r="AV238"/>
  <c r="AS238"/>
  <c r="AP238"/>
  <c r="AM238"/>
  <c r="AJ238"/>
  <c r="AG238"/>
  <c r="AD238"/>
  <c r="AA238"/>
  <c r="X238"/>
  <c r="U238"/>
  <c r="R238"/>
  <c r="O238"/>
  <c r="L238"/>
  <c r="I238"/>
  <c r="F238"/>
  <c r="BK237"/>
  <c r="BJ237"/>
  <c r="BH237"/>
  <c r="BE237"/>
  <c r="BB237"/>
  <c r="AY237"/>
  <c r="AV237"/>
  <c r="AS237"/>
  <c r="AP237"/>
  <c r="AM237"/>
  <c r="AJ237"/>
  <c r="AG237"/>
  <c r="AD237"/>
  <c r="AA237"/>
  <c r="X237"/>
  <c r="U237"/>
  <c r="R237"/>
  <c r="O237"/>
  <c r="L237"/>
  <c r="I237"/>
  <c r="F237"/>
  <c r="BK236"/>
  <c r="BJ236"/>
  <c r="BL236"/>
  <c r="BH236"/>
  <c r="BE236"/>
  <c r="BB236"/>
  <c r="AY236"/>
  <c r="AV236"/>
  <c r="AS236"/>
  <c r="AP236"/>
  <c r="AM236"/>
  <c r="AJ236"/>
  <c r="AG236"/>
  <c r="AD236"/>
  <c r="AA236"/>
  <c r="X236"/>
  <c r="U236"/>
  <c r="R236"/>
  <c r="O236"/>
  <c r="L236"/>
  <c r="I236"/>
  <c r="F236"/>
  <c r="BK235"/>
  <c r="BJ235"/>
  <c r="BH235"/>
  <c r="BE235"/>
  <c r="BB235"/>
  <c r="AY235"/>
  <c r="AV235"/>
  <c r="AS235"/>
  <c r="AP235"/>
  <c r="AM235"/>
  <c r="AJ235"/>
  <c r="AG235"/>
  <c r="AD235"/>
  <c r="AA235"/>
  <c r="X235"/>
  <c r="U235"/>
  <c r="R235"/>
  <c r="O235"/>
  <c r="L235"/>
  <c r="I235"/>
  <c r="F235"/>
  <c r="BK234"/>
  <c r="BJ234"/>
  <c r="BL234" s="1"/>
  <c r="BH234"/>
  <c r="BE234"/>
  <c r="BB234"/>
  <c r="AY234"/>
  <c r="AV234"/>
  <c r="AS234"/>
  <c r="AP234"/>
  <c r="AM234"/>
  <c r="AJ234"/>
  <c r="AG234"/>
  <c r="AD234"/>
  <c r="AA234"/>
  <c r="X234"/>
  <c r="U234"/>
  <c r="R234"/>
  <c r="O234"/>
  <c r="L234"/>
  <c r="I234"/>
  <c r="F234"/>
  <c r="BK233"/>
  <c r="BJ233"/>
  <c r="BH233"/>
  <c r="BE233"/>
  <c r="BB233"/>
  <c r="AY233"/>
  <c r="AV233"/>
  <c r="AS233"/>
  <c r="AP233"/>
  <c r="AM233"/>
  <c r="AJ233"/>
  <c r="AG233"/>
  <c r="AD233"/>
  <c r="AA233"/>
  <c r="X233"/>
  <c r="U233"/>
  <c r="R233"/>
  <c r="O233"/>
  <c r="L233"/>
  <c r="I233"/>
  <c r="F233"/>
  <c r="BK232"/>
  <c r="BJ232"/>
  <c r="BL232"/>
  <c r="BH232"/>
  <c r="BE232"/>
  <c r="BB232"/>
  <c r="AY232"/>
  <c r="AV232"/>
  <c r="AS232"/>
  <c r="AP232"/>
  <c r="AM232"/>
  <c r="AJ232"/>
  <c r="AG232"/>
  <c r="AD232"/>
  <c r="AA232"/>
  <c r="X232"/>
  <c r="U232"/>
  <c r="R232"/>
  <c r="O232"/>
  <c r="L232"/>
  <c r="I232"/>
  <c r="F232"/>
  <c r="BK231"/>
  <c r="BJ231"/>
  <c r="BH231"/>
  <c r="BE231"/>
  <c r="BB231"/>
  <c r="AY231"/>
  <c r="AV231"/>
  <c r="AS231"/>
  <c r="AP231"/>
  <c r="AM231"/>
  <c r="AJ231"/>
  <c r="AG231"/>
  <c r="AD231"/>
  <c r="AA231"/>
  <c r="X231"/>
  <c r="U231"/>
  <c r="R231"/>
  <c r="O231"/>
  <c r="L231"/>
  <c r="I231"/>
  <c r="F231"/>
  <c r="BK230"/>
  <c r="BJ230"/>
  <c r="BL230" s="1"/>
  <c r="BH230"/>
  <c r="BE230"/>
  <c r="BB230"/>
  <c r="AY230"/>
  <c r="AV230"/>
  <c r="AS230"/>
  <c r="AP230"/>
  <c r="AM230"/>
  <c r="AJ230"/>
  <c r="AG230"/>
  <c r="AD230"/>
  <c r="AA230"/>
  <c r="X230"/>
  <c r="U230"/>
  <c r="R230"/>
  <c r="O230"/>
  <c r="L230"/>
  <c r="I230"/>
  <c r="F230"/>
  <c r="BK229"/>
  <c r="BJ229"/>
  <c r="BH229"/>
  <c r="BE229"/>
  <c r="BB229"/>
  <c r="AY229"/>
  <c r="AV229"/>
  <c r="AS229"/>
  <c r="AP229"/>
  <c r="AM229"/>
  <c r="AJ229"/>
  <c r="AG229"/>
  <c r="AD229"/>
  <c r="AA229"/>
  <c r="X229"/>
  <c r="U229"/>
  <c r="R229"/>
  <c r="O229"/>
  <c r="L229"/>
  <c r="I229"/>
  <c r="F229"/>
  <c r="BK228"/>
  <c r="BJ228"/>
  <c r="BL228"/>
  <c r="BH228"/>
  <c r="BE228"/>
  <c r="BB228"/>
  <c r="AY228"/>
  <c r="AV228"/>
  <c r="AS228"/>
  <c r="AP228"/>
  <c r="AM228"/>
  <c r="AJ228"/>
  <c r="AG228"/>
  <c r="AD228"/>
  <c r="AA228"/>
  <c r="X228"/>
  <c r="U228"/>
  <c r="R228"/>
  <c r="O228"/>
  <c r="L228"/>
  <c r="I228"/>
  <c r="F228"/>
  <c r="BK227"/>
  <c r="BJ227"/>
  <c r="BH227"/>
  <c r="BE227"/>
  <c r="BB227"/>
  <c r="AY227"/>
  <c r="AV227"/>
  <c r="AS227"/>
  <c r="AP227"/>
  <c r="AM227"/>
  <c r="AJ227"/>
  <c r="AG227"/>
  <c r="AD227"/>
  <c r="AA227"/>
  <c r="X227"/>
  <c r="U227"/>
  <c r="R227"/>
  <c r="O227"/>
  <c r="L227"/>
  <c r="I227"/>
  <c r="F227"/>
  <c r="BK226"/>
  <c r="BJ226"/>
  <c r="BL226" s="1"/>
  <c r="BH226"/>
  <c r="BE226"/>
  <c r="BB226"/>
  <c r="AY226"/>
  <c r="AV226"/>
  <c r="AS226"/>
  <c r="AP226"/>
  <c r="AM226"/>
  <c r="AJ226"/>
  <c r="AG226"/>
  <c r="AD226"/>
  <c r="AA226"/>
  <c r="X226"/>
  <c r="U226"/>
  <c r="R226"/>
  <c r="O226"/>
  <c r="L226"/>
  <c r="I226"/>
  <c r="F226"/>
  <c r="BK225"/>
  <c r="BJ225"/>
  <c r="BH225"/>
  <c r="BE225"/>
  <c r="BB225"/>
  <c r="AY225"/>
  <c r="AV225"/>
  <c r="AS225"/>
  <c r="AP225"/>
  <c r="AM225"/>
  <c r="AJ225"/>
  <c r="AG225"/>
  <c r="AD225"/>
  <c r="AA225"/>
  <c r="X225"/>
  <c r="U225"/>
  <c r="R225"/>
  <c r="O225"/>
  <c r="L225"/>
  <c r="I225"/>
  <c r="F225"/>
  <c r="BK224"/>
  <c r="BJ224"/>
  <c r="BL224"/>
  <c r="BH224"/>
  <c r="BE224"/>
  <c r="BB224"/>
  <c r="AY224"/>
  <c r="AV224"/>
  <c r="AS224"/>
  <c r="AP224"/>
  <c r="AM224"/>
  <c r="AJ224"/>
  <c r="AG224"/>
  <c r="AD224"/>
  <c r="AA224"/>
  <c r="X224"/>
  <c r="U224"/>
  <c r="R224"/>
  <c r="O224"/>
  <c r="L224"/>
  <c r="I224"/>
  <c r="F224"/>
  <c r="BK223"/>
  <c r="BJ223"/>
  <c r="BH223"/>
  <c r="BE223"/>
  <c r="BB223"/>
  <c r="AY223"/>
  <c r="AV223"/>
  <c r="AS223"/>
  <c r="AP223"/>
  <c r="AM223"/>
  <c r="AJ223"/>
  <c r="AG223"/>
  <c r="AD223"/>
  <c r="AA223"/>
  <c r="X223"/>
  <c r="U223"/>
  <c r="R223"/>
  <c r="O223"/>
  <c r="L223"/>
  <c r="I223"/>
  <c r="F223"/>
  <c r="BK222"/>
  <c r="BJ222"/>
  <c r="BL222" s="1"/>
  <c r="BH222"/>
  <c r="BE222"/>
  <c r="BB222"/>
  <c r="AY222"/>
  <c r="AV222"/>
  <c r="AS222"/>
  <c r="AP222"/>
  <c r="AM222"/>
  <c r="AJ222"/>
  <c r="AG222"/>
  <c r="AD222"/>
  <c r="AA222"/>
  <c r="X222"/>
  <c r="U222"/>
  <c r="R222"/>
  <c r="O222"/>
  <c r="L222"/>
  <c r="I222"/>
  <c r="F222"/>
  <c r="BK221"/>
  <c r="BK242"/>
  <c r="BJ221"/>
  <c r="BJ242" s="1"/>
  <c r="BH221"/>
  <c r="BH242" s="1"/>
  <c r="BE221"/>
  <c r="BE242" s="1"/>
  <c r="BB221"/>
  <c r="BB242" s="1"/>
  <c r="AY221"/>
  <c r="AY242" s="1"/>
  <c r="AV221"/>
  <c r="AV242" s="1"/>
  <c r="AS221"/>
  <c r="AS242" s="1"/>
  <c r="AP221"/>
  <c r="AP242" s="1"/>
  <c r="AM221"/>
  <c r="AM242" s="1"/>
  <c r="AJ221"/>
  <c r="AJ242" s="1"/>
  <c r="AG221"/>
  <c r="AG242" s="1"/>
  <c r="AD221"/>
  <c r="AD242" s="1"/>
  <c r="AA221"/>
  <c r="AA242" s="1"/>
  <c r="X221"/>
  <c r="X242" s="1"/>
  <c r="U221"/>
  <c r="U242" s="1"/>
  <c r="R221"/>
  <c r="R242" s="1"/>
  <c r="O221"/>
  <c r="O242" s="1"/>
  <c r="L221"/>
  <c r="L242"/>
  <c r="I221"/>
  <c r="I242"/>
  <c r="F221"/>
  <c r="F242"/>
  <c r="BG220"/>
  <c r="BF220"/>
  <c r="BD220"/>
  <c r="BC220"/>
  <c r="BA220"/>
  <c r="AZ220"/>
  <c r="AX220"/>
  <c r="AW220"/>
  <c r="AU220"/>
  <c r="AT220"/>
  <c r="AR220"/>
  <c r="AQ220"/>
  <c r="AO220"/>
  <c r="AN220"/>
  <c r="AL220"/>
  <c r="AK220"/>
  <c r="AI220"/>
  <c r="AH220"/>
  <c r="AF220"/>
  <c r="AE220"/>
  <c r="AC220"/>
  <c r="AB220"/>
  <c r="Z220"/>
  <c r="Y220"/>
  <c r="W220"/>
  <c r="V220"/>
  <c r="T220"/>
  <c r="S220"/>
  <c r="Q220"/>
  <c r="P220"/>
  <c r="N220"/>
  <c r="M220"/>
  <c r="K220"/>
  <c r="J220"/>
  <c r="H220"/>
  <c r="G220"/>
  <c r="E220"/>
  <c r="D220"/>
  <c r="BK219"/>
  <c r="BJ219"/>
  <c r="BL219"/>
  <c r="BH219"/>
  <c r="BE219"/>
  <c r="BB219"/>
  <c r="AY219"/>
  <c r="AV219"/>
  <c r="AS219"/>
  <c r="AP219"/>
  <c r="AM219"/>
  <c r="AJ219"/>
  <c r="AG219"/>
  <c r="AD219"/>
  <c r="AA219"/>
  <c r="X219"/>
  <c r="U219"/>
  <c r="R219"/>
  <c r="O219"/>
  <c r="L219"/>
  <c r="I219"/>
  <c r="F219"/>
  <c r="BK218"/>
  <c r="BJ218"/>
  <c r="BH218"/>
  <c r="BE218"/>
  <c r="BB218"/>
  <c r="AY218"/>
  <c r="AV218"/>
  <c r="AS218"/>
  <c r="AP218"/>
  <c r="AM218"/>
  <c r="AJ218"/>
  <c r="AG218"/>
  <c r="AD218"/>
  <c r="AA218"/>
  <c r="X218"/>
  <c r="U218"/>
  <c r="R218"/>
  <c r="O218"/>
  <c r="L218"/>
  <c r="I218"/>
  <c r="F218"/>
  <c r="BK217"/>
  <c r="BJ217"/>
  <c r="BL217" s="1"/>
  <c r="BH217"/>
  <c r="BE217"/>
  <c r="BB217"/>
  <c r="AY217"/>
  <c r="AV217"/>
  <c r="AS217"/>
  <c r="AP217"/>
  <c r="AM217"/>
  <c r="AJ217"/>
  <c r="AG217"/>
  <c r="AD217"/>
  <c r="AA217"/>
  <c r="X217"/>
  <c r="U217"/>
  <c r="R217"/>
  <c r="O217"/>
  <c r="L217"/>
  <c r="I217"/>
  <c r="F217"/>
  <c r="BK216"/>
  <c r="BJ216"/>
  <c r="BH216"/>
  <c r="BE216"/>
  <c r="BB216"/>
  <c r="AY216"/>
  <c r="AV216"/>
  <c r="AS216"/>
  <c r="AP216"/>
  <c r="AM216"/>
  <c r="AJ216"/>
  <c r="AG216"/>
  <c r="AD216"/>
  <c r="AA216"/>
  <c r="X216"/>
  <c r="U216"/>
  <c r="R216"/>
  <c r="O216"/>
  <c r="L216"/>
  <c r="I216"/>
  <c r="F216"/>
  <c r="BK215"/>
  <c r="BJ215"/>
  <c r="BL215" s="1"/>
  <c r="BH215"/>
  <c r="BE215"/>
  <c r="BB215"/>
  <c r="AY215"/>
  <c r="AV215"/>
  <c r="AS215"/>
  <c r="AP215"/>
  <c r="AM215"/>
  <c r="AJ215"/>
  <c r="AG215"/>
  <c r="AD215"/>
  <c r="AA215"/>
  <c r="X215"/>
  <c r="U215"/>
  <c r="R215"/>
  <c r="O215"/>
  <c r="L215"/>
  <c r="I215"/>
  <c r="F215"/>
  <c r="BK214"/>
  <c r="BJ214"/>
  <c r="BH214"/>
  <c r="BE214"/>
  <c r="BB214"/>
  <c r="AY214"/>
  <c r="AV214"/>
  <c r="AS214"/>
  <c r="AP214"/>
  <c r="AM214"/>
  <c r="AJ214"/>
  <c r="AG214"/>
  <c r="AD214"/>
  <c r="AA214"/>
  <c r="X214"/>
  <c r="U214"/>
  <c r="R214"/>
  <c r="O214"/>
  <c r="L214"/>
  <c r="I214"/>
  <c r="F214"/>
  <c r="BK213"/>
  <c r="BJ213"/>
  <c r="BL213"/>
  <c r="BH213"/>
  <c r="BE213"/>
  <c r="BB213"/>
  <c r="AY213"/>
  <c r="AV213"/>
  <c r="AS213"/>
  <c r="AP213"/>
  <c r="AM213"/>
  <c r="AJ213"/>
  <c r="AG213"/>
  <c r="AD213"/>
  <c r="AA213"/>
  <c r="X213"/>
  <c r="U213"/>
  <c r="R213"/>
  <c r="O213"/>
  <c r="L213"/>
  <c r="I213"/>
  <c r="F213"/>
  <c r="BK212"/>
  <c r="BJ212"/>
  <c r="BH212"/>
  <c r="BE212"/>
  <c r="BB212"/>
  <c r="AY212"/>
  <c r="AV212"/>
  <c r="AS212"/>
  <c r="AP212"/>
  <c r="AM212"/>
  <c r="AJ212"/>
  <c r="AG212"/>
  <c r="AD212"/>
  <c r="AA212"/>
  <c r="X212"/>
  <c r="U212"/>
  <c r="R212"/>
  <c r="O212"/>
  <c r="L212"/>
  <c r="I212"/>
  <c r="F212"/>
  <c r="BK211"/>
  <c r="BJ211"/>
  <c r="BL211" s="1"/>
  <c r="BH211"/>
  <c r="BE211"/>
  <c r="BB211"/>
  <c r="AY211"/>
  <c r="AV211"/>
  <c r="AS211"/>
  <c r="AP211"/>
  <c r="AM211"/>
  <c r="AJ211"/>
  <c r="AG211"/>
  <c r="AD211"/>
  <c r="AA211"/>
  <c r="X211"/>
  <c r="U211"/>
  <c r="R211"/>
  <c r="O211"/>
  <c r="L211"/>
  <c r="I211"/>
  <c r="F211"/>
  <c r="BK210"/>
  <c r="BJ210"/>
  <c r="BH210"/>
  <c r="BE210"/>
  <c r="BB210"/>
  <c r="AY210"/>
  <c r="AV210"/>
  <c r="AS210"/>
  <c r="AP210"/>
  <c r="AM210"/>
  <c r="AJ210"/>
  <c r="AG210"/>
  <c r="AD210"/>
  <c r="AA210"/>
  <c r="X210"/>
  <c r="U210"/>
  <c r="R210"/>
  <c r="O210"/>
  <c r="L210"/>
  <c r="I210"/>
  <c r="F210"/>
  <c r="BK209"/>
  <c r="BJ209"/>
  <c r="BL209"/>
  <c r="BH209"/>
  <c r="BE209"/>
  <c r="BB209"/>
  <c r="AY209"/>
  <c r="AV209"/>
  <c r="AS209"/>
  <c r="AP209"/>
  <c r="AM209"/>
  <c r="AJ209"/>
  <c r="AG209"/>
  <c r="AD209"/>
  <c r="AA209"/>
  <c r="X209"/>
  <c r="U209"/>
  <c r="R209"/>
  <c r="O209"/>
  <c r="L209"/>
  <c r="I209"/>
  <c r="F209"/>
  <c r="BK208"/>
  <c r="BJ208"/>
  <c r="BH208"/>
  <c r="BE208"/>
  <c r="BB208"/>
  <c r="AY208"/>
  <c r="AV208"/>
  <c r="AS208"/>
  <c r="AP208"/>
  <c r="AM208"/>
  <c r="AJ208"/>
  <c r="AG208"/>
  <c r="AD208"/>
  <c r="AA208"/>
  <c r="X208"/>
  <c r="U208"/>
  <c r="R208"/>
  <c r="O208"/>
  <c r="L208"/>
  <c r="I208"/>
  <c r="F208"/>
  <c r="BK207"/>
  <c r="BJ207"/>
  <c r="BL207" s="1"/>
  <c r="BH207"/>
  <c r="BE207"/>
  <c r="BB207"/>
  <c r="AY207"/>
  <c r="AV207"/>
  <c r="AS207"/>
  <c r="AP207"/>
  <c r="AM207"/>
  <c r="AJ207"/>
  <c r="AG207"/>
  <c r="AD207"/>
  <c r="AA207"/>
  <c r="X207"/>
  <c r="U207"/>
  <c r="R207"/>
  <c r="O207"/>
  <c r="L207"/>
  <c r="I207"/>
  <c r="F207"/>
  <c r="BK206"/>
  <c r="BJ206"/>
  <c r="BH206"/>
  <c r="BE206"/>
  <c r="BB206"/>
  <c r="AY206"/>
  <c r="AV206"/>
  <c r="AS206"/>
  <c r="AP206"/>
  <c r="AM206"/>
  <c r="AJ206"/>
  <c r="AG206"/>
  <c r="AD206"/>
  <c r="AA206"/>
  <c r="X206"/>
  <c r="U206"/>
  <c r="R206"/>
  <c r="O206"/>
  <c r="L206"/>
  <c r="I206"/>
  <c r="F206"/>
  <c r="BK205"/>
  <c r="BJ205"/>
  <c r="BL205"/>
  <c r="BH205"/>
  <c r="BE205"/>
  <c r="BB205"/>
  <c r="AY205"/>
  <c r="AV205"/>
  <c r="AS205"/>
  <c r="AP205"/>
  <c r="AM205"/>
  <c r="AJ205"/>
  <c r="AG205"/>
  <c r="AD205"/>
  <c r="AA205"/>
  <c r="X205"/>
  <c r="U205"/>
  <c r="R205"/>
  <c r="O205"/>
  <c r="L205"/>
  <c r="I205"/>
  <c r="F205"/>
  <c r="BK204"/>
  <c r="BJ204"/>
  <c r="BH204"/>
  <c r="BE204"/>
  <c r="BB204"/>
  <c r="AY204"/>
  <c r="AV204"/>
  <c r="AS204"/>
  <c r="AP204"/>
  <c r="AM204"/>
  <c r="AJ204"/>
  <c r="AG204"/>
  <c r="AD204"/>
  <c r="AA204"/>
  <c r="X204"/>
  <c r="U204"/>
  <c r="R204"/>
  <c r="O204"/>
  <c r="L204"/>
  <c r="I204"/>
  <c r="F204"/>
  <c r="BK203"/>
  <c r="BJ203"/>
  <c r="BL203" s="1"/>
  <c r="BH203"/>
  <c r="BE203"/>
  <c r="BB203"/>
  <c r="AY203"/>
  <c r="AV203"/>
  <c r="AS203"/>
  <c r="AP203"/>
  <c r="AM203"/>
  <c r="AJ203"/>
  <c r="AG203"/>
  <c r="AD203"/>
  <c r="AA203"/>
  <c r="X203"/>
  <c r="U203"/>
  <c r="R203"/>
  <c r="O203"/>
  <c r="L203"/>
  <c r="I203"/>
  <c r="F203"/>
  <c r="BK202"/>
  <c r="BJ202"/>
  <c r="BH202"/>
  <c r="BE202"/>
  <c r="BB202"/>
  <c r="AY202"/>
  <c r="AV202"/>
  <c r="AS202"/>
  <c r="AP202"/>
  <c r="AM202"/>
  <c r="AJ202"/>
  <c r="AG202"/>
  <c r="AD202"/>
  <c r="AA202"/>
  <c r="X202"/>
  <c r="U202"/>
  <c r="R202"/>
  <c r="O202"/>
  <c r="L202"/>
  <c r="I202"/>
  <c r="F202"/>
  <c r="BK201"/>
  <c r="BJ201"/>
  <c r="BL201"/>
  <c r="BH201"/>
  <c r="BE201"/>
  <c r="BB201"/>
  <c r="AY201"/>
  <c r="AV201"/>
  <c r="AS201"/>
  <c r="AP201"/>
  <c r="AM201"/>
  <c r="AJ201"/>
  <c r="AG201"/>
  <c r="AD201"/>
  <c r="AA201"/>
  <c r="X201"/>
  <c r="U201"/>
  <c r="R201"/>
  <c r="O201"/>
  <c r="L201"/>
  <c r="I201"/>
  <c r="F201"/>
  <c r="BK200"/>
  <c r="BJ200"/>
  <c r="BH200"/>
  <c r="BE200"/>
  <c r="BB200"/>
  <c r="AY200"/>
  <c r="AV200"/>
  <c r="AS200"/>
  <c r="AP200"/>
  <c r="AM200"/>
  <c r="AJ200"/>
  <c r="AG200"/>
  <c r="AD200"/>
  <c r="AA200"/>
  <c r="X200"/>
  <c r="U200"/>
  <c r="R200"/>
  <c r="O200"/>
  <c r="L200"/>
  <c r="I200"/>
  <c r="F200"/>
  <c r="BK199"/>
  <c r="BK220" s="1"/>
  <c r="BJ199"/>
  <c r="BJ220" s="1"/>
  <c r="BH199"/>
  <c r="BH220" s="1"/>
  <c r="BE199"/>
  <c r="BE220" s="1"/>
  <c r="BB199"/>
  <c r="BB220" s="1"/>
  <c r="AY199"/>
  <c r="AY220" s="1"/>
  <c r="AV199"/>
  <c r="AV220" s="1"/>
  <c r="AS199"/>
  <c r="AS220" s="1"/>
  <c r="AP199"/>
  <c r="AP220" s="1"/>
  <c r="AM199"/>
  <c r="AM220" s="1"/>
  <c r="AJ199"/>
  <c r="AJ220" s="1"/>
  <c r="AG199"/>
  <c r="AG220" s="1"/>
  <c r="AD199"/>
  <c r="AD220" s="1"/>
  <c r="AA199"/>
  <c r="AA220" s="1"/>
  <c r="X199"/>
  <c r="X220" s="1"/>
  <c r="U199"/>
  <c r="U220" s="1"/>
  <c r="R199"/>
  <c r="R220" s="1"/>
  <c r="O199"/>
  <c r="O220" s="1"/>
  <c r="L199"/>
  <c r="L220" s="1"/>
  <c r="I199"/>
  <c r="I220" s="1"/>
  <c r="F199"/>
  <c r="F220" s="1"/>
  <c r="BG198"/>
  <c r="BF198"/>
  <c r="BD198"/>
  <c r="BC198"/>
  <c r="BA198"/>
  <c r="AZ198"/>
  <c r="AX198"/>
  <c r="AW198"/>
  <c r="AU198"/>
  <c r="AT198"/>
  <c r="AR198"/>
  <c r="AQ198"/>
  <c r="AO198"/>
  <c r="AN198"/>
  <c r="AL198"/>
  <c r="AK198"/>
  <c r="AI198"/>
  <c r="AH198"/>
  <c r="AF198"/>
  <c r="AE198"/>
  <c r="AC198"/>
  <c r="AB198"/>
  <c r="Z198"/>
  <c r="Y198"/>
  <c r="W198"/>
  <c r="V198"/>
  <c r="T198"/>
  <c r="S198"/>
  <c r="Q198"/>
  <c r="P198"/>
  <c r="N198"/>
  <c r="M198"/>
  <c r="K198"/>
  <c r="J198"/>
  <c r="H198"/>
  <c r="G198"/>
  <c r="E198"/>
  <c r="D198"/>
  <c r="BK197"/>
  <c r="BJ197"/>
  <c r="BH197"/>
  <c r="BE197"/>
  <c r="BB197"/>
  <c r="AY197"/>
  <c r="AV197"/>
  <c r="AS197"/>
  <c r="AP197"/>
  <c r="AM197"/>
  <c r="AJ197"/>
  <c r="AG197"/>
  <c r="AD197"/>
  <c r="AA197"/>
  <c r="X197"/>
  <c r="U197"/>
  <c r="R197"/>
  <c r="O197"/>
  <c r="L197"/>
  <c r="I197"/>
  <c r="F197"/>
  <c r="BK196"/>
  <c r="BJ196"/>
  <c r="BL196" s="1"/>
  <c r="BH196"/>
  <c r="BE196"/>
  <c r="BB196"/>
  <c r="AY196"/>
  <c r="AV196"/>
  <c r="AS196"/>
  <c r="AP196"/>
  <c r="AM196"/>
  <c r="AJ196"/>
  <c r="AG196"/>
  <c r="AD196"/>
  <c r="AA196"/>
  <c r="X196"/>
  <c r="U196"/>
  <c r="R196"/>
  <c r="O196"/>
  <c r="L196"/>
  <c r="I196"/>
  <c r="F196"/>
  <c r="BK195"/>
  <c r="BJ195"/>
  <c r="BH195"/>
  <c r="BE195"/>
  <c r="BB195"/>
  <c r="AY195"/>
  <c r="AV195"/>
  <c r="AS195"/>
  <c r="AP195"/>
  <c r="AM195"/>
  <c r="AJ195"/>
  <c r="AG195"/>
  <c r="AD195"/>
  <c r="AA195"/>
  <c r="X195"/>
  <c r="U195"/>
  <c r="R195"/>
  <c r="O195"/>
  <c r="L195"/>
  <c r="I195"/>
  <c r="F195"/>
  <c r="BK194"/>
  <c r="BJ194"/>
  <c r="BL194"/>
  <c r="BH194"/>
  <c r="BE194"/>
  <c r="BB194"/>
  <c r="AY194"/>
  <c r="AV194"/>
  <c r="AS194"/>
  <c r="AP194"/>
  <c r="AM194"/>
  <c r="AJ194"/>
  <c r="AG194"/>
  <c r="AD194"/>
  <c r="AA194"/>
  <c r="X194"/>
  <c r="U194"/>
  <c r="R194"/>
  <c r="O194"/>
  <c r="L194"/>
  <c r="I194"/>
  <c r="F194"/>
  <c r="BK193"/>
  <c r="BJ193"/>
  <c r="BH193"/>
  <c r="BE193"/>
  <c r="BB193"/>
  <c r="AY193"/>
  <c r="AV193"/>
  <c r="AS193"/>
  <c r="AP193"/>
  <c r="AM193"/>
  <c r="AJ193"/>
  <c r="AG193"/>
  <c r="AD193"/>
  <c r="AA193"/>
  <c r="X193"/>
  <c r="U193"/>
  <c r="R193"/>
  <c r="O193"/>
  <c r="L193"/>
  <c r="I193"/>
  <c r="F193"/>
  <c r="BK192"/>
  <c r="BJ192"/>
  <c r="BL192" s="1"/>
  <c r="BH192"/>
  <c r="BE192"/>
  <c r="BB192"/>
  <c r="AY192"/>
  <c r="AV192"/>
  <c r="AS192"/>
  <c r="AP192"/>
  <c r="AM192"/>
  <c r="AJ192"/>
  <c r="AG192"/>
  <c r="AD192"/>
  <c r="AA192"/>
  <c r="X192"/>
  <c r="U192"/>
  <c r="R192"/>
  <c r="O192"/>
  <c r="L192"/>
  <c r="I192"/>
  <c r="F192"/>
  <c r="BK191"/>
  <c r="BJ191"/>
  <c r="BH191"/>
  <c r="BE191"/>
  <c r="BB191"/>
  <c r="AY191"/>
  <c r="AV191"/>
  <c r="AS191"/>
  <c r="AP191"/>
  <c r="AM191"/>
  <c r="AJ191"/>
  <c r="AG191"/>
  <c r="AD191"/>
  <c r="AA191"/>
  <c r="X191"/>
  <c r="U191"/>
  <c r="R191"/>
  <c r="O191"/>
  <c r="L191"/>
  <c r="I191"/>
  <c r="F191"/>
  <c r="BK190"/>
  <c r="BJ190"/>
  <c r="BL190"/>
  <c r="BH190"/>
  <c r="BE190"/>
  <c r="BB190"/>
  <c r="AY190"/>
  <c r="AV190"/>
  <c r="AS190"/>
  <c r="AP190"/>
  <c r="AM190"/>
  <c r="AJ190"/>
  <c r="AG190"/>
  <c r="AD190"/>
  <c r="AA190"/>
  <c r="X190"/>
  <c r="U190"/>
  <c r="R190"/>
  <c r="O190"/>
  <c r="L190"/>
  <c r="I190"/>
  <c r="F190"/>
  <c r="BK189"/>
  <c r="BJ189"/>
  <c r="BH189"/>
  <c r="BE189"/>
  <c r="BB189"/>
  <c r="AY189"/>
  <c r="AV189"/>
  <c r="AS189"/>
  <c r="AP189"/>
  <c r="AM189"/>
  <c r="AJ189"/>
  <c r="AG189"/>
  <c r="AD189"/>
  <c r="AA189"/>
  <c r="X189"/>
  <c r="U189"/>
  <c r="R189"/>
  <c r="O189"/>
  <c r="L189"/>
  <c r="I189"/>
  <c r="F189"/>
  <c r="BK188"/>
  <c r="BJ188"/>
  <c r="BL188" s="1"/>
  <c r="BH188"/>
  <c r="BE188"/>
  <c r="BB188"/>
  <c r="AY188"/>
  <c r="AV188"/>
  <c r="AS188"/>
  <c r="AP188"/>
  <c r="AM188"/>
  <c r="AJ188"/>
  <c r="AG188"/>
  <c r="AD188"/>
  <c r="AA188"/>
  <c r="X188"/>
  <c r="U188"/>
  <c r="R188"/>
  <c r="O188"/>
  <c r="L188"/>
  <c r="I188"/>
  <c r="F188"/>
  <c r="BK187"/>
  <c r="BJ187"/>
  <c r="BH187"/>
  <c r="BE187"/>
  <c r="BB187"/>
  <c r="AY187"/>
  <c r="AV187"/>
  <c r="AS187"/>
  <c r="AP187"/>
  <c r="AM187"/>
  <c r="AJ187"/>
  <c r="AG187"/>
  <c r="AD187"/>
  <c r="AA187"/>
  <c r="X187"/>
  <c r="U187"/>
  <c r="R187"/>
  <c r="O187"/>
  <c r="L187"/>
  <c r="I187"/>
  <c r="F187"/>
  <c r="BK186"/>
  <c r="BJ186"/>
  <c r="BL186"/>
  <c r="BH186"/>
  <c r="BE186"/>
  <c r="BB186"/>
  <c r="AY186"/>
  <c r="AV186"/>
  <c r="AS186"/>
  <c r="AP186"/>
  <c r="AM186"/>
  <c r="AJ186"/>
  <c r="AG186"/>
  <c r="AD186"/>
  <c r="AA186"/>
  <c r="X186"/>
  <c r="U186"/>
  <c r="R186"/>
  <c r="O186"/>
  <c r="L186"/>
  <c r="I186"/>
  <c r="F186"/>
  <c r="BK185"/>
  <c r="BJ185"/>
  <c r="BH185"/>
  <c r="BE185"/>
  <c r="BB185"/>
  <c r="AY185"/>
  <c r="AV185"/>
  <c r="AS185"/>
  <c r="AP185"/>
  <c r="AM185"/>
  <c r="AJ185"/>
  <c r="AG185"/>
  <c r="AD185"/>
  <c r="AA185"/>
  <c r="X185"/>
  <c r="U185"/>
  <c r="R185"/>
  <c r="O185"/>
  <c r="L185"/>
  <c r="I185"/>
  <c r="F185"/>
  <c r="BK184"/>
  <c r="BK198" s="1"/>
  <c r="BJ184"/>
  <c r="BJ198" s="1"/>
  <c r="BH184"/>
  <c r="BH198" s="1"/>
  <c r="BE184"/>
  <c r="BE198" s="1"/>
  <c r="BB184"/>
  <c r="BB198" s="1"/>
  <c r="AY184"/>
  <c r="AY198" s="1"/>
  <c r="AV184"/>
  <c r="AV198" s="1"/>
  <c r="AS184"/>
  <c r="AS198" s="1"/>
  <c r="AP184"/>
  <c r="AP198" s="1"/>
  <c r="AM184"/>
  <c r="AM198" s="1"/>
  <c r="AJ184"/>
  <c r="AJ198" s="1"/>
  <c r="AG184"/>
  <c r="AG198" s="1"/>
  <c r="AD184"/>
  <c r="AD198" s="1"/>
  <c r="AA184"/>
  <c r="AA198" s="1"/>
  <c r="X184"/>
  <c r="X198" s="1"/>
  <c r="U184"/>
  <c r="U198" s="1"/>
  <c r="R184"/>
  <c r="R198" s="1"/>
  <c r="O184"/>
  <c r="O198" s="1"/>
  <c r="L184"/>
  <c r="L198" s="1"/>
  <c r="I184"/>
  <c r="I198" s="1"/>
  <c r="F184"/>
  <c r="F198" s="1"/>
  <c r="BG183"/>
  <c r="BF183"/>
  <c r="BD183"/>
  <c r="BC183"/>
  <c r="BA183"/>
  <c r="AZ183"/>
  <c r="AX183"/>
  <c r="AW183"/>
  <c r="AU183"/>
  <c r="AT183"/>
  <c r="AR183"/>
  <c r="AQ183"/>
  <c r="AO183"/>
  <c r="AN183"/>
  <c r="AL183"/>
  <c r="AK183"/>
  <c r="AI183"/>
  <c r="AH183"/>
  <c r="AF183"/>
  <c r="AE183"/>
  <c r="AC183"/>
  <c r="AB183"/>
  <c r="Z183"/>
  <c r="Y183"/>
  <c r="W183"/>
  <c r="V183"/>
  <c r="T183"/>
  <c r="S183"/>
  <c r="Q183"/>
  <c r="P183"/>
  <c r="N183"/>
  <c r="M183"/>
  <c r="K183"/>
  <c r="J183"/>
  <c r="H183"/>
  <c r="G183"/>
  <c r="E183"/>
  <c r="D183"/>
  <c r="BK182"/>
  <c r="BJ182"/>
  <c r="BL182"/>
  <c r="BH182"/>
  <c r="BE182"/>
  <c r="BB182"/>
  <c r="AY182"/>
  <c r="AV182"/>
  <c r="AS182"/>
  <c r="AP182"/>
  <c r="AM182"/>
  <c r="AJ182"/>
  <c r="AG182"/>
  <c r="AD182"/>
  <c r="AA182"/>
  <c r="X182"/>
  <c r="U182"/>
  <c r="R182"/>
  <c r="O182"/>
  <c r="L182"/>
  <c r="I182"/>
  <c r="F182"/>
  <c r="BK181"/>
  <c r="BJ181"/>
  <c r="BH181"/>
  <c r="BE181"/>
  <c r="BB181"/>
  <c r="AY181"/>
  <c r="AV181"/>
  <c r="AS181"/>
  <c r="AP181"/>
  <c r="AM181"/>
  <c r="AJ181"/>
  <c r="AG181"/>
  <c r="AD181"/>
  <c r="AA181"/>
  <c r="X181"/>
  <c r="U181"/>
  <c r="R181"/>
  <c r="O181"/>
  <c r="L181"/>
  <c r="I181"/>
  <c r="F181"/>
  <c r="BK180"/>
  <c r="BJ180"/>
  <c r="BH180"/>
  <c r="BE180"/>
  <c r="BB180"/>
  <c r="AY180"/>
  <c r="AV180"/>
  <c r="AS180"/>
  <c r="AP180"/>
  <c r="AM180"/>
  <c r="AJ180"/>
  <c r="AG180"/>
  <c r="AD180"/>
  <c r="AA180"/>
  <c r="X180"/>
  <c r="U180"/>
  <c r="R180"/>
  <c r="O180"/>
  <c r="L180"/>
  <c r="I180"/>
  <c r="F180"/>
  <c r="BK179"/>
  <c r="BJ179"/>
  <c r="BL179"/>
  <c r="BH179"/>
  <c r="BE179"/>
  <c r="BB179"/>
  <c r="AY179"/>
  <c r="AV179"/>
  <c r="AS179"/>
  <c r="AP179"/>
  <c r="AM179"/>
  <c r="AJ179"/>
  <c r="AG179"/>
  <c r="AD179"/>
  <c r="AA179"/>
  <c r="X179"/>
  <c r="U179"/>
  <c r="R179"/>
  <c r="O179"/>
  <c r="L179"/>
  <c r="I179"/>
  <c r="F179"/>
  <c r="BK178"/>
  <c r="BJ178"/>
  <c r="BH178"/>
  <c r="BE178"/>
  <c r="BB178"/>
  <c r="AY178"/>
  <c r="AV178"/>
  <c r="AS178"/>
  <c r="AP178"/>
  <c r="AM178"/>
  <c r="AJ178"/>
  <c r="AG178"/>
  <c r="AD178"/>
  <c r="AA178"/>
  <c r="X178"/>
  <c r="U178"/>
  <c r="R178"/>
  <c r="O178"/>
  <c r="L178"/>
  <c r="I178"/>
  <c r="F178"/>
  <c r="BK177"/>
  <c r="BJ177"/>
  <c r="BL177" s="1"/>
  <c r="BH177"/>
  <c r="BE177"/>
  <c r="BB177"/>
  <c r="AY177"/>
  <c r="AV177"/>
  <c r="AS177"/>
  <c r="AP177"/>
  <c r="AM177"/>
  <c r="AJ177"/>
  <c r="AG177"/>
  <c r="AD177"/>
  <c r="AA177"/>
  <c r="X177"/>
  <c r="U177"/>
  <c r="R177"/>
  <c r="O177"/>
  <c r="L177"/>
  <c r="I177"/>
  <c r="F177"/>
  <c r="BK176"/>
  <c r="BK183" s="1"/>
  <c r="BJ176"/>
  <c r="BJ183" s="1"/>
  <c r="BH176"/>
  <c r="BH183" s="1"/>
  <c r="BE176"/>
  <c r="BE183" s="1"/>
  <c r="BB176"/>
  <c r="BB183" s="1"/>
  <c r="AY176"/>
  <c r="AY183" s="1"/>
  <c r="AV176"/>
  <c r="AV183" s="1"/>
  <c r="AS176"/>
  <c r="AS183" s="1"/>
  <c r="AP176"/>
  <c r="AP183" s="1"/>
  <c r="AM176"/>
  <c r="AM183" s="1"/>
  <c r="AJ176"/>
  <c r="AJ183" s="1"/>
  <c r="AG176"/>
  <c r="AG183" s="1"/>
  <c r="AD176"/>
  <c r="AD183" s="1"/>
  <c r="AA176"/>
  <c r="AA183" s="1"/>
  <c r="X176"/>
  <c r="X183" s="1"/>
  <c r="U176"/>
  <c r="U183" s="1"/>
  <c r="R176"/>
  <c r="R183" s="1"/>
  <c r="O176"/>
  <c r="O183" s="1"/>
  <c r="L176"/>
  <c r="L183" s="1"/>
  <c r="I176"/>
  <c r="I183" s="1"/>
  <c r="F176"/>
  <c r="F183" s="1"/>
  <c r="BG175"/>
  <c r="BF175"/>
  <c r="BD175"/>
  <c r="BC175"/>
  <c r="BA175"/>
  <c r="AZ175"/>
  <c r="AX175"/>
  <c r="AW175"/>
  <c r="AU175"/>
  <c r="AT175"/>
  <c r="AR175"/>
  <c r="AQ175"/>
  <c r="AO175"/>
  <c r="AN175"/>
  <c r="AL175"/>
  <c r="AK175"/>
  <c r="AI175"/>
  <c r="AH175"/>
  <c r="AF175"/>
  <c r="AE175"/>
  <c r="AC175"/>
  <c r="AB175"/>
  <c r="Z175"/>
  <c r="Y175"/>
  <c r="W175"/>
  <c r="V175"/>
  <c r="T175"/>
  <c r="S175"/>
  <c r="Q175"/>
  <c r="P175"/>
  <c r="N175"/>
  <c r="M175"/>
  <c r="K175"/>
  <c r="J175"/>
  <c r="H175"/>
  <c r="G175"/>
  <c r="E175"/>
  <c r="D175"/>
  <c r="BK174"/>
  <c r="BJ174"/>
  <c r="BL174"/>
  <c r="BH174"/>
  <c r="BE174"/>
  <c r="BB174"/>
  <c r="AY174"/>
  <c r="AV174"/>
  <c r="AS174"/>
  <c r="AP174"/>
  <c r="AM174"/>
  <c r="AJ174"/>
  <c r="AG174"/>
  <c r="AD174"/>
  <c r="AA174"/>
  <c r="X174"/>
  <c r="U174"/>
  <c r="R174"/>
  <c r="O174"/>
  <c r="L174"/>
  <c r="I174"/>
  <c r="F174"/>
  <c r="BK173"/>
  <c r="BJ173"/>
  <c r="BH173"/>
  <c r="BE173"/>
  <c r="BB173"/>
  <c r="AY173"/>
  <c r="AV173"/>
  <c r="AS173"/>
  <c r="AP173"/>
  <c r="AM173"/>
  <c r="AJ173"/>
  <c r="AG173"/>
  <c r="AD173"/>
  <c r="AA173"/>
  <c r="X173"/>
  <c r="U173"/>
  <c r="R173"/>
  <c r="O173"/>
  <c r="L173"/>
  <c r="I173"/>
  <c r="F173"/>
  <c r="BK172"/>
  <c r="BJ172"/>
  <c r="BL172" s="1"/>
  <c r="BH172"/>
  <c r="BE172"/>
  <c r="BB172"/>
  <c r="AY172"/>
  <c r="AV172"/>
  <c r="AS172"/>
  <c r="AP172"/>
  <c r="AM172"/>
  <c r="AJ172"/>
  <c r="AG172"/>
  <c r="AD172"/>
  <c r="AA172"/>
  <c r="X172"/>
  <c r="U172"/>
  <c r="R172"/>
  <c r="O172"/>
  <c r="L172"/>
  <c r="I172"/>
  <c r="F172"/>
  <c r="BK171"/>
  <c r="BK175" s="1"/>
  <c r="BJ171"/>
  <c r="BJ175" s="1"/>
  <c r="BH171"/>
  <c r="BH175" s="1"/>
  <c r="BE171"/>
  <c r="BE175" s="1"/>
  <c r="BB171"/>
  <c r="BB175" s="1"/>
  <c r="AY171"/>
  <c r="AY175" s="1"/>
  <c r="AV171"/>
  <c r="AV175" s="1"/>
  <c r="AS171"/>
  <c r="AS175" s="1"/>
  <c r="AP171"/>
  <c r="AP175" s="1"/>
  <c r="AM171"/>
  <c r="AM175" s="1"/>
  <c r="AJ171"/>
  <c r="AJ175" s="1"/>
  <c r="AG171"/>
  <c r="AG175" s="1"/>
  <c r="AD171"/>
  <c r="AD175" s="1"/>
  <c r="AA171"/>
  <c r="AA175" s="1"/>
  <c r="X171"/>
  <c r="X175" s="1"/>
  <c r="U171"/>
  <c r="U175" s="1"/>
  <c r="R171"/>
  <c r="R175" s="1"/>
  <c r="O171"/>
  <c r="O175" s="1"/>
  <c r="L171"/>
  <c r="L175" s="1"/>
  <c r="I171"/>
  <c r="I175" s="1"/>
  <c r="F171"/>
  <c r="F175" s="1"/>
  <c r="BG170"/>
  <c r="BF170"/>
  <c r="BD170"/>
  <c r="BC170"/>
  <c r="BA170"/>
  <c r="AZ170"/>
  <c r="AX170"/>
  <c r="AW170"/>
  <c r="AU170"/>
  <c r="AT170"/>
  <c r="AR170"/>
  <c r="AQ170"/>
  <c r="AO170"/>
  <c r="AN170"/>
  <c r="AL170"/>
  <c r="AK170"/>
  <c r="AI170"/>
  <c r="AH170"/>
  <c r="AF170"/>
  <c r="AE170"/>
  <c r="AC170"/>
  <c r="AB170"/>
  <c r="Z170"/>
  <c r="Y170"/>
  <c r="W170"/>
  <c r="V170"/>
  <c r="T170"/>
  <c r="S170"/>
  <c r="Q170"/>
  <c r="P170"/>
  <c r="N170"/>
  <c r="M170"/>
  <c r="K170"/>
  <c r="J170"/>
  <c r="H170"/>
  <c r="G170"/>
  <c r="E170"/>
  <c r="D170"/>
  <c r="BK169"/>
  <c r="BJ169"/>
  <c r="BL169"/>
  <c r="BH169"/>
  <c r="BE169"/>
  <c r="BB169"/>
  <c r="AY169"/>
  <c r="AV169"/>
  <c r="AS169"/>
  <c r="AP169"/>
  <c r="AM169"/>
  <c r="AJ169"/>
  <c r="AG169"/>
  <c r="AD169"/>
  <c r="AA169"/>
  <c r="X169"/>
  <c r="U169"/>
  <c r="R169"/>
  <c r="O169"/>
  <c r="L169"/>
  <c r="I169"/>
  <c r="F169"/>
  <c r="BK168"/>
  <c r="BJ168"/>
  <c r="BH168"/>
  <c r="BE168"/>
  <c r="BB168"/>
  <c r="AY168"/>
  <c r="AV168"/>
  <c r="AS168"/>
  <c r="AP168"/>
  <c r="AM168"/>
  <c r="AJ168"/>
  <c r="AG168"/>
  <c r="AD168"/>
  <c r="AA168"/>
  <c r="X168"/>
  <c r="U168"/>
  <c r="R168"/>
  <c r="O168"/>
  <c r="L168"/>
  <c r="I168"/>
  <c r="F168"/>
  <c r="BK167"/>
  <c r="BJ167"/>
  <c r="BL167" s="1"/>
  <c r="BH167"/>
  <c r="BE167"/>
  <c r="BB167"/>
  <c r="AY167"/>
  <c r="AV167"/>
  <c r="AS167"/>
  <c r="AP167"/>
  <c r="AM167"/>
  <c r="AJ167"/>
  <c r="AG167"/>
  <c r="AD167"/>
  <c r="AA167"/>
  <c r="X167"/>
  <c r="U167"/>
  <c r="R167"/>
  <c r="O167"/>
  <c r="L167"/>
  <c r="I167"/>
  <c r="F167"/>
  <c r="BK166"/>
  <c r="BJ166"/>
  <c r="BH166"/>
  <c r="BE166"/>
  <c r="BB166"/>
  <c r="AY166"/>
  <c r="AV166"/>
  <c r="AS166"/>
  <c r="AP166"/>
  <c r="AM166"/>
  <c r="AJ166"/>
  <c r="AG166"/>
  <c r="AD166"/>
  <c r="AA166"/>
  <c r="X166"/>
  <c r="U166"/>
  <c r="R166"/>
  <c r="O166"/>
  <c r="L166"/>
  <c r="I166"/>
  <c r="F166"/>
  <c r="BK165"/>
  <c r="BJ165"/>
  <c r="BL165"/>
  <c r="BH165"/>
  <c r="BE165"/>
  <c r="BB165"/>
  <c r="AY165"/>
  <c r="AV165"/>
  <c r="AS165"/>
  <c r="AP165"/>
  <c r="AM165"/>
  <c r="AJ165"/>
  <c r="AG165"/>
  <c r="AD165"/>
  <c r="AA165"/>
  <c r="X165"/>
  <c r="U165"/>
  <c r="R165"/>
  <c r="O165"/>
  <c r="L165"/>
  <c r="I165"/>
  <c r="F165"/>
  <c r="BK164"/>
  <c r="BJ164"/>
  <c r="BH164"/>
  <c r="BE164"/>
  <c r="BB164"/>
  <c r="AY164"/>
  <c r="AV164"/>
  <c r="AS164"/>
  <c r="AP164"/>
  <c r="AM164"/>
  <c r="AJ164"/>
  <c r="AG164"/>
  <c r="AD164"/>
  <c r="AA164"/>
  <c r="X164"/>
  <c r="U164"/>
  <c r="R164"/>
  <c r="O164"/>
  <c r="L164"/>
  <c r="I164"/>
  <c r="F164"/>
  <c r="BK163"/>
  <c r="BJ163"/>
  <c r="BL163" s="1"/>
  <c r="BH163"/>
  <c r="BE163"/>
  <c r="BB163"/>
  <c r="AY163"/>
  <c r="AV163"/>
  <c r="AS163"/>
  <c r="AP163"/>
  <c r="AM163"/>
  <c r="AJ163"/>
  <c r="AG163"/>
  <c r="AD163"/>
  <c r="AA163"/>
  <c r="X163"/>
  <c r="U163"/>
  <c r="R163"/>
  <c r="O163"/>
  <c r="L163"/>
  <c r="I163"/>
  <c r="F163"/>
  <c r="BK162"/>
  <c r="BK170" s="1"/>
  <c r="BJ162"/>
  <c r="BJ170" s="1"/>
  <c r="BH162"/>
  <c r="BH170" s="1"/>
  <c r="BE162"/>
  <c r="BE170" s="1"/>
  <c r="BB162"/>
  <c r="BB170" s="1"/>
  <c r="AY162"/>
  <c r="AY170" s="1"/>
  <c r="AV162"/>
  <c r="AV170" s="1"/>
  <c r="AS162"/>
  <c r="AS170" s="1"/>
  <c r="AP162"/>
  <c r="AP170" s="1"/>
  <c r="AM162"/>
  <c r="AM170" s="1"/>
  <c r="AJ162"/>
  <c r="AJ170" s="1"/>
  <c r="AG162"/>
  <c r="AG170" s="1"/>
  <c r="AD162"/>
  <c r="AD170" s="1"/>
  <c r="AA162"/>
  <c r="AA170" s="1"/>
  <c r="X162"/>
  <c r="X170" s="1"/>
  <c r="U162"/>
  <c r="U170" s="1"/>
  <c r="R162"/>
  <c r="R170" s="1"/>
  <c r="O162"/>
  <c r="O170" s="1"/>
  <c r="L162"/>
  <c r="L170" s="1"/>
  <c r="I162"/>
  <c r="I170" s="1"/>
  <c r="F162"/>
  <c r="F170" s="1"/>
  <c r="BG161"/>
  <c r="BF161"/>
  <c r="BD161"/>
  <c r="BC161"/>
  <c r="BA161"/>
  <c r="AZ161"/>
  <c r="AX161"/>
  <c r="AW161"/>
  <c r="AU161"/>
  <c r="AT161"/>
  <c r="AR161"/>
  <c r="AQ161"/>
  <c r="AO161"/>
  <c r="AN161"/>
  <c r="AL161"/>
  <c r="AK161"/>
  <c r="AI161"/>
  <c r="AH161"/>
  <c r="AF161"/>
  <c r="AE161"/>
  <c r="AC161"/>
  <c r="AB161"/>
  <c r="Z161"/>
  <c r="Y161"/>
  <c r="W161"/>
  <c r="V161"/>
  <c r="T161"/>
  <c r="S161"/>
  <c r="Q161"/>
  <c r="P161"/>
  <c r="N161"/>
  <c r="M161"/>
  <c r="K161"/>
  <c r="J161"/>
  <c r="H161"/>
  <c r="G161"/>
  <c r="E161"/>
  <c r="D161"/>
  <c r="BK160"/>
  <c r="BJ160"/>
  <c r="BL160"/>
  <c r="BH160"/>
  <c r="BE160"/>
  <c r="BB160"/>
  <c r="AY160"/>
  <c r="AV160"/>
  <c r="AS160"/>
  <c r="AP160"/>
  <c r="AM160"/>
  <c r="AJ160"/>
  <c r="AG160"/>
  <c r="AD160"/>
  <c r="AA160"/>
  <c r="X160"/>
  <c r="U160"/>
  <c r="R160"/>
  <c r="O160"/>
  <c r="L160"/>
  <c r="I160"/>
  <c r="F160"/>
  <c r="BK159"/>
  <c r="BJ159"/>
  <c r="BH159"/>
  <c r="BE159"/>
  <c r="BB159"/>
  <c r="AY159"/>
  <c r="AV159"/>
  <c r="AS159"/>
  <c r="AP159"/>
  <c r="AM159"/>
  <c r="AJ159"/>
  <c r="AG159"/>
  <c r="AD159"/>
  <c r="AA159"/>
  <c r="X159"/>
  <c r="U159"/>
  <c r="R159"/>
  <c r="O159"/>
  <c r="L159"/>
  <c r="I159"/>
  <c r="F159"/>
  <c r="BK158"/>
  <c r="BJ158"/>
  <c r="BL158" s="1"/>
  <c r="BH158"/>
  <c r="BE158"/>
  <c r="BB158"/>
  <c r="AY158"/>
  <c r="AV158"/>
  <c r="AS158"/>
  <c r="AP158"/>
  <c r="AM158"/>
  <c r="AJ158"/>
  <c r="AG158"/>
  <c r="AD158"/>
  <c r="AA158"/>
  <c r="X158"/>
  <c r="U158"/>
  <c r="R158"/>
  <c r="O158"/>
  <c r="L158"/>
  <c r="I158"/>
  <c r="F158"/>
  <c r="BK157"/>
  <c r="BJ157"/>
  <c r="BH157"/>
  <c r="BE157"/>
  <c r="BB157"/>
  <c r="AY157"/>
  <c r="AV157"/>
  <c r="AS157"/>
  <c r="AP157"/>
  <c r="AM157"/>
  <c r="AJ157"/>
  <c r="AG157"/>
  <c r="AD157"/>
  <c r="AA157"/>
  <c r="X157"/>
  <c r="U157"/>
  <c r="R157"/>
  <c r="O157"/>
  <c r="L157"/>
  <c r="I157"/>
  <c r="F157"/>
  <c r="BK156"/>
  <c r="BJ156"/>
  <c r="BL156"/>
  <c r="BH156"/>
  <c r="BE156"/>
  <c r="BB156"/>
  <c r="AY156"/>
  <c r="AV156"/>
  <c r="AS156"/>
  <c r="AP156"/>
  <c r="AM156"/>
  <c r="AJ156"/>
  <c r="AG156"/>
  <c r="AD156"/>
  <c r="AA156"/>
  <c r="X156"/>
  <c r="U156"/>
  <c r="R156"/>
  <c r="O156"/>
  <c r="L156"/>
  <c r="I156"/>
  <c r="F156"/>
  <c r="BK155"/>
  <c r="BJ155"/>
  <c r="BH155"/>
  <c r="BE155"/>
  <c r="BB155"/>
  <c r="AY155"/>
  <c r="AV155"/>
  <c r="AS155"/>
  <c r="AP155"/>
  <c r="AM155"/>
  <c r="AJ155"/>
  <c r="AG155"/>
  <c r="AD155"/>
  <c r="AA155"/>
  <c r="X155"/>
  <c r="U155"/>
  <c r="R155"/>
  <c r="O155"/>
  <c r="L155"/>
  <c r="I155"/>
  <c r="F155"/>
  <c r="BK154"/>
  <c r="BJ154"/>
  <c r="BL154" s="1"/>
  <c r="BH154"/>
  <c r="BE154"/>
  <c r="BB154"/>
  <c r="AY154"/>
  <c r="AV154"/>
  <c r="AS154"/>
  <c r="AP154"/>
  <c r="AM154"/>
  <c r="AJ154"/>
  <c r="AG154"/>
  <c r="AD154"/>
  <c r="AA154"/>
  <c r="X154"/>
  <c r="U154"/>
  <c r="R154"/>
  <c r="O154"/>
  <c r="L154"/>
  <c r="I154"/>
  <c r="F154"/>
  <c r="BK153"/>
  <c r="BJ153"/>
  <c r="BH153"/>
  <c r="BE153"/>
  <c r="BB153"/>
  <c r="AY153"/>
  <c r="AV153"/>
  <c r="AS153"/>
  <c r="AP153"/>
  <c r="AM153"/>
  <c r="AJ153"/>
  <c r="AG153"/>
  <c r="AD153"/>
  <c r="AA153"/>
  <c r="X153"/>
  <c r="U153"/>
  <c r="R153"/>
  <c r="O153"/>
  <c r="L153"/>
  <c r="I153"/>
  <c r="F153"/>
  <c r="BK152"/>
  <c r="BJ152"/>
  <c r="BL152"/>
  <c r="BH152"/>
  <c r="BE152"/>
  <c r="BB152"/>
  <c r="AY152"/>
  <c r="AV152"/>
  <c r="AS152"/>
  <c r="AP152"/>
  <c r="AM152"/>
  <c r="AJ152"/>
  <c r="AG152"/>
  <c r="AD152"/>
  <c r="AA152"/>
  <c r="X152"/>
  <c r="U152"/>
  <c r="R152"/>
  <c r="O152"/>
  <c r="L152"/>
  <c r="I152"/>
  <c r="F152"/>
  <c r="BK151"/>
  <c r="BJ151"/>
  <c r="BH151"/>
  <c r="BE151"/>
  <c r="BB151"/>
  <c r="AY151"/>
  <c r="AV151"/>
  <c r="AS151"/>
  <c r="AP151"/>
  <c r="AM151"/>
  <c r="AJ151"/>
  <c r="AG151"/>
  <c r="AD151"/>
  <c r="AA151"/>
  <c r="X151"/>
  <c r="U151"/>
  <c r="R151"/>
  <c r="O151"/>
  <c r="L151"/>
  <c r="I151"/>
  <c r="F151"/>
  <c r="BK150"/>
  <c r="BJ150"/>
  <c r="BL150"/>
  <c r="BH150"/>
  <c r="BE150"/>
  <c r="BB150"/>
  <c r="AY150"/>
  <c r="AV150"/>
  <c r="AS150"/>
  <c r="AP150"/>
  <c r="AM150"/>
  <c r="AJ150"/>
  <c r="AG150"/>
  <c r="AD150"/>
  <c r="AA150"/>
  <c r="X150"/>
  <c r="U150"/>
  <c r="R150"/>
  <c r="O150"/>
  <c r="L150"/>
  <c r="I150"/>
  <c r="F150"/>
  <c r="BK149"/>
  <c r="BJ149"/>
  <c r="BH149"/>
  <c r="BE149"/>
  <c r="BB149"/>
  <c r="AY149"/>
  <c r="AV149"/>
  <c r="AS149"/>
  <c r="AP149"/>
  <c r="AM149"/>
  <c r="AJ149"/>
  <c r="AG149"/>
  <c r="AD149"/>
  <c r="AA149"/>
  <c r="X149"/>
  <c r="U149"/>
  <c r="R149"/>
  <c r="O149"/>
  <c r="L149"/>
  <c r="I149"/>
  <c r="F149"/>
  <c r="BK148"/>
  <c r="BJ148"/>
  <c r="BL148"/>
  <c r="BH148"/>
  <c r="BE148"/>
  <c r="BB148"/>
  <c r="AY148"/>
  <c r="AV148"/>
  <c r="AS148"/>
  <c r="AP148"/>
  <c r="AM148"/>
  <c r="AJ148"/>
  <c r="AG148"/>
  <c r="AD148"/>
  <c r="AA148"/>
  <c r="X148"/>
  <c r="U148"/>
  <c r="R148"/>
  <c r="O148"/>
  <c r="L148"/>
  <c r="I148"/>
  <c r="F148"/>
  <c r="BK147"/>
  <c r="BJ147"/>
  <c r="BH147"/>
  <c r="BE147"/>
  <c r="BB147"/>
  <c r="AY147"/>
  <c r="AV147"/>
  <c r="AS147"/>
  <c r="AP147"/>
  <c r="AM147"/>
  <c r="AJ147"/>
  <c r="AG147"/>
  <c r="AD147"/>
  <c r="AA147"/>
  <c r="X147"/>
  <c r="U147"/>
  <c r="R147"/>
  <c r="O147"/>
  <c r="L147"/>
  <c r="I147"/>
  <c r="F147"/>
  <c r="BK146"/>
  <c r="BJ146"/>
  <c r="BL146" s="1"/>
  <c r="BH146"/>
  <c r="BE146"/>
  <c r="BB146"/>
  <c r="AY146"/>
  <c r="AV146"/>
  <c r="AS146"/>
  <c r="AP146"/>
  <c r="AM146"/>
  <c r="AJ146"/>
  <c r="AG146"/>
  <c r="AD146"/>
  <c r="AA146"/>
  <c r="X146"/>
  <c r="U146"/>
  <c r="R146"/>
  <c r="O146"/>
  <c r="L146"/>
  <c r="I146"/>
  <c r="F146"/>
  <c r="BK145"/>
  <c r="BJ145"/>
  <c r="BH145"/>
  <c r="BE145"/>
  <c r="BB145"/>
  <c r="AY145"/>
  <c r="AV145"/>
  <c r="AS145"/>
  <c r="AP145"/>
  <c r="AM145"/>
  <c r="AJ145"/>
  <c r="AG145"/>
  <c r="AD145"/>
  <c r="AA145"/>
  <c r="X145"/>
  <c r="U145"/>
  <c r="R145"/>
  <c r="O145"/>
  <c r="L145"/>
  <c r="I145"/>
  <c r="F145"/>
  <c r="BK144"/>
  <c r="BJ144"/>
  <c r="BL144"/>
  <c r="BH144"/>
  <c r="BE144"/>
  <c r="BB144"/>
  <c r="AY144"/>
  <c r="AV144"/>
  <c r="AS144"/>
  <c r="AP144"/>
  <c r="AM144"/>
  <c r="AJ144"/>
  <c r="AG144"/>
  <c r="AD144"/>
  <c r="AA144"/>
  <c r="X144"/>
  <c r="U144"/>
  <c r="R144"/>
  <c r="O144"/>
  <c r="L144"/>
  <c r="I144"/>
  <c r="F144"/>
  <c r="BK143"/>
  <c r="BJ143"/>
  <c r="BH143"/>
  <c r="BE143"/>
  <c r="BB143"/>
  <c r="AY143"/>
  <c r="AV143"/>
  <c r="AS143"/>
  <c r="AP143"/>
  <c r="AM143"/>
  <c r="AJ143"/>
  <c r="AG143"/>
  <c r="AD143"/>
  <c r="AA143"/>
  <c r="X143"/>
  <c r="U143"/>
  <c r="R143"/>
  <c r="O143"/>
  <c r="L143"/>
  <c r="I143"/>
  <c r="F143"/>
  <c r="BK142"/>
  <c r="BJ142"/>
  <c r="BL142" s="1"/>
  <c r="BH142"/>
  <c r="BE142"/>
  <c r="BB142"/>
  <c r="AY142"/>
  <c r="AV142"/>
  <c r="AS142"/>
  <c r="AP142"/>
  <c r="AM142"/>
  <c r="AJ142"/>
  <c r="AG142"/>
  <c r="AD142"/>
  <c r="AA142"/>
  <c r="X142"/>
  <c r="U142"/>
  <c r="R142"/>
  <c r="O142"/>
  <c r="L142"/>
  <c r="I142"/>
  <c r="F142"/>
  <c r="BK141"/>
  <c r="BJ141"/>
  <c r="BH141"/>
  <c r="BE141"/>
  <c r="BB141"/>
  <c r="AY141"/>
  <c r="AV141"/>
  <c r="AS141"/>
  <c r="AP141"/>
  <c r="AM141"/>
  <c r="AJ141"/>
  <c r="AG141"/>
  <c r="AD141"/>
  <c r="AA141"/>
  <c r="X141"/>
  <c r="U141"/>
  <c r="R141"/>
  <c r="O141"/>
  <c r="L141"/>
  <c r="I141"/>
  <c r="F141"/>
  <c r="BK140"/>
  <c r="BJ140"/>
  <c r="BL140"/>
  <c r="BH140"/>
  <c r="BE140"/>
  <c r="BB140"/>
  <c r="AY140"/>
  <c r="AV140"/>
  <c r="AS140"/>
  <c r="AP140"/>
  <c r="AM140"/>
  <c r="AJ140"/>
  <c r="AG140"/>
  <c r="AD140"/>
  <c r="AA140"/>
  <c r="X140"/>
  <c r="U140"/>
  <c r="R140"/>
  <c r="O140"/>
  <c r="L140"/>
  <c r="I140"/>
  <c r="F140"/>
  <c r="BK139"/>
  <c r="BJ139"/>
  <c r="BH139"/>
  <c r="BE139"/>
  <c r="BB139"/>
  <c r="AY139"/>
  <c r="AV139"/>
  <c r="AS139"/>
  <c r="AP139"/>
  <c r="AM139"/>
  <c r="AJ139"/>
  <c r="AG139"/>
  <c r="AD139"/>
  <c r="AA139"/>
  <c r="X139"/>
  <c r="U139"/>
  <c r="R139"/>
  <c r="O139"/>
  <c r="L139"/>
  <c r="I139"/>
  <c r="F139"/>
  <c r="BK138"/>
  <c r="BJ138"/>
  <c r="BL138" s="1"/>
  <c r="BH138"/>
  <c r="BE138"/>
  <c r="BB138"/>
  <c r="AY138"/>
  <c r="AV138"/>
  <c r="AS138"/>
  <c r="AP138"/>
  <c r="AM138"/>
  <c r="AJ138"/>
  <c r="AG138"/>
  <c r="AD138"/>
  <c r="AA138"/>
  <c r="X138"/>
  <c r="U138"/>
  <c r="R138"/>
  <c r="O138"/>
  <c r="L138"/>
  <c r="I138"/>
  <c r="F138"/>
  <c r="BK137"/>
  <c r="BJ137"/>
  <c r="BH137"/>
  <c r="BE137"/>
  <c r="BB137"/>
  <c r="AY137"/>
  <c r="AV137"/>
  <c r="AS137"/>
  <c r="AP137"/>
  <c r="AM137"/>
  <c r="AJ137"/>
  <c r="AG137"/>
  <c r="AD137"/>
  <c r="AA137"/>
  <c r="X137"/>
  <c r="U137"/>
  <c r="R137"/>
  <c r="O137"/>
  <c r="L137"/>
  <c r="I137"/>
  <c r="F137"/>
  <c r="BK136"/>
  <c r="BJ136"/>
  <c r="BL136"/>
  <c r="BH136"/>
  <c r="BE136"/>
  <c r="BB136"/>
  <c r="AY136"/>
  <c r="AV136"/>
  <c r="AS136"/>
  <c r="AP136"/>
  <c r="AM136"/>
  <c r="AJ136"/>
  <c r="AG136"/>
  <c r="AD136"/>
  <c r="AA136"/>
  <c r="X136"/>
  <c r="U136"/>
  <c r="R136"/>
  <c r="O136"/>
  <c r="L136"/>
  <c r="I136"/>
  <c r="F136"/>
  <c r="BK135"/>
  <c r="BJ135"/>
  <c r="BH135"/>
  <c r="BE135"/>
  <c r="BB135"/>
  <c r="AY135"/>
  <c r="AV135"/>
  <c r="AS135"/>
  <c r="AP135"/>
  <c r="AM135"/>
  <c r="AJ135"/>
  <c r="AG135"/>
  <c r="AD135"/>
  <c r="AA135"/>
  <c r="X135"/>
  <c r="U135"/>
  <c r="R135"/>
  <c r="O135"/>
  <c r="L135"/>
  <c r="I135"/>
  <c r="F135"/>
  <c r="BK134"/>
  <c r="BJ134"/>
  <c r="BL134" s="1"/>
  <c r="BH134"/>
  <c r="BE134"/>
  <c r="BB134"/>
  <c r="AY134"/>
  <c r="AV134"/>
  <c r="AS134"/>
  <c r="AP134"/>
  <c r="AM134"/>
  <c r="AJ134"/>
  <c r="AG134"/>
  <c r="AD134"/>
  <c r="AA134"/>
  <c r="X134"/>
  <c r="U134"/>
  <c r="R134"/>
  <c r="O134"/>
  <c r="L134"/>
  <c r="I134"/>
  <c r="F134"/>
  <c r="BK133"/>
  <c r="BJ133"/>
  <c r="BH133"/>
  <c r="BE133"/>
  <c r="BB133"/>
  <c r="AY133"/>
  <c r="AV133"/>
  <c r="AS133"/>
  <c r="AP133"/>
  <c r="AM133"/>
  <c r="AJ133"/>
  <c r="AG133"/>
  <c r="AD133"/>
  <c r="AA133"/>
  <c r="X133"/>
  <c r="U133"/>
  <c r="R133"/>
  <c r="O133"/>
  <c r="L133"/>
  <c r="I133"/>
  <c r="F133"/>
  <c r="BK132"/>
  <c r="BJ132"/>
  <c r="BL132"/>
  <c r="BH132"/>
  <c r="BE132"/>
  <c r="BB132"/>
  <c r="AY132"/>
  <c r="AV132"/>
  <c r="AS132"/>
  <c r="AP132"/>
  <c r="AM132"/>
  <c r="AJ132"/>
  <c r="AG132"/>
  <c r="AD132"/>
  <c r="AA132"/>
  <c r="X132"/>
  <c r="U132"/>
  <c r="R132"/>
  <c r="O132"/>
  <c r="L132"/>
  <c r="I132"/>
  <c r="F132"/>
  <c r="BK131"/>
  <c r="BK161" s="1"/>
  <c r="BJ131"/>
  <c r="BJ161" s="1"/>
  <c r="BH131"/>
  <c r="BH161" s="1"/>
  <c r="BE131"/>
  <c r="BE161" s="1"/>
  <c r="BB131"/>
  <c r="BB161" s="1"/>
  <c r="AY131"/>
  <c r="AY161" s="1"/>
  <c r="AV131"/>
  <c r="AV161" s="1"/>
  <c r="AS131"/>
  <c r="AS161" s="1"/>
  <c r="AP131"/>
  <c r="AP161" s="1"/>
  <c r="AM131"/>
  <c r="AM161" s="1"/>
  <c r="AJ131"/>
  <c r="AJ161" s="1"/>
  <c r="AG131"/>
  <c r="AG161" s="1"/>
  <c r="AD131"/>
  <c r="AD161" s="1"/>
  <c r="AA131"/>
  <c r="AA161" s="1"/>
  <c r="X131"/>
  <c r="X161" s="1"/>
  <c r="U131"/>
  <c r="U161" s="1"/>
  <c r="R131"/>
  <c r="R161" s="1"/>
  <c r="O131"/>
  <c r="O161" s="1"/>
  <c r="L131"/>
  <c r="L161" s="1"/>
  <c r="I131"/>
  <c r="I161" s="1"/>
  <c r="F131"/>
  <c r="F161" s="1"/>
  <c r="BG130"/>
  <c r="BF130"/>
  <c r="BD130"/>
  <c r="BC130"/>
  <c r="BA130"/>
  <c r="AZ130"/>
  <c r="AX130"/>
  <c r="AW130"/>
  <c r="AU130"/>
  <c r="AT130"/>
  <c r="AR130"/>
  <c r="AQ130"/>
  <c r="AO130"/>
  <c r="AN130"/>
  <c r="AL130"/>
  <c r="AK130"/>
  <c r="AI130"/>
  <c r="AH130"/>
  <c r="AF130"/>
  <c r="AE130"/>
  <c r="AC130"/>
  <c r="AB130"/>
  <c r="Z130"/>
  <c r="Y130"/>
  <c r="W130"/>
  <c r="V130"/>
  <c r="T130"/>
  <c r="S130"/>
  <c r="Q130"/>
  <c r="P130"/>
  <c r="N130"/>
  <c r="M130"/>
  <c r="K130"/>
  <c r="J130"/>
  <c r="H130"/>
  <c r="G130"/>
  <c r="E130"/>
  <c r="D130"/>
  <c r="BK129"/>
  <c r="BJ129"/>
  <c r="BH129"/>
  <c r="BE129"/>
  <c r="BB129"/>
  <c r="AY129"/>
  <c r="AV129"/>
  <c r="AS129"/>
  <c r="AP129"/>
  <c r="AM129"/>
  <c r="AJ129"/>
  <c r="AG129"/>
  <c r="AD129"/>
  <c r="AA129"/>
  <c r="X129"/>
  <c r="U129"/>
  <c r="R129"/>
  <c r="O129"/>
  <c r="L129"/>
  <c r="I129"/>
  <c r="F129"/>
  <c r="BK128"/>
  <c r="BJ128"/>
  <c r="BL128" s="1"/>
  <c r="BH128"/>
  <c r="BE128"/>
  <c r="BB128"/>
  <c r="AY128"/>
  <c r="AV128"/>
  <c r="AS128"/>
  <c r="AP128"/>
  <c r="AM128"/>
  <c r="AJ128"/>
  <c r="AG128"/>
  <c r="AD128"/>
  <c r="AA128"/>
  <c r="X128"/>
  <c r="U128"/>
  <c r="R128"/>
  <c r="O128"/>
  <c r="L128"/>
  <c r="I128"/>
  <c r="F128"/>
  <c r="BK127"/>
  <c r="BJ127"/>
  <c r="BH127"/>
  <c r="BE127"/>
  <c r="BB127"/>
  <c r="AY127"/>
  <c r="AV127"/>
  <c r="AS127"/>
  <c r="AP127"/>
  <c r="AM127"/>
  <c r="AJ127"/>
  <c r="AG127"/>
  <c r="AD127"/>
  <c r="AA127"/>
  <c r="X127"/>
  <c r="U127"/>
  <c r="R127"/>
  <c r="O127"/>
  <c r="L127"/>
  <c r="I127"/>
  <c r="F127"/>
  <c r="BK126"/>
  <c r="BJ126"/>
  <c r="BL126"/>
  <c r="BH126"/>
  <c r="BE126"/>
  <c r="BB126"/>
  <c r="AY126"/>
  <c r="AV126"/>
  <c r="AS126"/>
  <c r="AP126"/>
  <c r="AM126"/>
  <c r="AJ126"/>
  <c r="AG126"/>
  <c r="AD126"/>
  <c r="AA126"/>
  <c r="X126"/>
  <c r="U126"/>
  <c r="R126"/>
  <c r="O126"/>
  <c r="L126"/>
  <c r="I126"/>
  <c r="F126"/>
  <c r="BK125"/>
  <c r="BJ125"/>
  <c r="BH125"/>
  <c r="BE125"/>
  <c r="BB125"/>
  <c r="AY125"/>
  <c r="AV125"/>
  <c r="AS125"/>
  <c r="AP125"/>
  <c r="AM125"/>
  <c r="AJ125"/>
  <c r="AG125"/>
  <c r="AD125"/>
  <c r="AA125"/>
  <c r="X125"/>
  <c r="U125"/>
  <c r="R125"/>
  <c r="O125"/>
  <c r="L125"/>
  <c r="I125"/>
  <c r="F125"/>
  <c r="BK124"/>
  <c r="BJ124"/>
  <c r="BL124" s="1"/>
  <c r="BH124"/>
  <c r="BE124"/>
  <c r="BB124"/>
  <c r="AY124"/>
  <c r="AV124"/>
  <c r="AS124"/>
  <c r="AP124"/>
  <c r="AM124"/>
  <c r="AJ124"/>
  <c r="AG124"/>
  <c r="AD124"/>
  <c r="AA124"/>
  <c r="X124"/>
  <c r="U124"/>
  <c r="R124"/>
  <c r="O124"/>
  <c r="L124"/>
  <c r="I124"/>
  <c r="F124"/>
  <c r="BK123"/>
  <c r="BJ123"/>
  <c r="BH123"/>
  <c r="BE123"/>
  <c r="BB123"/>
  <c r="AY123"/>
  <c r="AV123"/>
  <c r="AS123"/>
  <c r="AP123"/>
  <c r="AM123"/>
  <c r="AJ123"/>
  <c r="AG123"/>
  <c r="AD123"/>
  <c r="AA123"/>
  <c r="X123"/>
  <c r="U123"/>
  <c r="R123"/>
  <c r="O123"/>
  <c r="L123"/>
  <c r="I123"/>
  <c r="F123"/>
  <c r="BK122"/>
  <c r="BJ122"/>
  <c r="BL122"/>
  <c r="BH122"/>
  <c r="BE122"/>
  <c r="BB122"/>
  <c r="AY122"/>
  <c r="AV122"/>
  <c r="AS122"/>
  <c r="AP122"/>
  <c r="AM122"/>
  <c r="AJ122"/>
  <c r="AG122"/>
  <c r="AD122"/>
  <c r="AA122"/>
  <c r="X122"/>
  <c r="U122"/>
  <c r="R122"/>
  <c r="O122"/>
  <c r="L122"/>
  <c r="I122"/>
  <c r="F122"/>
  <c r="BK121"/>
  <c r="BJ121"/>
  <c r="BH121"/>
  <c r="BE121"/>
  <c r="BB121"/>
  <c r="AY121"/>
  <c r="AV121"/>
  <c r="AS121"/>
  <c r="AP121"/>
  <c r="AM121"/>
  <c r="AJ121"/>
  <c r="AG121"/>
  <c r="AD121"/>
  <c r="AA121"/>
  <c r="X121"/>
  <c r="U121"/>
  <c r="R121"/>
  <c r="O121"/>
  <c r="L121"/>
  <c r="I121"/>
  <c r="F121"/>
  <c r="BK120"/>
  <c r="BJ120"/>
  <c r="BL120" s="1"/>
  <c r="BH120"/>
  <c r="BE120"/>
  <c r="BB120"/>
  <c r="AY120"/>
  <c r="AV120"/>
  <c r="AS120"/>
  <c r="AP120"/>
  <c r="AM120"/>
  <c r="AJ120"/>
  <c r="AG120"/>
  <c r="AD120"/>
  <c r="AA120"/>
  <c r="X120"/>
  <c r="U120"/>
  <c r="R120"/>
  <c r="O120"/>
  <c r="L120"/>
  <c r="I120"/>
  <c r="F120"/>
  <c r="BK119"/>
  <c r="BJ119"/>
  <c r="BH119"/>
  <c r="BE119"/>
  <c r="BB119"/>
  <c r="AY119"/>
  <c r="AV119"/>
  <c r="AS119"/>
  <c r="AP119"/>
  <c r="AM119"/>
  <c r="AJ119"/>
  <c r="AG119"/>
  <c r="AD119"/>
  <c r="AA119"/>
  <c r="X119"/>
  <c r="U119"/>
  <c r="R119"/>
  <c r="O119"/>
  <c r="L119"/>
  <c r="I119"/>
  <c r="F119"/>
  <c r="BK118"/>
  <c r="BJ118"/>
  <c r="BL118"/>
  <c r="BH118"/>
  <c r="BE118"/>
  <c r="BB118"/>
  <c r="AY118"/>
  <c r="AV118"/>
  <c r="AS118"/>
  <c r="AP118"/>
  <c r="AM118"/>
  <c r="AJ118"/>
  <c r="AG118"/>
  <c r="AD118"/>
  <c r="AA118"/>
  <c r="X118"/>
  <c r="U118"/>
  <c r="R118"/>
  <c r="O118"/>
  <c r="L118"/>
  <c r="I118"/>
  <c r="F118"/>
  <c r="BK117"/>
  <c r="BJ117"/>
  <c r="BH117"/>
  <c r="BE117"/>
  <c r="BB117"/>
  <c r="AY117"/>
  <c r="AV117"/>
  <c r="AS117"/>
  <c r="AP117"/>
  <c r="AM117"/>
  <c r="AJ117"/>
  <c r="AG117"/>
  <c r="AD117"/>
  <c r="AA117"/>
  <c r="X117"/>
  <c r="U117"/>
  <c r="R117"/>
  <c r="O117"/>
  <c r="L117"/>
  <c r="I117"/>
  <c r="F117"/>
  <c r="BK116"/>
  <c r="BJ116"/>
  <c r="BL116" s="1"/>
  <c r="BH116"/>
  <c r="BE116"/>
  <c r="BB116"/>
  <c r="AY116"/>
  <c r="AV116"/>
  <c r="AS116"/>
  <c r="AP116"/>
  <c r="AM116"/>
  <c r="AJ116"/>
  <c r="AG116"/>
  <c r="AD116"/>
  <c r="AA116"/>
  <c r="X116"/>
  <c r="U116"/>
  <c r="R116"/>
  <c r="O116"/>
  <c r="L116"/>
  <c r="I116"/>
  <c r="F116"/>
  <c r="BK115"/>
  <c r="BJ115"/>
  <c r="BH115"/>
  <c r="BE115"/>
  <c r="BB115"/>
  <c r="AY115"/>
  <c r="AV115"/>
  <c r="AS115"/>
  <c r="AP115"/>
  <c r="AM115"/>
  <c r="AJ115"/>
  <c r="AG115"/>
  <c r="AD115"/>
  <c r="AA115"/>
  <c r="X115"/>
  <c r="U115"/>
  <c r="R115"/>
  <c r="O115"/>
  <c r="L115"/>
  <c r="I115"/>
  <c r="F115"/>
  <c r="BK114"/>
  <c r="BJ114"/>
  <c r="BL114"/>
  <c r="BH114"/>
  <c r="BE114"/>
  <c r="BB114"/>
  <c r="AY114"/>
  <c r="AV114"/>
  <c r="AS114"/>
  <c r="AP114"/>
  <c r="AM114"/>
  <c r="AJ114"/>
  <c r="AG114"/>
  <c r="AD114"/>
  <c r="AA114"/>
  <c r="X114"/>
  <c r="U114"/>
  <c r="R114"/>
  <c r="O114"/>
  <c r="L114"/>
  <c r="I114"/>
  <c r="F114"/>
  <c r="BK113"/>
  <c r="BJ113"/>
  <c r="BH113"/>
  <c r="BE113"/>
  <c r="BB113"/>
  <c r="AY113"/>
  <c r="AV113"/>
  <c r="AS113"/>
  <c r="AP113"/>
  <c r="AM113"/>
  <c r="AJ113"/>
  <c r="AG113"/>
  <c r="AD113"/>
  <c r="AA113"/>
  <c r="X113"/>
  <c r="U113"/>
  <c r="R113"/>
  <c r="O113"/>
  <c r="L113"/>
  <c r="I113"/>
  <c r="F113"/>
  <c r="BK112"/>
  <c r="BJ112"/>
  <c r="BL112" s="1"/>
  <c r="BH112"/>
  <c r="BE112"/>
  <c r="BB112"/>
  <c r="AY112"/>
  <c r="AV112"/>
  <c r="AS112"/>
  <c r="AP112"/>
  <c r="AM112"/>
  <c r="AJ112"/>
  <c r="AG112"/>
  <c r="AD112"/>
  <c r="AA112"/>
  <c r="X112"/>
  <c r="U112"/>
  <c r="R112"/>
  <c r="O112"/>
  <c r="L112"/>
  <c r="I112"/>
  <c r="F112"/>
  <c r="BK111"/>
  <c r="BJ111"/>
  <c r="BH111"/>
  <c r="BE111"/>
  <c r="BB111"/>
  <c r="AY111"/>
  <c r="AV111"/>
  <c r="AS111"/>
  <c r="AP111"/>
  <c r="AM111"/>
  <c r="AJ111"/>
  <c r="AG111"/>
  <c r="AD111"/>
  <c r="AA111"/>
  <c r="X111"/>
  <c r="U111"/>
  <c r="R111"/>
  <c r="O111"/>
  <c r="L111"/>
  <c r="I111"/>
  <c r="F111"/>
  <c r="BK110"/>
  <c r="BJ110"/>
  <c r="BL110"/>
  <c r="BH110"/>
  <c r="BE110"/>
  <c r="BB110"/>
  <c r="AY110"/>
  <c r="AV110"/>
  <c r="AS110"/>
  <c r="AP110"/>
  <c r="AM110"/>
  <c r="AJ110"/>
  <c r="AG110"/>
  <c r="AD110"/>
  <c r="AA110"/>
  <c r="X110"/>
  <c r="U110"/>
  <c r="R110"/>
  <c r="O110"/>
  <c r="L110"/>
  <c r="I110"/>
  <c r="F110"/>
  <c r="BK109"/>
  <c r="BJ109"/>
  <c r="BH109"/>
  <c r="BE109"/>
  <c r="BB109"/>
  <c r="AY109"/>
  <c r="AV109"/>
  <c r="AS109"/>
  <c r="AP109"/>
  <c r="AM109"/>
  <c r="AJ109"/>
  <c r="AG109"/>
  <c r="AD109"/>
  <c r="AA109"/>
  <c r="X109"/>
  <c r="U109"/>
  <c r="R109"/>
  <c r="O109"/>
  <c r="L109"/>
  <c r="I109"/>
  <c r="F109"/>
  <c r="BK108"/>
  <c r="BJ108"/>
  <c r="BH108"/>
  <c r="BE108"/>
  <c r="BB108"/>
  <c r="AY108"/>
  <c r="AV108"/>
  <c r="AS108"/>
  <c r="AP108"/>
  <c r="AM108"/>
  <c r="AJ108"/>
  <c r="AG108"/>
  <c r="AD108"/>
  <c r="AA108"/>
  <c r="X108"/>
  <c r="U108"/>
  <c r="R108"/>
  <c r="O108"/>
  <c r="L108"/>
  <c r="I108"/>
  <c r="F108"/>
  <c r="BK107"/>
  <c r="BJ107"/>
  <c r="BH107"/>
  <c r="BE107"/>
  <c r="BB107"/>
  <c r="AY107"/>
  <c r="AV107"/>
  <c r="AS107"/>
  <c r="AP107"/>
  <c r="AM107"/>
  <c r="AJ107"/>
  <c r="AG107"/>
  <c r="AD107"/>
  <c r="AA107"/>
  <c r="X107"/>
  <c r="U107"/>
  <c r="R107"/>
  <c r="O107"/>
  <c r="L107"/>
  <c r="I107"/>
  <c r="F107"/>
  <c r="BK106"/>
  <c r="BJ106"/>
  <c r="BH106"/>
  <c r="BE106"/>
  <c r="BB106"/>
  <c r="AY106"/>
  <c r="AV106"/>
  <c r="AS106"/>
  <c r="AP106"/>
  <c r="AM106"/>
  <c r="AJ106"/>
  <c r="AG106"/>
  <c r="AD106"/>
  <c r="AA106"/>
  <c r="X106"/>
  <c r="U106"/>
  <c r="R106"/>
  <c r="O106"/>
  <c r="L106"/>
  <c r="I106"/>
  <c r="F106"/>
  <c r="BK105"/>
  <c r="BJ105"/>
  <c r="BH105"/>
  <c r="BE105"/>
  <c r="BB105"/>
  <c r="AY105"/>
  <c r="AV105"/>
  <c r="AS105"/>
  <c r="AP105"/>
  <c r="AM105"/>
  <c r="AJ105"/>
  <c r="AG105"/>
  <c r="AD105"/>
  <c r="AA105"/>
  <c r="X105"/>
  <c r="U105"/>
  <c r="R105"/>
  <c r="O105"/>
  <c r="L105"/>
  <c r="I105"/>
  <c r="F105"/>
  <c r="BK104"/>
  <c r="BJ104"/>
  <c r="BH104"/>
  <c r="BE104"/>
  <c r="BB104"/>
  <c r="AY104"/>
  <c r="AV104"/>
  <c r="AS104"/>
  <c r="AP104"/>
  <c r="AM104"/>
  <c r="AJ104"/>
  <c r="AG104"/>
  <c r="AD104"/>
  <c r="AA104"/>
  <c r="X104"/>
  <c r="U104"/>
  <c r="R104"/>
  <c r="O104"/>
  <c r="L104"/>
  <c r="I104"/>
  <c r="F104"/>
  <c r="BK103"/>
  <c r="BJ103"/>
  <c r="BH103"/>
  <c r="BE103"/>
  <c r="BB103"/>
  <c r="AY103"/>
  <c r="AV103"/>
  <c r="AS103"/>
  <c r="AP103"/>
  <c r="AM103"/>
  <c r="AJ103"/>
  <c r="AG103"/>
  <c r="AD103"/>
  <c r="AA103"/>
  <c r="X103"/>
  <c r="U103"/>
  <c r="R103"/>
  <c r="O103"/>
  <c r="L103"/>
  <c r="I103"/>
  <c r="F103"/>
  <c r="BK102"/>
  <c r="BJ102"/>
  <c r="BH102"/>
  <c r="BE102"/>
  <c r="BB102"/>
  <c r="AY102"/>
  <c r="AV102"/>
  <c r="AS102"/>
  <c r="AP102"/>
  <c r="AM102"/>
  <c r="AJ102"/>
  <c r="AG102"/>
  <c r="AD102"/>
  <c r="AA102"/>
  <c r="X102"/>
  <c r="U102"/>
  <c r="R102"/>
  <c r="O102"/>
  <c r="L102"/>
  <c r="I102"/>
  <c r="F102"/>
  <c r="BK101"/>
  <c r="BJ101"/>
  <c r="BH101"/>
  <c r="BE101"/>
  <c r="BB101"/>
  <c r="AY101"/>
  <c r="AV101"/>
  <c r="AS101"/>
  <c r="AP101"/>
  <c r="AM101"/>
  <c r="AJ101"/>
  <c r="AG101"/>
  <c r="AD101"/>
  <c r="AA101"/>
  <c r="X101"/>
  <c r="U101"/>
  <c r="R101"/>
  <c r="O101"/>
  <c r="L101"/>
  <c r="I101"/>
  <c r="F101"/>
  <c r="BK100"/>
  <c r="BJ100"/>
  <c r="BH100"/>
  <c r="BE100"/>
  <c r="BB100"/>
  <c r="AY100"/>
  <c r="AV100"/>
  <c r="AS100"/>
  <c r="AP100"/>
  <c r="AM100"/>
  <c r="AJ100"/>
  <c r="AG100"/>
  <c r="AD100"/>
  <c r="AA100"/>
  <c r="X100"/>
  <c r="U100"/>
  <c r="R100"/>
  <c r="O100"/>
  <c r="L100"/>
  <c r="I100"/>
  <c r="F100"/>
  <c r="BK99"/>
  <c r="BJ99"/>
  <c r="BH99"/>
  <c r="BE99"/>
  <c r="BB99"/>
  <c r="AY99"/>
  <c r="AV99"/>
  <c r="AS99"/>
  <c r="AP99"/>
  <c r="AM99"/>
  <c r="AJ99"/>
  <c r="AG99"/>
  <c r="AD99"/>
  <c r="AA99"/>
  <c r="X99"/>
  <c r="U99"/>
  <c r="R99"/>
  <c r="O99"/>
  <c r="L99"/>
  <c r="I99"/>
  <c r="F99"/>
  <c r="BK98"/>
  <c r="BJ98"/>
  <c r="BH98"/>
  <c r="BE98"/>
  <c r="BB98"/>
  <c r="AY98"/>
  <c r="AV98"/>
  <c r="AS98"/>
  <c r="AP98"/>
  <c r="AM98"/>
  <c r="AJ98"/>
  <c r="AG98"/>
  <c r="AD98"/>
  <c r="AA98"/>
  <c r="X98"/>
  <c r="U98"/>
  <c r="R98"/>
  <c r="O98"/>
  <c r="L98"/>
  <c r="I98"/>
  <c r="F98"/>
  <c r="BK97"/>
  <c r="BJ97"/>
  <c r="BJ130"/>
  <c r="BH97"/>
  <c r="BE97"/>
  <c r="BE130" s="1"/>
  <c r="BB97"/>
  <c r="AY97"/>
  <c r="AY130"/>
  <c r="AV97"/>
  <c r="AS97"/>
  <c r="AS130" s="1"/>
  <c r="AP97"/>
  <c r="AM97"/>
  <c r="AM130"/>
  <c r="AJ97"/>
  <c r="AG97"/>
  <c r="AG130" s="1"/>
  <c r="AD97"/>
  <c r="AA97"/>
  <c r="AA130"/>
  <c r="X97"/>
  <c r="U97"/>
  <c r="U130" s="1"/>
  <c r="R97"/>
  <c r="O97"/>
  <c r="O130"/>
  <c r="L97"/>
  <c r="I97"/>
  <c r="I130" s="1"/>
  <c r="F97"/>
  <c r="BG96"/>
  <c r="BF96"/>
  <c r="BD96"/>
  <c r="BC96"/>
  <c r="BA96"/>
  <c r="AZ96"/>
  <c r="AX96"/>
  <c r="AW96"/>
  <c r="AU96"/>
  <c r="AT96"/>
  <c r="AR96"/>
  <c r="AQ96"/>
  <c r="AO96"/>
  <c r="AN96"/>
  <c r="AL96"/>
  <c r="AK96"/>
  <c r="AI96"/>
  <c r="AH96"/>
  <c r="AF96"/>
  <c r="AE96"/>
  <c r="AC96"/>
  <c r="AB96"/>
  <c r="Z96"/>
  <c r="Y96"/>
  <c r="W96"/>
  <c r="V96"/>
  <c r="T96"/>
  <c r="S96"/>
  <c r="Q96"/>
  <c r="P96"/>
  <c r="N96"/>
  <c r="M96"/>
  <c r="K96"/>
  <c r="J96"/>
  <c r="H96"/>
  <c r="G96"/>
  <c r="E96"/>
  <c r="D96"/>
  <c r="BK95"/>
  <c r="BJ95"/>
  <c r="BH95"/>
  <c r="BE95"/>
  <c r="BB95"/>
  <c r="AY95"/>
  <c r="AV95"/>
  <c r="AS95"/>
  <c r="AP95"/>
  <c r="AM95"/>
  <c r="AJ95"/>
  <c r="AG95"/>
  <c r="AD95"/>
  <c r="AA95"/>
  <c r="X95"/>
  <c r="U95"/>
  <c r="R95"/>
  <c r="O95"/>
  <c r="L95"/>
  <c r="I95"/>
  <c r="F95"/>
  <c r="BK94"/>
  <c r="BJ94"/>
  <c r="BL94"/>
  <c r="BH94"/>
  <c r="BE94"/>
  <c r="BB94"/>
  <c r="AY94"/>
  <c r="AV94"/>
  <c r="AS94"/>
  <c r="AP94"/>
  <c r="AM94"/>
  <c r="AJ94"/>
  <c r="AG94"/>
  <c r="AD94"/>
  <c r="AA94"/>
  <c r="X94"/>
  <c r="U94"/>
  <c r="R94"/>
  <c r="O94"/>
  <c r="L94"/>
  <c r="I94"/>
  <c r="F94"/>
  <c r="BK93"/>
  <c r="BJ93"/>
  <c r="BH93"/>
  <c r="BE93"/>
  <c r="BB93"/>
  <c r="AY93"/>
  <c r="AV93"/>
  <c r="AS93"/>
  <c r="AP93"/>
  <c r="AM93"/>
  <c r="AJ93"/>
  <c r="AG93"/>
  <c r="AD93"/>
  <c r="AA93"/>
  <c r="X93"/>
  <c r="U93"/>
  <c r="R93"/>
  <c r="O93"/>
  <c r="L93"/>
  <c r="I93"/>
  <c r="F93"/>
  <c r="BK92"/>
  <c r="BJ92"/>
  <c r="BL92" s="1"/>
  <c r="BH92"/>
  <c r="BE92"/>
  <c r="BB92"/>
  <c r="AY92"/>
  <c r="AV92"/>
  <c r="AS92"/>
  <c r="AP92"/>
  <c r="AM92"/>
  <c r="AJ92"/>
  <c r="AG92"/>
  <c r="AD92"/>
  <c r="AA92"/>
  <c r="X92"/>
  <c r="U92"/>
  <c r="R92"/>
  <c r="O92"/>
  <c r="L92"/>
  <c r="I92"/>
  <c r="F92"/>
  <c r="BK91"/>
  <c r="BJ91"/>
  <c r="BH91"/>
  <c r="BE91"/>
  <c r="BB91"/>
  <c r="AY91"/>
  <c r="AV91"/>
  <c r="AS91"/>
  <c r="AP91"/>
  <c r="AM91"/>
  <c r="AJ91"/>
  <c r="AG91"/>
  <c r="AD91"/>
  <c r="AA91"/>
  <c r="X91"/>
  <c r="U91"/>
  <c r="R91"/>
  <c r="O91"/>
  <c r="L91"/>
  <c r="I91"/>
  <c r="F91"/>
  <c r="BK90"/>
  <c r="BJ90"/>
  <c r="BL90"/>
  <c r="BH90"/>
  <c r="BE90"/>
  <c r="BB90"/>
  <c r="AY90"/>
  <c r="AV90"/>
  <c r="AS90"/>
  <c r="AP90"/>
  <c r="AM90"/>
  <c r="AJ90"/>
  <c r="AG90"/>
  <c r="AD90"/>
  <c r="AA90"/>
  <c r="X90"/>
  <c r="U90"/>
  <c r="R90"/>
  <c r="O90"/>
  <c r="L90"/>
  <c r="I90"/>
  <c r="F90"/>
  <c r="BK89"/>
  <c r="BJ89"/>
  <c r="BH89"/>
  <c r="BE89"/>
  <c r="BB89"/>
  <c r="AY89"/>
  <c r="AV89"/>
  <c r="AS89"/>
  <c r="AP89"/>
  <c r="AM89"/>
  <c r="AJ89"/>
  <c r="AG89"/>
  <c r="AD89"/>
  <c r="AA89"/>
  <c r="X89"/>
  <c r="U89"/>
  <c r="R89"/>
  <c r="O89"/>
  <c r="L89"/>
  <c r="I89"/>
  <c r="F89"/>
  <c r="BK88"/>
  <c r="BJ88"/>
  <c r="BL88" s="1"/>
  <c r="BH88"/>
  <c r="BE88"/>
  <c r="BB88"/>
  <c r="AY88"/>
  <c r="AV88"/>
  <c r="AS88"/>
  <c r="AP88"/>
  <c r="AM88"/>
  <c r="AJ88"/>
  <c r="AG88"/>
  <c r="AD88"/>
  <c r="AA88"/>
  <c r="X88"/>
  <c r="U88"/>
  <c r="R88"/>
  <c r="O88"/>
  <c r="L88"/>
  <c r="I88"/>
  <c r="F88"/>
  <c r="BK87"/>
  <c r="BJ87"/>
  <c r="BH87"/>
  <c r="BE87"/>
  <c r="BB87"/>
  <c r="AY87"/>
  <c r="AV87"/>
  <c r="AS87"/>
  <c r="AP87"/>
  <c r="AM87"/>
  <c r="AJ87"/>
  <c r="AG87"/>
  <c r="AD87"/>
  <c r="AA87"/>
  <c r="X87"/>
  <c r="U87"/>
  <c r="R87"/>
  <c r="O87"/>
  <c r="L87"/>
  <c r="I87"/>
  <c r="F87"/>
  <c r="BK86"/>
  <c r="BJ86"/>
  <c r="BJ96"/>
  <c r="BH86"/>
  <c r="BE86"/>
  <c r="BE96" s="1"/>
  <c r="BB86"/>
  <c r="AY86"/>
  <c r="AY96"/>
  <c r="AV86"/>
  <c r="AS86"/>
  <c r="AS96" s="1"/>
  <c r="AP86"/>
  <c r="AM86"/>
  <c r="AM96"/>
  <c r="AJ86"/>
  <c r="AG86"/>
  <c r="AG96" s="1"/>
  <c r="AD86"/>
  <c r="AA86"/>
  <c r="AA96"/>
  <c r="X86"/>
  <c r="U86"/>
  <c r="U96" s="1"/>
  <c r="R86"/>
  <c r="O86"/>
  <c r="O96"/>
  <c r="L86"/>
  <c r="I86"/>
  <c r="I96" s="1"/>
  <c r="F86"/>
  <c r="BG85"/>
  <c r="BF85"/>
  <c r="BD85"/>
  <c r="BC85"/>
  <c r="BA85"/>
  <c r="AZ85"/>
  <c r="AX85"/>
  <c r="AW85"/>
  <c r="AU85"/>
  <c r="AT85"/>
  <c r="AR85"/>
  <c r="AQ85"/>
  <c r="AO85"/>
  <c r="AN85"/>
  <c r="AL85"/>
  <c r="AK85"/>
  <c r="AI85"/>
  <c r="AH85"/>
  <c r="AF85"/>
  <c r="AE85"/>
  <c r="AC85"/>
  <c r="AB85"/>
  <c r="Z85"/>
  <c r="Y85"/>
  <c r="W85"/>
  <c r="V85"/>
  <c r="T85"/>
  <c r="S85"/>
  <c r="Q85"/>
  <c r="P85"/>
  <c r="N85"/>
  <c r="M85"/>
  <c r="K85"/>
  <c r="J85"/>
  <c r="H85"/>
  <c r="G85"/>
  <c r="E85"/>
  <c r="D85"/>
  <c r="BK84"/>
  <c r="BJ84"/>
  <c r="BH84"/>
  <c r="BE84"/>
  <c r="BB84"/>
  <c r="AY84"/>
  <c r="AV84"/>
  <c r="AS84"/>
  <c r="AP84"/>
  <c r="AM84"/>
  <c r="AJ84"/>
  <c r="AG84"/>
  <c r="AD84"/>
  <c r="AA84"/>
  <c r="X84"/>
  <c r="U84"/>
  <c r="R84"/>
  <c r="O84"/>
  <c r="L84"/>
  <c r="I84"/>
  <c r="F84"/>
  <c r="BK83"/>
  <c r="BJ83"/>
  <c r="BL83" s="1"/>
  <c r="BH83"/>
  <c r="BE83"/>
  <c r="BB83"/>
  <c r="AY83"/>
  <c r="AV83"/>
  <c r="AS83"/>
  <c r="AP83"/>
  <c r="AM83"/>
  <c r="AJ83"/>
  <c r="AG83"/>
  <c r="AD83"/>
  <c r="AA83"/>
  <c r="X83"/>
  <c r="U83"/>
  <c r="R83"/>
  <c r="O83"/>
  <c r="L83"/>
  <c r="I83"/>
  <c r="F83"/>
  <c r="BK82"/>
  <c r="BJ82"/>
  <c r="BH82"/>
  <c r="BE82"/>
  <c r="BB82"/>
  <c r="AY82"/>
  <c r="AV82"/>
  <c r="AS82"/>
  <c r="AP82"/>
  <c r="AM82"/>
  <c r="AJ82"/>
  <c r="AG82"/>
  <c r="AD82"/>
  <c r="AA82"/>
  <c r="X82"/>
  <c r="U82"/>
  <c r="R82"/>
  <c r="O82"/>
  <c r="L82"/>
  <c r="I82"/>
  <c r="F82"/>
  <c r="BK81"/>
  <c r="BJ81"/>
  <c r="BL81" s="1"/>
  <c r="BH81"/>
  <c r="BE81"/>
  <c r="BB81"/>
  <c r="AY81"/>
  <c r="AV81"/>
  <c r="AS81"/>
  <c r="AP81"/>
  <c r="AM81"/>
  <c r="AJ81"/>
  <c r="AG81"/>
  <c r="AD81"/>
  <c r="AA81"/>
  <c r="X81"/>
  <c r="U81"/>
  <c r="R81"/>
  <c r="O81"/>
  <c r="L81"/>
  <c r="I81"/>
  <c r="F81"/>
  <c r="BK80"/>
  <c r="BJ80"/>
  <c r="BH80"/>
  <c r="BE80"/>
  <c r="BB80"/>
  <c r="AY80"/>
  <c r="AV80"/>
  <c r="AS80"/>
  <c r="AP80"/>
  <c r="AM80"/>
  <c r="AJ80"/>
  <c r="AG80"/>
  <c r="AD80"/>
  <c r="AA80"/>
  <c r="X80"/>
  <c r="U80"/>
  <c r="R80"/>
  <c r="O80"/>
  <c r="L80"/>
  <c r="I80"/>
  <c r="F80"/>
  <c r="BK79"/>
  <c r="BJ79"/>
  <c r="BL79" s="1"/>
  <c r="BH79"/>
  <c r="BE79"/>
  <c r="BB79"/>
  <c r="AY79"/>
  <c r="AV79"/>
  <c r="AS79"/>
  <c r="AP79"/>
  <c r="AM79"/>
  <c r="AJ79"/>
  <c r="AG79"/>
  <c r="AD79"/>
  <c r="AA79"/>
  <c r="X79"/>
  <c r="U79"/>
  <c r="R79"/>
  <c r="O79"/>
  <c r="L79"/>
  <c r="I79"/>
  <c r="F79"/>
  <c r="BK78"/>
  <c r="BJ78"/>
  <c r="BH78"/>
  <c r="BE78"/>
  <c r="BB78"/>
  <c r="AY78"/>
  <c r="AV78"/>
  <c r="AS78"/>
  <c r="AP78"/>
  <c r="AM78"/>
  <c r="AJ78"/>
  <c r="AG78"/>
  <c r="AD78"/>
  <c r="AA78"/>
  <c r="X78"/>
  <c r="U78"/>
  <c r="R78"/>
  <c r="O78"/>
  <c r="L78"/>
  <c r="I78"/>
  <c r="F78"/>
  <c r="BK77"/>
  <c r="BJ77"/>
  <c r="BJ85"/>
  <c r="BH77"/>
  <c r="BE77"/>
  <c r="BE85" s="1"/>
  <c r="BB77"/>
  <c r="AY77"/>
  <c r="AY85"/>
  <c r="AV77"/>
  <c r="AS77"/>
  <c r="AS85" s="1"/>
  <c r="AP77"/>
  <c r="AM77"/>
  <c r="AM85"/>
  <c r="AJ77"/>
  <c r="AG77"/>
  <c r="AG85" s="1"/>
  <c r="AD77"/>
  <c r="AA77"/>
  <c r="AA85"/>
  <c r="X77"/>
  <c r="U77"/>
  <c r="U85" s="1"/>
  <c r="R77"/>
  <c r="O77"/>
  <c r="O85"/>
  <c r="L77"/>
  <c r="I77"/>
  <c r="I85" s="1"/>
  <c r="F77"/>
  <c r="BG76"/>
  <c r="BF76"/>
  <c r="BD76"/>
  <c r="BC76"/>
  <c r="BA76"/>
  <c r="AZ76"/>
  <c r="AX76"/>
  <c r="AW76"/>
  <c r="AU76"/>
  <c r="AT76"/>
  <c r="AR76"/>
  <c r="AQ76"/>
  <c r="AO76"/>
  <c r="AN76"/>
  <c r="AL76"/>
  <c r="AK76"/>
  <c r="AI76"/>
  <c r="AH76"/>
  <c r="AF76"/>
  <c r="AE76"/>
  <c r="AC76"/>
  <c r="AB76"/>
  <c r="Z76"/>
  <c r="Y76"/>
  <c r="W76"/>
  <c r="V76"/>
  <c r="T76"/>
  <c r="S76"/>
  <c r="Q76"/>
  <c r="P76"/>
  <c r="N76"/>
  <c r="M76"/>
  <c r="K76"/>
  <c r="J76"/>
  <c r="H76"/>
  <c r="G76"/>
  <c r="E76"/>
  <c r="D76"/>
  <c r="BK75"/>
  <c r="BJ75"/>
  <c r="BH75"/>
  <c r="BE75"/>
  <c r="BB75"/>
  <c r="AY75"/>
  <c r="AV75"/>
  <c r="AS75"/>
  <c r="AP75"/>
  <c r="AM75"/>
  <c r="AJ75"/>
  <c r="AG75"/>
  <c r="AD75"/>
  <c r="AA75"/>
  <c r="X75"/>
  <c r="U75"/>
  <c r="R75"/>
  <c r="O75"/>
  <c r="L75"/>
  <c r="I75"/>
  <c r="F75"/>
  <c r="BK74"/>
  <c r="BJ74"/>
  <c r="BL74"/>
  <c r="BH74"/>
  <c r="BE74"/>
  <c r="BB74"/>
  <c r="AY74"/>
  <c r="AV74"/>
  <c r="AS74"/>
  <c r="AP74"/>
  <c r="AM74"/>
  <c r="AJ74"/>
  <c r="AG74"/>
  <c r="AD74"/>
  <c r="AA74"/>
  <c r="X74"/>
  <c r="U74"/>
  <c r="R74"/>
  <c r="O74"/>
  <c r="L74"/>
  <c r="I74"/>
  <c r="F74"/>
  <c r="BK73"/>
  <c r="BJ73"/>
  <c r="BH73"/>
  <c r="BE73"/>
  <c r="BB73"/>
  <c r="AY73"/>
  <c r="AV73"/>
  <c r="AS73"/>
  <c r="AP73"/>
  <c r="AM73"/>
  <c r="AJ73"/>
  <c r="AG73"/>
  <c r="AD73"/>
  <c r="AA73"/>
  <c r="X73"/>
  <c r="U73"/>
  <c r="R73"/>
  <c r="O73"/>
  <c r="L73"/>
  <c r="I73"/>
  <c r="F73"/>
  <c r="BK72"/>
  <c r="BJ72"/>
  <c r="BL72"/>
  <c r="BH72"/>
  <c r="BE72"/>
  <c r="BB72"/>
  <c r="AY72"/>
  <c r="AV72"/>
  <c r="AS72"/>
  <c r="AP72"/>
  <c r="AM72"/>
  <c r="AJ72"/>
  <c r="AG72"/>
  <c r="AD72"/>
  <c r="AA72"/>
  <c r="X72"/>
  <c r="U72"/>
  <c r="R72"/>
  <c r="O72"/>
  <c r="L72"/>
  <c r="I72"/>
  <c r="F72"/>
  <c r="BK71"/>
  <c r="BJ71"/>
  <c r="BH71"/>
  <c r="BE71"/>
  <c r="BB71"/>
  <c r="AY71"/>
  <c r="AV71"/>
  <c r="AS71"/>
  <c r="AP71"/>
  <c r="AM71"/>
  <c r="AJ71"/>
  <c r="AG71"/>
  <c r="AD71"/>
  <c r="AA71"/>
  <c r="X71"/>
  <c r="U71"/>
  <c r="R71"/>
  <c r="O71"/>
  <c r="L71"/>
  <c r="I71"/>
  <c r="F71"/>
  <c r="BK70"/>
  <c r="BJ70"/>
  <c r="BL70" s="1"/>
  <c r="BH70"/>
  <c r="BE70"/>
  <c r="BB70"/>
  <c r="AY70"/>
  <c r="AV70"/>
  <c r="AS70"/>
  <c r="AP70"/>
  <c r="AM70"/>
  <c r="AJ70"/>
  <c r="AG70"/>
  <c r="AD70"/>
  <c r="AA70"/>
  <c r="X70"/>
  <c r="U70"/>
  <c r="R70"/>
  <c r="O70"/>
  <c r="L70"/>
  <c r="I70"/>
  <c r="F70"/>
  <c r="BK69"/>
  <c r="BJ69"/>
  <c r="BH69"/>
  <c r="BE69"/>
  <c r="BB69"/>
  <c r="AY69"/>
  <c r="AV69"/>
  <c r="AS69"/>
  <c r="AP69"/>
  <c r="AM69"/>
  <c r="AJ69"/>
  <c r="AG69"/>
  <c r="AD69"/>
  <c r="AA69"/>
  <c r="X69"/>
  <c r="U69"/>
  <c r="R69"/>
  <c r="O69"/>
  <c r="L69"/>
  <c r="I69"/>
  <c r="F69"/>
  <c r="BK68"/>
  <c r="BJ68"/>
  <c r="BL68"/>
  <c r="BH68"/>
  <c r="BE68"/>
  <c r="BB68"/>
  <c r="AY68"/>
  <c r="AV68"/>
  <c r="AS68"/>
  <c r="AP68"/>
  <c r="AM68"/>
  <c r="AJ68"/>
  <c r="AG68"/>
  <c r="AD68"/>
  <c r="AA68"/>
  <c r="X68"/>
  <c r="U68"/>
  <c r="R68"/>
  <c r="O68"/>
  <c r="L68"/>
  <c r="I68"/>
  <c r="F68"/>
  <c r="BK67"/>
  <c r="BJ67"/>
  <c r="BH67"/>
  <c r="BE67"/>
  <c r="BB67"/>
  <c r="AY67"/>
  <c r="AV67"/>
  <c r="AS67"/>
  <c r="AP67"/>
  <c r="AM67"/>
  <c r="AJ67"/>
  <c r="AG67"/>
  <c r="AD67"/>
  <c r="AA67"/>
  <c r="X67"/>
  <c r="U67"/>
  <c r="R67"/>
  <c r="O67"/>
  <c r="L67"/>
  <c r="I67"/>
  <c r="F67"/>
  <c r="BK66"/>
  <c r="BJ66"/>
  <c r="BL66" s="1"/>
  <c r="BH66"/>
  <c r="BE66"/>
  <c r="BB66"/>
  <c r="AY66"/>
  <c r="AV66"/>
  <c r="AS66"/>
  <c r="AP66"/>
  <c r="AM66"/>
  <c r="AJ66"/>
  <c r="AG66"/>
  <c r="AD66"/>
  <c r="AA66"/>
  <c r="X66"/>
  <c r="U66"/>
  <c r="R66"/>
  <c r="O66"/>
  <c r="L66"/>
  <c r="I66"/>
  <c r="F66"/>
  <c r="BK65"/>
  <c r="BJ65"/>
  <c r="BH65"/>
  <c r="BE65"/>
  <c r="BB65"/>
  <c r="AY65"/>
  <c r="AV65"/>
  <c r="AS65"/>
  <c r="AP65"/>
  <c r="AM65"/>
  <c r="AJ65"/>
  <c r="AG65"/>
  <c r="AD65"/>
  <c r="AA65"/>
  <c r="X65"/>
  <c r="U65"/>
  <c r="R65"/>
  <c r="O65"/>
  <c r="L65"/>
  <c r="I65"/>
  <c r="F65"/>
  <c r="BK64"/>
  <c r="BJ64"/>
  <c r="BL64"/>
  <c r="BH64"/>
  <c r="BE64"/>
  <c r="BB64"/>
  <c r="AY64"/>
  <c r="AV64"/>
  <c r="AS64"/>
  <c r="AP64"/>
  <c r="AM64"/>
  <c r="AJ64"/>
  <c r="AG64"/>
  <c r="AD64"/>
  <c r="AA64"/>
  <c r="X64"/>
  <c r="U64"/>
  <c r="R64"/>
  <c r="O64"/>
  <c r="L64"/>
  <c r="I64"/>
  <c r="F64"/>
  <c r="BK63"/>
  <c r="BJ63"/>
  <c r="BH63"/>
  <c r="BE63"/>
  <c r="BB63"/>
  <c r="AY63"/>
  <c r="AV63"/>
  <c r="AS63"/>
  <c r="AP63"/>
  <c r="AM63"/>
  <c r="AJ63"/>
  <c r="AG63"/>
  <c r="AD63"/>
  <c r="AA63"/>
  <c r="X63"/>
  <c r="U63"/>
  <c r="R63"/>
  <c r="O63"/>
  <c r="L63"/>
  <c r="I63"/>
  <c r="F63"/>
  <c r="BK62"/>
  <c r="BJ62"/>
  <c r="BL62"/>
  <c r="BH62"/>
  <c r="BE62"/>
  <c r="BB62"/>
  <c r="AY62"/>
  <c r="AV62"/>
  <c r="AS62"/>
  <c r="AP62"/>
  <c r="AM62"/>
  <c r="AJ62"/>
  <c r="AG62"/>
  <c r="AD62"/>
  <c r="AA62"/>
  <c r="X62"/>
  <c r="U62"/>
  <c r="R62"/>
  <c r="O62"/>
  <c r="L62"/>
  <c r="I62"/>
  <c r="F62"/>
  <c r="BK61"/>
  <c r="BJ61"/>
  <c r="BH61"/>
  <c r="BE61"/>
  <c r="BB61"/>
  <c r="AY61"/>
  <c r="AV61"/>
  <c r="AS61"/>
  <c r="AP61"/>
  <c r="AM61"/>
  <c r="AJ61"/>
  <c r="AG61"/>
  <c r="AD61"/>
  <c r="AA61"/>
  <c r="X61"/>
  <c r="U61"/>
  <c r="R61"/>
  <c r="O61"/>
  <c r="L61"/>
  <c r="I61"/>
  <c r="F61"/>
  <c r="BK60"/>
  <c r="BJ60"/>
  <c r="BL60" s="1"/>
  <c r="BH60"/>
  <c r="BE60"/>
  <c r="BB60"/>
  <c r="AY60"/>
  <c r="AV60"/>
  <c r="AS60"/>
  <c r="AP60"/>
  <c r="AM60"/>
  <c r="AJ60"/>
  <c r="AG60"/>
  <c r="AD60"/>
  <c r="AA60"/>
  <c r="X60"/>
  <c r="U60"/>
  <c r="R60"/>
  <c r="O60"/>
  <c r="L60"/>
  <c r="I60"/>
  <c r="F60"/>
  <c r="BK59"/>
  <c r="BJ59"/>
  <c r="BH59"/>
  <c r="BE59"/>
  <c r="BB59"/>
  <c r="AY59"/>
  <c r="AV59"/>
  <c r="AS59"/>
  <c r="AP59"/>
  <c r="AM59"/>
  <c r="AJ59"/>
  <c r="AG59"/>
  <c r="AD59"/>
  <c r="AA59"/>
  <c r="X59"/>
  <c r="U59"/>
  <c r="R59"/>
  <c r="O59"/>
  <c r="L59"/>
  <c r="I59"/>
  <c r="F59"/>
  <c r="BK58"/>
  <c r="BJ58"/>
  <c r="BL58"/>
  <c r="BH58"/>
  <c r="BE58"/>
  <c r="BB58"/>
  <c r="AY58"/>
  <c r="AV58"/>
  <c r="AS58"/>
  <c r="AP58"/>
  <c r="AM58"/>
  <c r="AJ58"/>
  <c r="AG58"/>
  <c r="AD58"/>
  <c r="AA58"/>
  <c r="X58"/>
  <c r="U58"/>
  <c r="R58"/>
  <c r="O58"/>
  <c r="L58"/>
  <c r="I58"/>
  <c r="F58"/>
  <c r="BK57"/>
  <c r="BJ57"/>
  <c r="BH57"/>
  <c r="BE57"/>
  <c r="BB57"/>
  <c r="AY57"/>
  <c r="AV57"/>
  <c r="AS57"/>
  <c r="AP57"/>
  <c r="AM57"/>
  <c r="AJ57"/>
  <c r="AG57"/>
  <c r="AD57"/>
  <c r="AA57"/>
  <c r="X57"/>
  <c r="U57"/>
  <c r="R57"/>
  <c r="O57"/>
  <c r="L57"/>
  <c r="I57"/>
  <c r="F57"/>
  <c r="BK56"/>
  <c r="BJ56"/>
  <c r="BJ76" s="1"/>
  <c r="BH56"/>
  <c r="BE56"/>
  <c r="BE76"/>
  <c r="BB56"/>
  <c r="AY56"/>
  <c r="AY76" s="1"/>
  <c r="AV56"/>
  <c r="AS56"/>
  <c r="AS76"/>
  <c r="AP56"/>
  <c r="AM56"/>
  <c r="AM76" s="1"/>
  <c r="AJ56"/>
  <c r="AG56"/>
  <c r="AG76"/>
  <c r="AD56"/>
  <c r="AA56"/>
  <c r="AA76" s="1"/>
  <c r="X56"/>
  <c r="U56"/>
  <c r="U76"/>
  <c r="R56"/>
  <c r="O56"/>
  <c r="O76" s="1"/>
  <c r="L56"/>
  <c r="I56"/>
  <c r="I76"/>
  <c r="F56"/>
  <c r="BG55"/>
  <c r="BF55"/>
  <c r="BD55"/>
  <c r="BC55"/>
  <c r="BA55"/>
  <c r="AZ55"/>
  <c r="AX55"/>
  <c r="AW55"/>
  <c r="AU55"/>
  <c r="AT55"/>
  <c r="AR55"/>
  <c r="AQ55"/>
  <c r="AO55"/>
  <c r="AN55"/>
  <c r="AL55"/>
  <c r="AK55"/>
  <c r="AI55"/>
  <c r="AH55"/>
  <c r="AF55"/>
  <c r="AE55"/>
  <c r="AC55"/>
  <c r="AB55"/>
  <c r="Z55"/>
  <c r="Y55"/>
  <c r="W55"/>
  <c r="V55"/>
  <c r="T55"/>
  <c r="S55"/>
  <c r="Q55"/>
  <c r="P55"/>
  <c r="N55"/>
  <c r="M55"/>
  <c r="K55"/>
  <c r="J55"/>
  <c r="H55"/>
  <c r="G55"/>
  <c r="E55"/>
  <c r="D55"/>
  <c r="BK54"/>
  <c r="BJ54"/>
  <c r="BH54"/>
  <c r="BE54"/>
  <c r="BB54"/>
  <c r="AY54"/>
  <c r="AV54"/>
  <c r="AS54"/>
  <c r="AP54"/>
  <c r="AM54"/>
  <c r="AJ54"/>
  <c r="AG54"/>
  <c r="AD54"/>
  <c r="AA54"/>
  <c r="X54"/>
  <c r="U54"/>
  <c r="R54"/>
  <c r="O54"/>
  <c r="L54"/>
  <c r="I54"/>
  <c r="F54"/>
  <c r="BK53"/>
  <c r="BJ53"/>
  <c r="BL53" s="1"/>
  <c r="BH53"/>
  <c r="BE53"/>
  <c r="BB53"/>
  <c r="AY53"/>
  <c r="AV53"/>
  <c r="AS53"/>
  <c r="AP53"/>
  <c r="AM53"/>
  <c r="AJ53"/>
  <c r="AG53"/>
  <c r="AD53"/>
  <c r="AA53"/>
  <c r="X53"/>
  <c r="U53"/>
  <c r="R53"/>
  <c r="O53"/>
  <c r="L53"/>
  <c r="I53"/>
  <c r="F53"/>
  <c r="BK52"/>
  <c r="BJ52"/>
  <c r="BH52"/>
  <c r="BE52"/>
  <c r="BB52"/>
  <c r="AY52"/>
  <c r="AV52"/>
  <c r="AS52"/>
  <c r="AP52"/>
  <c r="AM52"/>
  <c r="AJ52"/>
  <c r="AG52"/>
  <c r="AD52"/>
  <c r="AA52"/>
  <c r="X52"/>
  <c r="U52"/>
  <c r="R52"/>
  <c r="O52"/>
  <c r="L52"/>
  <c r="I52"/>
  <c r="F52"/>
  <c r="BK51"/>
  <c r="BJ51"/>
  <c r="BL51"/>
  <c r="BH51"/>
  <c r="BE51"/>
  <c r="BB51"/>
  <c r="AY51"/>
  <c r="AV51"/>
  <c r="AS51"/>
  <c r="AP51"/>
  <c r="AM51"/>
  <c r="AJ51"/>
  <c r="AG51"/>
  <c r="AD51"/>
  <c r="AA51"/>
  <c r="X51"/>
  <c r="U51"/>
  <c r="R51"/>
  <c r="O51"/>
  <c r="L51"/>
  <c r="I51"/>
  <c r="F51"/>
  <c r="BK50"/>
  <c r="BJ50"/>
  <c r="BH50"/>
  <c r="BE50"/>
  <c r="BB50"/>
  <c r="AY50"/>
  <c r="AV50"/>
  <c r="AS50"/>
  <c r="AP50"/>
  <c r="AM50"/>
  <c r="AJ50"/>
  <c r="AG50"/>
  <c r="AD50"/>
  <c r="AA50"/>
  <c r="X50"/>
  <c r="U50"/>
  <c r="R50"/>
  <c r="O50"/>
  <c r="L50"/>
  <c r="I50"/>
  <c r="F50"/>
  <c r="BK49"/>
  <c r="BJ49"/>
  <c r="BL49" s="1"/>
  <c r="BH49"/>
  <c r="BE49"/>
  <c r="BB49"/>
  <c r="AY49"/>
  <c r="AV49"/>
  <c r="AS49"/>
  <c r="AP49"/>
  <c r="AM49"/>
  <c r="AJ49"/>
  <c r="AG49"/>
  <c r="AD49"/>
  <c r="AA49"/>
  <c r="X49"/>
  <c r="U49"/>
  <c r="R49"/>
  <c r="O49"/>
  <c r="L49"/>
  <c r="I49"/>
  <c r="F49"/>
  <c r="BK48"/>
  <c r="BJ48"/>
  <c r="BH48"/>
  <c r="BE48"/>
  <c r="BB48"/>
  <c r="AY48"/>
  <c r="AV48"/>
  <c r="AS48"/>
  <c r="AP48"/>
  <c r="AM48"/>
  <c r="AJ48"/>
  <c r="AG48"/>
  <c r="AD48"/>
  <c r="AA48"/>
  <c r="X48"/>
  <c r="U48"/>
  <c r="R48"/>
  <c r="O48"/>
  <c r="L48"/>
  <c r="I48"/>
  <c r="F48"/>
  <c r="BK47"/>
  <c r="BJ47"/>
  <c r="BL47"/>
  <c r="BH47"/>
  <c r="BE47"/>
  <c r="BB47"/>
  <c r="AY47"/>
  <c r="AV47"/>
  <c r="AS47"/>
  <c r="AP47"/>
  <c r="AM47"/>
  <c r="AJ47"/>
  <c r="AG47"/>
  <c r="AD47"/>
  <c r="AA47"/>
  <c r="X47"/>
  <c r="U47"/>
  <c r="R47"/>
  <c r="O47"/>
  <c r="L47"/>
  <c r="I47"/>
  <c r="F47"/>
  <c r="BK46"/>
  <c r="BJ46"/>
  <c r="BH46"/>
  <c r="BE46"/>
  <c r="BB46"/>
  <c r="AY46"/>
  <c r="AV46"/>
  <c r="AS46"/>
  <c r="AP46"/>
  <c r="AM46"/>
  <c r="AJ46"/>
  <c r="AG46"/>
  <c r="AD46"/>
  <c r="AA46"/>
  <c r="X46"/>
  <c r="U46"/>
  <c r="R46"/>
  <c r="O46"/>
  <c r="L46"/>
  <c r="I46"/>
  <c r="F46"/>
  <c r="BK45"/>
  <c r="BJ45"/>
  <c r="BL45" s="1"/>
  <c r="BH45"/>
  <c r="BE45"/>
  <c r="BB45"/>
  <c r="AY45"/>
  <c r="AV45"/>
  <c r="AS45"/>
  <c r="AP45"/>
  <c r="AM45"/>
  <c r="AJ45"/>
  <c r="AG45"/>
  <c r="AD45"/>
  <c r="AA45"/>
  <c r="X45"/>
  <c r="U45"/>
  <c r="R45"/>
  <c r="O45"/>
  <c r="L45"/>
  <c r="I45"/>
  <c r="F45"/>
  <c r="BK44"/>
  <c r="BJ44"/>
  <c r="BH44"/>
  <c r="BE44"/>
  <c r="BB44"/>
  <c r="AY44"/>
  <c r="AV44"/>
  <c r="AS44"/>
  <c r="AP44"/>
  <c r="AM44"/>
  <c r="AJ44"/>
  <c r="AG44"/>
  <c r="AD44"/>
  <c r="AA44"/>
  <c r="X44"/>
  <c r="U44"/>
  <c r="R44"/>
  <c r="O44"/>
  <c r="L44"/>
  <c r="I44"/>
  <c r="F44"/>
  <c r="BK43"/>
  <c r="BJ43"/>
  <c r="BL43"/>
  <c r="BH43"/>
  <c r="BE43"/>
  <c r="BB43"/>
  <c r="AY43"/>
  <c r="AV43"/>
  <c r="AS43"/>
  <c r="AP43"/>
  <c r="AM43"/>
  <c r="AJ43"/>
  <c r="AG43"/>
  <c r="AD43"/>
  <c r="AA43"/>
  <c r="X43"/>
  <c r="U43"/>
  <c r="R43"/>
  <c r="O43"/>
  <c r="L43"/>
  <c r="I43"/>
  <c r="F43"/>
  <c r="BK42"/>
  <c r="BJ42"/>
  <c r="BH42"/>
  <c r="BE42"/>
  <c r="BB42"/>
  <c r="AY42"/>
  <c r="AV42"/>
  <c r="AS42"/>
  <c r="AP42"/>
  <c r="AM42"/>
  <c r="AJ42"/>
  <c r="AG42"/>
  <c r="AD42"/>
  <c r="AA42"/>
  <c r="X42"/>
  <c r="U42"/>
  <c r="R42"/>
  <c r="O42"/>
  <c r="L42"/>
  <c r="I42"/>
  <c r="F42"/>
  <c r="BK41"/>
  <c r="BJ41"/>
  <c r="BL41" s="1"/>
  <c r="BH41"/>
  <c r="BE41"/>
  <c r="BB41"/>
  <c r="AY41"/>
  <c r="AV41"/>
  <c r="AS41"/>
  <c r="AP41"/>
  <c r="AM41"/>
  <c r="AJ41"/>
  <c r="AG41"/>
  <c r="AD41"/>
  <c r="AA41"/>
  <c r="X41"/>
  <c r="U41"/>
  <c r="R41"/>
  <c r="O41"/>
  <c r="L41"/>
  <c r="I41"/>
  <c r="F41"/>
  <c r="BK40"/>
  <c r="BK55"/>
  <c r="BJ40"/>
  <c r="BH40"/>
  <c r="BH55"/>
  <c r="BE40"/>
  <c r="BB40"/>
  <c r="BB55" s="1"/>
  <c r="AY40"/>
  <c r="AV40"/>
  <c r="AV55"/>
  <c r="AS40"/>
  <c r="AP40"/>
  <c r="AP55" s="1"/>
  <c r="AM40"/>
  <c r="AJ40"/>
  <c r="AJ55"/>
  <c r="AG40"/>
  <c r="AD40"/>
  <c r="AD55" s="1"/>
  <c r="AA40"/>
  <c r="X40"/>
  <c r="X55"/>
  <c r="U40"/>
  <c r="R40"/>
  <c r="R55" s="1"/>
  <c r="O40"/>
  <c r="L40"/>
  <c r="L55"/>
  <c r="I40"/>
  <c r="F40"/>
  <c r="F55" s="1"/>
  <c r="BG39"/>
  <c r="BF39"/>
  <c r="BD39"/>
  <c r="BC39"/>
  <c r="BA39"/>
  <c r="AZ39"/>
  <c r="AX39"/>
  <c r="AW39"/>
  <c r="AU39"/>
  <c r="AT39"/>
  <c r="AR39"/>
  <c r="AQ39"/>
  <c r="AO39"/>
  <c r="AN39"/>
  <c r="AL39"/>
  <c r="AK39"/>
  <c r="AI39"/>
  <c r="AH39"/>
  <c r="AF39"/>
  <c r="AE39"/>
  <c r="AC39"/>
  <c r="AB39"/>
  <c r="Z39"/>
  <c r="Y39"/>
  <c r="W39"/>
  <c r="V39"/>
  <c r="T39"/>
  <c r="S39"/>
  <c r="Q39"/>
  <c r="P39"/>
  <c r="N39"/>
  <c r="M39"/>
  <c r="K39"/>
  <c r="J39"/>
  <c r="H39"/>
  <c r="G39"/>
  <c r="E39"/>
  <c r="D39"/>
  <c r="BK38"/>
  <c r="BJ38"/>
  <c r="BL38"/>
  <c r="BH38"/>
  <c r="BE38"/>
  <c r="BB38"/>
  <c r="AY38"/>
  <c r="AV38"/>
  <c r="AS38"/>
  <c r="AP38"/>
  <c r="AM38"/>
  <c r="AJ38"/>
  <c r="AG38"/>
  <c r="AD38"/>
  <c r="AA38"/>
  <c r="X38"/>
  <c r="U38"/>
  <c r="R38"/>
  <c r="O38"/>
  <c r="L38"/>
  <c r="I38"/>
  <c r="F38"/>
  <c r="BK37"/>
  <c r="BJ37"/>
  <c r="BH37"/>
  <c r="BE37"/>
  <c r="BB37"/>
  <c r="AY37"/>
  <c r="AV37"/>
  <c r="AS37"/>
  <c r="AP37"/>
  <c r="AM37"/>
  <c r="AJ37"/>
  <c r="AG37"/>
  <c r="AD37"/>
  <c r="AA37"/>
  <c r="X37"/>
  <c r="U37"/>
  <c r="R37"/>
  <c r="O37"/>
  <c r="L37"/>
  <c r="I37"/>
  <c r="F37"/>
  <c r="BK36"/>
  <c r="BJ36"/>
  <c r="BL36" s="1"/>
  <c r="BH36"/>
  <c r="BE36"/>
  <c r="BB36"/>
  <c r="AY36"/>
  <c r="AV36"/>
  <c r="AS36"/>
  <c r="AP36"/>
  <c r="AM36"/>
  <c r="AJ36"/>
  <c r="AG36"/>
  <c r="AD36"/>
  <c r="AA36"/>
  <c r="X36"/>
  <c r="U36"/>
  <c r="R36"/>
  <c r="O36"/>
  <c r="L36"/>
  <c r="I36"/>
  <c r="F36"/>
  <c r="BK35"/>
  <c r="BJ35"/>
  <c r="BH35"/>
  <c r="BE35"/>
  <c r="BB35"/>
  <c r="AY35"/>
  <c r="AV35"/>
  <c r="AS35"/>
  <c r="AP35"/>
  <c r="AM35"/>
  <c r="AJ35"/>
  <c r="AG35"/>
  <c r="AD35"/>
  <c r="AA35"/>
  <c r="X35"/>
  <c r="U35"/>
  <c r="R35"/>
  <c r="O35"/>
  <c r="L35"/>
  <c r="I35"/>
  <c r="F35"/>
  <c r="BK34"/>
  <c r="BJ34"/>
  <c r="BL34"/>
  <c r="BH34"/>
  <c r="BE34"/>
  <c r="BB34"/>
  <c r="AY34"/>
  <c r="AV34"/>
  <c r="AS34"/>
  <c r="AP34"/>
  <c r="AM34"/>
  <c r="AJ34"/>
  <c r="AG34"/>
  <c r="AD34"/>
  <c r="AA34"/>
  <c r="X34"/>
  <c r="U34"/>
  <c r="R34"/>
  <c r="O34"/>
  <c r="L34"/>
  <c r="I34"/>
  <c r="F34"/>
  <c r="BK33"/>
  <c r="BJ33"/>
  <c r="BH33"/>
  <c r="BE33"/>
  <c r="BB33"/>
  <c r="AY33"/>
  <c r="AV33"/>
  <c r="AS33"/>
  <c r="AP33"/>
  <c r="AM33"/>
  <c r="AJ33"/>
  <c r="AG33"/>
  <c r="AD33"/>
  <c r="AA33"/>
  <c r="X33"/>
  <c r="U33"/>
  <c r="R33"/>
  <c r="O33"/>
  <c r="L33"/>
  <c r="I33"/>
  <c r="F33"/>
  <c r="BK32"/>
  <c r="BJ32"/>
  <c r="BL32" s="1"/>
  <c r="BH32"/>
  <c r="BE32"/>
  <c r="BB32"/>
  <c r="AY32"/>
  <c r="AV32"/>
  <c r="AS32"/>
  <c r="AP32"/>
  <c r="AM32"/>
  <c r="AJ32"/>
  <c r="AG32"/>
  <c r="AD32"/>
  <c r="AA32"/>
  <c r="X32"/>
  <c r="U32"/>
  <c r="R32"/>
  <c r="O32"/>
  <c r="L32"/>
  <c r="I32"/>
  <c r="F32"/>
  <c r="BK31"/>
  <c r="BJ31"/>
  <c r="BH31"/>
  <c r="BE31"/>
  <c r="BB31"/>
  <c r="AY31"/>
  <c r="AV31"/>
  <c r="AS31"/>
  <c r="AP31"/>
  <c r="AM31"/>
  <c r="AJ31"/>
  <c r="AG31"/>
  <c r="AD31"/>
  <c r="AA31"/>
  <c r="X31"/>
  <c r="U31"/>
  <c r="R31"/>
  <c r="O31"/>
  <c r="L31"/>
  <c r="I31"/>
  <c r="F31"/>
  <c r="BK30"/>
  <c r="BJ30"/>
  <c r="BJ39"/>
  <c r="BH30"/>
  <c r="BE30"/>
  <c r="BE39" s="1"/>
  <c r="BB30"/>
  <c r="AY30"/>
  <c r="AY39"/>
  <c r="AV30"/>
  <c r="AS30"/>
  <c r="AS39" s="1"/>
  <c r="AP30"/>
  <c r="AM30"/>
  <c r="AM39"/>
  <c r="AJ30"/>
  <c r="AG30"/>
  <c r="AG39" s="1"/>
  <c r="AD30"/>
  <c r="AA30"/>
  <c r="AA39"/>
  <c r="X30"/>
  <c r="U30"/>
  <c r="U39" s="1"/>
  <c r="R30"/>
  <c r="O30"/>
  <c r="O39"/>
  <c r="L30"/>
  <c r="I30"/>
  <c r="I39" s="1"/>
  <c r="F30"/>
  <c r="BG29"/>
  <c r="BF29"/>
  <c r="BD29"/>
  <c r="BC29"/>
  <c r="BA29"/>
  <c r="AZ29"/>
  <c r="AX29"/>
  <c r="AW29"/>
  <c r="AU29"/>
  <c r="AT29"/>
  <c r="AR29"/>
  <c r="AQ29"/>
  <c r="AO29"/>
  <c r="AN29"/>
  <c r="AL29"/>
  <c r="AK29"/>
  <c r="AI29"/>
  <c r="AH29"/>
  <c r="AF29"/>
  <c r="AE29"/>
  <c r="AC29"/>
  <c r="AB29"/>
  <c r="Z29"/>
  <c r="Y29"/>
  <c r="W29"/>
  <c r="V29"/>
  <c r="T29"/>
  <c r="S29"/>
  <c r="Q29"/>
  <c r="P29"/>
  <c r="N29"/>
  <c r="M29"/>
  <c r="K29"/>
  <c r="J29"/>
  <c r="H29"/>
  <c r="G29"/>
  <c r="E29"/>
  <c r="D29"/>
  <c r="BK28"/>
  <c r="BJ28"/>
  <c r="BH28"/>
  <c r="BE28"/>
  <c r="BB28"/>
  <c r="AY28"/>
  <c r="AV28"/>
  <c r="AS28"/>
  <c r="AP28"/>
  <c r="AM28"/>
  <c r="AJ28"/>
  <c r="AG28"/>
  <c r="AD28"/>
  <c r="AA28"/>
  <c r="X28"/>
  <c r="U28"/>
  <c r="R28"/>
  <c r="O28"/>
  <c r="L28"/>
  <c r="I28"/>
  <c r="F28"/>
  <c r="BK27"/>
  <c r="BJ27"/>
  <c r="BL27"/>
  <c r="BH27"/>
  <c r="BE27"/>
  <c r="BB27"/>
  <c r="AY27"/>
  <c r="AV27"/>
  <c r="AS27"/>
  <c r="AP27"/>
  <c r="AM27"/>
  <c r="AJ27"/>
  <c r="AG27"/>
  <c r="AD27"/>
  <c r="AA27"/>
  <c r="X27"/>
  <c r="U27"/>
  <c r="R27"/>
  <c r="O27"/>
  <c r="L27"/>
  <c r="I27"/>
  <c r="F27"/>
  <c r="BK26"/>
  <c r="BJ26"/>
  <c r="BH26"/>
  <c r="BE26"/>
  <c r="BB26"/>
  <c r="AY26"/>
  <c r="AV26"/>
  <c r="AS26"/>
  <c r="AP26"/>
  <c r="AM26"/>
  <c r="AJ26"/>
  <c r="AG26"/>
  <c r="AD26"/>
  <c r="AA26"/>
  <c r="X26"/>
  <c r="U26"/>
  <c r="R26"/>
  <c r="O26"/>
  <c r="L26"/>
  <c r="I26"/>
  <c r="F26"/>
  <c r="BK25"/>
  <c r="BJ25"/>
  <c r="BL25" s="1"/>
  <c r="BH25"/>
  <c r="BE25"/>
  <c r="BB25"/>
  <c r="AY25"/>
  <c r="AV25"/>
  <c r="AS25"/>
  <c r="AP25"/>
  <c r="AM25"/>
  <c r="AJ25"/>
  <c r="AG25"/>
  <c r="AD25"/>
  <c r="AA25"/>
  <c r="X25"/>
  <c r="U25"/>
  <c r="R25"/>
  <c r="O25"/>
  <c r="L25"/>
  <c r="I25"/>
  <c r="F25"/>
  <c r="BK24"/>
  <c r="BJ24"/>
  <c r="BH24"/>
  <c r="BE24"/>
  <c r="BB24"/>
  <c r="AY24"/>
  <c r="AV24"/>
  <c r="AS24"/>
  <c r="AP24"/>
  <c r="AM24"/>
  <c r="AJ24"/>
  <c r="AG24"/>
  <c r="AD24"/>
  <c r="AA24"/>
  <c r="X24"/>
  <c r="U24"/>
  <c r="R24"/>
  <c r="O24"/>
  <c r="L24"/>
  <c r="I24"/>
  <c r="F24"/>
  <c r="BK23"/>
  <c r="BJ23"/>
  <c r="BL23"/>
  <c r="BH23"/>
  <c r="BE23"/>
  <c r="BB23"/>
  <c r="AY23"/>
  <c r="AV23"/>
  <c r="AS23"/>
  <c r="AP23"/>
  <c r="AM23"/>
  <c r="AJ23"/>
  <c r="AG23"/>
  <c r="AD23"/>
  <c r="AA23"/>
  <c r="X23"/>
  <c r="U23"/>
  <c r="R23"/>
  <c r="O23"/>
  <c r="L23"/>
  <c r="I23"/>
  <c r="F23"/>
  <c r="BK22"/>
  <c r="BJ22"/>
  <c r="BH22"/>
  <c r="BE22"/>
  <c r="BB22"/>
  <c r="AY22"/>
  <c r="AV22"/>
  <c r="AS22"/>
  <c r="AP22"/>
  <c r="AM22"/>
  <c r="AJ22"/>
  <c r="AG22"/>
  <c r="AD22"/>
  <c r="AA22"/>
  <c r="X22"/>
  <c r="U22"/>
  <c r="R22"/>
  <c r="O22"/>
  <c r="L22"/>
  <c r="I22"/>
  <c r="F22"/>
  <c r="BK21"/>
  <c r="BJ21"/>
  <c r="BL21" s="1"/>
  <c r="BH21"/>
  <c r="BE21"/>
  <c r="BB21"/>
  <c r="AY21"/>
  <c r="AV21"/>
  <c r="AS21"/>
  <c r="AP21"/>
  <c r="AM21"/>
  <c r="AJ21"/>
  <c r="AG21"/>
  <c r="AD21"/>
  <c r="AA21"/>
  <c r="X21"/>
  <c r="U21"/>
  <c r="R21"/>
  <c r="O21"/>
  <c r="L21"/>
  <c r="I21"/>
  <c r="F21"/>
  <c r="BK20"/>
  <c r="BK29" s="1"/>
  <c r="BJ20"/>
  <c r="BH20"/>
  <c r="BH29"/>
  <c r="BE20"/>
  <c r="BB20"/>
  <c r="BB29" s="1"/>
  <c r="AY20"/>
  <c r="AV20"/>
  <c r="AV29"/>
  <c r="AS20"/>
  <c r="AP20"/>
  <c r="AP29" s="1"/>
  <c r="AM20"/>
  <c r="AJ20"/>
  <c r="AJ29"/>
  <c r="AG20"/>
  <c r="AD20"/>
  <c r="AD29" s="1"/>
  <c r="AA20"/>
  <c r="X20"/>
  <c r="X29"/>
  <c r="U20"/>
  <c r="R20"/>
  <c r="R29" s="1"/>
  <c r="O20"/>
  <c r="L20"/>
  <c r="L29"/>
  <c r="I20"/>
  <c r="F20"/>
  <c r="F29" s="1"/>
  <c r="BG19"/>
  <c r="BF19"/>
  <c r="BD19"/>
  <c r="BC19"/>
  <c r="BA19"/>
  <c r="AZ19"/>
  <c r="AX19"/>
  <c r="AW19"/>
  <c r="AU19"/>
  <c r="AT19"/>
  <c r="AR19"/>
  <c r="AQ19"/>
  <c r="AO19"/>
  <c r="AN19"/>
  <c r="AL19"/>
  <c r="AK19"/>
  <c r="AI19"/>
  <c r="AH19"/>
  <c r="AF19"/>
  <c r="AE19"/>
  <c r="AC19"/>
  <c r="AB19"/>
  <c r="Z19"/>
  <c r="Y19"/>
  <c r="W19"/>
  <c r="V19"/>
  <c r="T19"/>
  <c r="S19"/>
  <c r="Q19"/>
  <c r="P19"/>
  <c r="N19"/>
  <c r="M19"/>
  <c r="K19"/>
  <c r="J19"/>
  <c r="H19"/>
  <c r="G19"/>
  <c r="E19"/>
  <c r="D19"/>
  <c r="BK18"/>
  <c r="BJ18"/>
  <c r="BL18"/>
  <c r="BH18"/>
  <c r="BE18"/>
  <c r="BB18"/>
  <c r="AY18"/>
  <c r="AV18"/>
  <c r="AS18"/>
  <c r="AP18"/>
  <c r="AM18"/>
  <c r="AJ18"/>
  <c r="AG18"/>
  <c r="AD18"/>
  <c r="AA18"/>
  <c r="X18"/>
  <c r="U18"/>
  <c r="R18"/>
  <c r="O18"/>
  <c r="L18"/>
  <c r="I18"/>
  <c r="F18"/>
  <c r="BK17"/>
  <c r="BJ17"/>
  <c r="BH17"/>
  <c r="BE17"/>
  <c r="BB17"/>
  <c r="AY17"/>
  <c r="AV17"/>
  <c r="AS17"/>
  <c r="AP17"/>
  <c r="AM17"/>
  <c r="AJ17"/>
  <c r="AG17"/>
  <c r="AD17"/>
  <c r="AA17"/>
  <c r="X17"/>
  <c r="U17"/>
  <c r="R17"/>
  <c r="O17"/>
  <c r="L17"/>
  <c r="I17"/>
  <c r="F17"/>
  <c r="BK16"/>
  <c r="BJ16"/>
  <c r="BL16" s="1"/>
  <c r="BH16"/>
  <c r="BE16"/>
  <c r="BB16"/>
  <c r="AY16"/>
  <c r="AV16"/>
  <c r="AS16"/>
  <c r="AP16"/>
  <c r="AM16"/>
  <c r="AJ16"/>
  <c r="AG16"/>
  <c r="AD16"/>
  <c r="AA16"/>
  <c r="X16"/>
  <c r="U16"/>
  <c r="R16"/>
  <c r="O16"/>
  <c r="L16"/>
  <c r="I16"/>
  <c r="F16"/>
  <c r="BK15"/>
  <c r="BJ15"/>
  <c r="BH15"/>
  <c r="BE15"/>
  <c r="BB15"/>
  <c r="AY15"/>
  <c r="AV15"/>
  <c r="AS15"/>
  <c r="AP15"/>
  <c r="AM15"/>
  <c r="AJ15"/>
  <c r="AG15"/>
  <c r="AD15"/>
  <c r="AA15"/>
  <c r="X15"/>
  <c r="U15"/>
  <c r="R15"/>
  <c r="O15"/>
  <c r="L15"/>
  <c r="I15"/>
  <c r="F15"/>
  <c r="BK14"/>
  <c r="BJ14"/>
  <c r="BL14"/>
  <c r="BH14"/>
  <c r="BE14"/>
  <c r="BB14"/>
  <c r="AY14"/>
  <c r="AV14"/>
  <c r="AS14"/>
  <c r="AP14"/>
  <c r="AM14"/>
  <c r="AJ14"/>
  <c r="AG14"/>
  <c r="AD14"/>
  <c r="AA14"/>
  <c r="X14"/>
  <c r="U14"/>
  <c r="R14"/>
  <c r="O14"/>
  <c r="L14"/>
  <c r="I14"/>
  <c r="F14"/>
  <c r="BK13"/>
  <c r="BJ13"/>
  <c r="BH13"/>
  <c r="BE13"/>
  <c r="BB13"/>
  <c r="AY13"/>
  <c r="AV13"/>
  <c r="AS13"/>
  <c r="AP13"/>
  <c r="AM13"/>
  <c r="AJ13"/>
  <c r="AG13"/>
  <c r="AD13"/>
  <c r="AA13"/>
  <c r="X13"/>
  <c r="U13"/>
  <c r="R13"/>
  <c r="O13"/>
  <c r="L13"/>
  <c r="I13"/>
  <c r="F13"/>
  <c r="BK12"/>
  <c r="BJ12"/>
  <c r="BJ19" s="1"/>
  <c r="BH12"/>
  <c r="BE12"/>
  <c r="BE19"/>
  <c r="BB12"/>
  <c r="AY12"/>
  <c r="AY19" s="1"/>
  <c r="AV12"/>
  <c r="AS12"/>
  <c r="AS19"/>
  <c r="AP12"/>
  <c r="AM12"/>
  <c r="AM19" s="1"/>
  <c r="AJ12"/>
  <c r="AG12"/>
  <c r="AG19"/>
  <c r="AD12"/>
  <c r="AA12"/>
  <c r="AA19" s="1"/>
  <c r="X12"/>
  <c r="U12"/>
  <c r="U19"/>
  <c r="R12"/>
  <c r="O12"/>
  <c r="O19" s="1"/>
  <c r="L12"/>
  <c r="I12"/>
  <c r="I19"/>
  <c r="F12"/>
  <c r="BG11"/>
  <c r="BG384" s="1"/>
  <c r="BF11"/>
  <c r="BD11"/>
  <c r="BD384"/>
  <c r="BC11"/>
  <c r="BA11"/>
  <c r="BA384" s="1"/>
  <c r="AZ11"/>
  <c r="AX11"/>
  <c r="AX384"/>
  <c r="AW11"/>
  <c r="AU11"/>
  <c r="AU384" s="1"/>
  <c r="AT11"/>
  <c r="AR11"/>
  <c r="AR384"/>
  <c r="AQ11"/>
  <c r="AO11"/>
  <c r="AO384" s="1"/>
  <c r="AN11"/>
  <c r="AL11"/>
  <c r="AL384"/>
  <c r="AK11"/>
  <c r="AI11"/>
  <c r="AI384" s="1"/>
  <c r="AH11"/>
  <c r="AF11"/>
  <c r="AF384"/>
  <c r="AE11"/>
  <c r="AC11"/>
  <c r="AC384" s="1"/>
  <c r="AB11"/>
  <c r="Z11"/>
  <c r="Z384"/>
  <c r="Y11"/>
  <c r="W11"/>
  <c r="W384" s="1"/>
  <c r="V11"/>
  <c r="T11"/>
  <c r="T384"/>
  <c r="S11"/>
  <c r="Q11"/>
  <c r="Q384" s="1"/>
  <c r="P11"/>
  <c r="N11"/>
  <c r="N384"/>
  <c r="M11"/>
  <c r="K11"/>
  <c r="K384" s="1"/>
  <c r="J11"/>
  <c r="H11"/>
  <c r="H384"/>
  <c r="G11"/>
  <c r="E11"/>
  <c r="E384" s="1"/>
  <c r="D11"/>
  <c r="BK10"/>
  <c r="BJ10"/>
  <c r="BH10"/>
  <c r="BE10"/>
  <c r="BB10"/>
  <c r="AY10"/>
  <c r="AV10"/>
  <c r="AS10"/>
  <c r="AP10"/>
  <c r="AM10"/>
  <c r="AJ10"/>
  <c r="AG10"/>
  <c r="AD10"/>
  <c r="AA10"/>
  <c r="X10"/>
  <c r="U10"/>
  <c r="R10"/>
  <c r="O10"/>
  <c r="L10"/>
  <c r="I10"/>
  <c r="F10"/>
  <c r="BK9"/>
  <c r="BJ9"/>
  <c r="BL9"/>
  <c r="BH9"/>
  <c r="BE9"/>
  <c r="BB9"/>
  <c r="AY9"/>
  <c r="AV9"/>
  <c r="AS9"/>
  <c r="AP9"/>
  <c r="AM9"/>
  <c r="AJ9"/>
  <c r="AG9"/>
  <c r="AD9"/>
  <c r="AA9"/>
  <c r="X9"/>
  <c r="U9"/>
  <c r="R9"/>
  <c r="O9"/>
  <c r="L9"/>
  <c r="I9"/>
  <c r="F9"/>
  <c r="BK8"/>
  <c r="BJ8"/>
  <c r="BH8"/>
  <c r="BE8"/>
  <c r="BB8"/>
  <c r="AY8"/>
  <c r="AV8"/>
  <c r="AS8"/>
  <c r="AP8"/>
  <c r="AM8"/>
  <c r="AJ8"/>
  <c r="AG8"/>
  <c r="AD8"/>
  <c r="AA8"/>
  <c r="X8"/>
  <c r="U8"/>
  <c r="R8"/>
  <c r="O8"/>
  <c r="L8"/>
  <c r="I8"/>
  <c r="F8"/>
  <c r="BK7"/>
  <c r="BJ7"/>
  <c r="BJ11" s="1"/>
  <c r="BH7"/>
  <c r="BE7"/>
  <c r="BE11"/>
  <c r="BB7"/>
  <c r="AY7"/>
  <c r="AY11" s="1"/>
  <c r="AV7"/>
  <c r="AS7"/>
  <c r="AS11"/>
  <c r="AP7"/>
  <c r="AM7"/>
  <c r="AM11" s="1"/>
  <c r="AJ7"/>
  <c r="AG7"/>
  <c r="AG11"/>
  <c r="AD7"/>
  <c r="AA7"/>
  <c r="AA11" s="1"/>
  <c r="X7"/>
  <c r="U7"/>
  <c r="U11"/>
  <c r="R7"/>
  <c r="O7"/>
  <c r="O11" s="1"/>
  <c r="L7"/>
  <c r="I7"/>
  <c r="I11"/>
  <c r="F7"/>
  <c r="O381" i="79"/>
  <c r="L381"/>
  <c r="I381"/>
  <c r="F381"/>
  <c r="R97"/>
  <c r="T97"/>
  <c r="V97"/>
  <c r="R98"/>
  <c r="T98"/>
  <c r="V98"/>
  <c r="R99"/>
  <c r="T99"/>
  <c r="V99"/>
  <c r="R100"/>
  <c r="T100"/>
  <c r="V100"/>
  <c r="R101"/>
  <c r="T101"/>
  <c r="V101"/>
  <c r="R102"/>
  <c r="T102"/>
  <c r="V102"/>
  <c r="R103"/>
  <c r="T103"/>
  <c r="V103"/>
  <c r="R104"/>
  <c r="T104"/>
  <c r="V104"/>
  <c r="R105"/>
  <c r="T105"/>
  <c r="V105"/>
  <c r="R106"/>
  <c r="T106"/>
  <c r="V106"/>
  <c r="R107"/>
  <c r="T107"/>
  <c r="V107"/>
  <c r="R108"/>
  <c r="T108"/>
  <c r="V108"/>
  <c r="R109"/>
  <c r="T109"/>
  <c r="V109"/>
  <c r="R110"/>
  <c r="T110"/>
  <c r="V110"/>
  <c r="R111"/>
  <c r="T111"/>
  <c r="V111"/>
  <c r="R112"/>
  <c r="T112"/>
  <c r="V112"/>
  <c r="R113"/>
  <c r="T113"/>
  <c r="V113"/>
  <c r="R114"/>
  <c r="T114"/>
  <c r="V114"/>
  <c r="R115"/>
  <c r="T115"/>
  <c r="V115"/>
  <c r="R116"/>
  <c r="T116"/>
  <c r="V116"/>
  <c r="R117"/>
  <c r="T117"/>
  <c r="V117"/>
  <c r="R118"/>
  <c r="T118"/>
  <c r="V118"/>
  <c r="R119"/>
  <c r="T119"/>
  <c r="V119"/>
  <c r="R120"/>
  <c r="T120"/>
  <c r="V120"/>
  <c r="R121"/>
  <c r="T121"/>
  <c r="V121"/>
  <c r="R122"/>
  <c r="T122"/>
  <c r="V122"/>
  <c r="R123"/>
  <c r="T123"/>
  <c r="V123"/>
  <c r="R124"/>
  <c r="T124"/>
  <c r="V124"/>
  <c r="R125"/>
  <c r="T125"/>
  <c r="V125"/>
  <c r="R126"/>
  <c r="T126"/>
  <c r="V126"/>
  <c r="R127"/>
  <c r="T127"/>
  <c r="V127"/>
  <c r="R128"/>
  <c r="T128"/>
  <c r="V128"/>
  <c r="R129"/>
  <c r="T129"/>
  <c r="V129"/>
  <c r="R278"/>
  <c r="T278"/>
  <c r="V278"/>
  <c r="V8"/>
  <c r="V9"/>
  <c r="V10"/>
  <c r="V12"/>
  <c r="V13"/>
  <c r="V14"/>
  <c r="V15"/>
  <c r="V16"/>
  <c r="V17"/>
  <c r="V18"/>
  <c r="V20"/>
  <c r="V21"/>
  <c r="V22"/>
  <c r="V23"/>
  <c r="V24"/>
  <c r="V25"/>
  <c r="V27"/>
  <c r="V28"/>
  <c r="V30"/>
  <c r="V31"/>
  <c r="V32"/>
  <c r="V33"/>
  <c r="V34"/>
  <c r="V35"/>
  <c r="V36"/>
  <c r="V37"/>
  <c r="V38"/>
  <c r="V40"/>
  <c r="V41"/>
  <c r="V42"/>
  <c r="V43"/>
  <c r="V44"/>
  <c r="V45"/>
  <c r="V46"/>
  <c r="V47"/>
  <c r="V48"/>
  <c r="V49"/>
  <c r="V50"/>
  <c r="V51"/>
  <c r="V52"/>
  <c r="V53"/>
  <c r="V54"/>
  <c r="V56"/>
  <c r="V57"/>
  <c r="V58"/>
  <c r="V59"/>
  <c r="V60"/>
  <c r="V61"/>
  <c r="V62"/>
  <c r="V63"/>
  <c r="V64"/>
  <c r="V65"/>
  <c r="V66"/>
  <c r="V67"/>
  <c r="V68"/>
  <c r="V69"/>
  <c r="V70"/>
  <c r="V71"/>
  <c r="V72"/>
  <c r="V73"/>
  <c r="V74"/>
  <c r="V75"/>
  <c r="V77"/>
  <c r="V78"/>
  <c r="V79"/>
  <c r="V80"/>
  <c r="V81"/>
  <c r="V82"/>
  <c r="V83"/>
  <c r="V84"/>
  <c r="V86"/>
  <c r="V87"/>
  <c r="V88"/>
  <c r="V89"/>
  <c r="V90"/>
  <c r="V91"/>
  <c r="V92"/>
  <c r="V93"/>
  <c r="V94"/>
  <c r="V95"/>
  <c r="V131"/>
  <c r="V132"/>
  <c r="V133"/>
  <c r="V134"/>
  <c r="V135"/>
  <c r="V136"/>
  <c r="V137"/>
  <c r="V138"/>
  <c r="V139"/>
  <c r="V140"/>
  <c r="V141"/>
  <c r="V142"/>
  <c r="V143"/>
  <c r="V144"/>
  <c r="V145"/>
  <c r="V146"/>
  <c r="V147"/>
  <c r="V148"/>
  <c r="V149"/>
  <c r="V150"/>
  <c r="V151"/>
  <c r="V152"/>
  <c r="V153"/>
  <c r="V154"/>
  <c r="V155"/>
  <c r="V156"/>
  <c r="V157"/>
  <c r="V158"/>
  <c r="V159"/>
  <c r="V160"/>
  <c r="V162"/>
  <c r="V163"/>
  <c r="V164"/>
  <c r="V165"/>
  <c r="V166"/>
  <c r="V167"/>
  <c r="V168"/>
  <c r="V169"/>
  <c r="V171"/>
  <c r="V172"/>
  <c r="V173"/>
  <c r="V174"/>
  <c r="V176"/>
  <c r="V177"/>
  <c r="V178"/>
  <c r="V179"/>
  <c r="V180"/>
  <c r="V181"/>
  <c r="V182"/>
  <c r="V184"/>
  <c r="V185"/>
  <c r="V186"/>
  <c r="V187"/>
  <c r="V188"/>
  <c r="V189"/>
  <c r="V190"/>
  <c r="V191"/>
  <c r="V192"/>
  <c r="V193"/>
  <c r="V194"/>
  <c r="V195"/>
  <c r="V196"/>
  <c r="V197"/>
  <c r="V199"/>
  <c r="V200"/>
  <c r="V201"/>
  <c r="V202"/>
  <c r="V203"/>
  <c r="V204"/>
  <c r="V205"/>
  <c r="V206"/>
  <c r="V207"/>
  <c r="V208"/>
  <c r="V209"/>
  <c r="V210"/>
  <c r="V211"/>
  <c r="V212"/>
  <c r="V213"/>
  <c r="V214"/>
  <c r="V215"/>
  <c r="V216"/>
  <c r="V217"/>
  <c r="V218"/>
  <c r="V219"/>
  <c r="V221"/>
  <c r="V222"/>
  <c r="V223"/>
  <c r="V224"/>
  <c r="V225"/>
  <c r="V226"/>
  <c r="V227"/>
  <c r="V228"/>
  <c r="V229"/>
  <c r="V230"/>
  <c r="V231"/>
  <c r="V232"/>
  <c r="V233"/>
  <c r="V234"/>
  <c r="V235"/>
  <c r="V236"/>
  <c r="V237"/>
  <c r="V238"/>
  <c r="V239"/>
  <c r="V240"/>
  <c r="V241"/>
  <c r="V243"/>
  <c r="V244"/>
  <c r="V245"/>
  <c r="V246"/>
  <c r="V247"/>
  <c r="V248"/>
  <c r="V249"/>
  <c r="V250"/>
  <c r="V251"/>
  <c r="V252"/>
  <c r="V253"/>
  <c r="V255"/>
  <c r="V256"/>
  <c r="V257"/>
  <c r="V258"/>
  <c r="V259"/>
  <c r="V260"/>
  <c r="V261"/>
  <c r="V262"/>
  <c r="V263"/>
  <c r="V264"/>
  <c r="V265"/>
  <c r="V266"/>
  <c r="V267"/>
  <c r="V269"/>
  <c r="V270"/>
  <c r="V271"/>
  <c r="V272"/>
  <c r="V273"/>
  <c r="V274"/>
  <c r="V275"/>
  <c r="V276"/>
  <c r="V277"/>
  <c r="V280"/>
  <c r="V281"/>
  <c r="V282"/>
  <c r="V283"/>
  <c r="V284"/>
  <c r="V285"/>
  <c r="V286"/>
  <c r="V288"/>
  <c r="V289"/>
  <c r="V290"/>
  <c r="V291"/>
  <c r="V292"/>
  <c r="V293"/>
  <c r="V294"/>
  <c r="V295"/>
  <c r="V296"/>
  <c r="V297"/>
  <c r="V298"/>
  <c r="V299"/>
  <c r="V301"/>
  <c r="V302"/>
  <c r="V303"/>
  <c r="V304"/>
  <c r="V305"/>
  <c r="V306"/>
  <c r="V307"/>
  <c r="V308"/>
  <c r="V309"/>
  <c r="V310"/>
  <c r="V312"/>
  <c r="V313"/>
  <c r="V314"/>
  <c r="V315"/>
  <c r="V316"/>
  <c r="V317"/>
  <c r="V318"/>
  <c r="V319"/>
  <c r="V320"/>
  <c r="V321"/>
  <c r="V323"/>
  <c r="V324"/>
  <c r="V325"/>
  <c r="V326"/>
  <c r="V328"/>
  <c r="V329"/>
  <c r="V330"/>
  <c r="V331"/>
  <c r="V332"/>
  <c r="V333"/>
  <c r="V334"/>
  <c r="V335"/>
  <c r="V337"/>
  <c r="V338"/>
  <c r="V339"/>
  <c r="V340"/>
  <c r="V341"/>
  <c r="V342"/>
  <c r="V343"/>
  <c r="V344"/>
  <c r="V346"/>
  <c r="V347"/>
  <c r="V348"/>
  <c r="V349"/>
  <c r="V350"/>
  <c r="V351"/>
  <c r="V352"/>
  <c r="V354"/>
  <c r="V355"/>
  <c r="V356"/>
  <c r="V357"/>
  <c r="V358"/>
  <c r="V359"/>
  <c r="V360"/>
  <c r="V361"/>
  <c r="V362"/>
  <c r="V363"/>
  <c r="V365"/>
  <c r="V366"/>
  <c r="V367"/>
  <c r="V368"/>
  <c r="V369"/>
  <c r="V370"/>
  <c r="V371"/>
  <c r="V372"/>
  <c r="V373"/>
  <c r="V374"/>
  <c r="V375"/>
  <c r="V376"/>
  <c r="V377"/>
  <c r="V378"/>
  <c r="V379"/>
  <c r="T8"/>
  <c r="T9"/>
  <c r="T10"/>
  <c r="T12"/>
  <c r="T13"/>
  <c r="T14"/>
  <c r="T15"/>
  <c r="T16"/>
  <c r="T17"/>
  <c r="T18"/>
  <c r="T20"/>
  <c r="T21"/>
  <c r="T22"/>
  <c r="T23"/>
  <c r="T24"/>
  <c r="T25"/>
  <c r="T26"/>
  <c r="T27"/>
  <c r="T28"/>
  <c r="T30"/>
  <c r="T31"/>
  <c r="T32"/>
  <c r="T33"/>
  <c r="T34"/>
  <c r="T35"/>
  <c r="T36"/>
  <c r="T37"/>
  <c r="T38"/>
  <c r="T40"/>
  <c r="T41"/>
  <c r="T42"/>
  <c r="T43"/>
  <c r="T44"/>
  <c r="T45"/>
  <c r="T46"/>
  <c r="T47"/>
  <c r="T48"/>
  <c r="T49"/>
  <c r="T50"/>
  <c r="T51"/>
  <c r="T52"/>
  <c r="T53"/>
  <c r="T54"/>
  <c r="T56"/>
  <c r="T57"/>
  <c r="T58"/>
  <c r="T59"/>
  <c r="T60"/>
  <c r="T61"/>
  <c r="T62"/>
  <c r="T63"/>
  <c r="T64"/>
  <c r="T65"/>
  <c r="T66"/>
  <c r="T67"/>
  <c r="T68"/>
  <c r="T69"/>
  <c r="T70"/>
  <c r="T71"/>
  <c r="T72"/>
  <c r="T73"/>
  <c r="T74"/>
  <c r="T75"/>
  <c r="T77"/>
  <c r="T78"/>
  <c r="T79"/>
  <c r="T80"/>
  <c r="T81"/>
  <c r="T82"/>
  <c r="T83"/>
  <c r="T84"/>
  <c r="T86"/>
  <c r="T87"/>
  <c r="T88"/>
  <c r="T89"/>
  <c r="T90"/>
  <c r="T91"/>
  <c r="T92"/>
  <c r="T93"/>
  <c r="T94"/>
  <c r="T95"/>
  <c r="T131"/>
  <c r="T132"/>
  <c r="T133"/>
  <c r="T134"/>
  <c r="T135"/>
  <c r="T136"/>
  <c r="T137"/>
  <c r="T138"/>
  <c r="T139"/>
  <c r="T140"/>
  <c r="T141"/>
  <c r="T142"/>
  <c r="T143"/>
  <c r="T144"/>
  <c r="T145"/>
  <c r="T146"/>
  <c r="T147"/>
  <c r="T148"/>
  <c r="T149"/>
  <c r="T150"/>
  <c r="T151"/>
  <c r="T152"/>
  <c r="T153"/>
  <c r="T154"/>
  <c r="T155"/>
  <c r="T156"/>
  <c r="T157"/>
  <c r="T158"/>
  <c r="T159"/>
  <c r="T160"/>
  <c r="T162"/>
  <c r="T163"/>
  <c r="T164"/>
  <c r="T165"/>
  <c r="T166"/>
  <c r="T167"/>
  <c r="T168"/>
  <c r="T169"/>
  <c r="T171"/>
  <c r="T172"/>
  <c r="T173"/>
  <c r="T174"/>
  <c r="T176"/>
  <c r="T177"/>
  <c r="T178"/>
  <c r="T179"/>
  <c r="T180"/>
  <c r="T181"/>
  <c r="T182"/>
  <c r="T184"/>
  <c r="T185"/>
  <c r="T186"/>
  <c r="T187"/>
  <c r="T188"/>
  <c r="T189"/>
  <c r="T190"/>
  <c r="T191"/>
  <c r="T192"/>
  <c r="T193"/>
  <c r="T194"/>
  <c r="T195"/>
  <c r="T196"/>
  <c r="T197"/>
  <c r="T199"/>
  <c r="T200"/>
  <c r="T201"/>
  <c r="T202"/>
  <c r="T203"/>
  <c r="T204"/>
  <c r="T205"/>
  <c r="T206"/>
  <c r="T207"/>
  <c r="T208"/>
  <c r="T209"/>
  <c r="T210"/>
  <c r="T211"/>
  <c r="T212"/>
  <c r="T213"/>
  <c r="T214"/>
  <c r="T215"/>
  <c r="T216"/>
  <c r="T217"/>
  <c r="T218"/>
  <c r="T219"/>
  <c r="T221"/>
  <c r="T222"/>
  <c r="T223"/>
  <c r="T224"/>
  <c r="T225"/>
  <c r="T226"/>
  <c r="T227"/>
  <c r="T228"/>
  <c r="T229"/>
  <c r="T230"/>
  <c r="T231"/>
  <c r="T232"/>
  <c r="T233"/>
  <c r="T234"/>
  <c r="T235"/>
  <c r="T236"/>
  <c r="T237"/>
  <c r="T238"/>
  <c r="T239"/>
  <c r="T240"/>
  <c r="T241"/>
  <c r="T243"/>
  <c r="T244"/>
  <c r="T245"/>
  <c r="T246"/>
  <c r="T247"/>
  <c r="T248"/>
  <c r="T249"/>
  <c r="T250"/>
  <c r="T251"/>
  <c r="T252"/>
  <c r="T253"/>
  <c r="T255"/>
  <c r="T256"/>
  <c r="T257"/>
  <c r="T258"/>
  <c r="T259"/>
  <c r="T260"/>
  <c r="T261"/>
  <c r="T262"/>
  <c r="T263"/>
  <c r="T264"/>
  <c r="T265"/>
  <c r="T266"/>
  <c r="T267"/>
  <c r="T269"/>
  <c r="T270"/>
  <c r="T271"/>
  <c r="T272"/>
  <c r="T273"/>
  <c r="T274"/>
  <c r="T275"/>
  <c r="T276"/>
  <c r="T277"/>
  <c r="T280"/>
  <c r="T281"/>
  <c r="T282"/>
  <c r="T283"/>
  <c r="T284"/>
  <c r="T285"/>
  <c r="T286"/>
  <c r="T288"/>
  <c r="T289"/>
  <c r="T290"/>
  <c r="T291"/>
  <c r="T292"/>
  <c r="T293"/>
  <c r="T294"/>
  <c r="T295"/>
  <c r="T296"/>
  <c r="T297"/>
  <c r="T298"/>
  <c r="T299"/>
  <c r="T301"/>
  <c r="T302"/>
  <c r="T303"/>
  <c r="T304"/>
  <c r="T305"/>
  <c r="T306"/>
  <c r="T307"/>
  <c r="T308"/>
  <c r="T309"/>
  <c r="T310"/>
  <c r="T312"/>
  <c r="T313"/>
  <c r="T314"/>
  <c r="T315"/>
  <c r="T316"/>
  <c r="T317"/>
  <c r="T318"/>
  <c r="T319"/>
  <c r="T320"/>
  <c r="T321"/>
  <c r="T323"/>
  <c r="T324"/>
  <c r="T325"/>
  <c r="T326"/>
  <c r="T328"/>
  <c r="T329"/>
  <c r="T330"/>
  <c r="T331"/>
  <c r="T332"/>
  <c r="T333"/>
  <c r="T334"/>
  <c r="T335"/>
  <c r="T337"/>
  <c r="T338"/>
  <c r="T339"/>
  <c r="T340"/>
  <c r="T341"/>
  <c r="T342"/>
  <c r="T343"/>
  <c r="T344"/>
  <c r="T346"/>
  <c r="T347"/>
  <c r="T348"/>
  <c r="T349"/>
  <c r="T350"/>
  <c r="T351"/>
  <c r="T352"/>
  <c r="T354"/>
  <c r="T355"/>
  <c r="T356"/>
  <c r="T357"/>
  <c r="T358"/>
  <c r="T359"/>
  <c r="T360"/>
  <c r="T361"/>
  <c r="T362"/>
  <c r="T363"/>
  <c r="T365"/>
  <c r="T366"/>
  <c r="T367"/>
  <c r="T368"/>
  <c r="T369"/>
  <c r="T370"/>
  <c r="T371"/>
  <c r="T372"/>
  <c r="T373"/>
  <c r="T374"/>
  <c r="T375"/>
  <c r="T376"/>
  <c r="T377"/>
  <c r="T378"/>
  <c r="T379"/>
  <c r="R8"/>
  <c r="R9"/>
  <c r="R10"/>
  <c r="R12"/>
  <c r="R13"/>
  <c r="R14"/>
  <c r="R15"/>
  <c r="R16"/>
  <c r="R17"/>
  <c r="R18"/>
  <c r="R20"/>
  <c r="R21"/>
  <c r="R22"/>
  <c r="R23"/>
  <c r="R24"/>
  <c r="R25"/>
  <c r="R26"/>
  <c r="R27"/>
  <c r="R28"/>
  <c r="R30"/>
  <c r="R31"/>
  <c r="R32"/>
  <c r="R33"/>
  <c r="R34"/>
  <c r="R35"/>
  <c r="R36"/>
  <c r="R37"/>
  <c r="R38"/>
  <c r="R40"/>
  <c r="R41"/>
  <c r="R42"/>
  <c r="R43"/>
  <c r="R44"/>
  <c r="R45"/>
  <c r="R46"/>
  <c r="R47"/>
  <c r="R48"/>
  <c r="R49"/>
  <c r="R50"/>
  <c r="R51"/>
  <c r="R52"/>
  <c r="R53"/>
  <c r="R54"/>
  <c r="R56"/>
  <c r="R57"/>
  <c r="R58"/>
  <c r="R59"/>
  <c r="R60"/>
  <c r="R61"/>
  <c r="R62"/>
  <c r="R63"/>
  <c r="R64"/>
  <c r="R65"/>
  <c r="R66"/>
  <c r="R67"/>
  <c r="R68"/>
  <c r="R69"/>
  <c r="R70"/>
  <c r="R71"/>
  <c r="R72"/>
  <c r="R73"/>
  <c r="R74"/>
  <c r="R75"/>
  <c r="R77"/>
  <c r="R78"/>
  <c r="R79"/>
  <c r="R80"/>
  <c r="R81"/>
  <c r="R82"/>
  <c r="R83"/>
  <c r="R84"/>
  <c r="R86"/>
  <c r="R87"/>
  <c r="R88"/>
  <c r="R89"/>
  <c r="R90"/>
  <c r="R91"/>
  <c r="R92"/>
  <c r="R93"/>
  <c r="R94"/>
  <c r="R95"/>
  <c r="R131"/>
  <c r="R132"/>
  <c r="R133"/>
  <c r="R134"/>
  <c r="R135"/>
  <c r="R136"/>
  <c r="R137"/>
  <c r="R138"/>
  <c r="R139"/>
  <c r="R140"/>
  <c r="R141"/>
  <c r="R142"/>
  <c r="R143"/>
  <c r="R144"/>
  <c r="R145"/>
  <c r="R146"/>
  <c r="R147"/>
  <c r="R148"/>
  <c r="R149"/>
  <c r="R150"/>
  <c r="R151"/>
  <c r="R152"/>
  <c r="R153"/>
  <c r="R154"/>
  <c r="R155"/>
  <c r="R156"/>
  <c r="R157"/>
  <c r="R158"/>
  <c r="R159"/>
  <c r="R160"/>
  <c r="R162"/>
  <c r="R163"/>
  <c r="R164"/>
  <c r="R165"/>
  <c r="R166"/>
  <c r="R167"/>
  <c r="R168"/>
  <c r="R169"/>
  <c r="R171"/>
  <c r="R172"/>
  <c r="R173"/>
  <c r="R174"/>
  <c r="R176"/>
  <c r="R177"/>
  <c r="R178"/>
  <c r="R179"/>
  <c r="R180"/>
  <c r="R181"/>
  <c r="R182"/>
  <c r="R184"/>
  <c r="R185"/>
  <c r="R186"/>
  <c r="R187"/>
  <c r="R188"/>
  <c r="R189"/>
  <c r="R190"/>
  <c r="R191"/>
  <c r="R192"/>
  <c r="R193"/>
  <c r="R194"/>
  <c r="R195"/>
  <c r="R196"/>
  <c r="R197"/>
  <c r="R199"/>
  <c r="R200"/>
  <c r="R201"/>
  <c r="R202"/>
  <c r="R203"/>
  <c r="R204"/>
  <c r="R205"/>
  <c r="R206"/>
  <c r="R207"/>
  <c r="R208"/>
  <c r="R209"/>
  <c r="R210"/>
  <c r="R211"/>
  <c r="R212"/>
  <c r="R213"/>
  <c r="R214"/>
  <c r="R215"/>
  <c r="R216"/>
  <c r="R217"/>
  <c r="R218"/>
  <c r="R219"/>
  <c r="R221"/>
  <c r="R222"/>
  <c r="R223"/>
  <c r="R224"/>
  <c r="R225"/>
  <c r="R226"/>
  <c r="R227"/>
  <c r="R228"/>
  <c r="R229"/>
  <c r="R230"/>
  <c r="R231"/>
  <c r="R232"/>
  <c r="R233"/>
  <c r="R234"/>
  <c r="R235"/>
  <c r="R236"/>
  <c r="R237"/>
  <c r="R238"/>
  <c r="R239"/>
  <c r="R240"/>
  <c r="R241"/>
  <c r="R243"/>
  <c r="R244"/>
  <c r="R245"/>
  <c r="R246"/>
  <c r="R247"/>
  <c r="R248"/>
  <c r="R249"/>
  <c r="R250"/>
  <c r="R251"/>
  <c r="R252"/>
  <c r="R253"/>
  <c r="R255"/>
  <c r="R256"/>
  <c r="R257"/>
  <c r="R258"/>
  <c r="R259"/>
  <c r="R260"/>
  <c r="R261"/>
  <c r="R262"/>
  <c r="R263"/>
  <c r="R264"/>
  <c r="R265"/>
  <c r="R266"/>
  <c r="R267"/>
  <c r="R269"/>
  <c r="R270"/>
  <c r="R271"/>
  <c r="R272"/>
  <c r="R273"/>
  <c r="R274"/>
  <c r="R275"/>
  <c r="R276"/>
  <c r="R277"/>
  <c r="R280"/>
  <c r="R281"/>
  <c r="R282"/>
  <c r="R283"/>
  <c r="R284"/>
  <c r="R285"/>
  <c r="R286"/>
  <c r="R288"/>
  <c r="R289"/>
  <c r="R290"/>
  <c r="R291"/>
  <c r="R292"/>
  <c r="R293"/>
  <c r="R294"/>
  <c r="R295"/>
  <c r="R296"/>
  <c r="R297"/>
  <c r="R298"/>
  <c r="R299"/>
  <c r="R301"/>
  <c r="R302"/>
  <c r="R303"/>
  <c r="R304"/>
  <c r="R305"/>
  <c r="R306"/>
  <c r="R307"/>
  <c r="R308"/>
  <c r="R309"/>
  <c r="R310"/>
  <c r="R312"/>
  <c r="R313"/>
  <c r="R314"/>
  <c r="R315"/>
  <c r="R316"/>
  <c r="R317"/>
  <c r="R318"/>
  <c r="R319"/>
  <c r="R320"/>
  <c r="R321"/>
  <c r="R323"/>
  <c r="R324"/>
  <c r="R325"/>
  <c r="R326"/>
  <c r="R328"/>
  <c r="R329"/>
  <c r="R330"/>
  <c r="R331"/>
  <c r="R332"/>
  <c r="R333"/>
  <c r="R334"/>
  <c r="R335"/>
  <c r="R337"/>
  <c r="R338"/>
  <c r="R339"/>
  <c r="R340"/>
  <c r="R341"/>
  <c r="R342"/>
  <c r="R343"/>
  <c r="R344"/>
  <c r="R346"/>
  <c r="R347"/>
  <c r="R348"/>
  <c r="R349"/>
  <c r="R350"/>
  <c r="R351"/>
  <c r="R352"/>
  <c r="R354"/>
  <c r="R355"/>
  <c r="R356"/>
  <c r="R357"/>
  <c r="R358"/>
  <c r="R359"/>
  <c r="R360"/>
  <c r="R361"/>
  <c r="R362"/>
  <c r="R363"/>
  <c r="R365"/>
  <c r="R366"/>
  <c r="R367"/>
  <c r="R368"/>
  <c r="R369"/>
  <c r="R370"/>
  <c r="R371"/>
  <c r="R372"/>
  <c r="R373"/>
  <c r="R374"/>
  <c r="R375"/>
  <c r="R376"/>
  <c r="R377"/>
  <c r="R378"/>
  <c r="R379"/>
  <c r="V7"/>
  <c r="T7"/>
  <c r="R7"/>
  <c r="V384"/>
  <c r="R384"/>
  <c r="H26" i="54"/>
  <c r="E26"/>
  <c r="S27"/>
  <c r="R27"/>
  <c r="F8" i="53"/>
  <c r="F9"/>
  <c r="F10"/>
  <c r="F11"/>
  <c r="F12"/>
  <c r="F13"/>
  <c r="F14"/>
  <c r="F15"/>
  <c r="F16"/>
  <c r="F17"/>
  <c r="F18"/>
  <c r="F19"/>
  <c r="F20"/>
  <c r="F21"/>
  <c r="F22"/>
  <c r="F23"/>
  <c r="F24"/>
  <c r="F25"/>
  <c r="F26"/>
  <c r="F27"/>
  <c r="F28"/>
  <c r="C28"/>
  <c r="L11" i="62"/>
  <c r="D9" i="7"/>
  <c r="H8" i="4"/>
  <c r="O8"/>
  <c r="V8"/>
  <c r="E30" i="2"/>
  <c r="D13" i="70"/>
  <c r="D14"/>
  <c r="D15"/>
  <c r="D16"/>
  <c r="D17"/>
  <c r="D21"/>
  <c r="D22"/>
  <c r="D23"/>
  <c r="D24"/>
  <c r="D25"/>
  <c r="D26"/>
  <c r="D27"/>
  <c r="D30"/>
  <c r="D33"/>
  <c r="D34"/>
  <c r="D35"/>
  <c r="D36"/>
  <c r="D37"/>
  <c r="D38"/>
  <c r="D12"/>
  <c r="J10" i="64"/>
  <c r="J10" i="63"/>
  <c r="H39" i="51"/>
  <c r="H38"/>
  <c r="H37"/>
  <c r="F39"/>
  <c r="F38"/>
  <c r="F37"/>
  <c r="D39"/>
  <c r="D38"/>
  <c r="D37"/>
  <c r="B37"/>
  <c r="B38"/>
  <c r="B39"/>
  <c r="F30"/>
  <c r="F32"/>
  <c r="F34"/>
  <c r="F36"/>
  <c r="D30"/>
  <c r="D32"/>
  <c r="D36"/>
  <c r="B30"/>
  <c r="B32"/>
  <c r="B34"/>
  <c r="B36"/>
  <c r="C38" i="50"/>
  <c r="D38"/>
  <c r="E38"/>
  <c r="C39"/>
  <c r="D39"/>
  <c r="E39"/>
  <c r="C40"/>
  <c r="D40"/>
  <c r="E40"/>
  <c r="B38"/>
  <c r="B39"/>
  <c r="B40"/>
  <c r="B30"/>
  <c r="C30"/>
  <c r="D30"/>
  <c r="E30"/>
  <c r="B31"/>
  <c r="C31"/>
  <c r="D31"/>
  <c r="F10"/>
  <c r="B32"/>
  <c r="C32"/>
  <c r="D32"/>
  <c r="E32"/>
  <c r="B33"/>
  <c r="C33"/>
  <c r="D33"/>
  <c r="F12"/>
  <c r="B34"/>
  <c r="C34"/>
  <c r="D34"/>
  <c r="E34"/>
  <c r="B35"/>
  <c r="C35"/>
  <c r="D35"/>
  <c r="F14"/>
  <c r="B36"/>
  <c r="C36"/>
  <c r="D36"/>
  <c r="E36"/>
  <c r="C37"/>
  <c r="D37"/>
  <c r="E37"/>
  <c r="B37"/>
  <c r="D55" i="42"/>
  <c r="D54"/>
  <c r="D56"/>
  <c r="D57"/>
  <c r="D52"/>
  <c r="D30"/>
  <c r="D31"/>
  <c r="D32"/>
  <c r="D33"/>
  <c r="D34"/>
  <c r="D35"/>
  <c r="D36"/>
  <c r="D37"/>
  <c r="D38"/>
  <c r="D39"/>
  <c r="D40"/>
  <c r="D7"/>
  <c r="D8"/>
  <c r="D9"/>
  <c r="D10"/>
  <c r="D11"/>
  <c r="D12"/>
  <c r="D13"/>
  <c r="D14"/>
  <c r="D15"/>
  <c r="D16"/>
  <c r="D17"/>
  <c r="D18"/>
  <c r="D19"/>
  <c r="D20"/>
  <c r="D21"/>
  <c r="D6"/>
  <c r="G34" i="41"/>
  <c r="H34"/>
  <c r="H36"/>
  <c r="G37"/>
  <c r="H37"/>
  <c r="G38"/>
  <c r="G40"/>
  <c r="H40"/>
  <c r="G42"/>
  <c r="H42"/>
  <c r="G45"/>
  <c r="H45"/>
  <c r="G46"/>
  <c r="H46"/>
  <c r="H47"/>
  <c r="G31"/>
  <c r="H31"/>
  <c r="H30"/>
  <c r="G30"/>
  <c r="H11"/>
  <c r="H12"/>
  <c r="H13"/>
  <c r="H14"/>
  <c r="H15"/>
  <c r="H18"/>
  <c r="H19"/>
  <c r="H20"/>
  <c r="H23"/>
  <c r="H24"/>
  <c r="H25"/>
  <c r="H26"/>
  <c r="G11"/>
  <c r="G12"/>
  <c r="G13"/>
  <c r="G14"/>
  <c r="G15"/>
  <c r="G17"/>
  <c r="G19"/>
  <c r="G20"/>
  <c r="G23"/>
  <c r="G24"/>
  <c r="G25"/>
  <c r="E22" i="39"/>
  <c r="E21"/>
  <c r="E20"/>
  <c r="E19"/>
  <c r="E18"/>
  <c r="E12"/>
  <c r="E13"/>
  <c r="E14"/>
  <c r="E15"/>
  <c r="E11"/>
  <c r="E36" i="23"/>
  <c r="I23" i="17"/>
  <c r="J23"/>
  <c r="D23"/>
  <c r="C23"/>
  <c r="E23" s="1"/>
  <c r="E22"/>
  <c r="E21"/>
  <c r="E20"/>
  <c r="E19"/>
  <c r="E18"/>
  <c r="E17"/>
  <c r="E16"/>
  <c r="E15"/>
  <c r="E14"/>
  <c r="E13"/>
  <c r="E12"/>
  <c r="E11"/>
  <c r="E10"/>
  <c r="F25" i="96"/>
  <c r="F12" i="95"/>
  <c r="F13"/>
  <c r="F14"/>
  <c r="F15"/>
  <c r="F16"/>
  <c r="F17"/>
  <c r="F18"/>
  <c r="F19"/>
  <c r="F20"/>
  <c r="F21"/>
  <c r="F22"/>
  <c r="F23"/>
  <c r="F24"/>
  <c r="F25"/>
  <c r="F26"/>
  <c r="F11"/>
  <c r="G16" i="94"/>
  <c r="G20"/>
  <c r="G24"/>
  <c r="G28"/>
  <c r="G32"/>
  <c r="G36"/>
  <c r="G40"/>
  <c r="G44"/>
  <c r="G49"/>
  <c r="G53"/>
  <c r="G56"/>
  <c r="G61"/>
  <c r="G64"/>
  <c r="G69"/>
  <c r="G72"/>
  <c r="G12"/>
  <c r="F73"/>
  <c r="F72"/>
  <c r="F71"/>
  <c r="F69"/>
  <c r="F68"/>
  <c r="F67"/>
  <c r="F65"/>
  <c r="F64"/>
  <c r="F63"/>
  <c r="F61"/>
  <c r="F60"/>
  <c r="F59"/>
  <c r="F57"/>
  <c r="F56"/>
  <c r="F55"/>
  <c r="F49"/>
  <c r="F48"/>
  <c r="F47"/>
  <c r="F45"/>
  <c r="F44"/>
  <c r="F43"/>
  <c r="F41"/>
  <c r="F40"/>
  <c r="F39"/>
  <c r="F37"/>
  <c r="F36"/>
  <c r="F35"/>
  <c r="F33"/>
  <c r="F32"/>
  <c r="F31"/>
  <c r="F29"/>
  <c r="F28"/>
  <c r="F27"/>
  <c r="F25"/>
  <c r="F24"/>
  <c r="F23"/>
  <c r="F21"/>
  <c r="F20"/>
  <c r="F19"/>
  <c r="F17"/>
  <c r="F16"/>
  <c r="F15"/>
  <c r="F12"/>
  <c r="F13"/>
  <c r="F11"/>
  <c r="D70"/>
  <c r="C70"/>
  <c r="D66"/>
  <c r="C66"/>
  <c r="D62"/>
  <c r="C62"/>
  <c r="D58"/>
  <c r="C58"/>
  <c r="D54"/>
  <c r="C54"/>
  <c r="D50"/>
  <c r="C50"/>
  <c r="D46"/>
  <c r="C46"/>
  <c r="D42"/>
  <c r="C42"/>
  <c r="D38"/>
  <c r="C38"/>
  <c r="D34"/>
  <c r="C34"/>
  <c r="D30"/>
  <c r="C30"/>
  <c r="D26"/>
  <c r="C26"/>
  <c r="D22"/>
  <c r="C22"/>
  <c r="D18"/>
  <c r="C18"/>
  <c r="D14"/>
  <c r="C14"/>
  <c r="D10"/>
  <c r="C10"/>
  <c r="C43" i="11"/>
  <c r="B43"/>
  <c r="C8"/>
  <c r="E10" i="10"/>
  <c r="E11"/>
  <c r="E12"/>
  <c r="E13"/>
  <c r="G29" i="7"/>
  <c r="G32"/>
  <c r="G34"/>
  <c r="G38"/>
  <c r="M14" i="6"/>
  <c r="M16"/>
  <c r="M18"/>
  <c r="M20"/>
  <c r="M22"/>
  <c r="M24"/>
  <c r="M26"/>
  <c r="M34"/>
  <c r="M36"/>
  <c r="M38"/>
  <c r="D11" i="5"/>
  <c r="D12"/>
  <c r="D13"/>
  <c r="D14"/>
  <c r="D15"/>
  <c r="D16"/>
  <c r="D17"/>
  <c r="D18"/>
  <c r="D19"/>
  <c r="D20"/>
  <c r="D21"/>
  <c r="D22"/>
  <c r="D23"/>
  <c r="D24"/>
  <c r="D25"/>
  <c r="D26"/>
  <c r="D27"/>
  <c r="D28"/>
  <c r="D31"/>
  <c r="D32"/>
  <c r="D33"/>
  <c r="D34"/>
  <c r="D35"/>
  <c r="D36"/>
  <c r="D10"/>
  <c r="G36" i="2"/>
  <c r="F36"/>
  <c r="D12" i="69"/>
  <c r="D13"/>
  <c r="D14"/>
  <c r="D15"/>
  <c r="D16"/>
  <c r="D20"/>
  <c r="D21"/>
  <c r="D22"/>
  <c r="D26"/>
  <c r="D27"/>
  <c r="D29"/>
  <c r="D33"/>
  <c r="D34"/>
  <c r="D35"/>
  <c r="D36"/>
  <c r="D37"/>
  <c r="D11"/>
  <c r="G11"/>
  <c r="G12"/>
  <c r="G13"/>
  <c r="G14"/>
  <c r="G15"/>
  <c r="G16"/>
  <c r="G20"/>
  <c r="G21"/>
  <c r="G22"/>
  <c r="G26"/>
  <c r="G27"/>
  <c r="G29"/>
  <c r="G33"/>
  <c r="G34"/>
  <c r="G35"/>
  <c r="G36"/>
  <c r="G37"/>
  <c r="D73" i="67"/>
  <c r="D72"/>
  <c r="D71"/>
  <c r="D69"/>
  <c r="D68"/>
  <c r="D67"/>
  <c r="D66"/>
  <c r="D63"/>
  <c r="D62"/>
  <c r="D61"/>
  <c r="D60"/>
  <c r="D59"/>
  <c r="D58"/>
  <c r="D55"/>
  <c r="D50"/>
  <c r="D49"/>
  <c r="D48"/>
  <c r="D47"/>
  <c r="D46"/>
  <c r="D45"/>
  <c r="D44"/>
  <c r="D43"/>
  <c r="D42"/>
  <c r="D41"/>
  <c r="D40"/>
  <c r="D37"/>
  <c r="D34"/>
  <c r="D33"/>
  <c r="D32"/>
  <c r="D31"/>
  <c r="D30"/>
  <c r="D29"/>
  <c r="D28"/>
  <c r="D27"/>
  <c r="D26"/>
  <c r="D25"/>
  <c r="D24"/>
  <c r="D23"/>
  <c r="D22"/>
  <c r="D21"/>
  <c r="D20"/>
  <c r="D17"/>
  <c r="D16"/>
  <c r="D15"/>
  <c r="D11"/>
  <c r="D12"/>
  <c r="D10"/>
  <c r="D73" i="66"/>
  <c r="D72"/>
  <c r="D71"/>
  <c r="D70"/>
  <c r="D69"/>
  <c r="D68"/>
  <c r="D67"/>
  <c r="D66"/>
  <c r="D63"/>
  <c r="D62"/>
  <c r="D61"/>
  <c r="D60"/>
  <c r="D59"/>
  <c r="D58"/>
  <c r="D55"/>
  <c r="D54"/>
  <c r="D53"/>
  <c r="D52"/>
  <c r="D51"/>
  <c r="D50"/>
  <c r="D49"/>
  <c r="D48"/>
  <c r="D47"/>
  <c r="D46"/>
  <c r="D45"/>
  <c r="D44"/>
  <c r="D43"/>
  <c r="D42"/>
  <c r="D41"/>
  <c r="D40"/>
  <c r="D37"/>
  <c r="D36"/>
  <c r="D35"/>
  <c r="D34"/>
  <c r="D33"/>
  <c r="D32"/>
  <c r="D31"/>
  <c r="D30"/>
  <c r="D29"/>
  <c r="D28"/>
  <c r="D27"/>
  <c r="D26"/>
  <c r="D25"/>
  <c r="D24"/>
  <c r="D23"/>
  <c r="D22"/>
  <c r="D21"/>
  <c r="D20"/>
  <c r="D17"/>
  <c r="D16"/>
  <c r="D15"/>
  <c r="D11"/>
  <c r="D12"/>
  <c r="D10"/>
  <c r="H11" i="18"/>
  <c r="I11"/>
  <c r="J11"/>
  <c r="H12"/>
  <c r="I12"/>
  <c r="H13"/>
  <c r="I13"/>
  <c r="H14"/>
  <c r="I14"/>
  <c r="H15"/>
  <c r="I15"/>
  <c r="J15" s="1"/>
  <c r="H16"/>
  <c r="I16"/>
  <c r="J16"/>
  <c r="H17"/>
  <c r="I17"/>
  <c r="J17" s="1"/>
  <c r="H18"/>
  <c r="I18"/>
  <c r="H19"/>
  <c r="I19"/>
  <c r="J19"/>
  <c r="H20"/>
  <c r="I20"/>
  <c r="H21"/>
  <c r="I21"/>
  <c r="H22"/>
  <c r="I22"/>
  <c r="H23"/>
  <c r="I23"/>
  <c r="J23" s="1"/>
  <c r="F10"/>
  <c r="C10"/>
  <c r="E10"/>
  <c r="B10"/>
  <c r="C27" i="27"/>
  <c r="D22" i="25"/>
  <c r="I34" i="64"/>
  <c r="H34"/>
  <c r="S72" i="77"/>
  <c r="R72"/>
  <c r="Q72"/>
  <c r="P72"/>
  <c r="O72"/>
  <c r="N72"/>
  <c r="M72"/>
  <c r="L72"/>
  <c r="K72"/>
  <c r="J72"/>
  <c r="I72"/>
  <c r="H72"/>
  <c r="G72"/>
  <c r="F72"/>
  <c r="E72"/>
  <c r="D72"/>
  <c r="C72"/>
  <c r="S71"/>
  <c r="R71"/>
  <c r="Q71"/>
  <c r="P71"/>
  <c r="O71"/>
  <c r="N71"/>
  <c r="M71"/>
  <c r="L71"/>
  <c r="K71"/>
  <c r="J71"/>
  <c r="I71"/>
  <c r="H71"/>
  <c r="G71"/>
  <c r="F71"/>
  <c r="E71"/>
  <c r="D71"/>
  <c r="C71"/>
  <c r="T71"/>
  <c r="S70"/>
  <c r="R70"/>
  <c r="Q70"/>
  <c r="P70"/>
  <c r="O70"/>
  <c r="N70"/>
  <c r="M70"/>
  <c r="L70"/>
  <c r="K70"/>
  <c r="J70"/>
  <c r="I70"/>
  <c r="H70"/>
  <c r="G70"/>
  <c r="F70"/>
  <c r="E70"/>
  <c r="D70"/>
  <c r="C70"/>
  <c r="T70"/>
  <c r="S69"/>
  <c r="R69"/>
  <c r="Q69"/>
  <c r="P69"/>
  <c r="O69"/>
  <c r="N69"/>
  <c r="M69"/>
  <c r="L69"/>
  <c r="K69"/>
  <c r="J69"/>
  <c r="I69"/>
  <c r="H69"/>
  <c r="G69"/>
  <c r="F69"/>
  <c r="E69"/>
  <c r="D69"/>
  <c r="C69"/>
  <c r="T69"/>
  <c r="S68"/>
  <c r="R68"/>
  <c r="Q68"/>
  <c r="P68"/>
  <c r="O68"/>
  <c r="N68"/>
  <c r="M68"/>
  <c r="L68"/>
  <c r="K68"/>
  <c r="J68"/>
  <c r="I68"/>
  <c r="H68"/>
  <c r="G68"/>
  <c r="F68"/>
  <c r="E68"/>
  <c r="D68"/>
  <c r="C68"/>
  <c r="S67"/>
  <c r="R67"/>
  <c r="Q67"/>
  <c r="P67"/>
  <c r="O67"/>
  <c r="N67"/>
  <c r="M67"/>
  <c r="L67"/>
  <c r="K67"/>
  <c r="J67"/>
  <c r="I67"/>
  <c r="H67"/>
  <c r="G67"/>
  <c r="F67"/>
  <c r="E67"/>
  <c r="D67"/>
  <c r="C67"/>
  <c r="T67" s="1"/>
  <c r="S66"/>
  <c r="R66"/>
  <c r="Q66"/>
  <c r="P66"/>
  <c r="O66"/>
  <c r="N66"/>
  <c r="M66"/>
  <c r="L66"/>
  <c r="K66"/>
  <c r="J66"/>
  <c r="I66"/>
  <c r="H66"/>
  <c r="G66"/>
  <c r="F66"/>
  <c r="E66"/>
  <c r="D66"/>
  <c r="C66"/>
  <c r="S65"/>
  <c r="R65"/>
  <c r="Q65"/>
  <c r="Q64" s="1"/>
  <c r="Q74" s="1"/>
  <c r="P65"/>
  <c r="O65"/>
  <c r="N65"/>
  <c r="M65"/>
  <c r="M64" s="1"/>
  <c r="L65"/>
  <c r="K65"/>
  <c r="J65"/>
  <c r="I65"/>
  <c r="I64" s="1"/>
  <c r="H65"/>
  <c r="G65"/>
  <c r="F65"/>
  <c r="E65"/>
  <c r="E64" s="1"/>
  <c r="D65"/>
  <c r="C65"/>
  <c r="C64" s="1"/>
  <c r="S62"/>
  <c r="R62"/>
  <c r="Q62"/>
  <c r="P62"/>
  <c r="O62"/>
  <c r="N62"/>
  <c r="M62"/>
  <c r="L62"/>
  <c r="K62"/>
  <c r="J62"/>
  <c r="I62"/>
  <c r="H62"/>
  <c r="G62"/>
  <c r="F62"/>
  <c r="E62"/>
  <c r="D62"/>
  <c r="C62"/>
  <c r="S61"/>
  <c r="R61"/>
  <c r="Q61"/>
  <c r="P61"/>
  <c r="O61"/>
  <c r="N61"/>
  <c r="M61"/>
  <c r="L61"/>
  <c r="K61"/>
  <c r="J61"/>
  <c r="I61"/>
  <c r="H61"/>
  <c r="G61"/>
  <c r="F61"/>
  <c r="E61"/>
  <c r="D61"/>
  <c r="C61"/>
  <c r="S60"/>
  <c r="R60"/>
  <c r="Q60"/>
  <c r="P60"/>
  <c r="O60"/>
  <c r="N60"/>
  <c r="M60"/>
  <c r="L60"/>
  <c r="K60"/>
  <c r="J60"/>
  <c r="I60"/>
  <c r="H60"/>
  <c r="G60"/>
  <c r="F60"/>
  <c r="E60"/>
  <c r="D60"/>
  <c r="C60"/>
  <c r="S59"/>
  <c r="R59"/>
  <c r="Q59"/>
  <c r="P59"/>
  <c r="O59"/>
  <c r="N59"/>
  <c r="M59"/>
  <c r="L59"/>
  <c r="K59"/>
  <c r="J59"/>
  <c r="I59"/>
  <c r="H59"/>
  <c r="G59"/>
  <c r="F59"/>
  <c r="E59"/>
  <c r="D59"/>
  <c r="C59"/>
  <c r="S58"/>
  <c r="R58"/>
  <c r="Q58"/>
  <c r="P58"/>
  <c r="O58"/>
  <c r="N58"/>
  <c r="M58"/>
  <c r="L58"/>
  <c r="K58"/>
  <c r="J58"/>
  <c r="I58"/>
  <c r="H58"/>
  <c r="G58"/>
  <c r="F58"/>
  <c r="E58"/>
  <c r="D58"/>
  <c r="C58"/>
  <c r="S57"/>
  <c r="R57"/>
  <c r="Q57"/>
  <c r="P57"/>
  <c r="O57"/>
  <c r="N57"/>
  <c r="M57"/>
  <c r="L57"/>
  <c r="K57"/>
  <c r="K56" s="1"/>
  <c r="J57"/>
  <c r="I57"/>
  <c r="H57"/>
  <c r="G57"/>
  <c r="G56" s="1"/>
  <c r="G74" s="1"/>
  <c r="F57"/>
  <c r="E57"/>
  <c r="E56" s="1"/>
  <c r="D57"/>
  <c r="C57"/>
  <c r="C56" s="1"/>
  <c r="C52"/>
  <c r="C51"/>
  <c r="T51" s="1"/>
  <c r="C50"/>
  <c r="C49"/>
  <c r="T49"/>
  <c r="C48"/>
  <c r="C47"/>
  <c r="T47" s="1"/>
  <c r="C46"/>
  <c r="C45"/>
  <c r="T45" s="1"/>
  <c r="T38" s="1"/>
  <c r="C44"/>
  <c r="C43"/>
  <c r="T43" s="1"/>
  <c r="C42"/>
  <c r="C41"/>
  <c r="T41"/>
  <c r="C40"/>
  <c r="C39"/>
  <c r="C38" s="1"/>
  <c r="S36"/>
  <c r="R36"/>
  <c r="Q36"/>
  <c r="P36"/>
  <c r="O36"/>
  <c r="N36"/>
  <c r="M36"/>
  <c r="L36"/>
  <c r="K36"/>
  <c r="J36"/>
  <c r="I36"/>
  <c r="H36"/>
  <c r="G36"/>
  <c r="F36"/>
  <c r="E36"/>
  <c r="D36"/>
  <c r="C36"/>
  <c r="S35"/>
  <c r="R35"/>
  <c r="Q35"/>
  <c r="P35"/>
  <c r="O35"/>
  <c r="N35"/>
  <c r="M35"/>
  <c r="L35"/>
  <c r="K35"/>
  <c r="J35"/>
  <c r="I35"/>
  <c r="H35"/>
  <c r="G35"/>
  <c r="F35"/>
  <c r="E35"/>
  <c r="D35"/>
  <c r="C35"/>
  <c r="T35" s="1"/>
  <c r="S34"/>
  <c r="R34"/>
  <c r="Q34"/>
  <c r="P34"/>
  <c r="O34"/>
  <c r="N34"/>
  <c r="M34"/>
  <c r="L34"/>
  <c r="K34"/>
  <c r="J34"/>
  <c r="I34"/>
  <c r="H34"/>
  <c r="G34"/>
  <c r="F34"/>
  <c r="E34"/>
  <c r="D34"/>
  <c r="C34"/>
  <c r="S33"/>
  <c r="R33"/>
  <c r="Q33"/>
  <c r="P33"/>
  <c r="O33"/>
  <c r="N33"/>
  <c r="M33"/>
  <c r="L33"/>
  <c r="K33"/>
  <c r="J33"/>
  <c r="I33"/>
  <c r="H33"/>
  <c r="G33"/>
  <c r="F33"/>
  <c r="E33"/>
  <c r="D33"/>
  <c r="C33"/>
  <c r="T33" s="1"/>
  <c r="S32"/>
  <c r="R32"/>
  <c r="Q32"/>
  <c r="P32"/>
  <c r="O32"/>
  <c r="N32"/>
  <c r="M32"/>
  <c r="L32"/>
  <c r="K32"/>
  <c r="J32"/>
  <c r="I32"/>
  <c r="H32"/>
  <c r="G32"/>
  <c r="F32"/>
  <c r="E32"/>
  <c r="D32"/>
  <c r="C32"/>
  <c r="T32"/>
  <c r="S31"/>
  <c r="R31"/>
  <c r="Q31"/>
  <c r="P31"/>
  <c r="O31"/>
  <c r="N31"/>
  <c r="M31"/>
  <c r="L31"/>
  <c r="K31"/>
  <c r="J31"/>
  <c r="I31"/>
  <c r="H31"/>
  <c r="G31"/>
  <c r="F31"/>
  <c r="E31"/>
  <c r="D31"/>
  <c r="C31"/>
  <c r="T31"/>
  <c r="S30"/>
  <c r="R30"/>
  <c r="Q30"/>
  <c r="P30"/>
  <c r="O30"/>
  <c r="N30"/>
  <c r="M30"/>
  <c r="L30"/>
  <c r="K30"/>
  <c r="J30"/>
  <c r="I30"/>
  <c r="H30"/>
  <c r="G30"/>
  <c r="F30"/>
  <c r="E30"/>
  <c r="D30"/>
  <c r="C30"/>
  <c r="S29"/>
  <c r="R29"/>
  <c r="Q29"/>
  <c r="P29"/>
  <c r="O29"/>
  <c r="N29"/>
  <c r="M29"/>
  <c r="L29"/>
  <c r="K29"/>
  <c r="J29"/>
  <c r="I29"/>
  <c r="H29"/>
  <c r="G29"/>
  <c r="F29"/>
  <c r="E29"/>
  <c r="D29"/>
  <c r="C29"/>
  <c r="T29" s="1"/>
  <c r="S28"/>
  <c r="R28"/>
  <c r="Q28"/>
  <c r="P28"/>
  <c r="O28"/>
  <c r="N28"/>
  <c r="M28"/>
  <c r="L28"/>
  <c r="K28"/>
  <c r="J28"/>
  <c r="I28"/>
  <c r="H28"/>
  <c r="G28"/>
  <c r="F28"/>
  <c r="E28"/>
  <c r="D28"/>
  <c r="C28"/>
  <c r="S27"/>
  <c r="R27"/>
  <c r="Q27"/>
  <c r="P27"/>
  <c r="O27"/>
  <c r="N27"/>
  <c r="M27"/>
  <c r="L27"/>
  <c r="K27"/>
  <c r="J27"/>
  <c r="I27"/>
  <c r="H27"/>
  <c r="G27"/>
  <c r="F27"/>
  <c r="E27"/>
  <c r="D27"/>
  <c r="C27"/>
  <c r="T27" s="1"/>
  <c r="S26"/>
  <c r="R26"/>
  <c r="Q26"/>
  <c r="P26"/>
  <c r="O26"/>
  <c r="N26"/>
  <c r="M26"/>
  <c r="L26"/>
  <c r="K26"/>
  <c r="J26"/>
  <c r="I26"/>
  <c r="H26"/>
  <c r="G26"/>
  <c r="F26"/>
  <c r="E26"/>
  <c r="D26"/>
  <c r="C26"/>
  <c r="S25"/>
  <c r="R25"/>
  <c r="Q25"/>
  <c r="P25"/>
  <c r="O25"/>
  <c r="N25"/>
  <c r="M25"/>
  <c r="L25"/>
  <c r="K25"/>
  <c r="J25"/>
  <c r="I25"/>
  <c r="H25"/>
  <c r="G25"/>
  <c r="F25"/>
  <c r="E25"/>
  <c r="D25"/>
  <c r="C25"/>
  <c r="T25"/>
  <c r="S24"/>
  <c r="R24"/>
  <c r="Q24"/>
  <c r="P24"/>
  <c r="O24"/>
  <c r="N24"/>
  <c r="M24"/>
  <c r="L24"/>
  <c r="K24"/>
  <c r="J24"/>
  <c r="I24"/>
  <c r="H24"/>
  <c r="G24"/>
  <c r="F24"/>
  <c r="E24"/>
  <c r="D24"/>
  <c r="C24"/>
  <c r="T24"/>
  <c r="S23"/>
  <c r="R23"/>
  <c r="Q23"/>
  <c r="P23"/>
  <c r="O23"/>
  <c r="N23"/>
  <c r="M23"/>
  <c r="L23"/>
  <c r="K23"/>
  <c r="J23"/>
  <c r="I23"/>
  <c r="H23"/>
  <c r="G23"/>
  <c r="F23"/>
  <c r="E23"/>
  <c r="D23"/>
  <c r="C23"/>
  <c r="T23"/>
  <c r="S22"/>
  <c r="R22"/>
  <c r="Q22"/>
  <c r="P22"/>
  <c r="O22"/>
  <c r="N22"/>
  <c r="M22"/>
  <c r="L22"/>
  <c r="K22"/>
  <c r="J22"/>
  <c r="I22"/>
  <c r="H22"/>
  <c r="G22"/>
  <c r="F22"/>
  <c r="E22"/>
  <c r="D22"/>
  <c r="C22"/>
  <c r="S21"/>
  <c r="R21"/>
  <c r="Q21"/>
  <c r="P21"/>
  <c r="O21"/>
  <c r="N21"/>
  <c r="M21"/>
  <c r="L21"/>
  <c r="K21"/>
  <c r="J21"/>
  <c r="I21"/>
  <c r="H21"/>
  <c r="G21"/>
  <c r="F21"/>
  <c r="E21"/>
  <c r="D21"/>
  <c r="C21"/>
  <c r="T21" s="1"/>
  <c r="S20"/>
  <c r="R20"/>
  <c r="Q20"/>
  <c r="P20"/>
  <c r="O20"/>
  <c r="N20"/>
  <c r="M20"/>
  <c r="L20"/>
  <c r="K20"/>
  <c r="J20"/>
  <c r="J19"/>
  <c r="J18"/>
  <c r="I20"/>
  <c r="H20"/>
  <c r="H19"/>
  <c r="H18"/>
  <c r="G20"/>
  <c r="F20"/>
  <c r="F19"/>
  <c r="F18"/>
  <c r="E20"/>
  <c r="D20"/>
  <c r="D19"/>
  <c r="D18"/>
  <c r="C20"/>
  <c r="S19"/>
  <c r="R19"/>
  <c r="Q19"/>
  <c r="Q18" s="1"/>
  <c r="P19"/>
  <c r="O19"/>
  <c r="N19"/>
  <c r="M19"/>
  <c r="M18" s="1"/>
  <c r="M74" s="1"/>
  <c r="L19"/>
  <c r="K19"/>
  <c r="I19"/>
  <c r="I18" s="1"/>
  <c r="G19"/>
  <c r="E19"/>
  <c r="E18" s="1"/>
  <c r="C19"/>
  <c r="T19" s="1"/>
  <c r="S16"/>
  <c r="R16"/>
  <c r="Q16"/>
  <c r="P16"/>
  <c r="O16"/>
  <c r="N16"/>
  <c r="M16"/>
  <c r="L16"/>
  <c r="K16"/>
  <c r="J16"/>
  <c r="I16"/>
  <c r="H16"/>
  <c r="G16"/>
  <c r="F16"/>
  <c r="E16"/>
  <c r="D16"/>
  <c r="C16"/>
  <c r="S15"/>
  <c r="R15"/>
  <c r="Q15"/>
  <c r="Q14"/>
  <c r="Q13"/>
  <c r="P15"/>
  <c r="O15"/>
  <c r="N15"/>
  <c r="M15"/>
  <c r="M14"/>
  <c r="M13"/>
  <c r="L15"/>
  <c r="K15"/>
  <c r="J15"/>
  <c r="I15"/>
  <c r="I14"/>
  <c r="I13"/>
  <c r="H15"/>
  <c r="G15"/>
  <c r="F15"/>
  <c r="E15"/>
  <c r="E14"/>
  <c r="E13"/>
  <c r="D15"/>
  <c r="C15"/>
  <c r="T15" s="1"/>
  <c r="S14"/>
  <c r="R14"/>
  <c r="R13" s="1"/>
  <c r="R74" s="1"/>
  <c r="P14"/>
  <c r="P13" s="1"/>
  <c r="P74" s="1"/>
  <c r="O14"/>
  <c r="N14"/>
  <c r="N13" s="1"/>
  <c r="L14"/>
  <c r="L13" s="1"/>
  <c r="K14"/>
  <c r="J14"/>
  <c r="J13" s="1"/>
  <c r="J74" s="1"/>
  <c r="H14"/>
  <c r="H13" s="1"/>
  <c r="H74" s="1"/>
  <c r="G14"/>
  <c r="F14"/>
  <c r="F13" s="1"/>
  <c r="D14"/>
  <c r="C14"/>
  <c r="T14"/>
  <c r="D9"/>
  <c r="E9"/>
  <c r="F9"/>
  <c r="G9"/>
  <c r="H9"/>
  <c r="I9"/>
  <c r="J9"/>
  <c r="K9"/>
  <c r="L9"/>
  <c r="M9"/>
  <c r="N9"/>
  <c r="O9"/>
  <c r="P9"/>
  <c r="Q9"/>
  <c r="R9"/>
  <c r="S9"/>
  <c r="D10"/>
  <c r="E10"/>
  <c r="F10"/>
  <c r="G10"/>
  <c r="H10"/>
  <c r="I10"/>
  <c r="J10"/>
  <c r="K10"/>
  <c r="L10"/>
  <c r="M10"/>
  <c r="N10"/>
  <c r="O10"/>
  <c r="P10"/>
  <c r="Q10"/>
  <c r="R10"/>
  <c r="S10"/>
  <c r="D11"/>
  <c r="E11"/>
  <c r="F11"/>
  <c r="G11"/>
  <c r="H11"/>
  <c r="I11"/>
  <c r="J11"/>
  <c r="K11"/>
  <c r="L11"/>
  <c r="M11"/>
  <c r="N11"/>
  <c r="O11"/>
  <c r="P11"/>
  <c r="Q11"/>
  <c r="R11"/>
  <c r="S11"/>
  <c r="C10"/>
  <c r="T10" s="1"/>
  <c r="C11"/>
  <c r="C9"/>
  <c r="T9" s="1"/>
  <c r="T147"/>
  <c r="T144"/>
  <c r="R141"/>
  <c r="P141"/>
  <c r="N141"/>
  <c r="L141"/>
  <c r="J141"/>
  <c r="H141"/>
  <c r="F141"/>
  <c r="D141"/>
  <c r="T139"/>
  <c r="T137"/>
  <c r="T134"/>
  <c r="R133"/>
  <c r="P133"/>
  <c r="N133"/>
  <c r="L133"/>
  <c r="J133"/>
  <c r="H133"/>
  <c r="F133"/>
  <c r="T130"/>
  <c r="T128"/>
  <c r="T125"/>
  <c r="T121"/>
  <c r="T119"/>
  <c r="T117"/>
  <c r="R116"/>
  <c r="P116"/>
  <c r="N116"/>
  <c r="L116"/>
  <c r="J116"/>
  <c r="H116"/>
  <c r="F116"/>
  <c r="D116"/>
  <c r="T114"/>
  <c r="T110"/>
  <c r="T108"/>
  <c r="T105"/>
  <c r="T102"/>
  <c r="T100"/>
  <c r="T98"/>
  <c r="S96"/>
  <c r="Q96"/>
  <c r="O96"/>
  <c r="M96"/>
  <c r="K96"/>
  <c r="I96"/>
  <c r="G96"/>
  <c r="E96"/>
  <c r="C96"/>
  <c r="T92"/>
  <c r="S91"/>
  <c r="R91"/>
  <c r="Q91"/>
  <c r="P91"/>
  <c r="O91"/>
  <c r="N91"/>
  <c r="M91"/>
  <c r="L91"/>
  <c r="K91"/>
  <c r="J91"/>
  <c r="I91"/>
  <c r="H91"/>
  <c r="G91"/>
  <c r="F91"/>
  <c r="E91"/>
  <c r="D91"/>
  <c r="T89"/>
  <c r="R86"/>
  <c r="P86"/>
  <c r="N86"/>
  <c r="L86"/>
  <c r="J86"/>
  <c r="H86"/>
  <c r="F86"/>
  <c r="D86"/>
  <c r="T72"/>
  <c r="T68"/>
  <c r="S64"/>
  <c r="O64"/>
  <c r="K64"/>
  <c r="G64"/>
  <c r="T62"/>
  <c r="T58"/>
  <c r="Q56"/>
  <c r="M56"/>
  <c r="I56"/>
  <c r="T39"/>
  <c r="S38"/>
  <c r="R38"/>
  <c r="Q38"/>
  <c r="P38"/>
  <c r="O38"/>
  <c r="N38"/>
  <c r="M38"/>
  <c r="L38"/>
  <c r="K38"/>
  <c r="J38"/>
  <c r="I38"/>
  <c r="H38"/>
  <c r="G38"/>
  <c r="F38"/>
  <c r="E38"/>
  <c r="D38"/>
  <c r="T34"/>
  <c r="T30"/>
  <c r="T26"/>
  <c r="T22"/>
  <c r="S18"/>
  <c r="O18"/>
  <c r="K18"/>
  <c r="G18"/>
  <c r="C18"/>
  <c r="S13"/>
  <c r="O13"/>
  <c r="K13"/>
  <c r="G13"/>
  <c r="C13"/>
  <c r="S8"/>
  <c r="Q8"/>
  <c r="O8"/>
  <c r="M8"/>
  <c r="K8"/>
  <c r="I8"/>
  <c r="G8"/>
  <c r="E8"/>
  <c r="C8"/>
  <c r="T148" i="76"/>
  <c r="T147"/>
  <c r="T146"/>
  <c r="T144"/>
  <c r="T143"/>
  <c r="T142"/>
  <c r="T141"/>
  <c r="S140"/>
  <c r="R140"/>
  <c r="Q140"/>
  <c r="P140"/>
  <c r="O140"/>
  <c r="N140"/>
  <c r="M140"/>
  <c r="L140"/>
  <c r="K140"/>
  <c r="J140"/>
  <c r="I140"/>
  <c r="H140"/>
  <c r="G140"/>
  <c r="F140"/>
  <c r="E140"/>
  <c r="D140"/>
  <c r="C140"/>
  <c r="T138"/>
  <c r="T137"/>
  <c r="T136"/>
  <c r="T135"/>
  <c r="T134"/>
  <c r="T133"/>
  <c r="S132"/>
  <c r="R132"/>
  <c r="Q132"/>
  <c r="P132"/>
  <c r="O132"/>
  <c r="N132"/>
  <c r="M132"/>
  <c r="L132"/>
  <c r="K132"/>
  <c r="J132"/>
  <c r="I132"/>
  <c r="H132"/>
  <c r="G132"/>
  <c r="F132"/>
  <c r="E132"/>
  <c r="D132"/>
  <c r="C132"/>
  <c r="T130"/>
  <c r="T126"/>
  <c r="T125"/>
  <c r="T124"/>
  <c r="T123"/>
  <c r="T122"/>
  <c r="T121"/>
  <c r="T120"/>
  <c r="T119"/>
  <c r="T118"/>
  <c r="T117"/>
  <c r="T116"/>
  <c r="S115"/>
  <c r="R115"/>
  <c r="Q115"/>
  <c r="P115"/>
  <c r="O115"/>
  <c r="N115"/>
  <c r="M115"/>
  <c r="L115"/>
  <c r="K115"/>
  <c r="J115"/>
  <c r="I115"/>
  <c r="H115"/>
  <c r="G115"/>
  <c r="F115"/>
  <c r="E115"/>
  <c r="D115"/>
  <c r="C115"/>
  <c r="T113"/>
  <c r="T110"/>
  <c r="T109"/>
  <c r="T108"/>
  <c r="T107"/>
  <c r="T106"/>
  <c r="T105"/>
  <c r="T104"/>
  <c r="T103"/>
  <c r="T102"/>
  <c r="T101"/>
  <c r="T100"/>
  <c r="T99"/>
  <c r="T98"/>
  <c r="T97"/>
  <c r="T96"/>
  <c r="S95"/>
  <c r="R95"/>
  <c r="Q95"/>
  <c r="P95"/>
  <c r="O95"/>
  <c r="N95"/>
  <c r="M95"/>
  <c r="L95"/>
  <c r="K95"/>
  <c r="J95"/>
  <c r="I95"/>
  <c r="H95"/>
  <c r="G95"/>
  <c r="F95"/>
  <c r="E95"/>
  <c r="D95"/>
  <c r="C95"/>
  <c r="T93"/>
  <c r="T92"/>
  <c r="T91"/>
  <c r="S90"/>
  <c r="R90"/>
  <c r="Q90"/>
  <c r="P90"/>
  <c r="O90"/>
  <c r="N90"/>
  <c r="M90"/>
  <c r="L90"/>
  <c r="K90"/>
  <c r="J90"/>
  <c r="I90"/>
  <c r="H90"/>
  <c r="G90"/>
  <c r="F90"/>
  <c r="E90"/>
  <c r="D90"/>
  <c r="C90"/>
  <c r="T88"/>
  <c r="T87"/>
  <c r="T86"/>
  <c r="S85"/>
  <c r="R85"/>
  <c r="Q85"/>
  <c r="P85"/>
  <c r="O85"/>
  <c r="N85"/>
  <c r="M85"/>
  <c r="L85"/>
  <c r="K85"/>
  <c r="J85"/>
  <c r="I85"/>
  <c r="H85"/>
  <c r="G85"/>
  <c r="F85"/>
  <c r="E85"/>
  <c r="D85"/>
  <c r="C85"/>
  <c r="T71"/>
  <c r="T70"/>
  <c r="T69"/>
  <c r="T68"/>
  <c r="T67"/>
  <c r="T66"/>
  <c r="T65"/>
  <c r="T64"/>
  <c r="S63"/>
  <c r="R63"/>
  <c r="Q63"/>
  <c r="P63"/>
  <c r="O63"/>
  <c r="N63"/>
  <c r="M63"/>
  <c r="L63"/>
  <c r="K63"/>
  <c r="J63"/>
  <c r="I63"/>
  <c r="H63"/>
  <c r="G63"/>
  <c r="F63"/>
  <c r="E63"/>
  <c r="D63"/>
  <c r="C63"/>
  <c r="T61"/>
  <c r="T60"/>
  <c r="T59"/>
  <c r="T58"/>
  <c r="T57"/>
  <c r="T56"/>
  <c r="S55"/>
  <c r="R55"/>
  <c r="Q55"/>
  <c r="P55"/>
  <c r="O55"/>
  <c r="N55"/>
  <c r="M55"/>
  <c r="L55"/>
  <c r="K55"/>
  <c r="J55"/>
  <c r="I55"/>
  <c r="H55"/>
  <c r="G55"/>
  <c r="F55"/>
  <c r="E55"/>
  <c r="D55"/>
  <c r="C55"/>
  <c r="T53"/>
  <c r="T52"/>
  <c r="T51"/>
  <c r="T50"/>
  <c r="T49"/>
  <c r="T48"/>
  <c r="T47"/>
  <c r="T46"/>
  <c r="T45"/>
  <c r="T44"/>
  <c r="T43"/>
  <c r="T42"/>
  <c r="T41"/>
  <c r="T40"/>
  <c r="T39"/>
  <c r="S38"/>
  <c r="R38"/>
  <c r="Q38"/>
  <c r="P38"/>
  <c r="O38"/>
  <c r="N38"/>
  <c r="M38"/>
  <c r="L38"/>
  <c r="K38"/>
  <c r="J38"/>
  <c r="I38"/>
  <c r="H38"/>
  <c r="G38"/>
  <c r="F38"/>
  <c r="E38"/>
  <c r="D38"/>
  <c r="C38"/>
  <c r="T36"/>
  <c r="T35"/>
  <c r="T34"/>
  <c r="T33"/>
  <c r="T32"/>
  <c r="T31"/>
  <c r="T30"/>
  <c r="T29"/>
  <c r="T28"/>
  <c r="T27"/>
  <c r="T26"/>
  <c r="T25"/>
  <c r="T24"/>
  <c r="T23"/>
  <c r="T22"/>
  <c r="T21"/>
  <c r="T20"/>
  <c r="T19"/>
  <c r="S18"/>
  <c r="R18"/>
  <c r="Q18"/>
  <c r="P18"/>
  <c r="O18"/>
  <c r="N18"/>
  <c r="M18"/>
  <c r="L18"/>
  <c r="K18"/>
  <c r="J18"/>
  <c r="I18"/>
  <c r="H18"/>
  <c r="G18"/>
  <c r="F18"/>
  <c r="E18"/>
  <c r="D18"/>
  <c r="C18"/>
  <c r="T16"/>
  <c r="T15"/>
  <c r="T14"/>
  <c r="S13"/>
  <c r="R13"/>
  <c r="Q13"/>
  <c r="P13"/>
  <c r="O13"/>
  <c r="N13"/>
  <c r="M13"/>
  <c r="L13"/>
  <c r="K13"/>
  <c r="J13"/>
  <c r="I13"/>
  <c r="H13"/>
  <c r="G13"/>
  <c r="F13"/>
  <c r="E13"/>
  <c r="D13"/>
  <c r="C13"/>
  <c r="T11"/>
  <c r="T10"/>
  <c r="T9"/>
  <c r="S8"/>
  <c r="R8"/>
  <c r="Q8"/>
  <c r="P8"/>
  <c r="O8"/>
  <c r="N8"/>
  <c r="M8"/>
  <c r="L8"/>
  <c r="K8"/>
  <c r="J8"/>
  <c r="I8"/>
  <c r="H8"/>
  <c r="G8"/>
  <c r="F8"/>
  <c r="E8"/>
  <c r="D8"/>
  <c r="C8"/>
  <c r="T149" i="75"/>
  <c r="T148"/>
  <c r="T147"/>
  <c r="T146"/>
  <c r="T145"/>
  <c r="T144"/>
  <c r="T143"/>
  <c r="T142"/>
  <c r="S141"/>
  <c r="R141"/>
  <c r="Q141"/>
  <c r="P141"/>
  <c r="O141"/>
  <c r="N141"/>
  <c r="M141"/>
  <c r="L141"/>
  <c r="K141"/>
  <c r="J141"/>
  <c r="I141"/>
  <c r="H141"/>
  <c r="G141"/>
  <c r="F141"/>
  <c r="E141"/>
  <c r="D141"/>
  <c r="C141"/>
  <c r="T139"/>
  <c r="T138"/>
  <c r="T137"/>
  <c r="T136"/>
  <c r="T135"/>
  <c r="T134"/>
  <c r="T133"/>
  <c r="S133"/>
  <c r="R133"/>
  <c r="Q133"/>
  <c r="P133"/>
  <c r="O133"/>
  <c r="N133"/>
  <c r="M133"/>
  <c r="L133"/>
  <c r="K133"/>
  <c r="J133"/>
  <c r="I133"/>
  <c r="H133"/>
  <c r="G133"/>
  <c r="F133"/>
  <c r="E133"/>
  <c r="D133"/>
  <c r="C133"/>
  <c r="T131"/>
  <c r="T130"/>
  <c r="T129"/>
  <c r="T128"/>
  <c r="T127"/>
  <c r="T126"/>
  <c r="T125"/>
  <c r="T124"/>
  <c r="T123"/>
  <c r="T122"/>
  <c r="T121"/>
  <c r="T120"/>
  <c r="T119"/>
  <c r="T118"/>
  <c r="T117"/>
  <c r="S116"/>
  <c r="R116"/>
  <c r="Q116"/>
  <c r="P116"/>
  <c r="O116"/>
  <c r="N116"/>
  <c r="M116"/>
  <c r="L116"/>
  <c r="K116"/>
  <c r="J116"/>
  <c r="I116"/>
  <c r="H116"/>
  <c r="G116"/>
  <c r="F116"/>
  <c r="E116"/>
  <c r="D116"/>
  <c r="C116"/>
  <c r="T114"/>
  <c r="T113"/>
  <c r="T112"/>
  <c r="T111"/>
  <c r="T110"/>
  <c r="T109"/>
  <c r="T108"/>
  <c r="T107"/>
  <c r="T106"/>
  <c r="T105"/>
  <c r="T104"/>
  <c r="T103"/>
  <c r="T102"/>
  <c r="T101"/>
  <c r="T100"/>
  <c r="T99"/>
  <c r="T98"/>
  <c r="T97"/>
  <c r="S96"/>
  <c r="R96"/>
  <c r="Q96"/>
  <c r="P96"/>
  <c r="O96"/>
  <c r="N96"/>
  <c r="M96"/>
  <c r="L96"/>
  <c r="K96"/>
  <c r="J96"/>
  <c r="I96"/>
  <c r="H96"/>
  <c r="G96"/>
  <c r="F96"/>
  <c r="E96"/>
  <c r="D96"/>
  <c r="C96"/>
  <c r="T94"/>
  <c r="T93"/>
  <c r="T92"/>
  <c r="S91"/>
  <c r="R91"/>
  <c r="Q91"/>
  <c r="P91"/>
  <c r="O91"/>
  <c r="N91"/>
  <c r="M91"/>
  <c r="L91"/>
  <c r="K91"/>
  <c r="J91"/>
  <c r="I91"/>
  <c r="H91"/>
  <c r="G91"/>
  <c r="F91"/>
  <c r="E91"/>
  <c r="D91"/>
  <c r="C91"/>
  <c r="T89"/>
  <c r="T88"/>
  <c r="T87"/>
  <c r="S86"/>
  <c r="R86"/>
  <c r="Q86"/>
  <c r="P86"/>
  <c r="O86"/>
  <c r="N86"/>
  <c r="M86"/>
  <c r="L86"/>
  <c r="K86"/>
  <c r="J86"/>
  <c r="I86"/>
  <c r="H86"/>
  <c r="G86"/>
  <c r="F86"/>
  <c r="E86"/>
  <c r="D86"/>
  <c r="C86"/>
  <c r="T71"/>
  <c r="T70"/>
  <c r="T69"/>
  <c r="T68"/>
  <c r="T67"/>
  <c r="T66"/>
  <c r="T65"/>
  <c r="T64"/>
  <c r="S63"/>
  <c r="R63"/>
  <c r="Q63"/>
  <c r="P63"/>
  <c r="O63"/>
  <c r="N63"/>
  <c r="M63"/>
  <c r="L63"/>
  <c r="K63"/>
  <c r="J63"/>
  <c r="I63"/>
  <c r="H63"/>
  <c r="G63"/>
  <c r="F63"/>
  <c r="E63"/>
  <c r="D63"/>
  <c r="C63"/>
  <c r="T61"/>
  <c r="T60"/>
  <c r="T59"/>
  <c r="T58"/>
  <c r="T57"/>
  <c r="T56"/>
  <c r="S55"/>
  <c r="R55"/>
  <c r="Q55"/>
  <c r="P55"/>
  <c r="O55"/>
  <c r="N55"/>
  <c r="M55"/>
  <c r="L55"/>
  <c r="K55"/>
  <c r="J55"/>
  <c r="I55"/>
  <c r="H55"/>
  <c r="G55"/>
  <c r="F55"/>
  <c r="E55"/>
  <c r="D55"/>
  <c r="C55"/>
  <c r="T53"/>
  <c r="T52"/>
  <c r="T51"/>
  <c r="T50"/>
  <c r="T49"/>
  <c r="T48"/>
  <c r="T47"/>
  <c r="T46"/>
  <c r="T45"/>
  <c r="T44"/>
  <c r="T43"/>
  <c r="T42"/>
  <c r="T41"/>
  <c r="T40"/>
  <c r="T39"/>
  <c r="S38"/>
  <c r="R38"/>
  <c r="Q38"/>
  <c r="P38"/>
  <c r="O38"/>
  <c r="N38"/>
  <c r="M38"/>
  <c r="L38"/>
  <c r="K38"/>
  <c r="J38"/>
  <c r="I38"/>
  <c r="H38"/>
  <c r="G38"/>
  <c r="F38"/>
  <c r="E38"/>
  <c r="D38"/>
  <c r="C38"/>
  <c r="T36"/>
  <c r="T35"/>
  <c r="T34"/>
  <c r="T33"/>
  <c r="T32"/>
  <c r="T31"/>
  <c r="T30"/>
  <c r="T29"/>
  <c r="T28"/>
  <c r="T27"/>
  <c r="T26"/>
  <c r="T25"/>
  <c r="T24"/>
  <c r="T23"/>
  <c r="T22"/>
  <c r="T21"/>
  <c r="T20"/>
  <c r="T19"/>
  <c r="S18"/>
  <c r="R18"/>
  <c r="Q18"/>
  <c r="P18"/>
  <c r="O18"/>
  <c r="N18"/>
  <c r="M18"/>
  <c r="L18"/>
  <c r="K18"/>
  <c r="J18"/>
  <c r="I18"/>
  <c r="H18"/>
  <c r="G18"/>
  <c r="F18"/>
  <c r="E18"/>
  <c r="D18"/>
  <c r="C18"/>
  <c r="T16"/>
  <c r="T15"/>
  <c r="T14"/>
  <c r="S13"/>
  <c r="R13"/>
  <c r="Q13"/>
  <c r="P13"/>
  <c r="O13"/>
  <c r="N13"/>
  <c r="M13"/>
  <c r="L13"/>
  <c r="K13"/>
  <c r="J13"/>
  <c r="I13"/>
  <c r="H13"/>
  <c r="G13"/>
  <c r="F13"/>
  <c r="E13"/>
  <c r="D13"/>
  <c r="C13"/>
  <c r="T11"/>
  <c r="T10"/>
  <c r="T9"/>
  <c r="S8"/>
  <c r="R8"/>
  <c r="Q8"/>
  <c r="P8"/>
  <c r="O8"/>
  <c r="N8"/>
  <c r="M8"/>
  <c r="L8"/>
  <c r="K8"/>
  <c r="J8"/>
  <c r="I8"/>
  <c r="H8"/>
  <c r="G8"/>
  <c r="F8"/>
  <c r="E8"/>
  <c r="D8"/>
  <c r="F38" i="71"/>
  <c r="F37"/>
  <c r="F36"/>
  <c r="F35"/>
  <c r="F34"/>
  <c r="F33"/>
  <c r="F32"/>
  <c r="F31"/>
  <c r="F30"/>
  <c r="F29"/>
  <c r="F28"/>
  <c r="F27"/>
  <c r="F26"/>
  <c r="F25"/>
  <c r="F24"/>
  <c r="F23"/>
  <c r="F22"/>
  <c r="F21"/>
  <c r="F20"/>
  <c r="F19"/>
  <c r="F18"/>
  <c r="F17"/>
  <c r="F16"/>
  <c r="F15"/>
  <c r="F14"/>
  <c r="F13"/>
  <c r="F12"/>
  <c r="F11"/>
  <c r="C11"/>
  <c r="C12"/>
  <c r="C13"/>
  <c r="C14"/>
  <c r="C15"/>
  <c r="C16"/>
  <c r="C17"/>
  <c r="C18"/>
  <c r="C19"/>
  <c r="C20"/>
  <c r="C21"/>
  <c r="C22"/>
  <c r="C23"/>
  <c r="C24"/>
  <c r="C25"/>
  <c r="C26"/>
  <c r="C27"/>
  <c r="C28"/>
  <c r="C29"/>
  <c r="C30"/>
  <c r="C31"/>
  <c r="C32"/>
  <c r="C33"/>
  <c r="C34"/>
  <c r="C35"/>
  <c r="C36"/>
  <c r="C37"/>
  <c r="C38"/>
  <c r="B12"/>
  <c r="B13"/>
  <c r="B14"/>
  <c r="B15"/>
  <c r="B16"/>
  <c r="B17"/>
  <c r="B18"/>
  <c r="B19"/>
  <c r="B20"/>
  <c r="B21"/>
  <c r="B22"/>
  <c r="B23"/>
  <c r="B24"/>
  <c r="B25"/>
  <c r="B26"/>
  <c r="B27"/>
  <c r="B28"/>
  <c r="B29"/>
  <c r="B30"/>
  <c r="B31"/>
  <c r="B32"/>
  <c r="B33"/>
  <c r="B34"/>
  <c r="B35"/>
  <c r="B36"/>
  <c r="B37"/>
  <c r="B38"/>
  <c r="B11"/>
  <c r="F40"/>
  <c r="F40" i="70"/>
  <c r="C40"/>
  <c r="D40" s="1"/>
  <c r="B40"/>
  <c r="F40" i="69"/>
  <c r="C40"/>
  <c r="B40"/>
  <c r="C148" i="74"/>
  <c r="S148"/>
  <c r="R148"/>
  <c r="Q148"/>
  <c r="P148"/>
  <c r="O148"/>
  <c r="N148"/>
  <c r="M148"/>
  <c r="L148"/>
  <c r="K148"/>
  <c r="J148"/>
  <c r="I148"/>
  <c r="H148"/>
  <c r="G148"/>
  <c r="F148"/>
  <c r="E148"/>
  <c r="D148"/>
  <c r="S147"/>
  <c r="R147"/>
  <c r="Q147"/>
  <c r="P147"/>
  <c r="O147"/>
  <c r="N147"/>
  <c r="M147"/>
  <c r="L147"/>
  <c r="K147"/>
  <c r="J147"/>
  <c r="I147"/>
  <c r="H147"/>
  <c r="G147"/>
  <c r="F147"/>
  <c r="E147"/>
  <c r="D147"/>
  <c r="C147"/>
  <c r="T147"/>
  <c r="S146"/>
  <c r="R146"/>
  <c r="Q146"/>
  <c r="P146"/>
  <c r="O146"/>
  <c r="N146"/>
  <c r="M146"/>
  <c r="L146"/>
  <c r="K146"/>
  <c r="J146"/>
  <c r="I146"/>
  <c r="H146"/>
  <c r="G146"/>
  <c r="F146"/>
  <c r="E146"/>
  <c r="D146"/>
  <c r="C146"/>
  <c r="S145"/>
  <c r="R145"/>
  <c r="Q145"/>
  <c r="P145"/>
  <c r="O145"/>
  <c r="N145"/>
  <c r="M145"/>
  <c r="L145"/>
  <c r="K145"/>
  <c r="J145"/>
  <c r="I145"/>
  <c r="H145"/>
  <c r="G145"/>
  <c r="F145"/>
  <c r="E145"/>
  <c r="D145"/>
  <c r="C145"/>
  <c r="T145"/>
  <c r="S144"/>
  <c r="R144"/>
  <c r="Q144"/>
  <c r="P144"/>
  <c r="O144"/>
  <c r="N144"/>
  <c r="M144"/>
  <c r="L144"/>
  <c r="K144"/>
  <c r="J144"/>
  <c r="I144"/>
  <c r="H144"/>
  <c r="G144"/>
  <c r="F144"/>
  <c r="E144"/>
  <c r="D144"/>
  <c r="C144"/>
  <c r="S143"/>
  <c r="R143"/>
  <c r="Q143"/>
  <c r="P143"/>
  <c r="O143"/>
  <c r="N143"/>
  <c r="M143"/>
  <c r="L143"/>
  <c r="K143"/>
  <c r="J143"/>
  <c r="I143"/>
  <c r="H143"/>
  <c r="G143"/>
  <c r="F143"/>
  <c r="E143"/>
  <c r="D143"/>
  <c r="C143"/>
  <c r="T143"/>
  <c r="S142"/>
  <c r="R142"/>
  <c r="Q142"/>
  <c r="P142"/>
  <c r="O142"/>
  <c r="N142"/>
  <c r="M142"/>
  <c r="L142"/>
  <c r="K142"/>
  <c r="J142"/>
  <c r="I142"/>
  <c r="H142"/>
  <c r="G142"/>
  <c r="F142"/>
  <c r="E142"/>
  <c r="D142"/>
  <c r="C142"/>
  <c r="S141"/>
  <c r="R141"/>
  <c r="R140"/>
  <c r="Q141"/>
  <c r="P141"/>
  <c r="P140" s="1"/>
  <c r="O141"/>
  <c r="N141"/>
  <c r="N140" s="1"/>
  <c r="M141"/>
  <c r="L141"/>
  <c r="L140" s="1"/>
  <c r="K141"/>
  <c r="J141"/>
  <c r="J140"/>
  <c r="I141"/>
  <c r="H141"/>
  <c r="H140" s="1"/>
  <c r="G141"/>
  <c r="F141"/>
  <c r="F140" s="1"/>
  <c r="E141"/>
  <c r="D141"/>
  <c r="C141"/>
  <c r="T141" s="1"/>
  <c r="T140" s="1"/>
  <c r="S138"/>
  <c r="R138"/>
  <c r="Q138"/>
  <c r="P138"/>
  <c r="O138"/>
  <c r="N138"/>
  <c r="M138"/>
  <c r="L138"/>
  <c r="K138"/>
  <c r="J138"/>
  <c r="I138"/>
  <c r="H138"/>
  <c r="G138"/>
  <c r="F138"/>
  <c r="E138"/>
  <c r="D138"/>
  <c r="C138"/>
  <c r="T138"/>
  <c r="S137"/>
  <c r="R137"/>
  <c r="Q137"/>
  <c r="P137"/>
  <c r="O137"/>
  <c r="N137"/>
  <c r="M137"/>
  <c r="L137"/>
  <c r="K137"/>
  <c r="J137"/>
  <c r="I137"/>
  <c r="H137"/>
  <c r="G137"/>
  <c r="F137"/>
  <c r="E137"/>
  <c r="D137"/>
  <c r="C137"/>
  <c r="S136"/>
  <c r="R136"/>
  <c r="Q136"/>
  <c r="P136"/>
  <c r="O136"/>
  <c r="N136"/>
  <c r="M136"/>
  <c r="L136"/>
  <c r="K136"/>
  <c r="J136"/>
  <c r="I136"/>
  <c r="H136"/>
  <c r="G136"/>
  <c r="F136"/>
  <c r="E136"/>
  <c r="D136"/>
  <c r="C136"/>
  <c r="T136"/>
  <c r="S135"/>
  <c r="R135"/>
  <c r="Q135"/>
  <c r="P135"/>
  <c r="O135"/>
  <c r="N135"/>
  <c r="M135"/>
  <c r="L135"/>
  <c r="K135"/>
  <c r="J135"/>
  <c r="I135"/>
  <c r="H135"/>
  <c r="G135"/>
  <c r="F135"/>
  <c r="E135"/>
  <c r="D135"/>
  <c r="C135"/>
  <c r="S134"/>
  <c r="S133"/>
  <c r="S132"/>
  <c r="R134"/>
  <c r="Q134"/>
  <c r="Q133"/>
  <c r="Q132"/>
  <c r="P134"/>
  <c r="O134"/>
  <c r="O133"/>
  <c r="O132"/>
  <c r="N134"/>
  <c r="M134"/>
  <c r="M133"/>
  <c r="M132"/>
  <c r="L134"/>
  <c r="K134"/>
  <c r="K133"/>
  <c r="K132"/>
  <c r="J134"/>
  <c r="I134"/>
  <c r="I133"/>
  <c r="I132"/>
  <c r="H134"/>
  <c r="G134"/>
  <c r="G133"/>
  <c r="G132"/>
  <c r="F134"/>
  <c r="E134"/>
  <c r="E133"/>
  <c r="E132"/>
  <c r="D134"/>
  <c r="C134"/>
  <c r="T134" s="1"/>
  <c r="R133"/>
  <c r="P133"/>
  <c r="N133"/>
  <c r="L133"/>
  <c r="J133"/>
  <c r="H133"/>
  <c r="F133"/>
  <c r="D133"/>
  <c r="C133"/>
  <c r="S130"/>
  <c r="R130"/>
  <c r="Q130"/>
  <c r="P130"/>
  <c r="O130"/>
  <c r="N130"/>
  <c r="M130"/>
  <c r="L130"/>
  <c r="K130"/>
  <c r="J130"/>
  <c r="I130"/>
  <c r="H130"/>
  <c r="G130"/>
  <c r="F130"/>
  <c r="E130"/>
  <c r="D130"/>
  <c r="C130"/>
  <c r="S129"/>
  <c r="R129"/>
  <c r="Q129"/>
  <c r="P129"/>
  <c r="O129"/>
  <c r="N129"/>
  <c r="M129"/>
  <c r="L129"/>
  <c r="K129"/>
  <c r="J129"/>
  <c r="I129"/>
  <c r="H129"/>
  <c r="G129"/>
  <c r="F129"/>
  <c r="E129"/>
  <c r="D129"/>
  <c r="C129"/>
  <c r="T129"/>
  <c r="S128"/>
  <c r="R128"/>
  <c r="Q128"/>
  <c r="P128"/>
  <c r="O128"/>
  <c r="N128"/>
  <c r="M128"/>
  <c r="L128"/>
  <c r="K128"/>
  <c r="J128"/>
  <c r="I128"/>
  <c r="H128"/>
  <c r="G128"/>
  <c r="F128"/>
  <c r="E128"/>
  <c r="D128"/>
  <c r="C128"/>
  <c r="S127"/>
  <c r="R127"/>
  <c r="Q127"/>
  <c r="P127"/>
  <c r="O127"/>
  <c r="N127"/>
  <c r="M127"/>
  <c r="L127"/>
  <c r="K127"/>
  <c r="J127"/>
  <c r="I127"/>
  <c r="H127"/>
  <c r="G127"/>
  <c r="F127"/>
  <c r="E127"/>
  <c r="D127"/>
  <c r="C127"/>
  <c r="T127" s="1"/>
  <c r="S126"/>
  <c r="R126"/>
  <c r="Q126"/>
  <c r="P126"/>
  <c r="O126"/>
  <c r="N126"/>
  <c r="M126"/>
  <c r="L126"/>
  <c r="K126"/>
  <c r="J126"/>
  <c r="I126"/>
  <c r="H126"/>
  <c r="G126"/>
  <c r="F126"/>
  <c r="E126"/>
  <c r="D126"/>
  <c r="C126"/>
  <c r="S125"/>
  <c r="R125"/>
  <c r="Q125"/>
  <c r="P125"/>
  <c r="O125"/>
  <c r="N125"/>
  <c r="M125"/>
  <c r="L125"/>
  <c r="K125"/>
  <c r="J125"/>
  <c r="I125"/>
  <c r="H125"/>
  <c r="G125"/>
  <c r="F125"/>
  <c r="E125"/>
  <c r="D125"/>
  <c r="C125"/>
  <c r="T125" s="1"/>
  <c r="S124"/>
  <c r="R124"/>
  <c r="Q124"/>
  <c r="P124"/>
  <c r="O124"/>
  <c r="N124"/>
  <c r="M124"/>
  <c r="L124"/>
  <c r="K124"/>
  <c r="J124"/>
  <c r="I124"/>
  <c r="H124"/>
  <c r="G124"/>
  <c r="F124"/>
  <c r="E124"/>
  <c r="D124"/>
  <c r="C124"/>
  <c r="S123"/>
  <c r="R123"/>
  <c r="Q123"/>
  <c r="P123"/>
  <c r="O123"/>
  <c r="N123"/>
  <c r="M123"/>
  <c r="L123"/>
  <c r="K123"/>
  <c r="J123"/>
  <c r="I123"/>
  <c r="H123"/>
  <c r="G123"/>
  <c r="F123"/>
  <c r="E123"/>
  <c r="D123"/>
  <c r="C123"/>
  <c r="T123"/>
  <c r="S122"/>
  <c r="R122"/>
  <c r="Q122"/>
  <c r="P122"/>
  <c r="O122"/>
  <c r="N122"/>
  <c r="M122"/>
  <c r="L122"/>
  <c r="K122"/>
  <c r="J122"/>
  <c r="I122"/>
  <c r="H122"/>
  <c r="G122"/>
  <c r="F122"/>
  <c r="E122"/>
  <c r="D122"/>
  <c r="C122"/>
  <c r="S121"/>
  <c r="R121"/>
  <c r="Q121"/>
  <c r="P121"/>
  <c r="O121"/>
  <c r="N121"/>
  <c r="M121"/>
  <c r="L121"/>
  <c r="K121"/>
  <c r="J121"/>
  <c r="I121"/>
  <c r="H121"/>
  <c r="G121"/>
  <c r="F121"/>
  <c r="E121"/>
  <c r="D121"/>
  <c r="C121"/>
  <c r="T121" s="1"/>
  <c r="S120"/>
  <c r="R120"/>
  <c r="Q120"/>
  <c r="P120"/>
  <c r="O120"/>
  <c r="N120"/>
  <c r="M120"/>
  <c r="L120"/>
  <c r="K120"/>
  <c r="J120"/>
  <c r="I120"/>
  <c r="H120"/>
  <c r="G120"/>
  <c r="F120"/>
  <c r="E120"/>
  <c r="D120"/>
  <c r="C120"/>
  <c r="S119"/>
  <c r="R119"/>
  <c r="Q119"/>
  <c r="P119"/>
  <c r="O119"/>
  <c r="N119"/>
  <c r="M119"/>
  <c r="L119"/>
  <c r="K119"/>
  <c r="J119"/>
  <c r="I119"/>
  <c r="H119"/>
  <c r="G119"/>
  <c r="F119"/>
  <c r="E119"/>
  <c r="D119"/>
  <c r="C119"/>
  <c r="T119" s="1"/>
  <c r="T115" s="1"/>
  <c r="S118"/>
  <c r="R118"/>
  <c r="Q118"/>
  <c r="P118"/>
  <c r="O118"/>
  <c r="N118"/>
  <c r="M118"/>
  <c r="L118"/>
  <c r="K118"/>
  <c r="J118"/>
  <c r="I118"/>
  <c r="H118"/>
  <c r="G118"/>
  <c r="F118"/>
  <c r="E118"/>
  <c r="D118"/>
  <c r="C118"/>
  <c r="S117"/>
  <c r="R117"/>
  <c r="Q117"/>
  <c r="P117"/>
  <c r="O117"/>
  <c r="N117"/>
  <c r="M117"/>
  <c r="L117"/>
  <c r="K117"/>
  <c r="J117"/>
  <c r="I117"/>
  <c r="H117"/>
  <c r="G117"/>
  <c r="F117"/>
  <c r="E117"/>
  <c r="D117"/>
  <c r="C117"/>
  <c r="T117" s="1"/>
  <c r="S116"/>
  <c r="S115" s="1"/>
  <c r="R116"/>
  <c r="Q116"/>
  <c r="Q115"/>
  <c r="P116"/>
  <c r="O116"/>
  <c r="O115" s="1"/>
  <c r="N116"/>
  <c r="M116"/>
  <c r="M115" s="1"/>
  <c r="M150" s="1"/>
  <c r="L116"/>
  <c r="K116"/>
  <c r="K115" s="1"/>
  <c r="J116"/>
  <c r="I116"/>
  <c r="I115"/>
  <c r="H116"/>
  <c r="G116"/>
  <c r="G115" s="1"/>
  <c r="F116"/>
  <c r="E116"/>
  <c r="E115" s="1"/>
  <c r="E150" s="1"/>
  <c r="D116"/>
  <c r="C116"/>
  <c r="C115" s="1"/>
  <c r="S113"/>
  <c r="R113"/>
  <c r="Q113"/>
  <c r="P113"/>
  <c r="O113"/>
  <c r="N113"/>
  <c r="M113"/>
  <c r="L113"/>
  <c r="K113"/>
  <c r="J113"/>
  <c r="I113"/>
  <c r="H113"/>
  <c r="G113"/>
  <c r="F113"/>
  <c r="E113"/>
  <c r="D113"/>
  <c r="C113"/>
  <c r="S112"/>
  <c r="R112"/>
  <c r="Q112"/>
  <c r="P112"/>
  <c r="O112"/>
  <c r="N112"/>
  <c r="M112"/>
  <c r="L112"/>
  <c r="K112"/>
  <c r="J112"/>
  <c r="I112"/>
  <c r="H112"/>
  <c r="G112"/>
  <c r="F112"/>
  <c r="E112"/>
  <c r="D112"/>
  <c r="C112"/>
  <c r="T112"/>
  <c r="S111"/>
  <c r="R111"/>
  <c r="Q111"/>
  <c r="P111"/>
  <c r="O111"/>
  <c r="N111"/>
  <c r="M111"/>
  <c r="L111"/>
  <c r="K111"/>
  <c r="J111"/>
  <c r="I111"/>
  <c r="H111"/>
  <c r="G111"/>
  <c r="F111"/>
  <c r="E111"/>
  <c r="D111"/>
  <c r="C111"/>
  <c r="S110"/>
  <c r="R110"/>
  <c r="Q110"/>
  <c r="P110"/>
  <c r="O110"/>
  <c r="N110"/>
  <c r="M110"/>
  <c r="L110"/>
  <c r="K110"/>
  <c r="J110"/>
  <c r="I110"/>
  <c r="H110"/>
  <c r="G110"/>
  <c r="F110"/>
  <c r="E110"/>
  <c r="D110"/>
  <c r="C110"/>
  <c r="T110" s="1"/>
  <c r="S109"/>
  <c r="R109"/>
  <c r="Q109"/>
  <c r="P109"/>
  <c r="O109"/>
  <c r="N109"/>
  <c r="M109"/>
  <c r="L109"/>
  <c r="K109"/>
  <c r="J109"/>
  <c r="I109"/>
  <c r="H109"/>
  <c r="G109"/>
  <c r="F109"/>
  <c r="E109"/>
  <c r="D109"/>
  <c r="C109"/>
  <c r="S108"/>
  <c r="R108"/>
  <c r="Q108"/>
  <c r="P108"/>
  <c r="O108"/>
  <c r="N108"/>
  <c r="M108"/>
  <c r="L108"/>
  <c r="K108"/>
  <c r="J108"/>
  <c r="I108"/>
  <c r="H108"/>
  <c r="G108"/>
  <c r="F108"/>
  <c r="E108"/>
  <c r="D108"/>
  <c r="C108"/>
  <c r="T108" s="1"/>
  <c r="S107"/>
  <c r="R107"/>
  <c r="Q107"/>
  <c r="P107"/>
  <c r="O107"/>
  <c r="N107"/>
  <c r="M107"/>
  <c r="L107"/>
  <c r="K107"/>
  <c r="J107"/>
  <c r="I107"/>
  <c r="H107"/>
  <c r="G107"/>
  <c r="F107"/>
  <c r="E107"/>
  <c r="D107"/>
  <c r="C107"/>
  <c r="S106"/>
  <c r="R106"/>
  <c r="Q106"/>
  <c r="P106"/>
  <c r="O106"/>
  <c r="N106"/>
  <c r="M106"/>
  <c r="L106"/>
  <c r="K106"/>
  <c r="J106"/>
  <c r="I106"/>
  <c r="H106"/>
  <c r="G106"/>
  <c r="F106"/>
  <c r="E106"/>
  <c r="D106"/>
  <c r="C106"/>
  <c r="T106" s="1"/>
  <c r="S105"/>
  <c r="R105"/>
  <c r="Q105"/>
  <c r="P105"/>
  <c r="O105"/>
  <c r="N105"/>
  <c r="M105"/>
  <c r="L105"/>
  <c r="K105"/>
  <c r="J105"/>
  <c r="I105"/>
  <c r="H105"/>
  <c r="G105"/>
  <c r="F105"/>
  <c r="E105"/>
  <c r="D105"/>
  <c r="C105"/>
  <c r="S104"/>
  <c r="R104"/>
  <c r="Q104"/>
  <c r="P104"/>
  <c r="O104"/>
  <c r="N104"/>
  <c r="M104"/>
  <c r="L104"/>
  <c r="K104"/>
  <c r="J104"/>
  <c r="I104"/>
  <c r="H104"/>
  <c r="G104"/>
  <c r="F104"/>
  <c r="E104"/>
  <c r="D104"/>
  <c r="C104"/>
  <c r="T104"/>
  <c r="S103"/>
  <c r="R103"/>
  <c r="Q103"/>
  <c r="P103"/>
  <c r="O103"/>
  <c r="N103"/>
  <c r="M103"/>
  <c r="L103"/>
  <c r="K103"/>
  <c r="J103"/>
  <c r="I103"/>
  <c r="H103"/>
  <c r="G103"/>
  <c r="F103"/>
  <c r="E103"/>
  <c r="D103"/>
  <c r="C103"/>
  <c r="S102"/>
  <c r="R102"/>
  <c r="Q102"/>
  <c r="P102"/>
  <c r="O102"/>
  <c r="N102"/>
  <c r="M102"/>
  <c r="L102"/>
  <c r="K102"/>
  <c r="J102"/>
  <c r="I102"/>
  <c r="H102"/>
  <c r="G102"/>
  <c r="F102"/>
  <c r="E102"/>
  <c r="D102"/>
  <c r="C102"/>
  <c r="T102"/>
  <c r="S101"/>
  <c r="R101"/>
  <c r="Q101"/>
  <c r="P101"/>
  <c r="O101"/>
  <c r="N101"/>
  <c r="M101"/>
  <c r="L101"/>
  <c r="K101"/>
  <c r="J101"/>
  <c r="I101"/>
  <c r="H101"/>
  <c r="G101"/>
  <c r="F101"/>
  <c r="E101"/>
  <c r="D101"/>
  <c r="C101"/>
  <c r="S100"/>
  <c r="R100"/>
  <c r="Q100"/>
  <c r="P100"/>
  <c r="O100"/>
  <c r="N100"/>
  <c r="M100"/>
  <c r="L100"/>
  <c r="K100"/>
  <c r="J100"/>
  <c r="I100"/>
  <c r="H100"/>
  <c r="G100"/>
  <c r="F100"/>
  <c r="E100"/>
  <c r="D100"/>
  <c r="C100"/>
  <c r="T100" s="1"/>
  <c r="S99"/>
  <c r="R99"/>
  <c r="Q99"/>
  <c r="P99"/>
  <c r="O99"/>
  <c r="N99"/>
  <c r="M99"/>
  <c r="L99"/>
  <c r="K99"/>
  <c r="J99"/>
  <c r="I99"/>
  <c r="H99"/>
  <c r="G99"/>
  <c r="F99"/>
  <c r="E99"/>
  <c r="D99"/>
  <c r="C99"/>
  <c r="S98"/>
  <c r="R98"/>
  <c r="Q98"/>
  <c r="P98"/>
  <c r="O98"/>
  <c r="N98"/>
  <c r="M98"/>
  <c r="L98"/>
  <c r="K98"/>
  <c r="J98"/>
  <c r="I98"/>
  <c r="H98"/>
  <c r="G98"/>
  <c r="F98"/>
  <c r="E98"/>
  <c r="D98"/>
  <c r="C98"/>
  <c r="T98" s="1"/>
  <c r="T95" s="1"/>
  <c r="S97"/>
  <c r="R97"/>
  <c r="R96"/>
  <c r="R95" s="1"/>
  <c r="Q97"/>
  <c r="P97"/>
  <c r="P96"/>
  <c r="O97"/>
  <c r="N97"/>
  <c r="N96"/>
  <c r="N95" s="1"/>
  <c r="M97"/>
  <c r="L97"/>
  <c r="L96"/>
  <c r="K97"/>
  <c r="J97"/>
  <c r="J96"/>
  <c r="J95" s="1"/>
  <c r="I97"/>
  <c r="H97"/>
  <c r="H96"/>
  <c r="G97"/>
  <c r="F97"/>
  <c r="F96"/>
  <c r="F95" s="1"/>
  <c r="E97"/>
  <c r="D97"/>
  <c r="D96"/>
  <c r="C97"/>
  <c r="S96"/>
  <c r="Q96"/>
  <c r="O96"/>
  <c r="M96"/>
  <c r="K96"/>
  <c r="I96"/>
  <c r="G96"/>
  <c r="E96"/>
  <c r="C96"/>
  <c r="T96"/>
  <c r="S93"/>
  <c r="R93"/>
  <c r="Q93"/>
  <c r="P93"/>
  <c r="O93"/>
  <c r="N93"/>
  <c r="M93"/>
  <c r="L93"/>
  <c r="K93"/>
  <c r="J93"/>
  <c r="I93"/>
  <c r="H93"/>
  <c r="G93"/>
  <c r="F93"/>
  <c r="E93"/>
  <c r="D93"/>
  <c r="C93"/>
  <c r="S92"/>
  <c r="R92"/>
  <c r="Q92"/>
  <c r="P92"/>
  <c r="O92"/>
  <c r="N92"/>
  <c r="M92"/>
  <c r="L92"/>
  <c r="K92"/>
  <c r="J92"/>
  <c r="I92"/>
  <c r="H92"/>
  <c r="G92"/>
  <c r="F92"/>
  <c r="E92"/>
  <c r="D92"/>
  <c r="C92"/>
  <c r="S91"/>
  <c r="R91"/>
  <c r="R90"/>
  <c r="Q91"/>
  <c r="P91"/>
  <c r="P90" s="1"/>
  <c r="O91"/>
  <c r="N91"/>
  <c r="N90" s="1"/>
  <c r="M91"/>
  <c r="L91"/>
  <c r="L90" s="1"/>
  <c r="K91"/>
  <c r="J91"/>
  <c r="J90"/>
  <c r="I91"/>
  <c r="H91"/>
  <c r="H90" s="1"/>
  <c r="G91"/>
  <c r="F91"/>
  <c r="F90" s="1"/>
  <c r="E91"/>
  <c r="D91"/>
  <c r="C91"/>
  <c r="T91" s="1"/>
  <c r="D86"/>
  <c r="E86"/>
  <c r="F86"/>
  <c r="G86"/>
  <c r="H86"/>
  <c r="I86"/>
  <c r="J86"/>
  <c r="K86"/>
  <c r="L86"/>
  <c r="M86"/>
  <c r="N86"/>
  <c r="O86"/>
  <c r="P86"/>
  <c r="Q86"/>
  <c r="R86"/>
  <c r="S86"/>
  <c r="D87"/>
  <c r="E87"/>
  <c r="F87"/>
  <c r="G87"/>
  <c r="H87"/>
  <c r="I87"/>
  <c r="J87"/>
  <c r="K87"/>
  <c r="L87"/>
  <c r="M87"/>
  <c r="N87"/>
  <c r="O87"/>
  <c r="P87"/>
  <c r="Q87"/>
  <c r="R87"/>
  <c r="S87"/>
  <c r="D88"/>
  <c r="E88"/>
  <c r="F88"/>
  <c r="G88"/>
  <c r="H88"/>
  <c r="I88"/>
  <c r="J88"/>
  <c r="K88"/>
  <c r="L88"/>
  <c r="M88"/>
  <c r="N88"/>
  <c r="O88"/>
  <c r="P88"/>
  <c r="Q88"/>
  <c r="R88"/>
  <c r="S88"/>
  <c r="C87"/>
  <c r="C88"/>
  <c r="C86"/>
  <c r="T86"/>
  <c r="S71"/>
  <c r="R71"/>
  <c r="Q71"/>
  <c r="P71"/>
  <c r="O71"/>
  <c r="N71"/>
  <c r="M71"/>
  <c r="L71"/>
  <c r="K71"/>
  <c r="J71"/>
  <c r="I71"/>
  <c r="H71"/>
  <c r="G71"/>
  <c r="F71"/>
  <c r="E71"/>
  <c r="D71"/>
  <c r="C71"/>
  <c r="S70"/>
  <c r="R70"/>
  <c r="Q70"/>
  <c r="P70"/>
  <c r="O70"/>
  <c r="N70"/>
  <c r="M70"/>
  <c r="L70"/>
  <c r="K70"/>
  <c r="J70"/>
  <c r="I70"/>
  <c r="H70"/>
  <c r="G70"/>
  <c r="F70"/>
  <c r="E70"/>
  <c r="D70"/>
  <c r="C70"/>
  <c r="T70"/>
  <c r="S69"/>
  <c r="R69"/>
  <c r="Q69"/>
  <c r="P69"/>
  <c r="O69"/>
  <c r="N69"/>
  <c r="M69"/>
  <c r="L69"/>
  <c r="K69"/>
  <c r="J69"/>
  <c r="I69"/>
  <c r="H69"/>
  <c r="G69"/>
  <c r="F69"/>
  <c r="E69"/>
  <c r="D69"/>
  <c r="C69"/>
  <c r="S68"/>
  <c r="R68"/>
  <c r="Q68"/>
  <c r="P68"/>
  <c r="O68"/>
  <c r="N68"/>
  <c r="M68"/>
  <c r="L68"/>
  <c r="K68"/>
  <c r="J68"/>
  <c r="I68"/>
  <c r="H68"/>
  <c r="G68"/>
  <c r="F68"/>
  <c r="E68"/>
  <c r="D68"/>
  <c r="C68"/>
  <c r="T68" s="1"/>
  <c r="S67"/>
  <c r="R67"/>
  <c r="Q67"/>
  <c r="P67"/>
  <c r="O67"/>
  <c r="N67"/>
  <c r="M67"/>
  <c r="L67"/>
  <c r="K67"/>
  <c r="J67"/>
  <c r="I67"/>
  <c r="H67"/>
  <c r="G67"/>
  <c r="F67"/>
  <c r="E67"/>
  <c r="D67"/>
  <c r="C67"/>
  <c r="S66"/>
  <c r="R66"/>
  <c r="Q66"/>
  <c r="P66"/>
  <c r="O66"/>
  <c r="N66"/>
  <c r="M66"/>
  <c r="L66"/>
  <c r="K66"/>
  <c r="J66"/>
  <c r="I66"/>
  <c r="H66"/>
  <c r="G66"/>
  <c r="F66"/>
  <c r="E66"/>
  <c r="D66"/>
  <c r="C66"/>
  <c r="T66" s="1"/>
  <c r="S65"/>
  <c r="R65"/>
  <c r="R64"/>
  <c r="R63" s="1"/>
  <c r="Q65"/>
  <c r="P65"/>
  <c r="P64"/>
  <c r="P63" s="1"/>
  <c r="O65"/>
  <c r="N65"/>
  <c r="N64"/>
  <c r="M65"/>
  <c r="L65"/>
  <c r="L64"/>
  <c r="L63" s="1"/>
  <c r="K65"/>
  <c r="J65"/>
  <c r="J64"/>
  <c r="J63" s="1"/>
  <c r="I65"/>
  <c r="H65"/>
  <c r="H64"/>
  <c r="G65"/>
  <c r="F65"/>
  <c r="F64"/>
  <c r="F63" s="1"/>
  <c r="E65"/>
  <c r="D65"/>
  <c r="D64"/>
  <c r="C65"/>
  <c r="S64"/>
  <c r="Q64"/>
  <c r="O64"/>
  <c r="M64"/>
  <c r="K64"/>
  <c r="I64"/>
  <c r="G64"/>
  <c r="E64"/>
  <c r="C64"/>
  <c r="T64"/>
  <c r="S61"/>
  <c r="R61"/>
  <c r="Q61"/>
  <c r="P61"/>
  <c r="O61"/>
  <c r="N61"/>
  <c r="M61"/>
  <c r="L61"/>
  <c r="K61"/>
  <c r="J61"/>
  <c r="I61"/>
  <c r="H61"/>
  <c r="G61"/>
  <c r="F61"/>
  <c r="E61"/>
  <c r="D61"/>
  <c r="C61"/>
  <c r="T61"/>
  <c r="S60"/>
  <c r="R60"/>
  <c r="Q60"/>
  <c r="P60"/>
  <c r="O60"/>
  <c r="N60"/>
  <c r="M60"/>
  <c r="L60"/>
  <c r="K60"/>
  <c r="J60"/>
  <c r="I60"/>
  <c r="H60"/>
  <c r="G60"/>
  <c r="F60"/>
  <c r="E60"/>
  <c r="D60"/>
  <c r="C60"/>
  <c r="S59"/>
  <c r="R59"/>
  <c r="Q59"/>
  <c r="P59"/>
  <c r="O59"/>
  <c r="N59"/>
  <c r="M59"/>
  <c r="L59"/>
  <c r="K59"/>
  <c r="J59"/>
  <c r="I59"/>
  <c r="H59"/>
  <c r="G59"/>
  <c r="F59"/>
  <c r="E59"/>
  <c r="D59"/>
  <c r="C59"/>
  <c r="T59" s="1"/>
  <c r="T55" s="1"/>
  <c r="S58"/>
  <c r="R58"/>
  <c r="Q58"/>
  <c r="P58"/>
  <c r="O58"/>
  <c r="N58"/>
  <c r="M58"/>
  <c r="L58"/>
  <c r="K58"/>
  <c r="J58"/>
  <c r="I58"/>
  <c r="H58"/>
  <c r="G58"/>
  <c r="F58"/>
  <c r="E58"/>
  <c r="D58"/>
  <c r="C58"/>
  <c r="S57"/>
  <c r="R57"/>
  <c r="Q57"/>
  <c r="P57"/>
  <c r="O57"/>
  <c r="N57"/>
  <c r="M57"/>
  <c r="L57"/>
  <c r="K57"/>
  <c r="J57"/>
  <c r="I57"/>
  <c r="H57"/>
  <c r="G57"/>
  <c r="F57"/>
  <c r="E57"/>
  <c r="D57"/>
  <c r="C57"/>
  <c r="T57" s="1"/>
  <c r="S56"/>
  <c r="S55" s="1"/>
  <c r="R56"/>
  <c r="Q56"/>
  <c r="Q55" s="1"/>
  <c r="P56"/>
  <c r="O56"/>
  <c r="O55" s="1"/>
  <c r="N56"/>
  <c r="M56"/>
  <c r="M55" s="1"/>
  <c r="L56"/>
  <c r="K56"/>
  <c r="K55" s="1"/>
  <c r="J56"/>
  <c r="I56"/>
  <c r="I55"/>
  <c r="H56"/>
  <c r="G56"/>
  <c r="G55" s="1"/>
  <c r="F56"/>
  <c r="E56"/>
  <c r="E55" s="1"/>
  <c r="D56"/>
  <c r="C56"/>
  <c r="C55" s="1"/>
  <c r="S53"/>
  <c r="R53"/>
  <c r="Q53"/>
  <c r="P53"/>
  <c r="O53"/>
  <c r="N53"/>
  <c r="M53"/>
  <c r="L53"/>
  <c r="K53"/>
  <c r="J53"/>
  <c r="I53"/>
  <c r="H53"/>
  <c r="G53"/>
  <c r="F53"/>
  <c r="E53"/>
  <c r="D53"/>
  <c r="C53"/>
  <c r="S52"/>
  <c r="R52"/>
  <c r="Q52"/>
  <c r="P52"/>
  <c r="O52"/>
  <c r="N52"/>
  <c r="M52"/>
  <c r="L52"/>
  <c r="K52"/>
  <c r="J52"/>
  <c r="I52"/>
  <c r="H52"/>
  <c r="G52"/>
  <c r="F52"/>
  <c r="E52"/>
  <c r="D52"/>
  <c r="C52"/>
  <c r="T52"/>
  <c r="S51"/>
  <c r="R51"/>
  <c r="Q51"/>
  <c r="P51"/>
  <c r="O51"/>
  <c r="N51"/>
  <c r="M51"/>
  <c r="L51"/>
  <c r="K51"/>
  <c r="J51"/>
  <c r="I51"/>
  <c r="H51"/>
  <c r="G51"/>
  <c r="F51"/>
  <c r="E51"/>
  <c r="D51"/>
  <c r="C51"/>
  <c r="T51"/>
  <c r="S50"/>
  <c r="R50"/>
  <c r="Q50"/>
  <c r="P50"/>
  <c r="O50"/>
  <c r="N50"/>
  <c r="M50"/>
  <c r="L50"/>
  <c r="K50"/>
  <c r="J50"/>
  <c r="I50"/>
  <c r="H50"/>
  <c r="G50"/>
  <c r="F50"/>
  <c r="E50"/>
  <c r="D50"/>
  <c r="C50"/>
  <c r="S49"/>
  <c r="R49"/>
  <c r="Q49"/>
  <c r="P49"/>
  <c r="O49"/>
  <c r="N49"/>
  <c r="M49"/>
  <c r="L49"/>
  <c r="K49"/>
  <c r="J49"/>
  <c r="I49"/>
  <c r="H49"/>
  <c r="G49"/>
  <c r="F49"/>
  <c r="E49"/>
  <c r="D49"/>
  <c r="C49"/>
  <c r="T49" s="1"/>
  <c r="S48"/>
  <c r="R48"/>
  <c r="Q48"/>
  <c r="P48"/>
  <c r="O48"/>
  <c r="N48"/>
  <c r="M48"/>
  <c r="L48"/>
  <c r="K48"/>
  <c r="J48"/>
  <c r="I48"/>
  <c r="H48"/>
  <c r="G48"/>
  <c r="F48"/>
  <c r="E48"/>
  <c r="D48"/>
  <c r="C48"/>
  <c r="T48"/>
  <c r="S47"/>
  <c r="R47"/>
  <c r="Q47"/>
  <c r="P47"/>
  <c r="O47"/>
  <c r="N47"/>
  <c r="M47"/>
  <c r="L47"/>
  <c r="K47"/>
  <c r="J47"/>
  <c r="I47"/>
  <c r="H47"/>
  <c r="G47"/>
  <c r="F47"/>
  <c r="E47"/>
  <c r="D47"/>
  <c r="C47"/>
  <c r="S46"/>
  <c r="R46"/>
  <c r="Q46"/>
  <c r="P46"/>
  <c r="O46"/>
  <c r="N46"/>
  <c r="M46"/>
  <c r="L46"/>
  <c r="K46"/>
  <c r="J46"/>
  <c r="I46"/>
  <c r="H46"/>
  <c r="G46"/>
  <c r="F46"/>
  <c r="E46"/>
  <c r="D46"/>
  <c r="C46"/>
  <c r="S45"/>
  <c r="R45"/>
  <c r="Q45"/>
  <c r="P45"/>
  <c r="O45"/>
  <c r="N45"/>
  <c r="M45"/>
  <c r="L45"/>
  <c r="K45"/>
  <c r="J45"/>
  <c r="I45"/>
  <c r="H45"/>
  <c r="G45"/>
  <c r="F45"/>
  <c r="E45"/>
  <c r="D45"/>
  <c r="C45"/>
  <c r="T45" s="1"/>
  <c r="S44"/>
  <c r="R44"/>
  <c r="Q44"/>
  <c r="P44"/>
  <c r="O44"/>
  <c r="N44"/>
  <c r="M44"/>
  <c r="L44"/>
  <c r="K44"/>
  <c r="J44"/>
  <c r="I44"/>
  <c r="H44"/>
  <c r="G44"/>
  <c r="F44"/>
  <c r="E44"/>
  <c r="D44"/>
  <c r="C44"/>
  <c r="T44"/>
  <c r="S43"/>
  <c r="R43"/>
  <c r="Q43"/>
  <c r="P43"/>
  <c r="O43"/>
  <c r="N43"/>
  <c r="M43"/>
  <c r="L43"/>
  <c r="K43"/>
  <c r="J43"/>
  <c r="I43"/>
  <c r="H43"/>
  <c r="G43"/>
  <c r="F43"/>
  <c r="E43"/>
  <c r="D43"/>
  <c r="C43"/>
  <c r="S42"/>
  <c r="R42"/>
  <c r="Q42"/>
  <c r="P42"/>
  <c r="O42"/>
  <c r="N42"/>
  <c r="M42"/>
  <c r="L42"/>
  <c r="K42"/>
  <c r="J42"/>
  <c r="I42"/>
  <c r="H42"/>
  <c r="G42"/>
  <c r="F42"/>
  <c r="E42"/>
  <c r="D42"/>
  <c r="C42"/>
  <c r="S41"/>
  <c r="R41"/>
  <c r="Q41"/>
  <c r="P41"/>
  <c r="O41"/>
  <c r="N41"/>
  <c r="M41"/>
  <c r="L41"/>
  <c r="K41"/>
  <c r="J41"/>
  <c r="I41"/>
  <c r="H41"/>
  <c r="G41"/>
  <c r="F41"/>
  <c r="E41"/>
  <c r="D41"/>
  <c r="C41"/>
  <c r="S40"/>
  <c r="R40"/>
  <c r="Q40"/>
  <c r="Q39"/>
  <c r="Q38" s="1"/>
  <c r="P40"/>
  <c r="O40"/>
  <c r="N40"/>
  <c r="M40"/>
  <c r="M39"/>
  <c r="M38" s="1"/>
  <c r="L40"/>
  <c r="K40"/>
  <c r="J40"/>
  <c r="I40"/>
  <c r="I39"/>
  <c r="I38" s="1"/>
  <c r="I73" s="1"/>
  <c r="H40"/>
  <c r="G40"/>
  <c r="F40"/>
  <c r="E40"/>
  <c r="E39"/>
  <c r="E38" s="1"/>
  <c r="D40"/>
  <c r="C40"/>
  <c r="S39"/>
  <c r="R39"/>
  <c r="R38"/>
  <c r="P39"/>
  <c r="P38"/>
  <c r="O39"/>
  <c r="N39"/>
  <c r="N38" s="1"/>
  <c r="L39"/>
  <c r="L38" s="1"/>
  <c r="K39"/>
  <c r="J39"/>
  <c r="J38"/>
  <c r="H39"/>
  <c r="H38"/>
  <c r="G39"/>
  <c r="F39"/>
  <c r="F38" s="1"/>
  <c r="D39"/>
  <c r="C39"/>
  <c r="T39" s="1"/>
  <c r="S36"/>
  <c r="R36"/>
  <c r="Q36"/>
  <c r="P36"/>
  <c r="O36"/>
  <c r="N36"/>
  <c r="M36"/>
  <c r="L36"/>
  <c r="K36"/>
  <c r="J36"/>
  <c r="I36"/>
  <c r="H36"/>
  <c r="G36"/>
  <c r="F36"/>
  <c r="E36"/>
  <c r="D36"/>
  <c r="C36"/>
  <c r="T36" s="1"/>
  <c r="S35"/>
  <c r="R35"/>
  <c r="Q35"/>
  <c r="P35"/>
  <c r="O35"/>
  <c r="N35"/>
  <c r="M35"/>
  <c r="L35"/>
  <c r="K35"/>
  <c r="J35"/>
  <c r="I35"/>
  <c r="H35"/>
  <c r="G35"/>
  <c r="F35"/>
  <c r="E35"/>
  <c r="D35"/>
  <c r="C35"/>
  <c r="S34"/>
  <c r="R34"/>
  <c r="Q34"/>
  <c r="P34"/>
  <c r="O34"/>
  <c r="N34"/>
  <c r="M34"/>
  <c r="L34"/>
  <c r="K34"/>
  <c r="J34"/>
  <c r="I34"/>
  <c r="H34"/>
  <c r="G34"/>
  <c r="F34"/>
  <c r="E34"/>
  <c r="D34"/>
  <c r="C34"/>
  <c r="S33"/>
  <c r="R33"/>
  <c r="Q33"/>
  <c r="P33"/>
  <c r="O33"/>
  <c r="N33"/>
  <c r="M33"/>
  <c r="L33"/>
  <c r="K33"/>
  <c r="J33"/>
  <c r="I33"/>
  <c r="H33"/>
  <c r="G33"/>
  <c r="F33"/>
  <c r="E33"/>
  <c r="D33"/>
  <c r="C33"/>
  <c r="S32"/>
  <c r="R32"/>
  <c r="Q32"/>
  <c r="P32"/>
  <c r="O32"/>
  <c r="N32"/>
  <c r="M32"/>
  <c r="L32"/>
  <c r="K32"/>
  <c r="J32"/>
  <c r="I32"/>
  <c r="H32"/>
  <c r="G32"/>
  <c r="F32"/>
  <c r="E32"/>
  <c r="D32"/>
  <c r="C32"/>
  <c r="T32"/>
  <c r="S31"/>
  <c r="R31"/>
  <c r="Q31"/>
  <c r="P31"/>
  <c r="O31"/>
  <c r="N31"/>
  <c r="M31"/>
  <c r="L31"/>
  <c r="K31"/>
  <c r="J31"/>
  <c r="I31"/>
  <c r="H31"/>
  <c r="G31"/>
  <c r="F31"/>
  <c r="E31"/>
  <c r="D31"/>
  <c r="C31"/>
  <c r="S30"/>
  <c r="R30"/>
  <c r="Q30"/>
  <c r="P30"/>
  <c r="O30"/>
  <c r="N30"/>
  <c r="M30"/>
  <c r="L30"/>
  <c r="K30"/>
  <c r="J30"/>
  <c r="I30"/>
  <c r="H30"/>
  <c r="G30"/>
  <c r="F30"/>
  <c r="E30"/>
  <c r="D30"/>
  <c r="C30"/>
  <c r="T30" s="1"/>
  <c r="S29"/>
  <c r="R29"/>
  <c r="Q29"/>
  <c r="P29"/>
  <c r="O29"/>
  <c r="N29"/>
  <c r="M29"/>
  <c r="L29"/>
  <c r="K29"/>
  <c r="J29"/>
  <c r="I29"/>
  <c r="H29"/>
  <c r="G29"/>
  <c r="F29"/>
  <c r="E29"/>
  <c r="D29"/>
  <c r="C29"/>
  <c r="S28"/>
  <c r="R28"/>
  <c r="Q28"/>
  <c r="P28"/>
  <c r="O28"/>
  <c r="N28"/>
  <c r="M28"/>
  <c r="L28"/>
  <c r="K28"/>
  <c r="J28"/>
  <c r="I28"/>
  <c r="H28"/>
  <c r="G28"/>
  <c r="F28"/>
  <c r="E28"/>
  <c r="D28"/>
  <c r="C28"/>
  <c r="T28"/>
  <c r="S27"/>
  <c r="R27"/>
  <c r="Q27"/>
  <c r="P27"/>
  <c r="O27"/>
  <c r="N27"/>
  <c r="M27"/>
  <c r="L27"/>
  <c r="K27"/>
  <c r="J27"/>
  <c r="I27"/>
  <c r="H27"/>
  <c r="G27"/>
  <c r="F27"/>
  <c r="E27"/>
  <c r="D27"/>
  <c r="C27"/>
  <c r="S26"/>
  <c r="R26"/>
  <c r="Q26"/>
  <c r="P26"/>
  <c r="O26"/>
  <c r="N26"/>
  <c r="M26"/>
  <c r="L26"/>
  <c r="K26"/>
  <c r="J26"/>
  <c r="I26"/>
  <c r="H26"/>
  <c r="G26"/>
  <c r="F26"/>
  <c r="E26"/>
  <c r="D26"/>
  <c r="C26"/>
  <c r="T26" s="1"/>
  <c r="S25"/>
  <c r="R25"/>
  <c r="Q25"/>
  <c r="P25"/>
  <c r="O25"/>
  <c r="N25"/>
  <c r="M25"/>
  <c r="L25"/>
  <c r="K25"/>
  <c r="J25"/>
  <c r="I25"/>
  <c r="H25"/>
  <c r="G25"/>
  <c r="F25"/>
  <c r="E25"/>
  <c r="D25"/>
  <c r="C25"/>
  <c r="S24"/>
  <c r="R24"/>
  <c r="Q24"/>
  <c r="P24"/>
  <c r="O24"/>
  <c r="N24"/>
  <c r="M24"/>
  <c r="L24"/>
  <c r="K24"/>
  <c r="J24"/>
  <c r="I24"/>
  <c r="H24"/>
  <c r="G24"/>
  <c r="F24"/>
  <c r="E24"/>
  <c r="D24"/>
  <c r="C24"/>
  <c r="T24" s="1"/>
  <c r="S23"/>
  <c r="R23"/>
  <c r="Q23"/>
  <c r="P23"/>
  <c r="O23"/>
  <c r="N23"/>
  <c r="M23"/>
  <c r="L23"/>
  <c r="K23"/>
  <c r="J23"/>
  <c r="I23"/>
  <c r="H23"/>
  <c r="G23"/>
  <c r="F23"/>
  <c r="E23"/>
  <c r="D23"/>
  <c r="C23"/>
  <c r="S22"/>
  <c r="R22"/>
  <c r="Q22"/>
  <c r="P22"/>
  <c r="O22"/>
  <c r="N22"/>
  <c r="M22"/>
  <c r="L22"/>
  <c r="K22"/>
  <c r="J22"/>
  <c r="I22"/>
  <c r="H22"/>
  <c r="G22"/>
  <c r="F22"/>
  <c r="E22"/>
  <c r="D22"/>
  <c r="C22"/>
  <c r="T22" s="1"/>
  <c r="S21"/>
  <c r="R21"/>
  <c r="Q21"/>
  <c r="P21"/>
  <c r="O21"/>
  <c r="N21"/>
  <c r="M21"/>
  <c r="L21"/>
  <c r="K21"/>
  <c r="J21"/>
  <c r="I21"/>
  <c r="H21"/>
  <c r="G21"/>
  <c r="F21"/>
  <c r="E21"/>
  <c r="D21"/>
  <c r="C21"/>
  <c r="S20"/>
  <c r="S19"/>
  <c r="S18"/>
  <c r="R20"/>
  <c r="Q20"/>
  <c r="Q19"/>
  <c r="Q18"/>
  <c r="P20"/>
  <c r="O20"/>
  <c r="O19"/>
  <c r="O18"/>
  <c r="N20"/>
  <c r="M20"/>
  <c r="M19"/>
  <c r="M18"/>
  <c r="L20"/>
  <c r="K20"/>
  <c r="K19"/>
  <c r="K18"/>
  <c r="J20"/>
  <c r="I20"/>
  <c r="I19"/>
  <c r="I18"/>
  <c r="H20"/>
  <c r="G20"/>
  <c r="G19"/>
  <c r="G18"/>
  <c r="F20"/>
  <c r="E20"/>
  <c r="E19"/>
  <c r="E18"/>
  <c r="D20"/>
  <c r="C20"/>
  <c r="T20" s="1"/>
  <c r="R19"/>
  <c r="R18" s="1"/>
  <c r="P19"/>
  <c r="N19"/>
  <c r="N18"/>
  <c r="L19"/>
  <c r="J19"/>
  <c r="J18" s="1"/>
  <c r="H19"/>
  <c r="F19"/>
  <c r="F18" s="1"/>
  <c r="F73" s="1"/>
  <c r="D19"/>
  <c r="C19"/>
  <c r="S16"/>
  <c r="R16"/>
  <c r="Q16"/>
  <c r="P16"/>
  <c r="O16"/>
  <c r="N16"/>
  <c r="M16"/>
  <c r="L16"/>
  <c r="K16"/>
  <c r="J16"/>
  <c r="I16"/>
  <c r="H16"/>
  <c r="G16"/>
  <c r="F16"/>
  <c r="E16"/>
  <c r="D16"/>
  <c r="C16"/>
  <c r="T16" s="1"/>
  <c r="S15"/>
  <c r="R15"/>
  <c r="R14"/>
  <c r="R13" s="1"/>
  <c r="R73" s="1"/>
  <c r="Q15"/>
  <c r="P15"/>
  <c r="O15"/>
  <c r="N15"/>
  <c r="N14"/>
  <c r="N13" s="1"/>
  <c r="M15"/>
  <c r="L15"/>
  <c r="K15"/>
  <c r="J15"/>
  <c r="J14"/>
  <c r="J13" s="1"/>
  <c r="J73" s="1"/>
  <c r="I15"/>
  <c r="H15"/>
  <c r="G15"/>
  <c r="F15"/>
  <c r="F14"/>
  <c r="F13" s="1"/>
  <c r="E15"/>
  <c r="D15"/>
  <c r="C15"/>
  <c r="T15" s="1"/>
  <c r="T13" s="1"/>
  <c r="S14"/>
  <c r="S13" s="1"/>
  <c r="S73" s="1"/>
  <c r="Q14"/>
  <c r="Q13" s="1"/>
  <c r="P14"/>
  <c r="O14"/>
  <c r="O13" s="1"/>
  <c r="M14"/>
  <c r="M13" s="1"/>
  <c r="L14"/>
  <c r="K14"/>
  <c r="K13"/>
  <c r="I14"/>
  <c r="I13"/>
  <c r="H14"/>
  <c r="G14"/>
  <c r="G13" s="1"/>
  <c r="E14"/>
  <c r="E13" s="1"/>
  <c r="D14"/>
  <c r="C14"/>
  <c r="C13"/>
  <c r="D9"/>
  <c r="E9"/>
  <c r="F9"/>
  <c r="G9"/>
  <c r="H9"/>
  <c r="I9"/>
  <c r="J9"/>
  <c r="K9"/>
  <c r="L9"/>
  <c r="M9"/>
  <c r="N9"/>
  <c r="O9"/>
  <c r="P9"/>
  <c r="Q9"/>
  <c r="R9"/>
  <c r="S9"/>
  <c r="D10"/>
  <c r="E10"/>
  <c r="F10"/>
  <c r="G10"/>
  <c r="H10"/>
  <c r="I10"/>
  <c r="J10"/>
  <c r="K10"/>
  <c r="L10"/>
  <c r="M10"/>
  <c r="N10"/>
  <c r="O10"/>
  <c r="P10"/>
  <c r="Q10"/>
  <c r="R10"/>
  <c r="S10"/>
  <c r="D11"/>
  <c r="E11"/>
  <c r="F11"/>
  <c r="G11"/>
  <c r="H11"/>
  <c r="I11"/>
  <c r="J11"/>
  <c r="K11"/>
  <c r="L11"/>
  <c r="M11"/>
  <c r="N11"/>
  <c r="O11"/>
  <c r="P11"/>
  <c r="Q11"/>
  <c r="R11"/>
  <c r="S11"/>
  <c r="C10"/>
  <c r="C11"/>
  <c r="C9"/>
  <c r="C8" s="1"/>
  <c r="T148"/>
  <c r="T146"/>
  <c r="T144"/>
  <c r="T142"/>
  <c r="S140"/>
  <c r="Q140"/>
  <c r="O140"/>
  <c r="M140"/>
  <c r="K140"/>
  <c r="I140"/>
  <c r="G140"/>
  <c r="E140"/>
  <c r="C140"/>
  <c r="T137"/>
  <c r="T135"/>
  <c r="T133"/>
  <c r="R132"/>
  <c r="P132"/>
  <c r="N132"/>
  <c r="L132"/>
  <c r="J132"/>
  <c r="H132"/>
  <c r="F132"/>
  <c r="D132"/>
  <c r="T130"/>
  <c r="T128"/>
  <c r="T126"/>
  <c r="T124"/>
  <c r="T122"/>
  <c r="T120"/>
  <c r="T118"/>
  <c r="T116"/>
  <c r="R115"/>
  <c r="P115"/>
  <c r="N115"/>
  <c r="L115"/>
  <c r="J115"/>
  <c r="H115"/>
  <c r="F115"/>
  <c r="D115"/>
  <c r="T113"/>
  <c r="T111"/>
  <c r="T109"/>
  <c r="T107"/>
  <c r="T105"/>
  <c r="T103"/>
  <c r="T101"/>
  <c r="T99"/>
  <c r="T97"/>
  <c r="S95"/>
  <c r="Q95"/>
  <c r="O95"/>
  <c r="M95"/>
  <c r="K95"/>
  <c r="I95"/>
  <c r="G95"/>
  <c r="E95"/>
  <c r="C95"/>
  <c r="T92"/>
  <c r="S90"/>
  <c r="Q90"/>
  <c r="O90"/>
  <c r="M90"/>
  <c r="K90"/>
  <c r="I90"/>
  <c r="G90"/>
  <c r="E90"/>
  <c r="C90"/>
  <c r="T87"/>
  <c r="S85"/>
  <c r="Q85"/>
  <c r="O85"/>
  <c r="M85"/>
  <c r="K85"/>
  <c r="I85"/>
  <c r="G85"/>
  <c r="E85"/>
  <c r="T71"/>
  <c r="T69"/>
  <c r="T67"/>
  <c r="T65"/>
  <c r="S63"/>
  <c r="Q63"/>
  <c r="O63"/>
  <c r="M63"/>
  <c r="K63"/>
  <c r="I63"/>
  <c r="G63"/>
  <c r="E63"/>
  <c r="C63"/>
  <c r="T60"/>
  <c r="T58"/>
  <c r="T56"/>
  <c r="R55"/>
  <c r="P55"/>
  <c r="N55"/>
  <c r="L55"/>
  <c r="J55"/>
  <c r="H55"/>
  <c r="F55"/>
  <c r="D55"/>
  <c r="T53"/>
  <c r="T50"/>
  <c r="T46"/>
  <c r="T42"/>
  <c r="S38"/>
  <c r="O38"/>
  <c r="K38"/>
  <c r="G38"/>
  <c r="C38"/>
  <c r="T35"/>
  <c r="T33"/>
  <c r="T31"/>
  <c r="T29"/>
  <c r="T27"/>
  <c r="T23"/>
  <c r="T19"/>
  <c r="P18"/>
  <c r="L18"/>
  <c r="H18"/>
  <c r="D18"/>
  <c r="T14"/>
  <c r="P13"/>
  <c r="L13"/>
  <c r="H13"/>
  <c r="D13"/>
  <c r="R8"/>
  <c r="P8"/>
  <c r="N8"/>
  <c r="L8"/>
  <c r="J8"/>
  <c r="H8"/>
  <c r="F8"/>
  <c r="D8"/>
  <c r="T148" i="73"/>
  <c r="T147"/>
  <c r="T146"/>
  <c r="T145"/>
  <c r="T144"/>
  <c r="T143"/>
  <c r="T142"/>
  <c r="T141"/>
  <c r="S140"/>
  <c r="R140"/>
  <c r="Q140"/>
  <c r="P140"/>
  <c r="O140"/>
  <c r="N140"/>
  <c r="M140"/>
  <c r="L140"/>
  <c r="K140"/>
  <c r="J140"/>
  <c r="I140"/>
  <c r="H140"/>
  <c r="G140"/>
  <c r="F140"/>
  <c r="E140"/>
  <c r="D140"/>
  <c r="C140"/>
  <c r="T138"/>
  <c r="T137"/>
  <c r="T136"/>
  <c r="T135"/>
  <c r="T134"/>
  <c r="T133"/>
  <c r="S132"/>
  <c r="R132"/>
  <c r="Q132"/>
  <c r="P132"/>
  <c r="O132"/>
  <c r="N132"/>
  <c r="M132"/>
  <c r="L132"/>
  <c r="K132"/>
  <c r="J132"/>
  <c r="I132"/>
  <c r="H132"/>
  <c r="G132"/>
  <c r="F132"/>
  <c r="E132"/>
  <c r="D132"/>
  <c r="C132"/>
  <c r="T130"/>
  <c r="T129"/>
  <c r="T128"/>
  <c r="T127"/>
  <c r="T126"/>
  <c r="T125"/>
  <c r="T124"/>
  <c r="T123"/>
  <c r="T122"/>
  <c r="T121"/>
  <c r="T120"/>
  <c r="T119"/>
  <c r="T118"/>
  <c r="T117"/>
  <c r="T116"/>
  <c r="S115"/>
  <c r="R115"/>
  <c r="Q115"/>
  <c r="P115"/>
  <c r="O115"/>
  <c r="N115"/>
  <c r="M115"/>
  <c r="L115"/>
  <c r="K115"/>
  <c r="J115"/>
  <c r="I115"/>
  <c r="H115"/>
  <c r="G115"/>
  <c r="F115"/>
  <c r="E115"/>
  <c r="D115"/>
  <c r="C115"/>
  <c r="T113"/>
  <c r="T112"/>
  <c r="T111"/>
  <c r="T110"/>
  <c r="T109"/>
  <c r="T108"/>
  <c r="T107"/>
  <c r="T106"/>
  <c r="T105"/>
  <c r="T104"/>
  <c r="T103"/>
  <c r="T102"/>
  <c r="T101"/>
  <c r="T100"/>
  <c r="T99"/>
  <c r="T98"/>
  <c r="T97"/>
  <c r="T96"/>
  <c r="S95"/>
  <c r="R95"/>
  <c r="Q95"/>
  <c r="P95"/>
  <c r="O95"/>
  <c r="N95"/>
  <c r="M95"/>
  <c r="L95"/>
  <c r="K95"/>
  <c r="J95"/>
  <c r="I95"/>
  <c r="H95"/>
  <c r="G95"/>
  <c r="F95"/>
  <c r="E95"/>
  <c r="D95"/>
  <c r="C95"/>
  <c r="T93"/>
  <c r="T92"/>
  <c r="T91"/>
  <c r="S90"/>
  <c r="R90"/>
  <c r="Q90"/>
  <c r="P90"/>
  <c r="O90"/>
  <c r="N90"/>
  <c r="M90"/>
  <c r="L90"/>
  <c r="K90"/>
  <c r="J90"/>
  <c r="I90"/>
  <c r="H90"/>
  <c r="G90"/>
  <c r="F90"/>
  <c r="E90"/>
  <c r="D90"/>
  <c r="C90"/>
  <c r="T88"/>
  <c r="T87"/>
  <c r="T86"/>
  <c r="S85"/>
  <c r="R85"/>
  <c r="Q85"/>
  <c r="P85"/>
  <c r="O85"/>
  <c r="N85"/>
  <c r="M85"/>
  <c r="L85"/>
  <c r="K85"/>
  <c r="J85"/>
  <c r="I85"/>
  <c r="H85"/>
  <c r="G85"/>
  <c r="F85"/>
  <c r="E85"/>
  <c r="D85"/>
  <c r="C85"/>
  <c r="T71"/>
  <c r="T70"/>
  <c r="T69"/>
  <c r="T68"/>
  <c r="T67"/>
  <c r="T66"/>
  <c r="T65"/>
  <c r="T64"/>
  <c r="S63"/>
  <c r="R63"/>
  <c r="Q63"/>
  <c r="P63"/>
  <c r="O63"/>
  <c r="N63"/>
  <c r="M63"/>
  <c r="L63"/>
  <c r="K63"/>
  <c r="J63"/>
  <c r="I63"/>
  <c r="H63"/>
  <c r="G63"/>
  <c r="F63"/>
  <c r="E63"/>
  <c r="D63"/>
  <c r="C63"/>
  <c r="T61"/>
  <c r="T60"/>
  <c r="T59"/>
  <c r="T58"/>
  <c r="T57"/>
  <c r="T56"/>
  <c r="S55"/>
  <c r="R55"/>
  <c r="Q55"/>
  <c r="P55"/>
  <c r="O55"/>
  <c r="N55"/>
  <c r="M55"/>
  <c r="L55"/>
  <c r="K55"/>
  <c r="J55"/>
  <c r="I55"/>
  <c r="H55"/>
  <c r="G55"/>
  <c r="F55"/>
  <c r="E55"/>
  <c r="D55"/>
  <c r="C55"/>
  <c r="T53"/>
  <c r="T52"/>
  <c r="T51"/>
  <c r="T50"/>
  <c r="T49"/>
  <c r="T48"/>
  <c r="T47"/>
  <c r="T46"/>
  <c r="T45"/>
  <c r="T44"/>
  <c r="T43"/>
  <c r="T42"/>
  <c r="T41"/>
  <c r="T40"/>
  <c r="T39"/>
  <c r="S38"/>
  <c r="R38"/>
  <c r="Q38"/>
  <c r="P38"/>
  <c r="O38"/>
  <c r="N38"/>
  <c r="M38"/>
  <c r="L38"/>
  <c r="K38"/>
  <c r="J38"/>
  <c r="I38"/>
  <c r="H38"/>
  <c r="G38"/>
  <c r="F38"/>
  <c r="E38"/>
  <c r="D38"/>
  <c r="C38"/>
  <c r="T36"/>
  <c r="T35"/>
  <c r="T33"/>
  <c r="T32"/>
  <c r="T31"/>
  <c r="T30"/>
  <c r="T29"/>
  <c r="T28"/>
  <c r="T27"/>
  <c r="T26"/>
  <c r="T25"/>
  <c r="T24"/>
  <c r="T23"/>
  <c r="T22"/>
  <c r="T21"/>
  <c r="T20"/>
  <c r="T19"/>
  <c r="S18"/>
  <c r="R18"/>
  <c r="Q18"/>
  <c r="P18"/>
  <c r="O18"/>
  <c r="N18"/>
  <c r="M18"/>
  <c r="L18"/>
  <c r="K18"/>
  <c r="J18"/>
  <c r="I18"/>
  <c r="H18"/>
  <c r="G18"/>
  <c r="F18"/>
  <c r="E18"/>
  <c r="D18"/>
  <c r="C18"/>
  <c r="T16"/>
  <c r="T15"/>
  <c r="T14"/>
  <c r="S13"/>
  <c r="R13"/>
  <c r="Q13"/>
  <c r="P13"/>
  <c r="O13"/>
  <c r="N13"/>
  <c r="M13"/>
  <c r="L13"/>
  <c r="K13"/>
  <c r="J13"/>
  <c r="I13"/>
  <c r="H13"/>
  <c r="G13"/>
  <c r="F13"/>
  <c r="E13"/>
  <c r="D13"/>
  <c r="C13"/>
  <c r="T11"/>
  <c r="T10"/>
  <c r="T9"/>
  <c r="S8"/>
  <c r="R8"/>
  <c r="Q8"/>
  <c r="P8"/>
  <c r="O8"/>
  <c r="N8"/>
  <c r="M8"/>
  <c r="L8"/>
  <c r="K8"/>
  <c r="J8"/>
  <c r="I8"/>
  <c r="H8"/>
  <c r="G8"/>
  <c r="F8"/>
  <c r="E8"/>
  <c r="D8"/>
  <c r="C8"/>
  <c r="T148" i="72"/>
  <c r="T147"/>
  <c r="T146"/>
  <c r="T145"/>
  <c r="T144"/>
  <c r="T143"/>
  <c r="T142"/>
  <c r="T141"/>
  <c r="S140"/>
  <c r="R140"/>
  <c r="Q140"/>
  <c r="P140"/>
  <c r="O140"/>
  <c r="N140"/>
  <c r="M140"/>
  <c r="L140"/>
  <c r="K140"/>
  <c r="J140"/>
  <c r="I140"/>
  <c r="H140"/>
  <c r="G140"/>
  <c r="F140"/>
  <c r="E140"/>
  <c r="D140"/>
  <c r="C140"/>
  <c r="T138"/>
  <c r="T137"/>
  <c r="T136"/>
  <c r="T135"/>
  <c r="T134"/>
  <c r="T133"/>
  <c r="S132"/>
  <c r="R132"/>
  <c r="Q132"/>
  <c r="P132"/>
  <c r="O132"/>
  <c r="N132"/>
  <c r="M132"/>
  <c r="L132"/>
  <c r="K132"/>
  <c r="J132"/>
  <c r="I132"/>
  <c r="H132"/>
  <c r="G132"/>
  <c r="F132"/>
  <c r="E132"/>
  <c r="D132"/>
  <c r="C132"/>
  <c r="T130"/>
  <c r="T129"/>
  <c r="T128"/>
  <c r="T127"/>
  <c r="T126"/>
  <c r="T125"/>
  <c r="T124"/>
  <c r="T123"/>
  <c r="T122"/>
  <c r="T121"/>
  <c r="T120"/>
  <c r="T119"/>
  <c r="T118"/>
  <c r="T117"/>
  <c r="T116"/>
  <c r="S115"/>
  <c r="R115"/>
  <c r="Q115"/>
  <c r="P115"/>
  <c r="O115"/>
  <c r="N115"/>
  <c r="M115"/>
  <c r="L115"/>
  <c r="K115"/>
  <c r="J115"/>
  <c r="I115"/>
  <c r="H115"/>
  <c r="G115"/>
  <c r="F115"/>
  <c r="E115"/>
  <c r="D115"/>
  <c r="C115"/>
  <c r="T113"/>
  <c r="T112"/>
  <c r="T111"/>
  <c r="T110"/>
  <c r="T109"/>
  <c r="T108"/>
  <c r="T107"/>
  <c r="T106"/>
  <c r="T105"/>
  <c r="T104"/>
  <c r="T103"/>
  <c r="T102"/>
  <c r="T101"/>
  <c r="T100"/>
  <c r="T99"/>
  <c r="T98"/>
  <c r="T97"/>
  <c r="T96"/>
  <c r="S95"/>
  <c r="R95"/>
  <c r="Q95"/>
  <c r="P95"/>
  <c r="O95"/>
  <c r="N95"/>
  <c r="M95"/>
  <c r="L95"/>
  <c r="K95"/>
  <c r="J95"/>
  <c r="I95"/>
  <c r="H95"/>
  <c r="G95"/>
  <c r="F95"/>
  <c r="E95"/>
  <c r="D95"/>
  <c r="C95"/>
  <c r="T93"/>
  <c r="T92"/>
  <c r="T91"/>
  <c r="S90"/>
  <c r="R90"/>
  <c r="Q90"/>
  <c r="P90"/>
  <c r="O90"/>
  <c r="N90"/>
  <c r="M90"/>
  <c r="L90"/>
  <c r="K90"/>
  <c r="J90"/>
  <c r="I90"/>
  <c r="H90"/>
  <c r="G90"/>
  <c r="F90"/>
  <c r="E90"/>
  <c r="D90"/>
  <c r="C90"/>
  <c r="T88"/>
  <c r="T87"/>
  <c r="T86"/>
  <c r="S85"/>
  <c r="R85"/>
  <c r="Q85"/>
  <c r="P85"/>
  <c r="O85"/>
  <c r="N85"/>
  <c r="M85"/>
  <c r="L85"/>
  <c r="K85"/>
  <c r="J85"/>
  <c r="I85"/>
  <c r="H85"/>
  <c r="G85"/>
  <c r="F85"/>
  <c r="E85"/>
  <c r="D85"/>
  <c r="C85"/>
  <c r="T71"/>
  <c r="T70"/>
  <c r="T69"/>
  <c r="T68"/>
  <c r="T67"/>
  <c r="T66"/>
  <c r="T65"/>
  <c r="T64"/>
  <c r="S63"/>
  <c r="R63"/>
  <c r="Q63"/>
  <c r="P63"/>
  <c r="O63"/>
  <c r="N63"/>
  <c r="M63"/>
  <c r="L63"/>
  <c r="K63"/>
  <c r="J63"/>
  <c r="I63"/>
  <c r="H63"/>
  <c r="G63"/>
  <c r="F63"/>
  <c r="E63"/>
  <c r="D63"/>
  <c r="C63"/>
  <c r="T61"/>
  <c r="T60"/>
  <c r="T59"/>
  <c r="T58"/>
  <c r="T57"/>
  <c r="T56"/>
  <c r="S55"/>
  <c r="R55"/>
  <c r="Q55"/>
  <c r="P55"/>
  <c r="O55"/>
  <c r="N55"/>
  <c r="M55"/>
  <c r="L55"/>
  <c r="K55"/>
  <c r="J55"/>
  <c r="I55"/>
  <c r="H55"/>
  <c r="G55"/>
  <c r="F55"/>
  <c r="E55"/>
  <c r="D55"/>
  <c r="C55"/>
  <c r="T53"/>
  <c r="T52"/>
  <c r="T51"/>
  <c r="T50"/>
  <c r="T49"/>
  <c r="T48"/>
  <c r="T47"/>
  <c r="T46"/>
  <c r="T45"/>
  <c r="T44"/>
  <c r="T43"/>
  <c r="T42"/>
  <c r="T41"/>
  <c r="T40"/>
  <c r="T39"/>
  <c r="S38"/>
  <c r="R38"/>
  <c r="Q38"/>
  <c r="P38"/>
  <c r="O38"/>
  <c r="N38"/>
  <c r="M38"/>
  <c r="L38"/>
  <c r="K38"/>
  <c r="J38"/>
  <c r="I38"/>
  <c r="H38"/>
  <c r="G38"/>
  <c r="F38"/>
  <c r="E38"/>
  <c r="D38"/>
  <c r="C38"/>
  <c r="T36"/>
  <c r="T35"/>
  <c r="T34"/>
  <c r="T33"/>
  <c r="T32"/>
  <c r="T31"/>
  <c r="T30"/>
  <c r="T29"/>
  <c r="T28"/>
  <c r="T27"/>
  <c r="T26"/>
  <c r="T25"/>
  <c r="T24"/>
  <c r="T23"/>
  <c r="T22"/>
  <c r="T21"/>
  <c r="T20"/>
  <c r="T19"/>
  <c r="S18"/>
  <c r="R18"/>
  <c r="Q18"/>
  <c r="P18"/>
  <c r="O18"/>
  <c r="N18"/>
  <c r="M18"/>
  <c r="L18"/>
  <c r="K18"/>
  <c r="J18"/>
  <c r="I18"/>
  <c r="H18"/>
  <c r="G18"/>
  <c r="F18"/>
  <c r="E18"/>
  <c r="D18"/>
  <c r="C18"/>
  <c r="T16"/>
  <c r="T15"/>
  <c r="T14"/>
  <c r="S13"/>
  <c r="R13"/>
  <c r="Q13"/>
  <c r="P13"/>
  <c r="O13"/>
  <c r="N13"/>
  <c r="M13"/>
  <c r="L13"/>
  <c r="K13"/>
  <c r="J13"/>
  <c r="I13"/>
  <c r="H13"/>
  <c r="G13"/>
  <c r="F13"/>
  <c r="E13"/>
  <c r="D13"/>
  <c r="C13"/>
  <c r="T11"/>
  <c r="T10"/>
  <c r="T9"/>
  <c r="S8"/>
  <c r="R8"/>
  <c r="Q8"/>
  <c r="P8"/>
  <c r="O8"/>
  <c r="N8"/>
  <c r="M8"/>
  <c r="L8"/>
  <c r="K8"/>
  <c r="J8"/>
  <c r="I8"/>
  <c r="H8"/>
  <c r="G8"/>
  <c r="F8"/>
  <c r="E8"/>
  <c r="D8"/>
  <c r="C8"/>
  <c r="C73" i="68"/>
  <c r="C72"/>
  <c r="C71"/>
  <c r="C70"/>
  <c r="C69"/>
  <c r="C68"/>
  <c r="C67"/>
  <c r="C66"/>
  <c r="C63"/>
  <c r="C62"/>
  <c r="C61"/>
  <c r="C60"/>
  <c r="C59"/>
  <c r="C58"/>
  <c r="C57" s="1"/>
  <c r="C55"/>
  <c r="C54"/>
  <c r="C53"/>
  <c r="C52"/>
  <c r="C51"/>
  <c r="C50"/>
  <c r="C49"/>
  <c r="C48"/>
  <c r="C47"/>
  <c r="C46"/>
  <c r="C45"/>
  <c r="C44"/>
  <c r="C43"/>
  <c r="C42"/>
  <c r="C41"/>
  <c r="C40"/>
  <c r="C37"/>
  <c r="C36"/>
  <c r="C35"/>
  <c r="C34"/>
  <c r="C33"/>
  <c r="C32"/>
  <c r="C31"/>
  <c r="C30"/>
  <c r="C29"/>
  <c r="C28"/>
  <c r="C27"/>
  <c r="C26"/>
  <c r="C25"/>
  <c r="C24"/>
  <c r="C23"/>
  <c r="C22"/>
  <c r="C21"/>
  <c r="C20"/>
  <c r="C17"/>
  <c r="C16"/>
  <c r="C15"/>
  <c r="C10"/>
  <c r="C11"/>
  <c r="C12"/>
  <c r="G72" i="65"/>
  <c r="F72"/>
  <c r="E72"/>
  <c r="D72"/>
  <c r="C72"/>
  <c r="B72"/>
  <c r="G71"/>
  <c r="F71"/>
  <c r="E71"/>
  <c r="D71"/>
  <c r="C71"/>
  <c r="B71"/>
  <c r="G70"/>
  <c r="F70"/>
  <c r="E70"/>
  <c r="D70"/>
  <c r="C70"/>
  <c r="B70"/>
  <c r="G69"/>
  <c r="F69"/>
  <c r="E69"/>
  <c r="D69"/>
  <c r="C69"/>
  <c r="B69"/>
  <c r="G68"/>
  <c r="F68"/>
  <c r="E68"/>
  <c r="D68"/>
  <c r="C68"/>
  <c r="B68"/>
  <c r="G67"/>
  <c r="F67"/>
  <c r="E67"/>
  <c r="D67"/>
  <c r="C67"/>
  <c r="B67"/>
  <c r="G66"/>
  <c r="F66"/>
  <c r="E66"/>
  <c r="D66"/>
  <c r="C66"/>
  <c r="B66"/>
  <c r="G65"/>
  <c r="F65"/>
  <c r="F64"/>
  <c r="E65"/>
  <c r="D65"/>
  <c r="D64" s="1"/>
  <c r="C65"/>
  <c r="B65"/>
  <c r="B64" s="1"/>
  <c r="G62"/>
  <c r="F62"/>
  <c r="E62"/>
  <c r="D62"/>
  <c r="C62"/>
  <c r="B62"/>
  <c r="G61"/>
  <c r="F61"/>
  <c r="E61"/>
  <c r="D61"/>
  <c r="C61"/>
  <c r="B61"/>
  <c r="G60"/>
  <c r="F60"/>
  <c r="E60"/>
  <c r="D60"/>
  <c r="C60"/>
  <c r="B60"/>
  <c r="G59"/>
  <c r="F59"/>
  <c r="E59"/>
  <c r="D59"/>
  <c r="C59"/>
  <c r="B59"/>
  <c r="G58"/>
  <c r="F58"/>
  <c r="E58"/>
  <c r="D58"/>
  <c r="C58"/>
  <c r="B58"/>
  <c r="G57"/>
  <c r="F57"/>
  <c r="E57"/>
  <c r="D57"/>
  <c r="C57"/>
  <c r="B57"/>
  <c r="B56" s="1"/>
  <c r="F54"/>
  <c r="D54"/>
  <c r="B54"/>
  <c r="G53"/>
  <c r="F53"/>
  <c r="E53"/>
  <c r="D53"/>
  <c r="C53"/>
  <c r="B53"/>
  <c r="G52"/>
  <c r="F52"/>
  <c r="E52"/>
  <c r="D52"/>
  <c r="C52"/>
  <c r="B52"/>
  <c r="G51"/>
  <c r="F51"/>
  <c r="E51"/>
  <c r="D51"/>
  <c r="C51"/>
  <c r="B51"/>
  <c r="G50"/>
  <c r="F50"/>
  <c r="E50"/>
  <c r="D50"/>
  <c r="C50"/>
  <c r="B50"/>
  <c r="G49"/>
  <c r="F49"/>
  <c r="E49"/>
  <c r="D49"/>
  <c r="C49"/>
  <c r="B49"/>
  <c r="G48"/>
  <c r="F48"/>
  <c r="E48"/>
  <c r="D48"/>
  <c r="C48"/>
  <c r="B48"/>
  <c r="G47"/>
  <c r="F47"/>
  <c r="E47"/>
  <c r="D47"/>
  <c r="C47"/>
  <c r="B47"/>
  <c r="G46"/>
  <c r="F46"/>
  <c r="E46"/>
  <c r="D46"/>
  <c r="C46"/>
  <c r="B46"/>
  <c r="G45"/>
  <c r="F45"/>
  <c r="E45"/>
  <c r="D45"/>
  <c r="C45"/>
  <c r="B45"/>
  <c r="G44"/>
  <c r="F44"/>
  <c r="E44"/>
  <c r="D44"/>
  <c r="C44"/>
  <c r="B44"/>
  <c r="G43"/>
  <c r="F43"/>
  <c r="E43"/>
  <c r="D43"/>
  <c r="C43"/>
  <c r="B43"/>
  <c r="G42"/>
  <c r="F42"/>
  <c r="E42"/>
  <c r="D42"/>
  <c r="C42"/>
  <c r="B42"/>
  <c r="G41"/>
  <c r="F41"/>
  <c r="E41"/>
  <c r="D41"/>
  <c r="C41"/>
  <c r="B41"/>
  <c r="G40"/>
  <c r="F40"/>
  <c r="F39" s="1"/>
  <c r="F73" s="1"/>
  <c r="E40"/>
  <c r="D40"/>
  <c r="C40"/>
  <c r="B40"/>
  <c r="G37"/>
  <c r="F37"/>
  <c r="E37"/>
  <c r="D37"/>
  <c r="C37"/>
  <c r="B37"/>
  <c r="G36"/>
  <c r="F36"/>
  <c r="E36"/>
  <c r="D36"/>
  <c r="C36"/>
  <c r="B36"/>
  <c r="G35"/>
  <c r="F35"/>
  <c r="E35"/>
  <c r="D35"/>
  <c r="C35"/>
  <c r="B35"/>
  <c r="G34"/>
  <c r="F34"/>
  <c r="E34"/>
  <c r="D34"/>
  <c r="C34"/>
  <c r="B34"/>
  <c r="G33"/>
  <c r="F33"/>
  <c r="E33"/>
  <c r="D33"/>
  <c r="C33"/>
  <c r="B33"/>
  <c r="G32"/>
  <c r="F32"/>
  <c r="E32"/>
  <c r="D32"/>
  <c r="C32"/>
  <c r="B32"/>
  <c r="G31"/>
  <c r="F31"/>
  <c r="E31"/>
  <c r="D31"/>
  <c r="C31"/>
  <c r="B31"/>
  <c r="G30"/>
  <c r="F30"/>
  <c r="E30"/>
  <c r="D30"/>
  <c r="C30"/>
  <c r="B30"/>
  <c r="G29"/>
  <c r="F29"/>
  <c r="E29"/>
  <c r="D29"/>
  <c r="C29"/>
  <c r="B29"/>
  <c r="G28"/>
  <c r="F28"/>
  <c r="E28"/>
  <c r="D28"/>
  <c r="C28"/>
  <c r="B28"/>
  <c r="G27"/>
  <c r="F27"/>
  <c r="E27"/>
  <c r="D27"/>
  <c r="C27"/>
  <c r="B27"/>
  <c r="G26"/>
  <c r="F26"/>
  <c r="E26"/>
  <c r="D26"/>
  <c r="C26"/>
  <c r="B26"/>
  <c r="G25"/>
  <c r="F25"/>
  <c r="E25"/>
  <c r="D25"/>
  <c r="C25"/>
  <c r="B25"/>
  <c r="G24"/>
  <c r="F24"/>
  <c r="E24"/>
  <c r="D24"/>
  <c r="C24"/>
  <c r="B24"/>
  <c r="G23"/>
  <c r="F23"/>
  <c r="E23"/>
  <c r="D23"/>
  <c r="C23"/>
  <c r="B23"/>
  <c r="G22"/>
  <c r="F22"/>
  <c r="E22"/>
  <c r="D22"/>
  <c r="C22"/>
  <c r="B22"/>
  <c r="G21"/>
  <c r="F21"/>
  <c r="E21"/>
  <c r="D21"/>
  <c r="C21"/>
  <c r="B21"/>
  <c r="G20"/>
  <c r="G19" s="1"/>
  <c r="F20"/>
  <c r="E20"/>
  <c r="E19" s="1"/>
  <c r="D20"/>
  <c r="C20"/>
  <c r="C19" s="1"/>
  <c r="B20"/>
  <c r="G17"/>
  <c r="F17"/>
  <c r="E17"/>
  <c r="D17"/>
  <c r="C17"/>
  <c r="B17"/>
  <c r="G16"/>
  <c r="F16"/>
  <c r="E16"/>
  <c r="D16"/>
  <c r="C16"/>
  <c r="B16"/>
  <c r="G15"/>
  <c r="G14" s="1"/>
  <c r="F15"/>
  <c r="E15"/>
  <c r="E14" s="1"/>
  <c r="D15"/>
  <c r="C15"/>
  <c r="C14" s="1"/>
  <c r="B15"/>
  <c r="B11"/>
  <c r="C11"/>
  <c r="D11"/>
  <c r="E11"/>
  <c r="F11"/>
  <c r="G11"/>
  <c r="B12"/>
  <c r="C12"/>
  <c r="D12"/>
  <c r="E12"/>
  <c r="F12"/>
  <c r="G12"/>
  <c r="C10"/>
  <c r="C9" s="1"/>
  <c r="D10"/>
  <c r="E10"/>
  <c r="F10"/>
  <c r="G10"/>
  <c r="G9" s="1"/>
  <c r="H10"/>
  <c r="I10"/>
  <c r="B10"/>
  <c r="C65" i="68"/>
  <c r="C39"/>
  <c r="C14"/>
  <c r="C65" i="67"/>
  <c r="C57"/>
  <c r="C39"/>
  <c r="C19"/>
  <c r="C14"/>
  <c r="C9"/>
  <c r="C65" i="66"/>
  <c r="C57"/>
  <c r="C39"/>
  <c r="C19"/>
  <c r="C14"/>
  <c r="C9"/>
  <c r="G64" i="65"/>
  <c r="E64"/>
  <c r="C64"/>
  <c r="C56"/>
  <c r="F19"/>
  <c r="D19"/>
  <c r="B19"/>
  <c r="F14"/>
  <c r="D14"/>
  <c r="B14"/>
  <c r="E9"/>
  <c r="I72" i="64"/>
  <c r="J72" s="1"/>
  <c r="H72"/>
  <c r="I71"/>
  <c r="J71"/>
  <c r="H71"/>
  <c r="I70"/>
  <c r="J70" s="1"/>
  <c r="H70"/>
  <c r="I69"/>
  <c r="H69"/>
  <c r="I68"/>
  <c r="J68"/>
  <c r="H68"/>
  <c r="I67"/>
  <c r="J67" s="1"/>
  <c r="H67"/>
  <c r="I66"/>
  <c r="J66"/>
  <c r="H66"/>
  <c r="I65"/>
  <c r="J65" s="1"/>
  <c r="H65"/>
  <c r="H64" s="1"/>
  <c r="G64"/>
  <c r="F64"/>
  <c r="E64"/>
  <c r="D64"/>
  <c r="C64"/>
  <c r="B64"/>
  <c r="I62"/>
  <c r="J62" s="1"/>
  <c r="H62"/>
  <c r="I61"/>
  <c r="J61"/>
  <c r="H61"/>
  <c r="I60"/>
  <c r="J60" s="1"/>
  <c r="H60"/>
  <c r="I59"/>
  <c r="J59"/>
  <c r="H59"/>
  <c r="I58"/>
  <c r="J58" s="1"/>
  <c r="H58"/>
  <c r="I57"/>
  <c r="J57"/>
  <c r="H57"/>
  <c r="H56"/>
  <c r="C56"/>
  <c r="B56"/>
  <c r="I53"/>
  <c r="H53"/>
  <c r="I52"/>
  <c r="H52"/>
  <c r="I51"/>
  <c r="H51"/>
  <c r="I50"/>
  <c r="H50"/>
  <c r="I49"/>
  <c r="H49"/>
  <c r="I48"/>
  <c r="H48"/>
  <c r="I47"/>
  <c r="H47"/>
  <c r="I46"/>
  <c r="H46"/>
  <c r="I45"/>
  <c r="H45"/>
  <c r="I44"/>
  <c r="H44"/>
  <c r="I43"/>
  <c r="H43"/>
  <c r="I42"/>
  <c r="H42"/>
  <c r="I41"/>
  <c r="H41"/>
  <c r="I40"/>
  <c r="H40"/>
  <c r="H39" s="1"/>
  <c r="I37"/>
  <c r="H37"/>
  <c r="I36"/>
  <c r="H36"/>
  <c r="I35"/>
  <c r="H35"/>
  <c r="I33"/>
  <c r="H33"/>
  <c r="I32"/>
  <c r="H32"/>
  <c r="I31"/>
  <c r="H31"/>
  <c r="I30"/>
  <c r="H30"/>
  <c r="I29"/>
  <c r="H29"/>
  <c r="I28"/>
  <c r="H28"/>
  <c r="I27"/>
  <c r="H27"/>
  <c r="I26"/>
  <c r="H26"/>
  <c r="I25"/>
  <c r="H25"/>
  <c r="I24"/>
  <c r="H24"/>
  <c r="I23"/>
  <c r="H23"/>
  <c r="I22"/>
  <c r="H22"/>
  <c r="I21"/>
  <c r="H21"/>
  <c r="I20"/>
  <c r="H20"/>
  <c r="H19"/>
  <c r="G19"/>
  <c r="F19"/>
  <c r="E19"/>
  <c r="D19"/>
  <c r="C19"/>
  <c r="B19"/>
  <c r="I17"/>
  <c r="H17"/>
  <c r="I16"/>
  <c r="H16"/>
  <c r="I15"/>
  <c r="H15"/>
  <c r="I14"/>
  <c r="H14"/>
  <c r="G14"/>
  <c r="F14"/>
  <c r="E14"/>
  <c r="D14"/>
  <c r="C14"/>
  <c r="B14"/>
  <c r="I12"/>
  <c r="H12"/>
  <c r="I11"/>
  <c r="H11"/>
  <c r="I9"/>
  <c r="H9"/>
  <c r="G9"/>
  <c r="F9"/>
  <c r="E9"/>
  <c r="D9"/>
  <c r="C9"/>
  <c r="B9"/>
  <c r="I72" i="63"/>
  <c r="J72"/>
  <c r="H72"/>
  <c r="H72" i="65"/>
  <c r="I71" i="63"/>
  <c r="I71" i="65"/>
  <c r="H71" i="63"/>
  <c r="H71" i="65"/>
  <c r="I70" i="63"/>
  <c r="J70"/>
  <c r="H70"/>
  <c r="H70" i="65"/>
  <c r="I69" i="63"/>
  <c r="I69" i="65"/>
  <c r="H69" i="63"/>
  <c r="H69" i="65"/>
  <c r="I68" i="63"/>
  <c r="J68"/>
  <c r="H68"/>
  <c r="H68" i="65"/>
  <c r="I67" i="63"/>
  <c r="I67" i="65"/>
  <c r="H67" i="63"/>
  <c r="H67" i="65"/>
  <c r="I66" i="63"/>
  <c r="J66"/>
  <c r="H66"/>
  <c r="H66" i="65"/>
  <c r="I65" i="63"/>
  <c r="I65" i="65"/>
  <c r="H65" i="63"/>
  <c r="H64"/>
  <c r="I64"/>
  <c r="J64"/>
  <c r="G64"/>
  <c r="F64"/>
  <c r="E64"/>
  <c r="D64"/>
  <c r="C64"/>
  <c r="B64"/>
  <c r="I62"/>
  <c r="H62"/>
  <c r="H62" i="65" s="1"/>
  <c r="I61" i="63"/>
  <c r="H61"/>
  <c r="H61" i="65"/>
  <c r="I60" i="63"/>
  <c r="H60"/>
  <c r="H60" i="65" s="1"/>
  <c r="I59" i="63"/>
  <c r="H59"/>
  <c r="H59" i="65"/>
  <c r="I58" i="63"/>
  <c r="H58"/>
  <c r="H58" i="65" s="1"/>
  <c r="I57" i="63"/>
  <c r="H57"/>
  <c r="H57" i="65"/>
  <c r="G56" i="63"/>
  <c r="F56"/>
  <c r="E56"/>
  <c r="D56"/>
  <c r="C56"/>
  <c r="B56"/>
  <c r="H54"/>
  <c r="H54" i="65" s="1"/>
  <c r="I53" i="63"/>
  <c r="I52"/>
  <c r="H52"/>
  <c r="H52" i="65" s="1"/>
  <c r="I51" i="63"/>
  <c r="H51"/>
  <c r="H51" i="65"/>
  <c r="I50" i="63"/>
  <c r="H50"/>
  <c r="H50" i="65" s="1"/>
  <c r="I49" i="63"/>
  <c r="H49"/>
  <c r="H49" i="65"/>
  <c r="I48" i="63"/>
  <c r="H48"/>
  <c r="H48" i="65" s="1"/>
  <c r="I47" i="63"/>
  <c r="H47"/>
  <c r="H47" i="65"/>
  <c r="I46" i="63"/>
  <c r="H46"/>
  <c r="H46" i="65" s="1"/>
  <c r="I45" i="63"/>
  <c r="H45"/>
  <c r="H45" i="65"/>
  <c r="I44" i="63"/>
  <c r="H44"/>
  <c r="H44" i="65" s="1"/>
  <c r="I43" i="63"/>
  <c r="H43"/>
  <c r="H43" i="65"/>
  <c r="I42" i="63"/>
  <c r="H42"/>
  <c r="H42" i="65" s="1"/>
  <c r="I41" i="63"/>
  <c r="H41"/>
  <c r="H41" i="65"/>
  <c r="I40" i="63"/>
  <c r="H40"/>
  <c r="H39" s="1"/>
  <c r="I37"/>
  <c r="I37" i="65" s="1"/>
  <c r="H37" i="63"/>
  <c r="H37" i="65" s="1"/>
  <c r="I36" i="63"/>
  <c r="H36"/>
  <c r="H36" i="65"/>
  <c r="I35" i="63"/>
  <c r="I35" i="65"/>
  <c r="H35" i="63"/>
  <c r="H35" i="65"/>
  <c r="I34" i="63"/>
  <c r="I34" i="65"/>
  <c r="H34"/>
  <c r="I33" i="63"/>
  <c r="I33" i="65" s="1"/>
  <c r="H33" i="63"/>
  <c r="H33" i="65" s="1"/>
  <c r="I32" i="63"/>
  <c r="H32"/>
  <c r="H32" i="65"/>
  <c r="I31" i="63"/>
  <c r="I31" i="65"/>
  <c r="H31" i="63"/>
  <c r="H31" i="65"/>
  <c r="I30" i="63"/>
  <c r="H30"/>
  <c r="H30" i="65" s="1"/>
  <c r="I29" i="63"/>
  <c r="I29" i="65" s="1"/>
  <c r="J29" s="1"/>
  <c r="H29" i="63"/>
  <c r="H29" i="65" s="1"/>
  <c r="I28" i="63"/>
  <c r="H28"/>
  <c r="H28" i="65"/>
  <c r="I27" i="63"/>
  <c r="I27" i="65"/>
  <c r="H27" i="63"/>
  <c r="H27" i="65"/>
  <c r="I26" i="63"/>
  <c r="H26"/>
  <c r="H26" i="65" s="1"/>
  <c r="I25" i="63"/>
  <c r="I25" i="65" s="1"/>
  <c r="H25" i="63"/>
  <c r="H25" i="65" s="1"/>
  <c r="I24" i="63"/>
  <c r="H24"/>
  <c r="H24" i="65"/>
  <c r="I23" i="63"/>
  <c r="I23" i="65"/>
  <c r="H23" i="63"/>
  <c r="H23" i="65"/>
  <c r="I22" i="63"/>
  <c r="H22"/>
  <c r="H22" i="65" s="1"/>
  <c r="I21" i="63"/>
  <c r="I21" i="65" s="1"/>
  <c r="H21" i="63"/>
  <c r="H21" i="65" s="1"/>
  <c r="I20" i="63"/>
  <c r="I19" s="1"/>
  <c r="H20"/>
  <c r="H20" i="65"/>
  <c r="H19" i="63"/>
  <c r="G19"/>
  <c r="F19"/>
  <c r="E19"/>
  <c r="D19"/>
  <c r="C19"/>
  <c r="B19"/>
  <c r="I17"/>
  <c r="H17"/>
  <c r="H17" i="65" s="1"/>
  <c r="I16" i="63"/>
  <c r="I14" s="1"/>
  <c r="J14" s="1"/>
  <c r="H16"/>
  <c r="H16" i="65"/>
  <c r="I15" i="63"/>
  <c r="H15"/>
  <c r="H15" i="65" s="1"/>
  <c r="H14" s="1"/>
  <c r="H14" i="63"/>
  <c r="G14"/>
  <c r="F14"/>
  <c r="E14"/>
  <c r="D14"/>
  <c r="C14"/>
  <c r="B14"/>
  <c r="I12"/>
  <c r="H12"/>
  <c r="H12" i="65" s="1"/>
  <c r="I11" i="63"/>
  <c r="H11"/>
  <c r="H11" i="65"/>
  <c r="H9" s="1"/>
  <c r="I9" i="63"/>
  <c r="G9"/>
  <c r="F9"/>
  <c r="E9"/>
  <c r="D9"/>
  <c r="C9"/>
  <c r="B9"/>
  <c r="R13" i="56"/>
  <c r="L84" i="62"/>
  <c r="L78"/>
  <c r="L77"/>
  <c r="L73"/>
  <c r="J73"/>
  <c r="M73"/>
  <c r="E73"/>
  <c r="F73"/>
  <c r="L72"/>
  <c r="J72"/>
  <c r="E72"/>
  <c r="F72"/>
  <c r="J71"/>
  <c r="E71"/>
  <c r="L70"/>
  <c r="J70"/>
  <c r="M70" s="1"/>
  <c r="E70"/>
  <c r="F70" s="1"/>
  <c r="L69"/>
  <c r="J69"/>
  <c r="E69"/>
  <c r="F69" s="1"/>
  <c r="L68"/>
  <c r="J68"/>
  <c r="M68"/>
  <c r="E68"/>
  <c r="F68"/>
  <c r="L67"/>
  <c r="J67"/>
  <c r="E67"/>
  <c r="F67"/>
  <c r="L66"/>
  <c r="J66"/>
  <c r="M66" s="1"/>
  <c r="E66"/>
  <c r="F66" s="1"/>
  <c r="I64"/>
  <c r="H64"/>
  <c r="G64"/>
  <c r="D64"/>
  <c r="C64"/>
  <c r="B64"/>
  <c r="L62"/>
  <c r="J62"/>
  <c r="E62"/>
  <c r="F62" s="1"/>
  <c r="J61"/>
  <c r="E61"/>
  <c r="J60"/>
  <c r="E60"/>
  <c r="J59"/>
  <c r="E59"/>
  <c r="J58"/>
  <c r="E58"/>
  <c r="L57"/>
  <c r="J57"/>
  <c r="E57"/>
  <c r="F57" s="1"/>
  <c r="L56"/>
  <c r="J56"/>
  <c r="E56"/>
  <c r="F56" s="1"/>
  <c r="L55"/>
  <c r="J55"/>
  <c r="E55"/>
  <c r="F55" s="1"/>
  <c r="I53"/>
  <c r="H53"/>
  <c r="G53"/>
  <c r="D53"/>
  <c r="C53"/>
  <c r="B53"/>
  <c r="L51"/>
  <c r="J51"/>
  <c r="E51"/>
  <c r="F51"/>
  <c r="J50"/>
  <c r="E50"/>
  <c r="J49"/>
  <c r="E49"/>
  <c r="J48"/>
  <c r="E48"/>
  <c r="J47"/>
  <c r="E47"/>
  <c r="J46"/>
  <c r="E46"/>
  <c r="L45"/>
  <c r="J45"/>
  <c r="E45"/>
  <c r="F45"/>
  <c r="L44"/>
  <c r="J44"/>
  <c r="E44"/>
  <c r="F44"/>
  <c r="I42"/>
  <c r="H42"/>
  <c r="G42"/>
  <c r="D42"/>
  <c r="C42"/>
  <c r="B42"/>
  <c r="L40"/>
  <c r="J40"/>
  <c r="E40"/>
  <c r="F40"/>
  <c r="L39"/>
  <c r="J39"/>
  <c r="M39" s="1"/>
  <c r="E39"/>
  <c r="F39" s="1"/>
  <c r="J38"/>
  <c r="E38"/>
  <c r="J37"/>
  <c r="E37"/>
  <c r="J36"/>
  <c r="E36"/>
  <c r="L35"/>
  <c r="J35"/>
  <c r="E35"/>
  <c r="F35" s="1"/>
  <c r="L34"/>
  <c r="J34"/>
  <c r="M34"/>
  <c r="E34"/>
  <c r="F34"/>
  <c r="L33"/>
  <c r="J33"/>
  <c r="E33"/>
  <c r="F33"/>
  <c r="I31"/>
  <c r="H31"/>
  <c r="G31"/>
  <c r="E31"/>
  <c r="D31"/>
  <c r="C31"/>
  <c r="B31"/>
  <c r="L29"/>
  <c r="J29"/>
  <c r="E29"/>
  <c r="F29" s="1"/>
  <c r="L28"/>
  <c r="J28"/>
  <c r="M28"/>
  <c r="E28"/>
  <c r="F28"/>
  <c r="L27"/>
  <c r="J27"/>
  <c r="E27"/>
  <c r="F27"/>
  <c r="J26"/>
  <c r="E26"/>
  <c r="J25"/>
  <c r="E25"/>
  <c r="L24"/>
  <c r="J24"/>
  <c r="M24" s="1"/>
  <c r="E24"/>
  <c r="F24" s="1"/>
  <c r="L23"/>
  <c r="J23"/>
  <c r="E23"/>
  <c r="F23" s="1"/>
  <c r="L22"/>
  <c r="J22"/>
  <c r="M22"/>
  <c r="E22"/>
  <c r="F22"/>
  <c r="I20"/>
  <c r="H20"/>
  <c r="G20"/>
  <c r="D20"/>
  <c r="C20"/>
  <c r="B20"/>
  <c r="L18"/>
  <c r="J18"/>
  <c r="E18"/>
  <c r="L17"/>
  <c r="J17"/>
  <c r="E17"/>
  <c r="J16"/>
  <c r="E16"/>
  <c r="J15"/>
  <c r="E15"/>
  <c r="J14"/>
  <c r="E14"/>
  <c r="L13"/>
  <c r="J13"/>
  <c r="E13"/>
  <c r="L12"/>
  <c r="J12"/>
  <c r="E12"/>
  <c r="J11"/>
  <c r="E11"/>
  <c r="I9"/>
  <c r="H9"/>
  <c r="G9"/>
  <c r="D9"/>
  <c r="C9"/>
  <c r="B9"/>
  <c r="L84" i="61"/>
  <c r="J84"/>
  <c r="E84"/>
  <c r="F84"/>
  <c r="L83"/>
  <c r="J83"/>
  <c r="M83" s="1"/>
  <c r="E83"/>
  <c r="F83" s="1"/>
  <c r="J82"/>
  <c r="E82"/>
  <c r="J81"/>
  <c r="E81"/>
  <c r="J80"/>
  <c r="E80"/>
  <c r="L79"/>
  <c r="J79"/>
  <c r="E79"/>
  <c r="F79" s="1"/>
  <c r="L78"/>
  <c r="J78"/>
  <c r="M78"/>
  <c r="E78"/>
  <c r="F78"/>
  <c r="L77"/>
  <c r="J77"/>
  <c r="E77"/>
  <c r="F77"/>
  <c r="I75"/>
  <c r="H75"/>
  <c r="G75"/>
  <c r="D75"/>
  <c r="C75"/>
  <c r="B75"/>
  <c r="L73"/>
  <c r="J73"/>
  <c r="M73" s="1"/>
  <c r="E73"/>
  <c r="F73" s="1"/>
  <c r="L72"/>
  <c r="J72"/>
  <c r="E72"/>
  <c r="F72" s="1"/>
  <c r="J71"/>
  <c r="E71"/>
  <c r="L70"/>
  <c r="J70"/>
  <c r="M70"/>
  <c r="E70"/>
  <c r="F70"/>
  <c r="J69"/>
  <c r="E69"/>
  <c r="L68"/>
  <c r="J68"/>
  <c r="E68"/>
  <c r="F68"/>
  <c r="L67"/>
  <c r="J67"/>
  <c r="M67" s="1"/>
  <c r="E67"/>
  <c r="F67" s="1"/>
  <c r="L66"/>
  <c r="J66"/>
  <c r="E66"/>
  <c r="F66" s="1"/>
  <c r="I64"/>
  <c r="H64"/>
  <c r="G64"/>
  <c r="D64"/>
  <c r="C64"/>
  <c r="B64"/>
  <c r="L62"/>
  <c r="J62"/>
  <c r="M62"/>
  <c r="E62"/>
  <c r="F62"/>
  <c r="L61"/>
  <c r="J61"/>
  <c r="E61"/>
  <c r="F61"/>
  <c r="J60"/>
  <c r="E60"/>
  <c r="J59"/>
  <c r="E59"/>
  <c r="J58"/>
  <c r="E58"/>
  <c r="L57"/>
  <c r="J57"/>
  <c r="M57" s="1"/>
  <c r="E57"/>
  <c r="F57" s="1"/>
  <c r="L56"/>
  <c r="J56"/>
  <c r="E56"/>
  <c r="F56" s="1"/>
  <c r="L55"/>
  <c r="J55"/>
  <c r="M55"/>
  <c r="E55"/>
  <c r="F55"/>
  <c r="I53"/>
  <c r="H53"/>
  <c r="G53"/>
  <c r="D53"/>
  <c r="C53"/>
  <c r="B53"/>
  <c r="L51"/>
  <c r="J51"/>
  <c r="E51"/>
  <c r="F51"/>
  <c r="L50"/>
  <c r="J50"/>
  <c r="M50" s="1"/>
  <c r="E50"/>
  <c r="F50" s="1"/>
  <c r="L49"/>
  <c r="J49"/>
  <c r="E49"/>
  <c r="F49" s="1"/>
  <c r="J48"/>
  <c r="E48"/>
  <c r="J47"/>
  <c r="E47"/>
  <c r="L46"/>
  <c r="J46"/>
  <c r="M46"/>
  <c r="E46"/>
  <c r="F46"/>
  <c r="L45"/>
  <c r="J45"/>
  <c r="E45"/>
  <c r="F45"/>
  <c r="L44"/>
  <c r="J44"/>
  <c r="M44" s="1"/>
  <c r="E44"/>
  <c r="F44" s="1"/>
  <c r="I42"/>
  <c r="H42"/>
  <c r="G42"/>
  <c r="D42"/>
  <c r="C42"/>
  <c r="B42"/>
  <c r="L40"/>
  <c r="J40"/>
  <c r="E40"/>
  <c r="F40" s="1"/>
  <c r="L39"/>
  <c r="J39"/>
  <c r="M39"/>
  <c r="E39"/>
  <c r="F39"/>
  <c r="L38"/>
  <c r="J38"/>
  <c r="E38"/>
  <c r="F38"/>
  <c r="J37"/>
  <c r="E37"/>
  <c r="J36"/>
  <c r="E36"/>
  <c r="L35"/>
  <c r="J35"/>
  <c r="M35" s="1"/>
  <c r="E35"/>
  <c r="F35" s="1"/>
  <c r="L34"/>
  <c r="J34"/>
  <c r="E34"/>
  <c r="F34" s="1"/>
  <c r="L33"/>
  <c r="J33"/>
  <c r="M33"/>
  <c r="E33"/>
  <c r="F33"/>
  <c r="I31"/>
  <c r="H31"/>
  <c r="G31"/>
  <c r="D31"/>
  <c r="C31"/>
  <c r="B31"/>
  <c r="L29"/>
  <c r="J29"/>
  <c r="E29"/>
  <c r="F29"/>
  <c r="L28"/>
  <c r="J28"/>
  <c r="M28" s="1"/>
  <c r="E28"/>
  <c r="F28" s="1"/>
  <c r="L27"/>
  <c r="J27"/>
  <c r="E27"/>
  <c r="F27" s="1"/>
  <c r="J26"/>
  <c r="E26"/>
  <c r="J25"/>
  <c r="E25"/>
  <c r="J24"/>
  <c r="E24"/>
  <c r="L23"/>
  <c r="J23"/>
  <c r="M23"/>
  <c r="E23"/>
  <c r="F23"/>
  <c r="L22"/>
  <c r="J22"/>
  <c r="E22"/>
  <c r="F22"/>
  <c r="I20"/>
  <c r="H20"/>
  <c r="G20"/>
  <c r="D20"/>
  <c r="C20"/>
  <c r="B20"/>
  <c r="L18"/>
  <c r="J18"/>
  <c r="E18"/>
  <c r="F18"/>
  <c r="L17"/>
  <c r="J17"/>
  <c r="M17" s="1"/>
  <c r="E17"/>
  <c r="F17" s="1"/>
  <c r="J16"/>
  <c r="E16"/>
  <c r="J15"/>
  <c r="E15"/>
  <c r="J14"/>
  <c r="E14"/>
  <c r="J13"/>
  <c r="E13"/>
  <c r="L12"/>
  <c r="J12"/>
  <c r="E12"/>
  <c r="F12" s="1"/>
  <c r="L11"/>
  <c r="J11"/>
  <c r="M11"/>
  <c r="E11"/>
  <c r="F11"/>
  <c r="I9"/>
  <c r="H9"/>
  <c r="G9"/>
  <c r="D9"/>
  <c r="C9"/>
  <c r="B9"/>
  <c r="R16" i="56"/>
  <c r="R15"/>
  <c r="M19"/>
  <c r="R11"/>
  <c r="D19" i="60"/>
  <c r="E19"/>
  <c r="C19"/>
  <c r="E16"/>
  <c r="E15"/>
  <c r="E14"/>
  <c r="E12"/>
  <c r="E11"/>
  <c r="E10"/>
  <c r="E9"/>
  <c r="E8"/>
  <c r="E7"/>
  <c r="C21" i="59"/>
  <c r="D21"/>
  <c r="E21"/>
  <c r="F21"/>
  <c r="G21"/>
  <c r="I21"/>
  <c r="J21"/>
  <c r="K21"/>
  <c r="L21"/>
  <c r="D20"/>
  <c r="E20"/>
  <c r="F20"/>
  <c r="G20"/>
  <c r="I20"/>
  <c r="J20"/>
  <c r="K20"/>
  <c r="L20"/>
  <c r="C20"/>
  <c r="H19"/>
  <c r="H21"/>
  <c r="H18"/>
  <c r="H20"/>
  <c r="C76" i="58"/>
  <c r="B76"/>
  <c r="D61"/>
  <c r="D60"/>
  <c r="D59"/>
  <c r="D58"/>
  <c r="D55"/>
  <c r="D54"/>
  <c r="D49"/>
  <c r="D48"/>
  <c r="D47"/>
  <c r="D46"/>
  <c r="D43"/>
  <c r="D42"/>
  <c r="D41"/>
  <c r="D40"/>
  <c r="D38"/>
  <c r="D37"/>
  <c r="D36"/>
  <c r="D35"/>
  <c r="D34"/>
  <c r="D33"/>
  <c r="D32"/>
  <c r="D31"/>
  <c r="D30"/>
  <c r="D27"/>
  <c r="D26"/>
  <c r="D25"/>
  <c r="D24"/>
  <c r="D23"/>
  <c r="D22"/>
  <c r="D21"/>
  <c r="D17"/>
  <c r="D16"/>
  <c r="D13"/>
  <c r="D12"/>
  <c r="D10"/>
  <c r="D9"/>
  <c r="D8"/>
  <c r="D6"/>
  <c r="D44" i="57"/>
  <c r="E44"/>
  <c r="C44"/>
  <c r="E43"/>
  <c r="E42"/>
  <c r="E41"/>
  <c r="E40"/>
  <c r="E39"/>
  <c r="C27"/>
  <c r="E26"/>
  <c r="D25"/>
  <c r="E25"/>
  <c r="E24"/>
  <c r="E23"/>
  <c r="E22"/>
  <c r="D21"/>
  <c r="E21" s="1"/>
  <c r="E20"/>
  <c r="E19"/>
  <c r="E18"/>
  <c r="D17"/>
  <c r="E17"/>
  <c r="E16"/>
  <c r="D15"/>
  <c r="E15" s="1"/>
  <c r="E14"/>
  <c r="D13"/>
  <c r="E13"/>
  <c r="E12"/>
  <c r="E11"/>
  <c r="E10"/>
  <c r="D9"/>
  <c r="D27" s="1"/>
  <c r="E27" s="1"/>
  <c r="E8"/>
  <c r="E7"/>
  <c r="J19" i="56"/>
  <c r="G19"/>
  <c r="D19"/>
  <c r="B19"/>
  <c r="M17"/>
  <c r="N17"/>
  <c r="J17"/>
  <c r="J20"/>
  <c r="G17"/>
  <c r="H17"/>
  <c r="D17"/>
  <c r="D20"/>
  <c r="B17"/>
  <c r="O16"/>
  <c r="L16"/>
  <c r="K16"/>
  <c r="I16"/>
  <c r="F16"/>
  <c r="C16"/>
  <c r="O15"/>
  <c r="N15"/>
  <c r="L15"/>
  <c r="K15"/>
  <c r="I15"/>
  <c r="H15"/>
  <c r="F15"/>
  <c r="E15"/>
  <c r="C15"/>
  <c r="O14"/>
  <c r="L14"/>
  <c r="K14"/>
  <c r="I14"/>
  <c r="F14"/>
  <c r="C14"/>
  <c r="O13"/>
  <c r="L13"/>
  <c r="K13"/>
  <c r="I13"/>
  <c r="H13"/>
  <c r="F13"/>
  <c r="E13"/>
  <c r="C13"/>
  <c r="O12"/>
  <c r="N12"/>
  <c r="L12"/>
  <c r="I12"/>
  <c r="H12"/>
  <c r="F12"/>
  <c r="C12"/>
  <c r="O11"/>
  <c r="N11"/>
  <c r="L11"/>
  <c r="K11"/>
  <c r="I11"/>
  <c r="H11"/>
  <c r="F11"/>
  <c r="E11"/>
  <c r="C11"/>
  <c r="O10"/>
  <c r="N10"/>
  <c r="L10"/>
  <c r="I10"/>
  <c r="H10"/>
  <c r="F10"/>
  <c r="C10"/>
  <c r="J48" i="55"/>
  <c r="H48"/>
  <c r="L47"/>
  <c r="L46"/>
  <c r="L45"/>
  <c r="L44"/>
  <c r="L43"/>
  <c r="L42"/>
  <c r="L41"/>
  <c r="L40"/>
  <c r="L39"/>
  <c r="L38"/>
  <c r="L37"/>
  <c r="L36"/>
  <c r="L35"/>
  <c r="L34"/>
  <c r="L33"/>
  <c r="F48"/>
  <c r="J23"/>
  <c r="H23"/>
  <c r="F23"/>
  <c r="D23"/>
  <c r="C23"/>
  <c r="L22"/>
  <c r="M22" s="1"/>
  <c r="K22"/>
  <c r="I22"/>
  <c r="G22"/>
  <c r="E22"/>
  <c r="L21"/>
  <c r="N21"/>
  <c r="O21" s="1"/>
  <c r="K21"/>
  <c r="I21"/>
  <c r="G21"/>
  <c r="E21"/>
  <c r="L20"/>
  <c r="N20" s="1"/>
  <c r="O20" s="1"/>
  <c r="K20"/>
  <c r="I20"/>
  <c r="G20"/>
  <c r="E20"/>
  <c r="L19"/>
  <c r="N19"/>
  <c r="O19" s="1"/>
  <c r="K19"/>
  <c r="I19"/>
  <c r="G19"/>
  <c r="E19"/>
  <c r="L18"/>
  <c r="N18" s="1"/>
  <c r="O18" s="1"/>
  <c r="K18"/>
  <c r="I18"/>
  <c r="G18"/>
  <c r="E18"/>
  <c r="L17"/>
  <c r="N17"/>
  <c r="O17" s="1"/>
  <c r="K17"/>
  <c r="I17"/>
  <c r="G17"/>
  <c r="E17"/>
  <c r="L16"/>
  <c r="N16" s="1"/>
  <c r="O16" s="1"/>
  <c r="K16"/>
  <c r="I16"/>
  <c r="G16"/>
  <c r="E16"/>
  <c r="L15"/>
  <c r="N15"/>
  <c r="O15" s="1"/>
  <c r="K15"/>
  <c r="I15"/>
  <c r="G15"/>
  <c r="E15"/>
  <c r="L14"/>
  <c r="N14" s="1"/>
  <c r="O14" s="1"/>
  <c r="K14"/>
  <c r="I14"/>
  <c r="G14"/>
  <c r="E14"/>
  <c r="L13"/>
  <c r="N13"/>
  <c r="O13" s="1"/>
  <c r="K13"/>
  <c r="I13"/>
  <c r="G13"/>
  <c r="E13"/>
  <c r="L12"/>
  <c r="M12" s="1"/>
  <c r="K12"/>
  <c r="I12"/>
  <c r="G12"/>
  <c r="E12"/>
  <c r="L11"/>
  <c r="M11" s="1"/>
  <c r="K11"/>
  <c r="I11"/>
  <c r="G11"/>
  <c r="E11"/>
  <c r="L10"/>
  <c r="N10" s="1"/>
  <c r="K10"/>
  <c r="I10"/>
  <c r="G10"/>
  <c r="E10"/>
  <c r="L9"/>
  <c r="N9"/>
  <c r="O9" s="1"/>
  <c r="K9"/>
  <c r="I9"/>
  <c r="G9"/>
  <c r="E9"/>
  <c r="L8"/>
  <c r="M8" s="1"/>
  <c r="K8"/>
  <c r="I8"/>
  <c r="G8"/>
  <c r="E8"/>
  <c r="B25" i="54"/>
  <c r="J24"/>
  <c r="J10"/>
  <c r="J11"/>
  <c r="J12"/>
  <c r="J13"/>
  <c r="J14"/>
  <c r="J15"/>
  <c r="J16"/>
  <c r="J17"/>
  <c r="J18"/>
  <c r="J19"/>
  <c r="J20"/>
  <c r="J21"/>
  <c r="J22"/>
  <c r="J23"/>
  <c r="J9"/>
  <c r="C25"/>
  <c r="G24"/>
  <c r="G23"/>
  <c r="G10"/>
  <c r="G11"/>
  <c r="G12"/>
  <c r="G13"/>
  <c r="G14"/>
  <c r="G15"/>
  <c r="G16"/>
  <c r="G17"/>
  <c r="G18"/>
  <c r="G19"/>
  <c r="G20"/>
  <c r="G21"/>
  <c r="G22"/>
  <c r="G9"/>
  <c r="F26"/>
  <c r="B8"/>
  <c r="B24"/>
  <c r="B23"/>
  <c r="B22"/>
  <c r="B21"/>
  <c r="B20"/>
  <c r="B19"/>
  <c r="B18"/>
  <c r="B17"/>
  <c r="B16"/>
  <c r="B15"/>
  <c r="B14"/>
  <c r="B13"/>
  <c r="B12"/>
  <c r="B11"/>
  <c r="B10"/>
  <c r="B9"/>
  <c r="G27" i="53"/>
  <c r="G28"/>
  <c r="E27"/>
  <c r="E28"/>
  <c r="C27"/>
  <c r="G21"/>
  <c r="G22"/>
  <c r="G23"/>
  <c r="G24"/>
  <c r="G25"/>
  <c r="G26"/>
  <c r="E21"/>
  <c r="E22"/>
  <c r="E23"/>
  <c r="E24"/>
  <c r="E25"/>
  <c r="E26"/>
  <c r="C21"/>
  <c r="C22"/>
  <c r="C23"/>
  <c r="C24"/>
  <c r="C25"/>
  <c r="C26"/>
  <c r="G20"/>
  <c r="E20"/>
  <c r="C20"/>
  <c r="G19"/>
  <c r="E19"/>
  <c r="C19"/>
  <c r="G18"/>
  <c r="E18"/>
  <c r="C18"/>
  <c r="G17"/>
  <c r="E17"/>
  <c r="C17"/>
  <c r="G16"/>
  <c r="E16"/>
  <c r="C16"/>
  <c r="G15"/>
  <c r="E15"/>
  <c r="C15"/>
  <c r="G14"/>
  <c r="E14"/>
  <c r="C14"/>
  <c r="G13"/>
  <c r="E13"/>
  <c r="C13"/>
  <c r="G12"/>
  <c r="E12"/>
  <c r="C12"/>
  <c r="G11"/>
  <c r="E11"/>
  <c r="C11"/>
  <c r="G10"/>
  <c r="E10"/>
  <c r="C10"/>
  <c r="G9"/>
  <c r="E9"/>
  <c r="C9"/>
  <c r="G8"/>
  <c r="E8"/>
  <c r="C8"/>
  <c r="J19" i="51"/>
  <c r="G19" s="1"/>
  <c r="J18"/>
  <c r="G18" s="1"/>
  <c r="J17"/>
  <c r="I17" s="1"/>
  <c r="F19" i="50"/>
  <c r="F18"/>
  <c r="F17"/>
  <c r="C46" i="49"/>
  <c r="B46"/>
  <c r="D46" s="1"/>
  <c r="D45"/>
  <c r="D44"/>
  <c r="D43"/>
  <c r="D42"/>
  <c r="D41"/>
  <c r="D40"/>
  <c r="D39"/>
  <c r="D38"/>
  <c r="D37"/>
  <c r="D36"/>
  <c r="D35"/>
  <c r="D34"/>
  <c r="D33"/>
  <c r="D32"/>
  <c r="D31"/>
  <c r="C22"/>
  <c r="B22"/>
  <c r="D21"/>
  <c r="D20"/>
  <c r="D19"/>
  <c r="D18"/>
  <c r="D17"/>
  <c r="D16"/>
  <c r="D15"/>
  <c r="D14"/>
  <c r="D13"/>
  <c r="D12"/>
  <c r="D11"/>
  <c r="D10"/>
  <c r="D9"/>
  <c r="D8"/>
  <c r="D7"/>
  <c r="E14" i="45"/>
  <c r="C14"/>
  <c r="L9" i="37"/>
  <c r="L10"/>
  <c r="M10"/>
  <c r="L11"/>
  <c r="M11"/>
  <c r="L12"/>
  <c r="M12"/>
  <c r="L13"/>
  <c r="M13"/>
  <c r="L14"/>
  <c r="M14"/>
  <c r="L15"/>
  <c r="M15"/>
  <c r="L16"/>
  <c r="M16"/>
  <c r="L17"/>
  <c r="M17"/>
  <c r="L18"/>
  <c r="M18"/>
  <c r="M19"/>
  <c r="L20"/>
  <c r="M20"/>
  <c r="L21"/>
  <c r="M21"/>
  <c r="L22"/>
  <c r="M22"/>
  <c r="L23"/>
  <c r="M23"/>
  <c r="L24"/>
  <c r="M24"/>
  <c r="L25"/>
  <c r="M25"/>
  <c r="L26"/>
  <c r="M26"/>
  <c r="L27"/>
  <c r="M27"/>
  <c r="L28"/>
  <c r="M28"/>
  <c r="L29"/>
  <c r="M29"/>
  <c r="L30"/>
  <c r="M30"/>
  <c r="L34"/>
  <c r="M34"/>
  <c r="L35"/>
  <c r="M35"/>
  <c r="L36"/>
  <c r="M36"/>
  <c r="L37"/>
  <c r="M37"/>
  <c r="L38"/>
  <c r="M38"/>
  <c r="L39"/>
  <c r="M39"/>
  <c r="L40"/>
  <c r="M40"/>
  <c r="L41"/>
  <c r="M41"/>
  <c r="L42"/>
  <c r="L43"/>
  <c r="M43"/>
  <c r="L44"/>
  <c r="L45"/>
  <c r="M45"/>
  <c r="L46"/>
  <c r="M46"/>
  <c r="L47"/>
  <c r="M47"/>
  <c r="L48"/>
  <c r="M48"/>
  <c r="L49"/>
  <c r="M49"/>
  <c r="L50"/>
  <c r="M50"/>
  <c r="L51"/>
  <c r="M51"/>
  <c r="L52"/>
  <c r="M52"/>
  <c r="L53"/>
  <c r="M53"/>
  <c r="L54"/>
  <c r="M54"/>
  <c r="L55"/>
  <c r="M55"/>
  <c r="L56"/>
  <c r="L57"/>
  <c r="M57"/>
  <c r="L58"/>
  <c r="M58"/>
  <c r="L59"/>
  <c r="M59"/>
  <c r="L61"/>
  <c r="M61"/>
  <c r="L63"/>
  <c r="M63"/>
  <c r="L64"/>
  <c r="M64"/>
  <c r="L66"/>
  <c r="L67"/>
  <c r="M67"/>
  <c r="L68"/>
  <c r="M68"/>
  <c r="L8"/>
  <c r="M8"/>
  <c r="L7"/>
  <c r="M7"/>
  <c r="G83"/>
  <c r="F83"/>
  <c r="D83"/>
  <c r="C83"/>
  <c r="E82"/>
  <c r="B82"/>
  <c r="E68"/>
  <c r="B68"/>
  <c r="E67"/>
  <c r="B67"/>
  <c r="E66"/>
  <c r="B66"/>
  <c r="E65"/>
  <c r="B65"/>
  <c r="E64"/>
  <c r="B64"/>
  <c r="E63"/>
  <c r="B63"/>
  <c r="E62"/>
  <c r="B62"/>
  <c r="E61"/>
  <c r="B61"/>
  <c r="E60"/>
  <c r="B60"/>
  <c r="E59"/>
  <c r="B59"/>
  <c r="E58"/>
  <c r="B58"/>
  <c r="E57"/>
  <c r="B57"/>
  <c r="E56"/>
  <c r="B56"/>
  <c r="E55"/>
  <c r="B55"/>
  <c r="E54"/>
  <c r="B54"/>
  <c r="E53"/>
  <c r="B53"/>
  <c r="E52"/>
  <c r="B52"/>
  <c r="E51"/>
  <c r="B51"/>
  <c r="E50"/>
  <c r="B50"/>
  <c r="E49"/>
  <c r="B49"/>
  <c r="E48"/>
  <c r="B48"/>
  <c r="E47"/>
  <c r="B47"/>
  <c r="E46"/>
  <c r="B46"/>
  <c r="E45"/>
  <c r="B45"/>
  <c r="E44"/>
  <c r="B44"/>
  <c r="E43"/>
  <c r="B43"/>
  <c r="E42"/>
  <c r="B42"/>
  <c r="E41"/>
  <c r="B41"/>
  <c r="E40"/>
  <c r="B40"/>
  <c r="E39"/>
  <c r="B39"/>
  <c r="E38"/>
  <c r="B38"/>
  <c r="E37"/>
  <c r="B37"/>
  <c r="E36"/>
  <c r="B36"/>
  <c r="E35"/>
  <c r="B35"/>
  <c r="E34"/>
  <c r="B34"/>
  <c r="E33"/>
  <c r="B33"/>
  <c r="E32"/>
  <c r="B32"/>
  <c r="E31"/>
  <c r="B31"/>
  <c r="E30"/>
  <c r="B30"/>
  <c r="E29"/>
  <c r="B29"/>
  <c r="E28"/>
  <c r="B28"/>
  <c r="E27"/>
  <c r="B27"/>
  <c r="E26"/>
  <c r="B26"/>
  <c r="E25"/>
  <c r="B25"/>
  <c r="E24"/>
  <c r="B24"/>
  <c r="E23"/>
  <c r="B23"/>
  <c r="E22"/>
  <c r="B22"/>
  <c r="E21"/>
  <c r="B21"/>
  <c r="E20"/>
  <c r="B20"/>
  <c r="E19"/>
  <c r="B19"/>
  <c r="E18"/>
  <c r="B18"/>
  <c r="E17"/>
  <c r="B17"/>
  <c r="E16"/>
  <c r="B16"/>
  <c r="E15"/>
  <c r="B15"/>
  <c r="E14"/>
  <c r="B14"/>
  <c r="E13"/>
  <c r="B13"/>
  <c r="E12"/>
  <c r="B12"/>
  <c r="E11"/>
  <c r="B11"/>
  <c r="E10"/>
  <c r="B10"/>
  <c r="E9"/>
  <c r="B9"/>
  <c r="E8"/>
  <c r="B8"/>
  <c r="E7"/>
  <c r="B7"/>
  <c r="L39" i="35"/>
  <c r="K39"/>
  <c r="L31"/>
  <c r="K31"/>
  <c r="L28"/>
  <c r="K28"/>
  <c r="L27"/>
  <c r="K27"/>
  <c r="M26"/>
  <c r="L26"/>
  <c r="M24"/>
  <c r="L24"/>
  <c r="K24"/>
  <c r="L23"/>
  <c r="K23"/>
  <c r="L22"/>
  <c r="K22"/>
  <c r="L19"/>
  <c r="K19"/>
  <c r="L18"/>
  <c r="K18"/>
  <c r="K9"/>
  <c r="L9"/>
  <c r="K10"/>
  <c r="L10"/>
  <c r="K11"/>
  <c r="L11"/>
  <c r="K12"/>
  <c r="L12"/>
  <c r="K13"/>
  <c r="L13"/>
  <c r="K14"/>
  <c r="L14"/>
  <c r="K15"/>
  <c r="L15"/>
  <c r="K16"/>
  <c r="L16"/>
  <c r="K8"/>
  <c r="L8"/>
  <c r="I37"/>
  <c r="H37"/>
  <c r="I25"/>
  <c r="H25"/>
  <c r="I17"/>
  <c r="H17"/>
  <c r="I7"/>
  <c r="H7"/>
  <c r="J40"/>
  <c r="J39"/>
  <c r="M39"/>
  <c r="J38"/>
  <c r="J37"/>
  <c r="I36"/>
  <c r="L36"/>
  <c r="H36"/>
  <c r="H33"/>
  <c r="J35"/>
  <c r="J34"/>
  <c r="I32"/>
  <c r="I29"/>
  <c r="L29" s="1"/>
  <c r="H32"/>
  <c r="J32" s="1"/>
  <c r="J31"/>
  <c r="M31"/>
  <c r="J30"/>
  <c r="J28"/>
  <c r="M28"/>
  <c r="J27"/>
  <c r="J25"/>
  <c r="J23"/>
  <c r="M23"/>
  <c r="J22"/>
  <c r="M22"/>
  <c r="J21"/>
  <c r="J20"/>
  <c r="J19"/>
  <c r="M19"/>
  <c r="J18"/>
  <c r="J17"/>
  <c r="J16"/>
  <c r="M16"/>
  <c r="J15"/>
  <c r="M15"/>
  <c r="J14"/>
  <c r="M14"/>
  <c r="J13"/>
  <c r="M13"/>
  <c r="J12"/>
  <c r="M12"/>
  <c r="J11"/>
  <c r="M11"/>
  <c r="J10"/>
  <c r="M10"/>
  <c r="J9"/>
  <c r="M9"/>
  <c r="J8"/>
  <c r="G37"/>
  <c r="F37"/>
  <c r="E37"/>
  <c r="D37"/>
  <c r="C37"/>
  <c r="B37"/>
  <c r="G33"/>
  <c r="F33"/>
  <c r="E33"/>
  <c r="D33"/>
  <c r="C33"/>
  <c r="B33"/>
  <c r="G29"/>
  <c r="F29"/>
  <c r="E29"/>
  <c r="D29"/>
  <c r="C29"/>
  <c r="B29"/>
  <c r="G25"/>
  <c r="F25"/>
  <c r="E25"/>
  <c r="K25" s="1"/>
  <c r="D25"/>
  <c r="C25"/>
  <c r="B25"/>
  <c r="G17"/>
  <c r="F17"/>
  <c r="E17"/>
  <c r="K17"/>
  <c r="D17"/>
  <c r="C17"/>
  <c r="B17"/>
  <c r="G7"/>
  <c r="F7"/>
  <c r="E7"/>
  <c r="D7"/>
  <c r="C7"/>
  <c r="B7"/>
  <c r="K8" i="48"/>
  <c r="L8"/>
  <c r="K9"/>
  <c r="L9"/>
  <c r="K10"/>
  <c r="L10"/>
  <c r="K11"/>
  <c r="L11"/>
  <c r="K12"/>
  <c r="L12"/>
  <c r="K13"/>
  <c r="L13"/>
  <c r="K15"/>
  <c r="L15"/>
  <c r="K16"/>
  <c r="L16"/>
  <c r="K18"/>
  <c r="L18"/>
  <c r="K19"/>
  <c r="L19"/>
  <c r="K20"/>
  <c r="L20"/>
  <c r="K21"/>
  <c r="L21"/>
  <c r="K22"/>
  <c r="L22"/>
  <c r="K23"/>
  <c r="L23"/>
  <c r="K24"/>
  <c r="L24"/>
  <c r="K25"/>
  <c r="L25"/>
  <c r="K28"/>
  <c r="L28"/>
  <c r="K29"/>
  <c r="L29"/>
  <c r="L31"/>
  <c r="K32"/>
  <c r="L32"/>
  <c r="K33"/>
  <c r="L33"/>
  <c r="K35"/>
  <c r="K36"/>
  <c r="L36"/>
  <c r="K37"/>
  <c r="L37"/>
  <c r="K40"/>
  <c r="L40"/>
  <c r="K41"/>
  <c r="L41"/>
  <c r="J36"/>
  <c r="J37"/>
  <c r="J35"/>
  <c r="J40"/>
  <c r="J41"/>
  <c r="J39"/>
  <c r="I38"/>
  <c r="J38" s="1"/>
  <c r="M38" s="1"/>
  <c r="H38"/>
  <c r="I34"/>
  <c r="H34"/>
  <c r="J34" s="1"/>
  <c r="M34" s="1"/>
  <c r="I30"/>
  <c r="H30"/>
  <c r="J32"/>
  <c r="J33"/>
  <c r="J31"/>
  <c r="I7"/>
  <c r="H7"/>
  <c r="I17"/>
  <c r="H17"/>
  <c r="I26"/>
  <c r="H26"/>
  <c r="F26"/>
  <c r="J28"/>
  <c r="J29"/>
  <c r="J30"/>
  <c r="J27"/>
  <c r="J19"/>
  <c r="J20"/>
  <c r="J21"/>
  <c r="J22"/>
  <c r="J23"/>
  <c r="J24"/>
  <c r="J25"/>
  <c r="J18"/>
  <c r="J17"/>
  <c r="J9"/>
  <c r="J10"/>
  <c r="J11"/>
  <c r="J12"/>
  <c r="J13"/>
  <c r="J14"/>
  <c r="J15"/>
  <c r="J16"/>
  <c r="J8"/>
  <c r="G41"/>
  <c r="D41"/>
  <c r="G40"/>
  <c r="M40" s="1"/>
  <c r="D40"/>
  <c r="G39"/>
  <c r="D39"/>
  <c r="F38"/>
  <c r="E38"/>
  <c r="C38"/>
  <c r="B38"/>
  <c r="G37"/>
  <c r="M37"/>
  <c r="D37"/>
  <c r="G36"/>
  <c r="D36"/>
  <c r="G35"/>
  <c r="D35"/>
  <c r="F34"/>
  <c r="E34"/>
  <c r="K34" s="1"/>
  <c r="C34"/>
  <c r="B34"/>
  <c r="G33"/>
  <c r="D33"/>
  <c r="G32"/>
  <c r="D32"/>
  <c r="G31"/>
  <c r="D31"/>
  <c r="F30"/>
  <c r="E30"/>
  <c r="K30" s="1"/>
  <c r="C30"/>
  <c r="B30"/>
  <c r="G29"/>
  <c r="D29"/>
  <c r="G28"/>
  <c r="D28"/>
  <c r="G27"/>
  <c r="D27"/>
  <c r="E26"/>
  <c r="C26"/>
  <c r="B26"/>
  <c r="G25"/>
  <c r="D25"/>
  <c r="G24"/>
  <c r="D24"/>
  <c r="G23"/>
  <c r="D23"/>
  <c r="G22"/>
  <c r="D22"/>
  <c r="G21"/>
  <c r="D21"/>
  <c r="G20"/>
  <c r="D20"/>
  <c r="G19"/>
  <c r="D19"/>
  <c r="G18"/>
  <c r="D18"/>
  <c r="F17"/>
  <c r="E17"/>
  <c r="C17"/>
  <c r="B17"/>
  <c r="G16"/>
  <c r="D16"/>
  <c r="G15"/>
  <c r="M15" s="1"/>
  <c r="D15"/>
  <c r="D14"/>
  <c r="G13"/>
  <c r="D13"/>
  <c r="G12"/>
  <c r="D12"/>
  <c r="G11"/>
  <c r="D11"/>
  <c r="G10"/>
  <c r="D10"/>
  <c r="G9"/>
  <c r="D9"/>
  <c r="G8"/>
  <c r="M8" s="1"/>
  <c r="D8"/>
  <c r="F7"/>
  <c r="L7"/>
  <c r="E7"/>
  <c r="C7"/>
  <c r="B7"/>
  <c r="E26" i="47"/>
  <c r="D26"/>
  <c r="B26"/>
  <c r="C26"/>
  <c r="D14" i="45"/>
  <c r="B14"/>
  <c r="C53" i="42"/>
  <c r="C60" s="1"/>
  <c r="D60" s="1"/>
  <c r="C41"/>
  <c r="C22"/>
  <c r="H22" i="41"/>
  <c r="G22"/>
  <c r="H16"/>
  <c r="G16"/>
  <c r="H10"/>
  <c r="G10"/>
  <c r="D17" i="39"/>
  <c r="D10"/>
  <c r="E20" i="38"/>
  <c r="E19"/>
  <c r="E18"/>
  <c r="E17"/>
  <c r="E16"/>
  <c r="D15"/>
  <c r="C15"/>
  <c r="E13"/>
  <c r="E12"/>
  <c r="E11"/>
  <c r="E10"/>
  <c r="E9"/>
  <c r="D8"/>
  <c r="C8"/>
  <c r="K67" i="37"/>
  <c r="K63"/>
  <c r="K61"/>
  <c r="K58"/>
  <c r="K55"/>
  <c r="K53"/>
  <c r="K50"/>
  <c r="K48"/>
  <c r="K46"/>
  <c r="K42"/>
  <c r="K40"/>
  <c r="K38"/>
  <c r="K36"/>
  <c r="K34"/>
  <c r="K29"/>
  <c r="K27"/>
  <c r="K25"/>
  <c r="K22"/>
  <c r="K20"/>
  <c r="K18"/>
  <c r="K16"/>
  <c r="K14"/>
  <c r="K12"/>
  <c r="K10"/>
  <c r="K8"/>
  <c r="K7"/>
  <c r="I60" i="33"/>
  <c r="H60"/>
  <c r="I59"/>
  <c r="H59"/>
  <c r="I58"/>
  <c r="H58"/>
  <c r="I57"/>
  <c r="H57"/>
  <c r="I56"/>
  <c r="H56"/>
  <c r="I55"/>
  <c r="H55"/>
  <c r="I54"/>
  <c r="H54"/>
  <c r="I53"/>
  <c r="H53"/>
  <c r="I52"/>
  <c r="J52"/>
  <c r="H52"/>
  <c r="I51"/>
  <c r="H51"/>
  <c r="I50"/>
  <c r="J50" s="1"/>
  <c r="H50"/>
  <c r="I49"/>
  <c r="H49"/>
  <c r="I48"/>
  <c r="J48"/>
  <c r="H48"/>
  <c r="I47"/>
  <c r="H47"/>
  <c r="H45"/>
  <c r="G45"/>
  <c r="F45"/>
  <c r="E45"/>
  <c r="D45"/>
  <c r="C45"/>
  <c r="B45"/>
  <c r="I43"/>
  <c r="H43"/>
  <c r="I42"/>
  <c r="H42"/>
  <c r="I41"/>
  <c r="H41"/>
  <c r="I40"/>
  <c r="J40"/>
  <c r="H40"/>
  <c r="I39"/>
  <c r="H39"/>
  <c r="I38"/>
  <c r="J38" s="1"/>
  <c r="H38"/>
  <c r="I37"/>
  <c r="H37"/>
  <c r="I36"/>
  <c r="J36"/>
  <c r="H36"/>
  <c r="I35"/>
  <c r="H35"/>
  <c r="G33"/>
  <c r="F33"/>
  <c r="E33"/>
  <c r="D33"/>
  <c r="C33"/>
  <c r="I33" s="1"/>
  <c r="B33"/>
  <c r="I31"/>
  <c r="H31"/>
  <c r="I30"/>
  <c r="J30"/>
  <c r="H30"/>
  <c r="I29"/>
  <c r="H29"/>
  <c r="I28"/>
  <c r="J28" s="1"/>
  <c r="H28"/>
  <c r="I27"/>
  <c r="H27"/>
  <c r="I26"/>
  <c r="J26"/>
  <c r="H26"/>
  <c r="I25"/>
  <c r="H25"/>
  <c r="I24"/>
  <c r="J24" s="1"/>
  <c r="H24"/>
  <c r="I23"/>
  <c r="H23"/>
  <c r="I22"/>
  <c r="J22"/>
  <c r="H22"/>
  <c r="I21"/>
  <c r="H21"/>
  <c r="I20"/>
  <c r="J20" s="1"/>
  <c r="H20"/>
  <c r="I19"/>
  <c r="H19"/>
  <c r="I18"/>
  <c r="J18"/>
  <c r="H18"/>
  <c r="G16"/>
  <c r="F16"/>
  <c r="E16"/>
  <c r="D16"/>
  <c r="C16"/>
  <c r="I16" s="1"/>
  <c r="J16" s="1"/>
  <c r="B16"/>
  <c r="I14"/>
  <c r="J14"/>
  <c r="H14"/>
  <c r="I13"/>
  <c r="H13"/>
  <c r="I12"/>
  <c r="J12" s="1"/>
  <c r="H12"/>
  <c r="I11"/>
  <c r="H11"/>
  <c r="I10"/>
  <c r="J10"/>
  <c r="H10"/>
  <c r="G8"/>
  <c r="F8"/>
  <c r="E8"/>
  <c r="D8"/>
  <c r="C8"/>
  <c r="B8"/>
  <c r="P51" i="32"/>
  <c r="O51"/>
  <c r="N51"/>
  <c r="M51"/>
  <c r="L51"/>
  <c r="K51"/>
  <c r="J51"/>
  <c r="I51"/>
  <c r="H51"/>
  <c r="G51"/>
  <c r="F51"/>
  <c r="E51"/>
  <c r="D51"/>
  <c r="C51"/>
  <c r="B51"/>
  <c r="Q51" s="1"/>
  <c r="Q49"/>
  <c r="Q48"/>
  <c r="Q47"/>
  <c r="Q46"/>
  <c r="Q45"/>
  <c r="Q44"/>
  <c r="Q43"/>
  <c r="Q42"/>
  <c r="Q41"/>
  <c r="Q40"/>
  <c r="Q39"/>
  <c r="Q38"/>
  <c r="Q37"/>
  <c r="Q36"/>
  <c r="Q35"/>
  <c r="Q34"/>
  <c r="P25"/>
  <c r="O25"/>
  <c r="N25"/>
  <c r="M25"/>
  <c r="L25"/>
  <c r="K25"/>
  <c r="J25"/>
  <c r="I25"/>
  <c r="H25"/>
  <c r="G25"/>
  <c r="F25"/>
  <c r="E25"/>
  <c r="D25"/>
  <c r="C25"/>
  <c r="B25"/>
  <c r="Q23"/>
  <c r="Q22"/>
  <c r="Q21"/>
  <c r="Q20"/>
  <c r="Q19"/>
  <c r="Q18"/>
  <c r="Q17"/>
  <c r="Q16"/>
  <c r="Q15"/>
  <c r="Q14"/>
  <c r="Q13"/>
  <c r="Q12"/>
  <c r="Q11"/>
  <c r="Q10"/>
  <c r="Q9"/>
  <c r="Q8"/>
  <c r="P39" i="31"/>
  <c r="O39"/>
  <c r="N39"/>
  <c r="M39"/>
  <c r="L39"/>
  <c r="K39"/>
  <c r="J39"/>
  <c r="I39"/>
  <c r="H39"/>
  <c r="G39"/>
  <c r="F39"/>
  <c r="E39"/>
  <c r="D39"/>
  <c r="C39"/>
  <c r="B39"/>
  <c r="Q37"/>
  <c r="Q36"/>
  <c r="Q35"/>
  <c r="Q34"/>
  <c r="Q33"/>
  <c r="Q32"/>
  <c r="Q31"/>
  <c r="Q30"/>
  <c r="Q29"/>
  <c r="Q28"/>
  <c r="Q39" s="1"/>
  <c r="P19"/>
  <c r="O19"/>
  <c r="N19"/>
  <c r="M19"/>
  <c r="L19"/>
  <c r="K19"/>
  <c r="J19"/>
  <c r="I19"/>
  <c r="H19"/>
  <c r="G19"/>
  <c r="F19"/>
  <c r="E19"/>
  <c r="D19"/>
  <c r="C19"/>
  <c r="B19"/>
  <c r="Q17"/>
  <c r="Q16"/>
  <c r="Q15"/>
  <c r="Q14"/>
  <c r="Q13"/>
  <c r="Q12"/>
  <c r="Q11"/>
  <c r="Q10"/>
  <c r="Q9"/>
  <c r="Q8"/>
  <c r="I45" i="30"/>
  <c r="H45"/>
  <c r="F45"/>
  <c r="E45"/>
  <c r="C45"/>
  <c r="B45"/>
  <c r="L44"/>
  <c r="K44"/>
  <c r="J44"/>
  <c r="D44"/>
  <c r="L43"/>
  <c r="K43"/>
  <c r="J43"/>
  <c r="D43"/>
  <c r="L42"/>
  <c r="K42"/>
  <c r="J42"/>
  <c r="G42"/>
  <c r="D42"/>
  <c r="L41"/>
  <c r="K41"/>
  <c r="J41"/>
  <c r="G41"/>
  <c r="D41"/>
  <c r="L40"/>
  <c r="K40"/>
  <c r="J40"/>
  <c r="G40"/>
  <c r="D40"/>
  <c r="L39"/>
  <c r="K39"/>
  <c r="J39"/>
  <c r="L38"/>
  <c r="K38"/>
  <c r="J38"/>
  <c r="L37"/>
  <c r="K37"/>
  <c r="J37"/>
  <c r="D37"/>
  <c r="L36"/>
  <c r="K36"/>
  <c r="J36"/>
  <c r="G36"/>
  <c r="D36"/>
  <c r="L35"/>
  <c r="K35"/>
  <c r="J35"/>
  <c r="G35"/>
  <c r="D35"/>
  <c r="L34"/>
  <c r="K34"/>
  <c r="J34"/>
  <c r="G34"/>
  <c r="D34"/>
  <c r="L33"/>
  <c r="K33"/>
  <c r="L32"/>
  <c r="K32"/>
  <c r="J32"/>
  <c r="D32"/>
  <c r="L31"/>
  <c r="K31"/>
  <c r="J31"/>
  <c r="G31"/>
  <c r="D31"/>
  <c r="L30"/>
  <c r="K30"/>
  <c r="J30"/>
  <c r="D30"/>
  <c r="L29"/>
  <c r="K29"/>
  <c r="J29"/>
  <c r="G29"/>
  <c r="D29"/>
  <c r="L28"/>
  <c r="K28"/>
  <c r="J28"/>
  <c r="G28"/>
  <c r="D28"/>
  <c r="I18"/>
  <c r="H18"/>
  <c r="F18"/>
  <c r="E18"/>
  <c r="C18"/>
  <c r="B18"/>
  <c r="L17"/>
  <c r="K17"/>
  <c r="J17"/>
  <c r="G17"/>
  <c r="D17"/>
  <c r="L16"/>
  <c r="K16"/>
  <c r="J16"/>
  <c r="G16"/>
  <c r="D16"/>
  <c r="L15"/>
  <c r="K15"/>
  <c r="J15"/>
  <c r="G15"/>
  <c r="D15"/>
  <c r="L14"/>
  <c r="K14"/>
  <c r="J14"/>
  <c r="G14"/>
  <c r="D14"/>
  <c r="L13"/>
  <c r="K13"/>
  <c r="J13"/>
  <c r="L12"/>
  <c r="K12"/>
  <c r="J12"/>
  <c r="G12"/>
  <c r="D12"/>
  <c r="L11"/>
  <c r="K11"/>
  <c r="J11"/>
  <c r="G11"/>
  <c r="D11"/>
  <c r="L10"/>
  <c r="K10"/>
  <c r="J10"/>
  <c r="G10"/>
  <c r="D10"/>
  <c r="L9"/>
  <c r="K9"/>
  <c r="J9"/>
  <c r="G9"/>
  <c r="D9"/>
  <c r="L8"/>
  <c r="K8"/>
  <c r="J8"/>
  <c r="G8"/>
  <c r="D8"/>
  <c r="D22" i="38"/>
  <c r="J7" i="35"/>
  <c r="M7"/>
  <c r="K7"/>
  <c r="K37"/>
  <c r="M8"/>
  <c r="M17"/>
  <c r="M25"/>
  <c r="K33"/>
  <c r="M37"/>
  <c r="L7"/>
  <c r="L17"/>
  <c r="L25"/>
  <c r="L37"/>
  <c r="L32"/>
  <c r="M16" i="48"/>
  <c r="M25"/>
  <c r="M23"/>
  <c r="M21"/>
  <c r="M19"/>
  <c r="K7"/>
  <c r="L26"/>
  <c r="T55" i="76"/>
  <c r="T85"/>
  <c r="T90"/>
  <c r="T95"/>
  <c r="T132"/>
  <c r="L18" i="77"/>
  <c r="N18"/>
  <c r="P18"/>
  <c r="R18"/>
  <c r="O56"/>
  <c r="S56"/>
  <c r="F56"/>
  <c r="H56"/>
  <c r="J56"/>
  <c r="L56"/>
  <c r="N56"/>
  <c r="P56"/>
  <c r="R56"/>
  <c r="T59"/>
  <c r="T60"/>
  <c r="T61"/>
  <c r="I382" i="79"/>
  <c r="I384"/>
  <c r="O382"/>
  <c r="O384"/>
  <c r="F382"/>
  <c r="F384"/>
  <c r="L382"/>
  <c r="L384"/>
  <c r="BL99" i="80"/>
  <c r="BL101"/>
  <c r="BL103"/>
  <c r="BL105"/>
  <c r="BL107"/>
  <c r="BL109"/>
  <c r="BL181"/>
  <c r="BL266"/>
  <c r="BL263"/>
  <c r="BL265"/>
  <c r="G9" i="41"/>
  <c r="J42" i="33"/>
  <c r="J54"/>
  <c r="J56"/>
  <c r="J57"/>
  <c r="J59"/>
  <c r="J60"/>
  <c r="D18" i="30"/>
  <c r="G18"/>
  <c r="J18"/>
  <c r="M30"/>
  <c r="M37"/>
  <c r="M39"/>
  <c r="M41"/>
  <c r="K18"/>
  <c r="M9"/>
  <c r="M11"/>
  <c r="M12"/>
  <c r="M14"/>
  <c r="M16"/>
  <c r="M28"/>
  <c r="M32"/>
  <c r="M35"/>
  <c r="F14" i="94"/>
  <c r="F22"/>
  <c r="F18"/>
  <c r="L40" i="90"/>
  <c r="E46" i="82"/>
  <c r="E26"/>
  <c r="C65"/>
  <c r="K16" i="83"/>
  <c r="K34"/>
  <c r="C62" i="82"/>
  <c r="M83" i="37"/>
  <c r="E83"/>
  <c r="L83"/>
  <c r="M12" i="48"/>
  <c r="M10"/>
  <c r="M28"/>
  <c r="K26"/>
  <c r="K17"/>
  <c r="M31"/>
  <c r="M32"/>
  <c r="M41"/>
  <c r="M35"/>
  <c r="M36"/>
  <c r="M13"/>
  <c r="M11"/>
  <c r="M9"/>
  <c r="M18"/>
  <c r="M24"/>
  <c r="M22"/>
  <c r="M20"/>
  <c r="M29"/>
  <c r="L17"/>
  <c r="M33"/>
  <c r="K38"/>
  <c r="J9" i="62"/>
  <c r="M45"/>
  <c r="M56"/>
  <c r="M62"/>
  <c r="T55" i="75"/>
  <c r="T86"/>
  <c r="T91"/>
  <c r="T96"/>
  <c r="T141"/>
  <c r="T9" i="74"/>
  <c r="D40" i="69"/>
  <c r="J9" i="64"/>
  <c r="J11"/>
  <c r="J12"/>
  <c r="J14"/>
  <c r="J15"/>
  <c r="J16"/>
  <c r="J17"/>
  <c r="N13" i="56"/>
  <c r="E23" i="55"/>
  <c r="M9"/>
  <c r="M10"/>
  <c r="M13"/>
  <c r="M14"/>
  <c r="M15"/>
  <c r="M16"/>
  <c r="M17"/>
  <c r="M18"/>
  <c r="M19"/>
  <c r="M20"/>
  <c r="M21"/>
  <c r="I23"/>
  <c r="E11" i="71"/>
  <c r="E32"/>
  <c r="E28"/>
  <c r="E20"/>
  <c r="G20"/>
  <c r="E18"/>
  <c r="G11"/>
  <c r="D64" i="77"/>
  <c r="F64"/>
  <c r="H64"/>
  <c r="E31" i="71"/>
  <c r="E29"/>
  <c r="G29"/>
  <c r="E19"/>
  <c r="S86" i="77"/>
  <c r="Q86"/>
  <c r="O86"/>
  <c r="M86"/>
  <c r="K86"/>
  <c r="I86"/>
  <c r="G86"/>
  <c r="E86"/>
  <c r="T109"/>
  <c r="T107"/>
  <c r="T103"/>
  <c r="T101"/>
  <c r="T99"/>
  <c r="R96"/>
  <c r="P96"/>
  <c r="N96"/>
  <c r="L96"/>
  <c r="J96"/>
  <c r="H96"/>
  <c r="F96"/>
  <c r="T97"/>
  <c r="T131"/>
  <c r="T129"/>
  <c r="T123"/>
  <c r="S116"/>
  <c r="Q116"/>
  <c r="O116"/>
  <c r="M116"/>
  <c r="K116"/>
  <c r="I116"/>
  <c r="G116"/>
  <c r="E116"/>
  <c r="S133"/>
  <c r="Q133"/>
  <c r="O133"/>
  <c r="M133"/>
  <c r="K133"/>
  <c r="I133"/>
  <c r="G133"/>
  <c r="T149"/>
  <c r="T145"/>
  <c r="T143"/>
  <c r="S141"/>
  <c r="Q141"/>
  <c r="O141"/>
  <c r="M141"/>
  <c r="K141"/>
  <c r="I141"/>
  <c r="G141"/>
  <c r="E141"/>
  <c r="G37" i="70"/>
  <c r="E37" i="71"/>
  <c r="G35" i="70"/>
  <c r="E35" i="71"/>
  <c r="G33" i="70"/>
  <c r="E33" i="71"/>
  <c r="G27" i="70"/>
  <c r="E27" i="71"/>
  <c r="G25" i="70"/>
  <c r="E25" i="71"/>
  <c r="G23" i="70"/>
  <c r="E23" i="71"/>
  <c r="G23" s="1"/>
  <c r="G21" i="70"/>
  <c r="E21" i="71"/>
  <c r="G21" s="1"/>
  <c r="G17" i="70"/>
  <c r="E17" i="71"/>
  <c r="G17"/>
  <c r="G15" i="70"/>
  <c r="E15" i="71"/>
  <c r="G15" s="1"/>
  <c r="G13" i="70"/>
  <c r="E13" i="71"/>
  <c r="G13" s="1"/>
  <c r="G25"/>
  <c r="G27"/>
  <c r="G33"/>
  <c r="G35"/>
  <c r="G37"/>
  <c r="G38" i="70"/>
  <c r="E38" i="71"/>
  <c r="G36" i="70"/>
  <c r="E36" i="71"/>
  <c r="G34" i="70"/>
  <c r="E34" i="71"/>
  <c r="G34" s="1"/>
  <c r="G30" i="70"/>
  <c r="E30" i="71"/>
  <c r="G30" s="1"/>
  <c r="G26" i="70"/>
  <c r="E26" i="71"/>
  <c r="G24" i="70"/>
  <c r="E24" i="71"/>
  <c r="G24"/>
  <c r="G22" i="70"/>
  <c r="E22" i="71"/>
  <c r="G22" s="1"/>
  <c r="G16" i="70"/>
  <c r="E16" i="71"/>
  <c r="G16" s="1"/>
  <c r="G14" i="70"/>
  <c r="E14" i="71"/>
  <c r="G14" s="1"/>
  <c r="G12" i="70"/>
  <c r="E12" i="71"/>
  <c r="G12" s="1"/>
  <c r="G26"/>
  <c r="G36"/>
  <c r="G38"/>
  <c r="D37"/>
  <c r="D35"/>
  <c r="D33"/>
  <c r="D29"/>
  <c r="D27"/>
  <c r="D25"/>
  <c r="D23"/>
  <c r="D21"/>
  <c r="D17"/>
  <c r="D15"/>
  <c r="D13"/>
  <c r="D11"/>
  <c r="J21" i="18"/>
  <c r="J20"/>
  <c r="C9" i="68"/>
  <c r="F9" i="65"/>
  <c r="D9"/>
  <c r="B9"/>
  <c r="J16" i="51"/>
  <c r="I16" s="1"/>
  <c r="J14"/>
  <c r="E14" s="1"/>
  <c r="J12"/>
  <c r="I12" s="1"/>
  <c r="J10"/>
  <c r="C10" s="1"/>
  <c r="D34"/>
  <c r="H30"/>
  <c r="H34"/>
  <c r="G14"/>
  <c r="H32"/>
  <c r="H36"/>
  <c r="F30" i="50"/>
  <c r="F15"/>
  <c r="F16"/>
  <c r="F11"/>
  <c r="E33"/>
  <c r="D76" i="58"/>
  <c r="M22" i="17"/>
  <c r="M20"/>
  <c r="M18"/>
  <c r="M16"/>
  <c r="M14"/>
  <c r="M12"/>
  <c r="M21"/>
  <c r="M19"/>
  <c r="M17"/>
  <c r="M15"/>
  <c r="M13"/>
  <c r="M11"/>
  <c r="H22"/>
  <c r="H20"/>
  <c r="H18"/>
  <c r="H16"/>
  <c r="H14"/>
  <c r="H12"/>
  <c r="F26" i="94"/>
  <c r="F30"/>
  <c r="F34"/>
  <c r="F38"/>
  <c r="F42"/>
  <c r="F46"/>
  <c r="F54"/>
  <c r="F58"/>
  <c r="F62"/>
  <c r="F66"/>
  <c r="F70"/>
  <c r="C67" i="82"/>
  <c r="C68"/>
  <c r="C63"/>
  <c r="C64"/>
  <c r="P21" i="92"/>
  <c r="P19"/>
  <c r="O124" i="88"/>
  <c r="E67" i="82"/>
  <c r="M116" i="91"/>
  <c r="T142" i="77"/>
  <c r="T20"/>
  <c r="T66"/>
  <c r="D96"/>
  <c r="D151"/>
  <c r="C116"/>
  <c r="T40"/>
  <c r="T42"/>
  <c r="T44"/>
  <c r="T46"/>
  <c r="T48"/>
  <c r="T50"/>
  <c r="T52"/>
  <c r="T54"/>
  <c r="T87"/>
  <c r="T10" i="74"/>
  <c r="S8"/>
  <c r="Q8"/>
  <c r="O8"/>
  <c r="M8"/>
  <c r="K8"/>
  <c r="I8"/>
  <c r="G8"/>
  <c r="E8"/>
  <c r="T88"/>
  <c r="R85"/>
  <c r="P85"/>
  <c r="N85"/>
  <c r="L85"/>
  <c r="J85"/>
  <c r="H85"/>
  <c r="F85"/>
  <c r="D85"/>
  <c r="T11"/>
  <c r="T11" i="77"/>
  <c r="R8"/>
  <c r="P8"/>
  <c r="N8"/>
  <c r="L8"/>
  <c r="J8"/>
  <c r="H8"/>
  <c r="F8"/>
  <c r="D8"/>
  <c r="J64"/>
  <c r="L64"/>
  <c r="N64"/>
  <c r="P64"/>
  <c r="R64"/>
  <c r="H9" i="41"/>
  <c r="K9" i="110"/>
  <c r="E8" i="24"/>
  <c r="F39" i="50"/>
  <c r="I40" i="65"/>
  <c r="I42"/>
  <c r="I44"/>
  <c r="I46"/>
  <c r="I48"/>
  <c r="I50"/>
  <c r="I52"/>
  <c r="J40" i="64"/>
  <c r="J41"/>
  <c r="J42"/>
  <c r="J43"/>
  <c r="J44"/>
  <c r="J45"/>
  <c r="J46"/>
  <c r="J47"/>
  <c r="J48"/>
  <c r="J49"/>
  <c r="J50"/>
  <c r="G33" i="41"/>
  <c r="B35" i="51"/>
  <c r="B33"/>
  <c r="B31"/>
  <c r="D29"/>
  <c r="D35"/>
  <c r="D33"/>
  <c r="D31"/>
  <c r="H29"/>
  <c r="H35"/>
  <c r="H33"/>
  <c r="H31"/>
  <c r="I8" i="33"/>
  <c r="C61"/>
  <c r="G61"/>
  <c r="M8" i="30"/>
  <c r="M10"/>
  <c r="M13"/>
  <c r="M15"/>
  <c r="M17"/>
  <c r="L45"/>
  <c r="M29"/>
  <c r="M31"/>
  <c r="M34"/>
  <c r="M36"/>
  <c r="M38"/>
  <c r="M40"/>
  <c r="M42"/>
  <c r="M43"/>
  <c r="M44"/>
  <c r="D45"/>
  <c r="J45"/>
  <c r="Q19" i="31"/>
  <c r="Q25" i="32"/>
  <c r="H8" i="33"/>
  <c r="J11"/>
  <c r="J13"/>
  <c r="H16"/>
  <c r="J19"/>
  <c r="J21"/>
  <c r="J23"/>
  <c r="J25"/>
  <c r="J27"/>
  <c r="J29"/>
  <c r="J31"/>
  <c r="H33"/>
  <c r="J35"/>
  <c r="J37"/>
  <c r="J39"/>
  <c r="J41"/>
  <c r="J43"/>
  <c r="B61"/>
  <c r="D61"/>
  <c r="F61"/>
  <c r="J49"/>
  <c r="J51"/>
  <c r="J53"/>
  <c r="J55"/>
  <c r="J58"/>
  <c r="K9" i="37"/>
  <c r="K11"/>
  <c r="K13"/>
  <c r="K15"/>
  <c r="K17"/>
  <c r="K19"/>
  <c r="K21"/>
  <c r="K23"/>
  <c r="K26"/>
  <c r="K28"/>
  <c r="K30"/>
  <c r="K35"/>
  <c r="K37"/>
  <c r="K39"/>
  <c r="K41"/>
  <c r="K43"/>
  <c r="K45"/>
  <c r="K47"/>
  <c r="K49"/>
  <c r="K52"/>
  <c r="K54"/>
  <c r="K57"/>
  <c r="K59"/>
  <c r="K64"/>
  <c r="K66"/>
  <c r="K68"/>
  <c r="E8" i="38"/>
  <c r="C22"/>
  <c r="D17" i="48"/>
  <c r="J26"/>
  <c r="L34"/>
  <c r="M18" i="35"/>
  <c r="M27"/>
  <c r="K32"/>
  <c r="B83" i="37"/>
  <c r="K83" s="1"/>
  <c r="L23" i="55"/>
  <c r="M23" s="1"/>
  <c r="G23"/>
  <c r="K23"/>
  <c r="E10" i="56"/>
  <c r="K10"/>
  <c r="E12"/>
  <c r="K12"/>
  <c r="E14"/>
  <c r="E16"/>
  <c r="B20"/>
  <c r="C20" s="1"/>
  <c r="C21" s="1"/>
  <c r="M12" i="61"/>
  <c r="M18"/>
  <c r="J20"/>
  <c r="M22"/>
  <c r="M27"/>
  <c r="M29"/>
  <c r="M34"/>
  <c r="M38"/>
  <c r="M40"/>
  <c r="M45"/>
  <c r="J42"/>
  <c r="M49"/>
  <c r="M51"/>
  <c r="M56"/>
  <c r="J53"/>
  <c r="M61"/>
  <c r="M66"/>
  <c r="M68"/>
  <c r="M72"/>
  <c r="M77"/>
  <c r="M79"/>
  <c r="M84"/>
  <c r="J77" i="62"/>
  <c r="J78"/>
  <c r="E79"/>
  <c r="J80"/>
  <c r="J81"/>
  <c r="J82"/>
  <c r="J83"/>
  <c r="E84"/>
  <c r="E20"/>
  <c r="M23"/>
  <c r="M27"/>
  <c r="M29"/>
  <c r="M33"/>
  <c r="M35"/>
  <c r="M40"/>
  <c r="J42"/>
  <c r="M44"/>
  <c r="M51"/>
  <c r="M55"/>
  <c r="M57"/>
  <c r="E64"/>
  <c r="M67"/>
  <c r="M69"/>
  <c r="M72"/>
  <c r="J11" i="63"/>
  <c r="J12"/>
  <c r="J15"/>
  <c r="I16" i="65"/>
  <c r="J17" i="63"/>
  <c r="J20"/>
  <c r="J22"/>
  <c r="J24"/>
  <c r="J26"/>
  <c r="J28"/>
  <c r="J30"/>
  <c r="I58" i="65"/>
  <c r="I60"/>
  <c r="I62"/>
  <c r="J20" i="64"/>
  <c r="J21"/>
  <c r="J22"/>
  <c r="J23"/>
  <c r="J24"/>
  <c r="J25"/>
  <c r="J26"/>
  <c r="J27"/>
  <c r="J28"/>
  <c r="J29"/>
  <c r="J30"/>
  <c r="J31"/>
  <c r="J32"/>
  <c r="J33"/>
  <c r="J37"/>
  <c r="D39" i="65"/>
  <c r="T18" i="72"/>
  <c r="T115"/>
  <c r="C73" i="76"/>
  <c r="G15" i="10"/>
  <c r="K21" i="17"/>
  <c r="K19"/>
  <c r="K17"/>
  <c r="K15"/>
  <c r="K13"/>
  <c r="K11"/>
  <c r="F37" i="50"/>
  <c r="F33"/>
  <c r="J9" i="51"/>
  <c r="J13"/>
  <c r="F29"/>
  <c r="F33"/>
  <c r="J32"/>
  <c r="E32" s="1"/>
  <c r="J36"/>
  <c r="E36" s="1"/>
  <c r="J38"/>
  <c r="E38" s="1"/>
  <c r="D53" i="42"/>
  <c r="J8" i="54"/>
  <c r="E78" i="62"/>
  <c r="F78" s="1"/>
  <c r="E61" i="33"/>
  <c r="L38" i="48"/>
  <c r="K36" i="35"/>
  <c r="E77" i="62"/>
  <c r="J79"/>
  <c r="E80"/>
  <c r="E81"/>
  <c r="E82"/>
  <c r="E83"/>
  <c r="J84"/>
  <c r="J53"/>
  <c r="L64"/>
  <c r="C75" i="66"/>
  <c r="C75" i="67"/>
  <c r="C18" i="74"/>
  <c r="D90"/>
  <c r="C132"/>
  <c r="D140"/>
  <c r="C85"/>
  <c r="B40" i="71"/>
  <c r="D38"/>
  <c r="D36"/>
  <c r="D34"/>
  <c r="D30"/>
  <c r="D26"/>
  <c r="D24"/>
  <c r="D22"/>
  <c r="D20"/>
  <c r="D16"/>
  <c r="D14"/>
  <c r="D12"/>
  <c r="T8" i="75"/>
  <c r="T13"/>
  <c r="T18"/>
  <c r="T116"/>
  <c r="T13" i="76"/>
  <c r="T18"/>
  <c r="T115"/>
  <c r="T140"/>
  <c r="D13" i="77"/>
  <c r="T57"/>
  <c r="T56"/>
  <c r="T65"/>
  <c r="T64"/>
  <c r="D56"/>
  <c r="J34" i="64"/>
  <c r="H10" i="18"/>
  <c r="I10"/>
  <c r="J10" s="1"/>
  <c r="F36" i="50"/>
  <c r="F34"/>
  <c r="F32"/>
  <c r="F9"/>
  <c r="F13"/>
  <c r="E35"/>
  <c r="F35" s="1"/>
  <c r="E31"/>
  <c r="F31" s="1"/>
  <c r="G36" i="51"/>
  <c r="G32"/>
  <c r="J15"/>
  <c r="J11"/>
  <c r="C16"/>
  <c r="C12"/>
  <c r="E16"/>
  <c r="E12"/>
  <c r="G16"/>
  <c r="G12"/>
  <c r="B29"/>
  <c r="C38"/>
  <c r="C36"/>
  <c r="C32"/>
  <c r="F31"/>
  <c r="F35"/>
  <c r="J30"/>
  <c r="C30" s="1"/>
  <c r="J34"/>
  <c r="C34" s="1"/>
  <c r="M83" i="90"/>
  <c r="L84"/>
  <c r="M49" i="91"/>
  <c r="M50" s="1"/>
  <c r="L50"/>
  <c r="BL111" i="80"/>
  <c r="BL113"/>
  <c r="BL115"/>
  <c r="BL117"/>
  <c r="BL119"/>
  <c r="BL121"/>
  <c r="BL123"/>
  <c r="BL125"/>
  <c r="BL127"/>
  <c r="BL129"/>
  <c r="M98" i="91"/>
  <c r="M84"/>
  <c r="M56" i="90"/>
  <c r="M8" i="91"/>
  <c r="M10" i="90"/>
  <c r="G38"/>
  <c r="H17" i="41"/>
  <c r="H33"/>
  <c r="J22" i="18"/>
  <c r="J18"/>
  <c r="J14"/>
  <c r="J13"/>
  <c r="J12"/>
  <c r="E40" i="70"/>
  <c r="G40"/>
  <c r="G14" i="2"/>
  <c r="E13"/>
  <c r="E12"/>
  <c r="E11"/>
  <c r="E10"/>
  <c r="E9"/>
  <c r="M37" i="6"/>
  <c r="M35"/>
  <c r="M33"/>
  <c r="M27"/>
  <c r="M23"/>
  <c r="M21"/>
  <c r="M19"/>
  <c r="M15"/>
  <c r="M11"/>
  <c r="F18" i="9"/>
  <c r="E9" i="10"/>
  <c r="B8" i="11"/>
  <c r="F10" i="94"/>
  <c r="F24" i="96"/>
  <c r="F23"/>
  <c r="F22"/>
  <c r="F21"/>
  <c r="F20"/>
  <c r="F19"/>
  <c r="F18"/>
  <c r="F17"/>
  <c r="F16"/>
  <c r="F15"/>
  <c r="F14"/>
  <c r="F13"/>
  <c r="F12"/>
  <c r="F11"/>
  <c r="M10" i="17"/>
  <c r="F23"/>
  <c r="H21"/>
  <c r="H19"/>
  <c r="H17"/>
  <c r="H15"/>
  <c r="H13"/>
  <c r="H11"/>
  <c r="L22"/>
  <c r="L20"/>
  <c r="L18"/>
  <c r="L16"/>
  <c r="L14"/>
  <c r="L12"/>
  <c r="E27" i="24"/>
  <c r="E26"/>
  <c r="E25"/>
  <c r="E24"/>
  <c r="E23"/>
  <c r="E22"/>
  <c r="E21"/>
  <c r="E20"/>
  <c r="E19"/>
  <c r="E18"/>
  <c r="E17"/>
  <c r="E16"/>
  <c r="E15"/>
  <c r="E14"/>
  <c r="E13"/>
  <c r="E12"/>
  <c r="E11"/>
  <c r="E10"/>
  <c r="E9"/>
  <c r="B41" i="42"/>
  <c r="D41"/>
  <c r="F40" i="50"/>
  <c r="F38"/>
  <c r="G38" i="51"/>
  <c r="F11" i="80"/>
  <c r="L11"/>
  <c r="R11"/>
  <c r="X11"/>
  <c r="AD11"/>
  <c r="AJ11"/>
  <c r="AP11"/>
  <c r="AV11"/>
  <c r="BB11"/>
  <c r="BH11"/>
  <c r="BK11"/>
  <c r="BL8"/>
  <c r="BL10"/>
  <c r="D384"/>
  <c r="G384"/>
  <c r="J384"/>
  <c r="M384"/>
  <c r="P384"/>
  <c r="S384"/>
  <c r="V384"/>
  <c r="Y384"/>
  <c r="AB384"/>
  <c r="AE384"/>
  <c r="AH384"/>
  <c r="AK384"/>
  <c r="AN384"/>
  <c r="AQ384"/>
  <c r="AT384"/>
  <c r="AW384"/>
  <c r="AZ384"/>
  <c r="BC384"/>
  <c r="BF384"/>
  <c r="F19"/>
  <c r="L19"/>
  <c r="R19"/>
  <c r="X19"/>
  <c r="AD19"/>
  <c r="AJ19"/>
  <c r="AP19"/>
  <c r="AV19"/>
  <c r="BB19"/>
  <c r="BH19"/>
  <c r="BK19"/>
  <c r="BL13"/>
  <c r="BL15"/>
  <c r="BL17"/>
  <c r="I29"/>
  <c r="O29"/>
  <c r="U29"/>
  <c r="AA29"/>
  <c r="AG29"/>
  <c r="AM29"/>
  <c r="AS29"/>
  <c r="AY29"/>
  <c r="BE29"/>
  <c r="BJ29"/>
  <c r="BL22"/>
  <c r="BL24"/>
  <c r="BL26"/>
  <c r="BL28"/>
  <c r="F39"/>
  <c r="L39"/>
  <c r="R39"/>
  <c r="X39"/>
  <c r="AD39"/>
  <c r="AJ39"/>
  <c r="AP39"/>
  <c r="AV39"/>
  <c r="BB39"/>
  <c r="BH39"/>
  <c r="BK39"/>
  <c r="BL31"/>
  <c r="BL33"/>
  <c r="BL35"/>
  <c r="BL37"/>
  <c r="I55"/>
  <c r="O55"/>
  <c r="U55"/>
  <c r="AA55"/>
  <c r="AG55"/>
  <c r="AM55"/>
  <c r="AS55"/>
  <c r="AY55"/>
  <c r="BE55"/>
  <c r="BJ55"/>
  <c r="BL42"/>
  <c r="BL44"/>
  <c r="BL46"/>
  <c r="BL48"/>
  <c r="BL50"/>
  <c r="BL52"/>
  <c r="BL54"/>
  <c r="F76"/>
  <c r="L76"/>
  <c r="R76"/>
  <c r="X76"/>
  <c r="AD76"/>
  <c r="AJ76"/>
  <c r="AP76"/>
  <c r="AV76"/>
  <c r="BB76"/>
  <c r="BH76"/>
  <c r="BK76"/>
  <c r="BL57"/>
  <c r="BL59"/>
  <c r="BL61"/>
  <c r="BL63"/>
  <c r="BL65"/>
  <c r="BL67"/>
  <c r="BL69"/>
  <c r="BL71"/>
  <c r="BL73"/>
  <c r="BL75"/>
  <c r="F85"/>
  <c r="L85"/>
  <c r="R85"/>
  <c r="X85"/>
  <c r="AD85"/>
  <c r="AJ85"/>
  <c r="AP85"/>
  <c r="AV85"/>
  <c r="BB85"/>
  <c r="BH85"/>
  <c r="BK85"/>
  <c r="BL78"/>
  <c r="BL80"/>
  <c r="BL82"/>
  <c r="BL84"/>
  <c r="F96"/>
  <c r="L96"/>
  <c r="R96"/>
  <c r="X96"/>
  <c r="AD96"/>
  <c r="AJ96"/>
  <c r="AP96"/>
  <c r="AV96"/>
  <c r="BB96"/>
  <c r="BH96"/>
  <c r="BK96"/>
  <c r="BL87"/>
  <c r="BL89"/>
  <c r="BL91"/>
  <c r="BL93"/>
  <c r="BL95"/>
  <c r="F130"/>
  <c r="L130"/>
  <c r="R130"/>
  <c r="X130"/>
  <c r="AD130"/>
  <c r="AJ130"/>
  <c r="AP130"/>
  <c r="AV130"/>
  <c r="BB130"/>
  <c r="BH130"/>
  <c r="BK130"/>
  <c r="BL98"/>
  <c r="BL100"/>
  <c r="BL102"/>
  <c r="BL104"/>
  <c r="BL106"/>
  <c r="BL108"/>
  <c r="BL133"/>
  <c r="BL135"/>
  <c r="BL137"/>
  <c r="BL139"/>
  <c r="BL141"/>
  <c r="BL143"/>
  <c r="BL145"/>
  <c r="BL147"/>
  <c r="BL149"/>
  <c r="BL151"/>
  <c r="BL153"/>
  <c r="BL155"/>
  <c r="BL157"/>
  <c r="BL159"/>
  <c r="BL164"/>
  <c r="BL166"/>
  <c r="BL168"/>
  <c r="BL173"/>
  <c r="BL178"/>
  <c r="BL180"/>
  <c r="BL185"/>
  <c r="BL187"/>
  <c r="BL189"/>
  <c r="BL191"/>
  <c r="BL193"/>
  <c r="BL195"/>
  <c r="BL197"/>
  <c r="BL200"/>
  <c r="BL202"/>
  <c r="BL204"/>
  <c r="BL206"/>
  <c r="BL208"/>
  <c r="BL210"/>
  <c r="BL212"/>
  <c r="BL214"/>
  <c r="BL216"/>
  <c r="BL218"/>
  <c r="BL223"/>
  <c r="BL225"/>
  <c r="BL227"/>
  <c r="BL229"/>
  <c r="BL231"/>
  <c r="BL233"/>
  <c r="BL235"/>
  <c r="BL237"/>
  <c r="BL239"/>
  <c r="BL241"/>
  <c r="BL244"/>
  <c r="BL246"/>
  <c r="BL248"/>
  <c r="BL250"/>
  <c r="BL252"/>
  <c r="BL257"/>
  <c r="BL259"/>
  <c r="BL261"/>
  <c r="BL270"/>
  <c r="BL272"/>
  <c r="BL274"/>
  <c r="BL276"/>
  <c r="BL278"/>
  <c r="BL281"/>
  <c r="BL283"/>
  <c r="BL285"/>
  <c r="BL290"/>
  <c r="BL292"/>
  <c r="BL294"/>
  <c r="BL296"/>
  <c r="BL298"/>
  <c r="BL303"/>
  <c r="BL305"/>
  <c r="BL307"/>
  <c r="BL309"/>
  <c r="BL314"/>
  <c r="BL316"/>
  <c r="BL318"/>
  <c r="BL320"/>
  <c r="BL325"/>
  <c r="BL330"/>
  <c r="BL332"/>
  <c r="BL334"/>
  <c r="BL339"/>
  <c r="BL341"/>
  <c r="BL343"/>
  <c r="BL348"/>
  <c r="BL350"/>
  <c r="BL352"/>
  <c r="BL355"/>
  <c r="BL357"/>
  <c r="BL359"/>
  <c r="BL361"/>
  <c r="BL363"/>
  <c r="BL366"/>
  <c r="BL368"/>
  <c r="BL370"/>
  <c r="BL372"/>
  <c r="BL374"/>
  <c r="BL376"/>
  <c r="BL378"/>
  <c r="O176" i="89"/>
  <c r="M91" i="91"/>
  <c r="M77"/>
  <c r="M54" i="90"/>
  <c r="M54" i="91"/>
  <c r="M53"/>
  <c r="M40" i="90"/>
  <c r="M38"/>
  <c r="E59" i="82"/>
  <c r="E50"/>
  <c r="E14"/>
  <c r="E56"/>
  <c r="E20"/>
  <c r="E54"/>
  <c r="E45"/>
  <c r="E36"/>
  <c r="E18"/>
  <c r="E9"/>
  <c r="E28"/>
  <c r="E23"/>
  <c r="E11"/>
  <c r="E41"/>
  <c r="E37"/>
  <c r="E29"/>
  <c r="E30"/>
  <c r="E21"/>
  <c r="E57"/>
  <c r="E48"/>
  <c r="E12"/>
  <c r="E55"/>
  <c r="E19"/>
  <c r="E53"/>
  <c r="E17"/>
  <c r="E8"/>
  <c r="E38"/>
  <c r="E47"/>
  <c r="E39"/>
  <c r="E35"/>
  <c r="E44"/>
  <c r="E32"/>
  <c r="E27"/>
  <c r="E10"/>
  <c r="J64" i="62"/>
  <c r="J31"/>
  <c r="J20"/>
  <c r="M20" s="1"/>
  <c r="F64"/>
  <c r="M64"/>
  <c r="E42"/>
  <c r="F42" s="1"/>
  <c r="F83"/>
  <c r="M31"/>
  <c r="F31"/>
  <c r="F20"/>
  <c r="E9"/>
  <c r="F9"/>
  <c r="L53"/>
  <c r="L83"/>
  <c r="L79"/>
  <c r="L42"/>
  <c r="B75"/>
  <c r="L31"/>
  <c r="L20"/>
  <c r="L82"/>
  <c r="L81"/>
  <c r="L9"/>
  <c r="L80"/>
  <c r="J9" i="61"/>
  <c r="H75" i="62"/>
  <c r="J64" i="61"/>
  <c r="J75"/>
  <c r="L75"/>
  <c r="L64"/>
  <c r="L53"/>
  <c r="L42"/>
  <c r="L31"/>
  <c r="L20"/>
  <c r="L9"/>
  <c r="C75" i="62"/>
  <c r="F81"/>
  <c r="F80"/>
  <c r="F82"/>
  <c r="T63" i="75"/>
  <c r="T38"/>
  <c r="T111" i="77"/>
  <c r="T113"/>
  <c r="T122"/>
  <c r="T124"/>
  <c r="E151"/>
  <c r="G151"/>
  <c r="I151"/>
  <c r="K151"/>
  <c r="M151"/>
  <c r="O151"/>
  <c r="Q151"/>
  <c r="S151"/>
  <c r="T88"/>
  <c r="T93"/>
  <c r="T91" s="1"/>
  <c r="T104"/>
  <c r="T106"/>
  <c r="T127"/>
  <c r="T135"/>
  <c r="F151"/>
  <c r="H151"/>
  <c r="J151"/>
  <c r="L151"/>
  <c r="N151"/>
  <c r="P151"/>
  <c r="R151"/>
  <c r="T146"/>
  <c r="T148"/>
  <c r="T38" i="76"/>
  <c r="T63"/>
  <c r="T8"/>
  <c r="D73"/>
  <c r="F73"/>
  <c r="H73"/>
  <c r="J73"/>
  <c r="L73"/>
  <c r="N73"/>
  <c r="P73"/>
  <c r="R73"/>
  <c r="D150"/>
  <c r="F150"/>
  <c r="H150"/>
  <c r="J150"/>
  <c r="L150"/>
  <c r="N150"/>
  <c r="P150"/>
  <c r="R150"/>
  <c r="E73"/>
  <c r="G73"/>
  <c r="I73"/>
  <c r="K73"/>
  <c r="M73"/>
  <c r="O73"/>
  <c r="Q73"/>
  <c r="S73"/>
  <c r="C150"/>
  <c r="E150"/>
  <c r="G150"/>
  <c r="I150"/>
  <c r="K150"/>
  <c r="M150"/>
  <c r="O150"/>
  <c r="Q150"/>
  <c r="S150"/>
  <c r="D151" i="75"/>
  <c r="F151"/>
  <c r="H151"/>
  <c r="J151"/>
  <c r="L151"/>
  <c r="N151"/>
  <c r="P151"/>
  <c r="R151"/>
  <c r="C151"/>
  <c r="E151"/>
  <c r="G151"/>
  <c r="I151"/>
  <c r="K151"/>
  <c r="M151"/>
  <c r="O151"/>
  <c r="Q151"/>
  <c r="S151"/>
  <c r="D73"/>
  <c r="F73"/>
  <c r="H73"/>
  <c r="J73"/>
  <c r="L73"/>
  <c r="N73"/>
  <c r="P73"/>
  <c r="R73"/>
  <c r="C73"/>
  <c r="E73"/>
  <c r="G73"/>
  <c r="I73"/>
  <c r="K73"/>
  <c r="M73"/>
  <c r="O73"/>
  <c r="Q73"/>
  <c r="S73"/>
  <c r="T55" i="72"/>
  <c r="T63"/>
  <c r="T85"/>
  <c r="T90"/>
  <c r="T95"/>
  <c r="T140"/>
  <c r="T85" i="74"/>
  <c r="T8" i="73"/>
  <c r="T13"/>
  <c r="T18"/>
  <c r="T63"/>
  <c r="T41" i="74"/>
  <c r="T38" i="73"/>
  <c r="T55"/>
  <c r="T90"/>
  <c r="D150"/>
  <c r="F150"/>
  <c r="H150"/>
  <c r="J150"/>
  <c r="L150"/>
  <c r="N150"/>
  <c r="P150"/>
  <c r="R150"/>
  <c r="C150"/>
  <c r="E150"/>
  <c r="G150"/>
  <c r="I150"/>
  <c r="K150"/>
  <c r="M150"/>
  <c r="O150"/>
  <c r="Q150"/>
  <c r="S150"/>
  <c r="C150" i="72"/>
  <c r="E150"/>
  <c r="G150"/>
  <c r="I150"/>
  <c r="K150"/>
  <c r="M150"/>
  <c r="O150"/>
  <c r="Q150"/>
  <c r="S150"/>
  <c r="T8"/>
  <c r="T13"/>
  <c r="T38"/>
  <c r="T132"/>
  <c r="D150"/>
  <c r="F150"/>
  <c r="H150"/>
  <c r="J150"/>
  <c r="L150"/>
  <c r="N150"/>
  <c r="P150"/>
  <c r="R150"/>
  <c r="T43" i="74"/>
  <c r="H53" i="65"/>
  <c r="F39" i="6"/>
  <c r="M10"/>
  <c r="K23" i="17"/>
  <c r="L23"/>
  <c r="J23" i="65"/>
  <c r="J27"/>
  <c r="J31"/>
  <c r="B9" i="66"/>
  <c r="D9"/>
  <c r="B57"/>
  <c r="D57"/>
  <c r="B14" i="67"/>
  <c r="D14"/>
  <c r="B39"/>
  <c r="D39"/>
  <c r="B65"/>
  <c r="D11" i="68"/>
  <c r="D17"/>
  <c r="D36"/>
  <c r="D34"/>
  <c r="D32"/>
  <c r="D30"/>
  <c r="D28"/>
  <c r="D26"/>
  <c r="D24"/>
  <c r="D22"/>
  <c r="D40"/>
  <c r="D54"/>
  <c r="D52"/>
  <c r="D50"/>
  <c r="D48"/>
  <c r="D46"/>
  <c r="D44"/>
  <c r="D42"/>
  <c r="D58"/>
  <c r="D62"/>
  <c r="D60"/>
  <c r="D72"/>
  <c r="D70"/>
  <c r="D68"/>
  <c r="E8" i="2"/>
  <c r="F14"/>
  <c r="F15" i="10"/>
  <c r="E15"/>
  <c r="G13" i="94"/>
  <c r="G17"/>
  <c r="G21"/>
  <c r="G25"/>
  <c r="G29"/>
  <c r="G33"/>
  <c r="G37"/>
  <c r="G41"/>
  <c r="G45"/>
  <c r="G48"/>
  <c r="G52"/>
  <c r="G57"/>
  <c r="G60"/>
  <c r="G65"/>
  <c r="G68"/>
  <c r="G73"/>
  <c r="B37" i="5"/>
  <c r="D29"/>
  <c r="B14" i="66"/>
  <c r="D14" s="1"/>
  <c r="B19"/>
  <c r="D19" s="1"/>
  <c r="B39"/>
  <c r="D39" s="1"/>
  <c r="B65"/>
  <c r="B9" i="67"/>
  <c r="D9"/>
  <c r="B19"/>
  <c r="D19"/>
  <c r="B57"/>
  <c r="D57"/>
  <c r="D12" i="68"/>
  <c r="D16"/>
  <c r="D37"/>
  <c r="D35"/>
  <c r="D33"/>
  <c r="D31"/>
  <c r="D29"/>
  <c r="D27"/>
  <c r="D25"/>
  <c r="D23"/>
  <c r="D21"/>
  <c r="D55"/>
  <c r="D53"/>
  <c r="D51"/>
  <c r="D49"/>
  <c r="D47"/>
  <c r="D45"/>
  <c r="D43"/>
  <c r="D41"/>
  <c r="D63"/>
  <c r="D61"/>
  <c r="D59"/>
  <c r="D73"/>
  <c r="D71"/>
  <c r="D69"/>
  <c r="D67"/>
  <c r="E40" i="69"/>
  <c r="G40"/>
  <c r="E39" i="7"/>
  <c r="H10" i="17"/>
  <c r="K10"/>
  <c r="K12"/>
  <c r="K14"/>
  <c r="K16"/>
  <c r="K18"/>
  <c r="K20"/>
  <c r="K22"/>
  <c r="L11"/>
  <c r="L13"/>
  <c r="L15"/>
  <c r="L17"/>
  <c r="L19"/>
  <c r="L21"/>
  <c r="L10"/>
  <c r="C10" i="39"/>
  <c r="E10" s="1"/>
  <c r="H32" i="41"/>
  <c r="H41"/>
  <c r="H44"/>
  <c r="H28"/>
  <c r="B22" i="42"/>
  <c r="D22"/>
  <c r="D29"/>
  <c r="J39" i="51"/>
  <c r="G39" s="1"/>
  <c r="J37"/>
  <c r="C37" s="1"/>
  <c r="J35"/>
  <c r="G35" s="1"/>
  <c r="J33"/>
  <c r="C33" s="1"/>
  <c r="J31"/>
  <c r="G31" s="1"/>
  <c r="I30"/>
  <c r="I32"/>
  <c r="I34"/>
  <c r="I36"/>
  <c r="I38"/>
  <c r="G23" i="17"/>
  <c r="C17" i="39"/>
  <c r="E17" s="1"/>
  <c r="G32" i="41"/>
  <c r="G41"/>
  <c r="J29" i="51"/>
  <c r="C29" s="1"/>
  <c r="I54" i="63"/>
  <c r="J41"/>
  <c r="J43"/>
  <c r="E54" i="65"/>
  <c r="E39" s="1"/>
  <c r="E73" s="1"/>
  <c r="G54"/>
  <c r="G39" s="1"/>
  <c r="G73" s="1"/>
  <c r="C54"/>
  <c r="C39"/>
  <c r="J67"/>
  <c r="J69"/>
  <c r="J71"/>
  <c r="I54" i="64"/>
  <c r="J10" i="65"/>
  <c r="J16"/>
  <c r="J32" i="63"/>
  <c r="J36"/>
  <c r="J45"/>
  <c r="J47"/>
  <c r="J49"/>
  <c r="J51"/>
  <c r="J53"/>
  <c r="J54"/>
  <c r="J57"/>
  <c r="J59"/>
  <c r="J61"/>
  <c r="J35" i="65"/>
  <c r="J60"/>
  <c r="J62"/>
  <c r="H56" i="63"/>
  <c r="I12" i="65"/>
  <c r="I11"/>
  <c r="H40"/>
  <c r="H65"/>
  <c r="H64"/>
  <c r="J71" i="63"/>
  <c r="J69"/>
  <c r="J67"/>
  <c r="J65"/>
  <c r="J62"/>
  <c r="J60"/>
  <c r="J58"/>
  <c r="J52"/>
  <c r="J50"/>
  <c r="J48"/>
  <c r="J46"/>
  <c r="J44"/>
  <c r="J42"/>
  <c r="J40"/>
  <c r="J37"/>
  <c r="J35"/>
  <c r="J33"/>
  <c r="J31"/>
  <c r="J29"/>
  <c r="J27"/>
  <c r="J25"/>
  <c r="J23"/>
  <c r="J21"/>
  <c r="J16"/>
  <c r="I15" i="65"/>
  <c r="J15" s="1"/>
  <c r="I17"/>
  <c r="J17" s="1"/>
  <c r="I20"/>
  <c r="J20" s="1"/>
  <c r="I22"/>
  <c r="J22" s="1"/>
  <c r="I24"/>
  <c r="J24" s="1"/>
  <c r="I26"/>
  <c r="J26" s="1"/>
  <c r="I28"/>
  <c r="J28" s="1"/>
  <c r="I30"/>
  <c r="J30" s="1"/>
  <c r="I32"/>
  <c r="J32" s="1"/>
  <c r="I36"/>
  <c r="J36" s="1"/>
  <c r="I41"/>
  <c r="J41" s="1"/>
  <c r="I43"/>
  <c r="J43" s="1"/>
  <c r="I45"/>
  <c r="J45" s="1"/>
  <c r="I47"/>
  <c r="J47" s="1"/>
  <c r="I49"/>
  <c r="J49" s="1"/>
  <c r="I51"/>
  <c r="J51" s="1"/>
  <c r="I53"/>
  <c r="J53" s="1"/>
  <c r="I54"/>
  <c r="J54" s="1"/>
  <c r="I57"/>
  <c r="J57" s="1"/>
  <c r="I59"/>
  <c r="J59" s="1"/>
  <c r="I61"/>
  <c r="J61" s="1"/>
  <c r="I66"/>
  <c r="J66" s="1"/>
  <c r="I68"/>
  <c r="J68" s="1"/>
  <c r="I70"/>
  <c r="J70" s="1"/>
  <c r="I72"/>
  <c r="J72" s="1"/>
  <c r="J34" i="63"/>
  <c r="J34" i="65"/>
  <c r="J11"/>
  <c r="BL7" i="80"/>
  <c r="BL11" s="1"/>
  <c r="BL12"/>
  <c r="BL19" s="1"/>
  <c r="BL20"/>
  <c r="BL29" s="1"/>
  <c r="BL30"/>
  <c r="BL39" s="1"/>
  <c r="BL40"/>
  <c r="BL55" s="1"/>
  <c r="BL56"/>
  <c r="BL76" s="1"/>
  <c r="BL77"/>
  <c r="BL85" s="1"/>
  <c r="BL86"/>
  <c r="BL96" s="1"/>
  <c r="BL97"/>
  <c r="BL130" s="1"/>
  <c r="BL131"/>
  <c r="BL161" s="1"/>
  <c r="BL162"/>
  <c r="BL170" s="1"/>
  <c r="BL171"/>
  <c r="BL175" s="1"/>
  <c r="BL176"/>
  <c r="BL183" s="1"/>
  <c r="BL184"/>
  <c r="BL198" s="1"/>
  <c r="BL199"/>
  <c r="BL220" s="1"/>
  <c r="BL221"/>
  <c r="BL242" s="1"/>
  <c r="BL243"/>
  <c r="BL254" s="1"/>
  <c r="BL255"/>
  <c r="BL268" s="1"/>
  <c r="BL269"/>
  <c r="BL279" s="1"/>
  <c r="BL280"/>
  <c r="BL287" s="1"/>
  <c r="BL288"/>
  <c r="BL300" s="1"/>
  <c r="BL301"/>
  <c r="BL311" s="1"/>
  <c r="BL312"/>
  <c r="BL322" s="1"/>
  <c r="BL323"/>
  <c r="BL327" s="1"/>
  <c r="BL328"/>
  <c r="BL336" s="1"/>
  <c r="BL337"/>
  <c r="BL345" s="1"/>
  <c r="BL346"/>
  <c r="BL353" s="1"/>
  <c r="BL354"/>
  <c r="BL364" s="1"/>
  <c r="BL365"/>
  <c r="BL380" s="1"/>
  <c r="BL381"/>
  <c r="BL382" s="1"/>
  <c r="G26" i="54"/>
  <c r="J26"/>
  <c r="C8"/>
  <c r="D8" s="1"/>
  <c r="C24"/>
  <c r="D24" s="1"/>
  <c r="C22"/>
  <c r="D22" s="1"/>
  <c r="C20"/>
  <c r="D20" s="1"/>
  <c r="C18"/>
  <c r="D18" s="1"/>
  <c r="C16"/>
  <c r="D16" s="1"/>
  <c r="C14"/>
  <c r="D14" s="1"/>
  <c r="C12"/>
  <c r="D12" s="1"/>
  <c r="C10"/>
  <c r="D10" s="1"/>
  <c r="G8"/>
  <c r="C23"/>
  <c r="D23"/>
  <c r="C21"/>
  <c r="D21"/>
  <c r="C19"/>
  <c r="D19"/>
  <c r="C17"/>
  <c r="D17"/>
  <c r="C15"/>
  <c r="D15"/>
  <c r="C13"/>
  <c r="D13"/>
  <c r="C11"/>
  <c r="D11"/>
  <c r="C9"/>
  <c r="D9"/>
  <c r="D75" i="62"/>
  <c r="I75"/>
  <c r="F79"/>
  <c r="F84"/>
  <c r="G75"/>
  <c r="L75" s="1"/>
  <c r="C17" i="51"/>
  <c r="E17"/>
  <c r="G17"/>
  <c r="C18"/>
  <c r="E18"/>
  <c r="C19"/>
  <c r="I19"/>
  <c r="I18"/>
  <c r="C73" i="73"/>
  <c r="E73"/>
  <c r="G73"/>
  <c r="I73"/>
  <c r="K73"/>
  <c r="M73"/>
  <c r="O73"/>
  <c r="Q73"/>
  <c r="S73"/>
  <c r="D73"/>
  <c r="F73"/>
  <c r="H73"/>
  <c r="J73"/>
  <c r="L73"/>
  <c r="N73"/>
  <c r="P73"/>
  <c r="R73"/>
  <c r="C73" i="72"/>
  <c r="E73"/>
  <c r="D73"/>
  <c r="F73"/>
  <c r="H73"/>
  <c r="J73"/>
  <c r="L73"/>
  <c r="N73"/>
  <c r="P73"/>
  <c r="R73"/>
  <c r="G73"/>
  <c r="I73"/>
  <c r="K73"/>
  <c r="M73"/>
  <c r="O73"/>
  <c r="Q73"/>
  <c r="S73"/>
  <c r="B74" i="64"/>
  <c r="D74"/>
  <c r="F74"/>
  <c r="C74"/>
  <c r="E74"/>
  <c r="G74"/>
  <c r="C74" i="63"/>
  <c r="E74"/>
  <c r="G74"/>
  <c r="B74"/>
  <c r="D74"/>
  <c r="F74"/>
  <c r="T47" i="74"/>
  <c r="T8"/>
  <c r="E74" i="77"/>
  <c r="K74"/>
  <c r="O74"/>
  <c r="S74"/>
  <c r="D74"/>
  <c r="F74"/>
  <c r="L74"/>
  <c r="N74"/>
  <c r="T73" i="76"/>
  <c r="T150"/>
  <c r="T151" i="75"/>
  <c r="J73" i="66"/>
  <c r="T73" i="75"/>
  <c r="C40" i="71"/>
  <c r="D40" s="1"/>
  <c r="J150" i="74"/>
  <c r="R150"/>
  <c r="G150"/>
  <c r="I150"/>
  <c r="K150"/>
  <c r="O150"/>
  <c r="Q150"/>
  <c r="S150"/>
  <c r="C150"/>
  <c r="D38"/>
  <c r="L73"/>
  <c r="P73"/>
  <c r="G73"/>
  <c r="K73"/>
  <c r="O73"/>
  <c r="C73"/>
  <c r="T63"/>
  <c r="T132"/>
  <c r="T73" i="73"/>
  <c r="T85"/>
  <c r="T95"/>
  <c r="T115"/>
  <c r="T132"/>
  <c r="T140"/>
  <c r="T150" i="72"/>
  <c r="D73" i="65"/>
  <c r="I9"/>
  <c r="I14"/>
  <c r="I56"/>
  <c r="I64"/>
  <c r="H74" i="64"/>
  <c r="I19"/>
  <c r="J19" s="1"/>
  <c r="I56" i="63"/>
  <c r="J56"/>
  <c r="D22" i="49"/>
  <c r="R12" i="56"/>
  <c r="R14"/>
  <c r="E19"/>
  <c r="K19"/>
  <c r="E17"/>
  <c r="C19"/>
  <c r="M20"/>
  <c r="J75" i="62"/>
  <c r="M77"/>
  <c r="K77"/>
  <c r="M79"/>
  <c r="K79"/>
  <c r="M81"/>
  <c r="K81"/>
  <c r="M83"/>
  <c r="K83"/>
  <c r="F77"/>
  <c r="E75"/>
  <c r="F75" s="1"/>
  <c r="M78"/>
  <c r="K78"/>
  <c r="M80"/>
  <c r="K80"/>
  <c r="M82"/>
  <c r="K82"/>
  <c r="M84"/>
  <c r="K84"/>
  <c r="K9"/>
  <c r="F11"/>
  <c r="K11"/>
  <c r="M11"/>
  <c r="F12"/>
  <c r="K12"/>
  <c r="M12"/>
  <c r="F13"/>
  <c r="K13"/>
  <c r="M13"/>
  <c r="F17"/>
  <c r="K17"/>
  <c r="M17"/>
  <c r="F18"/>
  <c r="K18"/>
  <c r="M18"/>
  <c r="K20"/>
  <c r="K22"/>
  <c r="K23"/>
  <c r="K24"/>
  <c r="K27"/>
  <c r="K28"/>
  <c r="K29"/>
  <c r="K31"/>
  <c r="K33"/>
  <c r="K34"/>
  <c r="K35"/>
  <c r="K39"/>
  <c r="K40"/>
  <c r="K42"/>
  <c r="K44"/>
  <c r="K45"/>
  <c r="K51"/>
  <c r="K53"/>
  <c r="K55"/>
  <c r="K56"/>
  <c r="K57"/>
  <c r="K62"/>
  <c r="K64"/>
  <c r="K66"/>
  <c r="K67"/>
  <c r="K68"/>
  <c r="K69"/>
  <c r="K70"/>
  <c r="K72"/>
  <c r="K73"/>
  <c r="J31" i="61"/>
  <c r="E9"/>
  <c r="F9" s="1"/>
  <c r="K9"/>
  <c r="K11"/>
  <c r="K12"/>
  <c r="K17"/>
  <c r="K18"/>
  <c r="E20"/>
  <c r="F20"/>
  <c r="K20"/>
  <c r="K22"/>
  <c r="K23"/>
  <c r="K27"/>
  <c r="K28"/>
  <c r="K29"/>
  <c r="E31"/>
  <c r="F31"/>
  <c r="K33"/>
  <c r="K34"/>
  <c r="K35"/>
  <c r="K38"/>
  <c r="K39"/>
  <c r="K40"/>
  <c r="E42"/>
  <c r="F42"/>
  <c r="K42"/>
  <c r="K44"/>
  <c r="K45"/>
  <c r="K46"/>
  <c r="K49"/>
  <c r="K50"/>
  <c r="K51"/>
  <c r="E53"/>
  <c r="F53" s="1"/>
  <c r="K53"/>
  <c r="K55"/>
  <c r="K56"/>
  <c r="K57"/>
  <c r="K61"/>
  <c r="K62"/>
  <c r="E64"/>
  <c r="F64" s="1"/>
  <c r="K64"/>
  <c r="K66"/>
  <c r="K67"/>
  <c r="K68"/>
  <c r="K70"/>
  <c r="K72"/>
  <c r="K73"/>
  <c r="E75"/>
  <c r="F75"/>
  <c r="K75"/>
  <c r="K77"/>
  <c r="K78"/>
  <c r="K79"/>
  <c r="K83"/>
  <c r="K84"/>
  <c r="K44" i="55"/>
  <c r="K46"/>
  <c r="N46"/>
  <c r="N44"/>
  <c r="N42"/>
  <c r="N40"/>
  <c r="N38"/>
  <c r="N36"/>
  <c r="N34"/>
  <c r="M33"/>
  <c r="M41"/>
  <c r="M39"/>
  <c r="M37"/>
  <c r="M35"/>
  <c r="N47"/>
  <c r="N45"/>
  <c r="N43"/>
  <c r="N41"/>
  <c r="N39"/>
  <c r="N37"/>
  <c r="N35"/>
  <c r="N33"/>
  <c r="O42"/>
  <c r="O40"/>
  <c r="O38"/>
  <c r="O36"/>
  <c r="O34"/>
  <c r="O45"/>
  <c r="L32"/>
  <c r="L48"/>
  <c r="D48"/>
  <c r="E32"/>
  <c r="E45"/>
  <c r="E43"/>
  <c r="E41"/>
  <c r="E39"/>
  <c r="E37"/>
  <c r="E35"/>
  <c r="E33"/>
  <c r="G33"/>
  <c r="G35"/>
  <c r="G37"/>
  <c r="G39"/>
  <c r="G41"/>
  <c r="G43"/>
  <c r="G45"/>
  <c r="I32"/>
  <c r="I34"/>
  <c r="I36"/>
  <c r="I38"/>
  <c r="I40"/>
  <c r="I42"/>
  <c r="I44"/>
  <c r="I46"/>
  <c r="K33"/>
  <c r="K35"/>
  <c r="K37"/>
  <c r="K39"/>
  <c r="K41"/>
  <c r="K43"/>
  <c r="K45"/>
  <c r="M32"/>
  <c r="M34"/>
  <c r="M36"/>
  <c r="M38"/>
  <c r="M40"/>
  <c r="M42"/>
  <c r="M44"/>
  <c r="M46"/>
  <c r="O33"/>
  <c r="O35"/>
  <c r="O37"/>
  <c r="O39"/>
  <c r="O41"/>
  <c r="O44"/>
  <c r="O46"/>
  <c r="C48"/>
  <c r="E46"/>
  <c r="E44"/>
  <c r="E42"/>
  <c r="E40"/>
  <c r="E38"/>
  <c r="E36"/>
  <c r="E34"/>
  <c r="G32"/>
  <c r="G34"/>
  <c r="G36"/>
  <c r="G38"/>
  <c r="G40"/>
  <c r="G42"/>
  <c r="G44"/>
  <c r="G46"/>
  <c r="I33"/>
  <c r="I35"/>
  <c r="I37"/>
  <c r="I39"/>
  <c r="I41"/>
  <c r="I43"/>
  <c r="I45"/>
  <c r="K32"/>
  <c r="K34"/>
  <c r="K36"/>
  <c r="K38"/>
  <c r="K40"/>
  <c r="K42"/>
  <c r="M43"/>
  <c r="M45"/>
  <c r="O43"/>
  <c r="O20" i="56"/>
  <c r="N20"/>
  <c r="O19"/>
  <c r="M21"/>
  <c r="N19"/>
  <c r="N21"/>
  <c r="E9" i="57"/>
  <c r="K17" i="56"/>
  <c r="H19"/>
  <c r="C17"/>
  <c r="F20"/>
  <c r="E20"/>
  <c r="E21" s="1"/>
  <c r="B21"/>
  <c r="D21"/>
  <c r="K20"/>
  <c r="K21" s="1"/>
  <c r="J21"/>
  <c r="I17"/>
  <c r="O17"/>
  <c r="I19"/>
  <c r="G20"/>
  <c r="G21"/>
  <c r="I21" s="1"/>
  <c r="H14"/>
  <c r="N14"/>
  <c r="H16"/>
  <c r="N16"/>
  <c r="F17"/>
  <c r="L17"/>
  <c r="F19"/>
  <c r="L19"/>
  <c r="N8" i="55"/>
  <c r="N11"/>
  <c r="O11"/>
  <c r="N12"/>
  <c r="O12"/>
  <c r="B26" i="54"/>
  <c r="E19" i="51"/>
  <c r="K56" i="37"/>
  <c r="K24"/>
  <c r="K51"/>
  <c r="I83"/>
  <c r="M44"/>
  <c r="J83"/>
  <c r="B41" i="35"/>
  <c r="D41"/>
  <c r="F41"/>
  <c r="J36"/>
  <c r="C41"/>
  <c r="E41"/>
  <c r="G41"/>
  <c r="H29"/>
  <c r="I33"/>
  <c r="J7" i="48"/>
  <c r="H42"/>
  <c r="I42"/>
  <c r="D26"/>
  <c r="C42"/>
  <c r="F42"/>
  <c r="D34"/>
  <c r="B42"/>
  <c r="E42"/>
  <c r="G7"/>
  <c r="G17"/>
  <c r="M17" s="1"/>
  <c r="G30"/>
  <c r="M30" s="1"/>
  <c r="G38"/>
  <c r="D7"/>
  <c r="G26"/>
  <c r="D30"/>
  <c r="G34"/>
  <c r="D38"/>
  <c r="E22" i="38"/>
  <c r="E15"/>
  <c r="K44" i="37"/>
  <c r="J8" i="33"/>
  <c r="H61"/>
  <c r="I45"/>
  <c r="J47"/>
  <c r="L18" i="30"/>
  <c r="M18"/>
  <c r="G45"/>
  <c r="K45"/>
  <c r="BJ384" i="80"/>
  <c r="AY384"/>
  <c r="AM384"/>
  <c r="AA384"/>
  <c r="O384"/>
  <c r="BE384"/>
  <c r="AS384"/>
  <c r="AG384"/>
  <c r="U384"/>
  <c r="I384"/>
  <c r="I10" i="51"/>
  <c r="G10"/>
  <c r="E10"/>
  <c r="G44" i="41"/>
  <c r="J54" i="64"/>
  <c r="E40" i="71"/>
  <c r="G40" s="1"/>
  <c r="B14" i="68"/>
  <c r="D14" s="1"/>
  <c r="E64" i="82"/>
  <c r="E66"/>
  <c r="E65"/>
  <c r="E68"/>
  <c r="E62"/>
  <c r="E63"/>
  <c r="T86" i="77"/>
  <c r="J64" i="65"/>
  <c r="I41" i="35"/>
  <c r="L41"/>
  <c r="L33"/>
  <c r="I39" i="63"/>
  <c r="J39" s="1"/>
  <c r="K42" i="48"/>
  <c r="BH384" i="80"/>
  <c r="AV384"/>
  <c r="AJ384"/>
  <c r="X384"/>
  <c r="L384"/>
  <c r="E30" i="51"/>
  <c r="G30"/>
  <c r="G34"/>
  <c r="G11"/>
  <c r="G15"/>
  <c r="C9"/>
  <c r="H41" i="35"/>
  <c r="K41" s="1"/>
  <c r="K29"/>
  <c r="J33"/>
  <c r="M36"/>
  <c r="L42" i="48"/>
  <c r="M7"/>
  <c r="BK384" i="80"/>
  <c r="BB384"/>
  <c r="AP384"/>
  <c r="AD384"/>
  <c r="R384"/>
  <c r="F384"/>
  <c r="E34" i="51"/>
  <c r="G13"/>
  <c r="G9"/>
  <c r="M26" i="48"/>
  <c r="I11" i="51"/>
  <c r="I13"/>
  <c r="I15"/>
  <c r="I9"/>
  <c r="E11"/>
  <c r="E13"/>
  <c r="E15"/>
  <c r="E9"/>
  <c r="C11"/>
  <c r="C13"/>
  <c r="C15"/>
  <c r="M9" i="62"/>
  <c r="T141" i="77"/>
  <c r="T96"/>
  <c r="T73" i="72"/>
  <c r="K73" i="66"/>
  <c r="K74" s="1"/>
  <c r="I39" i="64"/>
  <c r="J39" s="1"/>
  <c r="H7" i="41"/>
  <c r="G71" i="94"/>
  <c r="E70"/>
  <c r="G55"/>
  <c r="E54"/>
  <c r="G54" s="1"/>
  <c r="G39"/>
  <c r="E38"/>
  <c r="G38"/>
  <c r="G31"/>
  <c r="E30"/>
  <c r="G30" s="1"/>
  <c r="G23"/>
  <c r="E22"/>
  <c r="G22"/>
  <c r="G15"/>
  <c r="E14"/>
  <c r="G14" s="1"/>
  <c r="D65" i="66"/>
  <c r="B75"/>
  <c r="D75"/>
  <c r="G67" i="94"/>
  <c r="E66"/>
  <c r="G66" s="1"/>
  <c r="E50"/>
  <c r="G50" s="1"/>
  <c r="G51"/>
  <c r="E46"/>
  <c r="G46"/>
  <c r="G47"/>
  <c r="D65" i="67"/>
  <c r="B75"/>
  <c r="D75"/>
  <c r="G28" i="41"/>
  <c r="I39" i="51"/>
  <c r="I35"/>
  <c r="I31"/>
  <c r="E39"/>
  <c r="E35"/>
  <c r="E31"/>
  <c r="C31"/>
  <c r="C35"/>
  <c r="C39"/>
  <c r="G37"/>
  <c r="G33"/>
  <c r="G29"/>
  <c r="B65" i="68"/>
  <c r="B19"/>
  <c r="G7" i="41"/>
  <c r="M23" i="17"/>
  <c r="H23"/>
  <c r="G63" i="94"/>
  <c r="E62"/>
  <c r="G62"/>
  <c r="G43"/>
  <c r="E42"/>
  <c r="G42" s="1"/>
  <c r="G35"/>
  <c r="E34"/>
  <c r="G34"/>
  <c r="G27"/>
  <c r="E26"/>
  <c r="G26" s="1"/>
  <c r="G19"/>
  <c r="E18"/>
  <c r="G18"/>
  <c r="G11"/>
  <c r="E10"/>
  <c r="G10" s="1"/>
  <c r="E58"/>
  <c r="G58" s="1"/>
  <c r="G59"/>
  <c r="I37" i="51"/>
  <c r="I33"/>
  <c r="I29"/>
  <c r="E37"/>
  <c r="E33"/>
  <c r="E29"/>
  <c r="B57" i="68"/>
  <c r="B39"/>
  <c r="D39" s="1"/>
  <c r="B9"/>
  <c r="D9" s="1"/>
  <c r="I39" i="65"/>
  <c r="D66" i="68"/>
  <c r="D20"/>
  <c r="D10"/>
  <c r="D15"/>
  <c r="J40" i="65"/>
  <c r="J65"/>
  <c r="C26" i="54"/>
  <c r="D26"/>
  <c r="J74" i="66"/>
  <c r="T150" i="73"/>
  <c r="O21" i="56"/>
  <c r="M75" i="62"/>
  <c r="K75"/>
  <c r="M31" i="61"/>
  <c r="K31"/>
  <c r="M42"/>
  <c r="M75"/>
  <c r="M20"/>
  <c r="M64"/>
  <c r="M9"/>
  <c r="M53"/>
  <c r="N32" i="55"/>
  <c r="M48"/>
  <c r="I48"/>
  <c r="E48"/>
  <c r="K48"/>
  <c r="G48"/>
  <c r="H20" i="56"/>
  <c r="H21"/>
  <c r="I20"/>
  <c r="L21"/>
  <c r="L20"/>
  <c r="F21"/>
  <c r="O8" i="55"/>
  <c r="H83" i="37"/>
  <c r="J42" i="48"/>
  <c r="G42"/>
  <c r="D42"/>
  <c r="J45" i="33"/>
  <c r="M45" i="30"/>
  <c r="G70" i="94"/>
  <c r="M42" i="48"/>
  <c r="M33" i="35"/>
  <c r="D65" i="68"/>
  <c r="B74"/>
  <c r="N48" i="55"/>
  <c r="O48" s="1"/>
  <c r="O32"/>
  <c r="D36" i="23"/>
  <c r="F36"/>
  <c r="H36" s="1"/>
  <c r="C36"/>
  <c r="G10"/>
  <c r="G11"/>
  <c r="G12"/>
  <c r="G13"/>
  <c r="G14"/>
  <c r="G15"/>
  <c r="G16"/>
  <c r="G17"/>
  <c r="G19"/>
  <c r="G20"/>
  <c r="G21"/>
  <c r="G22"/>
  <c r="G23"/>
  <c r="G24"/>
  <c r="G25"/>
  <c r="G26"/>
  <c r="G27"/>
  <c r="G28"/>
  <c r="G29"/>
  <c r="G30"/>
  <c r="G31"/>
  <c r="G32"/>
  <c r="G33"/>
  <c r="G35"/>
  <c r="G9"/>
  <c r="C27" i="22"/>
  <c r="B27"/>
  <c r="D25"/>
  <c r="D24"/>
  <c r="D23"/>
  <c r="D22"/>
  <c r="D21"/>
  <c r="D20"/>
  <c r="D19"/>
  <c r="D18"/>
  <c r="D17"/>
  <c r="D16"/>
  <c r="D15"/>
  <c r="D14"/>
  <c r="D13"/>
  <c r="D12"/>
  <c r="D11"/>
  <c r="D10"/>
  <c r="D9"/>
  <c r="D27" s="1"/>
  <c r="H25" i="20"/>
  <c r="G25"/>
  <c r="F25"/>
  <c r="E25"/>
  <c r="D25"/>
  <c r="C25"/>
  <c r="K24"/>
  <c r="J24"/>
  <c r="I24"/>
  <c r="K23"/>
  <c r="J23"/>
  <c r="I23"/>
  <c r="K22"/>
  <c r="J22"/>
  <c r="I22"/>
  <c r="K21"/>
  <c r="J21"/>
  <c r="I21"/>
  <c r="K20"/>
  <c r="J20"/>
  <c r="I20"/>
  <c r="K19"/>
  <c r="J19"/>
  <c r="I19"/>
  <c r="K18"/>
  <c r="J18"/>
  <c r="I18"/>
  <c r="K17"/>
  <c r="J17"/>
  <c r="I17"/>
  <c r="K16"/>
  <c r="J16"/>
  <c r="I16"/>
  <c r="K15"/>
  <c r="J15"/>
  <c r="I15"/>
  <c r="K14"/>
  <c r="J14"/>
  <c r="I14"/>
  <c r="K13"/>
  <c r="J13"/>
  <c r="I13"/>
  <c r="K12"/>
  <c r="J12"/>
  <c r="I12"/>
  <c r="I25" s="1"/>
  <c r="H27" i="27"/>
  <c r="G27"/>
  <c r="F27"/>
  <c r="E27"/>
  <c r="D27"/>
  <c r="F97" i="25"/>
  <c r="D97"/>
  <c r="H95"/>
  <c r="H94"/>
  <c r="H93"/>
  <c r="H92"/>
  <c r="H91"/>
  <c r="H90"/>
  <c r="H89"/>
  <c r="H88"/>
  <c r="F87"/>
  <c r="D87"/>
  <c r="F86"/>
  <c r="H85"/>
  <c r="H84"/>
  <c r="H83"/>
  <c r="H82"/>
  <c r="H81"/>
  <c r="H79"/>
  <c r="H78"/>
  <c r="F67"/>
  <c r="D67"/>
  <c r="F66"/>
  <c r="H65"/>
  <c r="H64"/>
  <c r="H63"/>
  <c r="H62"/>
  <c r="H61"/>
  <c r="H60"/>
  <c r="H59"/>
  <c r="H58"/>
  <c r="F57"/>
  <c r="D57"/>
  <c r="F56"/>
  <c r="D56"/>
  <c r="H55"/>
  <c r="H54"/>
  <c r="H53"/>
  <c r="H52"/>
  <c r="H51"/>
  <c r="H50"/>
  <c r="H49"/>
  <c r="H48"/>
  <c r="F47"/>
  <c r="D47"/>
  <c r="F46"/>
  <c r="D46"/>
  <c r="H45"/>
  <c r="H44"/>
  <c r="H43"/>
  <c r="H42"/>
  <c r="H41"/>
  <c r="H40"/>
  <c r="H39"/>
  <c r="H38"/>
  <c r="F37"/>
  <c r="D37"/>
  <c r="F36"/>
  <c r="D36"/>
  <c r="H35"/>
  <c r="H34"/>
  <c r="H33"/>
  <c r="H32"/>
  <c r="H31"/>
  <c r="H30"/>
  <c r="H29"/>
  <c r="H28"/>
  <c r="F27"/>
  <c r="D27"/>
  <c r="F26"/>
  <c r="D26"/>
  <c r="H25"/>
  <c r="H24"/>
  <c r="H23"/>
  <c r="H22"/>
  <c r="H21"/>
  <c r="E21"/>
  <c r="H20"/>
  <c r="H19"/>
  <c r="H18"/>
  <c r="F17"/>
  <c r="D17"/>
  <c r="F16"/>
  <c r="D16"/>
  <c r="H15"/>
  <c r="H14"/>
  <c r="H13"/>
  <c r="H12"/>
  <c r="H11"/>
  <c r="H10"/>
  <c r="H9"/>
  <c r="H8"/>
  <c r="D27" i="21"/>
  <c r="C27"/>
  <c r="B27"/>
  <c r="K24" i="19"/>
  <c r="J24"/>
  <c r="I24"/>
  <c r="K23"/>
  <c r="J23"/>
  <c r="I23"/>
  <c r="K22"/>
  <c r="J22"/>
  <c r="I22"/>
  <c r="K21"/>
  <c r="J21"/>
  <c r="I21"/>
  <c r="K20"/>
  <c r="J20"/>
  <c r="I20"/>
  <c r="K19"/>
  <c r="J19"/>
  <c r="I19"/>
  <c r="K18"/>
  <c r="J18"/>
  <c r="I18"/>
  <c r="K17"/>
  <c r="J17"/>
  <c r="I17"/>
  <c r="K16"/>
  <c r="J16"/>
  <c r="I16"/>
  <c r="K15"/>
  <c r="J15"/>
  <c r="I15"/>
  <c r="K14"/>
  <c r="J14"/>
  <c r="I14"/>
  <c r="K13"/>
  <c r="J13"/>
  <c r="I13"/>
  <c r="K12"/>
  <c r="K25" s="1"/>
  <c r="J12"/>
  <c r="J25" s="1"/>
  <c r="I12"/>
  <c r="I25" s="1"/>
  <c r="F24" i="18"/>
  <c r="E24"/>
  <c r="C24"/>
  <c r="B24"/>
  <c r="G23"/>
  <c r="D23"/>
  <c r="G22"/>
  <c r="D22"/>
  <c r="G21"/>
  <c r="D21"/>
  <c r="G20"/>
  <c r="D20"/>
  <c r="G19"/>
  <c r="D19"/>
  <c r="G18"/>
  <c r="D18"/>
  <c r="G17"/>
  <c r="D17"/>
  <c r="G16"/>
  <c r="D16"/>
  <c r="G15"/>
  <c r="D15"/>
  <c r="G14"/>
  <c r="D14"/>
  <c r="G13"/>
  <c r="D13"/>
  <c r="G12"/>
  <c r="D12"/>
  <c r="G11"/>
  <c r="D11"/>
  <c r="I24"/>
  <c r="H24"/>
  <c r="G10"/>
  <c r="D10"/>
  <c r="J30" i="14"/>
  <c r="I30"/>
  <c r="J43"/>
  <c r="I43"/>
  <c r="J42"/>
  <c r="I42"/>
  <c r="J41"/>
  <c r="I41"/>
  <c r="J40"/>
  <c r="I40"/>
  <c r="J39"/>
  <c r="I39"/>
  <c r="J38"/>
  <c r="I38"/>
  <c r="J37"/>
  <c r="I37"/>
  <c r="J36"/>
  <c r="I36"/>
  <c r="J35"/>
  <c r="I35"/>
  <c r="J34"/>
  <c r="I34"/>
  <c r="J33"/>
  <c r="I33"/>
  <c r="J32"/>
  <c r="I32"/>
  <c r="J31"/>
  <c r="I31"/>
  <c r="J8"/>
  <c r="J9"/>
  <c r="J10"/>
  <c r="J11"/>
  <c r="J12"/>
  <c r="J13"/>
  <c r="J14"/>
  <c r="J15"/>
  <c r="J16"/>
  <c r="J17"/>
  <c r="J18"/>
  <c r="J19"/>
  <c r="J20"/>
  <c r="J21"/>
  <c r="I9"/>
  <c r="I10"/>
  <c r="I11"/>
  <c r="I12"/>
  <c r="I13"/>
  <c r="I14"/>
  <c r="I15"/>
  <c r="I16"/>
  <c r="I17"/>
  <c r="I18"/>
  <c r="I19"/>
  <c r="I20"/>
  <c r="I21"/>
  <c r="I8"/>
  <c r="H20"/>
  <c r="H8"/>
  <c r="E8"/>
  <c r="H43"/>
  <c r="K43"/>
  <c r="H42"/>
  <c r="K42"/>
  <c r="H41"/>
  <c r="K41"/>
  <c r="H40"/>
  <c r="K40"/>
  <c r="H39"/>
  <c r="K39"/>
  <c r="H38"/>
  <c r="K38"/>
  <c r="H37"/>
  <c r="K37"/>
  <c r="H36"/>
  <c r="K36"/>
  <c r="H35"/>
  <c r="K35"/>
  <c r="H34"/>
  <c r="K34"/>
  <c r="H33"/>
  <c r="K33"/>
  <c r="H32"/>
  <c r="K32"/>
  <c r="H31"/>
  <c r="K31"/>
  <c r="H30"/>
  <c r="K30"/>
  <c r="H21"/>
  <c r="E21"/>
  <c r="E20"/>
  <c r="H19"/>
  <c r="K19" s="1"/>
  <c r="E19"/>
  <c r="H18"/>
  <c r="K18"/>
  <c r="E18"/>
  <c r="H17"/>
  <c r="K17" s="1"/>
  <c r="E17"/>
  <c r="H16"/>
  <c r="K16"/>
  <c r="E16"/>
  <c r="H15"/>
  <c r="K15" s="1"/>
  <c r="E15"/>
  <c r="H14"/>
  <c r="K14"/>
  <c r="E14"/>
  <c r="H13"/>
  <c r="K13" s="1"/>
  <c r="E13"/>
  <c r="H12"/>
  <c r="K12"/>
  <c r="E12"/>
  <c r="H11"/>
  <c r="K11" s="1"/>
  <c r="E11"/>
  <c r="H10"/>
  <c r="K10"/>
  <c r="E10"/>
  <c r="H9"/>
  <c r="K9" s="1"/>
  <c r="E9"/>
  <c r="E8" i="11"/>
  <c r="D8"/>
  <c r="G31" i="10"/>
  <c r="F31"/>
  <c r="D31"/>
  <c r="C31"/>
  <c r="E29"/>
  <c r="B29"/>
  <c r="E28"/>
  <c r="B28"/>
  <c r="E27"/>
  <c r="B27"/>
  <c r="E26"/>
  <c r="B26"/>
  <c r="E25"/>
  <c r="E31"/>
  <c r="B25"/>
  <c r="B31"/>
  <c r="D15"/>
  <c r="C15"/>
  <c r="B13"/>
  <c r="B12"/>
  <c r="B11"/>
  <c r="B10"/>
  <c r="B9"/>
  <c r="B15"/>
  <c r="F37" i="9"/>
  <c r="E37"/>
  <c r="C37"/>
  <c r="B37"/>
  <c r="D36"/>
  <c r="D35"/>
  <c r="D34"/>
  <c r="D33"/>
  <c r="D32"/>
  <c r="D31"/>
  <c r="D30"/>
  <c r="D29"/>
  <c r="D28"/>
  <c r="D27"/>
  <c r="D37" s="1"/>
  <c r="E18"/>
  <c r="C18"/>
  <c r="B18"/>
  <c r="D17"/>
  <c r="D16"/>
  <c r="D15"/>
  <c r="D14"/>
  <c r="D13"/>
  <c r="D12"/>
  <c r="D11"/>
  <c r="D10"/>
  <c r="D9"/>
  <c r="D8"/>
  <c r="D18" s="1"/>
  <c r="F20" i="8"/>
  <c r="E20"/>
  <c r="C20"/>
  <c r="B20"/>
  <c r="F25" i="7"/>
  <c r="B39"/>
  <c r="C38"/>
  <c r="D38" s="1"/>
  <c r="C37"/>
  <c r="C36"/>
  <c r="C35"/>
  <c r="D34"/>
  <c r="D32"/>
  <c r="D31"/>
  <c r="D29"/>
  <c r="C28"/>
  <c r="C26"/>
  <c r="F24"/>
  <c r="G24" s="1"/>
  <c r="D24"/>
  <c r="F23"/>
  <c r="G23"/>
  <c r="D23"/>
  <c r="F22"/>
  <c r="G22" s="1"/>
  <c r="D22"/>
  <c r="F21"/>
  <c r="G21"/>
  <c r="D21"/>
  <c r="C20"/>
  <c r="F20" s="1"/>
  <c r="F19"/>
  <c r="G19" s="1"/>
  <c r="D19"/>
  <c r="F18"/>
  <c r="G18"/>
  <c r="D18"/>
  <c r="F17"/>
  <c r="G17" s="1"/>
  <c r="D17"/>
  <c r="F16"/>
  <c r="G16"/>
  <c r="D16"/>
  <c r="F15"/>
  <c r="G15" s="1"/>
  <c r="D15"/>
  <c r="F14"/>
  <c r="G14"/>
  <c r="D14"/>
  <c r="C13"/>
  <c r="F13" s="1"/>
  <c r="F12"/>
  <c r="G12"/>
  <c r="D12"/>
  <c r="F11"/>
  <c r="G11" s="1"/>
  <c r="D11"/>
  <c r="F10"/>
  <c r="G10"/>
  <c r="D10"/>
  <c r="F9"/>
  <c r="G9" s="1"/>
  <c r="K39" i="6"/>
  <c r="M39" s="1"/>
  <c r="J39"/>
  <c r="H39"/>
  <c r="G39"/>
  <c r="E39"/>
  <c r="D39"/>
  <c r="C39"/>
  <c r="B39"/>
  <c r="L38"/>
  <c r="I38"/>
  <c r="L37"/>
  <c r="I37"/>
  <c r="L36"/>
  <c r="I36"/>
  <c r="L35"/>
  <c r="I35"/>
  <c r="L34"/>
  <c r="I34"/>
  <c r="L33"/>
  <c r="I33"/>
  <c r="I32"/>
  <c r="I31"/>
  <c r="I30"/>
  <c r="I29"/>
  <c r="I28"/>
  <c r="L27"/>
  <c r="I27"/>
  <c r="L26"/>
  <c r="I26"/>
  <c r="I25"/>
  <c r="L24"/>
  <c r="I24"/>
  <c r="L23"/>
  <c r="I23"/>
  <c r="L22"/>
  <c r="I22"/>
  <c r="L21"/>
  <c r="I21"/>
  <c r="L20"/>
  <c r="I20"/>
  <c r="L19"/>
  <c r="I19"/>
  <c r="L18"/>
  <c r="I18"/>
  <c r="I17"/>
  <c r="L16"/>
  <c r="I16"/>
  <c r="L15"/>
  <c r="I15"/>
  <c r="L14"/>
  <c r="I14"/>
  <c r="I13"/>
  <c r="I12"/>
  <c r="L11"/>
  <c r="I11"/>
  <c r="L10"/>
  <c r="I10"/>
  <c r="I39"/>
  <c r="C37" i="5"/>
  <c r="D37"/>
  <c r="U35" i="4"/>
  <c r="T35"/>
  <c r="S35"/>
  <c r="R35"/>
  <c r="Q35"/>
  <c r="P35"/>
  <c r="V35" s="1"/>
  <c r="N35"/>
  <c r="M35"/>
  <c r="L35"/>
  <c r="K35"/>
  <c r="J35"/>
  <c r="I35"/>
  <c r="G35"/>
  <c r="F35"/>
  <c r="E35"/>
  <c r="D35"/>
  <c r="C35"/>
  <c r="B35"/>
  <c r="V34"/>
  <c r="O34"/>
  <c r="H34"/>
  <c r="V33"/>
  <c r="O33"/>
  <c r="H33"/>
  <c r="V32"/>
  <c r="O32"/>
  <c r="H32"/>
  <c r="V31"/>
  <c r="O31"/>
  <c r="H31"/>
  <c r="V30"/>
  <c r="O30"/>
  <c r="H30"/>
  <c r="V29"/>
  <c r="O29"/>
  <c r="H29"/>
  <c r="V28"/>
  <c r="O28"/>
  <c r="H28"/>
  <c r="V27"/>
  <c r="O27"/>
  <c r="H27"/>
  <c r="V26"/>
  <c r="O26"/>
  <c r="H26"/>
  <c r="V25"/>
  <c r="O25"/>
  <c r="H25"/>
  <c r="V24"/>
  <c r="O24"/>
  <c r="H24"/>
  <c r="V23"/>
  <c r="O23"/>
  <c r="H23"/>
  <c r="V22"/>
  <c r="O22"/>
  <c r="H22"/>
  <c r="V21"/>
  <c r="O21"/>
  <c r="H21"/>
  <c r="V20"/>
  <c r="O20"/>
  <c r="H20"/>
  <c r="V19"/>
  <c r="O19"/>
  <c r="H19"/>
  <c r="V18"/>
  <c r="O18"/>
  <c r="H18"/>
  <c r="V17"/>
  <c r="O17"/>
  <c r="H17"/>
  <c r="V16"/>
  <c r="O16"/>
  <c r="H16"/>
  <c r="V15"/>
  <c r="O15"/>
  <c r="H15"/>
  <c r="V14"/>
  <c r="O14"/>
  <c r="H14"/>
  <c r="V13"/>
  <c r="O13"/>
  <c r="H13"/>
  <c r="V12"/>
  <c r="O12"/>
  <c r="H12"/>
  <c r="V11"/>
  <c r="O11"/>
  <c r="H11"/>
  <c r="V10"/>
  <c r="O10"/>
  <c r="O35"/>
  <c r="H10"/>
  <c r="V9"/>
  <c r="O9"/>
  <c r="H9"/>
  <c r="H35" s="1"/>
  <c r="B35" i="3"/>
  <c r="V8"/>
  <c r="O8"/>
  <c r="H8"/>
  <c r="U35"/>
  <c r="T35"/>
  <c r="S35"/>
  <c r="R35"/>
  <c r="Q35"/>
  <c r="P35"/>
  <c r="N35"/>
  <c r="M35"/>
  <c r="L35"/>
  <c r="K35"/>
  <c r="J35"/>
  <c r="I35"/>
  <c r="G35"/>
  <c r="F35"/>
  <c r="E35"/>
  <c r="D35"/>
  <c r="C35"/>
  <c r="V34"/>
  <c r="O34"/>
  <c r="H34"/>
  <c r="V33"/>
  <c r="O33"/>
  <c r="H33"/>
  <c r="V32"/>
  <c r="O32"/>
  <c r="H32"/>
  <c r="V31"/>
  <c r="O31"/>
  <c r="H31"/>
  <c r="V30"/>
  <c r="O30"/>
  <c r="H30"/>
  <c r="V29"/>
  <c r="O29"/>
  <c r="H29"/>
  <c r="V28"/>
  <c r="O28"/>
  <c r="H28"/>
  <c r="V27"/>
  <c r="O27"/>
  <c r="H27"/>
  <c r="V26"/>
  <c r="O26"/>
  <c r="H26"/>
  <c r="V25"/>
  <c r="O25"/>
  <c r="H25"/>
  <c r="V24"/>
  <c r="O24"/>
  <c r="H24"/>
  <c r="V23"/>
  <c r="O23"/>
  <c r="H23"/>
  <c r="V22"/>
  <c r="O22"/>
  <c r="H22"/>
  <c r="V21"/>
  <c r="O21"/>
  <c r="H21"/>
  <c r="V20"/>
  <c r="O20"/>
  <c r="H20"/>
  <c r="V19"/>
  <c r="O19"/>
  <c r="H19"/>
  <c r="V18"/>
  <c r="O18"/>
  <c r="H18"/>
  <c r="V17"/>
  <c r="O17"/>
  <c r="H17"/>
  <c r="V16"/>
  <c r="O16"/>
  <c r="H16"/>
  <c r="V15"/>
  <c r="O15"/>
  <c r="H15"/>
  <c r="V14"/>
  <c r="O14"/>
  <c r="H14"/>
  <c r="V13"/>
  <c r="O13"/>
  <c r="H13"/>
  <c r="V12"/>
  <c r="O12"/>
  <c r="H12"/>
  <c r="V11"/>
  <c r="O11"/>
  <c r="H11"/>
  <c r="V10"/>
  <c r="O10"/>
  <c r="H10"/>
  <c r="V9"/>
  <c r="O9"/>
  <c r="O35" s="1"/>
  <c r="H9"/>
  <c r="H35"/>
  <c r="C36" i="2"/>
  <c r="D36"/>
  <c r="E31"/>
  <c r="E32"/>
  <c r="E33"/>
  <c r="E34"/>
  <c r="E35"/>
  <c r="D14"/>
  <c r="C14"/>
  <c r="B35"/>
  <c r="B34"/>
  <c r="B33"/>
  <c r="B32"/>
  <c r="B31"/>
  <c r="B30"/>
  <c r="B36"/>
  <c r="B13"/>
  <c r="B12"/>
  <c r="B11"/>
  <c r="B10"/>
  <c r="B9"/>
  <c r="E14"/>
  <c r="B8"/>
  <c r="B14"/>
  <c r="I27" i="27"/>
  <c r="H56" i="25"/>
  <c r="H57"/>
  <c r="E9"/>
  <c r="E13"/>
  <c r="E19"/>
  <c r="E22"/>
  <c r="E30"/>
  <c r="E40"/>
  <c r="E58"/>
  <c r="E60"/>
  <c r="E84"/>
  <c r="E8"/>
  <c r="E12"/>
  <c r="E18"/>
  <c r="E23"/>
  <c r="E29"/>
  <c r="E33"/>
  <c r="E41"/>
  <c r="E59"/>
  <c r="E61"/>
  <c r="E81"/>
  <c r="E85"/>
  <c r="G36" i="23"/>
  <c r="E43" i="25"/>
  <c r="E63"/>
  <c r="E83"/>
  <c r="E11"/>
  <c r="G21"/>
  <c r="E32"/>
  <c r="E39"/>
  <c r="G43"/>
  <c r="E79"/>
  <c r="E89"/>
  <c r="G32"/>
  <c r="G39"/>
  <c r="E51"/>
  <c r="G63"/>
  <c r="G79"/>
  <c r="G83"/>
  <c r="G89"/>
  <c r="J25" i="20"/>
  <c r="K20" i="14"/>
  <c r="K21"/>
  <c r="K8"/>
  <c r="G88" i="25"/>
  <c r="G90"/>
  <c r="G91"/>
  <c r="G93"/>
  <c r="G94"/>
  <c r="G95"/>
  <c r="G92"/>
  <c r="E91"/>
  <c r="E94"/>
  <c r="E95"/>
  <c r="G81"/>
  <c r="G84"/>
  <c r="G85"/>
  <c r="G78"/>
  <c r="G82"/>
  <c r="G62"/>
  <c r="G58"/>
  <c r="G59"/>
  <c r="G60"/>
  <c r="G61"/>
  <c r="G49"/>
  <c r="G52"/>
  <c r="G53"/>
  <c r="G48"/>
  <c r="G50"/>
  <c r="G51"/>
  <c r="E52"/>
  <c r="E53"/>
  <c r="G38"/>
  <c r="E28"/>
  <c r="G11"/>
  <c r="G28"/>
  <c r="G41"/>
  <c r="G42"/>
  <c r="G40"/>
  <c r="E90"/>
  <c r="G8"/>
  <c r="G9"/>
  <c r="G12"/>
  <c r="G13"/>
  <c r="G18"/>
  <c r="G19"/>
  <c r="G22"/>
  <c r="G23"/>
  <c r="G31"/>
  <c r="K25" i="20"/>
  <c r="G10" i="25"/>
  <c r="G20"/>
  <c r="G29"/>
  <c r="G30"/>
  <c r="G33"/>
  <c r="H36"/>
  <c r="H37"/>
  <c r="H46"/>
  <c r="H47"/>
  <c r="E49"/>
  <c r="E50"/>
  <c r="H66"/>
  <c r="H67"/>
  <c r="H87"/>
  <c r="E93"/>
  <c r="E36" i="2"/>
  <c r="G24" i="18"/>
  <c r="J24"/>
  <c r="D24"/>
  <c r="H27" i="25"/>
  <c r="E31"/>
  <c r="E10"/>
  <c r="H17"/>
  <c r="E20"/>
  <c r="E38"/>
  <c r="E42"/>
  <c r="E48"/>
  <c r="E62"/>
  <c r="E78"/>
  <c r="E82"/>
  <c r="E88"/>
  <c r="E92"/>
  <c r="E47"/>
  <c r="G57"/>
  <c r="E57"/>
  <c r="E36"/>
  <c r="E46"/>
  <c r="E56"/>
  <c r="E66"/>
  <c r="E96"/>
  <c r="H16"/>
  <c r="H26"/>
  <c r="G36"/>
  <c r="G46"/>
  <c r="G56"/>
  <c r="G66"/>
  <c r="G96"/>
  <c r="H97"/>
  <c r="D13" i="7"/>
  <c r="C39"/>
  <c r="D39" s="1"/>
  <c r="L39" i="6"/>
  <c r="J36" i="4"/>
  <c r="L36"/>
  <c r="N36"/>
  <c r="I36"/>
  <c r="K36"/>
  <c r="M36"/>
  <c r="B36" i="3"/>
  <c r="D36"/>
  <c r="F36"/>
  <c r="C36"/>
  <c r="E36"/>
  <c r="G36"/>
  <c r="V35"/>
  <c r="R36"/>
  <c r="G16" i="25"/>
  <c r="E17"/>
  <c r="G87"/>
  <c r="G17"/>
  <c r="E87"/>
  <c r="E67"/>
  <c r="G67"/>
  <c r="G37"/>
  <c r="G27"/>
  <c r="E27"/>
  <c r="E37"/>
  <c r="G47"/>
  <c r="E97"/>
  <c r="E26"/>
  <c r="G26"/>
  <c r="G97"/>
  <c r="E16"/>
  <c r="O36" i="4"/>
  <c r="U36" i="3"/>
  <c r="Q36"/>
  <c r="T36"/>
  <c r="P36"/>
  <c r="H36"/>
  <c r="S36"/>
  <c r="V36"/>
  <c r="K7" i="105"/>
  <c r="K16"/>
  <c r="K15"/>
  <c r="K14"/>
  <c r="K13"/>
  <c r="K12"/>
  <c r="K11"/>
  <c r="K10"/>
  <c r="K9"/>
  <c r="K8"/>
  <c r="R10" i="56"/>
  <c r="P17"/>
  <c r="P20" s="1"/>
  <c r="R19"/>
  <c r="Q11"/>
  <c r="Q13"/>
  <c r="R17"/>
  <c r="Q10"/>
  <c r="Q17"/>
  <c r="Q16"/>
  <c r="Q12"/>
  <c r="D86" i="25"/>
  <c r="H80"/>
  <c r="G80"/>
  <c r="E80"/>
  <c r="D57" i="68" l="1"/>
  <c r="E73" i="74"/>
  <c r="N150"/>
  <c r="C73" i="65"/>
  <c r="M73" i="74"/>
  <c r="Q73"/>
  <c r="F150"/>
  <c r="C74" i="77"/>
  <c r="I74"/>
  <c r="C151"/>
  <c r="J12" i="65"/>
  <c r="H19"/>
  <c r="J46"/>
  <c r="J50"/>
  <c r="J58"/>
  <c r="B39"/>
  <c r="B73" s="1"/>
  <c r="C19" i="68"/>
  <c r="D19" s="1"/>
  <c r="T34" i="74"/>
  <c r="T40"/>
  <c r="T38" s="1"/>
  <c r="N63"/>
  <c r="N73" s="1"/>
  <c r="T16" i="77"/>
  <c r="T13" s="1"/>
  <c r="T36"/>
  <c r="T8"/>
  <c r="J9" i="65"/>
  <c r="J14"/>
  <c r="J44"/>
  <c r="J48"/>
  <c r="J52"/>
  <c r="T21" i="74"/>
  <c r="T25"/>
  <c r="D63"/>
  <c r="D73" s="1"/>
  <c r="H63"/>
  <c r="H73" s="1"/>
  <c r="T93"/>
  <c r="T90" s="1"/>
  <c r="T150" s="1"/>
  <c r="D95"/>
  <c r="D150" s="1"/>
  <c r="H95"/>
  <c r="H150" s="1"/>
  <c r="L95"/>
  <c r="L150" s="1"/>
  <c r="P95"/>
  <c r="P150" s="1"/>
  <c r="T28" i="77"/>
  <c r="T18" s="1"/>
  <c r="T74" s="1"/>
  <c r="T138"/>
  <c r="T133" s="1"/>
  <c r="T151" s="1"/>
  <c r="I36" i="3"/>
  <c r="M36"/>
  <c r="J36"/>
  <c r="N36"/>
  <c r="K36"/>
  <c r="L36"/>
  <c r="E36" i="4"/>
  <c r="B36"/>
  <c r="F36"/>
  <c r="C36"/>
  <c r="G36"/>
  <c r="D36"/>
  <c r="G13" i="7"/>
  <c r="F39"/>
  <c r="G39" s="1"/>
  <c r="J42" i="65"/>
  <c r="H39"/>
  <c r="J39" s="1"/>
  <c r="BL384" i="80"/>
  <c r="J25" i="65"/>
  <c r="J33"/>
  <c r="J37"/>
  <c r="P21" i="56"/>
  <c r="R21" s="1"/>
  <c r="Q20"/>
  <c r="R20"/>
  <c r="S36" i="4"/>
  <c r="R36"/>
  <c r="P36"/>
  <c r="Q36"/>
  <c r="U36"/>
  <c r="T36"/>
  <c r="J33" i="33"/>
  <c r="I61"/>
  <c r="J61" s="1"/>
  <c r="M32" i="35"/>
  <c r="J29"/>
  <c r="O10" i="55"/>
  <c r="J19" i="63"/>
  <c r="I74"/>
  <c r="J21" i="65"/>
  <c r="I19"/>
  <c r="H74" i="63"/>
  <c r="H56" i="65"/>
  <c r="H86" i="25"/>
  <c r="G86" s="1"/>
  <c r="Q19" i="56"/>
  <c r="Q21" s="1"/>
  <c r="Q15"/>
  <c r="Q14"/>
  <c r="I14" i="51"/>
  <c r="C14"/>
  <c r="M42" i="62"/>
  <c r="N22" i="55"/>
  <c r="O22" s="1"/>
  <c r="E53" i="62"/>
  <c r="H9" i="63"/>
  <c r="J9" s="1"/>
  <c r="M15" i="90"/>
  <c r="M13"/>
  <c r="M25"/>
  <c r="M23"/>
  <c r="M85"/>
  <c r="M86" s="1"/>
  <c r="G86"/>
  <c r="L86"/>
  <c r="M82"/>
  <c r="M84" s="1"/>
  <c r="R134" i="86"/>
  <c r="R132"/>
  <c r="G112" i="91"/>
  <c r="M111"/>
  <c r="M112" s="1"/>
  <c r="I56" i="64"/>
  <c r="J56" s="1"/>
  <c r="I64"/>
  <c r="M20" i="90"/>
  <c r="M64"/>
  <c r="M71"/>
  <c r="O86" i="88"/>
  <c r="O60"/>
  <c r="O62"/>
  <c r="M28" i="90"/>
  <c r="M30"/>
  <c r="R91" i="86"/>
  <c r="R89"/>
  <c r="M18" i="90"/>
  <c r="M66"/>
  <c r="M69"/>
  <c r="O88" i="88"/>
  <c r="M31" i="90"/>
  <c r="S384" i="79"/>
  <c r="T384" s="1"/>
  <c r="T18" i="74" l="1"/>
  <c r="T73" s="1"/>
  <c r="C74" i="68"/>
  <c r="D74" s="1"/>
  <c r="M53" i="62"/>
  <c r="F53"/>
  <c r="J19" i="65"/>
  <c r="I73"/>
  <c r="J41" i="35"/>
  <c r="M41" s="1"/>
  <c r="M29"/>
  <c r="J74" i="63"/>
  <c r="O36" i="3"/>
  <c r="J64" i="64"/>
  <c r="I74"/>
  <c r="J74" s="1"/>
  <c r="J56" i="65"/>
  <c r="H73"/>
  <c r="E86" i="25"/>
  <c r="N23" i="55"/>
  <c r="O23" s="1"/>
  <c r="V36" i="4"/>
  <c r="H36"/>
  <c r="J73" i="65" l="1"/>
</calcChain>
</file>

<file path=xl/sharedStrings.xml><?xml version="1.0" encoding="utf-8"?>
<sst xmlns="http://schemas.openxmlformats.org/spreadsheetml/2006/main" count="8632" uniqueCount="2702">
  <si>
    <t>Departamento de Finanzas - Programación Financiera</t>
  </si>
  <si>
    <t>TABLA I02a</t>
  </si>
  <si>
    <t>DESAGREGACIÓN GASTO DEVENGADO SUBTÍTULO 21, AÑOS 2009 - 2010: Recursos Humanos</t>
  </si>
  <si>
    <t>Tipo de Gasto</t>
  </si>
  <si>
    <t>año ant.</t>
  </si>
  <si>
    <t>Honorarios</t>
  </si>
  <si>
    <t>Horas Extras</t>
  </si>
  <si>
    <t>Viáticos</t>
  </si>
  <si>
    <t xml:space="preserve">Cargos Críticos </t>
  </si>
  <si>
    <t xml:space="preserve">Asignacion alta dirección  </t>
  </si>
  <si>
    <t xml:space="preserve">Zonas Extremas </t>
  </si>
  <si>
    <t xml:space="preserve">Bono Individual </t>
  </si>
  <si>
    <t>Suplencias y Reemplazos</t>
  </si>
  <si>
    <t>Fondo Bonificación al retiro</t>
  </si>
  <si>
    <t>Bono Institucional</t>
  </si>
  <si>
    <t xml:space="preserve">Bono Escolar </t>
  </si>
  <si>
    <t xml:space="preserve">Bono Especial </t>
  </si>
  <si>
    <t>Bono Excelencia 5%</t>
  </si>
  <si>
    <t xml:space="preserve">Aguinaldos Septiembre </t>
  </si>
  <si>
    <t>Aguinaldos Diciembre</t>
  </si>
  <si>
    <t>Resto</t>
  </si>
  <si>
    <t>TABLA I02b</t>
  </si>
  <si>
    <t>DESAGREGACIÓN GASTO DEVENGADO SUBTÍTULO 22, AÑOS 2009 - 2010:  Bienes y Servicios de Consumo</t>
  </si>
  <si>
    <t>Alimentos y Bebidas</t>
  </si>
  <si>
    <t>Textiles vestuario y calzado</t>
  </si>
  <si>
    <t>Combustibles y Lubricantes</t>
  </si>
  <si>
    <t>Materiales de uso o consumo</t>
  </si>
  <si>
    <t>Servicios Básicos</t>
  </si>
  <si>
    <t xml:space="preserve">Mantenimiento y reparaciones </t>
  </si>
  <si>
    <t>Publicidad y Difusión</t>
  </si>
  <si>
    <t>Arriendos</t>
  </si>
  <si>
    <t>Servicios Financieros y de seguros</t>
  </si>
  <si>
    <t>Otros gastos en bienes y servicios de consumo</t>
  </si>
  <si>
    <t>(1) Incluye los siguientes conceptos: Convenio IPS, EEDD, Servicios de Vigilancia entre otros.</t>
  </si>
  <si>
    <t>(2) Incluye los siguientes conceptos: Fonasa Digital, SIGGES.</t>
  </si>
  <si>
    <t>TABLA I02c</t>
  </si>
  <si>
    <t>DESAGREGACIÓN GASTO DEVENGADO SUBTÍTULO 24, AÑOS 2009 - 2010 : Transferencias Corrientes</t>
  </si>
  <si>
    <r>
      <t xml:space="preserve">PROGRAMA ATENCIÓN PRIMARIA </t>
    </r>
    <r>
      <rPr>
        <sz val="8"/>
        <rFont val="Arial"/>
        <family val="2"/>
      </rPr>
      <t>(1)</t>
    </r>
  </si>
  <si>
    <t>PROGRAMA PRESTACIONES VALORADAS</t>
  </si>
  <si>
    <t>PPV Servicios de Salud</t>
  </si>
  <si>
    <t>Convenio Compra Prestaciones Médicas</t>
  </si>
  <si>
    <r>
      <t xml:space="preserve">PROGRAMA PRESTACIONES INSTITUCIONALES </t>
    </r>
    <r>
      <rPr>
        <sz val="9"/>
        <rFont val="Arial"/>
        <family val="2"/>
      </rPr>
      <t>(2)</t>
    </r>
  </si>
  <si>
    <t>(4) En el año 2010 es la Subsecretaría de Salud Pública quien realiza los pagos de SIL Curativa Común.</t>
  </si>
  <si>
    <t>Depto. Finanzas - Subdepartamento Programación Financiera</t>
  </si>
  <si>
    <r>
      <t xml:space="preserve">Servicios Generales </t>
    </r>
    <r>
      <rPr>
        <sz val="8"/>
        <rFont val="Arial"/>
        <family val="2"/>
      </rPr>
      <t>(1)</t>
    </r>
  </si>
  <si>
    <r>
      <t xml:space="preserve">Servicios técnicos y profesionales </t>
    </r>
    <r>
      <rPr>
        <sz val="8"/>
        <rFont val="Arial"/>
        <family val="2"/>
      </rPr>
      <t>(2)</t>
    </r>
  </si>
  <si>
    <t>TABLA C05</t>
  </si>
  <si>
    <t>COTIZANTES DEL FONDO NACIONAL DE SALUD</t>
  </si>
  <si>
    <t>( a Junio y Diciembre de cada año)</t>
  </si>
  <si>
    <t>Tipo Cotizantes</t>
  </si>
  <si>
    <t xml:space="preserve">Junio </t>
  </si>
  <si>
    <t>Diciembre</t>
  </si>
  <si>
    <t xml:space="preserve">Dependientes </t>
  </si>
  <si>
    <t>Dependientes y Pensionados</t>
  </si>
  <si>
    <t xml:space="preserve">Independientes </t>
  </si>
  <si>
    <t xml:space="preserve">Pensionados </t>
  </si>
  <si>
    <r>
      <t xml:space="preserve">Otros </t>
    </r>
    <r>
      <rPr>
        <sz val="8"/>
        <rFont val="Arial"/>
        <family val="2"/>
      </rPr>
      <t>(1)</t>
    </r>
  </si>
  <si>
    <t>(1) Corresponde a grupos no clasificados</t>
  </si>
  <si>
    <t>TABLA C06</t>
  </si>
  <si>
    <t>NÚMERO DE COTIZANTES DEL FONDO NACIONAL DE SALUD, POR REGIÓN</t>
  </si>
  <si>
    <t>XIII</t>
  </si>
  <si>
    <t>XIV</t>
  </si>
  <si>
    <t>XV</t>
  </si>
  <si>
    <t>(1) Según antigua clasificación político administrativa, debido a desactualización sistemas informáticos</t>
  </si>
  <si>
    <t>TABLA C07</t>
  </si>
  <si>
    <t>NUMERO DE COTIZANTES DEL FONDO NACIONAL DE SALUD, SEGÚN TRAMO DE RENTA IMPONIBLE</t>
  </si>
  <si>
    <t>(a junio y diciembre de cada año)</t>
  </si>
  <si>
    <t xml:space="preserve"> &gt; 0          y  &lt; 100.001</t>
  </si>
  <si>
    <t xml:space="preserve"> &gt; 100.000 y &lt; 150.001</t>
  </si>
  <si>
    <t xml:space="preserve"> &gt; 150.000 y &lt; 200.001</t>
  </si>
  <si>
    <t xml:space="preserve"> &gt; 200.000 y &lt; 250.001</t>
  </si>
  <si>
    <t xml:space="preserve"> &gt; 250.000 y &lt; 300.001</t>
  </si>
  <si>
    <t xml:space="preserve"> &gt; 300.000 y &lt; 350.001</t>
  </si>
  <si>
    <t xml:space="preserve"> &gt; 350.000 y &lt; 400.001</t>
  </si>
  <si>
    <t xml:space="preserve"> &gt; 400.000 y &lt; 450.001</t>
  </si>
  <si>
    <t xml:space="preserve"> &gt; 450.000 y &lt; 500.001</t>
  </si>
  <si>
    <t xml:space="preserve"> &gt; 500.000 y &lt; 550.001</t>
  </si>
  <si>
    <t xml:space="preserve"> &gt; 550.000 y &lt; 600.001</t>
  </si>
  <si>
    <t xml:space="preserve"> &gt; 600.000 y &lt; 650.001</t>
  </si>
  <si>
    <t xml:space="preserve"> &gt; 650.000 y &lt; 700.001</t>
  </si>
  <si>
    <t xml:space="preserve"> &gt; 700.000 y &lt; 750.001</t>
  </si>
  <si>
    <t xml:space="preserve"> &gt; 750.000 y &lt; 800.001</t>
  </si>
  <si>
    <t xml:space="preserve"> &gt; 800.000 y &lt; 900.001</t>
  </si>
  <si>
    <t xml:space="preserve"> &gt; 900.000</t>
  </si>
  <si>
    <t>(1) en pesos de cada año</t>
  </si>
  <si>
    <t>Estimación de Población Beneficiaria del FONASA según tipo de Beneficiario, años 2009-2010</t>
  </si>
  <si>
    <t>Distribución Población Beneficiaria, según región y tramos de ingreso, respecto de población total, regional y nacional, año 2010</t>
  </si>
  <si>
    <t>Estimación de Población Beneficiaria FONASA por sexo y grupos de edad, años  2009 - 2010</t>
  </si>
  <si>
    <t>Estimación de los Beneficiarios Sistema Público de Salud y su participación respecto a otros sistemas, años 2009-2010</t>
  </si>
  <si>
    <t>Número de Cotizantes del Fondo Nacional de Salud, por región, a Junio y Diciembre, años 2009-2010</t>
  </si>
  <si>
    <t>Número de Cotizantes, del Fondo Nacional de Salud, según tramo de renta imponible, años 2009-2010</t>
  </si>
  <si>
    <t>Modalidad Libre Elección, actividad por grupos de prestaciones de salud y niveles de atención, años 2009-2010, ambos sexos</t>
  </si>
  <si>
    <t>Modalidad Libre Elección, gasto por grupo de prestaciones de salud, años 2009-2010, ambos sexos</t>
  </si>
  <si>
    <t>Modalidad Libre Elección, Cantidad y Gasto en prestaciones relativas al Pago Asociado a Diagnóstico, años 2009-2010, ambos sexos</t>
  </si>
  <si>
    <t>Sistema Chile Solidario</t>
  </si>
  <si>
    <t>VENTA  ACTIVOS NO FINANCIEROS</t>
  </si>
  <si>
    <t>(3) Considera Gasto por Estudio de Histocompatibilidad - Transplante de organos.</t>
  </si>
  <si>
    <t>(1) Incluye APS Municipal y Servicios de Salud.</t>
  </si>
  <si>
    <t>TABLA E03</t>
  </si>
  <si>
    <t>NÚMERO DE CONTACTOS SEGÚN TIPO</t>
  </si>
  <si>
    <t>TIPO DE CONTACTO</t>
  </si>
  <si>
    <t>Mujer</t>
  </si>
  <si>
    <t>Hombre</t>
  </si>
  <si>
    <t>Reclamos GES</t>
  </si>
  <si>
    <r>
      <t xml:space="preserve">Otros </t>
    </r>
    <r>
      <rPr>
        <sz val="8"/>
        <rFont val="Arial"/>
        <family val="2"/>
      </rPr>
      <t>(2)</t>
    </r>
  </si>
  <si>
    <r>
      <t xml:space="preserve">Otros </t>
    </r>
    <r>
      <rPr>
        <sz val="8"/>
        <rFont val="Arial"/>
        <family val="2"/>
      </rPr>
      <t>(3)</t>
    </r>
  </si>
  <si>
    <r>
      <t xml:space="preserve">Otras </t>
    </r>
    <r>
      <rPr>
        <sz val="8"/>
        <rFont val="Arial"/>
        <family val="2"/>
      </rPr>
      <t>(4)</t>
    </r>
  </si>
  <si>
    <r>
      <t xml:space="preserve">Otras </t>
    </r>
    <r>
      <rPr>
        <sz val="8"/>
        <rFont val="Arial"/>
        <family val="2"/>
      </rPr>
      <t>(5)</t>
    </r>
  </si>
  <si>
    <r>
      <t xml:space="preserve">Otras </t>
    </r>
    <r>
      <rPr>
        <sz val="8"/>
        <rFont val="Arial"/>
        <family val="2"/>
      </rPr>
      <t>(6)</t>
    </r>
  </si>
  <si>
    <t>(3) Se Refiere a otro tipo de solicitudes, las cuales no están tipificadas más:  AUGE, Cobros Atenciones, Ley de Urgencia, Novedades</t>
  </si>
  <si>
    <t>s.i.</t>
  </si>
  <si>
    <t>s.i</t>
  </si>
  <si>
    <t>FONASA</t>
  </si>
  <si>
    <t>(1) Consultas donde los temas no se encuentran tipificados, más: Actualización de datos, AUGE, Urgencias, Certificación,  Certificados, Convenios Internacionales, Cotizaciones,  Derechos y Deberes del paciente, Desafiliación, Estado de requerimiento,  Ley de Urgencia,  Prestadores en convenio, Programas, Licencias Médicas, Plan de Beneficios, Programa Adulto Mayor, Programa Asociado a Diagnóstico (PAD), Seguro Catastrófico, Tipos de Atención, Usuario de Isapres, Transferencias. No fue posible diferenciar consultas de Prestamos en el año 2009, incluyéndose a grupo "Otros".</t>
  </si>
  <si>
    <t>(2) Reclamos donde el tema no se encuentra  tipificado, más AUGE, AUGE 72 horas, Calidad de Atención Línea 600, Cotizaciones, Ingreso APS, Ley de Urgencia, Licencias Comisión defensora Ciudadana, Novedades, Superintendencia de Salud, Reinsistencia</t>
  </si>
  <si>
    <t>(4) Se Refiere a otro tipo de Sugerencias, las cuales no están tipificadas mas: AUGE, Coberturas, Ley de Urgencia,</t>
  </si>
  <si>
    <t xml:space="preserve">(6) Se Refiere a otro tipo de Denuncias más: AUGE, Ley de Urgencia, </t>
  </si>
  <si>
    <r>
      <t xml:space="preserve">Otros </t>
    </r>
    <r>
      <rPr>
        <sz val="8"/>
        <color indexed="8"/>
        <rFont val="Arial"/>
        <family val="2"/>
      </rPr>
      <t>(2)</t>
    </r>
  </si>
  <si>
    <r>
      <t xml:space="preserve">Otras </t>
    </r>
    <r>
      <rPr>
        <sz val="8"/>
        <color indexed="8"/>
        <rFont val="Arial"/>
        <family val="2"/>
      </rPr>
      <t>(4)</t>
    </r>
  </si>
  <si>
    <r>
      <t xml:space="preserve">Otras </t>
    </r>
    <r>
      <rPr>
        <sz val="8"/>
        <color indexed="8"/>
        <rFont val="Arial"/>
        <family val="2"/>
      </rPr>
      <t>(5)</t>
    </r>
  </si>
  <si>
    <t>(1) Consultas donde los temas no se encuentran  tipificados, más: Actualización de datos, AUGE, Urgencias, Certificación,  Certificados, Convenios Internacionales, Cotizaciones,  Derechos y deberes del paciente, Desafiliación, estado de requerimiento, Ley de Urgencia, Prestadores en convenio, Programas, licencias médicas, plan de beneficios, Programa Adulto Mayor, Programa Asociado a Diagnóstico (PAD), Seguro Catastrófico, Tipos de Atención, Usuario de Isapres, Transferencia</t>
  </si>
  <si>
    <t>(2) Reclamos donde los temas no se encuentran tipificados, más AUGE, AUGE 72 horas,   Calidad de Atención Línea 600, Cotizaciones, Ingreso APS, Ley de Urgencia, Licencias, Novedades, Comisión defensora Ciudadana, Novedades, Superintendencia de Salud, Reinsistencia. Adicionalmente para el año 2009 reclamos vinculados a Prestamos Médicos, no fue posible diferenciar de otro tipo de reclamos por no existir dicha tipificación en el Nivel Central.</t>
  </si>
  <si>
    <t>(4) Se Refiere a otro tipo de Sugerencias, las cuales no están tipificadas más : AUGE, Coberturas, Ley de Urgencia,</t>
  </si>
  <si>
    <t>(5) Se Refiere a otro tipo de Denuncias, más: AUGE, Extravíos o Robos, Negligencia Médica, Ley de Urgencia, Novedades</t>
  </si>
  <si>
    <t>(6) Se Refiere a otro tipo de Felicitaciones, más: Atención Ejecutivos Call Center, Funcionarios FONASA</t>
  </si>
  <si>
    <t>AÑO 2008</t>
  </si>
  <si>
    <t>01. Insuficiencia Renal Crónica Terminal</t>
  </si>
  <si>
    <t xml:space="preserve">02. Cardiopatías Congénitas Operables                       </t>
  </si>
  <si>
    <t>03. Cáncer Cervicouterino</t>
  </si>
  <si>
    <t>04. Alivio del Dolor</t>
  </si>
  <si>
    <t>05. Infarto Agudo del Miocardio</t>
  </si>
  <si>
    <t>06. Diabetes Mellitus Tipo 1</t>
  </si>
  <si>
    <t>07. Diabetes Mellitus Tipo 2</t>
  </si>
  <si>
    <t>08. Cáncer de Mama</t>
  </si>
  <si>
    <t xml:space="preserve">09. Disrafias Espinales </t>
  </si>
  <si>
    <t>10. Escoliosis</t>
  </si>
  <si>
    <t xml:space="preserve">11. Cataratas  </t>
  </si>
  <si>
    <t>12. Artrosis de Cadera</t>
  </si>
  <si>
    <t xml:space="preserve">13. Fisura Labiopalatina </t>
  </si>
  <si>
    <t>14. Cáncer en Menores de 15 AñoS</t>
  </si>
  <si>
    <t xml:space="preserve">15. Esquizofrenia .  </t>
  </si>
  <si>
    <t xml:space="preserve">16. Cáncer de Testículo (Adultos)     </t>
  </si>
  <si>
    <t>17. Linfoma en Adultos</t>
  </si>
  <si>
    <t xml:space="preserve">18. VIH (Tratamiento triterapia) </t>
  </si>
  <si>
    <t xml:space="preserve">19. Infección Respiratoria Aguda </t>
  </si>
  <si>
    <t xml:space="preserve">20. Neumonía   </t>
  </si>
  <si>
    <t>21. Hipertensión arterial esencial</t>
  </si>
  <si>
    <t xml:space="preserve">22. Epilepsia No Refractaria </t>
  </si>
  <si>
    <t>23. Salud Oral</t>
  </si>
  <si>
    <t>24. Prematurez Displasia</t>
  </si>
  <si>
    <t>24. Prematurez Hipoacusia</t>
  </si>
  <si>
    <t>24. Prematurez Prevención parto prematuro</t>
  </si>
  <si>
    <t>24. Prematurez Retinopatía</t>
  </si>
  <si>
    <t xml:space="preserve">25. Marcapaso  </t>
  </si>
  <si>
    <t>26. Colecistectomía Preventiva</t>
  </si>
  <si>
    <t xml:space="preserve">27. Cáncer Gástrico                </t>
  </si>
  <si>
    <t>28. Cáncer De Próstata</t>
  </si>
  <si>
    <t>29. Vicios de Refracción</t>
  </si>
  <si>
    <t xml:space="preserve">30. Estrabismo </t>
  </si>
  <si>
    <t xml:space="preserve">31. RetinoptÍa Diabética          </t>
  </si>
  <si>
    <t>32. Desprendimiento de Retina</t>
  </si>
  <si>
    <t xml:space="preserve">33. Hemofilia     </t>
  </si>
  <si>
    <t xml:space="preserve">34. Depresión         </t>
  </si>
  <si>
    <t>35. Hiperplasia de Próstata</t>
  </si>
  <si>
    <t>36. Órtesis</t>
  </si>
  <si>
    <t>37. Accidente Cerebrovascular</t>
  </si>
  <si>
    <t>38. Enfermedad Pulmonar Obstructiva Crónica</t>
  </si>
  <si>
    <t>40. Síndrome De Dificultad Respiratoria</t>
  </si>
  <si>
    <t>41. Tratamiento Médico Artrosis de Cadera Leve o Moderada</t>
  </si>
  <si>
    <t>41. Tratamiento Médico Artrosis de Rodilla Leve o Moderada</t>
  </si>
  <si>
    <t>42. Hemorragia por Aneurismas Cerebrales</t>
  </si>
  <si>
    <t>43. Tumores Primarios SNC</t>
  </si>
  <si>
    <t xml:space="preserve">44. Hernia Núcleo Pulposo Lumbar  </t>
  </si>
  <si>
    <t>45. Leucemia Adulto Aguda</t>
  </si>
  <si>
    <t>45. Leucemia Adulto Crónica</t>
  </si>
  <si>
    <t xml:space="preserve">46. Urgencias Odontológicas     </t>
  </si>
  <si>
    <t>47. Salud Oral Adulto</t>
  </si>
  <si>
    <t>48. Politraumatizado Grave con Lesión Medular</t>
  </si>
  <si>
    <t>48. Politraumatizado Grave sin Lesión Medular</t>
  </si>
  <si>
    <t>49. Traumatismo Craneoencefálico Moderado o Grave</t>
  </si>
  <si>
    <t>50. Trauma Ocular Grave</t>
  </si>
  <si>
    <t xml:space="preserve">51. Fibrosis Quística                     </t>
  </si>
  <si>
    <t>52. Artritis Reumatoide</t>
  </si>
  <si>
    <t xml:space="preserve">53. Dependencia de Alcohol y Drogas        </t>
  </si>
  <si>
    <t xml:space="preserve">54. Analgesia del Parto   </t>
  </si>
  <si>
    <t>55. Gran Quemado</t>
  </si>
  <si>
    <t>56. Hipoacusia Bilateral Adulto Uso de Audífono Requerido</t>
  </si>
  <si>
    <t>57. Retinopatía del Prematuro</t>
  </si>
  <si>
    <t>58. Displasia Broncopulmonar del Prematuro</t>
  </si>
  <si>
    <t>59. Hipoacusia Neurosensorial Bilateral del Prematuro</t>
  </si>
  <si>
    <t>60. Epilepsia no refractaria</t>
  </si>
  <si>
    <t>61. Asma Bronquial 15 años o mas</t>
  </si>
  <si>
    <t>62. Enfermedad de Parkinson</t>
  </si>
  <si>
    <t>39. Asma Bronquial menor de 15 años</t>
  </si>
  <si>
    <t>63. Artritis Reumatoidea Juvenil</t>
  </si>
  <si>
    <t>64. Prevencion Secundaria en Pacientes con IRC</t>
  </si>
  <si>
    <t>65. Displasia Luxante de Caderas</t>
  </si>
  <si>
    <t>66. Atención Odontológica Integral de la Embarazada</t>
  </si>
  <si>
    <t>67. Esclerosis Multiple RR</t>
  </si>
  <si>
    <t>68. Hepatitis B</t>
  </si>
  <si>
    <t>69. Hepatitis C</t>
  </si>
  <si>
    <t xml:space="preserve"> AÑOS 2008 - 2010 </t>
  </si>
  <si>
    <t>Arica y Parinacota</t>
  </si>
  <si>
    <t>Antofagasata</t>
  </si>
  <si>
    <t>Valparaiso</t>
  </si>
  <si>
    <t>O 'Higgins</t>
  </si>
  <si>
    <t>Araucanía</t>
  </si>
  <si>
    <t>Los Lagos</t>
  </si>
  <si>
    <t>Los Rios</t>
  </si>
  <si>
    <t>Aysen</t>
  </si>
  <si>
    <t>Magallanes</t>
  </si>
  <si>
    <t>Metropolitana</t>
  </si>
  <si>
    <t>TABLA C08a</t>
  </si>
  <si>
    <t>COTIZANTES SEGÚN TRAMOS DE EDAD Y SEXO</t>
  </si>
  <si>
    <t>80-84</t>
  </si>
  <si>
    <t>85 y +</t>
  </si>
  <si>
    <t>TABLA C08b</t>
  </si>
  <si>
    <t>A  DICIEMBRE 2009</t>
  </si>
  <si>
    <t>A  DICIEMBRE 2010</t>
  </si>
  <si>
    <t>INGRESOS PREVISIONALES</t>
  </si>
  <si>
    <t>(en millones de pesos de cada año)</t>
  </si>
  <si>
    <t>INP</t>
  </si>
  <si>
    <t>AFP y Cías. de Seguros</t>
  </si>
  <si>
    <t>Servicios de Salud (SIL)</t>
  </si>
  <si>
    <r>
      <t xml:space="preserve">Otras </t>
    </r>
    <r>
      <rPr>
        <sz val="8"/>
        <rFont val="Arial"/>
        <family val="2"/>
      </rPr>
      <t>(2)</t>
    </r>
  </si>
  <si>
    <t>(1) Corresponde a la desagregación Subtítulo (04) Ingresos Balance FONASA</t>
  </si>
  <si>
    <t>(2) Se compone de cotizaciones de la empresa CODEGAS y CAPREDENA, con registro hasta el 2004</t>
  </si>
  <si>
    <r>
      <t xml:space="preserve">SEGÚN FUENTE DE RECAUDACIÓN, AÑOS 2008-2010 </t>
    </r>
    <r>
      <rPr>
        <sz val="8"/>
        <color indexed="8"/>
        <rFont val="Arial"/>
        <family val="2"/>
      </rPr>
      <t>(1)</t>
    </r>
  </si>
  <si>
    <t>Tipo de Cotizante</t>
  </si>
  <si>
    <t>Dependientes</t>
  </si>
  <si>
    <t>Part.</t>
  </si>
  <si>
    <t>Independientes</t>
  </si>
  <si>
    <t>Pensionados</t>
  </si>
  <si>
    <r>
      <t>Otros Ingresos</t>
    </r>
    <r>
      <rPr>
        <sz val="10"/>
        <rFont val="Arial"/>
        <family val="2"/>
      </rPr>
      <t xml:space="preserve"> </t>
    </r>
    <r>
      <rPr>
        <sz val="8"/>
        <rFont val="Arial"/>
        <family val="2"/>
      </rPr>
      <t>(1)</t>
    </r>
  </si>
  <si>
    <t>SEGÚN TIPO DE COTIZANTE, AÑOS 2008-2010</t>
  </si>
  <si>
    <t>TABLA I05</t>
  </si>
  <si>
    <t>INGRESO PROMEDIO Y DENSIDAD DE COTIZACIONES, SEGÚN TIPO DE COTIZANTE</t>
  </si>
  <si>
    <t>(1) En caso de ser Dependiente y Pensionado se considera como Dependiente</t>
  </si>
  <si>
    <t>Aporte previsional Salud (mil $ diciembre 2009)</t>
  </si>
  <si>
    <t>Costo SIL (mil $ diciembre 2009)</t>
  </si>
  <si>
    <t>MONTO DE SUBSIDIOS PAGADOS POR REGION Y TIPO DE LICENCIA, SEXO FEMENINO</t>
  </si>
  <si>
    <t>SIL líquido (mil $ diciembre 2010)</t>
  </si>
  <si>
    <t>Aporte previsional pensiones (mil $ diciembre 2010)</t>
  </si>
  <si>
    <t>Aporte previsional salud (mil $ diciembre 2010)</t>
  </si>
  <si>
    <t>NUMERO DE LICENCIAS TRAMITADAS POR TRAMOS DE EDAD Y TIPO DE LICENCIA DE COTIZANTES SEXO MASCULINO</t>
  </si>
  <si>
    <t>14 y menos</t>
  </si>
  <si>
    <t>65 y más</t>
  </si>
  <si>
    <t>NUMERO DE LICENCIAS TRAMITADAS POR TRAMOS DE EDAD Y TIPO DE LICENCIA DE COTIZANTES SEXO FEMENINO</t>
  </si>
  <si>
    <t>MONTO DE SUBSIDIOS PAGADOS POR TRAMOS DE EDAD Y TIPO DE LICENCIA DE COTIZANTES SEXO MASCULINO</t>
  </si>
  <si>
    <t xml:space="preserve">Curativas </t>
  </si>
  <si>
    <t>MONTO DE SUBSIDIOS PAGADOS POR TRAMOS DE EDAD Y TIPO DE LICENCIA DE COTIZANTES SEXO FEMENINO</t>
  </si>
  <si>
    <t>SIL líquido (mill $ diciembre 2010)</t>
  </si>
  <si>
    <t>Aporte previsional pensiones (mill $ diciembre 2010)</t>
  </si>
  <si>
    <t>Aporte previsional salud (mill $ diciembre 2010)</t>
  </si>
  <si>
    <t>NUMERO DE LICENCIAS TRAMITADAS POR SEXO, TIPO DE TRABAJADOR Y TIPO DE LICENCIA</t>
  </si>
  <si>
    <t>Dependientes Sector Privado</t>
  </si>
  <si>
    <t>Dependientes Sector Público</t>
  </si>
  <si>
    <t>Dependientes Sector Público no afecto a la Ley 18834</t>
  </si>
  <si>
    <t>Mal Clasificadas</t>
  </si>
  <si>
    <t>MONTO DE SUBSIDIOS PAGADOS POR SEXO, TIPO DE TRABAJADOR Y TIPO DE LICENCIA</t>
  </si>
  <si>
    <t>Patologías del embarazo</t>
  </si>
  <si>
    <t>CIE 10</t>
  </si>
  <si>
    <t>J00-J99</t>
  </si>
  <si>
    <t>F00-F99</t>
  </si>
  <si>
    <t>M00-M99</t>
  </si>
  <si>
    <t>K00-K93</t>
  </si>
  <si>
    <t>S00-T98</t>
  </si>
  <si>
    <t>O00-O99</t>
  </si>
  <si>
    <t>N00-N99</t>
  </si>
  <si>
    <t>A00-B99</t>
  </si>
  <si>
    <t>C00-D48</t>
  </si>
  <si>
    <t>R00-R99</t>
  </si>
  <si>
    <t>I00-I99</t>
  </si>
  <si>
    <t>Otros diagnósticos</t>
  </si>
  <si>
    <t>Enfermedad sistema respiratorio</t>
  </si>
  <si>
    <t>Transtornos mentales y del comportamiento</t>
  </si>
  <si>
    <t>Enfermedad sistema osteomuscular y tejido conjuntivo</t>
  </si>
  <si>
    <t>Enfermedad sistema digestivo</t>
  </si>
  <si>
    <t>Traumatismos, envenenamientos y otras consecuencias causas externas</t>
  </si>
  <si>
    <t>Embarazo, parto y puerperio</t>
  </si>
  <si>
    <t>Enfermedad sistema genitourinario</t>
  </si>
  <si>
    <t>Ciertas enfermedades infecciosas y parasitarias</t>
  </si>
  <si>
    <t>Tumores (neoplasias)</t>
  </si>
  <si>
    <t>Sintomas, signos y hallazgos anormales clínicos</t>
  </si>
  <si>
    <t>Enfermedades del aparato circulatorio</t>
  </si>
  <si>
    <t>COTIZANTES SEGURO PÚBLICO DE SALUD</t>
  </si>
  <si>
    <t xml:space="preserve">TIPO DE </t>
  </si>
  <si>
    <t xml:space="preserve">NUMERO DE </t>
  </si>
  <si>
    <t>NUMERO DE</t>
  </si>
  <si>
    <t>COSTO DEL</t>
  </si>
  <si>
    <t>DIAS PROMEDIO</t>
  </si>
  <si>
    <t>COSTO PROMEDIO</t>
  </si>
  <si>
    <t>SUBSIDIO</t>
  </si>
  <si>
    <t>SUBSIDIOS</t>
  </si>
  <si>
    <t>DIAS CON SUBSIDIO</t>
  </si>
  <si>
    <t xml:space="preserve">CURATIVA </t>
  </si>
  <si>
    <t>PREVENTIVA</t>
  </si>
  <si>
    <t>(1) Licencia Curativo Común: Corresponde a sumatoria de Licencias Médicas Curativas, Preventivas y Patologías del Embarazo.</t>
  </si>
  <si>
    <t>(2) Días Promedio de Subsidio, se deduce mediante la razón entre Número de Días con Subsidio y Número de Subsidios.</t>
  </si>
  <si>
    <t>(4) Corresponde a una Licencia Médica Curativa asociada a patologías ocurridas durante el embarazo.</t>
  </si>
  <si>
    <t>TABLA F14</t>
  </si>
  <si>
    <r>
      <t xml:space="preserve">ESTADÍSTICAS E INDICADORES DE LICENCIA MÉDICA CURATIVA COMUN Y SUBSIDIOS DE INCAPACIDAD LABORAL </t>
    </r>
    <r>
      <rPr>
        <sz val="8"/>
        <color indexed="8"/>
        <rFont val="Arial"/>
        <family val="2"/>
      </rPr>
      <t>(1)</t>
    </r>
  </si>
  <si>
    <t>ENTIDAD PAGADORA CAJA DE COMPENSACIÓN</t>
  </si>
  <si>
    <t>SUBSIDIOS INICIADOS</t>
  </si>
  <si>
    <t>DÍAS SUBSIDIO</t>
  </si>
  <si>
    <r>
      <t xml:space="preserve"> SUBSIDIO</t>
    </r>
    <r>
      <rPr>
        <sz val="10"/>
        <rFont val="Arial"/>
        <family val="2"/>
      </rPr>
      <t xml:space="preserve"> </t>
    </r>
    <r>
      <rPr>
        <sz val="8"/>
        <rFont val="Arial"/>
        <family val="2"/>
      </rPr>
      <t>(3)</t>
    </r>
  </si>
  <si>
    <r>
      <t>DIARIO SUBSIDIO</t>
    </r>
    <r>
      <rPr>
        <sz val="10"/>
        <rFont val="Arial"/>
        <family val="2"/>
      </rPr>
      <t xml:space="preserve"> </t>
    </r>
    <r>
      <rPr>
        <sz val="8"/>
        <rFont val="Arial"/>
        <family val="2"/>
      </rPr>
      <t>(4)</t>
    </r>
  </si>
  <si>
    <t>Curativo Común</t>
  </si>
  <si>
    <t>(1) Licencia Curativo Común: Corresponde a sumatoria de Licencias Curativas, Preventivas y Patologías del Embarazo.</t>
  </si>
  <si>
    <t>(2) No se dispone de clasificación desagregada para curativa, preventiva y maternal suplementario.</t>
  </si>
  <si>
    <t>(3) Corresponde al gasto en Subsidio por Incapacidad Laboral Curativo Común de cotizantes Fonasa cuyos empleadores están adscritos en las CCAF.</t>
  </si>
  <si>
    <t>(4) Costo Promedio Diario Subsidio se deduce mediante la razón entre Costo del Subsidio y Número de Días de Subsidio.</t>
  </si>
  <si>
    <t>Departamento de Finanzas - Programación Financiera,</t>
  </si>
  <si>
    <t>Boletines Estadísticos Superintendencia de Seguridad Social</t>
  </si>
  <si>
    <t>TABLA F15</t>
  </si>
  <si>
    <t>(1)  Los montos incluyen subsidio líquido y aportes previsionales.</t>
  </si>
  <si>
    <t>SEGÚN TIPO, años 2009- 2010</t>
  </si>
  <si>
    <t>IPC Dic. c/año (*)</t>
  </si>
  <si>
    <t>Inflactor año t a año t+1</t>
  </si>
  <si>
    <t>Inflactor año t a año 2009</t>
  </si>
  <si>
    <t>Inflactor año t a año 2010</t>
  </si>
  <si>
    <t>(*) Base: diciembre 2008 = 100</t>
  </si>
  <si>
    <t>Inflactor año t a año 1996</t>
  </si>
  <si>
    <t>(valores en miles de pesos de año 2010)</t>
  </si>
  <si>
    <t>(valores en miles de pesos año 2010)</t>
  </si>
  <si>
    <t>(Valores en miles de pesos de año 2010)</t>
  </si>
  <si>
    <t>M$ año 2010</t>
  </si>
  <si>
    <t>(Cifras en miles de pesos año 2010)</t>
  </si>
  <si>
    <t xml:space="preserve"> AÑOS 2009 Y 2010</t>
  </si>
  <si>
    <t>M$ 2010</t>
  </si>
  <si>
    <t>M $ año 2010</t>
  </si>
  <si>
    <t>(Gasto en miles de pesos año 2010)</t>
  </si>
  <si>
    <t>Gasto (M$ año 2010)</t>
  </si>
  <si>
    <t>(Gasto en miles de pesos  año 2010)</t>
  </si>
  <si>
    <t>MM$ año 2010</t>
  </si>
  <si>
    <t>( Valores en millones de pesos del año 2010)</t>
  </si>
  <si>
    <r>
      <t xml:space="preserve">ESTADíSTICAS E INDICADORES DE LICENCIAS MÉDICAS CURATIVA COMÚN </t>
    </r>
    <r>
      <rPr>
        <sz val="9"/>
        <rFont val="Arial"/>
        <family val="2"/>
      </rPr>
      <t xml:space="preserve">(1) </t>
    </r>
    <r>
      <rPr>
        <b/>
        <sz val="10"/>
        <rFont val="Arial"/>
        <family val="2"/>
      </rPr>
      <t>Y SUBSIDIOS DE INCAPACIDAD LABORAL,</t>
    </r>
  </si>
  <si>
    <t>COTIZANTES SEGURO PÚBLICO DE SALUD,</t>
  </si>
  <si>
    <t>AÑOS 1995 A 2010</t>
  </si>
  <si>
    <r>
      <t xml:space="preserve">SUBSIDIO </t>
    </r>
    <r>
      <rPr>
        <sz val="8"/>
        <rFont val="Arial"/>
        <family val="2"/>
      </rPr>
      <t>(2)</t>
    </r>
  </si>
  <si>
    <t>MAT. SUPLEMENTARIO (5)</t>
  </si>
  <si>
    <t>(3) Costo Promedio Diario del Subsidio, se deduce mediante la razón entre Costo del Subsidio y Número de Días Subsidio.</t>
  </si>
  <si>
    <t>(5) Corresponde al gasto devengado de las ejecuciones de cada Servicio de Salud, obtenidas de los Balances Presupuestarios correspondientes.</t>
  </si>
  <si>
    <t>(En miles de pesos año 2010)</t>
  </si>
  <si>
    <t>2010 (6)</t>
  </si>
  <si>
    <t>AÑOS 1995 - 2010</t>
  </si>
  <si>
    <r>
      <t xml:space="preserve">GASTO SUBSIDIOS DE INCAPACIDAD LABORAL,  CURATIVO COMÚN </t>
    </r>
    <r>
      <rPr>
        <sz val="8"/>
        <rFont val="Arial"/>
        <family val="2"/>
      </rPr>
      <t>(1)</t>
    </r>
  </si>
  <si>
    <t>COTIZANTE SEGURO PÚBLICO DE SALUD</t>
  </si>
  <si>
    <t>POR ENTIDAD PAGADORA DEL BENEFICIO PECUNIARIO, AÑOS 1995-2010</t>
  </si>
  <si>
    <t>(En millones de pesos de cada año)</t>
  </si>
  <si>
    <t>SIL - CCAF</t>
  </si>
  <si>
    <t>Gasto Total C.C.A.F.</t>
  </si>
  <si>
    <r>
      <t xml:space="preserve">Ing. CCAF </t>
    </r>
    <r>
      <rPr>
        <sz val="8"/>
        <rFont val="Arial"/>
        <family val="2"/>
      </rPr>
      <t>(2)</t>
    </r>
  </si>
  <si>
    <r>
      <t>Déficit CCAF</t>
    </r>
    <r>
      <rPr>
        <sz val="10"/>
        <rFont val="Arial"/>
        <family val="2"/>
      </rPr>
      <t xml:space="preserve"> </t>
    </r>
    <r>
      <rPr>
        <sz val="8"/>
        <rFont val="Arial"/>
        <family val="2"/>
      </rPr>
      <t>(3)</t>
    </r>
  </si>
  <si>
    <t>(2)  Corresponde a la porción de las cotizaciones  que se integran directamente a las C.C.A.F.</t>
  </si>
  <si>
    <t>(3)  Corresponde al déficit de las C.C.A.F.  (Balance Presupuestario FONASA)</t>
  </si>
  <si>
    <t>Superintendencia de Seguridad Social</t>
  </si>
  <si>
    <t>(4) A partir del año 2010, la entidad pagadora es la Unidad Central de Pago (U.C.P.) dependeinte de la Subsecretaría de Salud Pública</t>
  </si>
  <si>
    <t>(En millones de pesos de año 2010)</t>
  </si>
  <si>
    <r>
      <t xml:space="preserve">SIL - S.N.S.S. / U.C.P. </t>
    </r>
    <r>
      <rPr>
        <sz val="8"/>
        <rFont val="Arial"/>
        <family val="2"/>
      </rPr>
      <t>(4)</t>
    </r>
    <r>
      <rPr>
        <b/>
        <sz val="10"/>
        <rFont val="Arial"/>
        <family val="2"/>
      </rPr>
      <t xml:space="preserve">
Gasto Total</t>
    </r>
  </si>
  <si>
    <t>(3) Corresponde al déficit de las C.C.A.F.  (Balance Presupuestario FONASA)</t>
  </si>
  <si>
    <t>(2) Corresponde a la porción de las cotizaciones  que se integran directamente a las C.C.A.F.</t>
  </si>
  <si>
    <t>(1) Los montos incluyen subsidio líquido y aportes previsionales.</t>
  </si>
  <si>
    <t>(en miles de pesos año 2010)</t>
  </si>
  <si>
    <t>$ año 2010</t>
  </si>
  <si>
    <t>(Montos Otorgados en miles de pesos de cada año)</t>
  </si>
  <si>
    <t>(Montos en pesos de cada año)</t>
  </si>
  <si>
    <t>(Montos en pesos año 2010)</t>
  </si>
  <si>
    <t>(Miles de pesos año 2010)</t>
  </si>
  <si>
    <t>(en millones de pesos año 2010)</t>
  </si>
  <si>
    <t>MM$ 2010</t>
  </si>
  <si>
    <t>Var.</t>
  </si>
  <si>
    <t>Anual %</t>
  </si>
  <si>
    <t>Anual</t>
  </si>
  <si>
    <t>Var. Anual %</t>
  </si>
  <si>
    <t>Variación Anual (%)</t>
  </si>
  <si>
    <t>REGIÓN (2)</t>
  </si>
  <si>
    <t>REGION (2)</t>
  </si>
  <si>
    <t>Variación Anual %</t>
  </si>
  <si>
    <t>NÚMERO DE PERSONAS, AÑOS 1990-2010</t>
  </si>
  <si>
    <t xml:space="preserve">Mujer </t>
  </si>
  <si>
    <t>Total Fonasa</t>
  </si>
  <si>
    <t>% Part. Nac</t>
  </si>
  <si>
    <t xml:space="preserve">Total General por Grupo </t>
  </si>
  <si>
    <t>Reg.</t>
  </si>
  <si>
    <t>Tipo Prestador</t>
  </si>
  <si>
    <t>Cesárea y Abortos</t>
  </si>
  <si>
    <t>Cesárea y Aborrtos</t>
  </si>
  <si>
    <t xml:space="preserve">      GENERAL (1)</t>
  </si>
  <si>
    <t xml:space="preserve">N° PROBLEMA DE SALUD </t>
  </si>
  <si>
    <t>(Millones de pesos de cada año)</t>
  </si>
  <si>
    <t>Gasto Público</t>
  </si>
  <si>
    <t>Gasto Privado</t>
  </si>
  <si>
    <t>Gasto Total</t>
  </si>
  <si>
    <t>(2) Comprende la cotización obligatoria al seguro público y privado de salud (incluye aporte empleadores), se descuenta aporte de la cotización al SIL. También incluye ingreso operacional de las Mutualidades de Seguridad, descontando subsidios, pensiones e indemnización.</t>
  </si>
  <si>
    <t>(3) Comprende copagos por servicios asistenciales en salud y prestaciones a privados, como también adquisición de medicamentos, deducible desde Cuentas Nacionales Consumo Final de Hogares Servicios Personales ámbito Salud, Banco Central.</t>
  </si>
  <si>
    <t>Tabla B01</t>
  </si>
  <si>
    <t>GASTO TOTAL EN SALUD, DESAGREGADO EN GASTO PÚBLICO Y PRIVADO, AÑOS 2000-2010</t>
  </si>
  <si>
    <t xml:space="preserve">GASTO TOTAL EN SALUD, SU DESAGREGACIÓN EN GASTO PÚBLICO Y PRIVADO, </t>
  </si>
  <si>
    <r>
      <t>Gasto Total</t>
    </r>
    <r>
      <rPr>
        <b/>
        <sz val="8"/>
        <rFont val="Arial"/>
        <family val="2"/>
      </rPr>
      <t xml:space="preserve"> (1)</t>
    </r>
  </si>
  <si>
    <r>
      <t xml:space="preserve">Aporte Público </t>
    </r>
    <r>
      <rPr>
        <b/>
        <sz val="8"/>
        <rFont val="Arial"/>
        <family val="2"/>
      </rPr>
      <t>(2)</t>
    </r>
  </si>
  <si>
    <r>
      <t xml:space="preserve">Gasto Privado </t>
    </r>
    <r>
      <rPr>
        <b/>
        <sz val="8"/>
        <rFont val="Arial"/>
        <family val="2"/>
      </rPr>
      <t>(3)</t>
    </r>
  </si>
  <si>
    <r>
      <t xml:space="preserve">PIB </t>
    </r>
    <r>
      <rPr>
        <b/>
        <sz val="8"/>
        <rFont val="Arial"/>
        <family val="2"/>
      </rPr>
      <t>(4)</t>
    </r>
  </si>
  <si>
    <t>PIB</t>
  </si>
  <si>
    <t>Tabla B02</t>
  </si>
  <si>
    <t>(1) Comprende todo el Gasto en Salud Público y Privado.</t>
  </si>
  <si>
    <t>(2) Comprende Aporte Fiscal interinstitucional (MINSAL, FFAA y de Orden; MINEDUC) y Aporte Municipal, y la cotización obligatoria al seguro público y privado de salud (incluye aporte empleadores), se descuenta aporte de la cotización al SIL. También incluye ingreso operacional de las Mutualidades de Seguridad, descontando subsidios, pensiones e indemnización.</t>
  </si>
  <si>
    <t>(3) Comprende copagos por servicios asistenciales en salud y prestaciones a privados, como también adquisición de medicamentos, deducible desde Cuentas Nacionales Consumo Final de Hogares Servicios Personales ámbito Salud, Banco Central, y cotización adicional voluntaria a Seguros Privados de Salud, Sistema Isapre.</t>
  </si>
  <si>
    <t>Cifras monetarias expresada en millones o miles de pesos de cada año</t>
  </si>
  <si>
    <r>
      <t xml:space="preserve">Gasto Sistema Público </t>
    </r>
    <r>
      <rPr>
        <b/>
        <sz val="8"/>
        <rFont val="Arial"/>
        <family val="2"/>
      </rPr>
      <t>(1)</t>
    </r>
  </si>
  <si>
    <t>Población Sistema Público</t>
  </si>
  <si>
    <t>Gasto Per Capita Público</t>
  </si>
  <si>
    <r>
      <t xml:space="preserve">Gasto Sistema Privado </t>
    </r>
    <r>
      <rPr>
        <b/>
        <sz val="8"/>
        <rFont val="Arial"/>
        <family val="2"/>
      </rPr>
      <t>(2)</t>
    </r>
  </si>
  <si>
    <t>Población 
S. Isapre</t>
  </si>
  <si>
    <t>Gasto Per Capita Privado</t>
  </si>
  <si>
    <t>Num. Beneficiarios</t>
  </si>
  <si>
    <t>Tabla B03</t>
  </si>
  <si>
    <t>Datos Sistema Privado, Superintendencia de Salud - Estado de Resultados Financieros</t>
  </si>
  <si>
    <t>Datos Sistema Público de Salud, FONASA - Balance Presupuestario Fonasa.</t>
  </si>
  <si>
    <t>GASTO PERCAPITADO ASISTENCIAL EN SALUD, SEGÚN SISTEMA PREVISIONAL PÚBLICO Y PRIVADO, AÑOS 2000-2010</t>
  </si>
  <si>
    <t>Y SU PARTICIPACIÓN EN EL PIB, AÑOS 2000-2010</t>
  </si>
  <si>
    <t>PARTICIPACIÓN DEL APORTE FISCAL A SALUD Y GASTO PÚBLICO DE SALUD</t>
  </si>
  <si>
    <t>(En millones de pesos de cada año )</t>
  </si>
  <si>
    <t>Aporte</t>
  </si>
  <si>
    <t>Gto. Público</t>
  </si>
  <si>
    <t xml:space="preserve">Gasto </t>
  </si>
  <si>
    <t>(1)</t>
  </si>
  <si>
    <r>
      <t xml:space="preserve">Fiscal Salud </t>
    </r>
    <r>
      <rPr>
        <sz val="8"/>
        <rFont val="Arial"/>
        <family val="2"/>
      </rPr>
      <t>(2)</t>
    </r>
  </si>
  <si>
    <t>Fiscal / PIB</t>
  </si>
  <si>
    <r>
      <t>Salud Total</t>
    </r>
    <r>
      <rPr>
        <sz val="10"/>
        <rFont val="Arial"/>
        <family val="2"/>
      </rPr>
      <t xml:space="preserve"> </t>
    </r>
    <r>
      <rPr>
        <b/>
        <sz val="8"/>
        <rFont val="Arial"/>
        <family val="2"/>
      </rPr>
      <t>(3)</t>
    </r>
  </si>
  <si>
    <t>Público / PIB</t>
  </si>
  <si>
    <t>Tabla B04</t>
  </si>
  <si>
    <t>(2) Comprende Aporte Fiscal interinstitucional (MINSAL, FFAA y de Orden, MINEDUC) y Aporte Municipal</t>
  </si>
  <si>
    <t>(3) Comprende además del aporte Fiscal Interinstitucional, aporte de cotizaciones Seguridad Social</t>
  </si>
  <si>
    <t xml:space="preserve">Producto Interno Bruto,  Banco Central </t>
  </si>
  <si>
    <t>Gasto Público y Aporte Fiscal,  Min. Hacienda -DIPRES y FONASA -Departamento Finanzas</t>
  </si>
  <si>
    <t>EN EL PRODUCTO INTERNO BRUTO, AÑOS 2000-2010</t>
  </si>
  <si>
    <t>Tabla B05</t>
  </si>
  <si>
    <t>(en pesos c/año)</t>
  </si>
  <si>
    <r>
      <t xml:space="preserve">INGRESO DE COTIZACIÓN ANUAL PER CÁPITA </t>
    </r>
    <r>
      <rPr>
        <sz val="8"/>
        <rFont val="Arial"/>
        <family val="2"/>
      </rPr>
      <t>(1)</t>
    </r>
  </si>
  <si>
    <r>
      <t xml:space="preserve">GASTO TOTAL PER CÁPITA MAI </t>
    </r>
    <r>
      <rPr>
        <sz val="8"/>
        <rFont val="Arial"/>
        <family val="2"/>
      </rPr>
      <t>(2)</t>
    </r>
  </si>
  <si>
    <r>
      <t xml:space="preserve">GASTO TOTAL PER CÁPITA MLE </t>
    </r>
    <r>
      <rPr>
        <sz val="8"/>
        <rFont val="Arial"/>
        <family val="2"/>
      </rPr>
      <t>(3)</t>
    </r>
  </si>
  <si>
    <r>
      <t xml:space="preserve">GASTO PER CÁPITA SUBSIDIO INCAPACIDAD LABORAL </t>
    </r>
    <r>
      <rPr>
        <sz val="8"/>
        <rFont val="Arial"/>
        <family val="2"/>
      </rPr>
      <t>(4)</t>
    </r>
  </si>
  <si>
    <r>
      <t>GASTO PER CÁPITA PRÉSTAMOS MÉDICOS OTORGADOS</t>
    </r>
    <r>
      <rPr>
        <sz val="8"/>
        <rFont val="Arial"/>
        <family val="2"/>
      </rPr>
      <t xml:space="preserve">  (5)</t>
    </r>
  </si>
  <si>
    <r>
      <t xml:space="preserve">GASTO ADIMINISTRACIÓN FONASA PER CÁPITA </t>
    </r>
    <r>
      <rPr>
        <sz val="8"/>
        <rFont val="Arial"/>
        <family val="2"/>
      </rPr>
      <t>(6)</t>
    </r>
  </si>
  <si>
    <r>
      <t xml:space="preserve">POBLACIÓN </t>
    </r>
    <r>
      <rPr>
        <sz val="10"/>
        <rFont val="Arial"/>
        <family val="2"/>
      </rPr>
      <t>(diciembre de cada año)</t>
    </r>
  </si>
  <si>
    <t>Población Beneficiaria Total</t>
  </si>
  <si>
    <t>Población Beneficiaria Grupos B, C y D</t>
  </si>
  <si>
    <t>Población Cotizante (Dependiente-Independiente-Pensionado)</t>
  </si>
  <si>
    <t>Población Cotizante (Dependiente-Independiente)</t>
  </si>
  <si>
    <t>INGRESO / GASTO</t>
  </si>
  <si>
    <r>
      <t xml:space="preserve">Cotización en Salud </t>
    </r>
    <r>
      <rPr>
        <sz val="8"/>
        <rFont val="Arial"/>
        <family val="2"/>
      </rPr>
      <t>(1)</t>
    </r>
  </si>
  <si>
    <r>
      <t xml:space="preserve">MAI - Asistencial - Niveles Primario, Secundario y Terciario </t>
    </r>
    <r>
      <rPr>
        <sz val="8"/>
        <rFont val="Arial"/>
        <family val="2"/>
      </rPr>
      <t>(2)</t>
    </r>
  </si>
  <si>
    <r>
      <t xml:space="preserve">MLE - Gasto BAS Emitidos </t>
    </r>
    <r>
      <rPr>
        <sz val="8"/>
        <rFont val="Arial"/>
        <family val="2"/>
      </rPr>
      <t>(3)</t>
    </r>
  </si>
  <si>
    <r>
      <t xml:space="preserve">Subsidio Incapacidad Laboral </t>
    </r>
    <r>
      <rPr>
        <sz val="8"/>
        <rFont val="Arial"/>
        <family val="2"/>
      </rPr>
      <t>(4)</t>
    </r>
  </si>
  <si>
    <r>
      <t xml:space="preserve">Prestamos Médicos Otorgados </t>
    </r>
    <r>
      <rPr>
        <sz val="8"/>
        <rFont val="Arial"/>
        <family val="2"/>
      </rPr>
      <t>(5)</t>
    </r>
  </si>
  <si>
    <r>
      <t xml:space="preserve">Gasto en Administración FONASA </t>
    </r>
    <r>
      <rPr>
        <sz val="8"/>
        <rFont val="Arial"/>
        <family val="2"/>
      </rPr>
      <t>(6)</t>
    </r>
  </si>
  <si>
    <t>Años 2000-2010</t>
  </si>
  <si>
    <t>(*) Cifras susceptibles de ser modificadas</t>
  </si>
  <si>
    <t>(1) Considera el 7% de la renta imponible de cotización obligatoria para Salud, según cotización recaudada, respecto del total de cotizantes, a diciembre de cada año.</t>
  </si>
  <si>
    <t>(2) Gasto deducido por Transferencias Corrientes (ítem 24) del Balance Presupuestario Devengado - FONASA, descontando gasto por Subsidio de Incapacidad Laboral Servicios de Salud,  Pago por Presupuesto Institucional, respecto al total de beneficiarios del seguro público a diciembre de cada año.</t>
  </si>
  <si>
    <t>(3) Gasto MLE según emisión de Bonos Atención de Salud, incluye Bono electrónico, respecto del total de beneficiarios grupos B, C y D, a diciembre de cada año.</t>
  </si>
  <si>
    <t xml:space="preserve">Canales de Contacto </t>
  </si>
  <si>
    <t>01a</t>
  </si>
  <si>
    <t>Emisión de Ordenes de Atención, por región y tipo de entidad, años 2008-2009</t>
  </si>
  <si>
    <t>01b</t>
  </si>
  <si>
    <t>02a</t>
  </si>
  <si>
    <t>02b</t>
  </si>
  <si>
    <t>03</t>
  </si>
  <si>
    <t>Número de Contactos según tipo, recibidas en los canales de atención, por tipo y sexo, años 2008-2009</t>
  </si>
  <si>
    <t>04</t>
  </si>
  <si>
    <t>Número de Solicitudes Ciudadanas ingresadas por la WEB institucional, según tipo y sexo, años 2008-2009</t>
  </si>
  <si>
    <t>05</t>
  </si>
  <si>
    <t>Número de reclamos GES, ingresados por sexo y patología GES, años 2008-2009</t>
  </si>
  <si>
    <t>Nota:</t>
  </si>
  <si>
    <t>Prestadores en Convenio MLE</t>
  </si>
  <si>
    <t>Profesionales inscritos en la Modalidad Libre Elección por nivel, años 2009-2010</t>
  </si>
  <si>
    <t>Instituciones inscritas en la Modalidad Libre Elección por nivel, años 2009-2010</t>
  </si>
  <si>
    <t>Profesionales inscritos en la Modalidad Libre Elección por región, año 2009</t>
  </si>
  <si>
    <t>Profesionales inscritos en la Modalidad Libre Elección por región, año 2010</t>
  </si>
  <si>
    <t>03a</t>
  </si>
  <si>
    <t>Instituciones inscritas en la Modalidad Libre Elección por región, año 2009</t>
  </si>
  <si>
    <t>03b</t>
  </si>
  <si>
    <t>Instituciones inscritas en la Modalidad Libre Elección por región, año 2010</t>
  </si>
  <si>
    <t>Médicos agrupados por especialidad en la Modalidad Libre Elección, años 2009-2010</t>
  </si>
  <si>
    <t>04a</t>
  </si>
  <si>
    <t>04b</t>
  </si>
  <si>
    <t>05a</t>
  </si>
  <si>
    <t>05b</t>
  </si>
  <si>
    <t>06</t>
  </si>
  <si>
    <t>07a</t>
  </si>
  <si>
    <t>Convenio Teletón: Número de Pacientes beneficiados según sexo y tipo de diagnóstico, por Servicio de Salud, año 2009</t>
  </si>
  <si>
    <t>07b</t>
  </si>
  <si>
    <t>Convenio Teletón: Número de Pacientes beneficiados según sexo y tipo de diagnóstico, por Servicio de Salud, año 2010</t>
  </si>
  <si>
    <t>08</t>
  </si>
  <si>
    <t>Convenio Teletón: Gasto en Prestaciones, por Servicio de Salud, años 2009-2010</t>
  </si>
  <si>
    <t>09</t>
  </si>
  <si>
    <t>Convenio CONIN: Número de Pacientes por sexo, actividad en número de prestaciones y gasto asociado, años 2009-2010</t>
  </si>
  <si>
    <t>Convenio Hogar de Cristo: Pacientes Terminales, Días cama y Gasto asociado, por centro de atención, años 2009-2010</t>
  </si>
  <si>
    <t>Convenio Clínica Antofagasta: Actividad y Gasto Según tipo de prestación PAD, años 2009-2010</t>
  </si>
  <si>
    <t>12a</t>
  </si>
  <si>
    <t>Convenio Clínica Alemana: Número de pacientes por sexo, actividad y gasto, por Servicios de Salud, año 2009</t>
  </si>
  <si>
    <t>12b</t>
  </si>
  <si>
    <t>Convenio Clínica Alemana: Número de pacientes por sexo, actividad y gasto, por Servicios de Salud, año 2010</t>
  </si>
  <si>
    <t>17a</t>
  </si>
  <si>
    <t>17b</t>
  </si>
  <si>
    <t>01</t>
  </si>
  <si>
    <t>02</t>
  </si>
  <si>
    <t>07</t>
  </si>
  <si>
    <t>10</t>
  </si>
  <si>
    <t>11</t>
  </si>
  <si>
    <t>12</t>
  </si>
  <si>
    <t>Balances</t>
  </si>
  <si>
    <t xml:space="preserve">Desagregación Subtitulo 21, años 2009 - 2010 </t>
  </si>
  <si>
    <t xml:space="preserve">Desagregación Subtitulo 22, años 2009 - 2010 </t>
  </si>
  <si>
    <t>02c</t>
  </si>
  <si>
    <t xml:space="preserve">Desagregación Subtitulo 24, años 2009 - 2010 </t>
  </si>
  <si>
    <t>Estadísticas de Préstamos Médicos, otorgados y recuperados por región, Modalidad Libre Elección e Institucional, años 2009-2010</t>
  </si>
  <si>
    <t>Estadísticas de Préstamos Médicos otorgados por sexo y grupos de edad solicitante, años 2009-2010</t>
  </si>
  <si>
    <t>Estadísticas de Préstamos Médicos otorgados por region, sexo y tramo de ingreso solicitante, año 2009</t>
  </si>
  <si>
    <t>Estadísticas de Préstamos Médicos otorgados por region, sexo y tramo de ingreso solicitante, año 2010</t>
  </si>
  <si>
    <t>Estadísticas de Préstamos Médicos otorgados por sexo y tramo de renta imponible del afiliado asociado, año 2009</t>
  </si>
  <si>
    <t>Estadísticas de Préstamos Médicos otorgados por sexo y tramo de renta imponible del afiliado asociado, año 2010</t>
  </si>
  <si>
    <t xml:space="preserve">Ingresos previsionales según fuente de recaudación, años 2009-2010 </t>
  </si>
  <si>
    <t xml:space="preserve">Ingresos previsionales según tipo de cotizante, años 2009 - 2010 </t>
  </si>
  <si>
    <t>Ingreso Promedio y Densidad de cotizaciones, según tipo de cotizante, años 2009-2010</t>
  </si>
  <si>
    <t>Fiscalización de Prestaciones - Fiscalización de Cotizaciones</t>
  </si>
  <si>
    <t>Población Beneficiaria FONASA</t>
  </si>
  <si>
    <t>Distribución Población Beneficiaria, según región y tramos de ingreso, respecto de población total, regional y nacional, año 2009</t>
  </si>
  <si>
    <t>Número de fiscalizaciones a prestaciones y prestadores del plan, por área fiscalizada y Dirección Regional, años 2008-2009</t>
  </si>
  <si>
    <t>Número de fiscalizaciones de garantías de oportunidad en el AUGE por problema de salud, años 2008-2009</t>
  </si>
  <si>
    <t xml:space="preserve">Fiscalización de reclamos por causa no AUGE por Dirección Regional y modalidad de atención, años 2008-2009 </t>
  </si>
  <si>
    <t>01c</t>
  </si>
  <si>
    <t>03c</t>
  </si>
  <si>
    <t>C</t>
  </si>
  <si>
    <t>D</t>
  </si>
  <si>
    <t>E</t>
  </si>
  <si>
    <t>F</t>
  </si>
  <si>
    <t>G</t>
  </si>
  <si>
    <t>H</t>
  </si>
  <si>
    <t>I</t>
  </si>
  <si>
    <t>PROGRAMA ENTREGA MEDICAMENTOS DE ALTO COSTO</t>
  </si>
  <si>
    <t>NÚMERO PERSONAS BENEFICIADAS Y GASTO POR SEXO Y ENFERMEDAD</t>
  </si>
  <si>
    <r>
      <t xml:space="preserve">AÑO 2009 </t>
    </r>
    <r>
      <rPr>
        <sz val="8"/>
        <rFont val="Arial"/>
        <family val="2"/>
      </rPr>
      <t>(1)</t>
    </r>
  </si>
  <si>
    <t>N° BENEFICIARIOS</t>
  </si>
  <si>
    <t>GASTO (M$ c/año)</t>
  </si>
  <si>
    <r>
      <t xml:space="preserve">ENFERMEDAD </t>
    </r>
    <r>
      <rPr>
        <sz val="8"/>
        <rFont val="Arial"/>
        <family val="2"/>
      </rPr>
      <t>(2)</t>
    </r>
  </si>
  <si>
    <t>TOTAL</t>
  </si>
  <si>
    <t>MUJERES</t>
  </si>
  <si>
    <t>HOMBRES</t>
  </si>
  <si>
    <t>DISTONÍA</t>
  </si>
  <si>
    <t>HORMONA DE CRECIMIENTO</t>
  </si>
  <si>
    <t>ENFERMEDADES LISOSOMALES</t>
  </si>
  <si>
    <t>ESCLEROSIS MÚLTIPLE</t>
  </si>
  <si>
    <t>GUILLAIN BARRE</t>
  </si>
  <si>
    <t>HEPATITIS C</t>
  </si>
  <si>
    <t>(1) Primer año en fase de operación, en 2007 en fase de implementación</t>
  </si>
  <si>
    <t>(2) Corresponde a agrupaciones de diagnósticos conforme a CIE-10</t>
  </si>
  <si>
    <t>Fuente:</t>
  </si>
  <si>
    <t>Departamento de Comercialización - Plan de Beneficios</t>
  </si>
  <si>
    <r>
      <t xml:space="preserve">AÑO 2010 </t>
    </r>
    <r>
      <rPr>
        <sz val="8"/>
        <rFont val="Arial"/>
        <family val="2"/>
      </rPr>
      <t>(1)</t>
    </r>
  </si>
  <si>
    <t>CONVENIO TELETÓN</t>
  </si>
  <si>
    <t>NÚMERO DE PACIENTES BENEFICIADOS, SEGÚN SEXO, TIPO DE DIAGNÓSTICO, POR SERVICIO DE SALUD</t>
  </si>
  <si>
    <t>AÑO 2009</t>
  </si>
  <si>
    <t>Ambos Sexos</t>
  </si>
  <si>
    <t>Mujeres</t>
  </si>
  <si>
    <t>Hombres</t>
  </si>
  <si>
    <t>Servicio de</t>
  </si>
  <si>
    <r>
      <t xml:space="preserve">Tipos de Diagnóstico </t>
    </r>
    <r>
      <rPr>
        <sz val="10"/>
        <rFont val="Arial"/>
        <family val="2"/>
      </rPr>
      <t>(1)</t>
    </r>
  </si>
  <si>
    <t>Total</t>
  </si>
  <si>
    <t>Salud</t>
  </si>
  <si>
    <t>Arica</t>
  </si>
  <si>
    <t>Iquique</t>
  </si>
  <si>
    <t>Antofagasta</t>
  </si>
  <si>
    <t>Atacama</t>
  </si>
  <si>
    <t>Coquimbo</t>
  </si>
  <si>
    <t>Valparaíso</t>
  </si>
  <si>
    <t>Viña del Mar</t>
  </si>
  <si>
    <t>Aconcagua</t>
  </si>
  <si>
    <t>Lib. Bdo.O'Higgins</t>
  </si>
  <si>
    <t>Maule</t>
  </si>
  <si>
    <t>Ñuble</t>
  </si>
  <si>
    <t>Concepción</t>
  </si>
  <si>
    <t>Talcahuano</t>
  </si>
  <si>
    <t>Bio Bio</t>
  </si>
  <si>
    <t>Arauco</t>
  </si>
  <si>
    <t>Araucanía Norte</t>
  </si>
  <si>
    <t>Araucanía Sur</t>
  </si>
  <si>
    <t>Valdivia</t>
  </si>
  <si>
    <t>Osorno</t>
  </si>
  <si>
    <r>
      <t xml:space="preserve">Del Reloncaví </t>
    </r>
    <r>
      <rPr>
        <sz val="8"/>
        <rFont val="Arial"/>
        <family val="2"/>
      </rPr>
      <t>(2)</t>
    </r>
  </si>
  <si>
    <r>
      <t xml:space="preserve">Chiloé </t>
    </r>
    <r>
      <rPr>
        <sz val="8"/>
        <rFont val="Arial"/>
        <family val="2"/>
      </rPr>
      <t>(2)</t>
    </r>
  </si>
  <si>
    <t>Aysén</t>
  </si>
  <si>
    <t>Metrop. Central</t>
  </si>
  <si>
    <t>Metrop. Sur</t>
  </si>
  <si>
    <t>Metrop. Norte</t>
  </si>
  <si>
    <t>Metrop. Occidente</t>
  </si>
  <si>
    <t>Metrop. Sur Oriente</t>
  </si>
  <si>
    <t>Total general</t>
  </si>
  <si>
    <t>Part. Diagnóstica (%)</t>
  </si>
  <si>
    <t>(1) Diagnóstico:  (1) Parálisis Cerebral; (2) Enfermedades Neuromusculares; (3) Alteraciones Raquimedulares</t>
  </si>
  <si>
    <t>(4) Alteraciones S.N.C; (5) Amputaciones y Malformaciones Extremidades; (6) Otros Diagnósticos</t>
  </si>
  <si>
    <t>(2) A partir del año 2008, el SS Llan-Chi-Pal se divide en SS Chiloé y SS Del Reloncaví</t>
  </si>
  <si>
    <t>AÑO 2010</t>
  </si>
  <si>
    <t>Muejres</t>
  </si>
  <si>
    <r>
      <t xml:space="preserve">Tipos de Diagnóstico </t>
    </r>
    <r>
      <rPr>
        <sz val="8"/>
        <rFont val="Arial"/>
        <family val="2"/>
      </rPr>
      <t>(1)</t>
    </r>
  </si>
  <si>
    <t>CONVENIO TELETÓN, GASTO EN PRESTACIONES</t>
  </si>
  <si>
    <t>POR SERVICIOS DE SALUD</t>
  </si>
  <si>
    <t>AÑOS 2009 Y 2010</t>
  </si>
  <si>
    <t xml:space="preserve">GASTO </t>
  </si>
  <si>
    <t>% Var</t>
  </si>
  <si>
    <t>de Salud</t>
  </si>
  <si>
    <t>M$ c/año</t>
  </si>
  <si>
    <t>Bío Bío</t>
  </si>
  <si>
    <r>
      <t xml:space="preserve">Reloncaví </t>
    </r>
    <r>
      <rPr>
        <sz val="9"/>
        <rFont val="Arial"/>
        <family val="2"/>
      </rPr>
      <t>(1)</t>
    </r>
  </si>
  <si>
    <r>
      <t xml:space="preserve">Chiloé </t>
    </r>
    <r>
      <rPr>
        <sz val="9"/>
        <rFont val="Arial"/>
        <family val="2"/>
      </rPr>
      <t>(1)</t>
    </r>
  </si>
  <si>
    <t>Total Nacional</t>
  </si>
  <si>
    <t>(1) A partir del año 2008, el SS Llan-Chi-Pal se divide en SS Chiloé y SS Del Reloncaví</t>
  </si>
  <si>
    <t>CONVENIO CONIN</t>
  </si>
  <si>
    <t>NÚMERO DE PACIENTES POR SEXO, ACTIVIDAD EN NÚMERO DE PRESTACIONES Y GASTO ASOCIADO</t>
  </si>
  <si>
    <t>(Gasto en miles de pesos de cada año)</t>
  </si>
  <si>
    <t>SEXO</t>
  </si>
  <si>
    <t>Prestaciones</t>
  </si>
  <si>
    <t>Gasto</t>
  </si>
  <si>
    <t>Actividad</t>
  </si>
  <si>
    <t>Número</t>
  </si>
  <si>
    <t>Var. %</t>
  </si>
  <si>
    <t>Chiloé (1)</t>
  </si>
  <si>
    <t>Del Reloncaví (1)</t>
  </si>
  <si>
    <t>Metrop. Oriente</t>
  </si>
  <si>
    <t>AÑOS 2009 - 2010</t>
  </si>
  <si>
    <t>CONVENIO HOGAR DE CRISTO</t>
  </si>
  <si>
    <t>PACIENTES TERMINALES, DÍAS CAMA Y GASTO ASOCIADO POR CENTRO DE ATENCIÓN</t>
  </si>
  <si>
    <t>Días-Cama</t>
  </si>
  <si>
    <t>Centros de Atención</t>
  </si>
  <si>
    <t>Centro de Iquique</t>
  </si>
  <si>
    <t>Centro de Antofagasta</t>
  </si>
  <si>
    <t>Centro de Talca</t>
  </si>
  <si>
    <t>Centro de Puerto Montt</t>
  </si>
  <si>
    <t>Centro de la Serena</t>
  </si>
  <si>
    <t>Sala Padre Hurtado</t>
  </si>
  <si>
    <t>Hogar Aconcagua</t>
  </si>
  <si>
    <t>Hogar El Belloto</t>
  </si>
  <si>
    <t>Curicó</t>
  </si>
  <si>
    <t>Los Angeles</t>
  </si>
  <si>
    <t>Hogar Padre Hurtado</t>
  </si>
  <si>
    <t>Hogar Nueva Imperial</t>
  </si>
  <si>
    <t>Hogar Concepción</t>
  </si>
  <si>
    <t>Hogar Valdivia</t>
  </si>
  <si>
    <t>Hogar Osorno</t>
  </si>
  <si>
    <t>Hogar Giacaman</t>
  </si>
  <si>
    <t>Hogar Rosita Renard-Sociales</t>
  </si>
  <si>
    <t>Hogar Rosita Renard-Crónicos</t>
  </si>
  <si>
    <t>Hogar Mauricio Riesco</t>
  </si>
  <si>
    <t>Hogas Santa Cruz</t>
  </si>
  <si>
    <t>Hogar Villa Padre Hurtado de Nos</t>
  </si>
  <si>
    <t>Hogar Recoleta</t>
  </si>
  <si>
    <t>Hogar Punta Arenas</t>
  </si>
  <si>
    <t>Sala San José/Sta Gta Sociales.</t>
  </si>
  <si>
    <t>Sala San José/Sta Gta Crónicos.</t>
  </si>
  <si>
    <t>Hogar Mi Hogar</t>
  </si>
  <si>
    <t>Hogar El Patroncito</t>
  </si>
  <si>
    <t>Hogar Carlos Mujica</t>
  </si>
  <si>
    <t>Otros Hogares</t>
  </si>
  <si>
    <t>CONVENIO CLÍNICA ANTOFAGASTA, ACTIVIDAD Y GASTO SEGÚN TIPO DE PRESTACIÓN PAD</t>
  </si>
  <si>
    <t>AÑOS 2009-2010</t>
  </si>
  <si>
    <r>
      <t xml:space="preserve">ACTIVIDAD </t>
    </r>
    <r>
      <rPr>
        <sz val="8"/>
        <color indexed="8"/>
        <rFont val="Arial"/>
        <family val="2"/>
      </rPr>
      <t>(1)</t>
    </r>
  </si>
  <si>
    <t>PRESTACIÓN PAD</t>
  </si>
  <si>
    <t>By-Pass</t>
  </si>
  <si>
    <t>Cirugía Cardíaca de Complejidad Mayor</t>
  </si>
  <si>
    <t>Cirugía Cardiaca de Complejidad Media</t>
  </si>
  <si>
    <t>Cinecoronariografía con uso de Visipaque</t>
  </si>
  <si>
    <t>Aortografía o Cineangiografía</t>
  </si>
  <si>
    <r>
      <t xml:space="preserve">Angioplastía sin Stent </t>
    </r>
    <r>
      <rPr>
        <sz val="8"/>
        <rFont val="Arial"/>
        <family val="2"/>
      </rPr>
      <t>(2)</t>
    </r>
  </si>
  <si>
    <t>Angioplastía con 1 Stent</t>
  </si>
  <si>
    <t>Angioplastía con 2 Stent</t>
  </si>
  <si>
    <r>
      <t xml:space="preserve">Estudio Electrofisiológico </t>
    </r>
    <r>
      <rPr>
        <sz val="8"/>
        <rFont val="Arial"/>
        <family val="2"/>
      </rPr>
      <t>(2)</t>
    </r>
  </si>
  <si>
    <t>Implantación  de marcapaso (sin marcapaso)</t>
  </si>
  <si>
    <t>Implantación  de marcapaso (con marcapaso)</t>
  </si>
  <si>
    <t>Shock Cardiogénico</t>
  </si>
  <si>
    <t>(1) Medido en número de prestaciones según Pago Asociado a Disgnóstico</t>
  </si>
  <si>
    <t>(2) PAD MLE, resto PAD MLE</t>
  </si>
  <si>
    <t>TABLA D12a</t>
  </si>
  <si>
    <t>CONVENIO CLÍNICA ALEMANA</t>
  </si>
  <si>
    <t>NÚMERO DE PACIENTES POR SEXO, ACTIVIDAD Y GASTO, POR SERVICIOS DE SALUD</t>
  </si>
  <si>
    <t>Servicios de Salud</t>
  </si>
  <si>
    <t>MUJER</t>
  </si>
  <si>
    <t>HOMBRE</t>
  </si>
  <si>
    <t>Nº Prestaciones</t>
  </si>
  <si>
    <t>S.S. Metropolitano Norte</t>
  </si>
  <si>
    <t>S.S. Metropolitano Oriente</t>
  </si>
  <si>
    <t>S.S. Metropolitano Central</t>
  </si>
  <si>
    <t>S.S. Metropolitano Occidente</t>
  </si>
  <si>
    <t>S.S. Metropolitano Sur</t>
  </si>
  <si>
    <t>S.S. Metropolitano Sur Oriente</t>
  </si>
  <si>
    <t>S.S. Valparaíso-San Antonio</t>
  </si>
  <si>
    <t>S.S. Viña del Mar-Quillota</t>
  </si>
  <si>
    <t>S.S. Aconcagua</t>
  </si>
  <si>
    <t>S.S. Libert. Bernardo O'Higgins</t>
  </si>
  <si>
    <t>TABLA D12b</t>
  </si>
  <si>
    <t>(M$ año 2010)</t>
  </si>
  <si>
    <t>S.S  Viña del Mar-Quillota</t>
  </si>
  <si>
    <t>S.S. Libert. Bernardo O`Higgins</t>
  </si>
  <si>
    <t xml:space="preserve">SEGURO CONTRA RIESGO VITAL (POST ESTABILIZACIÓN), </t>
  </si>
  <si>
    <t>NÚMERO DE PERSONAS BENEFICIADAS Y RECURSOS DEMANDADOS POR SEXO</t>
  </si>
  <si>
    <r>
      <t xml:space="preserve">DIRECCIÓN REGIONAL </t>
    </r>
    <r>
      <rPr>
        <sz val="8"/>
        <rFont val="Arial"/>
        <family val="2"/>
      </rPr>
      <t>(1)</t>
    </r>
  </si>
  <si>
    <t>Norte</t>
  </si>
  <si>
    <t>Centro Norte</t>
  </si>
  <si>
    <t>Metropolitana y Región de O'Higgins</t>
  </si>
  <si>
    <t>Centro Sur</t>
  </si>
  <si>
    <t>Sur</t>
  </si>
  <si>
    <t>TOTAL NACIONAL</t>
  </si>
  <si>
    <t>GASTO (M$ año 2010)</t>
  </si>
  <si>
    <t>CONVENIOS OTRAS INSTITUCIONES, PRESUPUESTO INICIAL Y GASTO, AÑOS 2009-2010</t>
  </si>
  <si>
    <t>Presup. Inicial</t>
  </si>
  <si>
    <t>Institución</t>
  </si>
  <si>
    <t>MM$ c/año</t>
  </si>
  <si>
    <t>CONVENIOS NO AUGE</t>
  </si>
  <si>
    <t>Fundación p/Dignidad Hombre (Clínica la Familia)</t>
  </si>
  <si>
    <t>Clínica Mater</t>
  </si>
  <si>
    <t>Cardiocirugías con Hosp. FACH</t>
  </si>
  <si>
    <t>Fundación Las Rosas (Días Cama Pacientes Adultos Mayores)</t>
  </si>
  <si>
    <r>
      <t xml:space="preserve">Convenio DIRECSAN Hosp. Almirante Neff (Cole y Hernias S.S.Viña del Mar -Quillota) </t>
    </r>
    <r>
      <rPr>
        <sz val="8"/>
        <rFont val="Arial"/>
        <family val="2"/>
      </rPr>
      <t>(1)</t>
    </r>
  </si>
  <si>
    <r>
      <t xml:space="preserve">Clínica Pto. Varas (Amígdalas S.S. Araucanía Sur) </t>
    </r>
    <r>
      <rPr>
        <sz val="8"/>
        <rFont val="Arial"/>
        <family val="2"/>
      </rPr>
      <t>(1)</t>
    </r>
  </si>
  <si>
    <t>ACHS (Recambio caderas H.Quilpue y B.Lucco)</t>
  </si>
  <si>
    <t>Camas UGCC</t>
  </si>
  <si>
    <t>Caso Superintendencia (Mario Krann)</t>
  </si>
  <si>
    <t>CONVENIOS AUGE</t>
  </si>
  <si>
    <t>Corporación del Transplantes Renales</t>
  </si>
  <si>
    <t>Sociedad Inv. Coyhaique (Aysen)</t>
  </si>
  <si>
    <t>Hospital Fuerza Aerea de Chile (Escoliosis)</t>
  </si>
  <si>
    <t>Soc. Profesional Scanner Sur Ltda.</t>
  </si>
  <si>
    <t>Cargas Virales (3)</t>
  </si>
  <si>
    <t>Maule (vicios de Refracción) (Soc.Rodrígez)</t>
  </si>
  <si>
    <t>C.Oftalmólogico Toro y Cia (Maule)</t>
  </si>
  <si>
    <t>C Psiquiatra Arauco (Maule)</t>
  </si>
  <si>
    <t>Centrovisión (Oftal. Maule)</t>
  </si>
  <si>
    <t>Clínica del Maule (HNP SS Maule)</t>
  </si>
  <si>
    <t xml:space="preserve">PUC Tumores Cerebrales </t>
  </si>
  <si>
    <t>Hospital U. Chile HNP</t>
  </si>
  <si>
    <t>Mutual de Seguridad (Recambio caderas B.Lucco)</t>
  </si>
  <si>
    <t>Sociedad Torres</t>
  </si>
  <si>
    <t>Compras por Incumplimiento (Provisión Futuras Compras)</t>
  </si>
  <si>
    <t>Convenio Avansalud (Hernia Lumbar)</t>
  </si>
  <si>
    <t>Soc. Dra. Rojas Cía Ltda.</t>
  </si>
  <si>
    <t>Soc. Médica Rodríguez Ltda.</t>
  </si>
  <si>
    <t>FACH (HNP B.Lucco y otros)</t>
  </si>
  <si>
    <t>Clínica Las Condes (Tumores SS Maule y Ar.Sur)</t>
  </si>
  <si>
    <t>Clinica Santa Maria (caso David Hanus B)</t>
  </si>
  <si>
    <t>CONVENIOS MARCO</t>
  </si>
  <si>
    <t>Accesos Vasculares (AUGE)</t>
  </si>
  <si>
    <t>Convenio Radioterapia (AUGE)</t>
  </si>
  <si>
    <t>Conv.Marco Camas (Externalización de Pacientes (No AUGE))</t>
  </si>
  <si>
    <t>Convenio Panfotocouagulación (AUGE) (Vitrectomías)</t>
  </si>
  <si>
    <t>Convenio Vitrectomias(AUGE) (Panfotocag.)</t>
  </si>
  <si>
    <t>Endoprótesis de Cadera</t>
  </si>
  <si>
    <t>Procedimientos Alta Complejidad (AUGE)</t>
  </si>
  <si>
    <t>(1) Convenios realizados para rebajar listas de espera, plan de 90 días año 2008.</t>
  </si>
  <si>
    <r>
      <t xml:space="preserve">Convenio Cataratas (AUGE) </t>
    </r>
    <r>
      <rPr>
        <sz val="9"/>
        <rFont val="Arial"/>
        <family val="2"/>
      </rPr>
      <t>(2)</t>
    </r>
  </si>
  <si>
    <r>
      <t xml:space="preserve">Convenio Hemodiálisis (AUGE) </t>
    </r>
    <r>
      <rPr>
        <sz val="9"/>
        <rFont val="Arial"/>
        <family val="2"/>
      </rPr>
      <t>(2)</t>
    </r>
  </si>
  <si>
    <t>TABLA E02a</t>
  </si>
  <si>
    <r>
      <t>NÚMERO DE CREDENCIALES EMITIDAS AL GRUPO A</t>
    </r>
    <r>
      <rPr>
        <b/>
        <sz val="8"/>
        <rFont val="Arial"/>
        <family val="2"/>
      </rPr>
      <t xml:space="preserve"> (1</t>
    </r>
    <r>
      <rPr>
        <b/>
        <sz val="10"/>
        <rFont val="Arial"/>
        <family val="2"/>
      </rPr>
      <t>) DEL FONASA,  POR SEXO Y REGIÓN</t>
    </r>
  </si>
  <si>
    <t>AÑOS</t>
  </si>
  <si>
    <t>VARIACION ANUAL (%)</t>
  </si>
  <si>
    <t>IQUIQUE</t>
  </si>
  <si>
    <t>II</t>
  </si>
  <si>
    <t>ANTOFAGASTA</t>
  </si>
  <si>
    <t>III</t>
  </si>
  <si>
    <t>ATACAMA</t>
  </si>
  <si>
    <t>IV</t>
  </si>
  <si>
    <t>COQUIMBO</t>
  </si>
  <si>
    <t>V</t>
  </si>
  <si>
    <t>VALPARAISO</t>
  </si>
  <si>
    <t>VI</t>
  </si>
  <si>
    <t>O'HIGGINS</t>
  </si>
  <si>
    <t>VII</t>
  </si>
  <si>
    <t>MAULE</t>
  </si>
  <si>
    <t>VIII</t>
  </si>
  <si>
    <t>BIO-BIO</t>
  </si>
  <si>
    <t>IX</t>
  </si>
  <si>
    <t>ARAUCANIA</t>
  </si>
  <si>
    <t>X</t>
  </si>
  <si>
    <t>LOS LAGOS</t>
  </si>
  <si>
    <t>XI</t>
  </si>
  <si>
    <t>AYSEN</t>
  </si>
  <si>
    <t>XII</t>
  </si>
  <si>
    <t>MAGALLANES</t>
  </si>
  <si>
    <t>RM</t>
  </si>
  <si>
    <t>METROPOLITANA</t>
  </si>
  <si>
    <t>NACIONAL</t>
  </si>
  <si>
    <t>TABLA E02b</t>
  </si>
  <si>
    <r>
      <t xml:space="preserve">NÚMERO DE CREDENCIALES EMITIDAS A LOS GRUPOS B, C Y D </t>
    </r>
    <r>
      <rPr>
        <b/>
        <sz val="8"/>
        <rFont val="Arial"/>
        <family val="2"/>
      </rPr>
      <t>(3)</t>
    </r>
    <r>
      <rPr>
        <b/>
        <sz val="10"/>
        <rFont val="Arial"/>
        <family val="2"/>
      </rPr>
      <t xml:space="preserve"> DEL FONASA,  POR SEXO Y REGIÓN</t>
    </r>
  </si>
  <si>
    <t>(1) Conformado por beneficiarios del Subsidio Único Familiar, Titulares y Cargas Familiares de Pensiones Asistenciales y Carentes de Recursos o indigentes. (Fonasa Grupo A)</t>
  </si>
  <si>
    <t>(2) El Sistema Informático que genera esta estadística a la fecha no ha efectuado la actualización a la nueva división político administrativa nacional</t>
  </si>
  <si>
    <t>(3) Conformado por titulares cotizantes y cargas familiares asociadas, mas beneficiarios del Subsidio de Cesantía y Seguro de Desempleo. Fonasa grupos B, C y D.</t>
  </si>
  <si>
    <t>(4) Las credenciales para los asegurados de Tramos B-C-D se dejaron de emitir a partir de Septiembre 2010</t>
  </si>
  <si>
    <t xml:space="preserve">Fuente: </t>
  </si>
  <si>
    <t>TABLA F16</t>
  </si>
  <si>
    <t>ESTADÍSTICAS DE PRÉSTAMOS MÉDICOS OTORGADOS Y RECUPERADOS</t>
  </si>
  <si>
    <t>POR REGIÓN, MODALIDAD LIBRE ELECCIÓN E INSTITUCIONAL, AÑOS 2009 Y 2010</t>
  </si>
  <si>
    <t>OTORGADOS</t>
  </si>
  <si>
    <t>RECUPERADOS</t>
  </si>
  <si>
    <t>RECUPERADOS /</t>
  </si>
  <si>
    <r>
      <t xml:space="preserve">REGIÓN </t>
    </r>
    <r>
      <rPr>
        <sz val="8"/>
        <rFont val="Arial"/>
        <family val="2"/>
      </rPr>
      <t>(1)</t>
    </r>
  </si>
  <si>
    <t>CANTIDAD</t>
  </si>
  <si>
    <t>MONTO</t>
  </si>
  <si>
    <t>VAR. %</t>
  </si>
  <si>
    <t>TARAPACÁ</t>
  </si>
  <si>
    <t>VALPARAÍSO</t>
  </si>
  <si>
    <t>BÍO-BÍO</t>
  </si>
  <si>
    <t>ARAUCANÍA</t>
  </si>
  <si>
    <t>(1) Basado en antigua clasificación político administrativa, por conformación de bases de datos referencial</t>
  </si>
  <si>
    <t>TABLA F17</t>
  </si>
  <si>
    <t>ESTADÍSTICAS DE PRÉSTAMOS MÉDICOS OTORGADOS</t>
  </si>
  <si>
    <t>POR SEXO Y GRUPOS DE EDAD SOLICITANTE</t>
  </si>
  <si>
    <t>Grupos de Edad</t>
  </si>
  <si>
    <t>( AÑOS)</t>
  </si>
  <si>
    <t>N° Personas</t>
  </si>
  <si>
    <t>Var %</t>
  </si>
  <si>
    <t>0-19</t>
  </si>
  <si>
    <t>20-24</t>
  </si>
  <si>
    <t>25-29</t>
  </si>
  <si>
    <t>30-34</t>
  </si>
  <si>
    <t>35-39</t>
  </si>
  <si>
    <t>40-44</t>
  </si>
  <si>
    <t>45-49</t>
  </si>
  <si>
    <t>50-54</t>
  </si>
  <si>
    <t>55-59</t>
  </si>
  <si>
    <t>60-64</t>
  </si>
  <si>
    <t>65-69</t>
  </si>
  <si>
    <t>70-74</t>
  </si>
  <si>
    <t>75-79</t>
  </si>
  <si>
    <t>80 y +</t>
  </si>
  <si>
    <t xml:space="preserve">Departamento de Finanzas - </t>
  </si>
  <si>
    <t>POR REGIÓN, SEXO Y TRAMO DE INGRESO SOLICITANTE</t>
  </si>
  <si>
    <r>
      <t xml:space="preserve">TRAMOS DE INGRESO </t>
    </r>
    <r>
      <rPr>
        <b/>
        <sz val="8"/>
        <rFont val="Arial"/>
        <family val="2"/>
      </rPr>
      <t>(1)</t>
    </r>
  </si>
  <si>
    <r>
      <t xml:space="preserve">TRAMOS DE INGRESO </t>
    </r>
    <r>
      <rPr>
        <b/>
        <sz val="8"/>
        <rFont val="Arial"/>
        <family val="2"/>
      </rPr>
      <t>(2)</t>
    </r>
  </si>
  <si>
    <t>B</t>
  </si>
  <si>
    <t>ESTADÍSTICAS DE PRESTAMOS MÉDICOS OTORGADOS</t>
  </si>
  <si>
    <t>TRAMOS DE INGRESO (1)</t>
  </si>
  <si>
    <t xml:space="preserve">(2) Tramo de ingreso A (Carentes de Recursos, SUF y PASIS/PBS) no están afectos </t>
  </si>
  <si>
    <t>POR SEXO Y TRAMO DE RENTA IMPONIBLE DEL AFILIADO ASOCIADO</t>
  </si>
  <si>
    <t>Tramo de Ingreso</t>
  </si>
  <si>
    <t>Imponible Mensual ($)</t>
  </si>
  <si>
    <t xml:space="preserve">Menor a $100.000       </t>
  </si>
  <si>
    <t xml:space="preserve">$100.001 - $150.000 </t>
  </si>
  <si>
    <t>$150.001 - $200.000</t>
  </si>
  <si>
    <t xml:space="preserve">$200.001 - $250.000 </t>
  </si>
  <si>
    <t xml:space="preserve">$250.001 - $300.000 </t>
  </si>
  <si>
    <t xml:space="preserve">$300.001 - $350.000 </t>
  </si>
  <si>
    <t xml:space="preserve">$350.001 - $400.000 </t>
  </si>
  <si>
    <t xml:space="preserve">$400.001 - $450.000 </t>
  </si>
  <si>
    <t xml:space="preserve">$450.001 - $500.000 </t>
  </si>
  <si>
    <t xml:space="preserve">$500.001 - $550.000 </t>
  </si>
  <si>
    <t>$550.001 - $600.000</t>
  </si>
  <si>
    <t xml:space="preserve">$600.001 - $650.000 </t>
  </si>
  <si>
    <t>$650.001 - $700.000</t>
  </si>
  <si>
    <t>$700.001 - $750.000</t>
  </si>
  <si>
    <t xml:space="preserve">$750.001 - $800.000 </t>
  </si>
  <si>
    <t xml:space="preserve">$800.001 - $900.000 </t>
  </si>
  <si>
    <t xml:space="preserve">Mayor a $900.000    </t>
  </si>
  <si>
    <t>PRESTAMOS MEDICOS SEGÚN TIPO Y MODALIDAD DE ATENCIÓN</t>
  </si>
  <si>
    <t>AÑOS 2003-2010</t>
  </si>
  <si>
    <t>Tipo de Préstamo</t>
  </si>
  <si>
    <t>Modalidad de Atención</t>
  </si>
  <si>
    <t>Datos</t>
  </si>
  <si>
    <t>MLE</t>
  </si>
  <si>
    <t>Part</t>
  </si>
  <si>
    <t>MAI</t>
  </si>
  <si>
    <t>Total Ambas Modalidades</t>
  </si>
  <si>
    <t>Año</t>
  </si>
  <si>
    <t>(%)</t>
  </si>
  <si>
    <t>Diálisis</t>
  </si>
  <si>
    <t>Monto Otorgado</t>
  </si>
  <si>
    <t>Cantidad</t>
  </si>
  <si>
    <t>Otros</t>
  </si>
  <si>
    <t>Urgencia</t>
  </si>
  <si>
    <t>GES</t>
  </si>
  <si>
    <t>Total Monto Otorgado</t>
  </si>
  <si>
    <t>Total Cantidad</t>
  </si>
  <si>
    <t>Fuente</t>
  </si>
  <si>
    <t>TABLA F23</t>
  </si>
  <si>
    <t>MONTO PRESTAMOS MEDICOS OTORGADOS Y RECUPERADOS</t>
  </si>
  <si>
    <t>AÑOS 1991-2010</t>
  </si>
  <si>
    <t>PRESTAMOS MÉDICOS</t>
  </si>
  <si>
    <t>AÑO</t>
  </si>
  <si>
    <t>OTORGADO</t>
  </si>
  <si>
    <r>
      <t xml:space="preserve">RECUPERADO </t>
    </r>
    <r>
      <rPr>
        <b/>
        <sz val="8"/>
        <rFont val="Arial"/>
        <family val="2"/>
      </rPr>
      <t>(1)</t>
    </r>
  </si>
  <si>
    <t>% Part</t>
  </si>
  <si>
    <t>(1) Monto recuperado del mismo año de otorgamiento y anteriores</t>
  </si>
  <si>
    <t>MONTO PROMEDIO Y CANTIDAD DE PRÉSTAMOS MÉDICOS OTORGADOS SEGÚN TIPO</t>
  </si>
  <si>
    <t>Monto P.M. Otorgado</t>
  </si>
  <si>
    <t>Todos</t>
  </si>
  <si>
    <t>TABLA F26</t>
  </si>
  <si>
    <t>SEGUIMIENTO DE LA RECUPERACIÓN, SEGÚN AÑO DE OTORGAMIENTO Y DE  RECUPERACIÓN</t>
  </si>
  <si>
    <t>Año Recuperación</t>
  </si>
  <si>
    <t>Otorgado</t>
  </si>
  <si>
    <t>Año Otorgamiento</t>
  </si>
  <si>
    <r>
      <t xml:space="preserve">Otorgado Histórico </t>
    </r>
    <r>
      <rPr>
        <b/>
        <sz val="8"/>
        <rFont val="Arial"/>
        <family val="2"/>
      </rPr>
      <t>(1)</t>
    </r>
  </si>
  <si>
    <t>Part. Total Recuperado</t>
  </si>
  <si>
    <t>Total Recaudado</t>
  </si>
  <si>
    <t>Nota</t>
  </si>
  <si>
    <t>(1) P.M. cuya fecha de otorgamiento es con anterioridad al año 2003</t>
  </si>
  <si>
    <t>Part. Recup. Acum</t>
  </si>
  <si>
    <t>Id Grupo</t>
  </si>
  <si>
    <t xml:space="preserve">Cantidad Prestaciones </t>
  </si>
  <si>
    <t>1</t>
  </si>
  <si>
    <t>2</t>
  </si>
  <si>
    <t>3</t>
  </si>
  <si>
    <t>4</t>
  </si>
  <si>
    <t>5</t>
  </si>
  <si>
    <t>6</t>
  </si>
  <si>
    <t>7</t>
  </si>
  <si>
    <t>8</t>
  </si>
  <si>
    <t>9</t>
  </si>
  <si>
    <t>13</t>
  </si>
  <si>
    <t>14</t>
  </si>
  <si>
    <t>15</t>
  </si>
  <si>
    <t>16</t>
  </si>
  <si>
    <t>17</t>
  </si>
  <si>
    <t>18</t>
  </si>
  <si>
    <t>19</t>
  </si>
  <si>
    <t>20</t>
  </si>
  <si>
    <t>21</t>
  </si>
  <si>
    <t>22</t>
  </si>
  <si>
    <t>23</t>
  </si>
  <si>
    <t>24</t>
  </si>
  <si>
    <t>25</t>
  </si>
  <si>
    <t>26</t>
  </si>
  <si>
    <t>28</t>
  </si>
  <si>
    <t>TABLA F18</t>
  </si>
  <si>
    <t>TABLA F19</t>
  </si>
  <si>
    <t>TABLA F21</t>
  </si>
  <si>
    <t>TABLA F20</t>
  </si>
  <si>
    <t>n° Prestamos</t>
  </si>
  <si>
    <t>Endocrinología</t>
  </si>
  <si>
    <t>Oftalmología</t>
  </si>
  <si>
    <t>Otorrinolaringología</t>
  </si>
  <si>
    <t>Gastroenterología</t>
  </si>
  <si>
    <t xml:space="preserve"> Atención Cerrada </t>
  </si>
  <si>
    <t xml:space="preserve"> Exámenes de Laboratorio </t>
  </si>
  <si>
    <t xml:space="preserve"> Imagenología </t>
  </si>
  <si>
    <t xml:space="preserve"> Medicina Nuclear y Radioterapia </t>
  </si>
  <si>
    <t xml:space="preserve"> Kinesiología y Fisioterapia </t>
  </si>
  <si>
    <t xml:space="preserve"> Medicina Transfusional </t>
  </si>
  <si>
    <t xml:space="preserve"> Anatomía Patológica </t>
  </si>
  <si>
    <t xml:space="preserve"> Psiquiatría y Psicología Clínica </t>
  </si>
  <si>
    <t xml:space="preserve"> Endocrinología </t>
  </si>
  <si>
    <t xml:space="preserve"> Neurología y Neurocirugía </t>
  </si>
  <si>
    <t xml:space="preserve"> Oftalmología </t>
  </si>
  <si>
    <t xml:space="preserve"> Otorrinolaringología </t>
  </si>
  <si>
    <t xml:space="preserve"> Cirugía Cabeza y Cuello </t>
  </si>
  <si>
    <t xml:space="preserve"> Cirugía Plástica y Reparadora </t>
  </si>
  <si>
    <t xml:space="preserve"> Dermatología y Tegumentos </t>
  </si>
  <si>
    <t xml:space="preserve"> Cardiología. Cirugía Cardiovascular y de Tórax, Neumología </t>
  </si>
  <si>
    <t xml:space="preserve"> Gastroenterología </t>
  </si>
  <si>
    <t xml:space="preserve"> Urología y Nefrología </t>
  </si>
  <si>
    <t xml:space="preserve"> Ginecología y Obstetricia </t>
  </si>
  <si>
    <t xml:space="preserve"> Ortopedia y Traumatología </t>
  </si>
  <si>
    <t xml:space="preserve"> Anestesia </t>
  </si>
  <si>
    <t xml:space="preserve"> Prótesis </t>
  </si>
  <si>
    <t xml:space="preserve"> Traslados </t>
  </si>
  <si>
    <t xml:space="preserve"> Pago Asociado a Diagnóstico </t>
  </si>
  <si>
    <t xml:space="preserve"> Atenciones Integrales, Otros Profesionales </t>
  </si>
  <si>
    <t xml:space="preserve"> Pago Asociado a Emergencia </t>
  </si>
  <si>
    <t>Monto</t>
  </si>
  <si>
    <t>Monto Préstamo (1)</t>
  </si>
  <si>
    <t>$ c/año</t>
  </si>
  <si>
    <t>N° Prestaciones</t>
  </si>
  <si>
    <t>Variación Anual</t>
  </si>
  <si>
    <t>Glosa Grupo de Prestaciones Aranceladas</t>
  </si>
  <si>
    <t>(1) Corresponde aquiel definido en el proceso de emisión del Programa Médico asociado y deducida por el Arancel MLE vigente</t>
  </si>
  <si>
    <t>PRÉSTAMOS MÉDICOS OTORGADOS, SU DESAGREGACIÓN POR GRUPO DE PRESTACIONES DE SALUD OTORGADAS</t>
  </si>
  <si>
    <t>MODALIDAD LIBRE ELECCIÓN</t>
  </si>
  <si>
    <t>Préstamos Médicos Otorgados, su desagregación por grupo de prestaciones de salud otorgadas. Modalidad Libre Elección, años 2009-2010</t>
  </si>
  <si>
    <t>TABLA G01a</t>
  </si>
  <si>
    <t xml:space="preserve">PROFESIONALES  INSCRITOS  EN  LA  MODALIDAD </t>
  </si>
  <si>
    <t xml:space="preserve">LIBRE  ELECCIÓN, POR NIVEL, AÑOS 2009-2010  </t>
  </si>
  <si>
    <t>(A diciembre de cada año)</t>
  </si>
  <si>
    <t>PROFESIONALES</t>
  </si>
  <si>
    <t>NIVEL  1</t>
  </si>
  <si>
    <t>NIVEL  2</t>
  </si>
  <si>
    <t>NIVEL  3</t>
  </si>
  <si>
    <r>
      <t xml:space="preserve">TOTAL </t>
    </r>
    <r>
      <rPr>
        <sz val="8"/>
        <rFont val="Arial"/>
        <family val="2"/>
      </rPr>
      <t>(1)</t>
    </r>
  </si>
  <si>
    <t>VAR.%</t>
  </si>
  <si>
    <t>Médico</t>
  </si>
  <si>
    <t>Matrona</t>
  </si>
  <si>
    <t>Tecnólogo Médico</t>
  </si>
  <si>
    <t>Químico Farmacéutico</t>
  </si>
  <si>
    <t>Kinesiólogo</t>
  </si>
  <si>
    <t>Cirujano Dentista</t>
  </si>
  <si>
    <t>Psicólogo</t>
  </si>
  <si>
    <t xml:space="preserve">Enfermera Universitaria </t>
  </si>
  <si>
    <t>Fonoaudiólogo</t>
  </si>
  <si>
    <t>Enfermera Matrona</t>
  </si>
  <si>
    <t>TABLA G01b</t>
  </si>
  <si>
    <t>INSTITUCIONES  INSCRITAS  EN  LA  MODALIDAD</t>
  </si>
  <si>
    <t>LIBRE  ELECCIÓN, POR NIVEL, AÑOS 2009-2010</t>
  </si>
  <si>
    <t>INSTITUCIONES</t>
  </si>
  <si>
    <t xml:space="preserve"> Centro Médico</t>
  </si>
  <si>
    <t xml:space="preserve"> Centro de Diálisis</t>
  </si>
  <si>
    <t xml:space="preserve"> Hospital SNSS</t>
  </si>
  <si>
    <t xml:space="preserve"> Laboratorio</t>
  </si>
  <si>
    <t xml:space="preserve"> Protesista</t>
  </si>
  <si>
    <t xml:space="preserve"> Casa de Reposo</t>
  </si>
  <si>
    <t xml:space="preserve"> Soc. Prof. o Prof. S/P</t>
  </si>
  <si>
    <t xml:space="preserve"> Centro Imagenología</t>
  </si>
  <si>
    <t xml:space="preserve"> Otro (Traslados, etc.)</t>
  </si>
  <si>
    <t xml:space="preserve"> Hospital Privado</t>
  </si>
  <si>
    <t xml:space="preserve"> Clínica Quir. Mayor Com.</t>
  </si>
  <si>
    <t xml:space="preserve"> Clínica Quir. Media Com.</t>
  </si>
  <si>
    <t xml:space="preserve"> Clínica Quir. Menor Com.</t>
  </si>
  <si>
    <t xml:space="preserve"> Clínica de Recuperación</t>
  </si>
  <si>
    <t xml:space="preserve"> Clínica Psiquiátrica</t>
  </si>
  <si>
    <t xml:space="preserve"> Óptica</t>
  </si>
  <si>
    <t>TABLA G02a</t>
  </si>
  <si>
    <t>PROFESIONALES  INSCRITOS  EN  LA  MODALIDAD</t>
  </si>
  <si>
    <t xml:space="preserve"> LIBRE  ELECCIÓN POR REGIONES, AÑO 2009</t>
  </si>
  <si>
    <t>A Diciembre de 2009</t>
  </si>
  <si>
    <r>
      <t xml:space="preserve">XV </t>
    </r>
    <r>
      <rPr>
        <sz val="8"/>
        <rFont val="Arial"/>
        <family val="2"/>
      </rPr>
      <t>(1)</t>
    </r>
  </si>
  <si>
    <r>
      <t>XIV</t>
    </r>
    <r>
      <rPr>
        <sz val="10"/>
        <rFont val="Arial"/>
        <family val="2"/>
      </rPr>
      <t xml:space="preserve"> </t>
    </r>
    <r>
      <rPr>
        <sz val="8"/>
        <rFont val="Arial"/>
        <family val="2"/>
      </rPr>
      <t>(1)</t>
    </r>
  </si>
  <si>
    <t>R.M.</t>
  </si>
  <si>
    <t xml:space="preserve">TOTAL </t>
  </si>
  <si>
    <t xml:space="preserve"> Médico</t>
  </si>
  <si>
    <t xml:space="preserve"> Matrona</t>
  </si>
  <si>
    <t xml:space="preserve"> Tecnólogo Médico</t>
  </si>
  <si>
    <t xml:space="preserve"> Químico Farmacéutico</t>
  </si>
  <si>
    <t xml:space="preserve"> Kinesiologo</t>
  </si>
  <si>
    <t xml:space="preserve"> Cirujano Dentista</t>
  </si>
  <si>
    <t xml:space="preserve"> Psicólogo</t>
  </si>
  <si>
    <t xml:space="preserve"> Enfermera Universitaria</t>
  </si>
  <si>
    <t xml:space="preserve"> Fonoaudiólogo</t>
  </si>
  <si>
    <t xml:space="preserve"> Enfermera Matrona</t>
  </si>
  <si>
    <t>TABLA G02b</t>
  </si>
  <si>
    <t>LIBRE  ELECCIÓN POR REGIONES, AÑO 2010</t>
  </si>
  <si>
    <t>A Diciembre de 2010</t>
  </si>
  <si>
    <r>
      <t xml:space="preserve">XIV </t>
    </r>
    <r>
      <rPr>
        <sz val="8"/>
        <rFont val="Arial"/>
        <family val="2"/>
      </rPr>
      <t>(1)</t>
    </r>
  </si>
  <si>
    <t>(1) Solo captura las nuevas inscripciones, no distribuye antiguas en la nueva estructura político-administrativa vigente</t>
  </si>
  <si>
    <t>TABLA G03a</t>
  </si>
  <si>
    <t xml:space="preserve">INSTITUCIONES  INSCRITAS  EN  LA  MODALIDAD </t>
  </si>
  <si>
    <t>LIBRE ELECCIÓN POR REGION, AÑO 2009</t>
  </si>
  <si>
    <t xml:space="preserve"> A diciembre 2009</t>
  </si>
  <si>
    <t xml:space="preserve"> Otros (Traslados, etc.)</t>
  </si>
  <si>
    <t xml:space="preserve"> Clínica Quir. Mayor Complejidad</t>
  </si>
  <si>
    <t xml:space="preserve"> Clínica Quir. Mediana Complejidad</t>
  </si>
  <si>
    <t xml:space="preserve"> Clínica Quir. Menor Complejidad</t>
  </si>
  <si>
    <t xml:space="preserve"> Clínica Psiquiátricas</t>
  </si>
  <si>
    <t xml:space="preserve"> Óptica </t>
  </si>
  <si>
    <t xml:space="preserve"> Centro Adulto Mayor</t>
  </si>
  <si>
    <t>TABLA G03b</t>
  </si>
  <si>
    <t>LIBRE ELECCIÓN POR REGIÓN, AÑO 2010</t>
  </si>
  <si>
    <t>A diciembre 2010</t>
  </si>
  <si>
    <r>
      <t>XV</t>
    </r>
    <r>
      <rPr>
        <sz val="10"/>
        <rFont val="Arial"/>
        <family val="2"/>
      </rPr>
      <t xml:space="preserve"> (1)</t>
    </r>
  </si>
  <si>
    <r>
      <t xml:space="preserve">XIV </t>
    </r>
    <r>
      <rPr>
        <sz val="10"/>
        <rFont val="Arial"/>
        <family val="2"/>
      </rPr>
      <t>(1)</t>
    </r>
  </si>
  <si>
    <t>(1) Sólo captura las nuevas inscripciones, no distribuye antiguas en la nueva estructura político-administrativa vigente.</t>
  </si>
  <si>
    <t>TABLA G04</t>
  </si>
  <si>
    <t>MÉDICOS  AGRUPADOS  POR  ESPECIALIDAD EN LA</t>
  </si>
  <si>
    <t xml:space="preserve">MODALIDAD LIBRE ELECCIÓN, AÑOS 2009-2010 </t>
  </si>
  <si>
    <t>(a diciembre de cada año)</t>
  </si>
  <si>
    <r>
      <t xml:space="preserve">ESPECIALIDAD </t>
    </r>
    <r>
      <rPr>
        <sz val="8"/>
        <rFont val="Arial"/>
        <family val="2"/>
      </rPr>
      <t>(1)</t>
    </r>
  </si>
  <si>
    <t>NIVEL 1</t>
  </si>
  <si>
    <t>NIVEL 2</t>
  </si>
  <si>
    <t>NIVEL 3</t>
  </si>
  <si>
    <t>BÁSICAS</t>
  </si>
  <si>
    <t>Medicina General</t>
  </si>
  <si>
    <t>Medicina Interna</t>
  </si>
  <si>
    <t>Cirugía General</t>
  </si>
  <si>
    <t>Obstetricia y Ginecología</t>
  </si>
  <si>
    <t>Pediatría</t>
  </si>
  <si>
    <t>MEDICAS</t>
  </si>
  <si>
    <t>Broncopulmonar</t>
  </si>
  <si>
    <t>Cardiología</t>
  </si>
  <si>
    <t>Geriatría</t>
  </si>
  <si>
    <t>Hematología Clínica</t>
  </si>
  <si>
    <t>Inmunología</t>
  </si>
  <si>
    <t>Laboratorio Clínico</t>
  </si>
  <si>
    <t>Medicina Física y Rehabilitación</t>
  </si>
  <si>
    <t>Medicina Nuclear</t>
  </si>
  <si>
    <t>Nefrología</t>
  </si>
  <si>
    <t>Neumotisiología</t>
  </si>
  <si>
    <t>Radiología</t>
  </si>
  <si>
    <t>Reumatología</t>
  </si>
  <si>
    <t>QUIRÚRGICAS</t>
  </si>
  <si>
    <t>Cirugía Infantil</t>
  </si>
  <si>
    <t>Cirugía Plástica</t>
  </si>
  <si>
    <t>Cirugía Tórax</t>
  </si>
  <si>
    <t>Cirugía Vascular</t>
  </si>
  <si>
    <t>Neurocirugía</t>
  </si>
  <si>
    <t>Proctología</t>
  </si>
  <si>
    <t>Traumatología y Ortopedia</t>
  </si>
  <si>
    <t>Urología</t>
  </si>
  <si>
    <t>Oncología</t>
  </si>
  <si>
    <t>OTRAS</t>
  </si>
  <si>
    <t>Anatomía Patológica y Citopatología</t>
  </si>
  <si>
    <t>Anestesiología</t>
  </si>
  <si>
    <t>Dermatología</t>
  </si>
  <si>
    <t>Neurología</t>
  </si>
  <si>
    <t>Psiquiatría y Neuropsiquiatría infantil</t>
  </si>
  <si>
    <t>Medicina Familiar</t>
  </si>
  <si>
    <t xml:space="preserve">Infectología </t>
  </si>
  <si>
    <t>Alimentación y Nutrición</t>
  </si>
  <si>
    <r>
      <t xml:space="preserve">Genética </t>
    </r>
    <r>
      <rPr>
        <sz val="8"/>
        <rFont val="Arial"/>
        <family val="2"/>
      </rPr>
      <t>(2)</t>
    </r>
  </si>
  <si>
    <r>
      <t xml:space="preserve">Parasitología </t>
    </r>
    <r>
      <rPr>
        <sz val="8"/>
        <rFont val="Arial"/>
        <family val="2"/>
      </rPr>
      <t>(2)</t>
    </r>
  </si>
  <si>
    <t>Citopatología</t>
  </si>
  <si>
    <r>
      <t xml:space="preserve">Cardiocirugía </t>
    </r>
    <r>
      <rPr>
        <sz val="8"/>
        <rFont val="Arial"/>
        <family val="2"/>
      </rPr>
      <t>(3)</t>
    </r>
  </si>
  <si>
    <t>TOTAL GENERAL</t>
  </si>
  <si>
    <t>(1) Corresponde a las definida por el FONASA</t>
  </si>
  <si>
    <t>(2) En el año 2001 se agregaron las correspondientes a Genética y a Parasitología</t>
  </si>
  <si>
    <t>(3) Nueva Especialidad registrada a partir de 2007</t>
  </si>
  <si>
    <t>TABLA E04</t>
  </si>
  <si>
    <t>NÚMERO DE SOLICITUDES CIUDADANAS  INGRESADAS POR  LA WEB INSTITUCIONAL</t>
  </si>
  <si>
    <t>TIPO DE SOLICITUD</t>
  </si>
  <si>
    <t>CONSULTAS</t>
  </si>
  <si>
    <t>Beneficios</t>
  </si>
  <si>
    <t xml:space="preserve">Proveedores </t>
  </si>
  <si>
    <t>Consultas generales</t>
  </si>
  <si>
    <t>Dirección Punto de Venta</t>
  </si>
  <si>
    <t xml:space="preserve">Afiliación Credencial </t>
  </si>
  <si>
    <t>Bonos</t>
  </si>
  <si>
    <t>Préstamos</t>
  </si>
  <si>
    <t>Instituciones Relacionadas</t>
  </si>
  <si>
    <t xml:space="preserve">RECLAMOS </t>
  </si>
  <si>
    <t>Acceso a Atenciones de Salud</t>
  </si>
  <si>
    <t>Afiliación</t>
  </si>
  <si>
    <t>Calidad Atención Sucursales</t>
  </si>
  <si>
    <t>Calidad Atención Prestadores</t>
  </si>
  <si>
    <t>Calidad Atención Privados</t>
  </si>
  <si>
    <t>SOLICITUDES</t>
  </si>
  <si>
    <t>Atención Salud</t>
  </si>
  <si>
    <t>Otros (3)</t>
  </si>
  <si>
    <t>SUGERENCIAS</t>
  </si>
  <si>
    <t>Servicio en sucursales</t>
  </si>
  <si>
    <t>DENUNCIAS</t>
  </si>
  <si>
    <t>Cotizaciones</t>
  </si>
  <si>
    <t>FELICITACIONES</t>
  </si>
  <si>
    <t>TOTAL CONTACTOS</t>
  </si>
  <si>
    <t>Notas</t>
  </si>
  <si>
    <t>(5) Se Refiere a otro tipo de Denuncias más: AUGE, Extravíos o Robos, Negligencia Médica, Ley de Urgencia, Novedades</t>
  </si>
  <si>
    <t>TABLA E05</t>
  </si>
  <si>
    <t>(enero-diciembre de cada año)</t>
  </si>
  <si>
    <t>% VAR</t>
  </si>
  <si>
    <t xml:space="preserve">(2) No Clasificados </t>
  </si>
  <si>
    <t>TABLA H05</t>
  </si>
  <si>
    <t>ACTIVIDAD DE FISCALIZACIÓN DE COTIZACIONES, NÚMERO DE EMPLEADORES</t>
  </si>
  <si>
    <t>EMPLEADOR, TRABAJADOR</t>
  </si>
  <si>
    <t>DIRECCIÓN REGIONAL</t>
  </si>
  <si>
    <t>EMPLEADORES</t>
  </si>
  <si>
    <r>
      <t xml:space="preserve">Norte </t>
    </r>
    <r>
      <rPr>
        <sz val="10"/>
        <rFont val="Arial"/>
        <family val="2"/>
      </rPr>
      <t>(Reg I, II y III)</t>
    </r>
  </si>
  <si>
    <r>
      <t xml:space="preserve">Centro Norte  </t>
    </r>
    <r>
      <rPr>
        <sz val="10"/>
        <rFont val="Arial"/>
        <family val="2"/>
      </rPr>
      <t>(Reg. IV y V)</t>
    </r>
  </si>
  <si>
    <t>Metropolitana y VI Región</t>
  </si>
  <si>
    <r>
      <t>Centro Sur</t>
    </r>
    <r>
      <rPr>
        <sz val="10"/>
        <rFont val="Arial"/>
        <family val="2"/>
      </rPr>
      <t xml:space="preserve"> (Reg. VII y VIII)</t>
    </r>
  </si>
  <si>
    <r>
      <t xml:space="preserve">Sur </t>
    </r>
    <r>
      <rPr>
        <sz val="10"/>
        <rFont val="Arial"/>
        <family val="2"/>
      </rPr>
      <t>(Reg. IX - X - XI - XII)</t>
    </r>
  </si>
  <si>
    <t>TRABAJADORES</t>
  </si>
  <si>
    <t>TABLA H06</t>
  </si>
  <si>
    <t>ACTIVDAD DE FISCALIZACIÓN DE COTIZACIONES, MONTO DE EVASIÓN DETECTADA Y</t>
  </si>
  <si>
    <t>ESTADO DE EVASIÓN</t>
  </si>
  <si>
    <t>EVASIÓN</t>
  </si>
  <si>
    <t>% Var.</t>
  </si>
  <si>
    <t>DETECTADA</t>
  </si>
  <si>
    <t>RECUPERADA</t>
  </si>
  <si>
    <t>TABLA I01</t>
  </si>
  <si>
    <t>PRESUPUESTO INICIAL Y BALANCE PRESUPUESTARIO DEVENGADO FONASA, AÑOS 2009 Y 2010</t>
  </si>
  <si>
    <t>CONCEPTOS</t>
  </si>
  <si>
    <t>Ejecución Presup.</t>
  </si>
  <si>
    <t>INGRESOS</t>
  </si>
  <si>
    <t>IMPOSICIONES PREVICIONALES</t>
  </si>
  <si>
    <t>TRANSFERENCIAS CORRIENTES</t>
  </si>
  <si>
    <t>Capredena</t>
  </si>
  <si>
    <t>P.Desarrollo Indigena Mideplan-Bid</t>
  </si>
  <si>
    <t>Sistema de Protección integral a la Infancia</t>
  </si>
  <si>
    <t>INGRESOS DE OPERACIÓN</t>
  </si>
  <si>
    <t>OTROS INGRESOS CORRIENTES</t>
  </si>
  <si>
    <t>Curativa Cargo Usuario</t>
  </si>
  <si>
    <t>Recuperación Art 12 Ley 19.702</t>
  </si>
  <si>
    <t xml:space="preserve">APORTE FISCAL </t>
  </si>
  <si>
    <t>RECUPERACION DE PRESTAMOS</t>
  </si>
  <si>
    <t>Médicos</t>
  </si>
  <si>
    <t>Ingresos por percibir</t>
  </si>
  <si>
    <t>SALDO INICIAL DE CAJA</t>
  </si>
  <si>
    <r>
      <t xml:space="preserve">ING. POR PERCIBIR DEL AÑO al 31 dic </t>
    </r>
    <r>
      <rPr>
        <sz val="8"/>
        <rFont val="Arial"/>
        <family val="2"/>
      </rPr>
      <t>(1)</t>
    </r>
  </si>
  <si>
    <t>GASTOS</t>
  </si>
  <si>
    <t>PERSONAL</t>
  </si>
  <si>
    <t>BIENES Y SERVICIOS DE CONSUMO</t>
  </si>
  <si>
    <t>PRESTACIONES SEG.SOCIAL</t>
  </si>
  <si>
    <t>Bonificaciones de Salud</t>
  </si>
  <si>
    <t>Subs.CCAF</t>
  </si>
  <si>
    <t>Fondo Bono Laboral Ley 20.305</t>
  </si>
  <si>
    <t>Prestaciones Sociales del Empleador</t>
  </si>
  <si>
    <t>INTEGRO AL FISCO</t>
  </si>
  <si>
    <t>OTROS GASTOS CORRIENTES</t>
  </si>
  <si>
    <t>ADQUISICIÓN ACT.NO FINANCIEROS</t>
  </si>
  <si>
    <t>PRÉSTAMOS</t>
  </si>
  <si>
    <t>SERVICIO DE LA DEUDA</t>
  </si>
  <si>
    <t>Deuda Flotante</t>
  </si>
  <si>
    <t>SALDO FINAL DE CAJA</t>
  </si>
  <si>
    <r>
      <t xml:space="preserve">DEUDA EXIGIBLE DEL AÑO al 31 dic </t>
    </r>
    <r>
      <rPr>
        <sz val="8"/>
        <rFont val="Arial"/>
        <family val="2"/>
      </rPr>
      <t>(2)</t>
    </r>
  </si>
  <si>
    <t>RESULTADO PRESUPUESTARIO</t>
  </si>
  <si>
    <t xml:space="preserve">Nota: </t>
  </si>
  <si>
    <t>(1) Ingresos Por Percibir al 31 de diciembre: corresponde a los ingresos Devengados y no percibidos a dicha fecha.</t>
  </si>
  <si>
    <t>(2) Deuda Exigible del año al 31 diciembre: Son los gastos Devengados y no pagados a dicha fecha.</t>
  </si>
  <si>
    <t>(5) Corresponde a Convenio Entre Chile y España con el fin de entregar prestaciones a personas naturales de ambos estados, en materias como: Asistencia sanitaria y prestaciones por  prestaciones familiares, prestaciones por accidentes del trabajo y enfermedades profesionales, prestaciones por desempleo.enfermedad, prestaciones pos vejez, invalidez y supervivencia, pensiones de invalidez y supervivencia.</t>
  </si>
  <si>
    <t>(1) Otros ingresos corresponde mayoritariamente a Recuperación de Deuda por Cotizaciones de Salud,  y en menor porcentaje a Recuperación de Cotizaciones "Mal Enteradas" en Isapre.</t>
  </si>
  <si>
    <t>Indicadores Agregados de Sector Salud</t>
  </si>
  <si>
    <t>INGRESO Y GASTO PER- CAPITADOS</t>
  </si>
  <si>
    <t>INDICE GENERAL DE CONTENIDOS</t>
  </si>
  <si>
    <t>(6) A partir del año 2010, la entidad pagadora es la Unidad Central de Pago (U.C.P.) dependiente de la Subsecretaría de Salud Pública</t>
  </si>
  <si>
    <r>
      <t xml:space="preserve">ENTIDAD PAGADORA SERVICIOS DE SALUD / UNIDAD CENTRAL DE PAGO </t>
    </r>
    <r>
      <rPr>
        <b/>
        <sz val="9"/>
        <rFont val="Arial"/>
        <family val="2"/>
      </rPr>
      <t xml:space="preserve"> </t>
    </r>
    <r>
      <rPr>
        <sz val="9"/>
        <rFont val="Arial"/>
        <family val="2"/>
      </rPr>
      <t>(6)</t>
    </r>
  </si>
  <si>
    <t>Planificación Institucional - Subdepartamento de Estudios</t>
  </si>
  <si>
    <t>Año 2010, Sistema de Información de asegurados FONASA.</t>
  </si>
  <si>
    <t>Proyecciones y Estimaciones de Población,  INE 1990- 2050.</t>
  </si>
  <si>
    <t>Elaboración en base a Encuesta CASEN 1996, 1998, 2000, 2003 y 2006.</t>
  </si>
  <si>
    <t>(1) A partir del año 2010 el dato informado, relativo a población asegurada en FONASA, corresponde a una estadística más que una estimación.</t>
  </si>
  <si>
    <t>Depto. Planificación Institucional - Subdepartamento de Estudios.</t>
  </si>
  <si>
    <t>(1) A partir del año 2010. el valor corresponde a la estadistica deducida desde el sistema de asegurados FONASA.</t>
  </si>
  <si>
    <t>Subdepartamento Recaudación y Cobranzas</t>
  </si>
  <si>
    <t>Planificación Institucional - Subdepto de Estudios - Data Ware House FNS.</t>
  </si>
  <si>
    <t>Planificación Institucional - Subdepto. de Estudios - Data Ware House FNS.</t>
  </si>
  <si>
    <t>Planificación Institucional - Subdepto. Plan de Beneficios</t>
  </si>
  <si>
    <t>Departamento de Comercialización - Subdepto. Gestión Comercial Privada</t>
  </si>
  <si>
    <t>Departamento de Operaciones - Subdepto. Gestión de Clientes</t>
  </si>
  <si>
    <t>Finanzas -  Subdepto. de Programación Financiera - Balances Presupustarios</t>
  </si>
  <si>
    <t>Departamento de Finanzas - Subdepartamento Recaudación y Cobranzas</t>
  </si>
  <si>
    <t>Depto. Gestión de Tecnología de Información - Subdepto. Desarrollo de Tecnologías de Información</t>
  </si>
  <si>
    <t>Depto. Control y Calidad de Prestaciones - Subdepto. Fiscalización de Prestaciones</t>
  </si>
  <si>
    <t>Dpto. Control y Calidad de Prestaciones - Subdepto. Fiscalización de Prestaciones</t>
  </si>
  <si>
    <t>Subdepartamento Fiscalización de Cotizaciones</t>
  </si>
  <si>
    <t>Departamento de Finanzas - Subdepto. de Recaudación y Cobranzas</t>
  </si>
  <si>
    <t>Depto. Finanzas - Subdepartamento Recaudación y Cobranzas</t>
  </si>
  <si>
    <t>Sin Información</t>
  </si>
  <si>
    <t>Actividad Ejecutada</t>
  </si>
  <si>
    <t>QUIRÚRGICA ABDOMINAL</t>
  </si>
  <si>
    <t>HERNIA ABDOMINAL</t>
  </si>
  <si>
    <t>GINECO OBSTETRICA</t>
  </si>
  <si>
    <t>OFTALMOLÓGICAS</t>
  </si>
  <si>
    <t>ODONTOLOGICA</t>
  </si>
  <si>
    <t>TRAUMATOLOGICAS</t>
  </si>
  <si>
    <t>TRAUMATOLOGÍA HEMOFILICOS</t>
  </si>
  <si>
    <t>OTRAS ESPECIALIDADES</t>
  </si>
  <si>
    <r>
      <t xml:space="preserve">1.- Curativas </t>
    </r>
    <r>
      <rPr>
        <b/>
        <sz val="9"/>
        <rFont val="Arial"/>
        <family val="2"/>
      </rPr>
      <t>(1)</t>
    </r>
  </si>
  <si>
    <r>
      <t xml:space="preserve">4.- Maternales </t>
    </r>
    <r>
      <rPr>
        <b/>
        <sz val="9"/>
        <rFont val="Arial"/>
        <family val="2"/>
      </rPr>
      <t>(1) (6)</t>
    </r>
  </si>
  <si>
    <r>
      <t xml:space="preserve">5.- Por enfermedad hijo menor </t>
    </r>
    <r>
      <rPr>
        <b/>
        <sz val="9"/>
        <rFont val="Arial"/>
        <family val="2"/>
      </rPr>
      <t>(6)</t>
    </r>
  </si>
  <si>
    <r>
      <t xml:space="preserve">6.- Curativa Mal clasificadas </t>
    </r>
    <r>
      <rPr>
        <b/>
        <sz val="9"/>
        <rFont val="Arial"/>
        <family val="2"/>
      </rPr>
      <t>(5)</t>
    </r>
  </si>
  <si>
    <r>
      <t xml:space="preserve">      Monto total de SIL (mil $ diciembre cada año) </t>
    </r>
    <r>
      <rPr>
        <sz val="9"/>
        <rFont val="Arial"/>
        <family val="2"/>
      </rPr>
      <t>(4)</t>
    </r>
  </si>
  <si>
    <r>
      <t xml:space="preserve">TASA PROMEDIO ANUAL POR COTIZANTES ACTIVOS </t>
    </r>
    <r>
      <rPr>
        <b/>
        <sz val="9"/>
        <rFont val="Arial"/>
        <family val="2"/>
      </rPr>
      <t>(1)</t>
    </r>
    <r>
      <rPr>
        <b/>
        <sz val="10"/>
        <rFont val="Arial"/>
        <family val="2"/>
      </rPr>
      <t xml:space="preserve"> SEGÚN SEXO </t>
    </r>
    <r>
      <rPr>
        <b/>
        <sz val="9"/>
        <rFont val="Arial"/>
        <family val="2"/>
      </rPr>
      <t>(2)</t>
    </r>
  </si>
  <si>
    <r>
      <t xml:space="preserve">SIL líquido </t>
    </r>
    <r>
      <rPr>
        <b/>
        <sz val="9"/>
        <rFont val="Arial"/>
        <family val="2"/>
      </rPr>
      <t>(3)</t>
    </r>
  </si>
  <si>
    <r>
      <t xml:space="preserve">Aporte previsional Pensiones </t>
    </r>
    <r>
      <rPr>
        <b/>
        <sz val="9"/>
        <rFont val="Arial"/>
        <family val="2"/>
      </rPr>
      <t>(3)</t>
    </r>
  </si>
  <si>
    <r>
      <t xml:space="preserve">Aporte previsional Salud </t>
    </r>
    <r>
      <rPr>
        <b/>
        <sz val="9"/>
        <rFont val="Arial"/>
        <family val="2"/>
      </rPr>
      <t>(3)</t>
    </r>
  </si>
  <si>
    <r>
      <t xml:space="preserve">Costo SIL </t>
    </r>
    <r>
      <rPr>
        <b/>
        <sz val="9"/>
        <rFont val="Arial"/>
        <family val="2"/>
      </rPr>
      <t>(4)</t>
    </r>
  </si>
  <si>
    <r>
      <t xml:space="preserve">En miles de $ de diciembre de 2009 </t>
    </r>
    <r>
      <rPr>
        <b/>
        <sz val="8"/>
        <rFont val="Arial"/>
        <family val="2"/>
      </rPr>
      <t>(1)</t>
    </r>
  </si>
  <si>
    <r>
      <t xml:space="preserve">Costo SIL </t>
    </r>
    <r>
      <rPr>
        <b/>
        <sz val="8"/>
        <rFont val="Arial"/>
        <family val="2"/>
      </rPr>
      <t>(2)</t>
    </r>
  </si>
  <si>
    <r>
      <t xml:space="preserve">En miles de $ de diciembre de 2010 </t>
    </r>
    <r>
      <rPr>
        <b/>
        <sz val="8"/>
        <rFont val="Arial"/>
        <family val="2"/>
      </rPr>
      <t>(1)</t>
    </r>
  </si>
  <si>
    <r>
      <t xml:space="preserve">Mal clasificadas </t>
    </r>
    <r>
      <rPr>
        <b/>
        <sz val="9"/>
        <rFont val="Arial"/>
        <family val="2"/>
      </rPr>
      <t>(1)</t>
    </r>
  </si>
  <si>
    <r>
      <t xml:space="preserve">Curativas </t>
    </r>
    <r>
      <rPr>
        <b/>
        <sz val="9"/>
        <rFont val="Arial"/>
        <family val="2"/>
      </rPr>
      <t>(1)</t>
    </r>
  </si>
  <si>
    <r>
      <t xml:space="preserve">Mal clasificadas </t>
    </r>
    <r>
      <rPr>
        <b/>
        <sz val="9"/>
        <rFont val="Arial"/>
        <family val="2"/>
      </rPr>
      <t>(2)</t>
    </r>
  </si>
  <si>
    <r>
      <t xml:space="preserve">Costo SIL (mill $ diciembre 2010) </t>
    </r>
    <r>
      <rPr>
        <sz val="9"/>
        <rFont val="Arial"/>
        <family val="2"/>
      </rPr>
      <t>(3)</t>
    </r>
  </si>
  <si>
    <t>NUMERO DE LICENCIAS CURATIVO COMUN TRAMITADAS POR SEXO Y PRINCIPALES GRUPOS DIAGNOSTICOS (1)</t>
  </si>
  <si>
    <t>NUMERO DE LICENCIAS CURATIVAS TRAMITADAS POR SEXO Y PRINCIPALES GRUPOS DIAGNOSTICOS (1)</t>
  </si>
  <si>
    <r>
      <t xml:space="preserve">MONTO DE SUBSIDIOS PAGADOS POR SEXO Y PRINCIPALES GRUPOS DIAGNOSTICOS DE LICENCIAS CURATIVAS </t>
    </r>
    <r>
      <rPr>
        <b/>
        <sz val="9"/>
        <rFont val="Arial"/>
        <family val="2"/>
      </rPr>
      <t>(1)</t>
    </r>
  </si>
  <si>
    <t>TABLA F11.1</t>
  </si>
  <si>
    <t>TABLA F11.2</t>
  </si>
  <si>
    <t>Gasto Ejecutado (M$ 2009)</t>
  </si>
  <si>
    <t>Gasto Ejecutado (M$ 2010)</t>
  </si>
  <si>
    <t>PROGRAMA PRESTACIONES VALORADAS NO GES EN PRESTACIONES DE SALUD, RECURSOS PPV EJECUTADOS</t>
  </si>
  <si>
    <t>Tramos de Edad</t>
  </si>
  <si>
    <t>OTRAS ESPECIALIDADES (1)</t>
  </si>
  <si>
    <t>(1) Incluye Amígdalas-Adenoides, Várices, Litotripcia, Hidatidosis, Audifonos menores de 65 años, entre otros.</t>
  </si>
  <si>
    <t>Tabla D05b1</t>
  </si>
  <si>
    <t>Tabla D04b1</t>
  </si>
  <si>
    <t>PROGRAMA PRESTACIONES VALORADAS NO GES, GASTO EN PRESTACIONES, POR GRUPOS DE EDAD DEL ASEGURADO, MUJERES</t>
  </si>
  <si>
    <t>PROGRAMA PRESTACIONES VALORADAS NO GES, GASTO EN PRESTACIONES, POR GRUPOS DE EDAD DEL ASEGURADO, HOMBRES</t>
  </si>
  <si>
    <t>PROGRAMA DE PRESTACIONES COMPLEJAS EN PRESTACIONES, ACTIVIDAD Y GASTO EJECUTADO POR SEXO DEL ASEGURADO</t>
  </si>
  <si>
    <t>CARDIOCIRUGIA</t>
  </si>
  <si>
    <t>NEUROCIRUGIA</t>
  </si>
  <si>
    <t>CIRUGIA OBESIDAD MORBIDA</t>
  </si>
  <si>
    <t>ENDOSCOPIA COMPLEJA</t>
  </si>
  <si>
    <t>TRASPLANTES</t>
  </si>
  <si>
    <t>DROGA INMUNOSUPRESORA</t>
  </si>
  <si>
    <t>QUIMIOTERAPIA</t>
  </si>
  <si>
    <t>CIRUGÍAS CÁNCER</t>
  </si>
  <si>
    <t>RADIOTERAPIA</t>
  </si>
  <si>
    <t>VITRECTOMÍA</t>
  </si>
  <si>
    <t>NEUROSIQUIATRÍA SEVERA</t>
  </si>
  <si>
    <t>ENFERMEDAD DE GAUCHER</t>
  </si>
  <si>
    <t>RESONANCIA MAGNÉTICA</t>
  </si>
  <si>
    <t>Departamento de Planificacion Institucional - Subdepto. Plan de Beneficios</t>
  </si>
  <si>
    <t>(1) Sólo Valdivia e Instituto de Salud Pública</t>
  </si>
  <si>
    <t>(2) Sólo San Borja</t>
  </si>
  <si>
    <t>(3) Incluye (Marcapasos, Desfibriladores o Re-sincronizadores). Solo Hospital del Tórax</t>
  </si>
  <si>
    <r>
      <t xml:space="preserve">ESTUDIO DONANTES </t>
    </r>
    <r>
      <rPr>
        <sz val="8"/>
        <rFont val="Arial"/>
        <family val="2"/>
      </rPr>
      <t>(1)</t>
    </r>
  </si>
  <si>
    <r>
      <t xml:space="preserve">NEUROSIQUIATRÍA INFANTIL </t>
    </r>
    <r>
      <rPr>
        <sz val="8"/>
        <rFont val="Arial"/>
        <family val="2"/>
      </rPr>
      <t>(2)</t>
    </r>
  </si>
  <si>
    <r>
      <t xml:space="preserve">NEUMOLOGIA  </t>
    </r>
    <r>
      <rPr>
        <sz val="8"/>
        <rFont val="Arial"/>
        <family val="2"/>
      </rPr>
      <t>(3)</t>
    </r>
  </si>
  <si>
    <t>PROGRAMA DE PRESTACIONES COMPLEJAS GASTO EN PRESTACIONES, POR GRUPOS DE EDAD DEL ASEGURADO, MUJERES</t>
  </si>
  <si>
    <t>TRANSPLANTES</t>
  </si>
  <si>
    <t>PROGRAMA DE PRESTACIONES COMPLEJAS GASTO (M$) EN PRESTACIONES, POR GRUPOS DE EDAD DEL ASEGURADO, HOMBRES</t>
  </si>
  <si>
    <t>PROGRAMA DE PRESTACIONES COMPLEJAS GASTO (M$) EN PRESTACIONES, POR GRUPOS DE EDAD DEL ASEGURADO, MUJERES</t>
  </si>
  <si>
    <t>Grupo Prestaciones</t>
  </si>
  <si>
    <t>RECUPERADA, POR DIRECCIÓN REGIONAL, AÑOS 2008-2010</t>
  </si>
  <si>
    <t>NUMERO DE LICENCIAS TRAMITADAS POR TIPO DE DE LICENCIA Y TIPO DE RESOLUCION. HOMBRES</t>
  </si>
  <si>
    <t>NUMERO DE LICENCIAS TRAMITADAS POR TIPO DE DE LICENCIA Y TIPO DE RESOLUCION. MUJERES</t>
  </si>
  <si>
    <t>NUMERO DE FISCALIZACIONES A PRESTADORES Y PRESTACIONES DEL PLAN</t>
  </si>
  <si>
    <t>Area fiscalizada</t>
  </si>
  <si>
    <r>
      <t xml:space="preserve">INSTITUTO DE SALUD PÚBLICA </t>
    </r>
    <r>
      <rPr>
        <b/>
        <sz val="8"/>
        <rFont val="Arial"/>
        <family val="2"/>
      </rPr>
      <t>(3)</t>
    </r>
  </si>
  <si>
    <r>
      <t xml:space="preserve">SUBSECRETARIA DE SALUD PUBLICA </t>
    </r>
    <r>
      <rPr>
        <b/>
        <sz val="9"/>
        <rFont val="Arial"/>
        <family val="2"/>
      </rPr>
      <t>(4)</t>
    </r>
  </si>
  <si>
    <r>
      <t xml:space="preserve">CONVENIOS INTERNACIONALES </t>
    </r>
    <r>
      <rPr>
        <b/>
        <sz val="9"/>
        <rFont val="Arial"/>
        <family val="2"/>
      </rPr>
      <t>(5)</t>
    </r>
  </si>
  <si>
    <t>TABLA I03a</t>
  </si>
  <si>
    <t>TABLA I03b</t>
  </si>
  <si>
    <t>TABLA I04a</t>
  </si>
  <si>
    <t>TABLA I04b</t>
  </si>
  <si>
    <t>TABLA J01b</t>
  </si>
  <si>
    <t>ARAUCANIA SUR</t>
  </si>
  <si>
    <t>TABLA J01a</t>
  </si>
  <si>
    <t>Y SU PARTICIPACION EN POBLACIÓN TOTAL NACIONAL, A DICIEMBRE DE 2010</t>
  </si>
  <si>
    <t>A DICIEMBRE DE 2010</t>
  </si>
  <si>
    <t>TABLA F25a</t>
  </si>
  <si>
    <t>TABLA F25b</t>
  </si>
  <si>
    <t>Departamento de Planificación Institucional - Subdepto. Estudios</t>
  </si>
  <si>
    <t>Tabla D17a</t>
  </si>
  <si>
    <t>PROGRAMA DE SALUD MENTAL, ACTIVIDAD Y RECURSO PPV  EJECUTADO, SEGÚN SEXO DEL ASEGURADO</t>
  </si>
  <si>
    <r>
      <t xml:space="preserve">Gasto Ejecutado </t>
    </r>
    <r>
      <rPr>
        <sz val="10"/>
        <rFont val="Arial"/>
        <family val="2"/>
      </rPr>
      <t>(M$ c/año)</t>
    </r>
  </si>
  <si>
    <t>Atención Cerrada</t>
  </si>
  <si>
    <t xml:space="preserve">Canastas- PAD </t>
  </si>
  <si>
    <t>Alcohol y Drogas</t>
  </si>
  <si>
    <t>Psiquiatría Forense</t>
  </si>
  <si>
    <t>Departamento de Planificación Institucional - Subdepartamento de Estudios</t>
  </si>
  <si>
    <t>Tabla D17b</t>
  </si>
  <si>
    <t>PROGRAMA DE SALUD MENTAL, GASTO EN PRESTACIONES, POR GRUPOS DE EDAD Y SEXO DEL ASEGURADO</t>
  </si>
  <si>
    <t>Grupos  de Edad</t>
  </si>
  <si>
    <t>B04</t>
  </si>
  <si>
    <t>B01</t>
  </si>
  <si>
    <t>B02</t>
  </si>
  <si>
    <t>B03</t>
  </si>
  <si>
    <t>B05</t>
  </si>
  <si>
    <t>B06</t>
  </si>
  <si>
    <t>Sección A</t>
  </si>
  <si>
    <t>Glosario de Terminos y Corrector Monetario</t>
  </si>
  <si>
    <t>Aquí usted encontrará detalle de aquellas SIGLAS mas frecuentes en la descripcon de Tablas Esadisticas presentada.  Adiconalmente se especifica el factor corrector de cifras monetarias.</t>
  </si>
  <si>
    <t>A01</t>
  </si>
  <si>
    <t>A02</t>
  </si>
  <si>
    <t>Glosario de Terminos</t>
  </si>
  <si>
    <t>Corrector Monetario</t>
  </si>
  <si>
    <t>C01</t>
  </si>
  <si>
    <t>C02</t>
  </si>
  <si>
    <t>C03a</t>
  </si>
  <si>
    <t>C03b</t>
  </si>
  <si>
    <t>C04</t>
  </si>
  <si>
    <t>C05</t>
  </si>
  <si>
    <t>C06</t>
  </si>
  <si>
    <t>C07</t>
  </si>
  <si>
    <t>C08</t>
  </si>
  <si>
    <t xml:space="preserve">según principales grupos y subgrupos de prestaciones aranceladas </t>
  </si>
  <si>
    <t>(*)</t>
  </si>
  <si>
    <t>E01a</t>
  </si>
  <si>
    <t>E01b</t>
  </si>
  <si>
    <t>E02a</t>
  </si>
  <si>
    <t>E02b</t>
  </si>
  <si>
    <t>E03</t>
  </si>
  <si>
    <t>E04</t>
  </si>
  <si>
    <t>E05</t>
  </si>
  <si>
    <t>Sección G</t>
  </si>
  <si>
    <t>Sección J</t>
  </si>
  <si>
    <t>En esta sección se presenta el anexo para la estadística de la población asegurada en el FONASA y proyección censal del INE según sexo y comuna.</t>
  </si>
  <si>
    <t>J01a</t>
  </si>
  <si>
    <t>J01b</t>
  </si>
  <si>
    <t>ESTADISTICA DE ASEGURADOS DEL FONDO NACIONAL DE SALUD, POR SERVICIO DE SALUD, COMUNA, GRUPOS DE EDAD Y SEXO</t>
  </si>
  <si>
    <t>ESTADÍSTICA DE ASEGURADOS DEL FONDO NACIONAL DE SALUD,  SEGÚN REGIÓN, SERVICIO DE SALUD, COMUNA, GRUPOS DE INGRESO Y SEXO</t>
  </si>
  <si>
    <t>D01a</t>
  </si>
  <si>
    <t>D01b</t>
  </si>
  <si>
    <t>D01c</t>
  </si>
  <si>
    <t>D02a</t>
  </si>
  <si>
    <t>D02b</t>
  </si>
  <si>
    <t>D02c</t>
  </si>
  <si>
    <t>D03a</t>
  </si>
  <si>
    <t>D03b</t>
  </si>
  <si>
    <t>D03c</t>
  </si>
  <si>
    <t>D04a</t>
  </si>
  <si>
    <t>D04b</t>
  </si>
  <si>
    <t>D05a</t>
  </si>
  <si>
    <t>D05b</t>
  </si>
  <si>
    <t>D07a</t>
  </si>
  <si>
    <t>D07b</t>
  </si>
  <si>
    <t>D09</t>
  </si>
  <si>
    <t>F01</t>
  </si>
  <si>
    <t>F02</t>
  </si>
  <si>
    <t>F04</t>
  </si>
  <si>
    <t>F05</t>
  </si>
  <si>
    <t>F06</t>
  </si>
  <si>
    <t>F07</t>
  </si>
  <si>
    <t>F08</t>
  </si>
  <si>
    <t>F09</t>
  </si>
  <si>
    <t>F10</t>
  </si>
  <si>
    <t>F11</t>
  </si>
  <si>
    <t>F12</t>
  </si>
  <si>
    <t>F13</t>
  </si>
  <si>
    <t>F14</t>
  </si>
  <si>
    <t>F15</t>
  </si>
  <si>
    <t>F16</t>
  </si>
  <si>
    <t>F17</t>
  </si>
  <si>
    <t>F18</t>
  </si>
  <si>
    <t>F19</t>
  </si>
  <si>
    <t>F20</t>
  </si>
  <si>
    <t>F21</t>
  </si>
  <si>
    <t>F22</t>
  </si>
  <si>
    <t>F23</t>
  </si>
  <si>
    <t>F24</t>
  </si>
  <si>
    <t>F25</t>
  </si>
  <si>
    <t>F26</t>
  </si>
  <si>
    <t>I01</t>
  </si>
  <si>
    <t>I02a</t>
  </si>
  <si>
    <t>I02b</t>
  </si>
  <si>
    <t>I02c</t>
  </si>
  <si>
    <t>(4) Corresponde a la renta imponible mensual promedio afecta al 7% para salud.</t>
  </si>
  <si>
    <t>Número de Cotizantes, del Fondo Nacional de Salud, según sexo y grupos de edad, años 2009-2010</t>
  </si>
  <si>
    <t>ESTIMACIÓN DE LOS BENEFICIARIOS DEL SISTEMA PÚBLICO DE SALUD</t>
  </si>
  <si>
    <t>Y SU PARTICIPACIÓN RESPECTO DE OTROS SISTEMAS</t>
  </si>
  <si>
    <t>Part. Seg. Público (%)</t>
  </si>
  <si>
    <t>Part. Seg. Privados (%)</t>
  </si>
  <si>
    <t>Part.                Otros (%)</t>
  </si>
  <si>
    <t>(1) Considera a todos los beneficiarios de Seguro Público de Salud administrado por FONASA.</t>
  </si>
  <si>
    <t>(2) Considera a todos los beneficiarios de Seguros Privados de Salud administrados por el sistema de ISAPRES.</t>
  </si>
  <si>
    <t>(3) Considera a personas particulares y F.F.A.A. no aseguradas en los Seguros Público y Privados antes indicado</t>
  </si>
  <si>
    <t>(4) Proyección INE 1990 - 2050 llevada a diciembre de cada año</t>
  </si>
  <si>
    <t xml:space="preserve">Fuente:   </t>
  </si>
  <si>
    <t xml:space="preserve">Boletines Superintendencia de ISAPRE hasta el año 2004, Superintendencia de Salud desde el 2005 (Enero - Diciembre de cada año). </t>
  </si>
  <si>
    <t>TABLA C01</t>
  </si>
  <si>
    <t>(5) A partir del año 2010 el dato informado, relativo a población asegurada en Fonasa, corresponde a una estadística más que una estimación.</t>
  </si>
  <si>
    <t xml:space="preserve">ESTIMACIÓN DE POBLACIÓN BENEFICIARIA FONASA </t>
  </si>
  <si>
    <t>GRUPOS DE</t>
  </si>
  <si>
    <t>Variación</t>
  </si>
  <si>
    <t>EDAD</t>
  </si>
  <si>
    <t>AMBOS SEXOS</t>
  </si>
  <si>
    <t>%</t>
  </si>
  <si>
    <t>00-04</t>
  </si>
  <si>
    <t>05-09</t>
  </si>
  <si>
    <t>10-14</t>
  </si>
  <si>
    <t>15-19</t>
  </si>
  <si>
    <t>80Y+</t>
  </si>
  <si>
    <t>80+</t>
  </si>
  <si>
    <t>Sin Edad</t>
  </si>
  <si>
    <r>
      <t>POR SEXO Y GRUPOS DE EDAD, AÑOS</t>
    </r>
    <r>
      <rPr>
        <sz val="10"/>
        <rFont val="Arial"/>
        <family val="2"/>
      </rPr>
      <t xml:space="preserve"> </t>
    </r>
    <r>
      <rPr>
        <b/>
        <sz val="10"/>
        <rFont val="Arial"/>
        <family val="2"/>
      </rPr>
      <t xml:space="preserve">2009-2010 </t>
    </r>
    <r>
      <rPr>
        <b/>
        <sz val="8"/>
        <rFont val="Arial"/>
        <family val="2"/>
      </rPr>
      <t>(1)</t>
    </r>
  </si>
  <si>
    <t>TABLA C03a</t>
  </si>
  <si>
    <t>DISTRIBUCIÓN POBLACIÓN BENEFICIARIA</t>
  </si>
  <si>
    <t>SEGÚN REGIÓN Y TRAMOS DE INGRESO, RESPECTO</t>
  </si>
  <si>
    <t>Población</t>
  </si>
  <si>
    <t>Beneficiarios Seguro Público de Salud según tramos de ingreso</t>
  </si>
  <si>
    <t>SubTotal</t>
  </si>
  <si>
    <t>Total Pob.</t>
  </si>
  <si>
    <t>Región</t>
  </si>
  <si>
    <t>A</t>
  </si>
  <si>
    <t>% Reg.</t>
  </si>
  <si>
    <t>Cat. b, c, d</t>
  </si>
  <si>
    <t>Beneficiaria</t>
  </si>
  <si>
    <t>TABLA C03b</t>
  </si>
  <si>
    <t>DE POBLACIÓN TOTAL, REGIONAL Y NACIONAL, AÑO 2009</t>
  </si>
  <si>
    <t>(1) Considera proyecciones y estimación de población INE 1990-2050, llevada a diciembre de cada año</t>
  </si>
  <si>
    <t>Proyección INE 1990 - 2050.</t>
  </si>
  <si>
    <t>DE POBLACIÓN TOTAL, REGIONAL Y NACIONAL, AÑO 2010</t>
  </si>
  <si>
    <t>Sin Ubicación</t>
  </si>
  <si>
    <t xml:space="preserve">ESTIMACIÓN DE POBLACIÓN BENEFICIARIA DEL FONASA, </t>
  </si>
  <si>
    <t>SEGÚN TIPO DE BENEFICIARIO</t>
  </si>
  <si>
    <t>Años</t>
  </si>
  <si>
    <t>% var.</t>
  </si>
  <si>
    <t>Part.%</t>
  </si>
  <si>
    <t>Indigentes</t>
  </si>
  <si>
    <t>SUF</t>
  </si>
  <si>
    <t>PASIS - PBS</t>
  </si>
  <si>
    <t>Cotizantes</t>
  </si>
  <si>
    <t>Cargas Familiares</t>
  </si>
  <si>
    <t>Subsidio Cesantía</t>
  </si>
  <si>
    <t>Seguro de Desempleo</t>
  </si>
  <si>
    <t>Grupo A</t>
  </si>
  <si>
    <t>Grupo BCD</t>
  </si>
  <si>
    <t>Part. A /BCD</t>
  </si>
  <si>
    <t>AÑOS 2005-2010</t>
  </si>
  <si>
    <t>POR AREA FISCALIZADA Y DIRECCIÓN REGIONAL - AÑOS 2009-2010</t>
  </si>
  <si>
    <t>Dirección Regional</t>
  </si>
  <si>
    <t>PRESTADORES DE SALUD</t>
  </si>
  <si>
    <t>Variación %</t>
  </si>
  <si>
    <r>
      <t>NORTE</t>
    </r>
    <r>
      <rPr>
        <sz val="10"/>
        <color indexed="8"/>
        <rFont val="Arial"/>
        <family val="2"/>
      </rPr>
      <t xml:space="preserve"> 
(Regiones XV, I , II  y III)</t>
    </r>
  </si>
  <si>
    <t>Reclamos resueltos</t>
  </si>
  <si>
    <t xml:space="preserve">Areas Críticas </t>
  </si>
  <si>
    <t>P.P.V</t>
  </si>
  <si>
    <r>
      <t>CENTRO NORTE</t>
    </r>
    <r>
      <rPr>
        <sz val="10"/>
        <color indexed="8"/>
        <rFont val="Arial"/>
        <family val="2"/>
      </rPr>
      <t xml:space="preserve"> 
(Regiones IV y V)</t>
    </r>
  </si>
  <si>
    <r>
      <t>METROPOLITANA y O´HIGGINS</t>
    </r>
    <r>
      <rPr>
        <sz val="10"/>
        <color indexed="8"/>
        <rFont val="Arial"/>
        <family val="2"/>
      </rPr>
      <t xml:space="preserve"> 
(Regiones. XIII - VI)</t>
    </r>
  </si>
  <si>
    <t>Reg. (XIII - VI)</t>
  </si>
  <si>
    <r>
      <t xml:space="preserve">CENTRO SUR </t>
    </r>
    <r>
      <rPr>
        <sz val="10"/>
        <color indexed="8"/>
        <rFont val="Arial"/>
        <family val="2"/>
      </rPr>
      <t xml:space="preserve">
(Regiones VII - VIII)</t>
    </r>
  </si>
  <si>
    <t>Reg. (VII - VIII)</t>
  </si>
  <si>
    <r>
      <t>SUR</t>
    </r>
    <r>
      <rPr>
        <sz val="10"/>
        <color indexed="8"/>
        <rFont val="Arial"/>
        <family val="2"/>
      </rPr>
      <t xml:space="preserve"> 
(Regiones IX, X,  XIV, XI y XII)</t>
    </r>
  </si>
  <si>
    <t>Notas:</t>
  </si>
  <si>
    <t>Dpto. Control y Calidad de Prestaciones</t>
  </si>
  <si>
    <t>Unidad de Medida:Prestaciones y Prestadores de Salud</t>
  </si>
  <si>
    <t>Fiscalización de Convenios</t>
  </si>
  <si>
    <t xml:space="preserve">Inscripción-Convenios </t>
  </si>
  <si>
    <t>TABLA H02</t>
  </si>
  <si>
    <t>Problema de Salud</t>
  </si>
  <si>
    <t xml:space="preserve"> 01-Insuficiencia Renal Crónica Terminal</t>
  </si>
  <si>
    <t xml:space="preserve"> 02-Cardiopatías Congénitas Operables</t>
  </si>
  <si>
    <t xml:space="preserve"> 03-Cáncer Cervicouterino</t>
  </si>
  <si>
    <t xml:space="preserve"> 04-Alivio del Dolor</t>
  </si>
  <si>
    <t xml:space="preserve"> 05-Infarto Agudo del Miocardio</t>
  </si>
  <si>
    <t xml:space="preserve"> 06-Diabetes Mellitus Tipo 1</t>
  </si>
  <si>
    <t xml:space="preserve"> 07-Diabetes Mellitus Tipo 2</t>
  </si>
  <si>
    <t xml:space="preserve"> 08-Cáncer de Mama</t>
  </si>
  <si>
    <t xml:space="preserve"> 09-Disrrafias Espinales</t>
  </si>
  <si>
    <t xml:space="preserve"> 10-Escoliosis</t>
  </si>
  <si>
    <t xml:space="preserve"> 11-Cataratas</t>
  </si>
  <si>
    <t xml:space="preserve"> 12-Artrosis de Cadera</t>
  </si>
  <si>
    <t xml:space="preserve"> 13-Fisura Labiopalatina</t>
  </si>
  <si>
    <t xml:space="preserve"> 14-Cáncer en Menores de 15 Años</t>
  </si>
  <si>
    <t xml:space="preserve"> 15-Esquizofrenia</t>
  </si>
  <si>
    <t xml:space="preserve"> 16-Cáncer de Testículo (Adultos)</t>
  </si>
  <si>
    <t xml:space="preserve"> 17-Linfoma en Adultos</t>
  </si>
  <si>
    <t xml:space="preserve"> 19-Infección Respiratoria Aguda</t>
  </si>
  <si>
    <t xml:space="preserve"> 20-Neumonía</t>
  </si>
  <si>
    <t xml:space="preserve"> 21-Hipertensión arterial esencial</t>
  </si>
  <si>
    <t xml:space="preserve"> 22-Epilepsia No Refractaria</t>
  </si>
  <si>
    <t xml:space="preserve"> 23-Salud Oral</t>
  </si>
  <si>
    <t xml:space="preserve"> 24-Prematurez</t>
  </si>
  <si>
    <t xml:space="preserve"> 24-Prevención Parto Prematuro</t>
  </si>
  <si>
    <t xml:space="preserve"> 25-Marcapaso</t>
  </si>
  <si>
    <t xml:space="preserve"> 26-Colecistectomía Preventiva</t>
  </si>
  <si>
    <t xml:space="preserve"> 27-Cáncer Gástrico</t>
  </si>
  <si>
    <t xml:space="preserve"> 28-Cáncer de Próstata</t>
  </si>
  <si>
    <t xml:space="preserve"> 29-Vicios de Refracción</t>
  </si>
  <si>
    <t xml:space="preserve"> 30-Estrabismo</t>
  </si>
  <si>
    <t xml:space="preserve"> 31-Retinopatia Diabética</t>
  </si>
  <si>
    <t xml:space="preserve"> 32-Desprendimiento de Retina</t>
  </si>
  <si>
    <t xml:space="preserve"> 33-Hemofilia</t>
  </si>
  <si>
    <t xml:space="preserve"> 34-Depresión</t>
  </si>
  <si>
    <t xml:space="preserve"> 35-Hiperplasia de Próstata</t>
  </si>
  <si>
    <t xml:space="preserve"> 36-Órtesis</t>
  </si>
  <si>
    <t xml:space="preserve"> 37-Accidente Cerebrovascular</t>
  </si>
  <si>
    <t xml:space="preserve"> 38-Enfermedad Pulmonar Obstructiva Crónica</t>
  </si>
  <si>
    <t xml:space="preserve"> 39-Asma Bronquial</t>
  </si>
  <si>
    <t xml:space="preserve"> 40-Síndrome De Dificultad Respiratoria</t>
  </si>
  <si>
    <t xml:space="preserve"> 41-Tratamiento Médico Artrosis de Cadera y/o Rodilla</t>
  </si>
  <si>
    <t xml:space="preserve"> 42-Hemorragia por Aneurismas Cerebrales</t>
  </si>
  <si>
    <t xml:space="preserve"> 43-Tumores Primarios SNC</t>
  </si>
  <si>
    <t xml:space="preserve"> 44-Hernia Núcleo Pulposo Lumbar</t>
  </si>
  <si>
    <t xml:space="preserve"> 45-Leucemia Adulto</t>
  </si>
  <si>
    <t xml:space="preserve"> 46-Urgencias Odontológicas</t>
  </si>
  <si>
    <t xml:space="preserve"> 47-Salud Oral Adulto</t>
  </si>
  <si>
    <t xml:space="preserve"> 48-Politraumatizado Grave</t>
  </si>
  <si>
    <t xml:space="preserve"> 49-Traumatismo Craneoencefálico Moderado o Grave</t>
  </si>
  <si>
    <t xml:space="preserve"> 50-Trauma Ocular Grave</t>
  </si>
  <si>
    <t xml:space="preserve"> 51-Fibrosis Quística</t>
  </si>
  <si>
    <t xml:space="preserve"> 52-Artritis Reumatoide</t>
  </si>
  <si>
    <t xml:space="preserve"> 53-Dependencia de Alcohol y Drogas</t>
  </si>
  <si>
    <t xml:space="preserve"> 54-Analgesia del Parto</t>
  </si>
  <si>
    <t xml:space="preserve"> 55-Gran Quemado</t>
  </si>
  <si>
    <t xml:space="preserve"> 56-Hipoacusia Bilateral Adulto Uso de Audífono Requerido</t>
  </si>
  <si>
    <t xml:space="preserve"> 57-Retinopatía del prematuro</t>
  </si>
  <si>
    <t xml:space="preserve"> 58-Displasia Broncopulmonar del Prematuro</t>
  </si>
  <si>
    <t xml:space="preserve"> 59-Hipoacusia bilateral del Prematuro</t>
  </si>
  <si>
    <t xml:space="preserve"> 60-Epilepsia no Refractaria 15 Años y Más</t>
  </si>
  <si>
    <t xml:space="preserve"> 61-Asma Bronquial 15 Años y Más</t>
  </si>
  <si>
    <t xml:space="preserve"> 62-Enfermedad de Parkinson</t>
  </si>
  <si>
    <t xml:space="preserve"> 63-Artritis Idiopática Juvenil</t>
  </si>
  <si>
    <t xml:space="preserve"> 64-Prevención Secundaria IRCT</t>
  </si>
  <si>
    <t xml:space="preserve"> 65-Displasia Luxante de Caderas</t>
  </si>
  <si>
    <t xml:space="preserve"> 66-Salud Oral Integral de la embarazada</t>
  </si>
  <si>
    <t xml:space="preserve"> 67-Esclerosis Múltiple Remitente Recurrente</t>
  </si>
  <si>
    <t xml:space="preserve"> 68-Hepatitis B</t>
  </si>
  <si>
    <t xml:space="preserve"> 69-Hepatitis C</t>
  </si>
  <si>
    <t xml:space="preserve">Total </t>
  </si>
  <si>
    <t>TABLA H01a</t>
  </si>
  <si>
    <t>TABLA H01b</t>
  </si>
  <si>
    <t>POR PROBLEMA DE SALUD, AÑOS  2009 Y 2010</t>
  </si>
  <si>
    <t>J</t>
  </si>
  <si>
    <r>
      <t xml:space="preserve">NÚMERO DE SANCIONES APLICADAS A PRESTADORES EN LA MODALIDAD LIBRE ELECCIÓN </t>
    </r>
    <r>
      <rPr>
        <b/>
        <sz val="8"/>
        <rFont val="Arial"/>
        <family val="2"/>
      </rPr>
      <t>(1)</t>
    </r>
  </si>
  <si>
    <t>Dirección Regional / Depto Control</t>
  </si>
  <si>
    <t>Absolucion</t>
  </si>
  <si>
    <t>Amonestación</t>
  </si>
  <si>
    <t>Multa y Reintegro</t>
  </si>
  <si>
    <t>Suspensión</t>
  </si>
  <si>
    <t>Cancelación</t>
  </si>
  <si>
    <t>Profesional</t>
  </si>
  <si>
    <t>Institucines</t>
  </si>
  <si>
    <t>Nivel Central - Depto Control</t>
  </si>
  <si>
    <t>Total sanciones y Multas</t>
  </si>
  <si>
    <t>TABLA H04</t>
  </si>
  <si>
    <t>POR TIPO DE PRESTADOR Y  DIRECCIÓN REGIONAL, AÑOS 2009- 2010</t>
  </si>
  <si>
    <t>(1) Los procesos de fiscalización efectuados anualmente a los prestadores de salud del rol de la M.L.E., permiten determinar el cumplimiento del prestador a la normativa vigente que regula la modalidad y las condiciones de su respectivo convenio. La verificación de falta de cumplimiento en ambos casos, exige iniciar un proceso admistrativo al prestador (PAP) regulado por legislación vigente, que en caso de determinarse la comisión de infracción, se aplica algunas de las sanciones que la reglamentación permite.</t>
  </si>
  <si>
    <r>
      <t xml:space="preserve">NORTE 
</t>
    </r>
    <r>
      <rPr>
        <sz val="10"/>
        <rFont val="Arial"/>
        <family val="2"/>
      </rPr>
      <t>(Regiones I -II - III)</t>
    </r>
  </si>
  <si>
    <r>
      <t xml:space="preserve">CENTRO NORTE 
</t>
    </r>
    <r>
      <rPr>
        <sz val="10"/>
        <rFont val="Arial"/>
        <family val="2"/>
      </rPr>
      <t>(Regiones IV-V)</t>
    </r>
  </si>
  <si>
    <r>
      <t xml:space="preserve">METROPOLITANA y O´HIGGINS 
</t>
    </r>
    <r>
      <rPr>
        <sz val="10"/>
        <rFont val="Arial"/>
        <family val="2"/>
      </rPr>
      <t>(Regiones XIII - VI)</t>
    </r>
  </si>
  <si>
    <r>
      <t xml:space="preserve">CENTRO SUR 
</t>
    </r>
    <r>
      <rPr>
        <sz val="10"/>
        <rFont val="Arial"/>
        <family val="2"/>
      </rPr>
      <t>(Regiones VII - VIII)</t>
    </r>
  </si>
  <si>
    <r>
      <t xml:space="preserve">SUR 
</t>
    </r>
    <r>
      <rPr>
        <sz val="10"/>
        <rFont val="Arial"/>
        <family val="2"/>
      </rPr>
      <t>(Regiones  IX - X - XI - XII)</t>
    </r>
  </si>
  <si>
    <t>(2) Unidad de Medida: Tipo de sanción.</t>
  </si>
  <si>
    <t>TABLA H03</t>
  </si>
  <si>
    <t xml:space="preserve">FISCALIZACIÓN DE RECLAMOS POR CAUSA NO AUGE </t>
  </si>
  <si>
    <t>POR DIRECCIÓN REGIONAL Y MODALIDAD DE ATENCIÓN, AÑOS 2009-2010</t>
  </si>
  <si>
    <t>Nivel Central</t>
  </si>
  <si>
    <t>Unidad de Medida: Reclamos resueltos</t>
  </si>
  <si>
    <t>Anexo Población</t>
  </si>
  <si>
    <t>TABLA C04</t>
  </si>
  <si>
    <t>TABLA E01a</t>
  </si>
  <si>
    <t xml:space="preserve">EMISIÓN DE ORDENES DE ATENCIÓN </t>
  </si>
  <si>
    <t>POR REGIÓN Y TIPO DE ENTIDAD, AÑOS 2009-2010</t>
  </si>
  <si>
    <t>TIPOS DE ENTIDADES</t>
  </si>
  <si>
    <t xml:space="preserve">N° </t>
  </si>
  <si>
    <t>Emisión BAS</t>
  </si>
  <si>
    <t>Emisión /</t>
  </si>
  <si>
    <t>Centros</t>
  </si>
  <si>
    <t>Centro</t>
  </si>
  <si>
    <t>N° Centros</t>
  </si>
  <si>
    <t xml:space="preserve">Emisión </t>
  </si>
  <si>
    <t>Sucursales FONASA</t>
  </si>
  <si>
    <t>Bienestares</t>
  </si>
  <si>
    <t>Municipalidades</t>
  </si>
  <si>
    <t>Empresas de Servicios.</t>
  </si>
  <si>
    <t>Prestadores Privados</t>
  </si>
  <si>
    <t>Hospitales Públicos</t>
  </si>
  <si>
    <t>C.C.A.F.</t>
  </si>
  <si>
    <t>Bono Electrónico</t>
  </si>
  <si>
    <t>COPIAPÓ</t>
  </si>
  <si>
    <t>RANCAGUA</t>
  </si>
  <si>
    <t>TALCA</t>
  </si>
  <si>
    <t>Continúa página siguiente...</t>
  </si>
  <si>
    <t>TABLA E01b</t>
  </si>
  <si>
    <t>CONCEPCIÓN</t>
  </si>
  <si>
    <t>TEMUCO</t>
  </si>
  <si>
    <t>PUERTO MONTT</t>
  </si>
  <si>
    <t>COIHAIQUE</t>
  </si>
  <si>
    <t>PUNTA ARENAS</t>
  </si>
  <si>
    <t>SANTIAGO</t>
  </si>
  <si>
    <t xml:space="preserve">Fuente:  </t>
  </si>
  <si>
    <t>SEGÚN TIPO Y SEXO, AÑOS 2008-2010</t>
  </si>
  <si>
    <t>RECIBIDAS EN LOS CANALES DE ATENCIÓN, POR TIPO Y SEXO, AÑOS 2008 - 2010</t>
  </si>
  <si>
    <t>Número de sanciones aplicadas a prestadores en la Modalidad Libre Elección por Dirección Regional, años 2008 - 2009</t>
  </si>
  <si>
    <r>
      <t>2010</t>
    </r>
    <r>
      <rPr>
        <b/>
        <sz val="9"/>
        <rFont val="Arial"/>
        <family val="2"/>
      </rPr>
      <t xml:space="preserve"> </t>
    </r>
    <r>
      <rPr>
        <sz val="8"/>
        <rFont val="Arial"/>
        <family val="2"/>
      </rPr>
      <t>(1)</t>
    </r>
  </si>
  <si>
    <t xml:space="preserve">MODALIDAD LIBRE ELECCIÓN, </t>
  </si>
  <si>
    <t>ACTIVIDAD POR GRUPOS DE PRESTACIONES DE SALUD Y NIVELES DE ATENCIÓN, AÑOS 2009 Y 2010</t>
  </si>
  <si>
    <t>RUBROS DE PRESTACIONES DE SALUD</t>
  </si>
  <si>
    <t>Nivel 1</t>
  </si>
  <si>
    <t>Nivel 2</t>
  </si>
  <si>
    <t>Nivel 3</t>
  </si>
  <si>
    <t>ATENCIONES MÉDICAS</t>
  </si>
  <si>
    <t>Consulta Médica</t>
  </si>
  <si>
    <t>Visita Médica Domiciliaria</t>
  </si>
  <si>
    <t>Atención Médica Hospitalaria e Integral</t>
  </si>
  <si>
    <t>EXÁMENES DE DIAGNÓSTICO Y APOYO CLÍNICO</t>
  </si>
  <si>
    <t>Exámenes de laboratorio</t>
  </si>
  <si>
    <t>Imagenología</t>
  </si>
  <si>
    <t>Anatomía Patológica</t>
  </si>
  <si>
    <t>PROCED. DIAGNÓSTICOS Y TERAPÉUTICOS</t>
  </si>
  <si>
    <t>Medicina Nuclear y Radioterapia</t>
  </si>
  <si>
    <t>Kinesiología, Medicina Física y Rehabilitación</t>
  </si>
  <si>
    <t>Transfusión y Banco de Sangre</t>
  </si>
  <si>
    <t xml:space="preserve">Psiquiatría </t>
  </si>
  <si>
    <t>Sicología Clínica</t>
  </si>
  <si>
    <t xml:space="preserve">Neurología </t>
  </si>
  <si>
    <t xml:space="preserve">Otorrinolaringología </t>
  </si>
  <si>
    <t>Fonoaudiología</t>
  </si>
  <si>
    <t>Procedimiento Cabeza y Cuello</t>
  </si>
  <si>
    <t>Cardiología y Neumología</t>
  </si>
  <si>
    <t>Urología y Nefrología (1)</t>
  </si>
  <si>
    <t>Ginecología y Obstetricia</t>
  </si>
  <si>
    <t>Parto Vaginal</t>
  </si>
  <si>
    <t>Ortopedia y Traumatología</t>
  </si>
  <si>
    <t>INTERVENCIONES QUIRÚRGICAS</t>
  </si>
  <si>
    <t xml:space="preserve">Neurocirugía </t>
  </si>
  <si>
    <t>Cirugía Oftalmologia</t>
  </si>
  <si>
    <t xml:space="preserve">Cirugía Otorrinolaringología </t>
  </si>
  <si>
    <t>Cirugía Cabeza y Cuello</t>
  </si>
  <si>
    <t>Cirugía Plástica y Reparadora</t>
  </si>
  <si>
    <t>Cirugía Tegumentos</t>
  </si>
  <si>
    <t>Cirugía Cardiovascular</t>
  </si>
  <si>
    <t>Cirugía de Tórax</t>
  </si>
  <si>
    <t>Cirugía Abdominal</t>
  </si>
  <si>
    <t>Cirugía Proctológica</t>
  </si>
  <si>
    <t>Cirugía Urológica y Suprarrenal</t>
  </si>
  <si>
    <t>Cirugía de la Mama</t>
  </si>
  <si>
    <t>Cirugía Ginecológica</t>
  </si>
  <si>
    <t>Cesárea</t>
  </si>
  <si>
    <t>Abortos</t>
  </si>
  <si>
    <t>Intervencion Quirúrgica Ortopedia y Traumatología</t>
  </si>
  <si>
    <t xml:space="preserve">DÍAS CAMAS DE HOSPITALIZACIÓN </t>
  </si>
  <si>
    <t>Día Cama Especialidades</t>
  </si>
  <si>
    <t>Día Cama Tratamiento Intensivo e Intermedio</t>
  </si>
  <si>
    <t>Día Cama Tratamiento Psiquiatría</t>
  </si>
  <si>
    <r>
      <t xml:space="preserve">Día Cama Clínica de Recuperación </t>
    </r>
    <r>
      <rPr>
        <sz val="9"/>
        <rFont val="Arial"/>
        <family val="2"/>
      </rPr>
      <t>(2)</t>
    </r>
  </si>
  <si>
    <t>Clínica de Aislamiento</t>
  </si>
  <si>
    <t>Observación</t>
  </si>
  <si>
    <t>RESTO DE LAS PRESTACIONES</t>
  </si>
  <si>
    <t>Anestesia</t>
  </si>
  <si>
    <t>Prótesis</t>
  </si>
  <si>
    <t>Traslados</t>
  </si>
  <si>
    <t>Fototerapia Recién Nacido</t>
  </si>
  <si>
    <r>
      <t xml:space="preserve">Honorario Matrona </t>
    </r>
    <r>
      <rPr>
        <sz val="9"/>
        <rFont val="Arial"/>
        <family val="2"/>
      </rPr>
      <t>(3)</t>
    </r>
  </si>
  <si>
    <t>Prestaciones PAD</t>
  </si>
  <si>
    <t>Atención Integral otros Profesionales</t>
  </si>
  <si>
    <t>Prestaciones PAE</t>
  </si>
  <si>
    <t xml:space="preserve">(1) Las prestaciones de hemodiálisis correspondientes a tratamientos mensuales (códigos: 19-01-026, 19-01-027 y 19-01-029) se llevan a frecuencia unitaria </t>
  </si>
  <si>
    <t xml:space="preserve">    para que sean comparables con el resto de las prestaciones de urología.</t>
  </si>
  <si>
    <t xml:space="preserve">(2) Las Clínicas de Recuperación están destinadas a la atención de pacientes médico quirúrgicos convalecientes de patologías agudas, que dada su </t>
  </si>
  <si>
    <t xml:space="preserve">    condición de salud, requieren de cuidados de  enfermería básicos.  </t>
  </si>
  <si>
    <t>(3) Servicio profesional asociado al total de partos y cesáreas realizado en la Modalidad Libre Elección, pero dicha prestación no significa mayor actividad.</t>
  </si>
  <si>
    <t xml:space="preserve">(1) Las prestaciones de hemodiálisis correspondientes a tratamientos mensuales (códigos: 19-01-026, 19-01-027 y 19-01-029) se llevan a frecuencia unitaria para que </t>
  </si>
  <si>
    <t xml:space="preserve">    sean comparables con el resto de las prestaciones de urología.</t>
  </si>
  <si>
    <t xml:space="preserve">(2) Las Clínicas de Recuperación están destinadas a la atención de pacientes médico quirúrgicos convalecientes de patologías agudas, que dada su condición de salud, </t>
  </si>
  <si>
    <t xml:space="preserve">    requieren de cuidados de enfermería básicos.  </t>
  </si>
  <si>
    <t>(3) Servicio profesional asociado al total de partos y cesáreas realizadas en la Modalidad Libre Elección, pero dicha prestación no significa mayor actividad.</t>
  </si>
  <si>
    <t>MODALIDAD LIBRE ELECCIÓN, GASTO POR GRUPO DE PRESTACIONES DE SALUD, AÑOS 2009 Y 2010</t>
  </si>
  <si>
    <t>(valores en miles de pesos de cada año)</t>
  </si>
  <si>
    <t>Exámenes de Laboratorio</t>
  </si>
  <si>
    <t>PROCEDIMIENTOS DIAGNÓSTICOS Y TERAPÉUTICOS</t>
  </si>
  <si>
    <t>Psiquiatría</t>
  </si>
  <si>
    <t xml:space="preserve">Prótesis </t>
  </si>
  <si>
    <t xml:space="preserve">Traslados </t>
  </si>
  <si>
    <r>
      <t xml:space="preserve">Prestaciones PAE </t>
    </r>
    <r>
      <rPr>
        <sz val="9"/>
        <rFont val="Arial"/>
        <family val="2"/>
      </rPr>
      <t>(4)</t>
    </r>
  </si>
  <si>
    <t>(1) Las prestaciones de hemodiálisis correspondientes a tratamientos mensuales (códigos: 19-01-026, 19-01-027 y 19-01-029) se llevan</t>
  </si>
  <si>
    <t xml:space="preserve">      a frecuencia unitaria para que sean comparables con el resto de las prestaciones de urología.</t>
  </si>
  <si>
    <t>(2) Las Clínicas de Recuperación están destinadas a la atención de pacientes médico quirúrgicos convalecientes de patologías agudas.</t>
  </si>
  <si>
    <t>(3) Servicio profesional asociado al total de partos y cesáreas realizadas en la Modalidad Libre Elección, no significa mayor actividad.</t>
  </si>
  <si>
    <t>(4)  Las Prestaciones relativas a Pago Asociado a Emergencia (PAE), son incorporadas al arancel de prestaciones a partir del año 2000.</t>
  </si>
  <si>
    <t xml:space="preserve">Consulta Médica </t>
  </si>
  <si>
    <t>POR GRUPOS Y SUBGRUPOS DE PRESTACIONES ARANCELADAS</t>
  </si>
  <si>
    <t>ENERO-DICIEMBRE 2010 (1)</t>
  </si>
  <si>
    <t>Sexo</t>
  </si>
  <si>
    <t>Grupo/Subgrupo</t>
  </si>
  <si>
    <t>Tramos de edad</t>
  </si>
  <si>
    <t>&lt;=4</t>
  </si>
  <si>
    <t>5-9</t>
  </si>
  <si>
    <t>80 y más</t>
  </si>
  <si>
    <r>
      <t>Día Cama Clínica de Recuperación</t>
    </r>
    <r>
      <rPr>
        <sz val="9"/>
        <rFont val="Arial"/>
        <family val="2"/>
      </rPr>
      <t xml:space="preserve"> (2)</t>
    </r>
  </si>
  <si>
    <r>
      <t>Honorario Matrona</t>
    </r>
    <r>
      <rPr>
        <sz val="8"/>
        <rFont val="Arial"/>
        <family val="2"/>
      </rPr>
      <t xml:space="preserve"> </t>
    </r>
    <r>
      <rPr>
        <sz val="9"/>
        <rFont val="Arial"/>
        <family val="2"/>
      </rPr>
      <t>(3)</t>
    </r>
  </si>
  <si>
    <t>SEGÚN PRINCIPALES GRUPOS Y SUBGRUPOS DE PRESTACIONES ARANCELADAS</t>
  </si>
  <si>
    <t>Grupo</t>
  </si>
  <si>
    <t>Grupo/ Subgrupo</t>
  </si>
  <si>
    <r>
      <t xml:space="preserve">Urología </t>
    </r>
    <r>
      <rPr>
        <sz val="9"/>
        <rFont val="Arial"/>
        <family val="2"/>
      </rPr>
      <t>(1)</t>
    </r>
  </si>
  <si>
    <t>MODALIDAD LIBRE ELECCIÓN, CANTIDAD Y GASTO PRESTACIONES RELATIVAS AL PAGO ASOCIADO A DIAGNÓSTICO (PAD)</t>
  </si>
  <si>
    <t>(Cifras en miles de pesos de cada año)</t>
  </si>
  <si>
    <t>GASTO</t>
  </si>
  <si>
    <t>DESCRIPCIÓN DIAGNÓSTICO   \   AÑO</t>
  </si>
  <si>
    <t>Parto</t>
  </si>
  <si>
    <t>Colelitiasis</t>
  </si>
  <si>
    <t>Apendicitis</t>
  </si>
  <si>
    <t>Peritonitis</t>
  </si>
  <si>
    <t>Hernia Abdominal Simple</t>
  </si>
  <si>
    <t>Hernia Abdominal Complicada</t>
  </si>
  <si>
    <t>Tumor Maligno de Estómago</t>
  </si>
  <si>
    <t>Ulcera Gástrica Complicada</t>
  </si>
  <si>
    <t>Ulcera Duodenal Complicada</t>
  </si>
  <si>
    <t>Embarazo Ectópico</t>
  </si>
  <si>
    <t>Enfermedad Crónica de las Amígdalas</t>
  </si>
  <si>
    <t>Vegetaciones Adenoides</t>
  </si>
  <si>
    <t>Hiperplasia de la Próstata</t>
  </si>
  <si>
    <t>Fimosis</t>
  </si>
  <si>
    <t>Criptorquidia</t>
  </si>
  <si>
    <t>Ictericia del Recién Nacido</t>
  </si>
  <si>
    <t>Cataratas (Incluye lente Intraocular)</t>
  </si>
  <si>
    <t>Trasplante Renal</t>
  </si>
  <si>
    <t>Prolapso Anterior o Posterior</t>
  </si>
  <si>
    <t>Tumores y/o Quistes Intra-Craneanos</t>
  </si>
  <si>
    <t>Aneurismas</t>
  </si>
  <si>
    <t>Disrafia</t>
  </si>
  <si>
    <t>Hernia del Núcleo Pulposo (Cervical, Dorsal , Lumbar)</t>
  </si>
  <si>
    <t>Acceso vascular simple (mediante FAV) para hemodiálisis</t>
  </si>
  <si>
    <t>Acceso vascular complejo (mediante FAV) para hemodiálisis</t>
  </si>
  <si>
    <t>Hemorroides</t>
  </si>
  <si>
    <t>Várices</t>
  </si>
  <si>
    <t>Varicocele</t>
  </si>
  <si>
    <t>MODALIDAD LIBRE ELECCIÓN, AÑOS 2009 Y 2010</t>
  </si>
  <si>
    <t>DESCRIPCIÓN DIAGNOSTICO   \   AÑO</t>
  </si>
  <si>
    <t>Disrafía</t>
  </si>
  <si>
    <t xml:space="preserve">Varicocele   </t>
  </si>
  <si>
    <t>Grupo / Subgrupo</t>
  </si>
  <si>
    <t>80y más</t>
  </si>
  <si>
    <t>Ginecología</t>
  </si>
  <si>
    <t>Nuevos contenidos: (1) desde edición 2006-2007; (2)  desde edición 2007-2008; (3) desde edición 2008-2009; (4) desde presente edición</t>
  </si>
  <si>
    <r>
      <t xml:space="preserve">Urología y Nefrología </t>
    </r>
    <r>
      <rPr>
        <sz val="8"/>
        <rFont val="Arial"/>
        <family val="2"/>
      </rPr>
      <t>(1)</t>
    </r>
  </si>
  <si>
    <t xml:space="preserve">Estimación de Población Beneficiaria FONASA y Proyección Censal - INE por comuna y sexo, año 2009, regiones I-IV y XV </t>
  </si>
  <si>
    <t xml:space="preserve">Estimación de Población Beneficiaria FONASA y Proyección Censal - INE por comuna y sexo, año 2009, regiones V-VI </t>
  </si>
  <si>
    <t>Promedio ($)</t>
  </si>
  <si>
    <t>Recup./Otorgad.</t>
  </si>
  <si>
    <t>Tramo Etario</t>
  </si>
  <si>
    <t>0 a &lt;2</t>
  </si>
  <si>
    <t>2 a &lt;5</t>
  </si>
  <si>
    <t>5 a &lt;10</t>
  </si>
  <si>
    <t>10 a &lt;15</t>
  </si>
  <si>
    <t>15 a &lt;20</t>
  </si>
  <si>
    <t>20 a &lt;25</t>
  </si>
  <si>
    <t>25 a &lt;30</t>
  </si>
  <si>
    <t>30 a &lt;35</t>
  </si>
  <si>
    <t>35 a &lt;40</t>
  </si>
  <si>
    <t>40 a &lt;45</t>
  </si>
  <si>
    <t>45 a &lt;50</t>
  </si>
  <si>
    <t>50 a &lt;55</t>
  </si>
  <si>
    <t>55 a &lt;60</t>
  </si>
  <si>
    <t>60 a &lt;65</t>
  </si>
  <si>
    <t>65 a &lt;70</t>
  </si>
  <si>
    <t>70 a &lt;75</t>
  </si>
  <si>
    <t>75 a &lt;80</t>
  </si>
  <si>
    <t>Total General por Sexo</t>
  </si>
  <si>
    <t>Servicio de Salud</t>
  </si>
  <si>
    <t>Comuna</t>
  </si>
  <si>
    <t>M</t>
  </si>
  <si>
    <t>T</t>
  </si>
  <si>
    <t>XV Arica</t>
  </si>
  <si>
    <t>ARICA</t>
  </si>
  <si>
    <t>CAMARONES</t>
  </si>
  <si>
    <t>PUTRE</t>
  </si>
  <si>
    <t>GENERAL LAGOS</t>
  </si>
  <si>
    <t>I Iquique</t>
  </si>
  <si>
    <t>CAMIÑA</t>
  </si>
  <si>
    <t>COLCHANE</t>
  </si>
  <si>
    <t>HUARA</t>
  </si>
  <si>
    <t>PICA</t>
  </si>
  <si>
    <t>ALTO HOSPICIO</t>
  </si>
  <si>
    <t>POZO ALMONTE</t>
  </si>
  <si>
    <t/>
  </si>
  <si>
    <t>II Antofagasta</t>
  </si>
  <si>
    <t>MEJILLONES</t>
  </si>
  <si>
    <t>SIERRA GORDA</t>
  </si>
  <si>
    <t>TALTAL</t>
  </si>
  <si>
    <t>CALAMA</t>
  </si>
  <si>
    <t>OLLAGÜE</t>
  </si>
  <si>
    <t>SAN PEDRO DE ATACAMA</t>
  </si>
  <si>
    <t>TOCOPILLA</t>
  </si>
  <si>
    <t>MARÍA ELENA</t>
  </si>
  <si>
    <t>III Atacama</t>
  </si>
  <si>
    <t>CALDERA</t>
  </si>
  <si>
    <t>TIERRA AMARILLA</t>
  </si>
  <si>
    <t>CHAÑARAL</t>
  </si>
  <si>
    <t>DIEGO DE ALMAGRO</t>
  </si>
  <si>
    <t>VALLENAR</t>
  </si>
  <si>
    <t>ALTO DEL CARMEN</t>
  </si>
  <si>
    <t>FREIRINA</t>
  </si>
  <si>
    <t>HUASCO</t>
  </si>
  <si>
    <t>IV Coquimbo</t>
  </si>
  <si>
    <t>LA SERENA</t>
  </si>
  <si>
    <t>ANDACOLLO</t>
  </si>
  <si>
    <t>LA HIGUERA</t>
  </si>
  <si>
    <t>PAIGUANO</t>
  </si>
  <si>
    <t>VICUÑA</t>
  </si>
  <si>
    <t>ILLAPEL</t>
  </si>
  <si>
    <t>CANELA</t>
  </si>
  <si>
    <t>LOS VILOS</t>
  </si>
  <si>
    <t>SALAMANCA</t>
  </si>
  <si>
    <t>OVALLE</t>
  </si>
  <si>
    <t>COMBARBALÁ</t>
  </si>
  <si>
    <t>MONTE PATRIA</t>
  </si>
  <si>
    <t>PUNITAQUI</t>
  </si>
  <si>
    <t>RÍO HURTADO</t>
  </si>
  <si>
    <t>V Valaparaíso</t>
  </si>
  <si>
    <t>VIÑA DEL MAR - QUILLOTA</t>
  </si>
  <si>
    <t>CONCÓN</t>
  </si>
  <si>
    <t>JUAN FERNÁNDEZ</t>
  </si>
  <si>
    <t>PUCHUNCAVÍ</t>
  </si>
  <si>
    <t>QUILPUÉ</t>
  </si>
  <si>
    <t>QUINTERO</t>
  </si>
  <si>
    <t>VILLA ALEMANA</t>
  </si>
  <si>
    <t>VIÑA DEL MAR</t>
  </si>
  <si>
    <t>ISLA DE PASCUA</t>
  </si>
  <si>
    <t>LA LIGUA</t>
  </si>
  <si>
    <t>CABILDO</t>
  </si>
  <si>
    <t>PAPUDO</t>
  </si>
  <si>
    <t>PETORCA</t>
  </si>
  <si>
    <t>ZAPALLAR</t>
  </si>
  <si>
    <t>QUILLOTA</t>
  </si>
  <si>
    <t>HIJUELAS</t>
  </si>
  <si>
    <t>LA CRUZ</t>
  </si>
  <si>
    <t>LIMACHE</t>
  </si>
  <si>
    <t>NOGALES</t>
  </si>
  <si>
    <t>OLMUÉ</t>
  </si>
  <si>
    <t>VALPARAISO - SAN ANTONIO</t>
  </si>
  <si>
    <t>CASABLANCA</t>
  </si>
  <si>
    <t>SAN ANTONIO</t>
  </si>
  <si>
    <t>ALGARROBO</t>
  </si>
  <si>
    <t>CARTAGENA</t>
  </si>
  <si>
    <t>EL QUISCO</t>
  </si>
  <si>
    <t>EL TABO</t>
  </si>
  <si>
    <t>SANTO DOMINGO</t>
  </si>
  <si>
    <t>ACONCAGUA</t>
  </si>
  <si>
    <t>LOS ANDES</t>
  </si>
  <si>
    <t>CALLE LARGA</t>
  </si>
  <si>
    <t>RINCONADA</t>
  </si>
  <si>
    <t>SAN ESTEBAN</t>
  </si>
  <si>
    <t>SAN FELIPE</t>
  </si>
  <si>
    <t>CATEMU</t>
  </si>
  <si>
    <t>LLAILLAY</t>
  </si>
  <si>
    <t>PANQUEHUE</t>
  </si>
  <si>
    <t>PUTAENDO</t>
  </si>
  <si>
    <t>SANTA MARÍA</t>
  </si>
  <si>
    <t>VI O'HIGGINS</t>
  </si>
  <si>
    <t>LIBERTADOR BERNARDO O'HIGGINS</t>
  </si>
  <si>
    <t>CODEGUA</t>
  </si>
  <si>
    <t>COINCO</t>
  </si>
  <si>
    <t>COLTAUCO</t>
  </si>
  <si>
    <t>DOÑIHUE</t>
  </si>
  <si>
    <t>GRANEROS</t>
  </si>
  <si>
    <t>LAS CABRAS</t>
  </si>
  <si>
    <t>MACHALÍ</t>
  </si>
  <si>
    <t>MALLOA</t>
  </si>
  <si>
    <t>MOSTAZAL</t>
  </si>
  <si>
    <t>OLIVAR</t>
  </si>
  <si>
    <t>PEUMO</t>
  </si>
  <si>
    <t>PICHIDEGUA</t>
  </si>
  <si>
    <t>QUINTA DE TILCOCO</t>
  </si>
  <si>
    <t>RENGO</t>
  </si>
  <si>
    <t>REQUÍNOA</t>
  </si>
  <si>
    <t>SAN VICENTE</t>
  </si>
  <si>
    <t>PICHILEMU</t>
  </si>
  <si>
    <t>LA ESTRELLA</t>
  </si>
  <si>
    <t>LITUECHE</t>
  </si>
  <si>
    <t>NAVIDAD</t>
  </si>
  <si>
    <t>PAREDONES</t>
  </si>
  <si>
    <t>SAN FERNANDO</t>
  </si>
  <si>
    <t>CHÉPICA</t>
  </si>
  <si>
    <t>CHIMBARONGO</t>
  </si>
  <si>
    <t>LOLOL</t>
  </si>
  <si>
    <t>NANCAGUA</t>
  </si>
  <si>
    <t>PALMILLA</t>
  </si>
  <si>
    <t>PERALILLO</t>
  </si>
  <si>
    <t>PLACILLA</t>
  </si>
  <si>
    <t>PUMANQUE</t>
  </si>
  <si>
    <t>SANTA CRUZ</t>
  </si>
  <si>
    <t>VII Maule</t>
  </si>
  <si>
    <t>CONSTITUCIÓN</t>
  </si>
  <si>
    <t>CUREPTO</t>
  </si>
  <si>
    <t>EMPEDRADO</t>
  </si>
  <si>
    <t>PELARCO</t>
  </si>
  <si>
    <t>PENCAHUE</t>
  </si>
  <si>
    <t>RÍO CLARO</t>
  </si>
  <si>
    <t>SAN CLEMENTE</t>
  </si>
  <si>
    <t>SAN RAFAEL</t>
  </si>
  <si>
    <t>CAUQUENES</t>
  </si>
  <si>
    <t>CHANCO</t>
  </si>
  <si>
    <t>PELLUHUE</t>
  </si>
  <si>
    <t>CURICÓ</t>
  </si>
  <si>
    <t>HUALAÑÉ</t>
  </si>
  <si>
    <t>LICANTÉN</t>
  </si>
  <si>
    <t>MOLINA</t>
  </si>
  <si>
    <t>RAUCO</t>
  </si>
  <si>
    <t>ROMERAL</t>
  </si>
  <si>
    <t>SAGRADA FAMILIA</t>
  </si>
  <si>
    <t>TENO</t>
  </si>
  <si>
    <t>VICHUQUÉN</t>
  </si>
  <si>
    <t>LINARES</t>
  </si>
  <si>
    <t>COLBÚN</t>
  </si>
  <si>
    <t>LONGAVÍ</t>
  </si>
  <si>
    <t>PARRAL</t>
  </si>
  <si>
    <t>RETIRO</t>
  </si>
  <si>
    <t>SAN JAVIER</t>
  </si>
  <si>
    <t>VILLA ALEGRE</t>
  </si>
  <si>
    <t>YERBAS BUENAS</t>
  </si>
  <si>
    <t>VIII Bio Bio</t>
  </si>
  <si>
    <t>CONCEPCION</t>
  </si>
  <si>
    <t>CORONEL</t>
  </si>
  <si>
    <t>CHIGUAYANTE</t>
  </si>
  <si>
    <t>FLORIDA</t>
  </si>
  <si>
    <t>HUALQUI</t>
  </si>
  <si>
    <t>LOTA</t>
  </si>
  <si>
    <t>SAN PEDRO DE LA PAZ</t>
  </si>
  <si>
    <t>SANTA JUANA</t>
  </si>
  <si>
    <t>TALCAHUANO</t>
  </si>
  <si>
    <t>PENCO</t>
  </si>
  <si>
    <t>TOMÉ</t>
  </si>
  <si>
    <t>HUALPÉN</t>
  </si>
  <si>
    <t>ARAUCO</t>
  </si>
  <si>
    <t>LEBU</t>
  </si>
  <si>
    <t>CAÑETE</t>
  </si>
  <si>
    <t>CONTULMO</t>
  </si>
  <si>
    <t>CURANILAHUE</t>
  </si>
  <si>
    <t>LOS ALAMOS</t>
  </si>
  <si>
    <t>TIRÚA</t>
  </si>
  <si>
    <t>ANTUCO</t>
  </si>
  <si>
    <t>CABRERO</t>
  </si>
  <si>
    <t>LAJA</t>
  </si>
  <si>
    <t>MULCHÉN</t>
  </si>
  <si>
    <t>NACIMIENTO</t>
  </si>
  <si>
    <t>NEGRETE</t>
  </si>
  <si>
    <t>QUILACO</t>
  </si>
  <si>
    <t>QUILLECO</t>
  </si>
  <si>
    <t>SAN ROSENDO</t>
  </si>
  <si>
    <t>SANTA BÁRBARA</t>
  </si>
  <si>
    <t>TUCAPEL</t>
  </si>
  <si>
    <t>YUMBEL</t>
  </si>
  <si>
    <t>ÑUBLE</t>
  </si>
  <si>
    <t>CHILLÁN</t>
  </si>
  <si>
    <t>BULNES</t>
  </si>
  <si>
    <t>COBQUECURA</t>
  </si>
  <si>
    <t>COELEMU</t>
  </si>
  <si>
    <t>COIHUECO</t>
  </si>
  <si>
    <t>CHILLÁN VIEJO</t>
  </si>
  <si>
    <t>EL CARMEN</t>
  </si>
  <si>
    <t>NINHUE</t>
  </si>
  <si>
    <t>ÑIQUÉN</t>
  </si>
  <si>
    <t>PEMUCO</t>
  </si>
  <si>
    <t>PINTO</t>
  </si>
  <si>
    <t>PORTEZUELO</t>
  </si>
  <si>
    <t>QUILLÓN</t>
  </si>
  <si>
    <t>QUIRIHUE</t>
  </si>
  <si>
    <t>RÁNQUIL</t>
  </si>
  <si>
    <t>SAN CARLOS</t>
  </si>
  <si>
    <t>SAN FABIÁN</t>
  </si>
  <si>
    <t>SAN IGNACIO</t>
  </si>
  <si>
    <t>SAN NICOLÁS</t>
  </si>
  <si>
    <t>TREGUACO</t>
  </si>
  <si>
    <t>YUNGAY</t>
  </si>
  <si>
    <t>IX Araucanía</t>
  </si>
  <si>
    <t>ARAUCANIA       SUR</t>
  </si>
  <si>
    <t>CARAHUE</t>
  </si>
  <si>
    <t>CUNCO</t>
  </si>
  <si>
    <t>CURARREHUE</t>
  </si>
  <si>
    <t>FREIRE</t>
  </si>
  <si>
    <t>GALVARINO</t>
  </si>
  <si>
    <t>GORBEA</t>
  </si>
  <si>
    <t>LAUTARO</t>
  </si>
  <si>
    <t>LONCOCHE</t>
  </si>
  <si>
    <t>MELIPEUCO</t>
  </si>
  <si>
    <t>NUEVA IMPERIAL</t>
  </si>
  <si>
    <t>PADRE LAS CASAS</t>
  </si>
  <si>
    <t>PERQUENCO</t>
  </si>
  <si>
    <t>PITRUFQUÉN</t>
  </si>
  <si>
    <t>PUCÓN</t>
  </si>
  <si>
    <t>TEODORO SCHMIDT</t>
  </si>
  <si>
    <t>TOLTÉN</t>
  </si>
  <si>
    <t>VILCÚN</t>
  </si>
  <si>
    <t>VILLARRICA</t>
  </si>
  <si>
    <t>ARAUCANIA NORTE</t>
  </si>
  <si>
    <t>RENAICO</t>
  </si>
  <si>
    <t>ANGOL</t>
  </si>
  <si>
    <t>COLLIPULLI</t>
  </si>
  <si>
    <t>CURACAUTÍN</t>
  </si>
  <si>
    <t>ERCILLA</t>
  </si>
  <si>
    <t>LONQUIMAY</t>
  </si>
  <si>
    <t>LOS SAUCES</t>
  </si>
  <si>
    <t>LUMACO</t>
  </si>
  <si>
    <t>PURÉN</t>
  </si>
  <si>
    <t>TRAIGUÉN</t>
  </si>
  <si>
    <t>VICTORIA</t>
  </si>
  <si>
    <t>X Los Lagos</t>
  </si>
  <si>
    <t>RELONCAVÍ</t>
  </si>
  <si>
    <t>CALBUCO</t>
  </si>
  <si>
    <t>COCHAMÓ</t>
  </si>
  <si>
    <t>FRESIA</t>
  </si>
  <si>
    <t>FRUTILLAR</t>
  </si>
  <si>
    <t>CHAITÉN</t>
  </si>
  <si>
    <t>FUTALEUFÚ</t>
  </si>
  <si>
    <t>HUALAIHUÉ</t>
  </si>
  <si>
    <t>PALENA</t>
  </si>
  <si>
    <t>LOS MUERMOS</t>
  </si>
  <si>
    <t>LLANQUIHUE</t>
  </si>
  <si>
    <t>MAULLÍN</t>
  </si>
  <si>
    <t>PUERTO VARAS</t>
  </si>
  <si>
    <t>CHILOÉ</t>
  </si>
  <si>
    <t>CASTRO</t>
  </si>
  <si>
    <t>ANCUD</t>
  </si>
  <si>
    <t>CHONCHI</t>
  </si>
  <si>
    <t>CURACO DE VÉLEZ</t>
  </si>
  <si>
    <t>DALCAHUE</t>
  </si>
  <si>
    <t>PUQUELDÓN</t>
  </si>
  <si>
    <t>QUEILÉN</t>
  </si>
  <si>
    <t>QUELLÓN</t>
  </si>
  <si>
    <t>QUEMCHI</t>
  </si>
  <si>
    <t>QUINCHAO</t>
  </si>
  <si>
    <t>OSORNO</t>
  </si>
  <si>
    <t>PUERTO OCTAY</t>
  </si>
  <si>
    <t>PURRANQUE</t>
  </si>
  <si>
    <t>PUYEHUE</t>
  </si>
  <si>
    <t>RÍO NEGRO</t>
  </si>
  <si>
    <t>SAN JUAN DE LA COSTA</t>
  </si>
  <si>
    <t>SAN PABLO</t>
  </si>
  <si>
    <t>XIV Los Ríos</t>
  </si>
  <si>
    <t>VALDIVIA</t>
  </si>
  <si>
    <t>CORRAL</t>
  </si>
  <si>
    <t>FUTRONO</t>
  </si>
  <si>
    <t>LA UNIÓN</t>
  </si>
  <si>
    <t>LAGO RANCO</t>
  </si>
  <si>
    <t>LANCO</t>
  </si>
  <si>
    <t>MÁFIL</t>
  </si>
  <si>
    <t>MARIQUINA</t>
  </si>
  <si>
    <t>PAILLACO</t>
  </si>
  <si>
    <t>PANGUIPULLI</t>
  </si>
  <si>
    <t>RÍO BUENO</t>
  </si>
  <si>
    <t>XI Aysén</t>
  </si>
  <si>
    <t>LAGO VERDE</t>
  </si>
  <si>
    <t>CISNES</t>
  </si>
  <si>
    <t>GUAITECAS</t>
  </si>
  <si>
    <t>COCHRANE</t>
  </si>
  <si>
    <t>TORTEL</t>
  </si>
  <si>
    <t>CHILE CHICO</t>
  </si>
  <si>
    <t>XII Magallanes</t>
  </si>
  <si>
    <t>LAGUNA BLANCA</t>
  </si>
  <si>
    <t>RÍO VERDE</t>
  </si>
  <si>
    <t>SAN GREGORIO</t>
  </si>
  <si>
    <t>CABO DE HORNOS</t>
  </si>
  <si>
    <t>PORVENIR</t>
  </si>
  <si>
    <t>PRIMAVERA</t>
  </si>
  <si>
    <t>TIMAUKEL</t>
  </si>
  <si>
    <t>TORRES DEL PAINE</t>
  </si>
  <si>
    <t>XIII Metropolitana</t>
  </si>
  <si>
    <t>METROP.  CENTRAL</t>
  </si>
  <si>
    <t>CERRILLOS</t>
  </si>
  <si>
    <t>ESTACIÓN CENTRAL</t>
  </si>
  <si>
    <t>MAIPÚ</t>
  </si>
  <si>
    <t>METROP.       NORTE</t>
  </si>
  <si>
    <t>CONCHALÍ</t>
  </si>
  <si>
    <t>HUECHURABA</t>
  </si>
  <si>
    <t>INDEPENDENCIA</t>
  </si>
  <si>
    <t>QUILICURA</t>
  </si>
  <si>
    <t>RECOLETA</t>
  </si>
  <si>
    <t>COLINA</t>
  </si>
  <si>
    <t>LAMPA</t>
  </si>
  <si>
    <t>TILTIL</t>
  </si>
  <si>
    <t>METROP.   ORIENTE</t>
  </si>
  <si>
    <t>LA REINA</t>
  </si>
  <si>
    <t>LAS CONDES</t>
  </si>
  <si>
    <t>LO BARNECHEA</t>
  </si>
  <si>
    <t>MACUL</t>
  </si>
  <si>
    <t>ÑUÑOA</t>
  </si>
  <si>
    <t>PEÑALOLÉN</t>
  </si>
  <si>
    <t>PROVIDENCIA</t>
  </si>
  <si>
    <t>VITACURA</t>
  </si>
  <si>
    <t>METROP.SUR ORIENTE</t>
  </si>
  <si>
    <t>LA FLORIDA</t>
  </si>
  <si>
    <t>LA GRANJA</t>
  </si>
  <si>
    <t>LA PINTANA</t>
  </si>
  <si>
    <t>SAN RAMÓN</t>
  </si>
  <si>
    <t>PUENTE ALTO</t>
  </si>
  <si>
    <t>PIRQUE</t>
  </si>
  <si>
    <t>SAN JOSÉ DE MAIPO</t>
  </si>
  <si>
    <t>METROP.SUR</t>
  </si>
  <si>
    <t>EL BOSQUE</t>
  </si>
  <si>
    <t>LA CISTERNA</t>
  </si>
  <si>
    <t>LO ESPEJO</t>
  </si>
  <si>
    <t>PEDRO AGUIRRE CERDA</t>
  </si>
  <si>
    <t>SAN JOAQUÍN</t>
  </si>
  <si>
    <t>SAN MIGUEL</t>
  </si>
  <si>
    <t>SAN BERNARDO</t>
  </si>
  <si>
    <t>BUIN</t>
  </si>
  <si>
    <t>CALERA DE TANGO</t>
  </si>
  <si>
    <t>PAINE</t>
  </si>
  <si>
    <t>METROP. OCCIDENTE</t>
  </si>
  <si>
    <t>CERRO NAVIA</t>
  </si>
  <si>
    <t>LO PRADO</t>
  </si>
  <si>
    <t>PUDAHUEL</t>
  </si>
  <si>
    <t>QUINTA NORMAL</t>
  </si>
  <si>
    <t>RENCA</t>
  </si>
  <si>
    <t>MELIPILLA</t>
  </si>
  <si>
    <t>ALHUÉ</t>
  </si>
  <si>
    <t>CURACAVÍ</t>
  </si>
  <si>
    <t>MARÍA PINTO</t>
  </si>
  <si>
    <t>SAN PEDRO</t>
  </si>
  <si>
    <t>TALAGANTE</t>
  </si>
  <si>
    <t>EL MONTE</t>
  </si>
  <si>
    <t>ISLA DE MAIPO</t>
  </si>
  <si>
    <t>PADRE HURTADO</t>
  </si>
  <si>
    <t>PEÑAFLOR</t>
  </si>
  <si>
    <t>DESCONOCIDA</t>
  </si>
  <si>
    <t>Total General por Grupo Etario</t>
  </si>
  <si>
    <t>CALERA</t>
  </si>
  <si>
    <t>MARCHIGÜE</t>
  </si>
  <si>
    <t>LOS ANGELES</t>
  </si>
  <si>
    <t>ALTO BIOBIO</t>
  </si>
  <si>
    <t>SAAVEDRA</t>
  </si>
  <si>
    <t>CHOLCHOL</t>
  </si>
  <si>
    <t>AISÉN</t>
  </si>
  <si>
    <t>RÍO IBAÑEZ</t>
  </si>
  <si>
    <t>NATALES</t>
  </si>
  <si>
    <t>Femenino</t>
  </si>
  <si>
    <t>Masculino</t>
  </si>
  <si>
    <t>% Part.</t>
  </si>
  <si>
    <t xml:space="preserve">Variación anual </t>
  </si>
  <si>
    <t>Valores</t>
  </si>
  <si>
    <t>Estructura porcentual</t>
  </si>
  <si>
    <t xml:space="preserve">      N° de licencias recepcionadas</t>
  </si>
  <si>
    <t xml:space="preserve">      N° de licencias tramitadas</t>
  </si>
  <si>
    <t xml:space="preserve">            * N°  de licencias autorizadas </t>
  </si>
  <si>
    <t xml:space="preserve">            * N°  de licencias rechazadas </t>
  </si>
  <si>
    <t xml:space="preserve">      N° de días autorizados </t>
  </si>
  <si>
    <t xml:space="preserve">      N° de días rechazados </t>
  </si>
  <si>
    <t>2.- Por reposo Preventivo</t>
  </si>
  <si>
    <t>3.- Patologías del Embarazo</t>
  </si>
  <si>
    <t xml:space="preserve">      N° de días autorizados (miles)</t>
  </si>
  <si>
    <t xml:space="preserve">      N° de días rechazados (miles)</t>
  </si>
  <si>
    <t>7.- Total</t>
  </si>
  <si>
    <t>ENERO-DICIEMBRE DE 2009</t>
  </si>
  <si>
    <t>Tipo licencia</t>
  </si>
  <si>
    <t>Lic. Tramitadas por c/100 cotizantes</t>
  </si>
  <si>
    <t>Días solicitados por cotizante</t>
  </si>
  <si>
    <t>Lic. Autorizadas por c/100 cotizante</t>
  </si>
  <si>
    <t>Días autorizados por cotizante</t>
  </si>
  <si>
    <t>Días pagados por cotizante</t>
  </si>
  <si>
    <t>En M$ de diciembre de 2009</t>
  </si>
  <si>
    <t>Curativas</t>
  </si>
  <si>
    <t>Por Reposo Preventivo</t>
  </si>
  <si>
    <t>Mal clasificadas</t>
  </si>
  <si>
    <t>Patologías del Embarazo</t>
  </si>
  <si>
    <t>Maternales</t>
  </si>
  <si>
    <t>Enf. Hijo Menor</t>
  </si>
  <si>
    <t>(1) Cotizantes activos = trabajadores dependientes e independientes.</t>
  </si>
  <si>
    <t>(2) Costo SIL = Subsidio líquido + Aporte previsional pensiones + Aporte previsional salud.</t>
  </si>
  <si>
    <t>ENERO-DICIEMBRE DE 2010</t>
  </si>
  <si>
    <t>En M$ de diciembre de 2010</t>
  </si>
  <si>
    <t>Costo SIL (2)</t>
  </si>
  <si>
    <t>Tipo resolución</t>
  </si>
  <si>
    <t>N° licencias tramitadas</t>
  </si>
  <si>
    <t>N° días solicitados</t>
  </si>
  <si>
    <t>Días solicitados por licencia</t>
  </si>
  <si>
    <t>N° días autorizados</t>
  </si>
  <si>
    <t>Días autorizados por licencia</t>
  </si>
  <si>
    <t>N° días a pagar</t>
  </si>
  <si>
    <t>Días pagados por licencia</t>
  </si>
  <si>
    <t xml:space="preserve">SIL líquido </t>
  </si>
  <si>
    <t xml:space="preserve">Aporte previsional Pensiones </t>
  </si>
  <si>
    <t xml:space="preserve">Aporte previsional Salud </t>
  </si>
  <si>
    <t>Autorizadas</t>
  </si>
  <si>
    <t>Ampliadas</t>
  </si>
  <si>
    <t>Reducidas</t>
  </si>
  <si>
    <t>Rechazadas</t>
  </si>
  <si>
    <t>Pendientes</t>
  </si>
  <si>
    <t>Preventivas</t>
  </si>
  <si>
    <t>Días autorizados por licencia resuelta</t>
  </si>
  <si>
    <t>Sin clasificar</t>
  </si>
  <si>
    <t>NUMERO DE LICENCIAS TRAMITADAS POR REGION Y TIPO DE LICENCIA, SEXO MASCULINO</t>
  </si>
  <si>
    <t>Variables</t>
  </si>
  <si>
    <t>Regiones</t>
  </si>
  <si>
    <t>Días solicitados por lic.</t>
  </si>
  <si>
    <t>Días autorizados por lic.</t>
  </si>
  <si>
    <t xml:space="preserve">NUMERO DE LICENCIAS TRAMITADAS POR REGION Y TIPO DE LICENCIA. SEXO FEMENINO </t>
  </si>
  <si>
    <t>MONTO DE SUBSIDIOS PAGADOS POR REGION Y TIPO DE LICENCIA, SEXO MASCULINO</t>
  </si>
  <si>
    <t>N° licencias autorizadas</t>
  </si>
  <si>
    <t>Días pagados por lic. Autorizada</t>
  </si>
  <si>
    <t>SIL líquido (mil $ diciembre 2009)</t>
  </si>
  <si>
    <t>Aporte previsional Pensiones (mil $ diciembre 2009)</t>
  </si>
  <si>
    <t>I03</t>
  </si>
  <si>
    <t>I04</t>
  </si>
  <si>
    <t>I05</t>
  </si>
  <si>
    <t>H01</t>
  </si>
  <si>
    <t>H02</t>
  </si>
  <si>
    <t>H03</t>
  </si>
  <si>
    <t>H04</t>
  </si>
  <si>
    <t>H05</t>
  </si>
  <si>
    <t>H06</t>
  </si>
  <si>
    <t>G01a</t>
  </si>
  <si>
    <t>G01b</t>
  </si>
  <si>
    <t>G02a</t>
  </si>
  <si>
    <t>G02b</t>
  </si>
  <si>
    <t>G03a</t>
  </si>
  <si>
    <t>G03b</t>
  </si>
  <si>
    <t>G04</t>
  </si>
  <si>
    <t>Estadística de Asegurados del FONASA según Región, Servicios de Salud, Comuna, Grupos de Ingreso y Sexo. Y su participación en población total nacional.</t>
  </si>
  <si>
    <t>Estadística de Asegurados del FONASA por Servicio de Salud, Comuna, Grupos de Edad y Sexo.</t>
  </si>
  <si>
    <t>(*) según grupos y subgrupos de prestaciones aranceladas.</t>
  </si>
  <si>
    <t>Estadísticas e indicadores de Licencias Médicas, Curativa Común y Subsidios de Incapacidad Laboral, (**).  Entidad pagadora Servicios de Salud, Años 2009-2010</t>
  </si>
  <si>
    <t>Estadísticas e Indicadores de Licencia Médica Curativa Común y  Subsidios de Incapacidad Laboral, (**).  Entidad Pagadora Caja de Compensación,  Años 2009-2010.</t>
  </si>
  <si>
    <t xml:space="preserve">Gasto Subsidios de Incapacidad Laboral,  Curativo Común, (**),  por entidad pagadora del beneficio pecuniario, años 2009-2010 </t>
  </si>
  <si>
    <t>(**) Cotizante Seguro Público de Salud</t>
  </si>
  <si>
    <t>Estadísticas e Indicadores de Licencia Médica Curativa Común y  Subsidios de Incapacidad Laboral, (**). Entidad Pagadora Caja de Compensación,  Años 2009-2010.</t>
  </si>
  <si>
    <t>Estadísticas e indicadores de Licencias Médicas, Curativa Común y Subsidios de Incapacidad Laboral, (**). Entidad pagadora Servicios de Salud, Años 2009-2010.</t>
  </si>
  <si>
    <t>(**) Cotizante Seguro Público de Salud.</t>
  </si>
  <si>
    <t>(3) Corresponde a la cartera observada ponderada por la densidad promedio anual llevada a periodicidad mensual.</t>
  </si>
  <si>
    <t>Cartera Cotizantes</t>
  </si>
  <si>
    <t>Cotizantes Permanentes</t>
  </si>
  <si>
    <t>Densidad de Cotizantes</t>
  </si>
  <si>
    <t>Razón entre el número de veces que declara y/o paga cotizaciones y el numero de meses del año</t>
  </si>
  <si>
    <t>Producto entre cartera de cotizantes y densidad de cotizaciones promedio</t>
  </si>
  <si>
    <t>Corresponde al total de asegurados que han cotizado para salud al menos una vez en el año</t>
  </si>
  <si>
    <t>04c</t>
  </si>
  <si>
    <t>05c</t>
  </si>
  <si>
    <t>06a</t>
  </si>
  <si>
    <t>06b</t>
  </si>
  <si>
    <t>10a</t>
  </si>
  <si>
    <t>10b</t>
  </si>
  <si>
    <t>11a</t>
  </si>
  <si>
    <t>11b</t>
  </si>
  <si>
    <t>Programas Especiales</t>
  </si>
  <si>
    <t>Convenios Asistenciales</t>
  </si>
  <si>
    <t>Prestaciones Modalidad Libre Elección</t>
  </si>
  <si>
    <t>Préstamos Médicos</t>
  </si>
  <si>
    <t>Estadísticas de Préstamos Médicos otorgados por región, sexo y tramo de ingreso solicitante, año 2009</t>
  </si>
  <si>
    <t>Estadísticas de Préstamos Médicos otorgados por región, sexo y tramo de ingreso solicitante, año 2010</t>
  </si>
  <si>
    <t>TABLA D04a2</t>
  </si>
  <si>
    <t>TABLA D04b2</t>
  </si>
  <si>
    <t>TABLA D04c2</t>
  </si>
  <si>
    <t>TABLA D05a2</t>
  </si>
  <si>
    <t>TABLA D05b2</t>
  </si>
  <si>
    <t>TABLA D05c2</t>
  </si>
  <si>
    <t>Tabla D06a.1</t>
  </si>
  <si>
    <t>Tabla D06a.2</t>
  </si>
  <si>
    <t>Tabla D06b1</t>
  </si>
  <si>
    <t>Tabla D06b2</t>
  </si>
  <si>
    <t>Tabla D06b3</t>
  </si>
  <si>
    <t>Tabla D06b4</t>
  </si>
  <si>
    <t>Tabla D07b1</t>
  </si>
  <si>
    <t>Tabla D07b2</t>
  </si>
  <si>
    <t>Tabla D07b3</t>
  </si>
  <si>
    <t>Tabla D07b4</t>
  </si>
  <si>
    <t>Tabla D10a</t>
  </si>
  <si>
    <t>Tabla D07a1</t>
  </si>
  <si>
    <t>Tabla D09a</t>
  </si>
  <si>
    <t>Tabla D09b</t>
  </si>
  <si>
    <t>Tabla D11a</t>
  </si>
  <si>
    <t>Tabla D11b</t>
  </si>
  <si>
    <t>Tabla D01a</t>
  </si>
  <si>
    <t>Tabla D01b</t>
  </si>
  <si>
    <t>Tabla D01c</t>
  </si>
  <si>
    <t>Tabla D02a</t>
  </si>
  <si>
    <t>Tabla 02b</t>
  </si>
  <si>
    <t>Tabla D02c</t>
  </si>
  <si>
    <t>Tabla D03a</t>
  </si>
  <si>
    <t>Tabla D03b</t>
  </si>
  <si>
    <t>Tabla D03c</t>
  </si>
  <si>
    <t>Tabla D04a1</t>
  </si>
  <si>
    <t>Tabla D04c1</t>
  </si>
  <si>
    <t>Tabla D05a1</t>
  </si>
  <si>
    <t>Tabla D05c1</t>
  </si>
  <si>
    <t>Tabla D07a2</t>
  </si>
  <si>
    <t>Tabla D10b</t>
  </si>
  <si>
    <t>Tabla D16</t>
  </si>
  <si>
    <t>Tabla D15</t>
  </si>
  <si>
    <t>Tabla D14</t>
  </si>
  <si>
    <t>Tabla D13</t>
  </si>
  <si>
    <t>Tabla D18</t>
  </si>
  <si>
    <t xml:space="preserve">Sección D </t>
  </si>
  <si>
    <t xml:space="preserve">Convenios </t>
  </si>
  <si>
    <t>D04c</t>
  </si>
  <si>
    <t>D05c</t>
  </si>
  <si>
    <t>D06a</t>
  </si>
  <si>
    <t>D06b</t>
  </si>
  <si>
    <t>D10a</t>
  </si>
  <si>
    <t>D10b</t>
  </si>
  <si>
    <t>D11a</t>
  </si>
  <si>
    <t>D11b</t>
  </si>
  <si>
    <t>Prestamos Médicos</t>
  </si>
  <si>
    <t xml:space="preserve">Subsidio de Incapacidad Laboral </t>
  </si>
  <si>
    <t>Gasto Total en Salud, Desagregado en gasto público y privado,  años 2000-2010 (4)</t>
  </si>
  <si>
    <t>Gasto Total en Salud, su desagregación en Gasto Público y Privado y su participación en el PIB, años 2000-2010 (4)</t>
  </si>
  <si>
    <t>Gasto Per-capitado Asistencial en Salud, según Sistema Previsional Público y Privado, años 2000-2010 (4)</t>
  </si>
  <si>
    <t>Participación del Aporte Fiscal a Salud y Gasto Público de Salud en el Producto Interno Bruto, años 2000-2010 (4)</t>
  </si>
  <si>
    <t>Gasto Subsidio de Incapacidad Laboral, curativa común, cotizantes seguro público de salud por entidad pagadora del beneficio pecuniario, años 1995-2010 (4)</t>
  </si>
  <si>
    <t>Ingresos y Gasto Per- Capitados, años 2000-2010 (4)</t>
  </si>
  <si>
    <t>Cotizantes del Fondo Nacional de Salud según Tipo,  a Junio y Diciembre de cada año, años 2009 -2010 (1)</t>
  </si>
  <si>
    <t>Modalidad Libre Elección, actividad por grupos de prestaciones de salud y niveles de atención, años 2009-2010, mujeres  (1)</t>
  </si>
  <si>
    <t>Modalidad Libre Elección, actividad por grupos de prestaciones de salud y niveles de atención, años 2009-2010, hombres  (1)</t>
  </si>
  <si>
    <t>Modalidad Libre Elección, gasto por grupo de prestaciones de salud, años 2009-2010, mujeres (1)</t>
  </si>
  <si>
    <t>Modalidad Libre Elección, gasto por grupo de prestaciones de salud, años 2009-2010, hombres (1)</t>
  </si>
  <si>
    <t>Modalidad Libre Elección, Cantidad y Gasto en prestaciones relativas al Pago Asociado a Diagnóstico, años 2009-2010, mujeres (1)</t>
  </si>
  <si>
    <t>Modalidad Libre Elección, Cantidad y Gasto en prestaciones relativas al Pago Asociado a Diagnóstico, años 2009-2010, hombres (1)</t>
  </si>
  <si>
    <t>Modalidad Libre Elección, Actividad y Gasto en prestaciones otorgadas a asegurados sexo femenino por tramos de edad, (*) año 2009 (4)</t>
  </si>
  <si>
    <t>Modalidad Libre Elección, Actividad y Gasto en prestaciones otorgadas a asegurados sexo masculino por tramos de edad, (*) año 2009 (4)</t>
  </si>
  <si>
    <t>Modalidad Libre Elección, Actividad y Gasto en prestaciones otorgadas a asegurados ambos sexos por tramos de edad, (*) año 2009 (4)</t>
  </si>
  <si>
    <t>Modalidad Libre Elección, Actividad y Gasto en prestaciones otorgadas a asegurados sexo femenino por tramos de edad, (*) año 2010 (4)</t>
  </si>
  <si>
    <t>Modalidad Libre Elección, Actividad y Gasto en prestaciones otorgadas a asegurados sexo masculino por tramos de edad, (*) año 2010 (4)</t>
  </si>
  <si>
    <t>Modalidad Libre Elección, Actividad y Gasto en prestaciones otorgadas a asegurados ambos sexos por tramos de edad, (*) año 2010 (4)</t>
  </si>
  <si>
    <t>Programa Prestaciones Valoradas NO GES en prestaciones de salud, actividad y recursos PPV  ejecutados, años 2009 y 2010 (4)</t>
  </si>
  <si>
    <t>Programa Prestaciones Valoradas NO GES gasto en prestaciones, por grupos de edad del asegurado, Mujeres y Hombres, años 2009 y 2010 (4)</t>
  </si>
  <si>
    <t>Programa Prestaciones Complejas en prestaciones, actividad y recursos ejecutados , Mujeres y Hombres por grupo de prestaciones años 2009 y 2010  (4)</t>
  </si>
  <si>
    <t>Programa Prestaciones Complejas, gasto en prestaciones, por grupos de edad del asegurado, Mujeres y Hombres, años 2009 y 2010 (4)</t>
  </si>
  <si>
    <t>Programa Entrega Medicamentos de alto costo, número personas beneficiadas y gasto por sexo y enfermedad, año 2009-2010 (2)</t>
  </si>
  <si>
    <t>Salud Mental  en prestaciones de salud, actividad y recursos PPV comprometido y ejecutado por Servicios de Salud, años 2009 y 2010 (4)</t>
  </si>
  <si>
    <t>Salud Mental, gasto en prestaciones, por grupos de edad del asegurado, Mujeres y Hombres, años 2009 y 2010 (4)</t>
  </si>
  <si>
    <t>Seguro Contra Riesgo Vital, número de personas beneficiadas y recursos demandados, por sexo, año 2009 (2)</t>
  </si>
  <si>
    <t>Seguro Contra Riesgo Vital, número de personas beneficiadas y recursos demandados, por sexo, año 2010 (2)</t>
  </si>
  <si>
    <t>Convenios Otras Instituciones, presupuesto inicial y gasto, años 2009-2010 (3)</t>
  </si>
  <si>
    <t>Número de Credenciales emitidas, al grupo A del FONASA, por sexo y región, años 2008-2009 (1)</t>
  </si>
  <si>
    <t>Número de Credenciales emitidas, a los grupos B, C y D del FONASA, por sexo y región, años 2008-2009 (1)</t>
  </si>
  <si>
    <t>Licencias Medicas Tramitadas Seguro Público de Salud periodo enero-diciembre, Años 2009-2010 (4)</t>
  </si>
  <si>
    <t>Tasa Promedio Anual por Cotizantes Activos Según Sexo (1) enero-diciembre Años 2009-2010 (4)</t>
  </si>
  <si>
    <t>Numero de licencias tramitadas por tipo de de licencia y tipo de resolución. Por sexo, enero-diciembre años 2009-2010 (4)</t>
  </si>
  <si>
    <t>Numero de licencias tramitadas por region y tipo de licencia, por sexo, enero-diciembre años 2009-2010 (4)</t>
  </si>
  <si>
    <t>Monto de subsidios pagados por region y tipo de licencia, por sexo, enero-diciembre años 2009-2010 (4)</t>
  </si>
  <si>
    <t>Numero de licencias tramitadas por tramos de edad y tipo de licencia de cotizantes por sexo, enero-diciembre años 2009-2010 (4)</t>
  </si>
  <si>
    <t>Monto de subsidios pagados por tramos de edad y tipo de licencia de cotizantes por sexo, enero-diciembre años 2009-2010 (4)</t>
  </si>
  <si>
    <t>Numero de licencias tramitadas por sexo, tipo de trabajador y tipo de licencia, enero-diciembre años 2009-2010 (4)</t>
  </si>
  <si>
    <t>Monto de subsidios pagados por sexo, tipo de trabajador y tipo de licencia, enero-diciembre años 2009-2010 (4)</t>
  </si>
  <si>
    <t>Numero de licencias curativas tramitadas por sexo y principales grupos diagnósticos (**), enero-diciembre años 2009-2010 (4)</t>
  </si>
  <si>
    <t>Monto de subsidios pagados por sexo y principales grupos diagnósticos de licencias curativas (**), enero-diciembre años 2009-2010 (4)</t>
  </si>
  <si>
    <t>Monto Préstamos Médicos otorgados y recuperados, años 1991-2010 (4)</t>
  </si>
  <si>
    <t>Préstamos Médicos según tipo y Modalidad de Atención, años 2003-2010 (4)</t>
  </si>
  <si>
    <t>Monto promedio y cantidad de Préstamos Médicos otorgados según tipo, años 2003-2010 (4)</t>
  </si>
  <si>
    <t>Seguimiento de la recuperación de Préstamos Médicos, según año de otorgamiento y de  recuperación, años 2003-2010 (4)</t>
  </si>
  <si>
    <t>Actividad de Fiscalización de Cotizaciones, número de empleadores y trabajadores fiscalizados, años 2009-2010  (2)</t>
  </si>
  <si>
    <t xml:space="preserve">Actividad de Fiscalización de Cotizaciones, monto de evasión detectada y recuperada, por Dirección Regional, años 2009-2010 (2) </t>
  </si>
  <si>
    <t>Balance presupuestario devengado del FONASA, Presupuesto Inicial y Ejecución anual, años 2009 - 2010 (3)</t>
  </si>
  <si>
    <t>Gasto Subsidio de Incapacidad Laboral, curativa común, cotizantes seguir público de salud por entidad pagadora del beneficio pecuniario, años 1995-2010 (4)</t>
  </si>
  <si>
    <r>
      <t xml:space="preserve">Cotizantes del Fondo Nacional de Salud según Tipo,  a Junio y Diciembre de cada año, años 2009 -2010 </t>
    </r>
    <r>
      <rPr>
        <sz val="12"/>
        <rFont val="Calibri"/>
        <family val="2"/>
      </rPr>
      <t>(1)</t>
    </r>
  </si>
  <si>
    <r>
      <t xml:space="preserve">Modalidad Libre Elección, actividad por grupos de prestaciones de salud y niveles de atención, años 2009-2010, mujeres  </t>
    </r>
    <r>
      <rPr>
        <sz val="12"/>
        <rFont val="Calibri"/>
        <family val="2"/>
      </rPr>
      <t>(1)</t>
    </r>
  </si>
  <si>
    <r>
      <t xml:space="preserve">Modalidad Libre Elección, actividad por grupos de prestaciones de salud y niveles de atención, años 2009-2010, hombres  </t>
    </r>
    <r>
      <rPr>
        <sz val="12"/>
        <rFont val="Calibri"/>
        <family val="2"/>
      </rPr>
      <t>(1)</t>
    </r>
  </si>
  <si>
    <r>
      <t xml:space="preserve">Modalidad Libre Elección, gasto por grupo de prestaciones de salud, años 2009-2010, mujeres </t>
    </r>
    <r>
      <rPr>
        <sz val="12"/>
        <rFont val="Calibri"/>
        <family val="2"/>
      </rPr>
      <t>(1)</t>
    </r>
  </si>
  <si>
    <r>
      <t xml:space="preserve">Modalidad Libre Elección, gasto por grupo de prestaciones de salud, años 2009-2010, hombres </t>
    </r>
    <r>
      <rPr>
        <sz val="12"/>
        <rFont val="Calibri"/>
        <family val="2"/>
      </rPr>
      <t>(1)</t>
    </r>
  </si>
  <si>
    <r>
      <t xml:space="preserve">Modalidad Libre Elección, Cantidad y Gasto en prestaciones relativas al Pago Asociado a Diagnóstico, años 2009-2010, mujeres </t>
    </r>
    <r>
      <rPr>
        <sz val="12"/>
        <rFont val="Calibri"/>
        <family val="2"/>
      </rPr>
      <t>(1)</t>
    </r>
  </si>
  <si>
    <r>
      <t xml:space="preserve">Modalidad Libre Elección, Cantidad y Gasto en prestaciones relativas al Pago Asociado a Diagnóstico, años 2009-2010, hombres </t>
    </r>
    <r>
      <rPr>
        <sz val="12"/>
        <rFont val="Calibri"/>
        <family val="2"/>
      </rPr>
      <t>(1)</t>
    </r>
  </si>
  <si>
    <r>
      <t xml:space="preserve">Modalidad Libre Elección, Actividad y Gasto en prestaciones otorgadas a asegurados sexo femenino por tramos de edad, (*) año 2009 </t>
    </r>
    <r>
      <rPr>
        <sz val="12"/>
        <rFont val="Calibri"/>
        <family val="2"/>
      </rPr>
      <t>(4)</t>
    </r>
  </si>
  <si>
    <r>
      <t xml:space="preserve">Modalidad Libre Elección, Actividad y Gasto en prestaciones otorgadas a asegurados sexo masculino por tramos de edad, (*) año 2009 </t>
    </r>
    <r>
      <rPr>
        <sz val="12"/>
        <rFont val="Calibri"/>
        <family val="2"/>
      </rPr>
      <t>(4)</t>
    </r>
  </si>
  <si>
    <r>
      <t xml:space="preserve">Modalidad Libre Elección, Actividad y Gasto en prestaciones otorgadas a asegurados ambos sexos por tramos de edad, (*) año 2009 </t>
    </r>
    <r>
      <rPr>
        <sz val="12"/>
        <rFont val="Calibri"/>
        <family val="2"/>
      </rPr>
      <t>(4)</t>
    </r>
  </si>
  <si>
    <r>
      <t xml:space="preserve">Modalidad Libre Elección, Actividad y Gasto en prestaciones otorgadas a asegurados sexo femenino por tramos de edad, (*) año 2010 </t>
    </r>
    <r>
      <rPr>
        <sz val="12"/>
        <rFont val="Calibri"/>
        <family val="2"/>
      </rPr>
      <t>(4)</t>
    </r>
  </si>
  <si>
    <r>
      <t xml:space="preserve">Modalidad Libre Elección, Actividad y Gasto en prestaciones otorgadas a asegurados sexo masculino por tramos de edad, (*) año 2010 </t>
    </r>
    <r>
      <rPr>
        <sz val="12"/>
        <rFont val="Calibri"/>
        <family val="2"/>
      </rPr>
      <t>(4)</t>
    </r>
  </si>
  <si>
    <r>
      <t xml:space="preserve">Modalidad Libre Elección, Actividad y Gasto en prestaciones otorgadas a asegurados ambos sexos por tramos de edad, (*) año 2010 </t>
    </r>
    <r>
      <rPr>
        <sz val="12"/>
        <rFont val="Calibri"/>
        <family val="2"/>
      </rPr>
      <t>(4)</t>
    </r>
  </si>
  <si>
    <r>
      <t xml:space="preserve">Programa Prestaciones Complejas en prestaciones, actividad y recursos ejecutados , Mujeres y Hombres por grupo de prestaciones años 2009 y 2010 </t>
    </r>
    <r>
      <rPr>
        <sz val="12"/>
        <color indexed="8"/>
        <rFont val="Calibri"/>
        <family val="2"/>
      </rPr>
      <t xml:space="preserve"> (4)</t>
    </r>
  </si>
  <si>
    <r>
      <t xml:space="preserve">Programa Prestaciones Complejas, gasto en prestaciones, por grupos de edad del asegurado, Mujeres y Hombres, años 2009 y 2010 </t>
    </r>
    <r>
      <rPr>
        <sz val="12"/>
        <color indexed="8"/>
        <rFont val="Calibri"/>
        <family val="2"/>
      </rPr>
      <t>(4)</t>
    </r>
  </si>
  <si>
    <r>
      <t xml:space="preserve">Salud Mental, gasto en prestaciones, por grupos de edad del asegurado, Mujeres y Hombres, años 2009 y 2010 </t>
    </r>
    <r>
      <rPr>
        <sz val="12"/>
        <color indexed="8"/>
        <rFont val="Calibri"/>
        <family val="2"/>
      </rPr>
      <t>(4)</t>
    </r>
  </si>
  <si>
    <r>
      <t xml:space="preserve">Seguro Contra Riesgo Vital, número de personas beneficiadas y recursos demandados, por sexo, año 2009 </t>
    </r>
    <r>
      <rPr>
        <sz val="12"/>
        <rFont val="Calibri"/>
        <family val="2"/>
      </rPr>
      <t>(2)</t>
    </r>
  </si>
  <si>
    <r>
      <t xml:space="preserve">Seguro Contra Riesgo Vital, número de personas beneficiadas y recursos demandados, por sexo, año 2010 </t>
    </r>
    <r>
      <rPr>
        <sz val="12"/>
        <rFont val="Calibri"/>
        <family val="2"/>
      </rPr>
      <t>(2)</t>
    </r>
  </si>
  <si>
    <r>
      <t xml:space="preserve">Convenios Otras Instituciones, presupuesto inicial y gasto, años 2009-2010 </t>
    </r>
    <r>
      <rPr>
        <sz val="12"/>
        <rFont val="Calibri"/>
        <family val="2"/>
      </rPr>
      <t>(3)</t>
    </r>
  </si>
  <si>
    <r>
      <t xml:space="preserve">Número de Credenciales emitidas, a los grupos B, C y D del FONASA, por sexo y región, años 2008-2009 </t>
    </r>
    <r>
      <rPr>
        <sz val="12"/>
        <rFont val="Calibri"/>
        <family val="2"/>
      </rPr>
      <t>(1)</t>
    </r>
  </si>
  <si>
    <r>
      <t xml:space="preserve">Tasa Promedio Anual por Cotizantes Activos Según Sexo (1) enero-diciembre Años 2009-2010 </t>
    </r>
    <r>
      <rPr>
        <sz val="12"/>
        <rFont val="Calibri"/>
        <family val="2"/>
      </rPr>
      <t>(4)</t>
    </r>
  </si>
  <si>
    <r>
      <t xml:space="preserve">Monto de subsidios pagados por region y tipo de licencia, por sexo, enero-diciembre años 2009-2010 </t>
    </r>
    <r>
      <rPr>
        <sz val="12"/>
        <rFont val="Calibri"/>
        <family val="2"/>
      </rPr>
      <t>(4)</t>
    </r>
  </si>
  <si>
    <r>
      <t xml:space="preserve">Numero de licencias tramitadas por tramos de edad y tipo de licencia de cotizantes por sexo, enero-diciembre años 2009-2010 </t>
    </r>
    <r>
      <rPr>
        <sz val="12"/>
        <rFont val="Calibri"/>
        <family val="2"/>
      </rPr>
      <t>(4)</t>
    </r>
  </si>
  <si>
    <r>
      <t xml:space="preserve">Monto de subsidios pagados por tramos de edad y tipo de licencia de cotizantes por sexo, enero-diciembre años 2009-2010 </t>
    </r>
    <r>
      <rPr>
        <sz val="12"/>
        <rFont val="Calibri"/>
        <family val="2"/>
      </rPr>
      <t>(4)</t>
    </r>
  </si>
  <si>
    <r>
      <t xml:space="preserve">Monto de subsidios pagados por sexo, tipo de trabajador y tipo de licencia, enero-diciembre años 2009-2010 </t>
    </r>
    <r>
      <rPr>
        <sz val="12"/>
        <rFont val="Calibri"/>
        <family val="2"/>
      </rPr>
      <t>(4)</t>
    </r>
  </si>
  <si>
    <r>
      <t xml:space="preserve">Numero de licencias curativas tramitadas por sexo y principales grupos diagnósticos (**), enero-diciembre años 2009-2010 </t>
    </r>
    <r>
      <rPr>
        <sz val="12"/>
        <rFont val="Calibri"/>
        <family val="2"/>
      </rPr>
      <t>(4)</t>
    </r>
  </si>
  <si>
    <r>
      <t xml:space="preserve">Monto de subsidios pagados por sexo y principales grupos diagnósticos de licencias curativas (**), enero-diciembre años 2009-2010 </t>
    </r>
    <r>
      <rPr>
        <sz val="12"/>
        <rFont val="Calibri"/>
        <family val="2"/>
      </rPr>
      <t>(4)</t>
    </r>
  </si>
  <si>
    <t>BOLETÍN ESTADÍTICO 2009-2010</t>
  </si>
  <si>
    <t>Convenio Conin: Número de Pacientes por sexo, actividad en número de prestaciones y gasto asociado, años 2009-2010</t>
  </si>
  <si>
    <r>
      <t xml:space="preserve">Licencias Médicas Tramitadas Seguro Público de Salud periodo enero-diciembre, Años 2009-2010 </t>
    </r>
    <r>
      <rPr>
        <sz val="12"/>
        <rFont val="Calibri"/>
        <family val="2"/>
      </rPr>
      <t>(4)</t>
    </r>
  </si>
  <si>
    <r>
      <t xml:space="preserve">Número de licencias tramitadas por tipo de de licencia y tipo de resolución. Por sexo, enero-diciembre años 2009-2010 </t>
    </r>
    <r>
      <rPr>
        <sz val="12"/>
        <rFont val="Calibri"/>
        <family val="2"/>
      </rPr>
      <t>(4)</t>
    </r>
  </si>
  <si>
    <r>
      <t xml:space="preserve">Número de licencias tramitadas por region y tipo de licencia, por sexo, enero-diciembre años 2009-2010 </t>
    </r>
    <r>
      <rPr>
        <sz val="12"/>
        <rFont val="Calibri"/>
        <family val="2"/>
      </rPr>
      <t>(4)</t>
    </r>
  </si>
  <si>
    <r>
      <t xml:space="preserve">Número de licencias tramitadas por sexo, tipo de trabajador y tipo de licencia, enero-diciembre años 2009-2010 </t>
    </r>
    <r>
      <rPr>
        <sz val="12"/>
        <rFont val="Calibri"/>
        <family val="2"/>
      </rPr>
      <t>(4)</t>
    </r>
  </si>
  <si>
    <r>
      <t xml:space="preserve">Programa Entrega Medicamentos de Alto Costo, número personas beneficiadas y gasto por sexo y enfermedad, año 2009-2010 </t>
    </r>
    <r>
      <rPr>
        <sz val="12"/>
        <rFont val="Calibri"/>
        <family val="2"/>
      </rPr>
      <t>(2)</t>
    </r>
  </si>
  <si>
    <r>
      <t xml:space="preserve">Salud Mental  en prestaciones de salud, actividad y recursos Programa Prestaciones Valoradas comprometido y ejecutado por Servicios de Salud, años 2009 y 2010 </t>
    </r>
    <r>
      <rPr>
        <sz val="12"/>
        <color indexed="8"/>
        <rFont val="Calibri"/>
        <family val="2"/>
      </rPr>
      <t>(4)</t>
    </r>
  </si>
  <si>
    <r>
      <t xml:space="preserve">Programa Prestaciones Valoradas NO Auge gasto en prestaciones, por grupos de edad del asegurado, Mujeres y Hombres, años 2009 y 2010 </t>
    </r>
    <r>
      <rPr>
        <sz val="12"/>
        <color indexed="8"/>
        <rFont val="Calibri"/>
        <family val="2"/>
      </rPr>
      <t>(4)</t>
    </r>
  </si>
  <si>
    <r>
      <t xml:space="preserve">Programa Prestaciones Valoradas NO Auge en prestaciones de salud, actividad y recursos Programa Prestaciones Valoradas  ejecutados, años 2009 y 2010 </t>
    </r>
    <r>
      <rPr>
        <sz val="12"/>
        <rFont val="Calibri"/>
        <family val="2"/>
      </rPr>
      <t>(4)</t>
    </r>
  </si>
  <si>
    <t>Número de Cotizantes de FONASA, por región, a Junio y Diciembre, años 2009-2010</t>
  </si>
  <si>
    <t>Número de Cotizantes de FONASA, según tramo de renta imponible, años 2009-2010</t>
  </si>
  <si>
    <t>Número de Cotizantes de FONASA, según sexo y grupos de edad, años 2009-2010</t>
  </si>
  <si>
    <t>Estimación de Población Beneficiaria de FONASA según tipo de Beneficiario, años 2009-2010</t>
  </si>
  <si>
    <t>Glosario de Términos</t>
  </si>
  <si>
    <r>
      <t xml:space="preserve">Número de Credenciales emitidas, al grupo A de FONASA, por sexo y región, años 2008-2009 </t>
    </r>
    <r>
      <rPr>
        <sz val="12"/>
        <rFont val="Calibri"/>
        <family val="2"/>
      </rPr>
      <t>(1)</t>
    </r>
  </si>
  <si>
    <t>Número de Reclamos Auge, ingresados por sexo y patología, años 2008-2009</t>
  </si>
  <si>
    <t>Balance presupuestario devengado de FONASA, Presupuesto Inicial y Ejecución anual, años 2009 - 2010 (3)</t>
  </si>
  <si>
    <t>Glosario de Términos y Corrector Monetario</t>
  </si>
  <si>
    <t>Modalidad de Atención de Salud a la que pueden acceder todos los beneficiarios de FONASA y que es brindada por los establecimientos públicos de salud.</t>
  </si>
  <si>
    <t>Soc. Prof. o Prof. S/P</t>
  </si>
  <si>
    <r>
      <t xml:space="preserve">Seguro      Público </t>
    </r>
    <r>
      <rPr>
        <sz val="11"/>
        <rFont val="Arial"/>
        <family val="2"/>
      </rPr>
      <t>(1)</t>
    </r>
  </si>
  <si>
    <r>
      <t>Seguros Privados</t>
    </r>
    <r>
      <rPr>
        <sz val="11"/>
        <rFont val="Arial"/>
        <family val="2"/>
      </rPr>
      <t xml:space="preserve"> (2)</t>
    </r>
  </si>
  <si>
    <r>
      <t xml:space="preserve">Otros </t>
    </r>
    <r>
      <rPr>
        <sz val="11"/>
        <rFont val="Arial"/>
        <family val="2"/>
      </rPr>
      <t>(3)</t>
    </r>
  </si>
  <si>
    <r>
      <t xml:space="preserve">Población
 Total </t>
    </r>
    <r>
      <rPr>
        <sz val="11"/>
        <rFont val="Arial"/>
        <family val="2"/>
      </rPr>
      <t>(4)</t>
    </r>
  </si>
  <si>
    <t>2010 (5)</t>
  </si>
  <si>
    <r>
      <t xml:space="preserve">Censo  </t>
    </r>
    <r>
      <rPr>
        <sz val="11"/>
        <rFont val="Arial"/>
        <family val="2"/>
      </rPr>
      <t>(1)</t>
    </r>
  </si>
  <si>
    <r>
      <t xml:space="preserve">Región </t>
    </r>
    <r>
      <rPr>
        <sz val="11"/>
        <rFont val="Arial"/>
        <family val="2"/>
      </rPr>
      <t>(1)</t>
    </r>
  </si>
  <si>
    <r>
      <t xml:space="preserve">Tramos de Renta Imponible Mensual </t>
    </r>
    <r>
      <rPr>
        <sz val="11"/>
        <rFont val="Arial"/>
        <family val="2"/>
      </rPr>
      <t>(1)</t>
    </r>
  </si>
  <si>
    <t>Día Cama Clínica de Recuperación (2)</t>
  </si>
  <si>
    <t>Honorario Matrona (3)</t>
  </si>
  <si>
    <t>Planificación Institucional - Subdepto de Estudios - Data Ware House FONASA</t>
  </si>
  <si>
    <t>Planificación Institucional - Subdepto de Estudios - Data Ware House FONASA.</t>
  </si>
  <si>
    <t>Prestaciones PAE (4)</t>
  </si>
  <si>
    <t>Planificación Institucional - Subdepto. de Estudios - Data Ware House FONASA.</t>
  </si>
  <si>
    <t>Planificación Institucional - Subdepto. de Estudios - Data Ware House FONASA</t>
  </si>
  <si>
    <r>
      <t>MODALIDAD LIBRE ELECCION, ACTIVIDAD</t>
    </r>
    <r>
      <rPr>
        <sz val="10"/>
        <color indexed="8"/>
        <rFont val="Arial"/>
        <family val="2"/>
      </rPr>
      <t xml:space="preserve"> </t>
    </r>
    <r>
      <rPr>
        <b/>
        <sz val="10"/>
        <color indexed="8"/>
        <rFont val="Arial"/>
        <family val="2"/>
      </rPr>
      <t>EN PRESTACIONES OTORGADAS A ASEGURADAS SEXO FEMENINO POR TRAMOS DE EDAD</t>
    </r>
  </si>
  <si>
    <r>
      <t xml:space="preserve">MODALIDAD LIBRE ELECCION, </t>
    </r>
    <r>
      <rPr>
        <sz val="10"/>
        <color indexed="8"/>
        <rFont val="Arial"/>
        <family val="2"/>
      </rPr>
      <t xml:space="preserve">GASTO </t>
    </r>
    <r>
      <rPr>
        <b/>
        <sz val="10"/>
        <color indexed="8"/>
        <rFont val="Arial"/>
        <family val="2"/>
      </rPr>
      <t>EN PRESTACIONES OTORGADAS A ASEGURADAS SEXO FEMENINO POR TRAMOS DE EDAD</t>
    </r>
  </si>
  <si>
    <r>
      <t xml:space="preserve">GASTO </t>
    </r>
    <r>
      <rPr>
        <sz val="10"/>
        <color indexed="8"/>
        <rFont val="Arial"/>
        <family val="2"/>
      </rPr>
      <t>(M$ año 2010)</t>
    </r>
  </si>
  <si>
    <t>(1) Corresponde a la división regional de FONASA, compuesta de 5 Direcciones Zonales</t>
  </si>
  <si>
    <t>NÚMERO DE RECLAMOS AUGE, INGRESADOS POR SEXO Y PATOLOGÍA AUGE</t>
  </si>
  <si>
    <t>Esta sección presenta información relativa a Licencias Médicas y Subsidio de Incapacidad Laboral, del tipo curativa común de cotizantes del Seguro Público de Salud. Cubre aquellas pagadas tanto por los Servicios de Salud como por las de Cajas de Compensación de Asignación Familiar, relacionadas con el cotizante del Seguro Público. Cubre aspectos tales como gasto, número de licencias, diagnósticos recurrentes y estado de tramitación.</t>
  </si>
  <si>
    <t>LICENCIAS MÉDICAS TRAMITADAS SEGURO PUBLICO DE SALUD</t>
  </si>
  <si>
    <t>Fuente: Planificación Institucional - Subdepto. de Estudios - Data Ware House FNS.</t>
  </si>
  <si>
    <t>Fuente: Planificación Institucional - Subdepto. de Estudios - Data Ware House FONASA.</t>
  </si>
  <si>
    <t>Fuente: Planificación Institucional - Subdepto. de Estudios - Data Ware House FONASA.</t>
  </si>
  <si>
    <t>Fuente: Departamento de Finanzas - Programación Financiera</t>
  </si>
  <si>
    <t>Fuente: Planificación Institucional - Subdepto. de Estudios - Data Ware House FONASA.</t>
  </si>
  <si>
    <r>
      <t>Fuente: Planificación Institucional - Subdepto. de Estudios - Data Wa</t>
    </r>
    <r>
      <rPr>
        <sz val="9"/>
        <color indexed="8"/>
        <rFont val="Calibri"/>
        <family val="2"/>
      </rPr>
      <t>re House FONASA.</t>
    </r>
  </si>
  <si>
    <t xml:space="preserve"> Centro Adulto Mayor </t>
  </si>
  <si>
    <r>
      <t>NORTE</t>
    </r>
    <r>
      <rPr>
        <sz val="10"/>
        <color indexed="8"/>
        <rFont val="Arial"/>
        <family val="2"/>
      </rPr>
      <t xml:space="preserve">
(Regiones XV, I, II y  III)</t>
    </r>
  </si>
  <si>
    <r>
      <t xml:space="preserve">CENTRO NORTE </t>
    </r>
    <r>
      <rPr>
        <sz val="10"/>
        <color indexed="8"/>
        <rFont val="Arial"/>
        <family val="2"/>
      </rPr>
      <t xml:space="preserve">
(Regiones IV y V)</t>
    </r>
  </si>
  <si>
    <r>
      <t xml:space="preserve">METROPOLITANA y O´HIGGINS </t>
    </r>
    <r>
      <rPr>
        <sz val="10"/>
        <color indexed="8"/>
        <rFont val="Arial"/>
        <family val="2"/>
      </rPr>
      <t xml:space="preserve">
(Regiones XIII y VI)</t>
    </r>
  </si>
  <si>
    <r>
      <t xml:space="preserve">CENTRO SUR </t>
    </r>
    <r>
      <rPr>
        <sz val="10"/>
        <color indexed="8"/>
        <rFont val="Arial"/>
        <family val="2"/>
      </rPr>
      <t xml:space="preserve">
(Regiones VII y VIII)</t>
    </r>
  </si>
  <si>
    <r>
      <t xml:space="preserve">SUR </t>
    </r>
    <r>
      <rPr>
        <sz val="10"/>
        <color indexed="8"/>
        <rFont val="Arial"/>
        <family val="2"/>
      </rPr>
      <t xml:space="preserve">
(Regiones IX, X , XIV, XI y XII)</t>
    </r>
  </si>
  <si>
    <r>
      <t xml:space="preserve">Tipo de Cotizante </t>
    </r>
    <r>
      <rPr>
        <b/>
        <sz val="8"/>
        <color indexed="8"/>
        <rFont val="Arial"/>
        <family val="2"/>
      </rPr>
      <t>(1)</t>
    </r>
  </si>
  <si>
    <r>
      <t xml:space="preserve">Densidad
Promedio </t>
    </r>
    <r>
      <rPr>
        <b/>
        <sz val="8"/>
        <color indexed="8"/>
        <rFont val="Arial"/>
        <family val="2"/>
      </rPr>
      <t>(2)</t>
    </r>
  </si>
  <si>
    <r>
      <t xml:space="preserve">Cotizantes </t>
    </r>
    <r>
      <rPr>
        <b/>
        <sz val="9"/>
        <color indexed="8"/>
        <rFont val="Arial"/>
        <family val="2"/>
      </rPr>
      <t>(3)</t>
    </r>
    <r>
      <rPr>
        <b/>
        <sz val="11"/>
        <color indexed="8"/>
        <rFont val="Arial"/>
        <family val="2"/>
      </rPr>
      <t xml:space="preserve">
Equivalente </t>
    </r>
    <r>
      <rPr>
        <b/>
        <sz val="8"/>
        <color indexed="8"/>
        <rFont val="Arial"/>
        <family val="2"/>
      </rPr>
      <t>(3)</t>
    </r>
  </si>
  <si>
    <r>
      <t xml:space="preserve">Renta
Promedio </t>
    </r>
    <r>
      <rPr>
        <b/>
        <sz val="8"/>
        <color indexed="8"/>
        <rFont val="Arial"/>
        <family val="2"/>
      </rPr>
      <t>(4)</t>
    </r>
  </si>
  <si>
    <t>(5) Datos según Balance Presupuestario FONASA; gasto Préstamos Médicos, respecto del total cotizantes a diciembre de cada año.</t>
  </si>
  <si>
    <t>(6) Considera gasto en Personal, Bienes y Servicios de Consumo, Inversión Real y Deuda Pública Externa, respecto a población beneficiaria total a diciembre de cada año.</t>
  </si>
  <si>
    <t>Tabla B06</t>
  </si>
  <si>
    <t>PERIODO ENERO-DICIEMBRE, AÑOS 2009-2010</t>
  </si>
  <si>
    <t>Variables seleccionadas</t>
  </si>
  <si>
    <t>(1) Incluye licencias pre y post natal.</t>
  </si>
  <si>
    <t>(3) Corresponde a licencias resueltas como pendientes por estar con actividades de contraloría no terminadas</t>
  </si>
  <si>
    <t xml:space="preserve">            * N°  de licencias pendientes en peritaje (3) </t>
  </si>
  <si>
    <t>(4) SIL  ente pagador CCAF estimado según distribución por tipo de pago y de licencia sobre el gasto  real total.</t>
  </si>
  <si>
    <t>(2) Monto total de SIL = monto subsidio líquido + monto aporte previsional, ejecutado por ente pagador CCAF, SS, UCP.</t>
  </si>
  <si>
    <t xml:space="preserve">      Monto total de SIL (mil $ diciembre cada año) (2) (4)</t>
  </si>
  <si>
    <t>En miles de $ de diciembre de 2009 (1)</t>
  </si>
  <si>
    <t>(1) Costo SIL = Subsidio líquido + Aporte previsional pensiones + Aporte previsional salud.</t>
  </si>
  <si>
    <t>(2) Estimación de Gasto SIL realizado según peso específico de licencias tramitadas, por sexo, por tipo LM, por tipo de resolución y por peso especifico de días a pagar según tipo de resolución.</t>
  </si>
  <si>
    <t>Días a pagar por lic. Autorizada</t>
  </si>
  <si>
    <t>Mal clasificadas (3)</t>
  </si>
  <si>
    <t>(1) Comprende Aporte Fiscal interinstitucional (MINSAL, FFAA y de Orden, MINEDUC) y Aporte Municipal en Salud.</t>
  </si>
  <si>
    <t>(4) Considera cotización adicional voluntaria a Seguros Privados de Salud, Sistema Isapre. También incluye cotización seguros de vida componente Salud.</t>
  </si>
  <si>
    <t>(4) Producto Interno Bruto, cifras Banco Central.</t>
  </si>
  <si>
    <t>(1) Considera al Seguro Público de Salud FONASA,  transferencias a Atención Primaria de Salud, PPV y PPI, y gasto MLE relativo a Fondo de Atenciones Médicas, no incluye copago. Años 2000 y 2001, aproximación (APS-PPV-PPI) mediante Gasto Actividad Interna PAD-PPP y actividad Externa APS.  En PPI descuenta gasto por pago del Subsidio de Incapacidad Laboral en Curativa Común de los Servicios de Salud, actualmente Unidad Central de Pago.</t>
  </si>
  <si>
    <t>(2) Considera al conjunto de Instituciones de Salud Previsional (abiertas y cerradas), corresponde al Costo Operacional asociado al otorgamiento de Prestaciones de Salud. No incluye copago del beneficiario.</t>
  </si>
  <si>
    <t>(1) Considera PIB en milloenes de pesos corrientes serie anual, Banco Central
Banco Central. (Página WEB), inflactada a MM$ 2009, según variación IPC a diciembre de cada año</t>
  </si>
  <si>
    <r>
      <t xml:space="preserve">SIL - S.N.S.S. / U.C.P. </t>
    </r>
    <r>
      <rPr>
        <b/>
        <sz val="9"/>
        <rFont val="Arial"/>
        <family val="2"/>
      </rPr>
      <t>(4)</t>
    </r>
    <r>
      <rPr>
        <b/>
        <sz val="10"/>
        <rFont val="Arial"/>
        <family val="2"/>
      </rPr>
      <t xml:space="preserve">
Gasto Total</t>
    </r>
  </si>
  <si>
    <r>
      <t xml:space="preserve">Déficit CCAF </t>
    </r>
    <r>
      <rPr>
        <b/>
        <sz val="9"/>
        <rFont val="Arial"/>
        <family val="2"/>
      </rPr>
      <t>(3)</t>
    </r>
  </si>
  <si>
    <r>
      <t xml:space="preserve">Ing. CCAF </t>
    </r>
    <r>
      <rPr>
        <b/>
        <sz val="9"/>
        <rFont val="Arial"/>
        <family val="2"/>
      </rPr>
      <t>(2)</t>
    </r>
  </si>
  <si>
    <r>
      <t xml:space="preserve">GASTO SUBSIDIOS DE INCAPACIDAD LABORAL,  CURATIVO COMÚN </t>
    </r>
    <r>
      <rPr>
        <b/>
        <sz val="9"/>
        <rFont val="Arial"/>
        <family val="2"/>
      </rPr>
      <t>(1)</t>
    </r>
  </si>
  <si>
    <t>(4)   A partir del año 2009, el pago SIL por curativa común se eefctúa desde la Subsecretaría de Salud Píblica, por la Unidad Cental de Pago (U.C.P.)</t>
  </si>
  <si>
    <t>2010 (*)</t>
  </si>
  <si>
    <t>(4) Incluye el gasto por licencia médica de tipo Curativa, Preventiva y Maternal Suplementario C.C.A.F y Curativo Común S.N.S.S.-U.C.P. Respecto al total de cotizantes dependientes e independientes, a diciembre de cada año.</t>
  </si>
  <si>
    <t xml:space="preserve">Cartera
</t>
  </si>
  <si>
    <t xml:space="preserve"> </t>
  </si>
  <si>
    <t>AÑOS 2004-2010</t>
  </si>
  <si>
    <t>(2) Definido como el número promedio de meses que declara o paga cotización en salud durante el año.</t>
  </si>
  <si>
    <t>Recaudación 
MM$ c/año</t>
  </si>
  <si>
    <t>(1) Corresponde a los montos de Préstamos Médicos otorgados en la Modalidad de Libre Elección, independiente de copago arancelario enfrentado.</t>
  </si>
  <si>
    <t>Boletín Estadístico 2009-2010</t>
  </si>
  <si>
    <t>GLOSARIO DE TERMINOS</t>
  </si>
  <si>
    <t>Sigla</t>
  </si>
  <si>
    <t>Descripción</t>
  </si>
  <si>
    <t>A.P.S.</t>
  </si>
  <si>
    <t>Atención Primaria de Salud</t>
  </si>
  <si>
    <t>A.U.G.E.</t>
  </si>
  <si>
    <t>Acceso Universal de Garantías Explícitas</t>
  </si>
  <si>
    <t>B.E.</t>
  </si>
  <si>
    <t>Boletín Estadístico</t>
  </si>
  <si>
    <t xml:space="preserve">B.A.S. </t>
  </si>
  <si>
    <t xml:space="preserve">Bono de Atención de Salud </t>
  </si>
  <si>
    <t>B.G.I.</t>
  </si>
  <si>
    <t>Balance de Gestión Integral</t>
  </si>
  <si>
    <t>CASEN</t>
  </si>
  <si>
    <t>Encuesta de Caracterización Socioeconómica Nacional</t>
  </si>
  <si>
    <t xml:space="preserve">C.C.A.F. </t>
  </si>
  <si>
    <t xml:space="preserve">Caja de Compensación y Asignación Familiar </t>
  </si>
  <si>
    <t>C.I.E.-10</t>
  </si>
  <si>
    <t>Código Internacional de Enfermedades, décima versión</t>
  </si>
  <si>
    <t>CENABAST</t>
  </si>
  <si>
    <t>Central Nacional de Abastecimiento</t>
  </si>
  <si>
    <t>CONIN</t>
  </si>
  <si>
    <t>Corporación para la Nutrición Infantil</t>
  </si>
  <si>
    <t xml:space="preserve">DECOM </t>
  </si>
  <si>
    <t xml:space="preserve">Departamento de Comercialización </t>
  </si>
  <si>
    <t>DIPRES</t>
  </si>
  <si>
    <t>Dirección de Presupuestos</t>
  </si>
  <si>
    <t>EE.DD.</t>
  </si>
  <si>
    <t>Entidades Delegadas</t>
  </si>
  <si>
    <t>FF.AA.</t>
  </si>
  <si>
    <t>Fuerzas Armadas</t>
  </si>
  <si>
    <t>I.N.E.</t>
  </si>
  <si>
    <t>Instituto Nacional de Estadísticas</t>
  </si>
  <si>
    <t xml:space="preserve">I.N.P. </t>
  </si>
  <si>
    <t xml:space="preserve">Instituto de Normalización Previsional </t>
  </si>
  <si>
    <t>I.P.S.</t>
  </si>
  <si>
    <t>Instituto de Previsión Social (Ex I.N.P.)</t>
  </si>
  <si>
    <t>I.P.C.</t>
  </si>
  <si>
    <t>Indice de Precios al Consumidor</t>
  </si>
  <si>
    <t xml:space="preserve">ISAPRE </t>
  </si>
  <si>
    <t xml:space="preserve">Institución de Salud Previsional </t>
  </si>
  <si>
    <t>L.M.</t>
  </si>
  <si>
    <t>Licencias Médicas</t>
  </si>
  <si>
    <t xml:space="preserve">M.A.I. </t>
  </si>
  <si>
    <t xml:space="preserve">Modalidad de Atención Institucional </t>
  </si>
  <si>
    <t xml:space="preserve">M.L.E. </t>
  </si>
  <si>
    <t xml:space="preserve">Modalidad Libre Elección </t>
  </si>
  <si>
    <t>Modalidad Institucional</t>
  </si>
  <si>
    <t>Modalidad Libre Elección</t>
  </si>
  <si>
    <t>Modalidad de Atención de Salud a la cual acceden los benefiarios cotizantes y en la cual pueden elegir al prestador de salud que se encuentre inscrito en el Rol.</t>
  </si>
  <si>
    <t>MINEDUC</t>
  </si>
  <si>
    <t>Ministerio de Educación</t>
  </si>
  <si>
    <t>MINSAL</t>
  </si>
  <si>
    <t>Ministerio de Salud</t>
  </si>
  <si>
    <t xml:space="preserve">P.A.D. </t>
  </si>
  <si>
    <t xml:space="preserve">Pago Asociado a Diagnóstico </t>
  </si>
  <si>
    <t>P.I.B.</t>
  </si>
  <si>
    <t>Producto Interno Bruto</t>
  </si>
  <si>
    <t>P.P.I.</t>
  </si>
  <si>
    <t>Programa de Prestaciones Institucionales</t>
  </si>
  <si>
    <t>P.P.V.</t>
  </si>
  <si>
    <t>Programa de Prestaciones Valoradas</t>
  </si>
  <si>
    <t>P.A.E.</t>
  </si>
  <si>
    <t>Programa de Atención de Emergencia</t>
  </si>
  <si>
    <t>PASIS</t>
  </si>
  <si>
    <t>Pensión Asistencial</t>
  </si>
  <si>
    <t>P.B.S.</t>
  </si>
  <si>
    <t>Pensión Básica Solidaria</t>
  </si>
  <si>
    <t>S.I.L.</t>
  </si>
  <si>
    <t>Subsidios de Incapacidad Laboral</t>
  </si>
  <si>
    <t xml:space="preserve">S.N.S.S. </t>
  </si>
  <si>
    <t xml:space="preserve">Sistema Nacional de Servicios de Salud </t>
  </si>
  <si>
    <t xml:space="preserve">S.U.F. </t>
  </si>
  <si>
    <t xml:space="preserve">Subsidio Unico Familiar </t>
  </si>
  <si>
    <t>Sociedad de Profesionales</t>
  </si>
  <si>
    <t>SISGGES</t>
  </si>
  <si>
    <t>Sistema de Información y Gestión de Garantías Explícitas en Salud</t>
  </si>
  <si>
    <t>CORRECTOR MONETARIO</t>
  </si>
  <si>
    <t>año t</t>
  </si>
  <si>
    <t>Indicadores Agregados del Sector Salud</t>
  </si>
  <si>
    <t>En esta sección se presenta un resumen de los indicadores agregados del Sistema Público de Salud (año 2000-2010). Las tablas muestran el gasto total de Salud público- privado, desagregaciones, comparaciones de interés, el ingreso de cotización y el gasto per cápita según modalidad de atención, la participación del gasto público y el aporte fiscal de salud en el Producto Interno Bruto.</t>
  </si>
  <si>
    <t>Sección C</t>
  </si>
  <si>
    <t>Sección B</t>
  </si>
  <si>
    <t>En esta sección se presentan las características de la población beneficiaria del sistema público de salud según: participación en el sistema de salud, sexo, edad, región, tipo de beneficiario y  tipo de cotizante.</t>
  </si>
  <si>
    <t>Tabla C02</t>
  </si>
  <si>
    <t>Tipo de Beneficiario</t>
  </si>
  <si>
    <r>
      <t xml:space="preserve">Grupo de Edad </t>
    </r>
    <r>
      <rPr>
        <sz val="10"/>
        <rFont val="Arial"/>
        <family val="2"/>
      </rPr>
      <t>(años)</t>
    </r>
  </si>
  <si>
    <t xml:space="preserve">En esta sección se presenta un resumen de las prestaciones de la Modalidad Libre Elección del Seguro Público de Salud. Adicionalmente se presentan tablas relativas a Programas Especiales como: Prestaciones Complejas, Reducción de Brechas, Medicamentos de alto Costo y también convenios especiales con diversas instituciones como Teletón, CONIN y Hogar de Cristo. </t>
  </si>
  <si>
    <t>Sección D</t>
  </si>
  <si>
    <r>
      <t xml:space="preserve">Directo </t>
    </r>
    <r>
      <rPr>
        <b/>
        <sz val="8"/>
        <rFont val="Arial"/>
        <family val="2"/>
      </rPr>
      <t>(1)</t>
    </r>
    <r>
      <rPr>
        <b/>
        <sz val="10"/>
        <rFont val="Arial"/>
        <family val="2"/>
      </rPr>
      <t xml:space="preserve">
</t>
    </r>
    <r>
      <rPr>
        <sz val="9"/>
        <rFont val="Arial"/>
        <family val="2"/>
      </rPr>
      <t>MM$ c/año</t>
    </r>
  </si>
  <si>
    <r>
      <t xml:space="preserve">Indirecto </t>
    </r>
    <r>
      <rPr>
        <b/>
        <sz val="8"/>
        <rFont val="Arial"/>
        <family val="2"/>
      </rPr>
      <t xml:space="preserve">(2) </t>
    </r>
    <r>
      <rPr>
        <b/>
        <sz val="10"/>
        <rFont val="Arial"/>
        <family val="2"/>
      </rPr>
      <t xml:space="preserve">
</t>
    </r>
    <r>
      <rPr>
        <sz val="9"/>
        <rFont val="Arial"/>
        <family val="2"/>
      </rPr>
      <t>MM$ c/año</t>
    </r>
  </si>
  <si>
    <r>
      <t xml:space="preserve">Gasto de Bolsillo </t>
    </r>
    <r>
      <rPr>
        <b/>
        <sz val="8"/>
        <rFont val="Arial"/>
        <family val="2"/>
      </rPr>
      <t>(3)</t>
    </r>
    <r>
      <rPr>
        <b/>
        <sz val="10"/>
        <rFont val="Arial"/>
        <family val="2"/>
      </rPr>
      <t xml:space="preserve"> </t>
    </r>
    <r>
      <rPr>
        <sz val="9"/>
        <rFont val="Arial"/>
        <family val="2"/>
      </rPr>
      <t>MM$ c/año</t>
    </r>
  </si>
  <si>
    <r>
      <t>Cotización Voluntaria</t>
    </r>
    <r>
      <rPr>
        <b/>
        <sz val="8"/>
        <rFont val="Arial"/>
        <family val="2"/>
      </rPr>
      <t xml:space="preserve"> (4) 
</t>
    </r>
    <r>
      <rPr>
        <sz val="9"/>
        <rFont val="Arial"/>
        <family val="2"/>
      </rPr>
      <t>MM$ c/año</t>
    </r>
  </si>
  <si>
    <t>(1) A partir del año 2008, el S.S. Llan-Chi-Pal se divide en S.S. Chiloé y S.S. Del Reloncaví</t>
  </si>
  <si>
    <t>(2) Prestación AUGE se debe cancelar todo lo realizado, se distribuye presupuesto.</t>
  </si>
  <si>
    <t>ENERO-DICIEMBRE 2009 (1)</t>
  </si>
  <si>
    <t>MODALIDAD LIBRE ELECCION, ACTIVIDAD EN PRESTACIONES OTORGADAS A ASEGURADAS SEXO MASCULINO POR TRAMOS DE EDAD</t>
  </si>
  <si>
    <t>MODALIDAD LIBRE ELECCION, GASTO EN PRESTACIONES OTORGADAS A ASEGURADAS SEXO MASCULINO POR TRAMOS DE EDAD</t>
  </si>
  <si>
    <t>MODALIDAD LIBRE ELECCION, ACTIVIDAD EN PRESTACIONES OTORGADAS A ASEGURADAS AMBOS SEXOS POR TRAMOS DE EDAD</t>
  </si>
  <si>
    <t>MODALIDAD LIBRE ELECCION, GASTO EN PRESTACIONES OTORGADAS A ASEGURADAS AMBOS SEXOS POR TRAMOS DE EDAD</t>
  </si>
  <si>
    <t>MODALIDAD LIBRE ELECCION, ACTIVIDAD PRESTACIONES DE SALUD OTORGADAS A ASEGURADAS SEXO FEMENINO POR TRAMOS DE EDAD</t>
  </si>
  <si>
    <t>MODALIDAD LIBRE ELECCION, GASTO EN PRESTACIONES DE SALUD OTORGADAS A ASEGURADAS SEXO FEMENINO POR TRAMOS DE EDAD</t>
  </si>
  <si>
    <t>MODALIDAD LIBRE ELECCION, ACTIVIDAD PRESTACIONES DE SALUD OTORGADAS A ASEGURADAS SEXO MASCULINO POR TRAMOS DE EDAD</t>
  </si>
  <si>
    <t>MODALIDAD LIBRE ELECCION, GASTO EN PRESTACIONES DE SALUD OTORGADAS A ASEGURADAS SEXO MASCULINO POR TRAMOS DE EDAD</t>
  </si>
  <si>
    <t>MODALIDAD LIBRE ELECCION, ACTIVIDAD PRESTACIONES DE SALUD OTORGADAS A ASEGURADAS AMBOS SEXOS POR TRAMOS DE EDAD</t>
  </si>
  <si>
    <t>MODALIDAD LIBRE ELECCION, GASTO EN PRESTACIONES DE SALUD OTORGADAS A ASEGURADAS AMBOS SEXOS POR TRAMOS DE EDAD</t>
  </si>
  <si>
    <t>Canales de Contacto Usuarios</t>
  </si>
  <si>
    <t>En esta sección se presenta un resumen de la emisión de órdenes de atención por regiones y tipo de entidades emisoras, cantidad de consultas, reclamos, sugerencias, denuncias y felicitaciones de los beneficiarios.</t>
  </si>
  <si>
    <t>Sección E</t>
  </si>
  <si>
    <t>Esta sección presenta información relativa a Licencias Médicas y Subsidio de Incapacidad Laboral, del tipo curativa común de cotizantes del Seguro Público de Salud. Cubre aquellas pagadas tanto por los Servicios de Salud como por las de Cajas de Compensación de Asignación Familiar, relacionadas con el cotizante del seguro público. Cubre aspectos tales como gasto, número de licencias, diagnósticos recurrentes y estado de tramitación.</t>
  </si>
  <si>
    <t>Sección F</t>
  </si>
  <si>
    <t>Prestadores en convenio</t>
  </si>
  <si>
    <t>En esta sección se presenta un resumen de las instituciones y profesionales según región del país y nivel de atención en convenio Modalidad Libre Elección del seguro público de salud, actualmente vigente.</t>
  </si>
  <si>
    <t>En esta sección se presenta un resumen de las actividades de fiscalización y control de prestaciones de salud del seguro público de salud, cubriendo las dos modalidades y desagregando por territorialidad en Direcciones Regionales del seguro.</t>
  </si>
  <si>
    <t>Sección H</t>
  </si>
  <si>
    <t>En esta sección se presenta un resumen del balance presupuestario devengado del seguro público de salud desagregado según recursos humanos, bienes y servicios de consumo y transferencias corrientes; además, ingresos previsionales según fuente de recaudación y tipo de cotizante.</t>
  </si>
  <si>
    <t>Sección I</t>
  </si>
  <si>
    <t>Balances de Ingreso y Gasto Devengado</t>
  </si>
  <si>
    <t>Anexo</t>
  </si>
  <si>
    <t>TABLA F01</t>
  </si>
  <si>
    <t>TABLA F 02a</t>
  </si>
  <si>
    <t>TABLA F02b</t>
  </si>
  <si>
    <t>TABLA F04.1a</t>
  </si>
  <si>
    <t>TABLA F04.1b</t>
  </si>
  <si>
    <t>TABLA F04.2a</t>
  </si>
  <si>
    <t>TABLA F04.2b</t>
  </si>
  <si>
    <t>TABLA F05.1a</t>
  </si>
  <si>
    <t>TABLA F05.1b</t>
  </si>
  <si>
    <t>TABLA F05.2a</t>
  </si>
  <si>
    <t>TABLA F05.2b</t>
  </si>
  <si>
    <t>TABLA F06.1a</t>
  </si>
  <si>
    <t>TABLA F06.1b</t>
  </si>
  <si>
    <t>TABLA F06.2a</t>
  </si>
  <si>
    <t>TABLA F06.2b</t>
  </si>
  <si>
    <t>TABLA F07.1a</t>
  </si>
  <si>
    <t>TABLA F07.1b</t>
  </si>
  <si>
    <t>TABLA F07.2a</t>
  </si>
  <si>
    <t>TABLA F07.2b</t>
  </si>
  <si>
    <t>TABLA F08.1a</t>
  </si>
  <si>
    <t>TABLA F08.1b</t>
  </si>
  <si>
    <t>TABLA F08.2a</t>
  </si>
  <si>
    <t>TABLA F08.2b</t>
  </si>
  <si>
    <t>TABLA F09.1</t>
  </si>
  <si>
    <t>TABLA F09.2</t>
  </si>
  <si>
    <t>TABLA F10a</t>
  </si>
  <si>
    <t>TABLA F10b</t>
  </si>
  <si>
    <t>TABLA F12a</t>
  </si>
  <si>
    <t>TABLA F12b</t>
  </si>
  <si>
    <t>TABLA F13</t>
  </si>
  <si>
    <t xml:space="preserve">(5) Clasificación por tipo de licencia, con sexo no correspondiente  </t>
  </si>
  <si>
    <r>
      <t xml:space="preserve">      Monto total de SIL (mil $ diciembre cada año)</t>
    </r>
    <r>
      <rPr>
        <sz val="9"/>
        <rFont val="Arial"/>
        <family val="2"/>
      </rPr>
      <t xml:space="preserve"> (2) (4)</t>
    </r>
  </si>
  <si>
    <r>
      <t xml:space="preserve">      Monto total de SIL (mil $ diciembre cada año) </t>
    </r>
    <r>
      <rPr>
        <sz val="9"/>
        <rFont val="Arial"/>
        <family val="2"/>
      </rPr>
      <t>(2) (4)</t>
    </r>
  </si>
  <si>
    <r>
      <t xml:space="preserve">            * N°  de licencias pendientes en peritaje </t>
    </r>
    <r>
      <rPr>
        <sz val="9"/>
        <rFont val="Arial"/>
        <family val="2"/>
      </rPr>
      <t xml:space="preserve">(3) </t>
    </r>
  </si>
  <si>
    <t>(6) Licencias tipo maternal o Enfermedad Hijo Menor, clasificadas con sexo masculino. Incluidas en número de Licencias Médicas Recepcionadas y Tramitadas</t>
  </si>
  <si>
    <t>(2) Estimación sexo con distribución de cotizantes según tipo y género a Diciembre del año</t>
  </si>
  <si>
    <t>(4) Costo SIL = Subsidio líquido + Aporte previsional pensiones + Aporte previsional salud.</t>
  </si>
  <si>
    <t xml:space="preserve">(3) SIL estimado según distribución  por ente pagador y  peso específico según sexo. SIL previsional y líquido, estimado con distribución porcentual sobre gasto real.  </t>
  </si>
  <si>
    <t>(3) Licencias mal clasificadas: Clasificación por tipo de licencia, con sexo no correspondiente.</t>
  </si>
  <si>
    <t>(1) Estimación de Gasto SIL realizado según peso específico de licencias tramitadas, por sexo, por tipo LM, por tipo de resolución y por peso especifico de días a pagar según tipo de resolución.</t>
  </si>
  <si>
    <t>Mal clasificadas (1)</t>
  </si>
  <si>
    <t>(1) Licencias mal clasificadas: Clasificación por tipo de licencia, con sexo no correspondiente.</t>
  </si>
  <si>
    <t>Costo SIL (mil $ diciembre 2009) (2)</t>
  </si>
  <si>
    <t>(1) Licencias mal clasificadas:Clasificación por tipo de licencia, con sexo no correspondiente</t>
  </si>
  <si>
    <t xml:space="preserve">(2) Estimación de Gasto SIL según distribución por Región, por sexo, por tipo LM, por tipo de resolución y por peso especifico de días a pagar según tipo de resolución </t>
  </si>
  <si>
    <t xml:space="preserve">(2) Estimación de costo SIL según distribución por Región, por sexo, por tipo LM, por tipo de resolución y por peso especifico de días a pagar según tipo de resolución </t>
  </si>
  <si>
    <t xml:space="preserve">(1) Estimación de costo SIL según distribución por Región, por sexo, por tipo LM, por tipo de resolución y por peso especifico de días a pagar según tipo de resolución </t>
  </si>
  <si>
    <t>Costo SIL (mil $ diciembre 2010) (2)</t>
  </si>
  <si>
    <t>Aporte previsional Pensiones (mil $ dic. 2009)</t>
  </si>
  <si>
    <t>Aporte previsional Salud (mil $ dic. 2009)</t>
  </si>
  <si>
    <t>Costo SIL (mil $ dic. 2009) (2)</t>
  </si>
  <si>
    <t>SIL líquido (mil $ dic. 2009)</t>
  </si>
  <si>
    <t>SIL líquido (mil $ dic. 2010)</t>
  </si>
  <si>
    <t>Aporte previsional pensiones (mil $ dic. 2010)</t>
  </si>
  <si>
    <t>Aporte previsional salud (mil $ dic. 2010)</t>
  </si>
  <si>
    <t>Costo SIL (mil $ dic. 2010) (2)</t>
  </si>
  <si>
    <t>Aporte previsional Pensiones (mil $ dic. 2010)</t>
  </si>
  <si>
    <t>Aporte previsional Salud (mil $ dic. 2010)</t>
  </si>
  <si>
    <t>Costo SIL (mil $ dic. 2010) (1)</t>
  </si>
  <si>
    <t>Costo SIL (mill $ diciembre 2010) (2)</t>
  </si>
  <si>
    <t xml:space="preserve">(2) Estimación de Gasto SIL según distribución por Edad, por sexo, por tipo LM, por tipo de resolución y por peso especifico de días a pagar según tipo de resolución </t>
  </si>
  <si>
    <t>Indepen-dientes</t>
  </si>
  <si>
    <t>(1) No incluye Licencias por Patologías del Embarazo.</t>
  </si>
  <si>
    <r>
      <t xml:space="preserve">Costo SIL (mil $ diciembre 2009) </t>
    </r>
    <r>
      <rPr>
        <sz val="9"/>
        <rFont val="Arial"/>
        <family val="2"/>
      </rPr>
      <t>(3)</t>
    </r>
  </si>
  <si>
    <r>
      <t xml:space="preserve">Costo SIL (mil $ diciembre 2010) </t>
    </r>
    <r>
      <rPr>
        <sz val="9"/>
        <rFont val="Arial"/>
        <family val="2"/>
      </rPr>
      <t>(3)</t>
    </r>
  </si>
  <si>
    <t xml:space="preserve">(3) Estimación de Gasto SIL según distribución por calidad de trabajador, por sexo, por tipo LM, por tipo de resolución y por peso especifico de días a pagar según tipo de resolución </t>
  </si>
  <si>
    <t>(2) Licencias mal clasificadas: Clasificación por tipo de licencia, con sexo no correspondiente</t>
  </si>
  <si>
    <t>(1) Incluye Licencias por Reposo Preventivo y por Patologías del Embarazo.</t>
  </si>
  <si>
    <t xml:space="preserve">(2) Estimación de Gasto SIL según distribución por patología, por sexo, por tipo LM, por tipo de resolución y por peso especifico de días a pagar según tipo de resolución </t>
  </si>
  <si>
    <r>
      <t xml:space="preserve">DE SUBSIDIO </t>
    </r>
    <r>
      <rPr>
        <sz val="8"/>
        <rFont val="Arial"/>
        <family val="2"/>
      </rPr>
      <t>(3)</t>
    </r>
  </si>
  <si>
    <r>
      <t xml:space="preserve">DIARIO SUBSIDIO  </t>
    </r>
    <r>
      <rPr>
        <sz val="8"/>
        <rFont val="Arial"/>
        <family val="2"/>
      </rPr>
      <t>(4)</t>
    </r>
  </si>
  <si>
    <t>a recibir préstamos médicos, para ello rige gratuidad en Modalidad de Atención Institucional</t>
  </si>
  <si>
    <t>N° personas</t>
  </si>
  <si>
    <t>TABLA F22</t>
  </si>
  <si>
    <t xml:space="preserve"> Atención Abierta </t>
  </si>
  <si>
    <t>(M$ c/año)</t>
  </si>
  <si>
    <t>Continúa siguiente página…</t>
  </si>
  <si>
    <t>TABLA F24b</t>
  </si>
  <si>
    <t>TABLA F24a</t>
  </si>
  <si>
    <r>
      <t>NÚMERO DE FISCALIZACIONES</t>
    </r>
    <r>
      <rPr>
        <sz val="10"/>
        <rFont val="Arial"/>
        <family val="2"/>
      </rPr>
      <t xml:space="preserve"> (1) </t>
    </r>
    <r>
      <rPr>
        <b/>
        <sz val="10"/>
        <rFont val="Arial"/>
        <family val="2"/>
      </rPr>
      <t>DE GARANTÍAS DE OPORTUNIDAD EN EL AUGE</t>
    </r>
  </si>
  <si>
    <t xml:space="preserve"> Y TRABAJADORES FISCALIZADOS, POR DIRECCIÓN REGIONAL, AÑOS 2009-2010</t>
  </si>
  <si>
    <t>(2) En el año 2009 las Prestaciones Institucionales Incluye Transferencia para el pago de SIL /Licencias Medicas Curativa Común   entidad pagadora Servicios de Salud.</t>
  </si>
  <si>
    <t xml:space="preserve">     </t>
  </si>
</sst>
</file>

<file path=xl/styles.xml><?xml version="1.0" encoding="utf-8"?>
<styleSheet xmlns="http://schemas.openxmlformats.org/spreadsheetml/2006/main">
  <numFmts count="25">
    <numFmt numFmtId="41" formatCode="_-* #,##0_-;\-* #,##0_-;_-* &quot;-&quot;_-;_-@_-"/>
    <numFmt numFmtId="43" formatCode="_-* #,##0.00_-;\-* #,##0.00_-;_-* &quot;-&quot;??_-;_-@_-"/>
    <numFmt numFmtId="164" formatCode="_-* #,##0\ _€_-;\-* #,##0\ _€_-;_-* &quot;-&quot;\ _€_-;_-@_-"/>
    <numFmt numFmtId="165" formatCode="_-* #,##0.00\ _p_t_a_-;\-* #,##0.00\ _p_t_a_-;_-* &quot;-&quot;??\ _p_t_a_-;_-@_-"/>
    <numFmt numFmtId="166" formatCode="_-* #,##0\ _p_t_a_-;\-* #,##0\ _p_t_a_-;_-* &quot;-&quot;??\ _p_t_a_-;_-@_-"/>
    <numFmt numFmtId="167" formatCode="0.0"/>
    <numFmt numFmtId="168" formatCode="_-* #,##0_-;\-* #,##0_-;_-* &quot;-&quot;??_-;_-@_-"/>
    <numFmt numFmtId="169" formatCode="_-* #,##0.0\ _p_t_a_-;\-* #,##0.0\ _p_t_a_-;_-* &quot;-&quot;??\ _p_t_a_-;_-@_-"/>
    <numFmt numFmtId="170" formatCode="#,##0;\(#,##0\)"/>
    <numFmt numFmtId="171" formatCode="_-* #,##0\ _p_t_a_-;\-* #,##0\ _p_t_a_-;_-* &quot;-&quot;\ _p_t_a_-;_-@_-"/>
    <numFmt numFmtId="172" formatCode="_(* #,##0_);_(* \(#,##0\);_(* &quot;-&quot;??_);_(@_)"/>
    <numFmt numFmtId="173" formatCode="#,##0;[Red]#,##0"/>
    <numFmt numFmtId="174" formatCode="#,##0_ ;\-#,##0\ "/>
    <numFmt numFmtId="175" formatCode="0.0%"/>
    <numFmt numFmtId="176" formatCode="_-* #,##0.0_-;\-* #,##0.0_-;_-* &quot;-&quot;??_-;_-@_-"/>
    <numFmt numFmtId="177" formatCode="&quot;Activado&quot;;&quot;Activado&quot;;&quot;Desactivado&quot;"/>
    <numFmt numFmtId="178" formatCode="#,##0.0"/>
    <numFmt numFmtId="179" formatCode="General_)"/>
    <numFmt numFmtId="180" formatCode="_-* #,##0\ _€_-;\-* #,##0\ _€_-;_-* &quot;-&quot;?\ _€_-;_-@_-"/>
    <numFmt numFmtId="181" formatCode="#,##0_ ;[Red]\-#,##0\ "/>
    <numFmt numFmtId="182" formatCode="#,##0.0;\-#,##0.0"/>
    <numFmt numFmtId="183" formatCode="&quot;$&quot;\ #,##0"/>
    <numFmt numFmtId="184" formatCode="&quot;$&quot;\ #,##0.00"/>
    <numFmt numFmtId="185" formatCode="#,##0.000"/>
    <numFmt numFmtId="186" formatCode="0.000"/>
  </numFmts>
  <fonts count="106">
    <font>
      <sz val="11"/>
      <color theme="1"/>
      <name val="Calibri"/>
      <family val="2"/>
      <scheme val="minor"/>
    </font>
    <font>
      <b/>
      <sz val="10"/>
      <name val="Arial"/>
      <family val="2"/>
    </font>
    <font>
      <sz val="10"/>
      <name val="Arial"/>
      <family val="2"/>
    </font>
    <font>
      <i/>
      <sz val="9"/>
      <name val="ARIAL"/>
      <family val="2"/>
    </font>
    <font>
      <sz val="10"/>
      <color indexed="12"/>
      <name val="Arial"/>
      <family val="2"/>
    </font>
    <font>
      <sz val="11"/>
      <color indexed="10"/>
      <name val="Calibri"/>
      <family val="2"/>
    </font>
    <font>
      <b/>
      <sz val="11"/>
      <color indexed="8"/>
      <name val="Calibri"/>
      <family val="2"/>
    </font>
    <font>
      <sz val="11"/>
      <color indexed="8"/>
      <name val="Calibri"/>
      <family val="2"/>
    </font>
    <font>
      <b/>
      <sz val="10"/>
      <color indexed="8"/>
      <name val="Arial"/>
      <family val="2"/>
    </font>
    <font>
      <sz val="10"/>
      <color indexed="8"/>
      <name val="Arial"/>
      <family val="2"/>
    </font>
    <font>
      <sz val="8"/>
      <name val="Arial"/>
      <family val="2"/>
    </font>
    <font>
      <sz val="10"/>
      <name val="Arial"/>
      <family val="2"/>
    </font>
    <font>
      <sz val="9"/>
      <name val="Arial"/>
      <family val="2"/>
    </font>
    <font>
      <sz val="9"/>
      <color indexed="8"/>
      <name val="Arial"/>
      <family val="2"/>
    </font>
    <font>
      <b/>
      <sz val="8"/>
      <name val="Arial"/>
      <family val="2"/>
    </font>
    <font>
      <sz val="8"/>
      <color indexed="8"/>
      <name val="Arial"/>
      <family val="2"/>
    </font>
    <font>
      <b/>
      <sz val="10"/>
      <color indexed="12"/>
      <name val="Arial"/>
      <family val="2"/>
    </font>
    <font>
      <sz val="12"/>
      <name val="Courier"/>
      <family val="3"/>
    </font>
    <font>
      <sz val="11"/>
      <color indexed="17"/>
      <name val="Calibri"/>
      <family val="2"/>
    </font>
    <font>
      <b/>
      <sz val="10"/>
      <name val="Arial"/>
      <family val="2"/>
    </font>
    <font>
      <sz val="10"/>
      <color indexed="8"/>
      <name val="Arial"/>
      <family val="2"/>
    </font>
    <font>
      <b/>
      <sz val="9"/>
      <name val="Arial"/>
      <family val="2"/>
    </font>
    <font>
      <b/>
      <u/>
      <sz val="10"/>
      <name val="Arial"/>
      <family val="2"/>
    </font>
    <font>
      <sz val="8"/>
      <color indexed="8"/>
      <name val="Arial"/>
      <family val="2"/>
    </font>
    <font>
      <sz val="10"/>
      <color indexed="10"/>
      <name val="Arial"/>
      <family val="2"/>
    </font>
    <font>
      <i/>
      <sz val="10"/>
      <name val="Arial"/>
      <family val="2"/>
    </font>
    <font>
      <i/>
      <sz val="10"/>
      <color indexed="8"/>
      <name val="ARIAL"/>
      <family val="2"/>
    </font>
    <font>
      <sz val="10"/>
      <color indexed="16"/>
      <name val="Arial"/>
      <family val="2"/>
    </font>
    <font>
      <b/>
      <sz val="11"/>
      <name val="Arial"/>
      <family val="2"/>
    </font>
    <font>
      <sz val="11"/>
      <name val="Calibri"/>
      <family val="2"/>
    </font>
    <font>
      <u/>
      <sz val="11"/>
      <color indexed="12"/>
      <name val="Calibri"/>
      <family val="2"/>
    </font>
    <font>
      <sz val="10"/>
      <color indexed="8"/>
      <name val="Arial"/>
      <family val="2"/>
    </font>
    <font>
      <sz val="10"/>
      <name val="Tahoma"/>
      <family val="2"/>
    </font>
    <font>
      <i/>
      <sz val="8"/>
      <name val="Arial"/>
      <family val="2"/>
    </font>
    <font>
      <b/>
      <sz val="10"/>
      <color indexed="18"/>
      <name val="Arial"/>
      <family val="2"/>
    </font>
    <font>
      <b/>
      <u/>
      <sz val="10"/>
      <color indexed="8"/>
      <name val="Arial"/>
      <family val="2"/>
    </font>
    <font>
      <sz val="8"/>
      <name val="Tahoma"/>
      <family val="2"/>
    </font>
    <font>
      <sz val="8"/>
      <color indexed="10"/>
      <name val="Arial"/>
      <family val="2"/>
    </font>
    <font>
      <b/>
      <sz val="9"/>
      <color indexed="8"/>
      <name val="Arial"/>
      <family val="2"/>
    </font>
    <font>
      <b/>
      <u/>
      <sz val="8"/>
      <name val="Arial"/>
      <family val="2"/>
    </font>
    <font>
      <sz val="10"/>
      <color indexed="10"/>
      <name val="Arial"/>
      <family val="2"/>
    </font>
    <font>
      <b/>
      <sz val="10"/>
      <color indexed="10"/>
      <name val="Arial"/>
      <family val="2"/>
    </font>
    <font>
      <b/>
      <sz val="11"/>
      <color indexed="9"/>
      <name val="Calibri"/>
      <family val="2"/>
    </font>
    <font>
      <sz val="11"/>
      <color indexed="9"/>
      <name val="Calibri"/>
      <family val="2"/>
    </font>
    <font>
      <b/>
      <i/>
      <sz val="10"/>
      <name val="Arial"/>
      <family val="2"/>
    </font>
    <font>
      <sz val="12"/>
      <name val="Helvetica-Narrow"/>
    </font>
    <font>
      <b/>
      <sz val="13"/>
      <name val="Arial"/>
      <family val="2"/>
    </font>
    <font>
      <sz val="13"/>
      <name val="Arial"/>
      <family val="2"/>
    </font>
    <font>
      <sz val="12"/>
      <name val="Arial"/>
      <family val="2"/>
    </font>
    <font>
      <sz val="10"/>
      <color indexed="9"/>
      <name val="Arial"/>
      <family val="2"/>
    </font>
    <font>
      <b/>
      <sz val="10"/>
      <color indexed="8"/>
      <name val="Arial"/>
      <family val="2"/>
    </font>
    <font>
      <sz val="12"/>
      <color indexed="8"/>
      <name val="Calibri"/>
      <family val="2"/>
    </font>
    <font>
      <b/>
      <sz val="10"/>
      <color indexed="49"/>
      <name val="Arial"/>
      <family val="2"/>
    </font>
    <font>
      <sz val="10"/>
      <color indexed="49"/>
      <name val="Arial"/>
      <family val="2"/>
    </font>
    <font>
      <i/>
      <sz val="13"/>
      <name val="Times New Roman"/>
      <family val="1"/>
    </font>
    <font>
      <sz val="10"/>
      <color indexed="17"/>
      <name val="Arial"/>
      <family val="2"/>
    </font>
    <font>
      <sz val="11"/>
      <color indexed="13"/>
      <name val="Calibri"/>
      <family val="2"/>
    </font>
    <font>
      <sz val="9"/>
      <color indexed="8"/>
      <name val="Arial"/>
      <family val="2"/>
    </font>
    <font>
      <u/>
      <sz val="8"/>
      <color indexed="12"/>
      <name val="Arial"/>
      <family val="2"/>
    </font>
    <font>
      <sz val="11"/>
      <color indexed="57"/>
      <name val="Calibri"/>
      <family val="2"/>
    </font>
    <font>
      <b/>
      <sz val="10"/>
      <color indexed="9"/>
      <name val="Arial"/>
      <family val="2"/>
    </font>
    <font>
      <b/>
      <sz val="8"/>
      <color indexed="9"/>
      <name val="Arial"/>
      <family val="2"/>
    </font>
    <font>
      <b/>
      <sz val="9"/>
      <color indexed="9"/>
      <name val="Arial"/>
      <family val="2"/>
    </font>
    <font>
      <b/>
      <sz val="12"/>
      <color indexed="9"/>
      <name val="Calibri"/>
      <family val="2"/>
    </font>
    <font>
      <sz val="12"/>
      <color indexed="9"/>
      <name val="Calibri"/>
      <family val="2"/>
    </font>
    <font>
      <sz val="28"/>
      <name val="Arial"/>
      <family val="2"/>
    </font>
    <font>
      <i/>
      <sz val="20"/>
      <name val="Arial"/>
      <family val="2"/>
    </font>
    <font>
      <i/>
      <sz val="10"/>
      <color indexed="8"/>
      <name val="ARIAL"/>
      <family val="2"/>
    </font>
    <font>
      <sz val="8"/>
      <color indexed="8"/>
      <name val="Arial"/>
      <family val="2"/>
    </font>
    <font>
      <b/>
      <sz val="8"/>
      <color indexed="8"/>
      <name val="Arial"/>
      <family val="2"/>
    </font>
    <font>
      <sz val="9"/>
      <color indexed="8"/>
      <name val="Calibri"/>
      <family val="2"/>
    </font>
    <font>
      <sz val="11"/>
      <color indexed="8"/>
      <name val="Arial"/>
      <family val="2"/>
    </font>
    <font>
      <sz val="10"/>
      <color indexed="8"/>
      <name val="Arial"/>
      <family val="2"/>
    </font>
    <font>
      <b/>
      <sz val="10"/>
      <color indexed="8"/>
      <name val="Arial"/>
      <family val="2"/>
    </font>
    <font>
      <sz val="8"/>
      <name val="Calibri"/>
      <family val="2"/>
    </font>
    <font>
      <sz val="9"/>
      <name val="Calibri"/>
      <family val="2"/>
    </font>
    <font>
      <b/>
      <u/>
      <sz val="10"/>
      <color indexed="8"/>
      <name val="Arial"/>
      <family val="2"/>
    </font>
    <font>
      <sz val="10"/>
      <color indexed="8"/>
      <name val="Arial"/>
      <family val="2"/>
    </font>
    <font>
      <b/>
      <sz val="11"/>
      <color indexed="8"/>
      <name val="Arial"/>
      <family val="2"/>
    </font>
    <font>
      <b/>
      <i/>
      <sz val="16"/>
      <color indexed="9"/>
      <name val="Arial"/>
      <family val="2"/>
    </font>
    <font>
      <i/>
      <sz val="16"/>
      <color indexed="9"/>
      <name val="Arial"/>
      <family val="2"/>
    </font>
    <font>
      <b/>
      <sz val="10"/>
      <color indexed="9"/>
      <name val="Arial"/>
      <family val="2"/>
    </font>
    <font>
      <u/>
      <sz val="11"/>
      <color indexed="12"/>
      <name val="Arial"/>
      <family val="2"/>
    </font>
    <font>
      <u/>
      <sz val="10"/>
      <color indexed="12"/>
      <name val="Arial"/>
      <family val="2"/>
    </font>
    <font>
      <sz val="12"/>
      <color indexed="8"/>
      <name val="Arial"/>
      <family val="2"/>
    </font>
    <font>
      <b/>
      <sz val="12"/>
      <name val="Arial"/>
      <family val="2"/>
    </font>
    <font>
      <b/>
      <i/>
      <u/>
      <sz val="12"/>
      <color indexed="12"/>
      <name val="Times New Roman"/>
      <family val="1"/>
    </font>
    <font>
      <sz val="12"/>
      <color indexed="17"/>
      <name val="Arial"/>
      <family val="2"/>
    </font>
    <font>
      <sz val="12"/>
      <name val="Calibri"/>
      <family val="2"/>
    </font>
    <font>
      <sz val="11"/>
      <name val="Arial"/>
      <family val="2"/>
    </font>
    <font>
      <b/>
      <sz val="12"/>
      <color indexed="8"/>
      <name val="Arial"/>
      <family val="2"/>
    </font>
    <font>
      <sz val="11"/>
      <color indexed="9"/>
      <name val="Arial"/>
      <family val="2"/>
    </font>
    <font>
      <sz val="13"/>
      <color indexed="8"/>
      <name val="Arial"/>
      <family val="2"/>
    </font>
    <font>
      <sz val="11"/>
      <color indexed="8"/>
      <name val="Calibri"/>
      <family val="2"/>
    </font>
    <font>
      <sz val="11"/>
      <color indexed="62"/>
      <name val="Arial"/>
      <family val="2"/>
    </font>
    <font>
      <sz val="11"/>
      <color indexed="36"/>
      <name val="Arial"/>
      <family val="2"/>
    </font>
    <font>
      <i/>
      <sz val="11"/>
      <name val="Arial"/>
      <family val="2"/>
    </font>
    <font>
      <sz val="11"/>
      <color indexed="8"/>
      <name val="Calibri"/>
      <family val="2"/>
    </font>
    <font>
      <b/>
      <sz val="11"/>
      <color indexed="9"/>
      <name val="Arial"/>
      <family val="2"/>
    </font>
    <font>
      <b/>
      <i/>
      <sz val="11"/>
      <name val="Arial"/>
      <family val="2"/>
    </font>
    <font>
      <sz val="11"/>
      <color indexed="56"/>
      <name val="Arial"/>
      <family val="2"/>
    </font>
    <font>
      <i/>
      <sz val="11"/>
      <color indexed="8"/>
      <name val="Arial"/>
      <family val="2"/>
    </font>
    <font>
      <b/>
      <sz val="11"/>
      <color indexed="56"/>
      <name val="Arial"/>
      <family val="2"/>
    </font>
    <font>
      <sz val="11"/>
      <color indexed="49"/>
      <name val="Arial"/>
      <family val="2"/>
    </font>
    <font>
      <sz val="16"/>
      <name val="Arial"/>
      <family val="2"/>
    </font>
    <font>
      <u/>
      <sz val="11"/>
      <color theme="10"/>
      <name val="Calibri"/>
      <family val="2"/>
    </font>
  </fonts>
  <fills count="16">
    <fill>
      <patternFill patternType="none"/>
    </fill>
    <fill>
      <patternFill patternType="gray125"/>
    </fill>
    <fill>
      <patternFill patternType="solid">
        <fgColor indexed="9"/>
        <bgColor indexed="64"/>
      </patternFill>
    </fill>
    <fill>
      <patternFill patternType="solid">
        <fgColor indexed="9"/>
        <bgColor indexed="9"/>
      </patternFill>
    </fill>
    <fill>
      <patternFill patternType="solid">
        <fgColor indexed="44"/>
        <bgColor indexed="64"/>
      </patternFill>
    </fill>
    <fill>
      <patternFill patternType="solid">
        <fgColor indexed="22"/>
        <bgColor indexed="64"/>
      </patternFill>
    </fill>
    <fill>
      <patternFill patternType="solid">
        <fgColor indexed="21"/>
        <bgColor indexed="64"/>
      </patternFill>
    </fill>
    <fill>
      <patternFill patternType="solid">
        <fgColor indexed="41"/>
        <bgColor indexed="64"/>
      </patternFill>
    </fill>
    <fill>
      <patternFill patternType="solid">
        <fgColor indexed="22"/>
        <bgColor indexed="9"/>
      </patternFill>
    </fill>
    <fill>
      <patternFill patternType="solid">
        <fgColor indexed="55"/>
        <bgColor indexed="64"/>
      </patternFill>
    </fill>
    <fill>
      <patternFill patternType="solid">
        <fgColor indexed="55"/>
        <bgColor indexed="9"/>
      </patternFill>
    </fill>
    <fill>
      <patternFill patternType="solid">
        <fgColor indexed="44"/>
        <bgColor indexed="9"/>
      </patternFill>
    </fill>
    <fill>
      <patternFill patternType="solid">
        <fgColor indexed="44"/>
        <bgColor indexed="27"/>
      </patternFill>
    </fill>
    <fill>
      <patternFill patternType="solid">
        <fgColor indexed="41"/>
        <bgColor indexed="9"/>
      </patternFill>
    </fill>
    <fill>
      <patternFill patternType="solid">
        <fgColor indexed="11"/>
        <bgColor indexed="64"/>
      </patternFill>
    </fill>
    <fill>
      <patternFill patternType="solid">
        <fgColor theme="8" tint="0.39997558519241921"/>
        <bgColor indexed="64"/>
      </patternFill>
    </fill>
  </fills>
  <borders count="60">
    <border>
      <left/>
      <right/>
      <top/>
      <bottom/>
      <diagonal/>
    </border>
    <border>
      <left/>
      <right/>
      <top/>
      <bottom style="medium">
        <color indexed="64"/>
      </bottom>
      <diagonal/>
    </border>
    <border>
      <left/>
      <right/>
      <top/>
      <bottom style="thin">
        <color indexed="64"/>
      </bottom>
      <diagonal/>
    </border>
    <border>
      <left style="hair">
        <color indexed="64"/>
      </left>
      <right/>
      <top/>
      <bottom/>
      <diagonal/>
    </border>
    <border>
      <left/>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hair">
        <color indexed="64"/>
      </right>
      <top/>
      <bottom style="thin">
        <color indexed="64"/>
      </bottom>
      <diagonal/>
    </border>
    <border>
      <left style="thin">
        <color indexed="64"/>
      </left>
      <right/>
      <top/>
      <bottom style="thin">
        <color indexed="64"/>
      </bottom>
      <diagonal/>
    </border>
    <border>
      <left/>
      <right style="hair">
        <color indexed="64"/>
      </right>
      <top/>
      <bottom/>
      <diagonal/>
    </border>
    <border>
      <left/>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medium">
        <color indexed="64"/>
      </top>
      <bottom style="thin">
        <color indexed="64"/>
      </bottom>
      <diagonal/>
    </border>
    <border>
      <left style="hair">
        <color indexed="8"/>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medium">
        <color indexed="64"/>
      </top>
      <bottom/>
      <diagonal/>
    </border>
    <border>
      <left/>
      <right/>
      <top/>
      <bottom style="double">
        <color indexed="64"/>
      </bottom>
      <diagonal/>
    </border>
    <border>
      <left style="hair">
        <color indexed="64"/>
      </left>
      <right/>
      <top/>
      <bottom style="double">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8"/>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medium">
        <color indexed="64"/>
      </top>
      <bottom/>
      <diagonal/>
    </border>
  </borders>
  <cellStyleXfs count="25">
    <xf numFmtId="0" fontId="0" fillId="0" borderId="0"/>
    <xf numFmtId="0" fontId="105" fillId="0" borderId="0" applyNumberFormat="0" applyFill="0" applyBorder="0" applyAlignment="0" applyProtection="0">
      <alignment vertical="top"/>
      <protection locked="0"/>
    </xf>
    <xf numFmtId="43" fontId="7" fillId="0" borderId="0" applyFont="0" applyFill="0" applyBorder="0" applyAlignment="0" applyProtection="0"/>
    <xf numFmtId="41" fontId="7"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37" fontId="17" fillId="0" borderId="0"/>
    <xf numFmtId="0" fontId="2" fillId="0" borderId="0"/>
    <xf numFmtId="0" fontId="2" fillId="0" borderId="0"/>
    <xf numFmtId="0" fontId="2" fillId="0" borderId="0"/>
    <xf numFmtId="0" fontId="2" fillId="0" borderId="0"/>
    <xf numFmtId="177" fontId="17" fillId="0" borderId="0"/>
    <xf numFmtId="0" fontId="11" fillId="0" borderId="0"/>
    <xf numFmtId="37" fontId="17" fillId="0" borderId="0"/>
    <xf numFmtId="9" fontId="7" fillId="0" borderId="0" applyFont="0" applyFill="0" applyBorder="0" applyAlignment="0" applyProtection="0"/>
  </cellStyleXfs>
  <cellXfs count="2456">
    <xf numFmtId="0" fontId="0" fillId="0" borderId="0" xfId="0"/>
    <xf numFmtId="0" fontId="1" fillId="2" borderId="0" xfId="0" applyFont="1" applyFill="1" applyBorder="1" applyAlignment="1">
      <alignment horizontal="center"/>
    </xf>
    <xf numFmtId="0" fontId="0" fillId="2" borderId="0" xfId="0" applyFill="1"/>
    <xf numFmtId="0" fontId="0" fillId="2" borderId="0" xfId="0" applyFont="1" applyFill="1"/>
    <xf numFmtId="0" fontId="1" fillId="2" borderId="0" xfId="0" applyFont="1" applyFill="1" applyBorder="1" applyAlignment="1">
      <alignment horizontal="left"/>
    </xf>
    <xf numFmtId="0" fontId="4" fillId="3" borderId="0" xfId="0" quotePrefix="1" applyFont="1" applyFill="1" applyBorder="1" applyAlignment="1">
      <alignment horizontal="center"/>
    </xf>
    <xf numFmtId="0" fontId="9" fillId="2" borderId="0" xfId="0" applyFont="1" applyFill="1" applyAlignment="1">
      <alignment vertical="top"/>
    </xf>
    <xf numFmtId="0" fontId="9" fillId="3" borderId="0" xfId="0" applyFont="1" applyFill="1" applyAlignment="1">
      <alignment vertical="top"/>
    </xf>
    <xf numFmtId="0" fontId="9" fillId="2" borderId="1" xfId="0" applyFont="1" applyFill="1" applyBorder="1" applyAlignment="1">
      <alignment vertical="top"/>
    </xf>
    <xf numFmtId="0" fontId="1" fillId="2" borderId="2" xfId="0" applyFont="1" applyFill="1" applyBorder="1" applyAlignment="1">
      <alignment vertical="top"/>
    </xf>
    <xf numFmtId="0" fontId="1" fillId="2" borderId="2" xfId="0" applyFont="1" applyFill="1" applyBorder="1" applyAlignment="1">
      <alignment horizontal="center"/>
    </xf>
    <xf numFmtId="0" fontId="9" fillId="2" borderId="3" xfId="0" applyFont="1" applyFill="1" applyBorder="1" applyAlignment="1">
      <alignment vertical="top"/>
    </xf>
    <xf numFmtId="166" fontId="1" fillId="2" borderId="2" xfId="2" applyNumberFormat="1" applyFont="1" applyFill="1" applyBorder="1"/>
    <xf numFmtId="0" fontId="1" fillId="2" borderId="0" xfId="0" applyFont="1" applyFill="1" applyAlignment="1">
      <alignment vertical="top"/>
    </xf>
    <xf numFmtId="0" fontId="2" fillId="2" borderId="0" xfId="0" applyFont="1" applyFill="1" applyAlignment="1">
      <alignment vertical="top"/>
    </xf>
    <xf numFmtId="0" fontId="1" fillId="2" borderId="0" xfId="0" applyFont="1" applyFill="1" applyBorder="1" applyAlignment="1">
      <alignment vertical="top"/>
    </xf>
    <xf numFmtId="0" fontId="2" fillId="2" borderId="0" xfId="0" applyFont="1" applyFill="1" applyBorder="1" applyAlignment="1">
      <alignment vertical="top"/>
    </xf>
    <xf numFmtId="0" fontId="2" fillId="2" borderId="3" xfId="0" applyFont="1" applyFill="1" applyBorder="1" applyAlignment="1">
      <alignment vertical="top"/>
    </xf>
    <xf numFmtId="0" fontId="2" fillId="2" borderId="2" xfId="0" applyFont="1" applyFill="1" applyBorder="1" applyAlignment="1">
      <alignment vertical="top"/>
    </xf>
    <xf numFmtId="0" fontId="1" fillId="2" borderId="4" xfId="0" applyFont="1" applyFill="1" applyBorder="1" applyAlignment="1">
      <alignment vertical="top"/>
    </xf>
    <xf numFmtId="0" fontId="1" fillId="2" borderId="0" xfId="0" applyFont="1" applyFill="1" applyAlignment="1">
      <alignment horizontal="center"/>
    </xf>
    <xf numFmtId="0" fontId="2" fillId="2" borderId="5" xfId="0" applyFont="1" applyFill="1" applyBorder="1" applyAlignment="1">
      <alignment vertical="top"/>
    </xf>
    <xf numFmtId="3" fontId="9" fillId="3" borderId="0" xfId="0" applyNumberFormat="1" applyFont="1" applyFill="1" applyAlignment="1">
      <alignment vertical="top"/>
    </xf>
    <xf numFmtId="167" fontId="1" fillId="2" borderId="2" xfId="0" applyNumberFormat="1" applyFont="1" applyFill="1" applyBorder="1" applyAlignment="1">
      <alignment vertical="top"/>
    </xf>
    <xf numFmtId="167" fontId="1" fillId="2" borderId="6" xfId="0" applyNumberFormat="1" applyFont="1" applyFill="1" applyBorder="1" applyAlignment="1">
      <alignment vertical="top"/>
    </xf>
    <xf numFmtId="0" fontId="2" fillId="2" borderId="0" xfId="0" applyFont="1" applyFill="1" applyAlignment="1">
      <alignment horizontal="left" vertical="top"/>
    </xf>
    <xf numFmtId="0" fontId="2" fillId="2" borderId="0" xfId="0" applyFont="1" applyFill="1" applyAlignment="1">
      <alignment horizontal="center"/>
    </xf>
    <xf numFmtId="0" fontId="8" fillId="2" borderId="2" xfId="0" applyFont="1" applyFill="1" applyBorder="1" applyAlignment="1">
      <alignment horizontal="center"/>
    </xf>
    <xf numFmtId="168" fontId="2" fillId="2" borderId="0" xfId="4" applyNumberFormat="1" applyFont="1" applyFill="1" applyBorder="1"/>
    <xf numFmtId="167" fontId="2" fillId="2" borderId="0" xfId="0" applyNumberFormat="1" applyFont="1" applyFill="1" applyBorder="1" applyAlignment="1">
      <alignment horizontal="center"/>
    </xf>
    <xf numFmtId="168" fontId="1" fillId="2" borderId="2" xfId="4" applyNumberFormat="1" applyFont="1" applyFill="1" applyBorder="1"/>
    <xf numFmtId="167" fontId="1" fillId="2" borderId="2" xfId="0" applyNumberFormat="1" applyFont="1" applyFill="1" applyBorder="1" applyAlignment="1">
      <alignment horizontal="center"/>
    </xf>
    <xf numFmtId="0" fontId="9" fillId="3" borderId="0" xfId="0" applyFont="1" applyFill="1" applyBorder="1" applyAlignment="1">
      <alignment vertical="top"/>
    </xf>
    <xf numFmtId="167" fontId="2" fillId="2" borderId="0" xfId="0" applyNumberFormat="1" applyFont="1" applyFill="1" applyAlignment="1">
      <alignment horizontal="center"/>
    </xf>
    <xf numFmtId="0" fontId="1" fillId="3" borderId="0" xfId="0" applyFont="1" applyFill="1" applyBorder="1" applyAlignment="1">
      <alignment horizontal="center" vertical="top"/>
    </xf>
    <xf numFmtId="0" fontId="15" fillId="3" borderId="0" xfId="0" applyFont="1" applyFill="1" applyBorder="1" applyAlignment="1">
      <alignment vertical="top"/>
    </xf>
    <xf numFmtId="0" fontId="19" fillId="2" borderId="1" xfId="0" applyFont="1" applyFill="1" applyBorder="1" applyAlignment="1">
      <alignment horizontal="center"/>
    </xf>
    <xf numFmtId="0" fontId="9" fillId="2" borderId="0" xfId="0" applyFont="1" applyFill="1" applyBorder="1" applyAlignment="1">
      <alignment vertical="top"/>
    </xf>
    <xf numFmtId="166" fontId="1" fillId="2" borderId="6" xfId="2" applyNumberFormat="1" applyFont="1" applyFill="1" applyBorder="1"/>
    <xf numFmtId="165" fontId="1" fillId="2" borderId="2" xfId="2" applyNumberFormat="1" applyFont="1" applyFill="1" applyBorder="1"/>
    <xf numFmtId="0" fontId="13" fillId="2" borderId="0" xfId="0" applyFont="1" applyFill="1" applyAlignment="1">
      <alignment vertical="top"/>
    </xf>
    <xf numFmtId="0" fontId="2" fillId="0" borderId="0" xfId="0" applyFont="1" applyBorder="1" applyAlignment="1">
      <alignment horizontal="center"/>
    </xf>
    <xf numFmtId="0" fontId="1" fillId="2" borderId="10" xfId="0" applyFont="1" applyFill="1" applyBorder="1" applyAlignment="1">
      <alignment horizontal="center"/>
    </xf>
    <xf numFmtId="0" fontId="1" fillId="2" borderId="4" xfId="0" applyFont="1" applyFill="1" applyBorder="1" applyAlignment="1">
      <alignment horizontal="center"/>
    </xf>
    <xf numFmtId="166" fontId="2" fillId="2" borderId="0" xfId="2" applyNumberFormat="1" applyFont="1" applyFill="1" applyBorder="1"/>
    <xf numFmtId="0" fontId="1" fillId="2" borderId="1" xfId="0" applyFont="1" applyFill="1" applyBorder="1" applyAlignment="1">
      <alignment vertical="top"/>
    </xf>
    <xf numFmtId="2" fontId="9" fillId="2" borderId="1" xfId="0" applyNumberFormat="1" applyFont="1" applyFill="1" applyBorder="1" applyAlignment="1">
      <alignment vertical="top"/>
    </xf>
    <xf numFmtId="2" fontId="8" fillId="2" borderId="2" xfId="0" applyNumberFormat="1" applyFont="1" applyFill="1" applyBorder="1" applyAlignment="1">
      <alignment horizontal="center"/>
    </xf>
    <xf numFmtId="166" fontId="2" fillId="2" borderId="0" xfId="2" applyNumberFormat="1" applyFont="1" applyFill="1" applyBorder="1" applyAlignment="1">
      <alignment horizontal="center"/>
    </xf>
    <xf numFmtId="167" fontId="2" fillId="2" borderId="0" xfId="2" applyNumberFormat="1" applyFont="1" applyFill="1" applyBorder="1" applyAlignment="1">
      <alignment horizontal="center"/>
    </xf>
    <xf numFmtId="167" fontId="1" fillId="2" borderId="2" xfId="2" applyNumberFormat="1" applyFont="1" applyFill="1" applyBorder="1" applyAlignment="1">
      <alignment horizontal="center"/>
    </xf>
    <xf numFmtId="0" fontId="14" fillId="2" borderId="0" xfId="0" applyFont="1" applyFill="1" applyBorder="1" applyAlignment="1">
      <alignment vertical="top"/>
    </xf>
    <xf numFmtId="2" fontId="9" fillId="2" borderId="0" xfId="0" applyNumberFormat="1" applyFont="1" applyFill="1" applyAlignment="1">
      <alignment vertical="top"/>
    </xf>
    <xf numFmtId="0" fontId="10" fillId="2" borderId="0" xfId="0" applyFont="1" applyFill="1" applyBorder="1" applyAlignment="1">
      <alignment vertical="top"/>
    </xf>
    <xf numFmtId="0" fontId="9" fillId="2" borderId="0" xfId="0" applyFont="1" applyFill="1" applyBorder="1" applyAlignment="1">
      <alignment horizontal="center"/>
    </xf>
    <xf numFmtId="167" fontId="9" fillId="2" borderId="0" xfId="0" applyNumberFormat="1" applyFont="1" applyFill="1" applyBorder="1" applyAlignment="1">
      <alignment horizontal="center"/>
    </xf>
    <xf numFmtId="167" fontId="8" fillId="2" borderId="11" xfId="0" applyNumberFormat="1" applyFont="1" applyFill="1" applyBorder="1" applyAlignment="1">
      <alignment horizontal="center"/>
    </xf>
    <xf numFmtId="168" fontId="2" fillId="2" borderId="0" xfId="0" applyNumberFormat="1" applyFont="1" applyFill="1" applyBorder="1" applyAlignment="1">
      <alignment vertical="top"/>
    </xf>
    <xf numFmtId="168" fontId="2" fillId="2" borderId="0" xfId="0" applyNumberFormat="1" applyFont="1" applyFill="1" applyBorder="1" applyAlignment="1">
      <alignment horizontal="right" vertical="top"/>
    </xf>
    <xf numFmtId="0" fontId="2" fillId="2" borderId="1" xfId="0" applyFont="1" applyFill="1" applyBorder="1" applyAlignment="1">
      <alignment vertical="top"/>
    </xf>
    <xf numFmtId="3" fontId="2" fillId="2" borderId="3" xfId="0" applyNumberFormat="1" applyFont="1" applyFill="1" applyBorder="1" applyAlignment="1">
      <alignment vertical="top"/>
    </xf>
    <xf numFmtId="3" fontId="2" fillId="2" borderId="0" xfId="0" applyNumberFormat="1" applyFont="1" applyFill="1" applyAlignment="1">
      <alignment vertical="top"/>
    </xf>
    <xf numFmtId="3" fontId="1" fillId="2" borderId="2" xfId="0" applyNumberFormat="1" applyFont="1" applyFill="1" applyBorder="1" applyAlignment="1">
      <alignment vertical="top"/>
    </xf>
    <xf numFmtId="0" fontId="12" fillId="2" borderId="0" xfId="0" applyFont="1" applyFill="1" applyBorder="1" applyAlignment="1">
      <alignment vertical="top"/>
    </xf>
    <xf numFmtId="0" fontId="2" fillId="3" borderId="0" xfId="0" applyFont="1" applyFill="1" applyAlignment="1">
      <alignment vertical="top"/>
    </xf>
    <xf numFmtId="0" fontId="1" fillId="2" borderId="2" xfId="0" applyFont="1" applyFill="1" applyBorder="1" applyAlignment="1"/>
    <xf numFmtId="0" fontId="10" fillId="2" borderId="2" xfId="0" applyFont="1" applyFill="1" applyBorder="1" applyAlignment="1">
      <alignment horizontal="center"/>
    </xf>
    <xf numFmtId="0" fontId="2" fillId="3" borderId="0" xfId="0" applyFont="1" applyFill="1" applyBorder="1" applyAlignment="1">
      <alignment wrapText="1"/>
    </xf>
    <xf numFmtId="0" fontId="2" fillId="2" borderId="0" xfId="0" applyFont="1" applyFill="1" applyBorder="1" applyAlignment="1">
      <alignment wrapText="1"/>
    </xf>
    <xf numFmtId="0" fontId="1" fillId="2" borderId="0" xfId="0" applyFont="1" applyFill="1" applyBorder="1" applyAlignment="1">
      <alignment wrapText="1"/>
    </xf>
    <xf numFmtId="0" fontId="2" fillId="3" borderId="0" xfId="0" applyFont="1" applyFill="1" applyBorder="1" applyAlignment="1">
      <alignment vertical="top"/>
    </xf>
    <xf numFmtId="0" fontId="1" fillId="3" borderId="0" xfId="0" applyFont="1" applyFill="1" applyBorder="1" applyAlignment="1">
      <alignment wrapText="1"/>
    </xf>
    <xf numFmtId="0" fontId="2" fillId="3" borderId="2" xfId="0" applyFont="1" applyFill="1" applyBorder="1" applyAlignment="1">
      <alignment wrapText="1"/>
    </xf>
    <xf numFmtId="166" fontId="9" fillId="2" borderId="0" xfId="0" applyNumberFormat="1" applyFont="1" applyFill="1" applyAlignment="1">
      <alignment vertical="top"/>
    </xf>
    <xf numFmtId="3" fontId="0" fillId="2" borderId="0" xfId="0" applyNumberFormat="1" applyFill="1" applyBorder="1" applyAlignment="1"/>
    <xf numFmtId="3" fontId="0" fillId="2" borderId="2" xfId="0" applyNumberFormat="1" applyFill="1" applyBorder="1" applyAlignment="1"/>
    <xf numFmtId="0" fontId="1" fillId="2" borderId="0" xfId="0" applyFont="1" applyFill="1" applyBorder="1" applyAlignment="1">
      <alignment horizontal="center" wrapText="1"/>
    </xf>
    <xf numFmtId="0" fontId="21" fillId="2" borderId="2" xfId="0" applyFont="1" applyFill="1" applyBorder="1" applyAlignment="1">
      <alignment horizontal="center"/>
    </xf>
    <xf numFmtId="0" fontId="21" fillId="2" borderId="0" xfId="0" applyFont="1" applyFill="1" applyBorder="1" applyAlignment="1">
      <alignment horizontal="center"/>
    </xf>
    <xf numFmtId="0" fontId="21" fillId="2" borderId="0" xfId="0" applyFont="1" applyFill="1" applyBorder="1" applyAlignment="1">
      <alignment horizontal="left"/>
    </xf>
    <xf numFmtId="0" fontId="1" fillId="2" borderId="2" xfId="0" applyFont="1" applyFill="1" applyBorder="1" applyAlignment="1">
      <alignment horizontal="left"/>
    </xf>
    <xf numFmtId="0" fontId="11" fillId="2" borderId="0" xfId="0" applyFont="1" applyFill="1" applyAlignment="1">
      <alignment horizontal="centerContinuous"/>
    </xf>
    <xf numFmtId="0" fontId="11" fillId="2" borderId="0" xfId="0" applyFont="1" applyFill="1" applyBorder="1" applyAlignment="1">
      <alignment horizontal="centerContinuous"/>
    </xf>
    <xf numFmtId="0" fontId="20" fillId="3" borderId="0" xfId="0" applyFont="1" applyFill="1" applyBorder="1" applyAlignment="1">
      <alignment vertical="top"/>
    </xf>
    <xf numFmtId="171" fontId="11" fillId="2" borderId="0" xfId="0" applyNumberFormat="1" applyFont="1" applyFill="1" applyAlignment="1">
      <alignment horizontal="centerContinuous"/>
    </xf>
    <xf numFmtId="0" fontId="19" fillId="2" borderId="0" xfId="0" applyFont="1" applyFill="1" applyBorder="1" applyAlignment="1">
      <alignment horizontal="left"/>
    </xf>
    <xf numFmtId="0" fontId="2" fillId="2" borderId="0" xfId="0" applyFont="1" applyFill="1" applyBorder="1" applyAlignment="1">
      <alignment horizontal="left"/>
    </xf>
    <xf numFmtId="171" fontId="21" fillId="2" borderId="0" xfId="3" applyNumberFormat="1" applyFont="1" applyFill="1" applyBorder="1"/>
    <xf numFmtId="0" fontId="22" fillId="2" borderId="0" xfId="22" quotePrefix="1" applyFont="1" applyFill="1" applyAlignment="1">
      <alignment horizontal="left"/>
    </xf>
    <xf numFmtId="0" fontId="20" fillId="2" borderId="0" xfId="0" applyFont="1" applyFill="1" applyAlignment="1">
      <alignment vertical="top"/>
    </xf>
    <xf numFmtId="0" fontId="24" fillId="2" borderId="0" xfId="0" applyFont="1" applyFill="1" applyAlignment="1">
      <alignment vertical="top"/>
    </xf>
    <xf numFmtId="0" fontId="20" fillId="3" borderId="0" xfId="0" applyFont="1" applyFill="1" applyAlignment="1">
      <alignment vertical="top"/>
    </xf>
    <xf numFmtId="0" fontId="0" fillId="2" borderId="0" xfId="0" applyFill="1" applyBorder="1"/>
    <xf numFmtId="0" fontId="25" fillId="2" borderId="1" xfId="0" applyFont="1" applyFill="1" applyBorder="1" applyAlignment="1">
      <alignment horizontal="right"/>
    </xf>
    <xf numFmtId="0" fontId="2" fillId="2" borderId="0" xfId="0" applyFont="1" applyFill="1" applyAlignment="1"/>
    <xf numFmtId="0" fontId="2" fillId="2" borderId="0" xfId="0" applyFont="1" applyFill="1" applyBorder="1" applyAlignment="1"/>
    <xf numFmtId="172" fontId="2" fillId="2" borderId="0" xfId="2" applyNumberFormat="1" applyFont="1" applyFill="1" applyBorder="1" applyAlignment="1">
      <alignment horizontal="right"/>
    </xf>
    <xf numFmtId="172" fontId="2" fillId="2" borderId="0" xfId="2" applyNumberFormat="1" applyFont="1" applyFill="1" applyBorder="1"/>
    <xf numFmtId="2" fontId="2" fillId="2" borderId="3" xfId="24" applyNumberFormat="1" applyFont="1" applyFill="1" applyBorder="1" applyAlignment="1">
      <alignment horizontal="center"/>
    </xf>
    <xf numFmtId="0" fontId="1" fillId="2" borderId="11" xfId="0" applyFont="1" applyFill="1" applyBorder="1" applyAlignment="1">
      <alignment horizontal="left"/>
    </xf>
    <xf numFmtId="172" fontId="1" fillId="2" borderId="2" xfId="2" applyNumberFormat="1" applyFont="1" applyFill="1" applyBorder="1" applyAlignment="1">
      <alignment horizontal="right"/>
    </xf>
    <xf numFmtId="172" fontId="1" fillId="2" borderId="2" xfId="2" applyNumberFormat="1" applyFont="1" applyFill="1" applyBorder="1"/>
    <xf numFmtId="2" fontId="1" fillId="2" borderId="6" xfId="24" applyNumberFormat="1" applyFont="1" applyFill="1" applyBorder="1" applyAlignment="1">
      <alignment horizontal="center"/>
    </xf>
    <xf numFmtId="0" fontId="2" fillId="2" borderId="0" xfId="0" applyFont="1" applyFill="1" applyBorder="1" applyAlignment="1">
      <alignment horizontal="left" indent="1"/>
    </xf>
    <xf numFmtId="0" fontId="2" fillId="2" borderId="1" xfId="0" applyFont="1" applyFill="1" applyBorder="1" applyAlignment="1"/>
    <xf numFmtId="0" fontId="1" fillId="2" borderId="0" xfId="0" applyFont="1" applyFill="1" applyAlignment="1"/>
    <xf numFmtId="0" fontId="1" fillId="2" borderId="12" xfId="0" applyFont="1" applyFill="1" applyBorder="1" applyAlignment="1">
      <alignment horizontal="center"/>
    </xf>
    <xf numFmtId="2" fontId="2" fillId="2" borderId="0" xfId="0" applyNumberFormat="1" applyFont="1" applyFill="1" applyAlignment="1"/>
    <xf numFmtId="2" fontId="1" fillId="2" borderId="2" xfId="0" applyNumberFormat="1" applyFont="1" applyFill="1" applyBorder="1" applyAlignment="1"/>
    <xf numFmtId="0" fontId="2" fillId="2" borderId="0" xfId="0" applyFont="1" applyFill="1" applyBorder="1" applyAlignment="1">
      <alignment horizontal="center"/>
    </xf>
    <xf numFmtId="0" fontId="25" fillId="2" borderId="0" xfId="0" applyFont="1" applyFill="1" applyAlignment="1"/>
    <xf numFmtId="0" fontId="1" fillId="2" borderId="1" xfId="0" applyFont="1" applyFill="1" applyBorder="1" applyAlignment="1">
      <alignment horizontal="center"/>
    </xf>
    <xf numFmtId="0" fontId="9" fillId="3" borderId="1" xfId="0" applyFont="1" applyFill="1" applyBorder="1" applyAlignment="1">
      <alignment vertical="top"/>
    </xf>
    <xf numFmtId="0" fontId="1" fillId="2" borderId="3" xfId="0" applyFont="1" applyFill="1" applyBorder="1" applyAlignment="1">
      <alignment horizontal="center"/>
    </xf>
    <xf numFmtId="0" fontId="1" fillId="2" borderId="13" xfId="0" applyFont="1" applyFill="1" applyBorder="1" applyAlignment="1">
      <alignment horizontal="center"/>
    </xf>
    <xf numFmtId="0" fontId="27" fillId="2" borderId="0" xfId="0" applyFont="1" applyFill="1" applyBorder="1" applyAlignment="1">
      <alignment vertical="top"/>
    </xf>
    <xf numFmtId="0" fontId="25" fillId="2" borderId="0" xfId="0" applyFont="1" applyFill="1" applyAlignment="1">
      <alignment vertical="top"/>
    </xf>
    <xf numFmtId="0" fontId="25" fillId="2" borderId="0" xfId="0" applyFont="1" applyFill="1" applyBorder="1" applyAlignment="1">
      <alignment horizontal="left"/>
    </xf>
    <xf numFmtId="0" fontId="27" fillId="2" borderId="14" xfId="0" applyFont="1" applyFill="1" applyBorder="1" applyAlignment="1">
      <alignment vertical="top"/>
    </xf>
    <xf numFmtId="173" fontId="8" fillId="2" borderId="2" xfId="0" applyNumberFormat="1" applyFont="1" applyFill="1" applyBorder="1" applyAlignment="1">
      <alignment vertical="top"/>
    </xf>
    <xf numFmtId="174" fontId="9" fillId="2" borderId="3" xfId="2" applyNumberFormat="1" applyFont="1" applyFill="1" applyBorder="1" applyAlignment="1">
      <alignment vertical="top"/>
    </xf>
    <xf numFmtId="174" fontId="9" fillId="2" borderId="0" xfId="2" applyNumberFormat="1" applyFont="1" applyFill="1" applyBorder="1" applyAlignment="1">
      <alignment vertical="top"/>
    </xf>
    <xf numFmtId="174" fontId="9" fillId="2" borderId="13" xfId="2" applyNumberFormat="1" applyFont="1" applyFill="1" applyBorder="1" applyAlignment="1">
      <alignment vertical="top"/>
    </xf>
    <xf numFmtId="174" fontId="9" fillId="3" borderId="0" xfId="2" applyNumberFormat="1" applyFont="1" applyFill="1" applyBorder="1" applyAlignment="1">
      <alignment vertical="top"/>
    </xf>
    <xf numFmtId="0" fontId="1" fillId="2" borderId="8" xfId="0" applyFont="1" applyFill="1" applyBorder="1" applyAlignment="1">
      <alignment horizontal="center"/>
    </xf>
    <xf numFmtId="0" fontId="21" fillId="2" borderId="2" xfId="0" applyFont="1" applyFill="1" applyBorder="1" applyAlignment="1"/>
    <xf numFmtId="0" fontId="21" fillId="2" borderId="0" xfId="0" applyFont="1" applyFill="1" applyBorder="1" applyAlignment="1"/>
    <xf numFmtId="166" fontId="2" fillId="2" borderId="0" xfId="2" applyNumberFormat="1" applyFont="1" applyFill="1" applyAlignment="1">
      <alignment horizontal="right"/>
    </xf>
    <xf numFmtId="0" fontId="38" fillId="2" borderId="0" xfId="0" applyFont="1" applyFill="1" applyBorder="1" applyAlignment="1">
      <alignment horizontal="center"/>
    </xf>
    <xf numFmtId="0" fontId="15" fillId="3" borderId="0" xfId="0" applyFont="1" applyFill="1" applyBorder="1" applyAlignment="1">
      <alignment vertical="justify"/>
    </xf>
    <xf numFmtId="166" fontId="2" fillId="2" borderId="3" xfId="2" applyNumberFormat="1" applyFont="1" applyFill="1" applyBorder="1" applyAlignment="1">
      <alignment horizontal="right"/>
    </xf>
    <xf numFmtId="166" fontId="9" fillId="2" borderId="0" xfId="2" applyNumberFormat="1" applyFont="1" applyFill="1" applyAlignment="1">
      <alignment horizontal="right"/>
    </xf>
    <xf numFmtId="166" fontId="9" fillId="2" borderId="3" xfId="2" applyNumberFormat="1" applyFont="1" applyFill="1" applyBorder="1" applyAlignment="1">
      <alignment horizontal="right"/>
    </xf>
    <xf numFmtId="166" fontId="1" fillId="2" borderId="2" xfId="2" applyNumberFormat="1" applyFont="1" applyFill="1" applyBorder="1" applyAlignment="1">
      <alignment horizontal="right"/>
    </xf>
    <xf numFmtId="0" fontId="1" fillId="2" borderId="0" xfId="0" applyFont="1" applyFill="1" applyAlignment="1">
      <alignment horizontal="left"/>
    </xf>
    <xf numFmtId="0" fontId="21" fillId="2" borderId="2" xfId="0" applyFont="1" applyFill="1" applyBorder="1" applyAlignment="1">
      <alignment horizontal="left"/>
    </xf>
    <xf numFmtId="173" fontId="1" fillId="2" borderId="0" xfId="0" applyNumberFormat="1" applyFont="1" applyFill="1" applyBorder="1" applyAlignment="1">
      <alignment horizontal="center"/>
    </xf>
    <xf numFmtId="0" fontId="1" fillId="2" borderId="2" xfId="0" applyFont="1" applyFill="1" applyBorder="1" applyAlignment="1">
      <alignment horizontal="center" wrapText="1"/>
    </xf>
    <xf numFmtId="0" fontId="1" fillId="2" borderId="14" xfId="0" applyFont="1" applyFill="1" applyBorder="1" applyAlignment="1">
      <alignment wrapText="1"/>
    </xf>
    <xf numFmtId="3" fontId="1" fillId="2" borderId="14" xfId="0" applyNumberFormat="1" applyFont="1" applyFill="1" applyBorder="1" applyAlignment="1">
      <alignment horizontal="right" wrapText="1"/>
    </xf>
    <xf numFmtId="4" fontId="1" fillId="2" borderId="14" xfId="0" applyNumberFormat="1" applyFont="1" applyFill="1" applyBorder="1" applyAlignment="1">
      <alignment horizontal="right" wrapText="1"/>
    </xf>
    <xf numFmtId="3" fontId="1" fillId="2" borderId="2" xfId="0" applyNumberFormat="1" applyFont="1" applyFill="1" applyBorder="1" applyAlignment="1">
      <alignment horizontal="right" wrapText="1"/>
    </xf>
    <xf numFmtId="0" fontId="1" fillId="2" borderId="2" xfId="0" applyFont="1" applyFill="1" applyBorder="1" applyAlignment="1">
      <alignment horizontal="right" wrapText="1"/>
    </xf>
    <xf numFmtId="0" fontId="1" fillId="2" borderId="0" xfId="0" applyFont="1" applyFill="1" applyBorder="1" applyAlignment="1"/>
    <xf numFmtId="0" fontId="0" fillId="2" borderId="2" xfId="0" applyFill="1" applyBorder="1" applyAlignment="1">
      <alignment horizontal="center"/>
    </xf>
    <xf numFmtId="166" fontId="2" fillId="2" borderId="15" xfId="2" applyNumberFormat="1" applyFont="1" applyFill="1" applyBorder="1" applyAlignment="1">
      <alignment horizontal="center" wrapText="1"/>
    </xf>
    <xf numFmtId="10" fontId="2" fillId="2" borderId="16" xfId="0" applyNumberFormat="1"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wrapText="1"/>
    </xf>
    <xf numFmtId="175" fontId="2" fillId="2" borderId="16" xfId="24" applyNumberFormat="1" applyFont="1" applyFill="1" applyBorder="1" applyAlignment="1">
      <alignment horizontal="center" wrapText="1"/>
    </xf>
    <xf numFmtId="0" fontId="2" fillId="2" borderId="15" xfId="0" applyFont="1" applyFill="1" applyBorder="1" applyAlignment="1">
      <alignment wrapText="1"/>
    </xf>
    <xf numFmtId="0" fontId="2" fillId="2" borderId="3" xfId="0" applyFont="1" applyFill="1" applyBorder="1" applyAlignment="1">
      <alignment wrapText="1"/>
    </xf>
    <xf numFmtId="10" fontId="2" fillId="2" borderId="2" xfId="0" applyNumberFormat="1" applyFont="1" applyFill="1" applyBorder="1" applyAlignment="1">
      <alignment horizontal="center" wrapText="1"/>
    </xf>
    <xf numFmtId="0" fontId="2" fillId="2" borderId="2" xfId="0" applyFont="1" applyFill="1" applyBorder="1" applyAlignment="1">
      <alignment wrapText="1"/>
    </xf>
    <xf numFmtId="166" fontId="2" fillId="2" borderId="4" xfId="2" applyNumberFormat="1" applyFont="1" applyFill="1" applyBorder="1" applyAlignment="1">
      <alignment horizontal="center" wrapText="1"/>
    </xf>
    <xf numFmtId="0" fontId="2" fillId="2" borderId="6" xfId="0" applyFont="1" applyFill="1" applyBorder="1" applyAlignment="1">
      <alignment wrapText="1"/>
    </xf>
    <xf numFmtId="166" fontId="2" fillId="2" borderId="3" xfId="2" applyNumberFormat="1" applyFont="1" applyFill="1" applyBorder="1" applyAlignment="1">
      <alignment horizontal="center" wrapText="1"/>
    </xf>
    <xf numFmtId="10" fontId="2" fillId="2" borderId="6" xfId="0" applyNumberFormat="1" applyFont="1" applyFill="1" applyBorder="1" applyAlignment="1">
      <alignment horizontal="center" wrapText="1"/>
    </xf>
    <xf numFmtId="175" fontId="2" fillId="2" borderId="6" xfId="24" applyNumberFormat="1" applyFont="1" applyFill="1" applyBorder="1" applyAlignment="1">
      <alignment horizontal="center" wrapText="1"/>
    </xf>
    <xf numFmtId="175" fontId="2" fillId="2" borderId="11" xfId="24" applyNumberFormat="1" applyFont="1" applyFill="1" applyBorder="1" applyAlignment="1">
      <alignment horizontal="center" wrapText="1"/>
    </xf>
    <xf numFmtId="0" fontId="2" fillId="2" borderId="0" xfId="15" applyFont="1" applyFill="1"/>
    <xf numFmtId="0" fontId="2" fillId="2" borderId="0" xfId="15" applyFont="1" applyFill="1" applyBorder="1"/>
    <xf numFmtId="0" fontId="1" fillId="2" borderId="0" xfId="0" applyFont="1" applyFill="1" applyBorder="1" applyAlignment="1">
      <alignment horizontal="centerContinuous"/>
    </xf>
    <xf numFmtId="0" fontId="2" fillId="2" borderId="0" xfId="15" applyFont="1" applyFill="1" applyBorder="1" applyAlignment="1"/>
    <xf numFmtId="0" fontId="2" fillId="2" borderId="0" xfId="15" applyFont="1" applyFill="1" applyBorder="1" applyAlignment="1">
      <alignment horizontal="center"/>
    </xf>
    <xf numFmtId="0" fontId="2" fillId="2" borderId="0" xfId="15" applyFont="1" applyFill="1" applyBorder="1" applyAlignment="1">
      <alignment horizontal="left" indent="1"/>
    </xf>
    <xf numFmtId="166" fontId="2" fillId="2" borderId="3" xfId="2" applyNumberFormat="1" applyFont="1" applyFill="1" applyBorder="1"/>
    <xf numFmtId="9" fontId="2" fillId="2" borderId="13" xfId="24" applyFont="1" applyFill="1" applyBorder="1" applyAlignment="1">
      <alignment horizontal="center"/>
    </xf>
    <xf numFmtId="9" fontId="2" fillId="2" borderId="0" xfId="24" applyFont="1" applyFill="1" applyBorder="1" applyAlignment="1">
      <alignment horizontal="center"/>
    </xf>
    <xf numFmtId="0" fontId="1" fillId="2" borderId="0" xfId="15" applyFont="1" applyFill="1"/>
    <xf numFmtId="4" fontId="2" fillId="2" borderId="0" xfId="15" applyNumberFormat="1" applyFont="1" applyFill="1" applyBorder="1" applyAlignment="1">
      <alignment horizontal="center"/>
    </xf>
    <xf numFmtId="0" fontId="2" fillId="2" borderId="13" xfId="15" applyFont="1" applyFill="1" applyBorder="1"/>
    <xf numFmtId="3" fontId="2" fillId="2" borderId="0" xfId="3" applyNumberFormat="1" applyFont="1" applyFill="1" applyBorder="1"/>
    <xf numFmtId="3" fontId="2" fillId="2" borderId="3" xfId="3" applyNumberFormat="1" applyFont="1" applyFill="1" applyBorder="1"/>
    <xf numFmtId="4" fontId="2" fillId="2" borderId="0" xfId="15" applyNumberFormat="1" applyFont="1" applyFill="1" applyBorder="1"/>
    <xf numFmtId="3" fontId="2" fillId="2" borderId="0" xfId="17" applyNumberFormat="1" applyFont="1" applyFill="1" applyBorder="1" applyAlignment="1"/>
    <xf numFmtId="166" fontId="2" fillId="2" borderId="0" xfId="15" applyNumberFormat="1" applyFont="1" applyFill="1" applyBorder="1"/>
    <xf numFmtId="0" fontId="2" fillId="2" borderId="0" xfId="20" applyNumberFormat="1" applyFont="1" applyFill="1" applyAlignment="1">
      <alignment horizontal="left"/>
    </xf>
    <xf numFmtId="4" fontId="2" fillId="2" borderId="0" xfId="15" applyNumberFormat="1" applyFont="1" applyFill="1"/>
    <xf numFmtId="175" fontId="1" fillId="2" borderId="0" xfId="24" applyNumberFormat="1" applyFont="1" applyFill="1" applyBorder="1"/>
    <xf numFmtId="0" fontId="2" fillId="2" borderId="1" xfId="0" applyFont="1" applyFill="1" applyBorder="1" applyAlignment="1">
      <alignment horizontal="center"/>
    </xf>
    <xf numFmtId="17" fontId="2" fillId="2" borderId="1" xfId="0" quotePrefix="1" applyNumberFormat="1" applyFont="1" applyFill="1" applyBorder="1" applyAlignment="1">
      <alignment horizontal="right"/>
    </xf>
    <xf numFmtId="171" fontId="1" fillId="2" borderId="0" xfId="3" applyNumberFormat="1" applyFont="1" applyFill="1" applyBorder="1" applyAlignment="1">
      <alignment horizontal="center"/>
    </xf>
    <xf numFmtId="171" fontId="1" fillId="2" borderId="0" xfId="3" applyNumberFormat="1" applyFont="1" applyFill="1" applyBorder="1"/>
    <xf numFmtId="0" fontId="2" fillId="2" borderId="0" xfId="3" applyNumberFormat="1" applyFont="1" applyFill="1" applyBorder="1"/>
    <xf numFmtId="3" fontId="2" fillId="3" borderId="0" xfId="0" applyNumberFormat="1" applyFont="1" applyFill="1" applyBorder="1" applyAlignment="1">
      <alignment horizontal="center" wrapText="1"/>
    </xf>
    <xf numFmtId="3" fontId="1" fillId="2" borderId="0" xfId="3" applyNumberFormat="1" applyFont="1" applyFill="1" applyBorder="1"/>
    <xf numFmtId="0" fontId="2" fillId="2" borderId="0" xfId="3" quotePrefix="1" applyNumberFormat="1" applyFont="1" applyFill="1" applyBorder="1" applyAlignment="1">
      <alignment horizontal="left"/>
    </xf>
    <xf numFmtId="0" fontId="2" fillId="2" borderId="0" xfId="15" quotePrefix="1" applyNumberFormat="1" applyFont="1" applyFill="1" applyBorder="1" applyAlignment="1">
      <alignment horizontal="left"/>
    </xf>
    <xf numFmtId="0" fontId="2" fillId="2" borderId="0" xfId="15" applyNumberFormat="1" applyFont="1" applyFill="1" applyBorder="1" applyAlignment="1">
      <alignment horizontal="left"/>
    </xf>
    <xf numFmtId="0" fontId="1" fillId="2" borderId="0" xfId="3" applyNumberFormat="1" applyFont="1" applyFill="1" applyBorder="1" applyAlignment="1">
      <alignment horizontal="center"/>
    </xf>
    <xf numFmtId="0" fontId="2" fillId="2" borderId="0" xfId="20" applyFont="1" applyFill="1"/>
    <xf numFmtId="0" fontId="1" fillId="2" borderId="0" xfId="20" applyFont="1" applyFill="1"/>
    <xf numFmtId="171" fontId="2" fillId="2" borderId="1" xfId="3" applyNumberFormat="1" applyFont="1" applyFill="1" applyBorder="1" applyAlignment="1">
      <alignment horizontal="centerContinuous"/>
    </xf>
    <xf numFmtId="3" fontId="2" fillId="2" borderId="0" xfId="17" applyNumberFormat="1" applyFont="1" applyFill="1" applyBorder="1" applyAlignment="1">
      <alignment horizontal="center"/>
    </xf>
    <xf numFmtId="0" fontId="33" fillId="2" borderId="0" xfId="20" applyFont="1" applyFill="1"/>
    <xf numFmtId="0" fontId="33" fillId="2" borderId="0" xfId="20" quotePrefix="1" applyFont="1" applyFill="1"/>
    <xf numFmtId="9" fontId="2" fillId="2" borderId="0" xfId="24" applyFont="1" applyFill="1" applyBorder="1"/>
    <xf numFmtId="9" fontId="2" fillId="2" borderId="0" xfId="20" applyNumberFormat="1" applyFont="1" applyFill="1"/>
    <xf numFmtId="0" fontId="2" fillId="2" borderId="1" xfId="20" applyFont="1" applyFill="1" applyBorder="1" applyAlignment="1">
      <alignment horizontal="centerContinuous"/>
    </xf>
    <xf numFmtId="0" fontId="2" fillId="2" borderId="0" xfId="20" applyNumberFormat="1" applyFont="1" applyFill="1" applyBorder="1"/>
    <xf numFmtId="0" fontId="2" fillId="2" borderId="0" xfId="20" quotePrefix="1" applyNumberFormat="1" applyFont="1" applyFill="1" applyBorder="1" applyAlignment="1">
      <alignment horizontal="left"/>
    </xf>
    <xf numFmtId="0" fontId="1" fillId="2" borderId="0" xfId="15" applyFont="1" applyFill="1" applyBorder="1" applyAlignment="1"/>
    <xf numFmtId="168" fontId="2" fillId="3" borderId="0" xfId="2" applyNumberFormat="1" applyFont="1" applyFill="1" applyBorder="1" applyAlignment="1">
      <alignment horizontal="right" wrapText="1"/>
    </xf>
    <xf numFmtId="168" fontId="2" fillId="2" borderId="0" xfId="2" applyNumberFormat="1" applyFont="1" applyFill="1" applyBorder="1" applyAlignment="1">
      <alignment horizontal="right"/>
    </xf>
    <xf numFmtId="168" fontId="2" fillId="2" borderId="0" xfId="2" quotePrefix="1" applyNumberFormat="1" applyFont="1" applyFill="1" applyBorder="1" applyAlignment="1">
      <alignment horizontal="right"/>
    </xf>
    <xf numFmtId="179" fontId="2" fillId="2" borderId="0" xfId="21" applyNumberFormat="1" applyFont="1" applyFill="1" applyBorder="1" applyAlignment="1" applyProtection="1">
      <alignment horizontal="left"/>
    </xf>
    <xf numFmtId="9" fontId="2" fillId="2" borderId="3" xfId="24" applyNumberFormat="1" applyFont="1" applyFill="1" applyBorder="1" applyAlignment="1" applyProtection="1">
      <alignment horizontal="center"/>
    </xf>
    <xf numFmtId="179" fontId="2" fillId="2" borderId="0" xfId="21" applyNumberFormat="1" applyFont="1" applyFill="1" applyBorder="1"/>
    <xf numFmtId="9" fontId="2" fillId="2" borderId="0" xfId="24" applyFont="1" applyFill="1" applyBorder="1" applyAlignment="1" applyProtection="1">
      <alignment horizontal="center"/>
    </xf>
    <xf numFmtId="9" fontId="2" fillId="2" borderId="3" xfId="24" applyFont="1" applyFill="1" applyBorder="1" applyAlignment="1" applyProtection="1">
      <alignment horizontal="center"/>
    </xf>
    <xf numFmtId="179" fontId="2" fillId="2" borderId="0" xfId="21" quotePrefix="1" applyNumberFormat="1" applyFont="1" applyFill="1" applyBorder="1" applyAlignment="1" applyProtection="1">
      <alignment horizontal="left"/>
    </xf>
    <xf numFmtId="179" fontId="2" fillId="2" borderId="0" xfId="21" applyNumberFormat="1" applyFont="1" applyFill="1"/>
    <xf numFmtId="4" fontId="2" fillId="2" borderId="0" xfId="21" applyNumberFormat="1" applyFont="1" applyFill="1"/>
    <xf numFmtId="168" fontId="2" fillId="2" borderId="0" xfId="2" applyNumberFormat="1" applyFont="1" applyFill="1"/>
    <xf numFmtId="168" fontId="2" fillId="2" borderId="3" xfId="2" applyNumberFormat="1" applyFont="1" applyFill="1" applyBorder="1" applyProtection="1"/>
    <xf numFmtId="168" fontId="2" fillId="2" borderId="0" xfId="2" applyNumberFormat="1" applyFont="1" applyFill="1" applyBorder="1" applyProtection="1"/>
    <xf numFmtId="168" fontId="2" fillId="2" borderId="0" xfId="2" applyNumberFormat="1" applyFont="1" applyFill="1" applyBorder="1"/>
    <xf numFmtId="168" fontId="2" fillId="0" borderId="0" xfId="2" applyNumberFormat="1" applyFont="1" applyFill="1"/>
    <xf numFmtId="168" fontId="2" fillId="2" borderId="13" xfId="2" applyNumberFormat="1" applyFont="1" applyFill="1" applyBorder="1" applyProtection="1"/>
    <xf numFmtId="3" fontId="2" fillId="2" borderId="0" xfId="0" applyNumberFormat="1" applyFont="1" applyFill="1" applyBorder="1" applyAlignment="1">
      <alignment horizontal="left"/>
    </xf>
    <xf numFmtId="180" fontId="2" fillId="2" borderId="0" xfId="0" applyNumberFormat="1" applyFont="1" applyFill="1" applyBorder="1" applyAlignment="1">
      <alignment horizontal="center" vertical="top"/>
    </xf>
    <xf numFmtId="167" fontId="9" fillId="3" borderId="0" xfId="0" applyNumberFormat="1" applyFont="1" applyFill="1" applyAlignment="1">
      <alignment vertical="top"/>
    </xf>
    <xf numFmtId="0" fontId="15" fillId="3" borderId="0" xfId="0" applyFont="1" applyFill="1" applyAlignment="1">
      <alignment vertical="top"/>
    </xf>
    <xf numFmtId="166" fontId="1" fillId="2" borderId="0" xfId="2" applyNumberFormat="1" applyFont="1" applyFill="1" applyBorder="1" applyAlignment="1">
      <alignment horizontal="left"/>
    </xf>
    <xf numFmtId="175" fontId="1" fillId="2" borderId="0" xfId="24" applyNumberFormat="1" applyFont="1" applyFill="1" applyBorder="1" applyAlignment="1">
      <alignment horizontal="center" wrapText="1"/>
    </xf>
    <xf numFmtId="166" fontId="2" fillId="2" borderId="0" xfId="2" applyNumberFormat="1" applyFont="1" applyFill="1" applyBorder="1" applyAlignment="1">
      <alignment horizontal="left"/>
    </xf>
    <xf numFmtId="175" fontId="2" fillId="2" borderId="0" xfId="24" applyNumberFormat="1" applyFont="1" applyFill="1" applyBorder="1" applyAlignment="1">
      <alignment horizontal="center" wrapText="1"/>
    </xf>
    <xf numFmtId="166" fontId="1" fillId="2" borderId="2" xfId="2" applyNumberFormat="1" applyFont="1" applyFill="1" applyBorder="1" applyAlignment="1">
      <alignment horizontal="left"/>
    </xf>
    <xf numFmtId="175" fontId="2" fillId="2" borderId="2" xfId="24" applyNumberFormat="1" applyFont="1" applyFill="1" applyBorder="1" applyAlignment="1">
      <alignment horizontal="center" wrapText="1"/>
    </xf>
    <xf numFmtId="0" fontId="34" fillId="2" borderId="0" xfId="0" applyFont="1" applyFill="1" applyBorder="1" applyAlignment="1">
      <alignment horizontal="center"/>
    </xf>
    <xf numFmtId="0" fontId="34" fillId="2" borderId="0" xfId="0" applyFont="1" applyFill="1" applyBorder="1" applyAlignment="1">
      <alignment horizontal="left"/>
    </xf>
    <xf numFmtId="175" fontId="1" fillId="2" borderId="0" xfId="24" applyNumberFormat="1" applyFont="1" applyFill="1" applyBorder="1" applyAlignment="1">
      <alignment horizontal="center"/>
    </xf>
    <xf numFmtId="0" fontId="2" fillId="2" borderId="1" xfId="0" applyFont="1" applyFill="1" applyBorder="1" applyAlignment="1">
      <alignment horizontal="left"/>
    </xf>
    <xf numFmtId="37" fontId="9" fillId="2" borderId="1" xfId="0" applyNumberFormat="1" applyFont="1" applyFill="1" applyBorder="1" applyAlignment="1" applyProtection="1">
      <alignment horizontal="centerContinuous"/>
    </xf>
    <xf numFmtId="37" fontId="9" fillId="2" borderId="1" xfId="0" applyNumberFormat="1" applyFont="1" applyFill="1" applyBorder="1" applyAlignment="1">
      <alignment horizontal="centerContinuous"/>
    </xf>
    <xf numFmtId="175" fontId="8" fillId="2" borderId="0" xfId="24" applyNumberFormat="1" applyFont="1" applyFill="1" applyBorder="1" applyAlignment="1">
      <alignment horizontal="centerContinuous"/>
    </xf>
    <xf numFmtId="37" fontId="2" fillId="2" borderId="0" xfId="0" quotePrefix="1" applyNumberFormat="1" applyFont="1" applyFill="1" applyBorder="1" applyAlignment="1" applyProtection="1">
      <alignment horizontal="left"/>
    </xf>
    <xf numFmtId="171" fontId="8" fillId="2" borderId="0" xfId="3" applyNumberFormat="1" applyFont="1" applyFill="1" applyBorder="1" applyProtection="1"/>
    <xf numFmtId="37" fontId="2" fillId="2" borderId="0" xfId="0" applyNumberFormat="1" applyFont="1" applyFill="1" applyBorder="1" applyAlignment="1" applyProtection="1">
      <alignment horizontal="left" indent="1"/>
    </xf>
    <xf numFmtId="171" fontId="9" fillId="2" borderId="0" xfId="3" applyNumberFormat="1" applyFont="1" applyFill="1" applyBorder="1" applyProtection="1"/>
    <xf numFmtId="0" fontId="2" fillId="2" borderId="0" xfId="0" quotePrefix="1" applyFont="1" applyFill="1" applyBorder="1" applyAlignment="1">
      <alignment horizontal="left"/>
    </xf>
    <xf numFmtId="37" fontId="2" fillId="2" borderId="0" xfId="0" applyNumberFormat="1" applyFont="1" applyFill="1" applyBorder="1" applyAlignment="1" applyProtection="1">
      <alignment horizontal="left"/>
    </xf>
    <xf numFmtId="37" fontId="1" fillId="2" borderId="2" xfId="0" applyNumberFormat="1" applyFont="1" applyFill="1" applyBorder="1" applyAlignment="1" applyProtection="1">
      <alignment horizontal="left"/>
    </xf>
    <xf numFmtId="37" fontId="2" fillId="2" borderId="0" xfId="0" applyNumberFormat="1" applyFont="1" applyFill="1" applyBorder="1" applyAlignment="1">
      <alignment horizontal="left"/>
    </xf>
    <xf numFmtId="0" fontId="2" fillId="2" borderId="0" xfId="0" applyFont="1" applyFill="1" applyAlignment="1">
      <alignment horizontal="left" indent="1"/>
    </xf>
    <xf numFmtId="37" fontId="2" fillId="2" borderId="0" xfId="0" applyNumberFormat="1" applyFont="1" applyFill="1" applyBorder="1" applyAlignment="1" applyProtection="1">
      <alignment horizontal="centerContinuous"/>
    </xf>
    <xf numFmtId="3" fontId="2" fillId="2" borderId="0" xfId="0" applyNumberFormat="1" applyFont="1" applyFill="1" applyBorder="1" applyAlignment="1" applyProtection="1">
      <alignment vertical="top"/>
    </xf>
    <xf numFmtId="0" fontId="2" fillId="2" borderId="0" xfId="0" applyNumberFormat="1" applyFont="1" applyFill="1" applyAlignment="1">
      <alignment horizontal="left"/>
    </xf>
    <xf numFmtId="3" fontId="1" fillId="2" borderId="0" xfId="0" applyNumberFormat="1" applyFont="1" applyFill="1" applyAlignment="1"/>
    <xf numFmtId="0" fontId="13" fillId="2" borderId="0" xfId="0" quotePrefix="1" applyFont="1" applyFill="1" applyAlignment="1">
      <alignment vertical="top"/>
    </xf>
    <xf numFmtId="0" fontId="1" fillId="2" borderId="0" xfId="0" applyFont="1" applyFill="1" applyBorder="1" applyAlignment="1">
      <alignment horizontal="left" indent="1"/>
    </xf>
    <xf numFmtId="0" fontId="1" fillId="2" borderId="0" xfId="14" applyFont="1" applyFill="1" applyBorder="1" applyAlignment="1">
      <alignment horizontal="left" indent="1"/>
    </xf>
    <xf numFmtId="0" fontId="2" fillId="2" borderId="0" xfId="14" applyFont="1" applyFill="1" applyBorder="1" applyAlignment="1">
      <alignment horizontal="left" indent="2"/>
    </xf>
    <xf numFmtId="0" fontId="1" fillId="2" borderId="0" xfId="0" quotePrefix="1" applyFont="1" applyFill="1" applyBorder="1" applyAlignment="1">
      <alignment horizontal="center"/>
    </xf>
    <xf numFmtId="171" fontId="2" fillId="2" borderId="0" xfId="3" applyNumberFormat="1" applyFont="1" applyFill="1" applyBorder="1"/>
    <xf numFmtId="171" fontId="2" fillId="2" borderId="0" xfId="3" applyNumberFormat="1" applyFont="1" applyFill="1" applyBorder="1" applyAlignment="1">
      <alignment horizontal="center"/>
    </xf>
    <xf numFmtId="171" fontId="2" fillId="2" borderId="0" xfId="3" applyNumberFormat="1" applyFont="1" applyFill="1" applyBorder="1" applyAlignment="1"/>
    <xf numFmtId="171" fontId="10" fillId="2" borderId="0" xfId="0" applyNumberFormat="1" applyFont="1" applyFill="1" applyBorder="1" applyAlignment="1">
      <alignment vertical="top"/>
    </xf>
    <xf numFmtId="0" fontId="10" fillId="2" borderId="0" xfId="0" applyFont="1" applyFill="1" applyAlignment="1">
      <alignment vertical="top"/>
    </xf>
    <xf numFmtId="0" fontId="10" fillId="2" borderId="0" xfId="0" applyFont="1" applyFill="1" applyAlignment="1">
      <alignment vertical="justify"/>
    </xf>
    <xf numFmtId="180" fontId="2" fillId="2" borderId="3" xfId="0" applyNumberFormat="1" applyFont="1" applyFill="1" applyBorder="1" applyAlignment="1">
      <alignment horizontal="center" vertical="top"/>
    </xf>
    <xf numFmtId="0" fontId="37" fillId="2" borderId="0" xfId="0" applyFont="1" applyFill="1" applyBorder="1" applyAlignment="1">
      <alignment vertical="top"/>
    </xf>
    <xf numFmtId="171" fontId="37" fillId="2" borderId="0" xfId="3" applyNumberFormat="1" applyFont="1" applyFill="1" applyBorder="1" applyAlignment="1">
      <alignment horizontal="left"/>
    </xf>
    <xf numFmtId="171" fontId="10" fillId="2" borderId="0" xfId="3" applyNumberFormat="1" applyFont="1" applyFill="1" applyBorder="1" applyAlignment="1">
      <alignment horizontal="left"/>
    </xf>
    <xf numFmtId="0" fontId="15" fillId="2" borderId="0" xfId="0" applyFont="1" applyFill="1" applyBorder="1" applyAlignment="1">
      <alignment vertical="top"/>
    </xf>
    <xf numFmtId="0" fontId="38" fillId="3" borderId="0" xfId="0" applyFont="1" applyFill="1" applyBorder="1" applyAlignment="1">
      <alignment vertical="top"/>
    </xf>
    <xf numFmtId="0" fontId="15" fillId="2" borderId="0" xfId="0" applyFont="1" applyFill="1" applyAlignment="1">
      <alignment vertical="top"/>
    </xf>
    <xf numFmtId="0" fontId="39" fillId="2" borderId="0" xfId="22" quotePrefix="1" applyFont="1" applyFill="1" applyAlignment="1">
      <alignment horizontal="left"/>
    </xf>
    <xf numFmtId="0" fontId="21" fillId="2" borderId="0" xfId="22" quotePrefix="1" applyFont="1" applyFill="1" applyAlignment="1">
      <alignment horizontal="left"/>
    </xf>
    <xf numFmtId="0" fontId="33" fillId="2" borderId="0" xfId="0" applyFont="1" applyFill="1" applyAlignment="1">
      <alignment vertical="top"/>
    </xf>
    <xf numFmtId="180" fontId="33" fillId="2" borderId="0" xfId="0" applyNumberFormat="1" applyFont="1" applyFill="1" applyAlignment="1">
      <alignment vertical="top"/>
    </xf>
    <xf numFmtId="0" fontId="12" fillId="2" borderId="0" xfId="0" applyFont="1" applyFill="1" applyAlignment="1">
      <alignment vertical="top"/>
    </xf>
    <xf numFmtId="180" fontId="2" fillId="5" borderId="3" xfId="0" applyNumberFormat="1" applyFont="1" applyFill="1" applyBorder="1" applyAlignment="1">
      <alignment horizontal="center" vertical="top"/>
    </xf>
    <xf numFmtId="180" fontId="2" fillId="5" borderId="0" xfId="0" applyNumberFormat="1" applyFont="1" applyFill="1" applyBorder="1" applyAlignment="1">
      <alignment horizontal="center" vertical="top"/>
    </xf>
    <xf numFmtId="180" fontId="9" fillId="5" borderId="0" xfId="0" applyNumberFormat="1" applyFont="1" applyFill="1" applyBorder="1" applyAlignment="1">
      <alignment vertical="top"/>
    </xf>
    <xf numFmtId="0" fontId="32" fillId="2" borderId="0" xfId="2" applyNumberFormat="1" applyFont="1" applyFill="1" applyBorder="1" applyAlignment="1" applyProtection="1"/>
    <xf numFmtId="0" fontId="36" fillId="2" borderId="0" xfId="2" applyNumberFormat="1" applyFont="1" applyFill="1" applyBorder="1" applyAlignment="1" applyProtection="1"/>
    <xf numFmtId="0" fontId="40" fillId="2" borderId="0" xfId="0" applyFont="1" applyFill="1" applyBorder="1" applyAlignment="1">
      <alignment vertical="top"/>
    </xf>
    <xf numFmtId="0" fontId="38" fillId="2" borderId="2" xfId="0" applyFont="1" applyFill="1" applyBorder="1" applyAlignment="1">
      <alignment horizontal="center"/>
    </xf>
    <xf numFmtId="0" fontId="2" fillId="2" borderId="0" xfId="0" applyFont="1" applyFill="1" applyBorder="1" applyAlignment="1">
      <alignment horizontal="center" vertical="top"/>
    </xf>
    <xf numFmtId="0" fontId="1" fillId="2" borderId="0" xfId="0" applyFont="1" applyFill="1" applyAlignment="1">
      <alignment horizontal="center" vertical="top"/>
    </xf>
    <xf numFmtId="0" fontId="1" fillId="2" borderId="0" xfId="0" applyFont="1" applyFill="1" applyBorder="1" applyAlignment="1">
      <alignment horizontal="center" vertical="top"/>
    </xf>
    <xf numFmtId="0" fontId="12" fillId="2" borderId="2" xfId="0" applyFont="1" applyFill="1" applyBorder="1" applyAlignment="1">
      <alignment horizontal="center"/>
    </xf>
    <xf numFmtId="175" fontId="2" fillId="2" borderId="0" xfId="24" applyNumberFormat="1" applyFont="1" applyFill="1" applyAlignment="1">
      <alignment horizontal="center"/>
    </xf>
    <xf numFmtId="168" fontId="2" fillId="2" borderId="0" xfId="0" applyNumberFormat="1" applyFont="1" applyFill="1" applyAlignment="1">
      <alignment vertical="top"/>
    </xf>
    <xf numFmtId="168" fontId="2" fillId="2" borderId="2" xfId="2" applyNumberFormat="1" applyFont="1" applyFill="1" applyBorder="1"/>
    <xf numFmtId="175" fontId="2" fillId="2" borderId="2" xfId="24" applyNumberFormat="1" applyFont="1" applyFill="1" applyBorder="1" applyAlignment="1">
      <alignment horizontal="center"/>
    </xf>
    <xf numFmtId="168" fontId="2" fillId="2" borderId="2" xfId="0" applyNumberFormat="1" applyFont="1" applyFill="1" applyBorder="1" applyAlignment="1">
      <alignment vertical="top"/>
    </xf>
    <xf numFmtId="168" fontId="1" fillId="2" borderId="2" xfId="0" applyNumberFormat="1" applyFont="1" applyFill="1" applyBorder="1" applyAlignment="1">
      <alignment vertical="top"/>
    </xf>
    <xf numFmtId="176" fontId="1" fillId="2" borderId="2" xfId="0" applyNumberFormat="1" applyFont="1" applyFill="1" applyBorder="1" applyAlignment="1">
      <alignment vertical="top"/>
    </xf>
    <xf numFmtId="175" fontId="1" fillId="2" borderId="2" xfId="24" applyNumberFormat="1" applyFont="1" applyFill="1" applyBorder="1" applyAlignment="1">
      <alignment horizontal="center"/>
    </xf>
    <xf numFmtId="176" fontId="9" fillId="2" borderId="0" xfId="0" applyNumberFormat="1" applyFont="1" applyFill="1" applyAlignment="1">
      <alignment vertical="top"/>
    </xf>
    <xf numFmtId="168" fontId="9" fillId="2" borderId="0" xfId="0" applyNumberFormat="1" applyFont="1" applyFill="1" applyAlignment="1">
      <alignment vertical="top"/>
    </xf>
    <xf numFmtId="0" fontId="1" fillId="3" borderId="2"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2" xfId="0" applyFont="1" applyFill="1" applyBorder="1" applyAlignment="1">
      <alignment vertical="center" wrapText="1"/>
    </xf>
    <xf numFmtId="0" fontId="28" fillId="3" borderId="2" xfId="0" applyFont="1" applyFill="1" applyBorder="1" applyAlignment="1">
      <alignment vertical="center" wrapText="1"/>
    </xf>
    <xf numFmtId="0" fontId="9" fillId="3" borderId="2" xfId="0" applyFont="1" applyFill="1" applyBorder="1" applyAlignment="1">
      <alignment vertical="top"/>
    </xf>
    <xf numFmtId="9" fontId="1" fillId="2" borderId="2" xfId="24" applyFont="1" applyFill="1" applyBorder="1" applyAlignment="1">
      <alignment horizontal="center"/>
    </xf>
    <xf numFmtId="0" fontId="1" fillId="3" borderId="0" xfId="0" applyFont="1" applyFill="1" applyAlignment="1">
      <alignment vertical="top"/>
    </xf>
    <xf numFmtId="0" fontId="41" fillId="2" borderId="0" xfId="0" applyFont="1" applyFill="1" applyAlignment="1">
      <alignment vertical="top"/>
    </xf>
    <xf numFmtId="0" fontId="16" fillId="3" borderId="0" xfId="0" applyFont="1" applyFill="1" applyBorder="1" applyAlignment="1">
      <alignment horizontal="center"/>
    </xf>
    <xf numFmtId="3" fontId="2" fillId="2" borderId="0" xfId="24" applyNumberFormat="1" applyFont="1" applyFill="1" applyBorder="1" applyAlignment="1"/>
    <xf numFmtId="3" fontId="2" fillId="2" borderId="0" xfId="0" applyNumberFormat="1" applyFont="1" applyFill="1" applyBorder="1" applyAlignment="1">
      <alignment horizontal="right"/>
    </xf>
    <xf numFmtId="0" fontId="2" fillId="2" borderId="0" xfId="22" quotePrefix="1" applyFont="1" applyFill="1" applyAlignment="1">
      <alignment horizontal="left"/>
    </xf>
    <xf numFmtId="0" fontId="1" fillId="3" borderId="1" xfId="0" applyFont="1" applyFill="1" applyBorder="1" applyAlignment="1">
      <alignment horizontal="center"/>
    </xf>
    <xf numFmtId="0" fontId="28" fillId="2" borderId="2" xfId="0" applyFont="1" applyFill="1" applyBorder="1" applyAlignment="1">
      <alignment vertical="center" wrapText="1"/>
    </xf>
    <xf numFmtId="0" fontId="0" fillId="2" borderId="0" xfId="0" applyFont="1" applyFill="1" applyAlignment="1">
      <alignment horizontal="center"/>
    </xf>
    <xf numFmtId="168" fontId="2" fillId="2" borderId="14" xfId="0" applyNumberFormat="1" applyFont="1" applyFill="1" applyBorder="1" applyAlignment="1">
      <alignment vertical="top"/>
    </xf>
    <xf numFmtId="0" fontId="71" fillId="2" borderId="1" xfId="0" applyFont="1" applyFill="1" applyBorder="1" applyAlignment="1">
      <alignment horizontal="center"/>
    </xf>
    <xf numFmtId="0" fontId="38" fillId="2" borderId="2" xfId="0" applyFont="1" applyFill="1" applyBorder="1" applyAlignment="1">
      <alignment horizontal="center" vertical="justify"/>
    </xf>
    <xf numFmtId="0" fontId="13" fillId="3" borderId="0" xfId="0" applyFont="1" applyFill="1" applyBorder="1" applyAlignment="1">
      <alignment horizontal="left" vertical="top"/>
    </xf>
    <xf numFmtId="171" fontId="14" fillId="2" borderId="0" xfId="3" applyNumberFormat="1" applyFont="1" applyFill="1" applyBorder="1"/>
    <xf numFmtId="9" fontId="14" fillId="2" borderId="0" xfId="24" applyFont="1" applyFill="1" applyBorder="1" applyAlignment="1">
      <alignment horizontal="center"/>
    </xf>
    <xf numFmtId="171" fontId="10" fillId="2" borderId="0" xfId="3" applyNumberFormat="1" applyFont="1" applyFill="1" applyBorder="1"/>
    <xf numFmtId="171" fontId="10" fillId="2" borderId="2" xfId="3" applyNumberFormat="1" applyFont="1" applyFill="1" applyBorder="1"/>
    <xf numFmtId="9" fontId="14" fillId="2" borderId="2" xfId="24" applyFont="1" applyFill="1" applyBorder="1" applyAlignment="1">
      <alignment horizontal="center"/>
    </xf>
    <xf numFmtId="9" fontId="10" fillId="2" borderId="0" xfId="24" applyFont="1" applyFill="1" applyBorder="1" applyAlignment="1">
      <alignment horizontal="center"/>
    </xf>
    <xf numFmtId="0" fontId="9" fillId="2" borderId="0" xfId="0" applyFont="1" applyFill="1" applyBorder="1" applyAlignment="1">
      <alignment horizontal="center" vertical="top"/>
    </xf>
    <xf numFmtId="0" fontId="9" fillId="2" borderId="0" xfId="0" applyFont="1" applyFill="1" applyBorder="1" applyAlignment="1">
      <alignment horizontal="right" vertical="top"/>
    </xf>
    <xf numFmtId="0" fontId="15" fillId="2" borderId="0" xfId="0" applyFont="1" applyFill="1" applyBorder="1" applyAlignment="1">
      <alignment horizontal="center" vertical="top"/>
    </xf>
    <xf numFmtId="0" fontId="15" fillId="2" borderId="0" xfId="0" applyFont="1" applyFill="1" applyBorder="1" applyAlignment="1">
      <alignment horizontal="right" vertical="top"/>
    </xf>
    <xf numFmtId="3" fontId="10" fillId="2" borderId="6" xfId="0" applyNumberFormat="1" applyFont="1" applyFill="1" applyBorder="1" applyAlignment="1">
      <alignment horizontal="center"/>
    </xf>
    <xf numFmtId="0" fontId="2" fillId="2" borderId="14" xfId="0" applyFont="1" applyFill="1" applyBorder="1" applyAlignment="1">
      <alignment vertical="top"/>
    </xf>
    <xf numFmtId="171" fontId="2" fillId="2" borderId="14" xfId="3" applyNumberFormat="1" applyFont="1" applyFill="1" applyBorder="1"/>
    <xf numFmtId="9" fontId="2" fillId="2" borderId="14" xfId="24" applyFont="1" applyFill="1" applyBorder="1" applyAlignment="1">
      <alignment horizontal="center"/>
    </xf>
    <xf numFmtId="0" fontId="2" fillId="3" borderId="14" xfId="0" applyFont="1" applyFill="1" applyBorder="1" applyAlignment="1">
      <alignment vertical="top"/>
    </xf>
    <xf numFmtId="3" fontId="10" fillId="2" borderId="0" xfId="0" applyNumberFormat="1" applyFont="1" applyFill="1" applyBorder="1" applyAlignment="1">
      <alignment horizontal="center"/>
    </xf>
    <xf numFmtId="3" fontId="10" fillId="2" borderId="0" xfId="0" applyNumberFormat="1" applyFont="1" applyFill="1" applyBorder="1" applyAlignment="1">
      <alignment horizontal="right"/>
    </xf>
    <xf numFmtId="0" fontId="25" fillId="2" borderId="0" xfId="0" applyFont="1" applyFill="1" applyBorder="1" applyAlignment="1">
      <alignment vertical="top"/>
    </xf>
    <xf numFmtId="49" fontId="1" fillId="2" borderId="0" xfId="3" applyNumberFormat="1" applyFont="1" applyFill="1" applyBorder="1"/>
    <xf numFmtId="49" fontId="2" fillId="2" borderId="0" xfId="3" applyNumberFormat="1" applyFont="1" applyFill="1" applyBorder="1"/>
    <xf numFmtId="173" fontId="9" fillId="3" borderId="18" xfId="2" applyNumberFormat="1" applyFont="1" applyFill="1" applyBorder="1" applyAlignment="1">
      <alignment vertical="top"/>
    </xf>
    <xf numFmtId="171" fontId="2" fillId="2" borderId="0" xfId="3" applyNumberFormat="1" applyFont="1" applyFill="1" applyBorder="1" applyProtection="1"/>
    <xf numFmtId="173" fontId="8" fillId="3" borderId="18" xfId="2" applyNumberFormat="1" applyFont="1" applyFill="1" applyBorder="1" applyAlignment="1">
      <alignment vertical="top"/>
    </xf>
    <xf numFmtId="0" fontId="2" fillId="0" borderId="0" xfId="0" applyFont="1" applyAlignment="1"/>
    <xf numFmtId="49" fontId="2" fillId="2" borderId="2" xfId="3" applyNumberFormat="1" applyFont="1" applyFill="1" applyBorder="1"/>
    <xf numFmtId="49" fontId="1" fillId="2" borderId="0" xfId="0" applyNumberFormat="1" applyFont="1" applyFill="1" applyBorder="1" applyAlignment="1">
      <alignment horizontal="centerContinuous"/>
    </xf>
    <xf numFmtId="173" fontId="8" fillId="3" borderId="14" xfId="2" applyNumberFormat="1" applyFont="1" applyFill="1" applyBorder="1" applyAlignment="1">
      <alignment vertical="top"/>
    </xf>
    <xf numFmtId="0" fontId="2" fillId="2" borderId="1" xfId="0" applyFont="1" applyFill="1" applyBorder="1" applyAlignment="1">
      <alignment horizontal="centerContinuous"/>
    </xf>
    <xf numFmtId="0" fontId="50" fillId="2" borderId="0" xfId="0" applyFont="1" applyFill="1" applyBorder="1" applyAlignment="1">
      <alignment horizontal="center"/>
    </xf>
    <xf numFmtId="0" fontId="2" fillId="2" borderId="0" xfId="0" applyFont="1" applyFill="1" applyBorder="1" applyAlignment="1">
      <alignment horizontal="centerContinuous"/>
    </xf>
    <xf numFmtId="49" fontId="44" fillId="2" borderId="2" xfId="18" applyNumberFormat="1" applyFont="1" applyFill="1" applyBorder="1" applyAlignment="1">
      <alignment horizontal="centerContinuous"/>
    </xf>
    <xf numFmtId="0" fontId="1" fillId="2" borderId="2" xfId="18" applyNumberFormat="1" applyFont="1" applyFill="1" applyBorder="1" applyAlignment="1">
      <alignment horizontal="center"/>
    </xf>
    <xf numFmtId="0" fontId="1" fillId="2" borderId="0" xfId="22" quotePrefix="1" applyFont="1" applyFill="1" applyAlignment="1">
      <alignment horizontal="left"/>
    </xf>
    <xf numFmtId="3" fontId="46" fillId="2" borderId="0" xfId="0" applyNumberFormat="1" applyFont="1" applyFill="1" applyBorder="1" applyAlignment="1" applyProtection="1">
      <alignment vertical="top"/>
    </xf>
    <xf numFmtId="10" fontId="46" fillId="2" borderId="0" xfId="24" applyNumberFormat="1" applyFont="1" applyFill="1" applyBorder="1"/>
    <xf numFmtId="0" fontId="47" fillId="2" borderId="0" xfId="0" applyFont="1" applyFill="1" applyAlignment="1">
      <alignment vertical="top"/>
    </xf>
    <xf numFmtId="171" fontId="47" fillId="2" borderId="0" xfId="3" applyNumberFormat="1" applyFont="1" applyFill="1"/>
    <xf numFmtId="0" fontId="47" fillId="2" borderId="0" xfId="0" applyFont="1" applyFill="1" applyBorder="1" applyAlignment="1">
      <alignment vertical="top"/>
    </xf>
    <xf numFmtId="0" fontId="2" fillId="2" borderId="0" xfId="0" quotePrefix="1" applyNumberFormat="1" applyFont="1" applyFill="1" applyAlignment="1">
      <alignment horizontal="left"/>
    </xf>
    <xf numFmtId="171" fontId="47" fillId="2" borderId="0" xfId="0" applyNumberFormat="1" applyFont="1" applyFill="1" applyAlignment="1">
      <alignment vertical="top"/>
    </xf>
    <xf numFmtId="171" fontId="47" fillId="2" borderId="0" xfId="0" applyNumberFormat="1" applyFont="1" applyFill="1" applyBorder="1" applyAlignment="1">
      <alignment vertical="top"/>
    </xf>
    <xf numFmtId="175" fontId="48" fillId="2" borderId="0" xfId="24" applyNumberFormat="1" applyFont="1" applyFill="1" applyBorder="1"/>
    <xf numFmtId="0" fontId="12" fillId="2" borderId="0" xfId="18" quotePrefix="1" applyFont="1" applyFill="1" applyAlignment="1">
      <alignment horizontal="left"/>
    </xf>
    <xf numFmtId="0" fontId="48" fillId="2" borderId="0" xfId="0" quotePrefix="1" applyFont="1" applyFill="1" applyAlignment="1">
      <alignment horizontal="left"/>
    </xf>
    <xf numFmtId="171" fontId="48" fillId="2" borderId="0" xfId="3" applyNumberFormat="1" applyFont="1" applyFill="1"/>
    <xf numFmtId="0" fontId="48" fillId="2" borderId="0" xfId="0" applyFont="1" applyFill="1" applyBorder="1" applyAlignment="1">
      <alignment vertical="top"/>
    </xf>
    <xf numFmtId="0" fontId="12" fillId="2" borderId="0" xfId="18" applyFont="1" applyFill="1" applyAlignment="1">
      <alignment horizontal="left"/>
    </xf>
    <xf numFmtId="0" fontId="48" fillId="2" borderId="0" xfId="0" applyFont="1" applyFill="1" applyAlignment="1">
      <alignment horizontal="left"/>
    </xf>
    <xf numFmtId="0" fontId="48" fillId="2" borderId="0" xfId="0" applyFont="1" applyFill="1" applyAlignment="1">
      <alignment vertical="top"/>
    </xf>
    <xf numFmtId="10" fontId="1" fillId="2" borderId="0" xfId="24" applyNumberFormat="1" applyFont="1" applyFill="1" applyBorder="1"/>
    <xf numFmtId="171" fontId="1" fillId="2" borderId="2" xfId="3" applyNumberFormat="1" applyFont="1" applyFill="1" applyBorder="1" applyAlignment="1">
      <alignment horizontal="centerContinuous"/>
    </xf>
    <xf numFmtId="171" fontId="1" fillId="2" borderId="2" xfId="3" applyNumberFormat="1" applyFont="1" applyFill="1" applyBorder="1" applyAlignment="1">
      <alignment horizontal="center"/>
    </xf>
    <xf numFmtId="0" fontId="19" fillId="2" borderId="0" xfId="0" applyFont="1" applyFill="1" applyBorder="1" applyAlignment="1">
      <alignment horizontal="center" wrapText="1"/>
    </xf>
    <xf numFmtId="172" fontId="1" fillId="2" borderId="0" xfId="2" applyNumberFormat="1" applyFont="1" applyFill="1" applyBorder="1"/>
    <xf numFmtId="167" fontId="1" fillId="2" borderId="0" xfId="24" applyNumberFormat="1" applyFont="1" applyFill="1" applyBorder="1" applyAlignment="1">
      <alignment horizontal="center"/>
    </xf>
    <xf numFmtId="172" fontId="2" fillId="2" borderId="3" xfId="2" applyNumberFormat="1" applyFont="1" applyFill="1" applyBorder="1"/>
    <xf numFmtId="49" fontId="2" fillId="2" borderId="0" xfId="0" applyNumberFormat="1" applyFont="1" applyFill="1" applyBorder="1" applyAlignment="1">
      <alignment vertical="top"/>
    </xf>
    <xf numFmtId="3" fontId="2" fillId="2" borderId="0" xfId="0" applyNumberFormat="1" applyFont="1" applyFill="1" applyBorder="1" applyAlignment="1">
      <alignment vertical="top"/>
    </xf>
    <xf numFmtId="49" fontId="2" fillId="2" borderId="0" xfId="3" applyNumberFormat="1" applyFont="1" applyFill="1" applyBorder="1" applyAlignment="1">
      <alignment horizontal="left"/>
    </xf>
    <xf numFmtId="49" fontId="1" fillId="2" borderId="0" xfId="3" applyNumberFormat="1" applyFont="1" applyFill="1" applyBorder="1" applyAlignment="1">
      <alignment horizontal="left"/>
    </xf>
    <xf numFmtId="3" fontId="2" fillId="2" borderId="2" xfId="0" applyNumberFormat="1" applyFont="1" applyFill="1" applyBorder="1" applyAlignment="1" applyProtection="1">
      <alignment vertical="top"/>
    </xf>
    <xf numFmtId="49" fontId="1" fillId="2" borderId="0" xfId="3" applyNumberFormat="1" applyFont="1" applyFill="1" applyBorder="1" applyAlignment="1">
      <alignment horizontal="centerContinuous"/>
    </xf>
    <xf numFmtId="3" fontId="1" fillId="2" borderId="0" xfId="3" applyNumberFormat="1" applyFont="1" applyFill="1" applyBorder="1" applyProtection="1"/>
    <xf numFmtId="171" fontId="2" fillId="2" borderId="0" xfId="3" applyNumberFormat="1" applyFont="1" applyFill="1"/>
    <xf numFmtId="0" fontId="10" fillId="2" borderId="0" xfId="0" quotePrefix="1" applyNumberFormat="1" applyFont="1" applyFill="1" applyAlignment="1">
      <alignment horizontal="left"/>
    </xf>
    <xf numFmtId="0" fontId="10" fillId="2" borderId="0" xfId="18" quotePrefix="1" applyFont="1" applyFill="1" applyAlignment="1">
      <alignment horizontal="left"/>
    </xf>
    <xf numFmtId="0" fontId="10" fillId="2" borderId="0" xfId="18" applyFont="1" applyFill="1" applyAlignment="1">
      <alignment horizontal="left"/>
    </xf>
    <xf numFmtId="0" fontId="10" fillId="2" borderId="0" xfId="0" applyNumberFormat="1" applyFont="1" applyFill="1" applyAlignment="1">
      <alignment horizontal="left"/>
    </xf>
    <xf numFmtId="173" fontId="9" fillId="2" borderId="18" xfId="2" applyNumberFormat="1" applyFont="1" applyFill="1" applyBorder="1" applyAlignment="1">
      <alignment vertical="top"/>
    </xf>
    <xf numFmtId="173" fontId="8" fillId="2" borderId="18" xfId="2" applyNumberFormat="1" applyFont="1" applyFill="1" applyBorder="1" applyAlignment="1">
      <alignment vertical="top"/>
    </xf>
    <xf numFmtId="0" fontId="1" fillId="0" borderId="0" xfId="0" applyFont="1" applyAlignment="1"/>
    <xf numFmtId="173" fontId="8" fillId="3" borderId="0" xfId="2" applyNumberFormat="1" applyFont="1" applyFill="1" applyBorder="1" applyAlignment="1">
      <alignment vertical="top"/>
    </xf>
    <xf numFmtId="0" fontId="49" fillId="2" borderId="0" xfId="0" applyFont="1" applyFill="1" applyBorder="1" applyAlignment="1">
      <alignment vertical="top"/>
    </xf>
    <xf numFmtId="9" fontId="8" fillId="2" borderId="0" xfId="24" applyFont="1" applyFill="1" applyBorder="1" applyAlignment="1">
      <alignment horizontal="center"/>
    </xf>
    <xf numFmtId="0" fontId="49" fillId="2" borderId="0" xfId="0" applyFont="1" applyFill="1" applyBorder="1" applyAlignment="1">
      <alignment horizontal="center"/>
    </xf>
    <xf numFmtId="49" fontId="9" fillId="2" borderId="0" xfId="0" applyNumberFormat="1" applyFont="1" applyFill="1" applyAlignment="1">
      <alignment vertical="top"/>
    </xf>
    <xf numFmtId="49" fontId="9" fillId="2" borderId="0" xfId="0" applyNumberFormat="1" applyFont="1" applyFill="1" applyBorder="1" applyAlignment="1">
      <alignment vertical="top"/>
    </xf>
    <xf numFmtId="172" fontId="2" fillId="2" borderId="0" xfId="0" applyNumberFormat="1" applyFont="1" applyFill="1" applyBorder="1" applyAlignment="1">
      <alignment vertical="top"/>
    </xf>
    <xf numFmtId="173" fontId="2" fillId="2" borderId="18" xfId="2" applyNumberFormat="1" applyFont="1" applyFill="1" applyBorder="1" applyAlignment="1">
      <alignment vertical="top"/>
    </xf>
    <xf numFmtId="3" fontId="1" fillId="2" borderId="0" xfId="0" applyNumberFormat="1" applyFont="1" applyFill="1" applyBorder="1" applyAlignment="1" applyProtection="1">
      <alignment vertical="top"/>
    </xf>
    <xf numFmtId="3" fontId="1" fillId="2" borderId="0" xfId="0" applyNumberFormat="1" applyFont="1" applyFill="1" applyBorder="1" applyAlignment="1">
      <alignment horizontal="center" wrapText="1"/>
    </xf>
    <xf numFmtId="0" fontId="0" fillId="0" borderId="19" xfId="0" applyBorder="1"/>
    <xf numFmtId="181" fontId="2" fillId="0" borderId="20" xfId="9" applyNumberFormat="1" applyFont="1" applyFill="1" applyBorder="1"/>
    <xf numFmtId="181" fontId="2" fillId="0" borderId="21" xfId="9" applyNumberFormat="1" applyFont="1" applyFill="1" applyBorder="1"/>
    <xf numFmtId="181" fontId="2" fillId="0" borderId="0" xfId="9" applyNumberFormat="1" applyFont="1" applyFill="1" applyBorder="1"/>
    <xf numFmtId="181" fontId="1" fillId="0" borderId="22" xfId="9" applyNumberFormat="1" applyFont="1" applyFill="1" applyBorder="1"/>
    <xf numFmtId="181" fontId="1" fillId="0" borderId="0" xfId="9" applyNumberFormat="1" applyFont="1" applyFill="1" applyBorder="1"/>
    <xf numFmtId="3" fontId="1" fillId="0" borderId="10" xfId="9" applyNumberFormat="1" applyFont="1" applyBorder="1"/>
    <xf numFmtId="3" fontId="1" fillId="0" borderId="14" xfId="9" applyNumberFormat="1" applyFont="1" applyBorder="1"/>
    <xf numFmtId="3" fontId="1" fillId="0" borderId="23" xfId="9" applyNumberFormat="1" applyFont="1" applyBorder="1"/>
    <xf numFmtId="3" fontId="1" fillId="0" borderId="21" xfId="9" applyNumberFormat="1" applyFont="1" applyBorder="1"/>
    <xf numFmtId="3" fontId="1" fillId="0" borderId="0" xfId="9" applyNumberFormat="1" applyFont="1" applyBorder="1"/>
    <xf numFmtId="3" fontId="1" fillId="0" borderId="22" xfId="9" applyNumberFormat="1" applyFont="1" applyBorder="1"/>
    <xf numFmtId="181" fontId="2" fillId="0" borderId="24" xfId="9" applyNumberFormat="1" applyFont="1" applyFill="1" applyBorder="1"/>
    <xf numFmtId="181" fontId="2" fillId="0" borderId="12" xfId="9" applyNumberFormat="1" applyFont="1" applyFill="1" applyBorder="1"/>
    <xf numFmtId="181" fontId="2" fillId="0" borderId="2" xfId="9" applyNumberFormat="1" applyFont="1" applyFill="1" applyBorder="1"/>
    <xf numFmtId="181" fontId="1" fillId="0" borderId="25" xfId="9" applyNumberFormat="1" applyFont="1" applyFill="1" applyBorder="1"/>
    <xf numFmtId="181" fontId="1" fillId="0" borderId="2" xfId="9" applyNumberFormat="1" applyFont="1" applyFill="1" applyBorder="1"/>
    <xf numFmtId="3" fontId="1" fillId="0" borderId="12" xfId="9" applyNumberFormat="1" applyFont="1" applyBorder="1"/>
    <xf numFmtId="3" fontId="1" fillId="0" borderId="2" xfId="9" applyNumberFormat="1" applyFont="1" applyBorder="1"/>
    <xf numFmtId="3" fontId="1" fillId="0" borderId="25" xfId="9" applyNumberFormat="1" applyFont="1" applyBorder="1"/>
    <xf numFmtId="181" fontId="2" fillId="0" borderId="26" xfId="9" applyNumberFormat="1" applyFont="1" applyFill="1" applyBorder="1"/>
    <xf numFmtId="181" fontId="2" fillId="0" borderId="10" xfId="9" applyNumberFormat="1" applyFont="1" applyFill="1" applyBorder="1"/>
    <xf numFmtId="181" fontId="2" fillId="0" borderId="14" xfId="9" applyNumberFormat="1" applyFont="1" applyFill="1" applyBorder="1"/>
    <xf numFmtId="181" fontId="1" fillId="0" borderId="23" xfId="9" applyNumberFormat="1" applyFont="1" applyFill="1" applyBorder="1"/>
    <xf numFmtId="181" fontId="1" fillId="0" borderId="14" xfId="9" applyNumberFormat="1" applyFont="1" applyFill="1" applyBorder="1"/>
    <xf numFmtId="3" fontId="1" fillId="0" borderId="21" xfId="9" applyNumberFormat="1" applyFont="1" applyFill="1" applyBorder="1"/>
    <xf numFmtId="3" fontId="1" fillId="0" borderId="0" xfId="9" applyNumberFormat="1" applyFont="1" applyFill="1" applyBorder="1"/>
    <xf numFmtId="3" fontId="1" fillId="0" borderId="22" xfId="9" applyNumberFormat="1" applyFont="1" applyFill="1" applyBorder="1"/>
    <xf numFmtId="3" fontId="1" fillId="0" borderId="12" xfId="9" applyNumberFormat="1" applyFont="1" applyFill="1" applyBorder="1"/>
    <xf numFmtId="3" fontId="1" fillId="0" borderId="2" xfId="9" applyNumberFormat="1" applyFont="1" applyFill="1" applyBorder="1"/>
    <xf numFmtId="3" fontId="1" fillId="0" borderId="25" xfId="9" applyNumberFormat="1" applyFont="1" applyFill="1" applyBorder="1"/>
    <xf numFmtId="181" fontId="2" fillId="0" borderId="19" xfId="9" applyNumberFormat="1" applyFont="1" applyFill="1" applyBorder="1"/>
    <xf numFmtId="181" fontId="2" fillId="0" borderId="27" xfId="9" applyNumberFormat="1" applyFont="1" applyFill="1" applyBorder="1"/>
    <xf numFmtId="181" fontId="2" fillId="0" borderId="4" xfId="9" applyNumberFormat="1" applyFont="1" applyFill="1" applyBorder="1"/>
    <xf numFmtId="181" fontId="1" fillId="0" borderId="28" xfId="9" applyNumberFormat="1" applyFont="1" applyFill="1" applyBorder="1"/>
    <xf numFmtId="181" fontId="1" fillId="0" borderId="4" xfId="9" applyNumberFormat="1" applyFont="1" applyFill="1" applyBorder="1"/>
    <xf numFmtId="3" fontId="1" fillId="0" borderId="27" xfId="9" applyNumberFormat="1" applyFont="1" applyBorder="1"/>
    <xf numFmtId="3" fontId="1" fillId="0" borderId="4" xfId="9" applyNumberFormat="1" applyFont="1" applyBorder="1"/>
    <xf numFmtId="3" fontId="1" fillId="0" borderId="28" xfId="9" applyNumberFormat="1" applyFont="1" applyBorder="1"/>
    <xf numFmtId="181" fontId="51" fillId="0" borderId="0" xfId="0" applyNumberFormat="1" applyFont="1" applyFill="1"/>
    <xf numFmtId="181" fontId="2" fillId="0" borderId="22" xfId="9" applyNumberFormat="1" applyFont="1" applyFill="1" applyBorder="1"/>
    <xf numFmtId="181" fontId="2" fillId="0" borderId="0" xfId="9" applyNumberFormat="1" applyFont="1"/>
    <xf numFmtId="181" fontId="1" fillId="0" borderId="0" xfId="9" applyNumberFormat="1" applyFont="1"/>
    <xf numFmtId="0" fontId="0" fillId="0" borderId="0" xfId="0" applyFill="1"/>
    <xf numFmtId="0" fontId="9" fillId="0" borderId="0" xfId="0" applyFont="1" applyAlignment="1">
      <alignment vertical="top"/>
    </xf>
    <xf numFmtId="0" fontId="2" fillId="2" borderId="26" xfId="13" applyFont="1" applyFill="1" applyBorder="1" applyAlignment="1">
      <alignment horizontal="left"/>
    </xf>
    <xf numFmtId="178" fontId="2" fillId="2" borderId="26" xfId="13" applyNumberFormat="1" applyFont="1" applyFill="1" applyBorder="1"/>
    <xf numFmtId="0" fontId="2" fillId="2" borderId="20" xfId="13" applyFont="1" applyFill="1" applyBorder="1" applyAlignment="1">
      <alignment horizontal="left"/>
    </xf>
    <xf numFmtId="178" fontId="2" fillId="2" borderId="20" xfId="13" applyNumberFormat="1" applyFont="1" applyFill="1" applyBorder="1"/>
    <xf numFmtId="178" fontId="2" fillId="2" borderId="24" xfId="13" applyNumberFormat="1" applyFont="1" applyFill="1" applyBorder="1"/>
    <xf numFmtId="3" fontId="2" fillId="2" borderId="24" xfId="13" applyNumberFormat="1" applyFont="1" applyFill="1" applyBorder="1"/>
    <xf numFmtId="3" fontId="9" fillId="2" borderId="0" xfId="0" applyNumberFormat="1" applyFont="1" applyFill="1" applyBorder="1" applyAlignment="1">
      <alignment vertical="top"/>
    </xf>
    <xf numFmtId="3" fontId="2" fillId="2" borderId="26" xfId="13" applyNumberFormat="1" applyFont="1" applyFill="1" applyBorder="1"/>
    <xf numFmtId="178" fontId="2" fillId="2" borderId="22" xfId="13" applyNumberFormat="1" applyFont="1" applyFill="1" applyBorder="1"/>
    <xf numFmtId="3" fontId="2" fillId="2" borderId="20" xfId="13" applyNumberFormat="1" applyFont="1" applyFill="1" applyBorder="1"/>
    <xf numFmtId="3" fontId="2" fillId="2" borderId="21" xfId="13" applyNumberFormat="1" applyFont="1" applyFill="1" applyBorder="1"/>
    <xf numFmtId="178" fontId="2" fillId="2" borderId="21" xfId="13" applyNumberFormat="1" applyFont="1" applyFill="1" applyBorder="1"/>
    <xf numFmtId="3" fontId="2" fillId="2" borderId="22" xfId="13" applyNumberFormat="1" applyFont="1" applyFill="1" applyBorder="1"/>
    <xf numFmtId="0" fontId="2" fillId="2" borderId="24" xfId="13" applyFont="1" applyFill="1" applyBorder="1" applyAlignment="1">
      <alignment horizontal="left"/>
    </xf>
    <xf numFmtId="3" fontId="2" fillId="2" borderId="10" xfId="13" applyNumberFormat="1" applyFont="1" applyFill="1" applyBorder="1"/>
    <xf numFmtId="3" fontId="2" fillId="2" borderId="23" xfId="13" applyNumberFormat="1" applyFont="1" applyFill="1" applyBorder="1"/>
    <xf numFmtId="3" fontId="2" fillId="2" borderId="0" xfId="13" applyNumberFormat="1" applyFont="1" applyFill="1" applyBorder="1"/>
    <xf numFmtId="0" fontId="2" fillId="2" borderId="21" xfId="13" applyFont="1" applyFill="1" applyBorder="1" applyAlignment="1">
      <alignment horizontal="left"/>
    </xf>
    <xf numFmtId="0" fontId="9" fillId="2" borderId="2" xfId="0" applyFont="1" applyFill="1" applyBorder="1" applyAlignment="1">
      <alignment vertical="top"/>
    </xf>
    <xf numFmtId="3" fontId="2" fillId="2" borderId="12" xfId="13" applyNumberFormat="1" applyFont="1" applyFill="1" applyBorder="1"/>
    <xf numFmtId="178" fontId="2" fillId="2" borderId="12" xfId="13" applyNumberFormat="1" applyFont="1" applyFill="1" applyBorder="1"/>
    <xf numFmtId="3" fontId="2" fillId="2" borderId="20" xfId="13" applyNumberFormat="1" applyFont="1" applyFill="1" applyBorder="1" applyAlignment="1">
      <alignment horizontal="right"/>
    </xf>
    <xf numFmtId="178" fontId="2" fillId="2" borderId="24" xfId="13" applyNumberFormat="1" applyFont="1" applyFill="1" applyBorder="1" applyAlignment="1">
      <alignment horizontal="right"/>
    </xf>
    <xf numFmtId="0" fontId="2" fillId="2" borderId="10" xfId="13" applyFont="1" applyFill="1" applyBorder="1" applyAlignment="1">
      <alignment horizontal="left"/>
    </xf>
    <xf numFmtId="167" fontId="2" fillId="2" borderId="20" xfId="13" applyNumberFormat="1" applyFont="1" applyFill="1" applyBorder="1" applyAlignment="1">
      <alignment horizontal="right"/>
    </xf>
    <xf numFmtId="167" fontId="2" fillId="2" borderId="24" xfId="13" applyNumberFormat="1" applyFont="1" applyFill="1" applyBorder="1" applyAlignment="1">
      <alignment horizontal="right"/>
    </xf>
    <xf numFmtId="0" fontId="2" fillId="2" borderId="20" xfId="13" applyFont="1" applyFill="1" applyBorder="1" applyAlignment="1">
      <alignment horizontal="right"/>
    </xf>
    <xf numFmtId="0" fontId="2" fillId="2" borderId="26" xfId="13" applyFont="1" applyFill="1" applyBorder="1" applyAlignment="1">
      <alignment horizontal="right"/>
    </xf>
    <xf numFmtId="3" fontId="2" fillId="2" borderId="20" xfId="13" applyNumberFormat="1" applyFont="1" applyFill="1" applyBorder="1" applyAlignment="1"/>
    <xf numFmtId="178" fontId="2" fillId="2" borderId="20" xfId="13" applyNumberFormat="1" applyFont="1" applyFill="1" applyBorder="1" applyAlignment="1">
      <alignment horizontal="right"/>
    </xf>
    <xf numFmtId="3" fontId="2" fillId="2" borderId="20" xfId="13" applyNumberFormat="1" applyFont="1" applyFill="1" applyBorder="1" applyAlignment="1">
      <alignment horizontal="left"/>
    </xf>
    <xf numFmtId="3" fontId="2" fillId="2" borderId="26" xfId="13" applyNumberFormat="1" applyFont="1" applyFill="1" applyBorder="1" applyAlignment="1">
      <alignment horizontal="right"/>
    </xf>
    <xf numFmtId="3" fontId="2" fillId="2" borderId="20" xfId="0" applyNumberFormat="1" applyFont="1" applyFill="1" applyBorder="1" applyAlignment="1">
      <alignment vertical="top"/>
    </xf>
    <xf numFmtId="183" fontId="9" fillId="2" borderId="0" xfId="0" applyNumberFormat="1" applyFont="1" applyFill="1" applyBorder="1" applyAlignment="1">
      <alignment vertical="top"/>
    </xf>
    <xf numFmtId="0" fontId="1" fillId="2" borderId="29" xfId="0" applyFont="1" applyFill="1" applyBorder="1" applyAlignment="1">
      <alignment horizontal="center"/>
    </xf>
    <xf numFmtId="0" fontId="2" fillId="2" borderId="2" xfId="0" applyFont="1" applyFill="1" applyBorder="1" applyAlignment="1">
      <alignment horizontal="center"/>
    </xf>
    <xf numFmtId="171" fontId="9" fillId="3" borderId="2" xfId="0" applyNumberFormat="1" applyFont="1" applyFill="1" applyBorder="1" applyAlignment="1">
      <alignment vertical="top"/>
    </xf>
    <xf numFmtId="166" fontId="9" fillId="3" borderId="2" xfId="2" applyNumberFormat="1" applyFont="1" applyFill="1" applyBorder="1" applyAlignment="1">
      <alignment vertical="top"/>
    </xf>
    <xf numFmtId="167" fontId="9" fillId="2" borderId="2" xfId="0" applyNumberFormat="1" applyFont="1" applyFill="1" applyBorder="1" applyAlignment="1">
      <alignment horizontal="center"/>
    </xf>
    <xf numFmtId="168" fontId="0" fillId="2" borderId="0" xfId="0" applyNumberFormat="1" applyFill="1"/>
    <xf numFmtId="37" fontId="2" fillId="2" borderId="0" xfId="13" applyNumberFormat="1" applyFont="1" applyFill="1" applyBorder="1" applyAlignment="1" applyProtection="1">
      <alignment horizontal="center"/>
    </xf>
    <xf numFmtId="0" fontId="8" fillId="3" borderId="0" xfId="0" applyFont="1" applyFill="1" applyAlignment="1">
      <alignment horizontal="center" vertical="top"/>
    </xf>
    <xf numFmtId="0" fontId="1" fillId="2" borderId="6" xfId="0" applyFont="1" applyFill="1" applyBorder="1" applyAlignment="1">
      <alignment horizontal="center"/>
    </xf>
    <xf numFmtId="181" fontId="6" fillId="0" borderId="21" xfId="9" applyNumberFormat="1" applyFont="1" applyFill="1" applyBorder="1" applyAlignment="1">
      <alignment horizontal="center" vertical="center" wrapText="1"/>
    </xf>
    <xf numFmtId="0" fontId="54" fillId="2" borderId="0" xfId="0" applyFont="1" applyFill="1" applyBorder="1" applyAlignment="1">
      <alignment horizontal="center"/>
    </xf>
    <xf numFmtId="0" fontId="55" fillId="2" borderId="0" xfId="0" applyFont="1" applyFill="1" applyBorder="1" applyAlignment="1">
      <alignment vertical="top"/>
    </xf>
    <xf numFmtId="0" fontId="55" fillId="2" borderId="0" xfId="0" applyFont="1" applyFill="1" applyBorder="1" applyAlignment="1">
      <alignment horizontal="center"/>
    </xf>
    <xf numFmtId="0" fontId="9" fillId="3" borderId="0" xfId="0" applyFont="1" applyFill="1" applyAlignment="1">
      <alignment horizontal="center" vertical="top"/>
    </xf>
    <xf numFmtId="0" fontId="8" fillId="3" borderId="2" xfId="0" applyFont="1" applyFill="1" applyBorder="1" applyAlignment="1">
      <alignment horizontal="center" vertical="top"/>
    </xf>
    <xf numFmtId="172" fontId="8" fillId="3" borderId="0" xfId="0" applyNumberFormat="1" applyFont="1" applyFill="1" applyAlignment="1">
      <alignment vertical="top"/>
    </xf>
    <xf numFmtId="0" fontId="2" fillId="2" borderId="1" xfId="0" applyFont="1" applyFill="1" applyBorder="1" applyAlignment="1">
      <alignment horizontal="center" vertical="top"/>
    </xf>
    <xf numFmtId="167" fontId="8" fillId="3" borderId="0" xfId="0" applyNumberFormat="1" applyFont="1" applyFill="1" applyBorder="1" applyAlignment="1">
      <alignment horizontal="center" vertical="top"/>
    </xf>
    <xf numFmtId="0" fontId="2" fillId="2" borderId="0" xfId="0" applyFont="1" applyFill="1" applyAlignment="1">
      <alignment horizontal="center" vertical="top"/>
    </xf>
    <xf numFmtId="171" fontId="2" fillId="2" borderId="0" xfId="3" applyNumberFormat="1" applyFont="1" applyFill="1" applyAlignment="1">
      <alignment horizontal="center"/>
    </xf>
    <xf numFmtId="0" fontId="9" fillId="2" borderId="0" xfId="0" applyFont="1" applyFill="1" applyAlignment="1">
      <alignment horizontal="center" vertical="top"/>
    </xf>
    <xf numFmtId="167" fontId="2" fillId="2" borderId="0" xfId="24" applyNumberFormat="1" applyFont="1" applyFill="1" applyBorder="1" applyAlignment="1">
      <alignment horizontal="center"/>
    </xf>
    <xf numFmtId="167" fontId="8" fillId="3" borderId="2" xfId="0" applyNumberFormat="1" applyFont="1" applyFill="1" applyBorder="1" applyAlignment="1">
      <alignment vertical="top"/>
    </xf>
    <xf numFmtId="167" fontId="9" fillId="3" borderId="0" xfId="0" applyNumberFormat="1" applyFont="1" applyFill="1" applyAlignment="1">
      <alignment horizontal="center" vertical="top"/>
    </xf>
    <xf numFmtId="167" fontId="8" fillId="3" borderId="2" xfId="0" applyNumberFormat="1" applyFont="1" applyFill="1" applyBorder="1" applyAlignment="1">
      <alignment horizontal="center" vertical="top"/>
    </xf>
    <xf numFmtId="168" fontId="9" fillId="3" borderId="0" xfId="2" applyNumberFormat="1" applyFont="1" applyFill="1" applyAlignment="1">
      <alignment vertical="top"/>
    </xf>
    <xf numFmtId="168" fontId="8" fillId="3" borderId="2" xfId="0" applyNumberFormat="1" applyFont="1" applyFill="1" applyBorder="1" applyAlignment="1">
      <alignment vertical="top"/>
    </xf>
    <xf numFmtId="168" fontId="8" fillId="3" borderId="11" xfId="2" applyNumberFormat="1" applyFont="1" applyFill="1" applyBorder="1" applyAlignment="1">
      <alignment vertical="top"/>
    </xf>
    <xf numFmtId="0" fontId="52" fillId="2" borderId="0" xfId="0" applyFont="1" applyFill="1" applyBorder="1" applyAlignment="1">
      <alignment horizontal="center"/>
    </xf>
    <xf numFmtId="3" fontId="8" fillId="3" borderId="2" xfId="0" applyNumberFormat="1" applyFont="1" applyFill="1" applyBorder="1" applyAlignment="1">
      <alignment vertical="top"/>
    </xf>
    <xf numFmtId="0" fontId="2" fillId="2" borderId="2" xfId="0" applyFont="1" applyFill="1" applyBorder="1" applyAlignment="1"/>
    <xf numFmtId="0" fontId="12" fillId="2" borderId="0" xfId="0" applyFont="1" applyFill="1" applyBorder="1" applyAlignment="1"/>
    <xf numFmtId="0" fontId="12" fillId="2" borderId="0" xfId="0" applyFont="1" applyFill="1" applyAlignment="1">
      <alignment horizontal="center"/>
    </xf>
    <xf numFmtId="41" fontId="2" fillId="2" borderId="0" xfId="3" applyFont="1" applyFill="1" applyBorder="1"/>
    <xf numFmtId="0" fontId="12" fillId="2" borderId="0" xfId="0" quotePrefix="1" applyFont="1" applyFill="1" applyBorder="1" applyAlignment="1">
      <alignment horizontal="center"/>
    </xf>
    <xf numFmtId="0" fontId="12" fillId="2" borderId="0" xfId="0" applyFont="1" applyFill="1" applyBorder="1" applyAlignment="1">
      <alignment horizontal="center"/>
    </xf>
    <xf numFmtId="0" fontId="12" fillId="2" borderId="2" xfId="0" quotePrefix="1" applyFont="1" applyFill="1" applyBorder="1" applyAlignment="1">
      <alignment horizontal="center"/>
    </xf>
    <xf numFmtId="0" fontId="2" fillId="2" borderId="2" xfId="0" quotePrefix="1" applyFont="1" applyFill="1" applyBorder="1" applyAlignment="1">
      <alignment horizontal="left"/>
    </xf>
    <xf numFmtId="41" fontId="2" fillId="2" borderId="2" xfId="3" applyFont="1" applyFill="1" applyBorder="1"/>
    <xf numFmtId="167" fontId="2" fillId="2" borderId="2" xfId="0" applyNumberFormat="1" applyFont="1" applyFill="1" applyBorder="1" applyAlignment="1">
      <alignment horizontal="center"/>
    </xf>
    <xf numFmtId="0" fontId="58" fillId="2" borderId="0" xfId="1" applyFont="1" applyFill="1" applyBorder="1" applyAlignment="1" applyProtection="1">
      <alignment horizontal="left"/>
    </xf>
    <xf numFmtId="0" fontId="58" fillId="2" borderId="0" xfId="1" quotePrefix="1" applyFont="1" applyFill="1" applyBorder="1" applyAlignment="1" applyProtection="1">
      <alignment horizontal="left"/>
    </xf>
    <xf numFmtId="0" fontId="12" fillId="2" borderId="0" xfId="0" applyFont="1" applyFill="1" applyAlignment="1">
      <alignment horizontal="left" vertical="top"/>
    </xf>
    <xf numFmtId="0" fontId="13" fillId="3" borderId="0" xfId="0" quotePrefix="1" applyFont="1" applyFill="1" applyAlignment="1">
      <alignment horizontal="left" vertical="top"/>
    </xf>
    <xf numFmtId="0" fontId="1" fillId="2" borderId="2" xfId="0" applyFont="1" applyFill="1" applyBorder="1" applyAlignment="1">
      <alignment horizontal="center" vertical="justify"/>
    </xf>
    <xf numFmtId="0" fontId="1" fillId="2" borderId="2" xfId="0" applyFont="1" applyFill="1" applyBorder="1" applyAlignment="1">
      <alignment horizontal="center" vertical="center" wrapText="1"/>
    </xf>
    <xf numFmtId="0" fontId="1" fillId="2" borderId="0" xfId="0" applyFont="1" applyFill="1" applyBorder="1" applyAlignment="1">
      <alignment horizontal="center" vertical="justify"/>
    </xf>
    <xf numFmtId="0" fontId="73" fillId="2" borderId="2" xfId="0" applyFont="1" applyFill="1" applyBorder="1" applyAlignment="1">
      <alignment horizontal="center"/>
    </xf>
    <xf numFmtId="0" fontId="1" fillId="2" borderId="0" xfId="0" applyFont="1" applyFill="1" applyBorder="1" applyAlignment="1">
      <alignment horizontal="center" vertical="center" wrapText="1"/>
    </xf>
    <xf numFmtId="41" fontId="2" fillId="2" borderId="0" xfId="3" applyFont="1" applyFill="1"/>
    <xf numFmtId="0" fontId="12" fillId="2" borderId="0" xfId="0" applyFont="1" applyFill="1" applyAlignment="1"/>
    <xf numFmtId="41" fontId="9" fillId="3" borderId="0" xfId="0" applyNumberFormat="1" applyFont="1" applyFill="1" applyAlignment="1">
      <alignment vertical="top"/>
    </xf>
    <xf numFmtId="0" fontId="9" fillId="3" borderId="0" xfId="0" applyFont="1" applyFill="1" applyBorder="1" applyAlignment="1">
      <alignment horizontal="center" vertical="top"/>
    </xf>
    <xf numFmtId="172" fontId="2" fillId="2" borderId="3" xfId="2" applyNumberFormat="1" applyFont="1" applyFill="1" applyBorder="1" applyAlignment="1">
      <alignment horizontal="right"/>
    </xf>
    <xf numFmtId="3" fontId="2" fillId="2" borderId="0" xfId="0" applyNumberFormat="1" applyFont="1" applyFill="1" applyAlignment="1"/>
    <xf numFmtId="167" fontId="9" fillId="2" borderId="0" xfId="0" applyNumberFormat="1" applyFont="1" applyFill="1" applyAlignment="1">
      <alignment horizontal="center" vertical="top"/>
    </xf>
    <xf numFmtId="167" fontId="8" fillId="2" borderId="0" xfId="0" applyNumberFormat="1" applyFont="1" applyFill="1" applyAlignment="1">
      <alignment horizontal="center" vertical="top"/>
    </xf>
    <xf numFmtId="167" fontId="8" fillId="3" borderId="0" xfId="0" applyNumberFormat="1" applyFont="1" applyFill="1" applyAlignment="1">
      <alignment horizontal="center" vertical="top"/>
    </xf>
    <xf numFmtId="167" fontId="9" fillId="3" borderId="0" xfId="0" applyNumberFormat="1" applyFont="1" applyFill="1" applyBorder="1" applyAlignment="1">
      <alignment horizontal="center" vertical="top"/>
    </xf>
    <xf numFmtId="3" fontId="10" fillId="2" borderId="2" xfId="0" applyNumberFormat="1" applyFont="1" applyFill="1" applyBorder="1" applyAlignment="1">
      <alignment horizontal="right"/>
    </xf>
    <xf numFmtId="3" fontId="61" fillId="2" borderId="0" xfId="0" applyNumberFormat="1" applyFont="1" applyFill="1" applyBorder="1" applyAlignment="1">
      <alignment horizontal="center"/>
    </xf>
    <xf numFmtId="3" fontId="61" fillId="2" borderId="0" xfId="0" applyNumberFormat="1" applyFont="1" applyFill="1" applyBorder="1" applyAlignment="1">
      <alignment horizontal="right"/>
    </xf>
    <xf numFmtId="171" fontId="61" fillId="2" borderId="0" xfId="3" applyNumberFormat="1" applyFont="1" applyFill="1" applyBorder="1"/>
    <xf numFmtId="9" fontId="61" fillId="2" borderId="0" xfId="24" applyFont="1" applyFill="1" applyBorder="1" applyAlignment="1">
      <alignment horizontal="center"/>
    </xf>
    <xf numFmtId="3" fontId="10" fillId="2" borderId="3" xfId="0" applyNumberFormat="1" applyFont="1" applyFill="1" applyBorder="1" applyAlignment="1">
      <alignment horizontal="center"/>
    </xf>
    <xf numFmtId="9" fontId="14" fillId="2" borderId="3" xfId="24" applyFont="1" applyFill="1" applyBorder="1" applyAlignment="1">
      <alignment horizontal="center"/>
    </xf>
    <xf numFmtId="9" fontId="14" fillId="2" borderId="6" xfId="24" applyFont="1" applyFill="1" applyBorder="1" applyAlignment="1">
      <alignment horizontal="center"/>
    </xf>
    <xf numFmtId="3" fontId="10" fillId="2" borderId="0" xfId="0" applyNumberFormat="1" applyFont="1" applyFill="1" applyBorder="1" applyAlignment="1"/>
    <xf numFmtId="0" fontId="2" fillId="2" borderId="0" xfId="0" applyFont="1" applyFill="1" applyBorder="1" applyAlignment="1">
      <alignment horizontal="right" vertical="top"/>
    </xf>
    <xf numFmtId="0" fontId="10" fillId="2" borderId="0" xfId="0" applyFont="1" applyFill="1" applyBorder="1" applyAlignment="1">
      <alignment horizontal="center" vertical="top"/>
    </xf>
    <xf numFmtId="0" fontId="10" fillId="2" borderId="0" xfId="0" applyFont="1" applyFill="1" applyBorder="1" applyAlignment="1">
      <alignment horizontal="right" vertical="top"/>
    </xf>
    <xf numFmtId="3" fontId="2" fillId="2" borderId="0" xfId="0" applyNumberFormat="1" applyFont="1" applyFill="1" applyBorder="1" applyAlignment="1">
      <alignment horizontal="center"/>
    </xf>
    <xf numFmtId="0" fontId="12" fillId="2" borderId="30" xfId="0" applyFont="1" applyFill="1" applyBorder="1" applyAlignment="1">
      <alignment vertical="top"/>
    </xf>
    <xf numFmtId="9" fontId="14" fillId="2" borderId="30" xfId="24" applyFont="1" applyFill="1" applyBorder="1" applyAlignment="1">
      <alignment horizontal="center"/>
    </xf>
    <xf numFmtId="0" fontId="62" fillId="2" borderId="0" xfId="0" applyFont="1" applyFill="1" applyBorder="1" applyAlignment="1">
      <alignment vertical="top"/>
    </xf>
    <xf numFmtId="3" fontId="61" fillId="2" borderId="0" xfId="0" applyNumberFormat="1" applyFont="1" applyFill="1" applyBorder="1" applyAlignment="1"/>
    <xf numFmtId="3" fontId="10" fillId="2" borderId="31" xfId="0" applyNumberFormat="1" applyFont="1" applyFill="1" applyBorder="1" applyAlignment="1">
      <alignment horizontal="center"/>
    </xf>
    <xf numFmtId="9" fontId="14" fillId="2" borderId="31" xfId="24" applyFont="1" applyFill="1" applyBorder="1" applyAlignment="1">
      <alignment horizontal="center"/>
    </xf>
    <xf numFmtId="0" fontId="50" fillId="2" borderId="2" xfId="0" applyFont="1" applyFill="1" applyBorder="1" applyAlignment="1">
      <alignment horizontal="center"/>
    </xf>
    <xf numFmtId="168" fontId="38" fillId="3" borderId="2" xfId="2" applyNumberFormat="1" applyFont="1" applyFill="1" applyBorder="1" applyAlignment="1">
      <alignment vertical="top"/>
    </xf>
    <xf numFmtId="167" fontId="38" fillId="2" borderId="16" xfId="0" applyNumberFormat="1" applyFont="1" applyFill="1" applyBorder="1" applyAlignment="1">
      <alignment horizontal="center" vertical="top"/>
    </xf>
    <xf numFmtId="167" fontId="38" fillId="2" borderId="6" xfId="0" applyNumberFormat="1" applyFont="1" applyFill="1" applyBorder="1" applyAlignment="1">
      <alignment horizontal="center" vertical="top"/>
    </xf>
    <xf numFmtId="176" fontId="1" fillId="2" borderId="2" xfId="0" applyNumberFormat="1" applyFont="1" applyFill="1" applyBorder="1" applyAlignment="1">
      <alignment horizontal="center" vertical="top"/>
    </xf>
    <xf numFmtId="176" fontId="9" fillId="2" borderId="0" xfId="0" applyNumberFormat="1" applyFont="1" applyFill="1" applyAlignment="1">
      <alignment horizontal="center" vertical="top"/>
    </xf>
    <xf numFmtId="3" fontId="0" fillId="0" borderId="10" xfId="0" applyNumberFormat="1" applyBorder="1"/>
    <xf numFmtId="3" fontId="0" fillId="0" borderId="14" xfId="0" applyNumberFormat="1" applyBorder="1"/>
    <xf numFmtId="3" fontId="6" fillId="0" borderId="23" xfId="0" applyNumberFormat="1" applyFont="1" applyBorder="1"/>
    <xf numFmtId="3" fontId="6" fillId="0" borderId="14" xfId="0" applyNumberFormat="1" applyFont="1" applyBorder="1"/>
    <xf numFmtId="3" fontId="6" fillId="0" borderId="0" xfId="0" applyNumberFormat="1" applyFont="1" applyBorder="1"/>
    <xf numFmtId="3" fontId="0" fillId="0" borderId="21" xfId="0" applyNumberFormat="1" applyBorder="1"/>
    <xf numFmtId="3" fontId="0" fillId="0" borderId="0" xfId="0" applyNumberFormat="1" applyBorder="1"/>
    <xf numFmtId="3" fontId="6" fillId="0" borderId="22" xfId="0" applyNumberFormat="1" applyFont="1" applyBorder="1"/>
    <xf numFmtId="3" fontId="0" fillId="0" borderId="12" xfId="0" applyNumberFormat="1" applyBorder="1"/>
    <xf numFmtId="3" fontId="0" fillId="0" borderId="2" xfId="0" applyNumberFormat="1" applyBorder="1"/>
    <xf numFmtId="3" fontId="6" fillId="0" borderId="25" xfId="0" applyNumberFormat="1" applyFont="1" applyBorder="1"/>
    <xf numFmtId="3" fontId="6" fillId="0" borderId="2" xfId="0" applyNumberFormat="1" applyFont="1" applyBorder="1"/>
    <xf numFmtId="0" fontId="6" fillId="0" borderId="0" xfId="0" applyFont="1" applyBorder="1"/>
    <xf numFmtId="0" fontId="0" fillId="0" borderId="0" xfId="0" applyBorder="1"/>
    <xf numFmtId="3" fontId="1" fillId="2" borderId="0" xfId="10" applyNumberFormat="1" applyFont="1" applyFill="1" applyBorder="1" applyAlignment="1">
      <alignment horizontal="center" vertical="center"/>
    </xf>
    <xf numFmtId="3" fontId="6" fillId="0" borderId="0" xfId="0" applyNumberFormat="1" applyFont="1" applyFill="1" applyBorder="1"/>
    <xf numFmtId="0" fontId="0" fillId="0" borderId="0" xfId="0" applyFill="1" applyBorder="1"/>
    <xf numFmtId="3" fontId="0" fillId="0" borderId="0" xfId="0" applyNumberFormat="1" applyFont="1" applyBorder="1"/>
    <xf numFmtId="0" fontId="0" fillId="0" borderId="0" xfId="0" applyFont="1" applyBorder="1"/>
    <xf numFmtId="178" fontId="0" fillId="0" borderId="0" xfId="0" applyNumberFormat="1" applyFont="1" applyBorder="1" applyAlignment="1">
      <alignment horizontal="center"/>
    </xf>
    <xf numFmtId="3" fontId="0" fillId="2" borderId="0" xfId="0" applyNumberFormat="1" applyFont="1" applyFill="1" applyBorder="1"/>
    <xf numFmtId="0" fontId="0" fillId="2" borderId="0" xfId="0" applyFont="1" applyFill="1" applyBorder="1"/>
    <xf numFmtId="3" fontId="6" fillId="2" borderId="0" xfId="0" applyNumberFormat="1" applyFont="1" applyFill="1" applyBorder="1"/>
    <xf numFmtId="3" fontId="60" fillId="6" borderId="0" xfId="10" applyNumberFormat="1" applyFont="1" applyFill="1" applyBorder="1" applyAlignment="1">
      <alignment horizontal="center" vertical="center"/>
    </xf>
    <xf numFmtId="3" fontId="0" fillId="0" borderId="14" xfId="0" applyNumberFormat="1" applyFont="1" applyBorder="1"/>
    <xf numFmtId="178" fontId="0" fillId="0" borderId="14" xfId="0" applyNumberFormat="1" applyFont="1" applyBorder="1" applyAlignment="1">
      <alignment horizontal="center"/>
    </xf>
    <xf numFmtId="3" fontId="0" fillId="2" borderId="14" xfId="0" applyNumberFormat="1" applyFont="1" applyFill="1" applyBorder="1"/>
    <xf numFmtId="178" fontId="0" fillId="0" borderId="2" xfId="0" applyNumberFormat="1" applyFont="1" applyBorder="1" applyAlignment="1">
      <alignment horizontal="center"/>
    </xf>
    <xf numFmtId="3" fontId="0" fillId="0" borderId="2" xfId="0" applyNumberFormat="1" applyFont="1" applyBorder="1"/>
    <xf numFmtId="3" fontId="60" fillId="6" borderId="22" xfId="10" applyNumberFormat="1" applyFont="1" applyFill="1" applyBorder="1" applyAlignment="1">
      <alignment horizontal="center" vertical="center"/>
    </xf>
    <xf numFmtId="3" fontId="60" fillId="6" borderId="21" xfId="10" applyNumberFormat="1" applyFont="1" applyFill="1" applyBorder="1" applyAlignment="1">
      <alignment horizontal="center" vertical="center"/>
    </xf>
    <xf numFmtId="3" fontId="0" fillId="0" borderId="10" xfId="0" applyNumberFormat="1" applyFont="1" applyBorder="1"/>
    <xf numFmtId="3" fontId="0" fillId="0" borderId="21" xfId="0" applyNumberFormat="1" applyFont="1" applyBorder="1"/>
    <xf numFmtId="3" fontId="0" fillId="0" borderId="12" xfId="0" applyNumberFormat="1" applyFont="1" applyBorder="1"/>
    <xf numFmtId="3" fontId="0" fillId="0" borderId="21" xfId="0" applyNumberFormat="1" applyFill="1" applyBorder="1"/>
    <xf numFmtId="3" fontId="0" fillId="0" borderId="0" xfId="0" applyNumberFormat="1" applyFill="1" applyBorder="1"/>
    <xf numFmtId="3" fontId="6" fillId="0" borderId="22" xfId="0" applyNumberFormat="1" applyFont="1" applyFill="1" applyBorder="1"/>
    <xf numFmtId="3" fontId="0" fillId="0" borderId="21" xfId="0" applyNumberFormat="1" applyFont="1" applyFill="1" applyBorder="1"/>
    <xf numFmtId="178" fontId="0" fillId="0" borderId="0" xfId="0" applyNumberFormat="1" applyFont="1" applyFill="1" applyBorder="1" applyAlignment="1">
      <alignment horizontal="center"/>
    </xf>
    <xf numFmtId="3" fontId="0" fillId="0" borderId="0" xfId="0" applyNumberFormat="1" applyFont="1" applyFill="1" applyBorder="1"/>
    <xf numFmtId="3" fontId="0" fillId="0" borderId="10" xfId="0" applyNumberFormat="1" applyFill="1" applyBorder="1"/>
    <xf numFmtId="3" fontId="0" fillId="0" borderId="14" xfId="0" applyNumberFormat="1" applyFill="1" applyBorder="1"/>
    <xf numFmtId="3" fontId="6" fillId="0" borderId="23" xfId="0" applyNumberFormat="1" applyFont="1" applyFill="1" applyBorder="1"/>
    <xf numFmtId="3" fontId="0" fillId="0" borderId="12" xfId="0" applyNumberFormat="1" applyFill="1" applyBorder="1"/>
    <xf numFmtId="3" fontId="0" fillId="0" borderId="2" xfId="0" applyNumberFormat="1" applyFill="1" applyBorder="1"/>
    <xf numFmtId="3" fontId="6" fillId="0" borderId="25" xfId="0" applyNumberFormat="1" applyFont="1" applyFill="1" applyBorder="1"/>
    <xf numFmtId="3" fontId="0" fillId="0" borderId="27" xfId="0" applyNumberFormat="1" applyBorder="1"/>
    <xf numFmtId="3" fontId="0" fillId="0" borderId="4" xfId="0" applyNumberFormat="1" applyBorder="1"/>
    <xf numFmtId="3" fontId="6" fillId="0" borderId="28" xfId="0" applyNumberFormat="1" applyFont="1" applyBorder="1"/>
    <xf numFmtId="3" fontId="0" fillId="0" borderId="10" xfId="0" applyNumberFormat="1" applyFont="1" applyFill="1" applyBorder="1"/>
    <xf numFmtId="178" fontId="0" fillId="0" borderId="14" xfId="0" applyNumberFormat="1" applyFont="1" applyFill="1" applyBorder="1" applyAlignment="1">
      <alignment horizontal="center"/>
    </xf>
    <xf numFmtId="3" fontId="0" fillId="0" borderId="14" xfId="0" applyNumberFormat="1" applyFont="1" applyFill="1" applyBorder="1"/>
    <xf numFmtId="3" fontId="0" fillId="0" borderId="12" xfId="0" applyNumberFormat="1" applyFont="1" applyFill="1" applyBorder="1"/>
    <xf numFmtId="178" fontId="0" fillId="0" borderId="2" xfId="0" applyNumberFormat="1" applyFont="1" applyFill="1" applyBorder="1" applyAlignment="1">
      <alignment horizontal="center"/>
    </xf>
    <xf numFmtId="3" fontId="0" fillId="0" borderId="2" xfId="0" applyNumberFormat="1" applyFont="1" applyFill="1" applyBorder="1"/>
    <xf numFmtId="178" fontId="6" fillId="0" borderId="23" xfId="0" applyNumberFormat="1" applyFont="1" applyBorder="1" applyAlignment="1">
      <alignment horizontal="center"/>
    </xf>
    <xf numFmtId="178" fontId="6" fillId="0" borderId="22" xfId="0" applyNumberFormat="1" applyFont="1" applyBorder="1" applyAlignment="1">
      <alignment horizontal="center"/>
    </xf>
    <xf numFmtId="178" fontId="6" fillId="0" borderId="25" xfId="0" applyNumberFormat="1" applyFont="1" applyBorder="1" applyAlignment="1">
      <alignment horizontal="center"/>
    </xf>
    <xf numFmtId="178" fontId="6" fillId="0" borderId="22" xfId="0" applyNumberFormat="1" applyFont="1" applyFill="1" applyBorder="1" applyAlignment="1">
      <alignment horizontal="center"/>
    </xf>
    <xf numFmtId="3" fontId="6" fillId="0" borderId="14" xfId="0" applyNumberFormat="1" applyFont="1" applyFill="1" applyBorder="1"/>
    <xf numFmtId="3" fontId="6" fillId="0" borderId="2" xfId="0" applyNumberFormat="1" applyFont="1" applyFill="1" applyBorder="1"/>
    <xf numFmtId="178" fontId="6" fillId="0" borderId="23" xfId="0" applyNumberFormat="1" applyFont="1" applyFill="1" applyBorder="1" applyAlignment="1">
      <alignment horizontal="center"/>
    </xf>
    <xf numFmtId="178" fontId="6" fillId="0" borderId="25" xfId="0" applyNumberFormat="1" applyFont="1" applyFill="1" applyBorder="1" applyAlignment="1">
      <alignment horizontal="center"/>
    </xf>
    <xf numFmtId="0" fontId="0" fillId="0" borderId="27" xfId="0" applyFont="1" applyBorder="1"/>
    <xf numFmtId="0" fontId="0" fillId="0" borderId="4" xfId="0" applyFont="1" applyBorder="1"/>
    <xf numFmtId="0" fontId="0" fillId="0" borderId="28" xfId="0" applyFont="1" applyBorder="1"/>
    <xf numFmtId="181" fontId="0" fillId="0" borderId="0" xfId="0" applyNumberFormat="1"/>
    <xf numFmtId="181" fontId="42" fillId="6" borderId="19" xfId="9" applyNumberFormat="1" applyFont="1" applyFill="1" applyBorder="1" applyAlignment="1">
      <alignment horizontal="center" vertical="center" wrapText="1"/>
    </xf>
    <xf numFmtId="181" fontId="64" fillId="6" borderId="14" xfId="0" applyNumberFormat="1" applyFont="1" applyFill="1" applyBorder="1"/>
    <xf numFmtId="181" fontId="64" fillId="6" borderId="0" xfId="0" applyNumberFormat="1" applyFont="1" applyFill="1" applyBorder="1"/>
    <xf numFmtId="181" fontId="64" fillId="6" borderId="0" xfId="0" applyNumberFormat="1" applyFont="1" applyFill="1"/>
    <xf numFmtId="0" fontId="43" fillId="6" borderId="0" xfId="0" applyFont="1" applyFill="1"/>
    <xf numFmtId="181" fontId="60" fillId="6" borderId="21" xfId="9" applyNumberFormat="1" applyFont="1" applyFill="1" applyBorder="1"/>
    <xf numFmtId="181" fontId="60" fillId="6" borderId="0" xfId="9" applyNumberFormat="1" applyFont="1" applyFill="1" applyBorder="1"/>
    <xf numFmtId="181" fontId="60" fillId="6" borderId="22" xfId="9" applyNumberFormat="1" applyFont="1" applyFill="1" applyBorder="1"/>
    <xf numFmtId="181" fontId="60" fillId="6" borderId="0" xfId="9" applyNumberFormat="1" applyFont="1" applyFill="1"/>
    <xf numFmtId="181" fontId="60" fillId="6" borderId="32" xfId="9" applyNumberFormat="1" applyFont="1" applyFill="1" applyBorder="1"/>
    <xf numFmtId="181" fontId="60" fillId="6" borderId="33" xfId="9" applyNumberFormat="1" applyFont="1" applyFill="1" applyBorder="1"/>
    <xf numFmtId="181" fontId="60" fillId="6" borderId="34" xfId="9" applyNumberFormat="1" applyFont="1" applyFill="1" applyBorder="1"/>
    <xf numFmtId="181" fontId="60" fillId="6" borderId="35" xfId="9" applyNumberFormat="1" applyFont="1" applyFill="1" applyBorder="1"/>
    <xf numFmtId="3" fontId="42" fillId="6" borderId="19" xfId="9" applyNumberFormat="1" applyFont="1" applyFill="1" applyBorder="1" applyAlignment="1">
      <alignment horizontal="center" vertical="center" wrapText="1"/>
    </xf>
    <xf numFmtId="3" fontId="60" fillId="6" borderId="36" xfId="9" applyNumberFormat="1" applyFont="1" applyFill="1" applyBorder="1"/>
    <xf numFmtId="3" fontId="60" fillId="6" borderId="17" xfId="9" applyNumberFormat="1" applyFont="1" applyFill="1" applyBorder="1"/>
    <xf numFmtId="3" fontId="60" fillId="6" borderId="37" xfId="9" applyNumberFormat="1" applyFont="1" applyFill="1" applyBorder="1"/>
    <xf numFmtId="3" fontId="60" fillId="6" borderId="27" xfId="9" applyNumberFormat="1" applyFont="1" applyFill="1" applyBorder="1"/>
    <xf numFmtId="3" fontId="60" fillId="6" borderId="4" xfId="9" applyNumberFormat="1" applyFont="1" applyFill="1" applyBorder="1"/>
    <xf numFmtId="3" fontId="60" fillId="6" borderId="28" xfId="9" applyNumberFormat="1" applyFont="1" applyFill="1" applyBorder="1"/>
    <xf numFmtId="3" fontId="60" fillId="6" borderId="10" xfId="9" applyNumberFormat="1" applyFont="1" applyFill="1" applyBorder="1"/>
    <xf numFmtId="3" fontId="60" fillId="6" borderId="14" xfId="9" applyNumberFormat="1" applyFont="1" applyFill="1" applyBorder="1"/>
    <xf numFmtId="3" fontId="60" fillId="6" borderId="23" xfId="9" applyNumberFormat="1" applyFont="1" applyFill="1" applyBorder="1"/>
    <xf numFmtId="3" fontId="1" fillId="6" borderId="0" xfId="9" applyNumberFormat="1" applyFont="1" applyFill="1"/>
    <xf numFmtId="3" fontId="60" fillId="6" borderId="0" xfId="9" applyNumberFormat="1" applyFont="1" applyFill="1"/>
    <xf numFmtId="0" fontId="6" fillId="0" borderId="14" xfId="0" applyFont="1" applyBorder="1"/>
    <xf numFmtId="0" fontId="6" fillId="0" borderId="26" xfId="0" applyFont="1" applyBorder="1"/>
    <xf numFmtId="0" fontId="6" fillId="0" borderId="20" xfId="0" applyFont="1" applyBorder="1"/>
    <xf numFmtId="0" fontId="6" fillId="0" borderId="2" xfId="0" applyFont="1" applyBorder="1"/>
    <xf numFmtId="0" fontId="6" fillId="0" borderId="24" xfId="0" applyFont="1" applyBorder="1"/>
    <xf numFmtId="0" fontId="6" fillId="0" borderId="10" xfId="0" applyFont="1" applyBorder="1"/>
    <xf numFmtId="0" fontId="6" fillId="0" borderId="21" xfId="0" applyFont="1" applyBorder="1"/>
    <xf numFmtId="0" fontId="6" fillId="0" borderId="12" xfId="0" applyFont="1" applyBorder="1"/>
    <xf numFmtId="0" fontId="6" fillId="0" borderId="23" xfId="0" applyFont="1" applyBorder="1"/>
    <xf numFmtId="0" fontId="6" fillId="0" borderId="22" xfId="0" applyFont="1" applyBorder="1"/>
    <xf numFmtId="0" fontId="6" fillId="0" borderId="25" xfId="0" applyFont="1" applyBorder="1"/>
    <xf numFmtId="0" fontId="6" fillId="0" borderId="26" xfId="0" applyFont="1" applyFill="1" applyBorder="1"/>
    <xf numFmtId="0" fontId="6" fillId="0" borderId="14" xfId="0" applyFont="1" applyFill="1" applyBorder="1"/>
    <xf numFmtId="0" fontId="6" fillId="0" borderId="20" xfId="0" applyFont="1" applyFill="1" applyBorder="1"/>
    <xf numFmtId="0" fontId="6" fillId="0" borderId="0" xfId="0" applyFont="1" applyFill="1" applyBorder="1"/>
    <xf numFmtId="0" fontId="6" fillId="0" borderId="24" xfId="0" applyFont="1" applyFill="1" applyBorder="1"/>
    <xf numFmtId="0" fontId="6" fillId="0" borderId="2" xfId="0" applyFont="1" applyFill="1" applyBorder="1"/>
    <xf numFmtId="2" fontId="9" fillId="3" borderId="0" xfId="0" applyNumberFormat="1" applyFont="1" applyFill="1" applyAlignment="1">
      <alignment vertical="top"/>
    </xf>
    <xf numFmtId="49" fontId="2" fillId="2" borderId="38" xfId="3" applyNumberFormat="1" applyFont="1" applyFill="1" applyBorder="1"/>
    <xf numFmtId="0" fontId="0" fillId="2" borderId="0" xfId="0" applyFont="1" applyFill="1" applyBorder="1" applyAlignment="1">
      <alignment horizontal="center"/>
    </xf>
    <xf numFmtId="167" fontId="50" fillId="2" borderId="0" xfId="0" applyNumberFormat="1" applyFont="1" applyFill="1" applyAlignment="1">
      <alignment horizontal="center" vertical="top"/>
    </xf>
    <xf numFmtId="167" fontId="50" fillId="3" borderId="0" xfId="0" applyNumberFormat="1" applyFont="1" applyFill="1" applyAlignment="1">
      <alignment horizontal="center" vertical="top"/>
    </xf>
    <xf numFmtId="0" fontId="26" fillId="2" borderId="0" xfId="0" applyFont="1" applyFill="1" applyBorder="1" applyAlignment="1">
      <alignment vertical="top"/>
    </xf>
    <xf numFmtId="3" fontId="10" fillId="2" borderId="30" xfId="0" applyNumberFormat="1" applyFont="1" applyFill="1" applyBorder="1" applyAlignment="1"/>
    <xf numFmtId="167" fontId="9" fillId="3" borderId="5" xfId="0" applyNumberFormat="1" applyFont="1" applyFill="1" applyBorder="1" applyAlignment="1">
      <alignment vertical="top"/>
    </xf>
    <xf numFmtId="167" fontId="9" fillId="3" borderId="3" xfId="0" applyNumberFormat="1" applyFont="1" applyFill="1" applyBorder="1" applyAlignment="1">
      <alignment vertical="top"/>
    </xf>
    <xf numFmtId="0" fontId="9" fillId="2" borderId="1" xfId="0" applyFont="1" applyFill="1" applyBorder="1" applyAlignment="1">
      <alignment horizontal="center"/>
    </xf>
    <xf numFmtId="0" fontId="1" fillId="2" borderId="2" xfId="0" applyFont="1" applyFill="1" applyBorder="1" applyAlignment="1">
      <alignment horizontal="center" vertical="justify" wrapText="1"/>
    </xf>
    <xf numFmtId="0" fontId="2" fillId="2" borderId="2" xfId="0" applyFont="1" applyFill="1" applyBorder="1" applyAlignment="1">
      <alignment horizontal="center" wrapText="1"/>
    </xf>
    <xf numFmtId="0" fontId="9" fillId="2" borderId="0" xfId="0" applyFont="1" applyFill="1" applyAlignment="1">
      <alignment horizontal="center"/>
    </xf>
    <xf numFmtId="3" fontId="0" fillId="2" borderId="14" xfId="0" applyNumberFormat="1" applyFill="1" applyBorder="1" applyAlignment="1"/>
    <xf numFmtId="176" fontId="0" fillId="2" borderId="0" xfId="0" applyNumberFormat="1" applyFill="1" applyAlignment="1"/>
    <xf numFmtId="167" fontId="9" fillId="2" borderId="0" xfId="0" applyNumberFormat="1" applyFont="1" applyFill="1" applyAlignment="1">
      <alignment horizontal="center"/>
    </xf>
    <xf numFmtId="0" fontId="9" fillId="2" borderId="2" xfId="0" applyFont="1" applyFill="1" applyBorder="1" applyAlignment="1">
      <alignment horizontal="center"/>
    </xf>
    <xf numFmtId="0" fontId="1" fillId="2" borderId="0" xfId="0" applyFont="1" applyFill="1" applyBorder="1" applyAlignment="1">
      <alignment horizontal="center" vertical="justify" wrapText="1"/>
    </xf>
    <xf numFmtId="0" fontId="10" fillId="2" borderId="2" xfId="0" applyFont="1" applyFill="1" applyBorder="1" applyAlignment="1">
      <alignment horizontal="center" vertical="justify"/>
    </xf>
    <xf numFmtId="172" fontId="1" fillId="2" borderId="0" xfId="0" applyNumberFormat="1" applyFont="1" applyFill="1" applyBorder="1" applyAlignment="1">
      <alignment horizontal="center"/>
    </xf>
    <xf numFmtId="0" fontId="14" fillId="2" borderId="2" xfId="0" quotePrefix="1" applyFont="1" applyFill="1" applyBorder="1" applyAlignment="1">
      <alignment horizontal="center"/>
    </xf>
    <xf numFmtId="172" fontId="14" fillId="2" borderId="2" xfId="0" applyNumberFormat="1" applyFont="1" applyFill="1" applyBorder="1" applyAlignment="1">
      <alignment horizontal="center"/>
    </xf>
    <xf numFmtId="0" fontId="14" fillId="2" borderId="2" xfId="0" applyFont="1" applyFill="1" applyBorder="1" applyAlignment="1">
      <alignment horizontal="center"/>
    </xf>
    <xf numFmtId="3" fontId="2" fillId="2" borderId="2" xfId="0" applyNumberFormat="1" applyFont="1" applyFill="1" applyBorder="1" applyAlignment="1">
      <alignment vertical="top"/>
    </xf>
    <xf numFmtId="0" fontId="12" fillId="2" borderId="2" xfId="0" applyFont="1" applyFill="1" applyBorder="1" applyAlignment="1">
      <alignment horizontal="center" vertical="justify"/>
    </xf>
    <xf numFmtId="0" fontId="12" fillId="2" borderId="0" xfId="0" applyFont="1" applyFill="1" applyBorder="1" applyAlignment="1">
      <alignment horizontal="center" vertical="justify"/>
    </xf>
    <xf numFmtId="0" fontId="0" fillId="2" borderId="4" xfId="0" applyFill="1" applyBorder="1"/>
    <xf numFmtId="176" fontId="0" fillId="2" borderId="2" xfId="0" applyNumberFormat="1" applyFill="1" applyBorder="1" applyAlignment="1"/>
    <xf numFmtId="168" fontId="0" fillId="0" borderId="0" xfId="0" applyNumberFormat="1" applyBorder="1" applyAlignment="1"/>
    <xf numFmtId="168" fontId="0" fillId="0" borderId="0" xfId="0" applyNumberFormat="1" applyAlignment="1"/>
    <xf numFmtId="37" fontId="1" fillId="2" borderId="0" xfId="13" applyNumberFormat="1" applyFont="1" applyFill="1" applyBorder="1" applyAlignment="1" applyProtection="1">
      <alignment horizontal="left"/>
    </xf>
    <xf numFmtId="0" fontId="2" fillId="2" borderId="22" xfId="13" applyFont="1" applyFill="1" applyBorder="1" applyAlignment="1">
      <alignment horizontal="left"/>
    </xf>
    <xf numFmtId="178" fontId="2" fillId="2" borderId="26" xfId="13" applyNumberFormat="1" applyFont="1" applyFill="1" applyBorder="1" applyAlignment="1">
      <alignment horizontal="center"/>
    </xf>
    <xf numFmtId="185" fontId="2" fillId="2" borderId="20" xfId="13" applyNumberFormat="1" applyFont="1" applyFill="1" applyBorder="1" applyAlignment="1">
      <alignment horizontal="center"/>
    </xf>
    <xf numFmtId="178" fontId="2" fillId="2" borderId="20" xfId="13" applyNumberFormat="1" applyFont="1" applyFill="1" applyBorder="1" applyAlignment="1">
      <alignment horizontal="center"/>
    </xf>
    <xf numFmtId="4" fontId="2" fillId="2" borderId="24" xfId="13" applyNumberFormat="1" applyFont="1" applyFill="1" applyBorder="1" applyAlignment="1">
      <alignment horizontal="center"/>
    </xf>
    <xf numFmtId="3" fontId="48" fillId="2" borderId="0" xfId="16" applyNumberFormat="1" applyFont="1" applyFill="1" applyBorder="1" applyAlignment="1" applyProtection="1">
      <alignment horizontal="center"/>
    </xf>
    <xf numFmtId="3" fontId="48" fillId="2" borderId="0" xfId="13" applyNumberFormat="1" applyFont="1" applyFill="1" applyBorder="1"/>
    <xf numFmtId="168" fontId="2" fillId="2" borderId="20" xfId="2" applyNumberFormat="1" applyFont="1" applyFill="1" applyBorder="1"/>
    <xf numFmtId="168" fontId="2" fillId="2" borderId="24" xfId="2" applyNumberFormat="1" applyFont="1" applyFill="1" applyBorder="1"/>
    <xf numFmtId="168" fontId="2" fillId="2" borderId="26" xfId="2" applyNumberFormat="1" applyFont="1" applyFill="1" applyBorder="1"/>
    <xf numFmtId="168" fontId="2" fillId="2" borderId="10" xfId="2" applyNumberFormat="1" applyFont="1" applyFill="1" applyBorder="1"/>
    <xf numFmtId="3" fontId="2" fillId="2" borderId="24" xfId="13" applyNumberFormat="1" applyFont="1" applyFill="1" applyBorder="1" applyAlignment="1">
      <alignment horizontal="left"/>
    </xf>
    <xf numFmtId="0" fontId="19" fillId="2" borderId="2" xfId="0" applyFont="1" applyFill="1" applyBorder="1" applyAlignment="1">
      <alignment horizontal="center"/>
    </xf>
    <xf numFmtId="0" fontId="48" fillId="2" borderId="0" xfId="13" applyFont="1" applyFill="1"/>
    <xf numFmtId="3" fontId="48" fillId="2" borderId="0" xfId="13" applyNumberFormat="1" applyFont="1" applyFill="1"/>
    <xf numFmtId="0" fontId="48" fillId="2" borderId="0" xfId="13" applyFont="1" applyFill="1" applyBorder="1"/>
    <xf numFmtId="3" fontId="1" fillId="2" borderId="20" xfId="13" applyNumberFormat="1" applyFont="1" applyFill="1" applyBorder="1"/>
    <xf numFmtId="3" fontId="1" fillId="2" borderId="26" xfId="13" applyNumberFormat="1" applyFont="1" applyFill="1" applyBorder="1"/>
    <xf numFmtId="3" fontId="1" fillId="2" borderId="21" xfId="13" applyNumberFormat="1" applyFont="1" applyFill="1" applyBorder="1"/>
    <xf numFmtId="178" fontId="1" fillId="2" borderId="20" xfId="13" applyNumberFormat="1" applyFont="1" applyFill="1" applyBorder="1"/>
    <xf numFmtId="178" fontId="1" fillId="2" borderId="24" xfId="13" applyNumberFormat="1" applyFont="1" applyFill="1" applyBorder="1"/>
    <xf numFmtId="3" fontId="2" fillId="2" borderId="21" xfId="0" applyNumberFormat="1" applyFont="1" applyFill="1" applyBorder="1" applyAlignment="1">
      <alignment vertical="top"/>
    </xf>
    <xf numFmtId="3" fontId="1" fillId="2" borderId="24" xfId="13" applyNumberFormat="1" applyFont="1" applyFill="1" applyBorder="1"/>
    <xf numFmtId="168" fontId="1" fillId="2" borderId="20" xfId="2" applyNumberFormat="1" applyFont="1" applyFill="1" applyBorder="1"/>
    <xf numFmtId="168" fontId="1" fillId="2" borderId="24" xfId="2" applyNumberFormat="1" applyFont="1" applyFill="1" applyBorder="1"/>
    <xf numFmtId="176" fontId="2" fillId="2" borderId="20" xfId="2" applyNumberFormat="1" applyFont="1" applyFill="1" applyBorder="1"/>
    <xf numFmtId="176" fontId="1" fillId="2" borderId="20" xfId="2" applyNumberFormat="1" applyFont="1" applyFill="1" applyBorder="1"/>
    <xf numFmtId="168" fontId="2" fillId="2" borderId="22" xfId="2" applyNumberFormat="1" applyFont="1" applyFill="1" applyBorder="1"/>
    <xf numFmtId="168" fontId="2" fillId="2" borderId="21" xfId="2" applyNumberFormat="1" applyFont="1" applyFill="1" applyBorder="1"/>
    <xf numFmtId="178" fontId="2" fillId="2" borderId="22" xfId="13" applyNumberFormat="1" applyFont="1" applyFill="1" applyBorder="1" applyAlignment="1">
      <alignment horizontal="center"/>
    </xf>
    <xf numFmtId="178" fontId="2" fillId="2" borderId="23" xfId="13" applyNumberFormat="1" applyFont="1" applyFill="1" applyBorder="1" applyAlignment="1">
      <alignment horizontal="center"/>
    </xf>
    <xf numFmtId="178" fontId="2" fillId="2" borderId="24" xfId="13" applyNumberFormat="1" applyFont="1" applyFill="1" applyBorder="1" applyAlignment="1">
      <alignment horizontal="center"/>
    </xf>
    <xf numFmtId="3" fontId="2" fillId="2" borderId="25" xfId="13" applyNumberFormat="1" applyFont="1" applyFill="1" applyBorder="1"/>
    <xf numFmtId="0" fontId="2" fillId="2" borderId="19" xfId="13" applyFont="1" applyFill="1" applyBorder="1" applyAlignment="1">
      <alignment horizontal="left"/>
    </xf>
    <xf numFmtId="1" fontId="2" fillId="2" borderId="20" xfId="13" applyNumberFormat="1" applyFont="1" applyFill="1" applyBorder="1" applyAlignment="1">
      <alignment horizontal="left"/>
    </xf>
    <xf numFmtId="1" fontId="2" fillId="2" borderId="20" xfId="13" applyNumberFormat="1" applyFont="1" applyFill="1" applyBorder="1"/>
    <xf numFmtId="168" fontId="2" fillId="2" borderId="0" xfId="2" applyNumberFormat="1" applyFont="1" applyFill="1" applyAlignment="1"/>
    <xf numFmtId="0" fontId="50" fillId="2" borderId="0" xfId="0" applyFont="1" applyFill="1" applyAlignment="1">
      <alignment vertical="top"/>
    </xf>
    <xf numFmtId="0" fontId="31" fillId="3" borderId="0" xfId="0" applyFont="1" applyFill="1" applyAlignment="1">
      <alignment vertical="top"/>
    </xf>
    <xf numFmtId="0" fontId="1" fillId="2" borderId="39" xfId="0" applyFont="1" applyFill="1" applyBorder="1" applyAlignment="1">
      <alignment vertical="top" wrapText="1"/>
    </xf>
    <xf numFmtId="0" fontId="9" fillId="3" borderId="39" xfId="0" applyFont="1" applyFill="1" applyBorder="1" applyAlignment="1">
      <alignment wrapText="1"/>
    </xf>
    <xf numFmtId="0" fontId="9" fillId="3" borderId="39" xfId="0" applyFont="1" applyFill="1" applyBorder="1" applyAlignment="1">
      <alignment vertical="top"/>
    </xf>
    <xf numFmtId="0" fontId="9" fillId="2" borderId="39" xfId="0" applyFont="1" applyFill="1" applyBorder="1" applyAlignment="1">
      <alignment wrapText="1"/>
    </xf>
    <xf numFmtId="175" fontId="1" fillId="2" borderId="2" xfId="24" applyNumberFormat="1" applyFont="1" applyFill="1" applyBorder="1" applyAlignment="1">
      <alignment horizontal="center" vertical="top"/>
    </xf>
    <xf numFmtId="176" fontId="1" fillId="2" borderId="2" xfId="2" applyNumberFormat="1" applyFont="1" applyFill="1" applyBorder="1" applyAlignment="1">
      <alignment horizontal="center"/>
    </xf>
    <xf numFmtId="17" fontId="1" fillId="2" borderId="0" xfId="0" quotePrefix="1" applyNumberFormat="1" applyFont="1" applyFill="1" applyBorder="1" applyAlignment="1">
      <alignment horizontal="center"/>
    </xf>
    <xf numFmtId="167" fontId="9" fillId="2" borderId="0" xfId="0" applyNumberFormat="1" applyFont="1" applyFill="1" applyBorder="1" applyAlignment="1">
      <alignment horizontal="center" vertical="top"/>
    </xf>
    <xf numFmtId="49" fontId="1" fillId="2" borderId="2" xfId="0" applyNumberFormat="1" applyFont="1" applyFill="1" applyBorder="1" applyAlignment="1">
      <alignment horizontal="centerContinuous"/>
    </xf>
    <xf numFmtId="173" fontId="8" fillId="3" borderId="2" xfId="2" applyNumberFormat="1" applyFont="1" applyFill="1" applyBorder="1" applyAlignment="1">
      <alignment vertical="top"/>
    </xf>
    <xf numFmtId="0" fontId="57" fillId="2" borderId="2" xfId="0" applyFont="1" applyFill="1" applyBorder="1" applyAlignment="1">
      <alignment horizontal="center"/>
    </xf>
    <xf numFmtId="0" fontId="12" fillId="2" borderId="4" xfId="0" applyFont="1" applyFill="1" applyBorder="1" applyAlignment="1">
      <alignment horizontal="center"/>
    </xf>
    <xf numFmtId="0" fontId="31" fillId="2" borderId="0" xfId="0" applyFont="1" applyFill="1" applyBorder="1" applyAlignment="1">
      <alignment vertical="top"/>
    </xf>
    <xf numFmtId="0" fontId="50" fillId="5" borderId="0" xfId="0" applyFont="1" applyFill="1" applyBorder="1" applyAlignment="1">
      <alignment vertical="top"/>
    </xf>
    <xf numFmtId="3" fontId="69" fillId="5" borderId="0" xfId="0" applyNumberFormat="1" applyFont="1" applyFill="1" applyBorder="1" applyAlignment="1">
      <alignment horizontal="center"/>
    </xf>
    <xf numFmtId="3" fontId="69" fillId="5" borderId="0" xfId="0" applyNumberFormat="1" applyFont="1" applyFill="1" applyBorder="1" applyAlignment="1">
      <alignment horizontal="right"/>
    </xf>
    <xf numFmtId="171" fontId="69" fillId="5" borderId="0" xfId="3" applyNumberFormat="1" applyFont="1" applyFill="1" applyBorder="1"/>
    <xf numFmtId="9" fontId="69" fillId="5" borderId="0" xfId="24" applyFont="1" applyFill="1" applyBorder="1" applyAlignment="1">
      <alignment horizontal="center"/>
    </xf>
    <xf numFmtId="3" fontId="69" fillId="5" borderId="0" xfId="0" applyNumberFormat="1" applyFont="1" applyFill="1" applyBorder="1" applyAlignment="1"/>
    <xf numFmtId="0" fontId="50" fillId="2" borderId="0" xfId="0" applyFont="1" applyFill="1" applyBorder="1" applyAlignment="1">
      <alignment horizontal="left"/>
    </xf>
    <xf numFmtId="0" fontId="50" fillId="8" borderId="2" xfId="0" applyFont="1" applyFill="1" applyBorder="1" applyAlignment="1">
      <alignment vertical="top"/>
    </xf>
    <xf numFmtId="0" fontId="50" fillId="5" borderId="2" xfId="0" applyFont="1" applyFill="1" applyBorder="1" applyAlignment="1">
      <alignment vertical="top"/>
    </xf>
    <xf numFmtId="180" fontId="50" fillId="5" borderId="6" xfId="0" applyNumberFormat="1" applyFont="1" applyFill="1" applyBorder="1" applyAlignment="1">
      <alignment horizontal="center" vertical="top"/>
    </xf>
    <xf numFmtId="180" fontId="50" fillId="5" borderId="2" xfId="0" applyNumberFormat="1" applyFont="1" applyFill="1" applyBorder="1" applyAlignment="1">
      <alignment horizontal="center" vertical="top"/>
    </xf>
    <xf numFmtId="180" fontId="50" fillId="5" borderId="2" xfId="0" applyNumberFormat="1" applyFont="1" applyFill="1" applyBorder="1" applyAlignment="1">
      <alignment vertical="top"/>
    </xf>
    <xf numFmtId="0" fontId="50" fillId="2" borderId="2" xfId="0" applyFont="1" applyFill="1" applyBorder="1" applyAlignment="1">
      <alignment vertical="top"/>
    </xf>
    <xf numFmtId="0" fontId="1" fillId="2" borderId="7" xfId="0" applyFont="1" applyFill="1" applyBorder="1" applyAlignment="1">
      <alignment vertical="top"/>
    </xf>
    <xf numFmtId="0" fontId="2" fillId="2" borderId="13" xfId="0" quotePrefix="1" applyFont="1" applyFill="1" applyBorder="1" applyAlignment="1">
      <alignment horizontal="center"/>
    </xf>
    <xf numFmtId="169" fontId="2" fillId="2" borderId="0" xfId="2" applyNumberFormat="1" applyFont="1" applyFill="1" applyAlignment="1"/>
    <xf numFmtId="166" fontId="2" fillId="2" borderId="0" xfId="2" applyNumberFormat="1" applyFont="1" applyFill="1"/>
    <xf numFmtId="16" fontId="2" fillId="2" borderId="13" xfId="0" quotePrefix="1" applyNumberFormat="1" applyFont="1" applyFill="1" applyBorder="1" applyAlignment="1">
      <alignment horizontal="center"/>
    </xf>
    <xf numFmtId="0" fontId="2" fillId="2" borderId="13" xfId="0" applyFont="1" applyFill="1" applyBorder="1" applyAlignment="1">
      <alignment horizontal="center"/>
    </xf>
    <xf numFmtId="166" fontId="8" fillId="2" borderId="2" xfId="0" applyNumberFormat="1" applyFont="1" applyFill="1" applyBorder="1" applyAlignment="1">
      <alignment vertical="top"/>
    </xf>
    <xf numFmtId="171" fontId="1" fillId="2" borderId="2" xfId="0" applyNumberFormat="1" applyFont="1" applyFill="1" applyBorder="1" applyAlignment="1"/>
    <xf numFmtId="173" fontId="38" fillId="3" borderId="14" xfId="2" applyNumberFormat="1" applyFont="1" applyFill="1" applyBorder="1" applyAlignment="1">
      <alignment vertical="top"/>
    </xf>
    <xf numFmtId="173" fontId="13" fillId="3" borderId="14" xfId="2" applyNumberFormat="1" applyFont="1" applyFill="1" applyBorder="1" applyAlignment="1">
      <alignment vertical="top"/>
    </xf>
    <xf numFmtId="173" fontId="38" fillId="3" borderId="18" xfId="2" applyNumberFormat="1" applyFont="1" applyFill="1" applyBorder="1" applyAlignment="1">
      <alignment vertical="top"/>
    </xf>
    <xf numFmtId="173" fontId="13" fillId="3" borderId="18" xfId="2" applyNumberFormat="1" applyFont="1" applyFill="1" applyBorder="1" applyAlignment="1">
      <alignment vertical="top"/>
    </xf>
    <xf numFmtId="171" fontId="12" fillId="2" borderId="0" xfId="3" applyNumberFormat="1" applyFont="1" applyFill="1" applyBorder="1" applyProtection="1"/>
    <xf numFmtId="173" fontId="13" fillId="0" borderId="18" xfId="2" applyNumberFormat="1" applyFont="1" applyFill="1" applyBorder="1" applyAlignment="1">
      <alignment vertical="top"/>
    </xf>
    <xf numFmtId="0" fontId="12" fillId="2" borderId="2" xfId="0" applyFont="1" applyFill="1" applyBorder="1" applyAlignment="1">
      <alignment vertical="top"/>
    </xf>
    <xf numFmtId="3" fontId="9" fillId="3" borderId="5" xfId="0" applyNumberFormat="1" applyFont="1" applyFill="1" applyBorder="1" applyAlignment="1">
      <alignment vertical="top"/>
    </xf>
    <xf numFmtId="3" fontId="9" fillId="3" borderId="3" xfId="0" applyNumberFormat="1" applyFont="1" applyFill="1" applyBorder="1" applyAlignment="1">
      <alignment vertical="top"/>
    </xf>
    <xf numFmtId="0" fontId="1" fillId="2" borderId="2" xfId="0" applyFont="1" applyFill="1" applyBorder="1" applyAlignment="1">
      <alignment wrapText="1"/>
    </xf>
    <xf numFmtId="0" fontId="1" fillId="3" borderId="17" xfId="0" applyFont="1" applyFill="1" applyBorder="1" applyAlignment="1">
      <alignment horizontal="center" vertical="center" wrapText="1"/>
    </xf>
    <xf numFmtId="0" fontId="1" fillId="2" borderId="0" xfId="0" quotePrefix="1" applyFont="1" applyFill="1" applyBorder="1" applyAlignment="1"/>
    <xf numFmtId="37" fontId="2" fillId="2" borderId="20" xfId="16" applyFont="1" applyFill="1" applyBorder="1"/>
    <xf numFmtId="3" fontId="2" fillId="2" borderId="20" xfId="16" applyNumberFormat="1" applyFont="1" applyFill="1" applyBorder="1" applyProtection="1"/>
    <xf numFmtId="9" fontId="2" fillId="2" borderId="20" xfId="24" applyFont="1" applyFill="1" applyBorder="1" applyAlignment="1" applyProtection="1">
      <alignment horizontal="center"/>
    </xf>
    <xf numFmtId="175" fontId="2" fillId="2" borderId="20" xfId="16" applyNumberFormat="1" applyFont="1" applyFill="1" applyBorder="1" applyAlignment="1" applyProtection="1">
      <alignment horizontal="center"/>
    </xf>
    <xf numFmtId="175" fontId="2" fillId="2" borderId="24" xfId="16" applyNumberFormat="1" applyFont="1" applyFill="1" applyBorder="1" applyAlignment="1" applyProtection="1">
      <alignment horizontal="center"/>
    </xf>
    <xf numFmtId="0" fontId="12" fillId="2" borderId="24" xfId="13" applyFont="1" applyFill="1" applyBorder="1" applyAlignment="1">
      <alignment horizontal="left"/>
    </xf>
    <xf numFmtId="10" fontId="2" fillId="2" borderId="20" xfId="24" applyNumberFormat="1" applyFont="1" applyFill="1" applyBorder="1" applyAlignment="1" applyProtection="1">
      <alignment horizontal="center"/>
    </xf>
    <xf numFmtId="10" fontId="2" fillId="2" borderId="20" xfId="16" applyNumberFormat="1" applyFont="1" applyFill="1" applyBorder="1" applyAlignment="1" applyProtection="1">
      <alignment horizontal="center"/>
    </xf>
    <xf numFmtId="175" fontId="2" fillId="2" borderId="0" xfId="16" applyNumberFormat="1" applyFont="1" applyFill="1" applyBorder="1" applyAlignment="1" applyProtection="1">
      <alignment horizontal="center"/>
    </xf>
    <xf numFmtId="175" fontId="2" fillId="2" borderId="24" xfId="24" applyNumberFormat="1" applyFont="1" applyFill="1" applyBorder="1" applyAlignment="1" applyProtection="1">
      <alignment horizontal="center"/>
    </xf>
    <xf numFmtId="37" fontId="2" fillId="2" borderId="0" xfId="16" applyNumberFormat="1" applyFont="1" applyFill="1" applyBorder="1" applyAlignment="1" applyProtection="1">
      <alignment horizontal="center"/>
    </xf>
    <xf numFmtId="182" fontId="2" fillId="2" borderId="0" xfId="16" applyNumberFormat="1" applyFont="1" applyFill="1" applyBorder="1" applyAlignment="1" applyProtection="1">
      <alignment horizontal="center"/>
    </xf>
    <xf numFmtId="175" fontId="2" fillId="2" borderId="2" xfId="24" applyNumberFormat="1" applyFont="1" applyFill="1" applyBorder="1" applyAlignment="1" applyProtection="1">
      <alignment horizontal="center"/>
    </xf>
    <xf numFmtId="175" fontId="2" fillId="2" borderId="12" xfId="24" applyNumberFormat="1" applyFont="1" applyFill="1" applyBorder="1" applyAlignment="1" applyProtection="1">
      <alignment horizontal="center"/>
    </xf>
    <xf numFmtId="10" fontId="2" fillId="2" borderId="21" xfId="24" applyNumberFormat="1" applyFont="1" applyFill="1" applyBorder="1" applyAlignment="1" applyProtection="1">
      <alignment horizontal="center"/>
    </xf>
    <xf numFmtId="10" fontId="2" fillId="2" borderId="24" xfId="24" applyNumberFormat="1" applyFont="1" applyFill="1" applyBorder="1" applyAlignment="1" applyProtection="1">
      <alignment horizontal="center"/>
    </xf>
    <xf numFmtId="0" fontId="13" fillId="3" borderId="0" xfId="0" applyFont="1" applyFill="1" applyAlignment="1">
      <alignment vertical="top"/>
    </xf>
    <xf numFmtId="37" fontId="12" fillId="2" borderId="0" xfId="13" applyNumberFormat="1" applyFont="1" applyFill="1" applyBorder="1" applyAlignment="1" applyProtection="1">
      <alignment horizontal="center"/>
    </xf>
    <xf numFmtId="3" fontId="12" fillId="2" borderId="0" xfId="16" applyNumberFormat="1" applyFont="1" applyFill="1" applyBorder="1" applyAlignment="1" applyProtection="1">
      <alignment horizontal="center"/>
    </xf>
    <xf numFmtId="37" fontId="10" fillId="2" borderId="0" xfId="13" applyNumberFormat="1" applyFont="1" applyFill="1" applyBorder="1" applyAlignment="1" applyProtection="1">
      <alignment horizontal="left"/>
    </xf>
    <xf numFmtId="0" fontId="12" fillId="2" borderId="26" xfId="13" applyFont="1" applyFill="1" applyBorder="1" applyAlignment="1">
      <alignment horizontal="left"/>
    </xf>
    <xf numFmtId="3" fontId="12" fillId="2" borderId="26" xfId="13" applyNumberFormat="1" applyFont="1" applyFill="1" applyBorder="1"/>
    <xf numFmtId="0" fontId="12" fillId="2" borderId="20" xfId="13" applyFont="1" applyFill="1" applyBorder="1" applyAlignment="1">
      <alignment horizontal="left"/>
    </xf>
    <xf numFmtId="3" fontId="12" fillId="2" borderId="20" xfId="13" applyNumberFormat="1" applyFont="1" applyFill="1" applyBorder="1"/>
    <xf numFmtId="178" fontId="12" fillId="2" borderId="20" xfId="13" applyNumberFormat="1" applyFont="1" applyFill="1" applyBorder="1"/>
    <xf numFmtId="0" fontId="12" fillId="2" borderId="21" xfId="13" applyFont="1" applyFill="1" applyBorder="1" applyAlignment="1">
      <alignment horizontal="left"/>
    </xf>
    <xf numFmtId="3" fontId="12" fillId="2" borderId="24" xfId="13" applyNumberFormat="1" applyFont="1" applyFill="1" applyBorder="1"/>
    <xf numFmtId="0" fontId="12" fillId="2" borderId="20" xfId="13" applyNumberFormat="1" applyFont="1" applyFill="1" applyBorder="1"/>
    <xf numFmtId="167" fontId="12" fillId="2" borderId="20" xfId="13" applyNumberFormat="1" applyFont="1" applyFill="1" applyBorder="1"/>
    <xf numFmtId="0" fontId="12" fillId="2" borderId="10" xfId="13" applyFont="1" applyFill="1" applyBorder="1" applyAlignment="1">
      <alignment horizontal="left"/>
    </xf>
    <xf numFmtId="0" fontId="12" fillId="2" borderId="26" xfId="13" applyNumberFormat="1" applyFont="1" applyFill="1" applyBorder="1"/>
    <xf numFmtId="0" fontId="12" fillId="2" borderId="0" xfId="13" applyNumberFormat="1" applyFont="1" applyFill="1" applyBorder="1"/>
    <xf numFmtId="3" fontId="12" fillId="2" borderId="21" xfId="13" applyNumberFormat="1" applyFont="1" applyFill="1" applyBorder="1"/>
    <xf numFmtId="3" fontId="12" fillId="2" borderId="0" xfId="13" applyNumberFormat="1" applyFont="1" applyFill="1" applyBorder="1"/>
    <xf numFmtId="168" fontId="12" fillId="2" borderId="26" xfId="2" applyNumberFormat="1" applyFont="1" applyFill="1" applyBorder="1"/>
    <xf numFmtId="168" fontId="12" fillId="2" borderId="10" xfId="2" applyNumberFormat="1" applyFont="1" applyFill="1" applyBorder="1"/>
    <xf numFmtId="168" fontId="12" fillId="2" borderId="20" xfId="2" applyNumberFormat="1" applyFont="1" applyFill="1" applyBorder="1"/>
    <xf numFmtId="168" fontId="12" fillId="2" borderId="24" xfId="2" applyNumberFormat="1" applyFont="1" applyFill="1" applyBorder="1"/>
    <xf numFmtId="176" fontId="12" fillId="2" borderId="20" xfId="2" applyNumberFormat="1" applyFont="1" applyFill="1" applyBorder="1" applyAlignment="1">
      <alignment horizontal="center"/>
    </xf>
    <xf numFmtId="176" fontId="12" fillId="2" borderId="20" xfId="2" applyNumberFormat="1" applyFont="1" applyFill="1" applyBorder="1"/>
    <xf numFmtId="3" fontId="12" fillId="2" borderId="10" xfId="13" applyNumberFormat="1" applyFont="1" applyFill="1" applyBorder="1"/>
    <xf numFmtId="168" fontId="12" fillId="2" borderId="26" xfId="2" applyNumberFormat="1" applyFont="1" applyFill="1" applyBorder="1" applyAlignment="1">
      <alignment horizontal="right"/>
    </xf>
    <xf numFmtId="168" fontId="12" fillId="2" borderId="20" xfId="2" applyNumberFormat="1" applyFont="1" applyFill="1" applyBorder="1" applyAlignment="1">
      <alignment horizontal="right"/>
    </xf>
    <xf numFmtId="176" fontId="12" fillId="2" borderId="20" xfId="2" applyNumberFormat="1" applyFont="1" applyFill="1" applyBorder="1" applyAlignment="1">
      <alignment horizontal="right"/>
    </xf>
    <xf numFmtId="3" fontId="12" fillId="2" borderId="20" xfId="13" applyNumberFormat="1" applyFont="1" applyFill="1" applyBorder="1" applyAlignment="1">
      <alignment horizontal="right"/>
    </xf>
    <xf numFmtId="168" fontId="12" fillId="2" borderId="14" xfId="2" applyNumberFormat="1" applyFont="1" applyFill="1" applyBorder="1"/>
    <xf numFmtId="168" fontId="12" fillId="2" borderId="0" xfId="2" applyNumberFormat="1" applyFont="1" applyFill="1" applyBorder="1"/>
    <xf numFmtId="176" fontId="12" fillId="2" borderId="22" xfId="2" applyNumberFormat="1" applyFont="1" applyFill="1" applyBorder="1" applyAlignment="1">
      <alignment horizontal="right"/>
    </xf>
    <xf numFmtId="168" fontId="12" fillId="2" borderId="22" xfId="2" applyNumberFormat="1" applyFont="1" applyFill="1" applyBorder="1"/>
    <xf numFmtId="168" fontId="12" fillId="2" borderId="2" xfId="2" applyNumberFormat="1" applyFont="1" applyFill="1" applyBorder="1"/>
    <xf numFmtId="3" fontId="12" fillId="2" borderId="26" xfId="13" applyNumberFormat="1" applyFont="1" applyFill="1" applyBorder="1" applyAlignment="1">
      <alignment horizontal="right"/>
    </xf>
    <xf numFmtId="0" fontId="12" fillId="2" borderId="0" xfId="13" applyFont="1" applyFill="1" applyBorder="1" applyAlignment="1">
      <alignment horizontal="left"/>
    </xf>
    <xf numFmtId="0" fontId="12" fillId="2" borderId="12" xfId="13" applyFont="1" applyFill="1" applyBorder="1" applyAlignment="1">
      <alignment horizontal="left"/>
    </xf>
    <xf numFmtId="168" fontId="1" fillId="2" borderId="26" xfId="2" applyNumberFormat="1" applyFont="1" applyFill="1" applyBorder="1"/>
    <xf numFmtId="3" fontId="12" fillId="2" borderId="23" xfId="13" applyNumberFormat="1" applyFont="1" applyFill="1" applyBorder="1"/>
    <xf numFmtId="3" fontId="21" fillId="2" borderId="26" xfId="13" applyNumberFormat="1" applyFont="1" applyFill="1" applyBorder="1"/>
    <xf numFmtId="3" fontId="12" fillId="2" borderId="22" xfId="13" applyNumberFormat="1" applyFont="1" applyFill="1" applyBorder="1"/>
    <xf numFmtId="3" fontId="21" fillId="2" borderId="20" xfId="13" applyNumberFormat="1" applyFont="1" applyFill="1" applyBorder="1"/>
    <xf numFmtId="178" fontId="21" fillId="2" borderId="20" xfId="13" applyNumberFormat="1" applyFont="1" applyFill="1" applyBorder="1"/>
    <xf numFmtId="178" fontId="12" fillId="2" borderId="24" xfId="13" applyNumberFormat="1" applyFont="1" applyFill="1" applyBorder="1"/>
    <xf numFmtId="178" fontId="12" fillId="2" borderId="25" xfId="13" applyNumberFormat="1" applyFont="1" applyFill="1" applyBorder="1"/>
    <xf numFmtId="178" fontId="21" fillId="2" borderId="24" xfId="13" applyNumberFormat="1" applyFont="1" applyFill="1" applyBorder="1"/>
    <xf numFmtId="3" fontId="12" fillId="2" borderId="14" xfId="13" applyNumberFormat="1" applyFont="1" applyFill="1" applyBorder="1"/>
    <xf numFmtId="3" fontId="12" fillId="2" borderId="0" xfId="0" applyNumberFormat="1" applyFont="1" applyFill="1" applyAlignment="1">
      <alignment vertical="top"/>
    </xf>
    <xf numFmtId="178" fontId="12" fillId="2" borderId="12" xfId="13" applyNumberFormat="1" applyFont="1" applyFill="1" applyBorder="1"/>
    <xf numFmtId="168" fontId="12" fillId="2" borderId="21" xfId="2" applyNumberFormat="1" applyFont="1" applyFill="1" applyBorder="1"/>
    <xf numFmtId="0" fontId="13" fillId="2" borderId="0" xfId="0" applyFont="1" applyFill="1" applyAlignment="1">
      <alignment horizontal="center" vertical="top"/>
    </xf>
    <xf numFmtId="41" fontId="21" fillId="2" borderId="0" xfId="3" applyFont="1" applyFill="1" applyBorder="1"/>
    <xf numFmtId="167" fontId="21" fillId="2" borderId="0" xfId="0" applyNumberFormat="1" applyFont="1" applyFill="1" applyAlignment="1">
      <alignment horizontal="center"/>
    </xf>
    <xf numFmtId="41" fontId="12" fillId="2" borderId="0" xfId="3" applyFont="1" applyFill="1" applyBorder="1"/>
    <xf numFmtId="167" fontId="12" fillId="2" borderId="3" xfId="0" applyNumberFormat="1" applyFont="1" applyFill="1" applyBorder="1" applyAlignment="1">
      <alignment horizontal="center"/>
    </xf>
    <xf numFmtId="0" fontId="12" fillId="2" borderId="0" xfId="0" quotePrefix="1" applyFont="1" applyFill="1" applyBorder="1" applyAlignment="1">
      <alignment horizontal="left"/>
    </xf>
    <xf numFmtId="0" fontId="13" fillId="2" borderId="0" xfId="0" quotePrefix="1" applyFont="1" applyFill="1" applyAlignment="1">
      <alignment horizontal="center" vertical="top"/>
    </xf>
    <xf numFmtId="0" fontId="12" fillId="3" borderId="0" xfId="0" quotePrefix="1" applyFont="1" applyFill="1" applyAlignment="1">
      <alignment horizontal="center" vertical="top"/>
    </xf>
    <xf numFmtId="0" fontId="12" fillId="3" borderId="0" xfId="0" applyFont="1" applyFill="1" applyAlignment="1">
      <alignment horizontal="center" vertical="top"/>
    </xf>
    <xf numFmtId="0" fontId="1" fillId="2" borderId="0" xfId="0" applyFont="1" applyFill="1" applyAlignment="1">
      <alignment horizontal="left" vertical="top"/>
    </xf>
    <xf numFmtId="0" fontId="21" fillId="2" borderId="0" xfId="0" applyFont="1" applyFill="1" applyAlignment="1">
      <alignment vertical="top"/>
    </xf>
    <xf numFmtId="0" fontId="21" fillId="2" borderId="0" xfId="0" applyFont="1" applyFill="1" applyAlignment="1"/>
    <xf numFmtId="0" fontId="3" fillId="2" borderId="0" xfId="0" applyFont="1" applyFill="1" applyAlignment="1">
      <alignment vertical="top"/>
    </xf>
    <xf numFmtId="0" fontId="72" fillId="2" borderId="0" xfId="0" applyFont="1" applyFill="1"/>
    <xf numFmtId="3" fontId="1" fillId="5" borderId="0" xfId="0" applyNumberFormat="1" applyFont="1" applyFill="1" applyBorder="1" applyAlignment="1">
      <alignment horizontal="right" wrapText="1"/>
    </xf>
    <xf numFmtId="3" fontId="1" fillId="5" borderId="2" xfId="0" applyNumberFormat="1" applyFont="1" applyFill="1" applyBorder="1" applyAlignment="1">
      <alignment horizontal="right" wrapText="1"/>
    </xf>
    <xf numFmtId="3" fontId="1" fillId="5" borderId="14" xfId="0" applyNumberFormat="1" applyFont="1" applyFill="1" applyBorder="1" applyAlignment="1">
      <alignment horizontal="right" wrapText="1"/>
    </xf>
    <xf numFmtId="3" fontId="1" fillId="5" borderId="1" xfId="0" applyNumberFormat="1" applyFont="1" applyFill="1" applyBorder="1" applyAlignment="1">
      <alignment horizontal="right" wrapText="1"/>
    </xf>
    <xf numFmtId="0" fontId="1" fillId="2" borderId="0" xfId="0" applyFont="1" applyFill="1" applyBorder="1" applyAlignment="1">
      <alignment horizontal="center" vertical="center" textRotation="90"/>
    </xf>
    <xf numFmtId="3" fontId="1" fillId="2" borderId="0" xfId="0" applyNumberFormat="1" applyFont="1" applyFill="1" applyBorder="1" applyAlignment="1">
      <alignment horizontal="right" wrapText="1"/>
    </xf>
    <xf numFmtId="178" fontId="1" fillId="2" borderId="0" xfId="0" applyNumberFormat="1" applyFont="1" applyFill="1" applyBorder="1" applyAlignment="1">
      <alignment horizontal="right" wrapText="1"/>
    </xf>
    <xf numFmtId="3" fontId="2" fillId="2" borderId="0" xfId="3" applyNumberFormat="1" applyFont="1" applyFill="1" applyBorder="1" applyAlignment="1">
      <alignment horizontal="center"/>
    </xf>
    <xf numFmtId="0" fontId="2" fillId="2" borderId="0" xfId="3" applyNumberFormat="1" applyFont="1" applyFill="1" applyBorder="1" applyAlignment="1">
      <alignment horizontal="right"/>
    </xf>
    <xf numFmtId="3" fontId="2" fillId="3" borderId="0" xfId="0" applyNumberFormat="1" applyFont="1" applyFill="1" applyBorder="1" applyAlignment="1">
      <alignment horizontal="right" wrapText="1"/>
    </xf>
    <xf numFmtId="0" fontId="2" fillId="2" borderId="0" xfId="3" quotePrefix="1" applyNumberFormat="1" applyFont="1" applyFill="1" applyBorder="1" applyAlignment="1">
      <alignment horizontal="right"/>
    </xf>
    <xf numFmtId="0" fontId="2" fillId="2" borderId="0" xfId="15" quotePrefix="1" applyNumberFormat="1" applyFont="1" applyFill="1" applyBorder="1" applyAlignment="1">
      <alignment horizontal="right"/>
    </xf>
    <xf numFmtId="171" fontId="2" fillId="2" borderId="0" xfId="3" applyNumberFormat="1" applyFont="1" applyFill="1" applyBorder="1" applyAlignment="1">
      <alignment horizontal="right"/>
    </xf>
    <xf numFmtId="3" fontId="2" fillId="2" borderId="0" xfId="3" applyNumberFormat="1" applyFont="1" applyFill="1" applyBorder="1" applyAlignment="1">
      <alignment horizontal="right"/>
    </xf>
    <xf numFmtId="0" fontId="12" fillId="2" borderId="0" xfId="15" applyFont="1" applyFill="1" applyBorder="1" applyAlignment="1">
      <alignment horizontal="left"/>
    </xf>
    <xf numFmtId="0" fontId="1" fillId="2" borderId="2" xfId="0" applyFont="1" applyFill="1" applyBorder="1" applyAlignment="1">
      <alignment horizontal="left" vertical="top"/>
    </xf>
    <xf numFmtId="3" fontId="1" fillId="2" borderId="4" xfId="24" applyNumberFormat="1" applyFont="1" applyFill="1" applyBorder="1" applyAlignment="1">
      <alignment horizontal="right"/>
    </xf>
    <xf numFmtId="0" fontId="9" fillId="2" borderId="14" xfId="0" applyFont="1" applyFill="1" applyBorder="1" applyAlignment="1">
      <alignment horizontal="center" vertical="top"/>
    </xf>
    <xf numFmtId="0" fontId="2" fillId="2" borderId="2" xfId="19" applyFont="1" applyFill="1" applyBorder="1" applyAlignment="1">
      <alignment horizontal="center"/>
    </xf>
    <xf numFmtId="166" fontId="2" fillId="2" borderId="2" xfId="2" applyNumberFormat="1" applyFont="1" applyFill="1" applyBorder="1" applyAlignment="1"/>
    <xf numFmtId="166" fontId="2" fillId="2" borderId="6" xfId="2" applyNumberFormat="1" applyFont="1" applyFill="1" applyBorder="1" applyAlignment="1"/>
    <xf numFmtId="0" fontId="21" fillId="3" borderId="0" xfId="0" applyFont="1" applyFill="1" applyAlignment="1">
      <alignment vertical="top"/>
    </xf>
    <xf numFmtId="0" fontId="12" fillId="3" borderId="0" xfId="0" applyFont="1" applyFill="1" applyAlignment="1">
      <alignment vertical="top"/>
    </xf>
    <xf numFmtId="0" fontId="12" fillId="2" borderId="0" xfId="0" applyNumberFormat="1" applyFont="1" applyFill="1" applyAlignment="1">
      <alignment horizontal="left"/>
    </xf>
    <xf numFmtId="0" fontId="1" fillId="2" borderId="2" xfId="14" applyFont="1" applyFill="1" applyBorder="1" applyAlignment="1">
      <alignment horizontal="left" indent="1"/>
    </xf>
    <xf numFmtId="171" fontId="8" fillId="2" borderId="2" xfId="3" applyNumberFormat="1" applyFont="1" applyFill="1" applyBorder="1" applyProtection="1"/>
    <xf numFmtId="171" fontId="1" fillId="2" borderId="2" xfId="0" applyNumberFormat="1" applyFont="1" applyFill="1" applyBorder="1" applyAlignment="1">
      <alignment vertical="top"/>
    </xf>
    <xf numFmtId="0" fontId="10" fillId="2" borderId="2" xfId="0" applyFont="1" applyFill="1" applyBorder="1" applyAlignment="1">
      <alignment horizontal="center" vertical="top"/>
    </xf>
    <xf numFmtId="3" fontId="2" fillId="2" borderId="2" xfId="0" applyNumberFormat="1" applyFont="1" applyFill="1" applyBorder="1" applyAlignment="1">
      <alignment horizontal="right"/>
    </xf>
    <xf numFmtId="3" fontId="9" fillId="2" borderId="2" xfId="0" applyNumberFormat="1" applyFont="1" applyFill="1" applyBorder="1" applyAlignment="1">
      <alignment vertical="top"/>
    </xf>
    <xf numFmtId="0" fontId="1" fillId="2" borderId="0" xfId="0" applyNumberFormat="1" applyFont="1" applyFill="1" applyAlignment="1">
      <alignment horizontal="left"/>
    </xf>
    <xf numFmtId="167" fontId="9" fillId="2" borderId="0" xfId="0" applyNumberFormat="1" applyFont="1" applyFill="1" applyBorder="1" applyAlignment="1">
      <alignment vertical="top"/>
    </xf>
    <xf numFmtId="167" fontId="2" fillId="2" borderId="0" xfId="0" applyNumberFormat="1" applyFont="1" applyFill="1" applyBorder="1" applyAlignment="1">
      <alignment vertical="top"/>
    </xf>
    <xf numFmtId="3" fontId="2" fillId="2" borderId="2" xfId="0" applyNumberFormat="1" applyFont="1" applyFill="1" applyBorder="1" applyAlignment="1">
      <alignment horizontal="center"/>
    </xf>
    <xf numFmtId="167" fontId="2" fillId="2" borderId="2" xfId="0" applyNumberFormat="1" applyFont="1" applyFill="1" applyBorder="1" applyAlignment="1">
      <alignment vertical="top"/>
    </xf>
    <xf numFmtId="167" fontId="9" fillId="2" borderId="2" xfId="0" applyNumberFormat="1" applyFont="1" applyFill="1" applyBorder="1" applyAlignment="1">
      <alignment vertical="top"/>
    </xf>
    <xf numFmtId="0" fontId="9" fillId="2" borderId="0" xfId="0" applyFont="1" applyFill="1" applyAlignment="1"/>
    <xf numFmtId="0" fontId="56" fillId="2" borderId="0" xfId="0" applyFont="1" applyFill="1" applyBorder="1" applyAlignment="1">
      <alignment horizontal="center"/>
    </xf>
    <xf numFmtId="49" fontId="9" fillId="3" borderId="0" xfId="0" applyNumberFormat="1" applyFont="1" applyFill="1" applyAlignment="1">
      <alignment vertical="top"/>
    </xf>
    <xf numFmtId="0" fontId="12" fillId="2" borderId="0" xfId="0" applyFont="1" applyFill="1" applyAlignment="1">
      <alignment horizontal="left" vertical="justify"/>
    </xf>
    <xf numFmtId="0" fontId="21" fillId="2" borderId="0" xfId="0" quotePrefix="1" applyNumberFormat="1" applyFont="1" applyFill="1" applyAlignment="1">
      <alignment horizontal="left"/>
    </xf>
    <xf numFmtId="3" fontId="1" fillId="2" borderId="4" xfId="12" applyNumberFormat="1" applyFont="1" applyFill="1" applyBorder="1" applyAlignment="1">
      <alignment vertical="center"/>
    </xf>
    <xf numFmtId="166" fontId="1" fillId="2" borderId="2" xfId="2" applyNumberFormat="1" applyFont="1" applyFill="1" applyBorder="1" applyAlignment="1">
      <alignment horizontal="center"/>
    </xf>
    <xf numFmtId="37" fontId="12" fillId="2" borderId="0" xfId="13" applyNumberFormat="1" applyFont="1" applyFill="1" applyBorder="1" applyAlignment="1" applyProtection="1">
      <alignment horizontal="left"/>
    </xf>
    <xf numFmtId="37" fontId="2" fillId="2" borderId="0" xfId="13" applyNumberFormat="1" applyFont="1" applyFill="1" applyBorder="1" applyAlignment="1" applyProtection="1">
      <alignment horizontal="left"/>
    </xf>
    <xf numFmtId="183" fontId="2" fillId="2" borderId="19" xfId="16" applyNumberFormat="1" applyFont="1" applyFill="1" applyBorder="1" applyProtection="1"/>
    <xf numFmtId="175" fontId="2" fillId="2" borderId="19" xfId="24" applyNumberFormat="1" applyFont="1" applyFill="1" applyBorder="1" applyAlignment="1" applyProtection="1">
      <alignment horizontal="center"/>
    </xf>
    <xf numFmtId="175" fontId="2" fillId="2" borderId="27" xfId="24" applyNumberFormat="1" applyFont="1" applyFill="1" applyBorder="1" applyAlignment="1" applyProtection="1">
      <alignment horizontal="center"/>
    </xf>
    <xf numFmtId="175" fontId="2" fillId="2" borderId="19" xfId="16" applyNumberFormat="1" applyFont="1" applyFill="1" applyBorder="1" applyAlignment="1" applyProtection="1">
      <alignment horizontal="center"/>
    </xf>
    <xf numFmtId="183" fontId="2" fillId="2" borderId="19" xfId="16" applyNumberFormat="1" applyFont="1" applyFill="1" applyBorder="1" applyAlignment="1" applyProtection="1">
      <alignment horizontal="center"/>
    </xf>
    <xf numFmtId="37" fontId="1" fillId="2" borderId="24" xfId="16" applyFont="1" applyFill="1" applyBorder="1"/>
    <xf numFmtId="37" fontId="2" fillId="2" borderId="10" xfId="16" applyFont="1" applyFill="1" applyBorder="1"/>
    <xf numFmtId="3" fontId="2" fillId="2" borderId="26" xfId="16" applyNumberFormat="1" applyFont="1" applyFill="1" applyBorder="1" applyProtection="1"/>
    <xf numFmtId="9" fontId="2" fillId="2" borderId="26" xfId="24" applyFont="1" applyFill="1" applyBorder="1" applyAlignment="1" applyProtection="1">
      <alignment horizontal="center"/>
    </xf>
    <xf numFmtId="175" fontId="2" fillId="2" borderId="26" xfId="16" applyNumberFormat="1" applyFont="1" applyFill="1" applyBorder="1" applyAlignment="1" applyProtection="1">
      <alignment horizontal="center"/>
    </xf>
    <xf numFmtId="37" fontId="2" fillId="2" borderId="21" xfId="16" applyFont="1" applyFill="1" applyBorder="1"/>
    <xf numFmtId="183" fontId="2" fillId="2" borderId="20" xfId="16" applyNumberFormat="1" applyFont="1" applyFill="1" applyBorder="1" applyAlignment="1" applyProtection="1">
      <alignment horizontal="center"/>
    </xf>
    <xf numFmtId="0" fontId="2" fillId="2" borderId="12" xfId="13" applyFont="1" applyFill="1" applyBorder="1" applyAlignment="1">
      <alignment horizontal="left"/>
    </xf>
    <xf numFmtId="3" fontId="2" fillId="2" borderId="24" xfId="16" applyNumberFormat="1" applyFont="1" applyFill="1" applyBorder="1" applyProtection="1"/>
    <xf numFmtId="9" fontId="2" fillId="2" borderId="24" xfId="24" applyFont="1" applyFill="1" applyBorder="1" applyAlignment="1" applyProtection="1">
      <alignment horizontal="center"/>
    </xf>
    <xf numFmtId="183" fontId="2" fillId="2" borderId="24" xfId="16" applyNumberFormat="1" applyFont="1" applyFill="1" applyBorder="1" applyAlignment="1" applyProtection="1">
      <alignment horizontal="center"/>
    </xf>
    <xf numFmtId="3" fontId="2" fillId="2" borderId="0" xfId="0" applyNumberFormat="1" applyFont="1" applyFill="1" applyAlignment="1">
      <alignment horizontal="center" vertical="top"/>
    </xf>
    <xf numFmtId="184" fontId="1" fillId="2" borderId="26" xfId="13" applyNumberFormat="1" applyFont="1" applyFill="1" applyBorder="1" applyAlignment="1">
      <alignment horizontal="center" vertical="center" wrapText="1"/>
    </xf>
    <xf numFmtId="184" fontId="1" fillId="2" borderId="19" xfId="13" applyNumberFormat="1" applyFont="1" applyFill="1" applyBorder="1" applyAlignment="1">
      <alignment horizontal="center" vertical="center" wrapText="1"/>
    </xf>
    <xf numFmtId="178" fontId="2" fillId="2" borderId="19" xfId="13" applyNumberFormat="1" applyFont="1" applyFill="1" applyBorder="1" applyAlignment="1">
      <alignment horizontal="center"/>
    </xf>
    <xf numFmtId="3" fontId="2" fillId="2" borderId="19" xfId="13" applyNumberFormat="1" applyFont="1" applyFill="1" applyBorder="1"/>
    <xf numFmtId="0" fontId="48" fillId="2" borderId="26" xfId="13" applyFont="1" applyFill="1" applyBorder="1" applyAlignment="1">
      <alignment horizontal="left"/>
    </xf>
    <xf numFmtId="0" fontId="48" fillId="2" borderId="0" xfId="13" applyFont="1" applyFill="1" applyBorder="1" applyAlignment="1">
      <alignment horizontal="center" vertical="center" wrapText="1"/>
    </xf>
    <xf numFmtId="178" fontId="2" fillId="2" borderId="0" xfId="13" applyNumberFormat="1" applyFont="1" applyFill="1" applyBorder="1" applyAlignment="1">
      <alignment horizontal="center"/>
    </xf>
    <xf numFmtId="0" fontId="29" fillId="2" borderId="0" xfId="0" applyFont="1" applyFill="1" applyAlignment="1"/>
    <xf numFmtId="0" fontId="2" fillId="2" borderId="0" xfId="13" applyFont="1" applyFill="1" applyBorder="1" applyAlignment="1">
      <alignment horizontal="center" vertical="center" wrapText="1"/>
    </xf>
    <xf numFmtId="178" fontId="2" fillId="2" borderId="0" xfId="13" applyNumberFormat="1" applyFont="1" applyFill="1" applyBorder="1"/>
    <xf numFmtId="183" fontId="2" fillId="2" borderId="0" xfId="13" applyNumberFormat="1" applyFont="1" applyFill="1" applyBorder="1"/>
    <xf numFmtId="183" fontId="2" fillId="2" borderId="0" xfId="0" applyNumberFormat="1" applyFont="1" applyFill="1" applyAlignment="1">
      <alignment vertical="top"/>
    </xf>
    <xf numFmtId="0" fontId="1" fillId="2" borderId="0" xfId="13" applyFont="1" applyFill="1" applyBorder="1" applyAlignment="1">
      <alignment horizontal="center" vertical="center" wrapText="1"/>
    </xf>
    <xf numFmtId="0" fontId="48" fillId="2" borderId="0" xfId="13" applyFont="1" applyFill="1" applyBorder="1" applyAlignment="1">
      <alignment horizontal="left"/>
    </xf>
    <xf numFmtId="178" fontId="48" fillId="2" borderId="0" xfId="13" applyNumberFormat="1" applyFont="1" applyFill="1" applyBorder="1" applyAlignment="1">
      <alignment horizontal="center"/>
    </xf>
    <xf numFmtId="0" fontId="1" fillId="2" borderId="0" xfId="13" applyFont="1" applyFill="1" applyBorder="1" applyAlignment="1">
      <alignment horizontal="left" vertical="center" wrapText="1"/>
    </xf>
    <xf numFmtId="168" fontId="2" fillId="2" borderId="19" xfId="2" applyNumberFormat="1" applyFont="1" applyFill="1" applyBorder="1"/>
    <xf numFmtId="3" fontId="2" fillId="2" borderId="28" xfId="13" applyNumberFormat="1" applyFont="1" applyFill="1" applyBorder="1"/>
    <xf numFmtId="3" fontId="48" fillId="2" borderId="0" xfId="13" applyNumberFormat="1" applyFont="1" applyFill="1" applyBorder="1" applyAlignment="1">
      <alignment horizontal="center"/>
    </xf>
    <xf numFmtId="183" fontId="48" fillId="2" borderId="0" xfId="13" applyNumberFormat="1" applyFont="1" applyFill="1" applyBorder="1"/>
    <xf numFmtId="178" fontId="2" fillId="2" borderId="20" xfId="0" applyNumberFormat="1" applyFont="1" applyFill="1" applyBorder="1" applyAlignment="1">
      <alignment horizontal="center" vertical="top"/>
    </xf>
    <xf numFmtId="178" fontId="2" fillId="2" borderId="28" xfId="13" applyNumberFormat="1" applyFont="1" applyFill="1" applyBorder="1"/>
    <xf numFmtId="0" fontId="1" fillId="2" borderId="19" xfId="13" applyFont="1" applyFill="1" applyBorder="1" applyAlignment="1">
      <alignment horizontal="center"/>
    </xf>
    <xf numFmtId="0" fontId="2" fillId="2" borderId="0" xfId="13" applyFont="1" applyFill="1" applyBorder="1" applyAlignment="1">
      <alignment horizontal="left"/>
    </xf>
    <xf numFmtId="0" fontId="2" fillId="2" borderId="21" xfId="0" applyFont="1" applyFill="1" applyBorder="1" applyAlignment="1">
      <alignment vertical="top"/>
    </xf>
    <xf numFmtId="0" fontId="2" fillId="2" borderId="26" xfId="0" applyFont="1" applyFill="1" applyBorder="1" applyAlignment="1">
      <alignment vertical="top"/>
    </xf>
    <xf numFmtId="0" fontId="2" fillId="2" borderId="20" xfId="0" applyFont="1" applyFill="1" applyBorder="1" applyAlignment="1">
      <alignment vertical="top"/>
    </xf>
    <xf numFmtId="167" fontId="2" fillId="2" borderId="20" xfId="0" applyNumberFormat="1" applyFont="1" applyFill="1" applyBorder="1" applyAlignment="1">
      <alignment vertical="top"/>
    </xf>
    <xf numFmtId="0" fontId="2" fillId="2" borderId="24" xfId="0" applyFont="1" applyFill="1" applyBorder="1" applyAlignment="1">
      <alignment vertical="top"/>
    </xf>
    <xf numFmtId="3" fontId="2" fillId="2" borderId="22" xfId="0" applyNumberFormat="1" applyFont="1" applyFill="1" applyBorder="1" applyAlignment="1">
      <alignment vertical="top"/>
    </xf>
    <xf numFmtId="178" fontId="48" fillId="2" borderId="0" xfId="13" applyNumberFormat="1" applyFont="1" applyFill="1" applyBorder="1"/>
    <xf numFmtId="175" fontId="2" fillId="2" borderId="0" xfId="24" applyNumberFormat="1" applyFont="1" applyFill="1" applyBorder="1" applyAlignment="1">
      <alignment horizontal="left"/>
    </xf>
    <xf numFmtId="175" fontId="2" fillId="2" borderId="0" xfId="24" applyNumberFormat="1" applyFont="1" applyFill="1" applyBorder="1"/>
    <xf numFmtId="1" fontId="2" fillId="2" borderId="0" xfId="13" applyNumberFormat="1" applyFont="1" applyFill="1" applyBorder="1"/>
    <xf numFmtId="0" fontId="1" fillId="2" borderId="19" xfId="13" applyFont="1" applyFill="1" applyBorder="1" applyAlignment="1">
      <alignment horizontal="center" vertical="center" wrapText="1"/>
    </xf>
    <xf numFmtId="0" fontId="1" fillId="2" borderId="19" xfId="13" quotePrefix="1" applyFont="1" applyFill="1" applyBorder="1" applyAlignment="1">
      <alignment horizontal="center"/>
    </xf>
    <xf numFmtId="178" fontId="2" fillId="2" borderId="20" xfId="0" applyNumberFormat="1" applyFont="1" applyFill="1" applyBorder="1" applyAlignment="1">
      <alignment vertical="top"/>
    </xf>
    <xf numFmtId="3" fontId="2" fillId="2" borderId="26" xfId="2" applyNumberFormat="1" applyFont="1" applyFill="1" applyBorder="1" applyAlignment="1">
      <alignment horizontal="right"/>
    </xf>
    <xf numFmtId="3" fontId="2" fillId="2" borderId="20" xfId="2" applyNumberFormat="1" applyFont="1" applyFill="1" applyBorder="1" applyAlignment="1">
      <alignment horizontal="right"/>
    </xf>
    <xf numFmtId="178" fontId="2" fillId="2" borderId="0" xfId="13" applyNumberFormat="1" applyFont="1" applyFill="1" applyBorder="1" applyAlignment="1">
      <alignment horizontal="right"/>
    </xf>
    <xf numFmtId="167" fontId="2" fillId="2" borderId="21" xfId="0" applyNumberFormat="1" applyFont="1" applyFill="1" applyBorder="1" applyAlignment="1">
      <alignment vertical="top"/>
    </xf>
    <xf numFmtId="167" fontId="2" fillId="2" borderId="22" xfId="0" applyNumberFormat="1" applyFont="1" applyFill="1" applyBorder="1" applyAlignment="1">
      <alignment vertical="top"/>
    </xf>
    <xf numFmtId="167" fontId="2" fillId="2" borderId="20" xfId="0" applyNumberFormat="1" applyFont="1" applyFill="1" applyBorder="1" applyAlignment="1">
      <alignment horizontal="right" vertical="top"/>
    </xf>
    <xf numFmtId="0" fontId="2" fillId="2" borderId="22" xfId="0" applyFont="1" applyFill="1" applyBorder="1" applyAlignment="1">
      <alignment vertical="top"/>
    </xf>
    <xf numFmtId="168" fontId="2" fillId="2" borderId="26" xfId="2" applyNumberFormat="1" applyFont="1" applyFill="1" applyBorder="1" applyAlignment="1">
      <alignment horizontal="left"/>
    </xf>
    <xf numFmtId="168" fontId="2" fillId="2" borderId="14" xfId="2" applyNumberFormat="1" applyFont="1" applyFill="1" applyBorder="1" applyAlignment="1">
      <alignment horizontal="left"/>
    </xf>
    <xf numFmtId="168" fontId="2" fillId="2" borderId="20" xfId="2" applyNumberFormat="1" applyFont="1" applyFill="1" applyBorder="1" applyAlignment="1">
      <alignment horizontal="left"/>
    </xf>
    <xf numFmtId="168" fontId="2" fillId="2" borderId="0" xfId="2" applyNumberFormat="1" applyFont="1" applyFill="1" applyBorder="1" applyAlignment="1">
      <alignment horizontal="left"/>
    </xf>
    <xf numFmtId="176" fontId="2" fillId="2" borderId="20" xfId="2" applyNumberFormat="1" applyFont="1" applyFill="1" applyBorder="1" applyAlignment="1">
      <alignment horizontal="left"/>
    </xf>
    <xf numFmtId="176" fontId="2" fillId="2" borderId="0" xfId="2" applyNumberFormat="1" applyFont="1" applyFill="1" applyBorder="1" applyAlignment="1">
      <alignment horizontal="left"/>
    </xf>
    <xf numFmtId="176" fontId="2" fillId="2" borderId="24" xfId="2" applyNumberFormat="1" applyFont="1" applyFill="1" applyBorder="1" applyAlignment="1">
      <alignment horizontal="left"/>
    </xf>
    <xf numFmtId="176" fontId="2" fillId="2" borderId="2" xfId="2" applyNumberFormat="1" applyFont="1" applyFill="1" applyBorder="1" applyAlignment="1">
      <alignment horizontal="left"/>
    </xf>
    <xf numFmtId="168" fontId="2" fillId="2" borderId="26" xfId="2" applyNumberFormat="1" applyFont="1" applyFill="1" applyBorder="1" applyAlignment="1">
      <alignment horizontal="right"/>
    </xf>
    <xf numFmtId="168" fontId="2" fillId="2" borderId="20" xfId="2" applyNumberFormat="1" applyFont="1" applyFill="1" applyBorder="1" applyAlignment="1">
      <alignment horizontal="right"/>
    </xf>
    <xf numFmtId="176" fontId="2" fillId="2" borderId="20" xfId="2" applyNumberFormat="1" applyFont="1" applyFill="1" applyBorder="1" applyAlignment="1">
      <alignment horizontal="right"/>
    </xf>
    <xf numFmtId="176" fontId="2" fillId="2" borderId="24" xfId="2" applyNumberFormat="1" applyFont="1" applyFill="1" applyBorder="1" applyAlignment="1">
      <alignment horizontal="right"/>
    </xf>
    <xf numFmtId="183" fontId="2" fillId="2" borderId="0" xfId="13" applyNumberFormat="1" applyFont="1" applyFill="1" applyBorder="1" applyAlignment="1">
      <alignment horizontal="right"/>
    </xf>
    <xf numFmtId="0" fontId="74" fillId="2" borderId="0" xfId="0" applyFont="1" applyFill="1" applyBorder="1" applyAlignment="1">
      <alignment horizontal="left" vertical="justify"/>
    </xf>
    <xf numFmtId="3" fontId="2" fillId="2" borderId="0" xfId="13" applyNumberFormat="1" applyFont="1" applyFill="1" applyBorder="1" applyAlignment="1">
      <alignment horizontal="right"/>
    </xf>
    <xf numFmtId="0" fontId="21" fillId="2" borderId="0" xfId="13" applyFont="1" applyFill="1" applyBorder="1" applyAlignment="1">
      <alignment horizontal="left" vertical="center" wrapText="1"/>
    </xf>
    <xf numFmtId="0" fontId="1" fillId="2" borderId="26" xfId="13" applyFont="1" applyFill="1" applyBorder="1" applyAlignment="1">
      <alignment horizontal="center" vertical="center" wrapText="1"/>
    </xf>
    <xf numFmtId="168" fontId="2" fillId="2" borderId="0" xfId="2" applyNumberFormat="1" applyFont="1" applyFill="1" applyBorder="1" applyAlignment="1"/>
    <xf numFmtId="3" fontId="1" fillId="2" borderId="0" xfId="13" applyNumberFormat="1" applyFont="1" applyFill="1" applyBorder="1"/>
    <xf numFmtId="0" fontId="21" fillId="2" borderId="0" xfId="0" applyFont="1" applyFill="1" applyBorder="1" applyAlignment="1">
      <alignment vertical="top"/>
    </xf>
    <xf numFmtId="0" fontId="75" fillId="2" borderId="0" xfId="0" applyFont="1" applyFill="1" applyAlignment="1"/>
    <xf numFmtId="168" fontId="2" fillId="2" borderId="26" xfId="2" applyNumberFormat="1" applyFont="1" applyFill="1" applyBorder="1" applyAlignment="1"/>
    <xf numFmtId="168" fontId="2" fillId="2" borderId="20" xfId="2" applyNumberFormat="1" applyFont="1" applyFill="1" applyBorder="1" applyAlignment="1"/>
    <xf numFmtId="168" fontId="2" fillId="2" borderId="24" xfId="2" applyNumberFormat="1" applyFont="1" applyFill="1" applyBorder="1" applyAlignment="1"/>
    <xf numFmtId="183" fontId="2" fillId="2" borderId="20" xfId="13" applyNumberFormat="1" applyFont="1" applyFill="1" applyBorder="1" applyAlignment="1">
      <alignment horizontal="left"/>
    </xf>
    <xf numFmtId="183" fontId="2" fillId="2" borderId="24" xfId="13" applyNumberFormat="1" applyFont="1" applyFill="1" applyBorder="1" applyAlignment="1">
      <alignment horizontal="left"/>
    </xf>
    <xf numFmtId="0" fontId="1" fillId="2" borderId="19" xfId="13" applyFont="1" applyFill="1" applyBorder="1" applyAlignment="1">
      <alignment horizontal="center" wrapText="1"/>
    </xf>
    <xf numFmtId="0" fontId="2" fillId="2" borderId="19" xfId="13" applyFont="1" applyFill="1" applyBorder="1" applyAlignment="1">
      <alignment horizontal="center" vertical="center" wrapText="1"/>
    </xf>
    <xf numFmtId="167" fontId="12" fillId="2" borderId="20" xfId="0" applyNumberFormat="1" applyFont="1" applyFill="1" applyBorder="1" applyAlignment="1">
      <alignment vertical="top"/>
    </xf>
    <xf numFmtId="167" fontId="12" fillId="2" borderId="22" xfId="0" applyNumberFormat="1" applyFont="1" applyFill="1" applyBorder="1" applyAlignment="1">
      <alignment vertical="top"/>
    </xf>
    <xf numFmtId="3" fontId="12" fillId="2" borderId="0" xfId="0" applyNumberFormat="1" applyFont="1" applyFill="1" applyBorder="1" applyAlignment="1">
      <alignment vertical="top"/>
    </xf>
    <xf numFmtId="3" fontId="12" fillId="2" borderId="20" xfId="0" applyNumberFormat="1" applyFont="1" applyFill="1" applyBorder="1" applyAlignment="1">
      <alignment vertical="top"/>
    </xf>
    <xf numFmtId="0" fontId="12" fillId="2" borderId="14" xfId="13" applyFont="1" applyFill="1" applyBorder="1" applyAlignment="1">
      <alignment horizontal="left"/>
    </xf>
    <xf numFmtId="178" fontId="12" fillId="2" borderId="21" xfId="13" applyNumberFormat="1" applyFont="1" applyFill="1" applyBorder="1"/>
    <xf numFmtId="0" fontId="12" fillId="2" borderId="2" xfId="13" applyFont="1" applyFill="1" applyBorder="1" applyAlignment="1">
      <alignment horizontal="left"/>
    </xf>
    <xf numFmtId="178" fontId="2" fillId="2" borderId="25" xfId="13" applyNumberFormat="1" applyFont="1" applyFill="1" applyBorder="1"/>
    <xf numFmtId="0" fontId="2" fillId="2" borderId="19" xfId="13" quotePrefix="1" applyFont="1" applyFill="1" applyBorder="1" applyAlignment="1">
      <alignment horizontal="center" vertical="center" wrapText="1"/>
    </xf>
    <xf numFmtId="0" fontId="1" fillId="2" borderId="24" xfId="13" applyFont="1" applyFill="1" applyBorder="1" applyAlignment="1">
      <alignment horizontal="center" vertical="center" wrapText="1"/>
    </xf>
    <xf numFmtId="175" fontId="2" fillId="2" borderId="4" xfId="0" applyNumberFormat="1" applyFont="1" applyFill="1" applyBorder="1" applyAlignment="1">
      <alignment horizontal="center" wrapText="1"/>
    </xf>
    <xf numFmtId="166" fontId="1" fillId="2" borderId="4" xfId="2" applyNumberFormat="1" applyFont="1" applyFill="1" applyBorder="1" applyAlignment="1">
      <alignment horizontal="center" wrapText="1"/>
    </xf>
    <xf numFmtId="0" fontId="10" fillId="2" borderId="2" xfId="0" applyFont="1" applyFill="1" applyBorder="1" applyAlignment="1">
      <alignment horizontal="center" wrapText="1"/>
    </xf>
    <xf numFmtId="3" fontId="21" fillId="2" borderId="0" xfId="11" applyNumberFormat="1" applyFont="1" applyFill="1" applyBorder="1" applyAlignment="1">
      <alignment vertical="center"/>
    </xf>
    <xf numFmtId="3" fontId="57" fillId="2" borderId="41" xfId="0" applyNumberFormat="1" applyFont="1" applyFill="1" applyBorder="1"/>
    <xf numFmtId="3" fontId="57" fillId="2" borderId="42" xfId="0" applyNumberFormat="1" applyFont="1" applyFill="1" applyBorder="1"/>
    <xf numFmtId="3" fontId="57" fillId="2" borderId="43" xfId="0" applyNumberFormat="1" applyFont="1" applyFill="1" applyBorder="1"/>
    <xf numFmtId="3" fontId="21" fillId="2" borderId="0" xfId="12" applyNumberFormat="1" applyFont="1" applyFill="1" applyBorder="1" applyAlignment="1">
      <alignment vertical="center"/>
    </xf>
    <xf numFmtId="0" fontId="57" fillId="2" borderId="44" xfId="0" applyFont="1" applyFill="1" applyBorder="1"/>
    <xf numFmtId="0" fontId="57" fillId="2" borderId="45" xfId="0" applyFont="1" applyFill="1" applyBorder="1"/>
    <xf numFmtId="3" fontId="57" fillId="2" borderId="44" xfId="0" applyNumberFormat="1" applyFont="1" applyFill="1" applyBorder="1"/>
    <xf numFmtId="3" fontId="57" fillId="2" borderId="46" xfId="0" applyNumberFormat="1" applyFont="1" applyFill="1" applyBorder="1"/>
    <xf numFmtId="3" fontId="57" fillId="2" borderId="45" xfId="0" applyNumberFormat="1" applyFont="1" applyFill="1" applyBorder="1"/>
    <xf numFmtId="3" fontId="1" fillId="2" borderId="2" xfId="0" applyNumberFormat="1" applyFont="1" applyFill="1" applyBorder="1" applyAlignment="1" applyProtection="1">
      <alignment horizontal="center" vertical="center" wrapText="1"/>
    </xf>
    <xf numFmtId="3" fontId="2" fillId="2" borderId="0" xfId="12" applyNumberFormat="1" applyFont="1" applyFill="1" applyBorder="1" applyAlignment="1">
      <alignment vertical="center"/>
    </xf>
    <xf numFmtId="3" fontId="1" fillId="2" borderId="2" xfId="13" quotePrefix="1" applyNumberFormat="1" applyFont="1" applyFill="1" applyBorder="1" applyAlignment="1">
      <alignment horizontal="center" vertical="center"/>
    </xf>
    <xf numFmtId="3" fontId="2" fillId="2" borderId="0" xfId="11" applyNumberFormat="1" applyFont="1" applyFill="1" applyBorder="1" applyAlignment="1">
      <alignment vertical="center"/>
    </xf>
    <xf numFmtId="3" fontId="1" fillId="2" borderId="0" xfId="12" applyNumberFormat="1" applyFont="1" applyFill="1" applyBorder="1" applyAlignment="1">
      <alignment vertical="center"/>
    </xf>
    <xf numFmtId="181" fontId="1" fillId="2" borderId="2" xfId="0" applyNumberFormat="1" applyFont="1" applyFill="1" applyBorder="1" applyAlignment="1" applyProtection="1">
      <alignment horizontal="center" vertical="center" wrapText="1"/>
    </xf>
    <xf numFmtId="181" fontId="1" fillId="2" borderId="0" xfId="0" applyNumberFormat="1" applyFont="1" applyFill="1" applyBorder="1" applyAlignment="1" applyProtection="1">
      <alignment horizontal="center" vertical="center" wrapText="1"/>
    </xf>
    <xf numFmtId="181" fontId="1" fillId="2" borderId="14" xfId="0" applyNumberFormat="1" applyFont="1" applyFill="1" applyBorder="1" applyAlignment="1" applyProtection="1">
      <alignment horizontal="center" vertical="center" wrapText="1"/>
    </xf>
    <xf numFmtId="181" fontId="1" fillId="2" borderId="0" xfId="0" applyNumberFormat="1" applyFont="1" applyFill="1" applyBorder="1" applyAlignment="1" applyProtection="1">
      <alignment wrapText="1"/>
    </xf>
    <xf numFmtId="181" fontId="2" fillId="2" borderId="46" xfId="0" applyNumberFormat="1" applyFont="1" applyFill="1" applyBorder="1" applyAlignment="1" applyProtection="1">
      <alignment wrapText="1"/>
    </xf>
    <xf numFmtId="181" fontId="2" fillId="2" borderId="0" xfId="0" applyNumberFormat="1" applyFont="1" applyFill="1" applyBorder="1" applyAlignment="1" applyProtection="1">
      <alignment wrapText="1"/>
    </xf>
    <xf numFmtId="181" fontId="1" fillId="2" borderId="4" xfId="0" applyNumberFormat="1" applyFont="1" applyFill="1" applyBorder="1" applyAlignment="1" applyProtection="1">
      <alignment wrapText="1"/>
    </xf>
    <xf numFmtId="0" fontId="1" fillId="2" borderId="2" xfId="13" quotePrefix="1" applyFont="1" applyFill="1" applyBorder="1" applyAlignment="1">
      <alignment horizontal="center" vertical="center"/>
    </xf>
    <xf numFmtId="0" fontId="28" fillId="2" borderId="0" xfId="0" applyFont="1" applyFill="1" applyBorder="1" applyAlignment="1">
      <alignment vertical="center"/>
    </xf>
    <xf numFmtId="181" fontId="1" fillId="2" borderId="4" xfId="0" applyNumberFormat="1" applyFont="1" applyFill="1" applyBorder="1" applyAlignment="1" applyProtection="1">
      <alignment vertical="center" wrapText="1"/>
    </xf>
    <xf numFmtId="181" fontId="0" fillId="2" borderId="0" xfId="0" applyNumberFormat="1" applyFill="1"/>
    <xf numFmtId="181" fontId="2" fillId="2" borderId="41" xfId="0" applyNumberFormat="1" applyFont="1" applyFill="1" applyBorder="1" applyAlignment="1" applyProtection="1">
      <alignment vertical="center" wrapText="1"/>
    </xf>
    <xf numFmtId="181" fontId="2" fillId="2" borderId="42" xfId="0" applyNumberFormat="1" applyFont="1" applyFill="1" applyBorder="1" applyAlignment="1" applyProtection="1">
      <alignment vertical="center" wrapText="1"/>
    </xf>
    <xf numFmtId="181" fontId="2" fillId="2" borderId="43" xfId="0" applyNumberFormat="1" applyFont="1" applyFill="1" applyBorder="1" applyAlignment="1" applyProtection="1">
      <alignment vertical="center" wrapText="1"/>
    </xf>
    <xf numFmtId="181" fontId="2" fillId="2" borderId="44" xfId="0" applyNumberFormat="1" applyFont="1" applyFill="1" applyBorder="1" applyAlignment="1" applyProtection="1">
      <alignment vertical="center" wrapText="1"/>
    </xf>
    <xf numFmtId="181" fontId="2" fillId="2" borderId="46" xfId="0" applyNumberFormat="1" applyFont="1" applyFill="1" applyBorder="1" applyAlignment="1" applyProtection="1">
      <alignment vertical="center" wrapText="1"/>
    </xf>
    <xf numFmtId="181" fontId="2" fillId="2" borderId="45" xfId="0" applyNumberFormat="1" applyFont="1" applyFill="1" applyBorder="1" applyAlignment="1" applyProtection="1">
      <alignment vertical="center" wrapText="1"/>
    </xf>
    <xf numFmtId="3" fontId="1" fillId="2" borderId="0" xfId="0" applyNumberFormat="1" applyFont="1" applyFill="1" applyBorder="1" applyAlignment="1">
      <alignment horizontal="center" vertical="center" wrapText="1"/>
    </xf>
    <xf numFmtId="3" fontId="28" fillId="2" borderId="0" xfId="0" applyNumberFormat="1" applyFont="1" applyFill="1" applyBorder="1"/>
    <xf numFmtId="3" fontId="1" fillId="2" borderId="4" xfId="0" applyNumberFormat="1" applyFont="1" applyFill="1" applyBorder="1" applyAlignment="1" applyProtection="1">
      <alignment wrapText="1"/>
    </xf>
    <xf numFmtId="3" fontId="2" fillId="2" borderId="41" xfId="0" applyNumberFormat="1" applyFont="1" applyFill="1" applyBorder="1" applyAlignment="1" applyProtection="1">
      <alignment wrapText="1"/>
    </xf>
    <xf numFmtId="3" fontId="2" fillId="2" borderId="42" xfId="0" applyNumberFormat="1" applyFont="1" applyFill="1" applyBorder="1" applyAlignment="1" applyProtection="1">
      <alignment wrapText="1"/>
    </xf>
    <xf numFmtId="3" fontId="2" fillId="2" borderId="43" xfId="0" applyNumberFormat="1" applyFont="1" applyFill="1" applyBorder="1" applyAlignment="1" applyProtection="1">
      <alignment wrapText="1"/>
    </xf>
    <xf numFmtId="3" fontId="2" fillId="2" borderId="44" xfId="0" applyNumberFormat="1" applyFont="1" applyFill="1" applyBorder="1" applyAlignment="1" applyProtection="1">
      <alignment wrapText="1"/>
    </xf>
    <xf numFmtId="3" fontId="2" fillId="2" borderId="46" xfId="0" applyNumberFormat="1" applyFont="1" applyFill="1" applyBorder="1" applyAlignment="1" applyProtection="1">
      <alignment wrapText="1"/>
    </xf>
    <xf numFmtId="3" fontId="2" fillId="2" borderId="45" xfId="0" applyNumberFormat="1" applyFont="1" applyFill="1" applyBorder="1" applyAlignment="1" applyProtection="1">
      <alignment wrapText="1"/>
    </xf>
    <xf numFmtId="3" fontId="1" fillId="2" borderId="4" xfId="0" applyNumberFormat="1" applyFont="1" applyFill="1" applyBorder="1" applyAlignment="1" applyProtection="1">
      <alignment vertical="center" wrapText="1"/>
    </xf>
    <xf numFmtId="3" fontId="2" fillId="2" borderId="4" xfId="0" applyNumberFormat="1" applyFont="1" applyFill="1" applyBorder="1" applyAlignment="1" applyProtection="1">
      <alignment wrapText="1"/>
    </xf>
    <xf numFmtId="0" fontId="1" fillId="2" borderId="7" xfId="0" applyFont="1" applyFill="1" applyBorder="1" applyAlignment="1">
      <alignment horizontal="center"/>
    </xf>
    <xf numFmtId="0" fontId="21" fillId="2" borderId="19" xfId="13" applyFont="1" applyFill="1" applyBorder="1" applyAlignment="1">
      <alignment horizontal="center" vertical="center" wrapText="1"/>
    </xf>
    <xf numFmtId="0" fontId="1" fillId="3" borderId="0" xfId="0" applyFont="1" applyFill="1" applyAlignment="1">
      <alignment horizontal="center"/>
    </xf>
    <xf numFmtId="0" fontId="43" fillId="6" borderId="21" xfId="0" applyFont="1" applyFill="1" applyBorder="1" applyAlignment="1">
      <alignment horizontal="center" vertical="center" textRotation="90"/>
    </xf>
    <xf numFmtId="0" fontId="43" fillId="6" borderId="20" xfId="0" applyFont="1" applyFill="1" applyBorder="1" applyAlignment="1">
      <alignment horizontal="center" vertical="center" textRotation="90"/>
    </xf>
    <xf numFmtId="166" fontId="50" fillId="2" borderId="0" xfId="2" applyNumberFormat="1" applyFont="1" applyFill="1" applyBorder="1" applyAlignment="1">
      <alignment horizontal="left"/>
    </xf>
    <xf numFmtId="0" fontId="18" fillId="2" borderId="0" xfId="0" applyFont="1" applyFill="1" applyBorder="1" applyAlignment="1">
      <alignment horizontal="center"/>
    </xf>
    <xf numFmtId="0" fontId="5" fillId="2" borderId="0" xfId="0" applyFont="1" applyFill="1" applyBorder="1" applyAlignment="1">
      <alignment horizontal="center"/>
    </xf>
    <xf numFmtId="0" fontId="59" fillId="2" borderId="0" xfId="0" applyFont="1" applyFill="1" applyBorder="1" applyAlignment="1">
      <alignment horizontal="center"/>
    </xf>
    <xf numFmtId="0" fontId="59" fillId="2" borderId="0" xfId="0" applyFont="1" applyFill="1" applyBorder="1"/>
    <xf numFmtId="0" fontId="18" fillId="2" borderId="0" xfId="0" applyFont="1" applyFill="1" applyBorder="1"/>
    <xf numFmtId="0" fontId="5" fillId="2" borderId="0" xfId="0" applyFont="1" applyFill="1" applyBorder="1"/>
    <xf numFmtId="0" fontId="31" fillId="2" borderId="0" xfId="0" applyFont="1" applyFill="1" applyAlignment="1">
      <alignment vertical="top"/>
    </xf>
    <xf numFmtId="0" fontId="31" fillId="2" borderId="1" xfId="0" applyFont="1" applyFill="1" applyBorder="1" applyAlignment="1">
      <alignment vertical="top"/>
    </xf>
    <xf numFmtId="0" fontId="31" fillId="2" borderId="7" xfId="0" applyFont="1" applyFill="1" applyBorder="1" applyAlignment="1">
      <alignment vertical="top"/>
    </xf>
    <xf numFmtId="9" fontId="50" fillId="2" borderId="0" xfId="24" applyFont="1" applyFill="1" applyBorder="1" applyAlignment="1">
      <alignment horizontal="center"/>
    </xf>
    <xf numFmtId="166" fontId="53" fillId="2" borderId="0" xfId="2" applyNumberFormat="1" applyFont="1" applyFill="1" applyBorder="1"/>
    <xf numFmtId="166" fontId="52" fillId="2" borderId="0" xfId="2" applyNumberFormat="1" applyFont="1" applyFill="1" applyBorder="1"/>
    <xf numFmtId="166" fontId="1" fillId="2" borderId="0" xfId="2" applyNumberFormat="1" applyFont="1" applyFill="1" applyBorder="1"/>
    <xf numFmtId="0" fontId="1" fillId="9" borderId="0" xfId="0" applyFont="1" applyFill="1" applyBorder="1" applyAlignment="1">
      <alignment wrapText="1"/>
    </xf>
    <xf numFmtId="0" fontId="1" fillId="10" borderId="0" xfId="0" applyFont="1" applyFill="1" applyBorder="1" applyAlignment="1">
      <alignment vertical="center" wrapText="1"/>
    </xf>
    <xf numFmtId="0" fontId="1" fillId="10" borderId="0" xfId="0" applyFont="1" applyFill="1" applyBorder="1" applyAlignment="1">
      <alignment wrapText="1"/>
    </xf>
    <xf numFmtId="3" fontId="9" fillId="3" borderId="0" xfId="0" applyNumberFormat="1" applyFont="1" applyFill="1" applyBorder="1" applyAlignment="1">
      <alignment vertical="top"/>
    </xf>
    <xf numFmtId="3" fontId="8" fillId="3" borderId="11" xfId="0" applyNumberFormat="1" applyFont="1" applyFill="1" applyBorder="1" applyAlignment="1">
      <alignment vertical="top"/>
    </xf>
    <xf numFmtId="167" fontId="8" fillId="3" borderId="6" xfId="0" applyNumberFormat="1" applyFont="1" applyFill="1" applyBorder="1" applyAlignment="1">
      <alignment vertical="top"/>
    </xf>
    <xf numFmtId="178" fontId="2" fillId="2" borderId="0" xfId="0" applyNumberFormat="1" applyFont="1" applyFill="1" applyAlignment="1">
      <alignment vertical="top"/>
    </xf>
    <xf numFmtId="3" fontId="2" fillId="2" borderId="0" xfId="0" applyNumberFormat="1" applyFont="1" applyFill="1" applyBorder="1" applyAlignment="1">
      <alignment horizontal="center" vertical="top"/>
    </xf>
    <xf numFmtId="3" fontId="48" fillId="2" borderId="0" xfId="16" applyNumberFormat="1" applyFont="1" applyFill="1" applyBorder="1" applyProtection="1"/>
    <xf numFmtId="0" fontId="21" fillId="2" borderId="19" xfId="13" quotePrefix="1" applyFont="1" applyFill="1" applyBorder="1" applyAlignment="1">
      <alignment horizontal="center"/>
    </xf>
    <xf numFmtId="0" fontId="21" fillId="2" borderId="19" xfId="13" applyFont="1" applyFill="1" applyBorder="1" applyAlignment="1">
      <alignment horizontal="center"/>
    </xf>
    <xf numFmtId="3" fontId="1" fillId="2" borderId="23" xfId="13" applyNumberFormat="1" applyFont="1" applyFill="1" applyBorder="1"/>
    <xf numFmtId="3" fontId="1" fillId="2" borderId="22" xfId="13" applyNumberFormat="1" applyFont="1" applyFill="1" applyBorder="1"/>
    <xf numFmtId="178" fontId="1" fillId="2" borderId="22" xfId="13" applyNumberFormat="1" applyFont="1" applyFill="1" applyBorder="1"/>
    <xf numFmtId="168" fontId="1" fillId="2" borderId="26" xfId="2" applyNumberFormat="1" applyFont="1" applyFill="1" applyBorder="1" applyAlignment="1"/>
    <xf numFmtId="168" fontId="1" fillId="2" borderId="20" xfId="2" applyNumberFormat="1" applyFont="1" applyFill="1" applyBorder="1" applyAlignment="1"/>
    <xf numFmtId="168" fontId="1" fillId="2" borderId="24" xfId="2" applyNumberFormat="1" applyFont="1" applyFill="1" applyBorder="1" applyAlignment="1"/>
    <xf numFmtId="0" fontId="21" fillId="2" borderId="19" xfId="13" applyFont="1" applyFill="1" applyBorder="1" applyAlignment="1">
      <alignment horizontal="center" wrapText="1"/>
    </xf>
    <xf numFmtId="0" fontId="12" fillId="2" borderId="19" xfId="13" applyFont="1" applyFill="1" applyBorder="1" applyAlignment="1">
      <alignment horizontal="center" vertical="center" wrapText="1"/>
    </xf>
    <xf numFmtId="0" fontId="12" fillId="2" borderId="19" xfId="13" quotePrefix="1" applyFont="1" applyFill="1" applyBorder="1" applyAlignment="1">
      <alignment horizontal="center" vertical="center" wrapText="1"/>
    </xf>
    <xf numFmtId="168" fontId="21" fillId="2" borderId="20" xfId="2" applyNumberFormat="1" applyFont="1" applyFill="1" applyBorder="1"/>
    <xf numFmtId="176" fontId="21" fillId="2" borderId="20" xfId="2" applyNumberFormat="1" applyFont="1" applyFill="1" applyBorder="1"/>
    <xf numFmtId="168" fontId="21" fillId="2" borderId="24" xfId="2" applyNumberFormat="1" applyFont="1" applyFill="1" applyBorder="1"/>
    <xf numFmtId="0" fontId="21" fillId="2" borderId="26" xfId="13" applyFont="1" applyFill="1" applyBorder="1" applyAlignment="1">
      <alignment horizontal="left"/>
    </xf>
    <xf numFmtId="0" fontId="21" fillId="2" borderId="20" xfId="13" applyFont="1" applyFill="1" applyBorder="1" applyAlignment="1">
      <alignment horizontal="left"/>
    </xf>
    <xf numFmtId="0" fontId="21" fillId="2" borderId="24" xfId="13" applyFont="1" applyFill="1" applyBorder="1" applyAlignment="1">
      <alignment horizontal="left"/>
    </xf>
    <xf numFmtId="178" fontId="1" fillId="2" borderId="14" xfId="0" applyNumberFormat="1" applyFont="1" applyFill="1" applyBorder="1" applyAlignment="1">
      <alignment horizontal="center" wrapText="1"/>
    </xf>
    <xf numFmtId="178" fontId="1" fillId="2" borderId="2" xfId="0" applyNumberFormat="1" applyFont="1" applyFill="1" applyBorder="1" applyAlignment="1">
      <alignment horizontal="center" wrapText="1"/>
    </xf>
    <xf numFmtId="178" fontId="1" fillId="5" borderId="14" xfId="0" applyNumberFormat="1" applyFont="1" applyFill="1" applyBorder="1" applyAlignment="1">
      <alignment horizontal="center" wrapText="1"/>
    </xf>
    <xf numFmtId="178" fontId="1" fillId="5" borderId="2" xfId="0" applyNumberFormat="1" applyFont="1" applyFill="1" applyBorder="1" applyAlignment="1">
      <alignment horizontal="center" wrapText="1"/>
    </xf>
    <xf numFmtId="178" fontId="1" fillId="5" borderId="1" xfId="0" applyNumberFormat="1" applyFont="1" applyFill="1" applyBorder="1" applyAlignment="1">
      <alignment horizontal="center" wrapText="1"/>
    </xf>
    <xf numFmtId="178" fontId="0" fillId="0" borderId="4" xfId="0" applyNumberFormat="1" applyFont="1" applyBorder="1" applyAlignment="1">
      <alignment horizontal="center"/>
    </xf>
    <xf numFmtId="178" fontId="0" fillId="2" borderId="2" xfId="0" applyNumberFormat="1" applyFont="1" applyFill="1" applyBorder="1" applyAlignment="1">
      <alignment horizontal="center"/>
    </xf>
    <xf numFmtId="3" fontId="0" fillId="2" borderId="2" xfId="0" applyNumberFormat="1" applyFont="1" applyFill="1" applyBorder="1"/>
    <xf numFmtId="3" fontId="6" fillId="2" borderId="2" xfId="0" applyNumberFormat="1" applyFont="1" applyFill="1" applyBorder="1"/>
    <xf numFmtId="178" fontId="6" fillId="2" borderId="25" xfId="0" applyNumberFormat="1" applyFont="1" applyFill="1" applyBorder="1" applyAlignment="1">
      <alignment horizontal="center"/>
    </xf>
    <xf numFmtId="3" fontId="0" fillId="0" borderId="27" xfId="0" applyNumberFormat="1" applyFont="1" applyBorder="1"/>
    <xf numFmtId="3" fontId="0" fillId="0" borderId="4" xfId="0" applyNumberFormat="1" applyFont="1" applyBorder="1"/>
    <xf numFmtId="0" fontId="43" fillId="6" borderId="0" xfId="0" applyFont="1" applyFill="1" applyBorder="1"/>
    <xf numFmtId="3" fontId="43" fillId="6" borderId="21" xfId="0" applyNumberFormat="1" applyFont="1" applyFill="1" applyBorder="1"/>
    <xf numFmtId="178" fontId="43" fillId="6" borderId="0" xfId="0" applyNumberFormat="1" applyFont="1" applyFill="1" applyBorder="1" applyAlignment="1">
      <alignment horizontal="center"/>
    </xf>
    <xf numFmtId="3" fontId="43" fillId="6" borderId="0" xfId="0" applyNumberFormat="1" applyFont="1" applyFill="1" applyBorder="1"/>
    <xf numFmtId="3" fontId="42" fillId="6" borderId="0" xfId="0" applyNumberFormat="1" applyFont="1" applyFill="1" applyBorder="1"/>
    <xf numFmtId="178" fontId="42" fillId="6" borderId="22" xfId="0" applyNumberFormat="1" applyFont="1" applyFill="1" applyBorder="1" applyAlignment="1">
      <alignment horizontal="center"/>
    </xf>
    <xf numFmtId="3" fontId="43" fillId="6" borderId="12" xfId="0" applyNumberFormat="1" applyFont="1" applyFill="1" applyBorder="1"/>
    <xf numFmtId="3" fontId="43" fillId="6" borderId="2" xfId="0" applyNumberFormat="1" applyFont="1" applyFill="1" applyBorder="1"/>
    <xf numFmtId="3" fontId="42" fillId="6" borderId="25" xfId="0" applyNumberFormat="1" applyFont="1" applyFill="1" applyBorder="1"/>
    <xf numFmtId="0" fontId="0" fillId="6" borderId="27" xfId="0" applyFont="1" applyFill="1" applyBorder="1"/>
    <xf numFmtId="0" fontId="0" fillId="6" borderId="4" xfId="0" applyFont="1" applyFill="1" applyBorder="1"/>
    <xf numFmtId="0" fontId="0" fillId="6" borderId="28" xfId="0" applyFont="1" applyFill="1" applyBorder="1"/>
    <xf numFmtId="0" fontId="6" fillId="2" borderId="0" xfId="0" applyFont="1" applyFill="1"/>
    <xf numFmtId="3" fontId="2" fillId="2" borderId="0" xfId="6" applyNumberFormat="1" applyFont="1" applyFill="1" applyBorder="1" applyAlignment="1">
      <alignment vertical="center"/>
    </xf>
    <xf numFmtId="3" fontId="2" fillId="2" borderId="2" xfId="12" applyNumberFormat="1" applyFont="1" applyFill="1" applyBorder="1" applyAlignment="1">
      <alignment vertical="center"/>
    </xf>
    <xf numFmtId="0" fontId="2" fillId="2" borderId="0" xfId="6" applyFont="1" applyFill="1" applyBorder="1" applyAlignment="1">
      <alignment vertical="center"/>
    </xf>
    <xf numFmtId="0" fontId="2" fillId="2" borderId="0" xfId="12" applyFont="1" applyFill="1" applyBorder="1" applyAlignment="1">
      <alignment vertical="center"/>
    </xf>
    <xf numFmtId="0" fontId="2" fillId="2" borderId="2" xfId="12" applyFont="1" applyFill="1" applyBorder="1" applyAlignment="1">
      <alignment vertical="center"/>
    </xf>
    <xf numFmtId="3" fontId="42" fillId="6" borderId="4" xfId="0" applyNumberFormat="1" applyFont="1" applyFill="1" applyBorder="1"/>
    <xf numFmtId="3" fontId="43" fillId="6" borderId="27" xfId="0" applyNumberFormat="1" applyFont="1" applyFill="1" applyBorder="1"/>
    <xf numFmtId="178" fontId="43" fillId="6" borderId="4" xfId="0" applyNumberFormat="1" applyFont="1" applyFill="1" applyBorder="1" applyAlignment="1">
      <alignment horizontal="center"/>
    </xf>
    <xf numFmtId="3" fontId="43" fillId="6" borderId="4" xfId="0" applyNumberFormat="1" applyFont="1" applyFill="1" applyBorder="1"/>
    <xf numFmtId="178" fontId="42" fillId="6" borderId="28" xfId="0" applyNumberFormat="1" applyFont="1" applyFill="1" applyBorder="1" applyAlignment="1">
      <alignment horizontal="center"/>
    </xf>
    <xf numFmtId="3" fontId="42" fillId="6" borderId="2" xfId="0" applyNumberFormat="1" applyFont="1" applyFill="1" applyBorder="1"/>
    <xf numFmtId="178" fontId="43" fillId="6" borderId="2" xfId="0" applyNumberFormat="1" applyFont="1" applyFill="1" applyBorder="1" applyAlignment="1">
      <alignment horizontal="center"/>
    </xf>
    <xf numFmtId="178" fontId="42" fillId="6" borderId="25" xfId="0" applyNumberFormat="1" applyFont="1" applyFill="1" applyBorder="1" applyAlignment="1">
      <alignment horizontal="center"/>
    </xf>
    <xf numFmtId="3" fontId="42" fillId="6" borderId="12" xfId="0" applyNumberFormat="1" applyFont="1" applyFill="1" applyBorder="1"/>
    <xf numFmtId="181" fontId="60" fillId="6" borderId="12" xfId="9" applyNumberFormat="1" applyFont="1" applyFill="1" applyBorder="1"/>
    <xf numFmtId="181" fontId="60" fillId="6" borderId="2" xfId="9" applyNumberFormat="1" applyFont="1" applyFill="1" applyBorder="1"/>
    <xf numFmtId="181" fontId="60" fillId="6" borderId="25" xfId="9" applyNumberFormat="1" applyFont="1" applyFill="1" applyBorder="1"/>
    <xf numFmtId="181" fontId="6" fillId="0" borderId="28" xfId="9" applyNumberFormat="1" applyFont="1" applyFill="1" applyBorder="1" applyAlignment="1">
      <alignment horizontal="center" vertical="center" wrapText="1"/>
    </xf>
    <xf numFmtId="0" fontId="0" fillId="2" borderId="4" xfId="0" applyFont="1" applyFill="1" applyBorder="1"/>
    <xf numFmtId="181" fontId="2" fillId="2" borderId="4" xfId="9" applyNumberFormat="1" applyFont="1" applyFill="1" applyBorder="1"/>
    <xf numFmtId="0" fontId="43" fillId="2" borderId="0" xfId="0" applyFont="1" applyFill="1"/>
    <xf numFmtId="0" fontId="43" fillId="6" borderId="25" xfId="0" applyFont="1" applyFill="1" applyBorder="1"/>
    <xf numFmtId="181" fontId="64" fillId="6" borderId="25" xfId="0" applyNumberFormat="1" applyFont="1" applyFill="1" applyBorder="1"/>
    <xf numFmtId="181" fontId="51" fillId="2" borderId="0" xfId="0" applyNumberFormat="1" applyFont="1" applyFill="1" applyAlignment="1">
      <alignment horizontal="right"/>
    </xf>
    <xf numFmtId="181" fontId="2" fillId="2" borderId="0" xfId="9" applyNumberFormat="1" applyFont="1" applyFill="1"/>
    <xf numFmtId="3" fontId="2" fillId="2" borderId="0" xfId="9" applyNumberFormat="1" applyFont="1" applyFill="1"/>
    <xf numFmtId="181" fontId="51" fillId="2" borderId="0" xfId="0" applyNumberFormat="1" applyFont="1" applyFill="1"/>
    <xf numFmtId="0" fontId="9" fillId="3" borderId="13" xfId="0" applyFont="1" applyFill="1" applyBorder="1" applyAlignment="1">
      <alignment vertical="top"/>
    </xf>
    <xf numFmtId="181" fontId="50" fillId="2" borderId="46" xfId="0" applyNumberFormat="1" applyFont="1" applyFill="1" applyBorder="1" applyAlignment="1" applyProtection="1">
      <alignment wrapText="1"/>
    </xf>
    <xf numFmtId="0" fontId="8" fillId="2" borderId="0" xfId="0" applyFont="1" applyFill="1" applyBorder="1" applyAlignment="1">
      <alignment horizontal="center"/>
    </xf>
    <xf numFmtId="0" fontId="51" fillId="2" borderId="3" xfId="0" applyFont="1" applyFill="1" applyBorder="1" applyAlignment="1">
      <alignment horizontal="center"/>
    </xf>
    <xf numFmtId="0" fontId="51" fillId="2" borderId="13" xfId="0" applyFont="1" applyFill="1" applyBorder="1"/>
    <xf numFmtId="0" fontId="48" fillId="3" borderId="3" xfId="0" quotePrefix="1" applyFont="1" applyFill="1" applyBorder="1" applyAlignment="1">
      <alignment horizontal="center"/>
    </xf>
    <xf numFmtId="0" fontId="48" fillId="2" borderId="13" xfId="0" applyFont="1" applyFill="1" applyBorder="1"/>
    <xf numFmtId="0" fontId="87" fillId="3" borderId="3" xfId="0" quotePrefix="1" applyFont="1" applyFill="1" applyBorder="1" applyAlignment="1">
      <alignment horizontal="center"/>
    </xf>
    <xf numFmtId="0" fontId="84" fillId="2" borderId="3" xfId="0" applyFont="1" applyFill="1" applyBorder="1" applyAlignment="1">
      <alignment horizontal="center"/>
    </xf>
    <xf numFmtId="0" fontId="84" fillId="3" borderId="3" xfId="0" quotePrefix="1" applyFont="1" applyFill="1" applyBorder="1" applyAlignment="1">
      <alignment horizontal="center"/>
    </xf>
    <xf numFmtId="0" fontId="84" fillId="2" borderId="3" xfId="0" quotePrefix="1" applyFont="1" applyFill="1" applyBorder="1" applyAlignment="1">
      <alignment horizontal="center"/>
    </xf>
    <xf numFmtId="0" fontId="48" fillId="2" borderId="3" xfId="0" applyFont="1" applyFill="1" applyBorder="1" applyAlignment="1">
      <alignment horizontal="center"/>
    </xf>
    <xf numFmtId="0" fontId="88" fillId="2" borderId="13" xfId="0" applyFont="1" applyFill="1" applyBorder="1"/>
    <xf numFmtId="0" fontId="48" fillId="3" borderId="3" xfId="0" applyFont="1" applyFill="1" applyBorder="1" applyAlignment="1">
      <alignment horizontal="center" vertical="top"/>
    </xf>
    <xf numFmtId="0" fontId="88" fillId="2" borderId="3" xfId="0" applyFont="1" applyFill="1" applyBorder="1" applyAlignment="1">
      <alignment horizontal="center"/>
    </xf>
    <xf numFmtId="0" fontId="48" fillId="2" borderId="3" xfId="0" quotePrefix="1" applyFont="1" applyFill="1" applyBorder="1" applyAlignment="1">
      <alignment horizontal="center"/>
    </xf>
    <xf numFmtId="0" fontId="48" fillId="2" borderId="47" xfId="0" applyFont="1" applyFill="1" applyBorder="1" applyAlignment="1">
      <alignment horizontal="center"/>
    </xf>
    <xf numFmtId="0" fontId="51" fillId="2" borderId="0" xfId="0" applyFont="1" applyFill="1" applyAlignment="1">
      <alignment horizontal="center"/>
    </xf>
    <xf numFmtId="0" fontId="51" fillId="2" borderId="0" xfId="0" applyFont="1" applyFill="1"/>
    <xf numFmtId="0" fontId="84" fillId="2" borderId="13" xfId="0" applyFont="1" applyFill="1" applyBorder="1"/>
    <xf numFmtId="0" fontId="48" fillId="2" borderId="48" xfId="0" applyFont="1" applyFill="1" applyBorder="1"/>
    <xf numFmtId="0" fontId="89" fillId="2" borderId="0" xfId="0" applyFont="1" applyFill="1"/>
    <xf numFmtId="0" fontId="71" fillId="2" borderId="0" xfId="0" applyFont="1" applyFill="1"/>
    <xf numFmtId="0" fontId="28" fillId="2" borderId="0" xfId="0" applyFont="1" applyFill="1"/>
    <xf numFmtId="0" fontId="81" fillId="4" borderId="3" xfId="0" applyFont="1" applyFill="1" applyBorder="1" applyAlignment="1">
      <alignment vertical="top"/>
    </xf>
    <xf numFmtId="0" fontId="79" fillId="4" borderId="0" xfId="0" applyFont="1" applyFill="1" applyBorder="1" applyAlignment="1">
      <alignment vertical="top"/>
    </xf>
    <xf numFmtId="0" fontId="81" fillId="4" borderId="0" xfId="0" applyFont="1" applyFill="1" applyBorder="1" applyAlignment="1">
      <alignment vertical="top"/>
    </xf>
    <xf numFmtId="0" fontId="81" fillId="11" borderId="0" xfId="0" applyFont="1" applyFill="1" applyBorder="1" applyAlignment="1">
      <alignment vertical="top"/>
    </xf>
    <xf numFmtId="0" fontId="81" fillId="11" borderId="13" xfId="0" applyFont="1" applyFill="1" applyBorder="1" applyAlignment="1">
      <alignment vertical="top"/>
    </xf>
    <xf numFmtId="0" fontId="80" fillId="4" borderId="0" xfId="0" applyFont="1" applyFill="1" applyBorder="1" applyAlignment="1"/>
    <xf numFmtId="0" fontId="85" fillId="4" borderId="49" xfId="0" applyFont="1" applyFill="1" applyBorder="1" applyAlignment="1">
      <alignment horizontal="center"/>
    </xf>
    <xf numFmtId="0" fontId="86" fillId="12" borderId="50" xfId="1" applyFont="1" applyFill="1" applyBorder="1" applyAlignment="1" applyProtection="1">
      <alignment horizontal="left"/>
    </xf>
    <xf numFmtId="0" fontId="66" fillId="7" borderId="0" xfId="0" applyFont="1" applyFill="1" applyBorder="1" applyAlignment="1">
      <alignment horizontal="center"/>
    </xf>
    <xf numFmtId="0" fontId="66" fillId="7" borderId="13" xfId="0" applyFont="1" applyFill="1" applyBorder="1" applyAlignment="1">
      <alignment horizontal="center"/>
    </xf>
    <xf numFmtId="0" fontId="79" fillId="4" borderId="0" xfId="0" applyFont="1" applyFill="1" applyBorder="1" applyAlignment="1"/>
    <xf numFmtId="0" fontId="2" fillId="7" borderId="50" xfId="0" applyFont="1" applyFill="1" applyBorder="1" applyAlignment="1">
      <alignment horizontal="center"/>
    </xf>
    <xf numFmtId="0" fontId="2" fillId="13" borderId="50" xfId="0" applyFont="1" applyFill="1" applyBorder="1" applyAlignment="1">
      <alignment horizontal="center"/>
    </xf>
    <xf numFmtId="0" fontId="2" fillId="13" borderId="50" xfId="0" quotePrefix="1" applyFont="1" applyFill="1" applyBorder="1" applyAlignment="1">
      <alignment horizontal="center"/>
    </xf>
    <xf numFmtId="0" fontId="79" fillId="4" borderId="0" xfId="0" applyFont="1" applyFill="1" applyAlignment="1">
      <alignment horizontal="left"/>
    </xf>
    <xf numFmtId="0" fontId="71" fillId="2" borderId="0" xfId="0" applyFont="1" applyFill="1" applyAlignment="1"/>
    <xf numFmtId="0" fontId="71" fillId="2" borderId="0" xfId="0" applyFont="1" applyFill="1" applyBorder="1" applyAlignment="1"/>
    <xf numFmtId="0" fontId="73" fillId="5" borderId="0" xfId="0" applyFont="1" applyFill="1" applyBorder="1" applyAlignment="1">
      <alignment horizontal="center" wrapText="1"/>
    </xf>
    <xf numFmtId="0" fontId="71" fillId="2" borderId="0" xfId="0" applyFont="1" applyFill="1" applyBorder="1"/>
    <xf numFmtId="0" fontId="73" fillId="5" borderId="51" xfId="0" applyFont="1" applyFill="1" applyBorder="1" applyAlignment="1">
      <alignment horizontal="center" wrapText="1"/>
    </xf>
    <xf numFmtId="0" fontId="71" fillId="2" borderId="0" xfId="0" applyFont="1" applyFill="1" applyBorder="1" applyAlignment="1">
      <alignment horizontal="center"/>
    </xf>
    <xf numFmtId="4" fontId="71" fillId="2" borderId="0" xfId="0" applyNumberFormat="1" applyFont="1" applyFill="1" applyBorder="1" applyAlignment="1">
      <alignment horizontal="center"/>
    </xf>
    <xf numFmtId="186" fontId="71" fillId="2" borderId="0" xfId="0" applyNumberFormat="1" applyFont="1" applyFill="1" applyBorder="1" applyAlignment="1">
      <alignment horizontal="center"/>
    </xf>
    <xf numFmtId="186" fontId="78" fillId="2" borderId="50" xfId="0" applyNumberFormat="1" applyFont="1" applyFill="1" applyBorder="1" applyAlignment="1">
      <alignment horizontal="center"/>
    </xf>
    <xf numFmtId="0" fontId="71" fillId="2" borderId="51" xfId="0" applyFont="1" applyFill="1" applyBorder="1" applyAlignment="1">
      <alignment horizontal="center"/>
    </xf>
    <xf numFmtId="4" fontId="71" fillId="2" borderId="51" xfId="0" applyNumberFormat="1" applyFont="1" applyFill="1" applyBorder="1" applyAlignment="1">
      <alignment horizontal="center"/>
    </xf>
    <xf numFmtId="0" fontId="71" fillId="2" borderId="51" xfId="0" applyFont="1" applyFill="1" applyBorder="1"/>
    <xf numFmtId="186" fontId="71" fillId="2" borderId="51" xfId="0" applyNumberFormat="1" applyFont="1" applyFill="1" applyBorder="1" applyAlignment="1">
      <alignment horizontal="center"/>
    </xf>
    <xf numFmtId="0" fontId="10" fillId="2" borderId="0" xfId="0" applyFont="1" applyFill="1" applyAlignment="1">
      <alignment horizontal="left"/>
    </xf>
    <xf numFmtId="0" fontId="71" fillId="7" borderId="52" xfId="0" applyFont="1" applyFill="1" applyBorder="1" applyAlignment="1"/>
    <xf numFmtId="0" fontId="71" fillId="7" borderId="3" xfId="0" applyFont="1" applyFill="1" applyBorder="1" applyAlignment="1"/>
    <xf numFmtId="0" fontId="91" fillId="4" borderId="3" xfId="0" applyFont="1" applyFill="1" applyBorder="1" applyAlignment="1"/>
    <xf numFmtId="0" fontId="91" fillId="4" borderId="0" xfId="0" applyFont="1" applyFill="1" applyBorder="1" applyAlignment="1"/>
    <xf numFmtId="0" fontId="91" fillId="4" borderId="13" xfId="0" applyFont="1" applyFill="1" applyBorder="1" applyAlignment="1"/>
    <xf numFmtId="0" fontId="71" fillId="2" borderId="52" xfId="0" applyFont="1" applyFill="1" applyBorder="1" applyAlignment="1"/>
    <xf numFmtId="0" fontId="92" fillId="2" borderId="53" xfId="0" applyFont="1" applyFill="1" applyBorder="1" applyAlignment="1"/>
    <xf numFmtId="0" fontId="71" fillId="2" borderId="53" xfId="0" applyFont="1" applyFill="1" applyBorder="1" applyAlignment="1"/>
    <xf numFmtId="0" fontId="71" fillId="2" borderId="54" xfId="0" applyFont="1" applyFill="1" applyBorder="1" applyAlignment="1"/>
    <xf numFmtId="0" fontId="71" fillId="2" borderId="3" xfId="0" applyFont="1" applyFill="1" applyBorder="1" applyAlignment="1"/>
    <xf numFmtId="0" fontId="71" fillId="2" borderId="47" xfId="0" applyFont="1" applyFill="1" applyBorder="1" applyAlignment="1"/>
    <xf numFmtId="0" fontId="71" fillId="2" borderId="51" xfId="0" applyFont="1" applyFill="1" applyBorder="1" applyAlignment="1"/>
    <xf numFmtId="0" fontId="71" fillId="2" borderId="48" xfId="0" applyFont="1" applyFill="1" applyBorder="1" applyAlignment="1"/>
    <xf numFmtId="0" fontId="71" fillId="7" borderId="50" xfId="0" applyFont="1" applyFill="1" applyBorder="1" applyAlignment="1"/>
    <xf numFmtId="0" fontId="78" fillId="2" borderId="0" xfId="0" applyFont="1" applyFill="1" applyAlignment="1"/>
    <xf numFmtId="0" fontId="71" fillId="7" borderId="52" xfId="0" applyFont="1" applyFill="1" applyBorder="1"/>
    <xf numFmtId="0" fontId="71" fillId="7" borderId="53" xfId="0" applyFont="1" applyFill="1" applyBorder="1"/>
    <xf numFmtId="0" fontId="71" fillId="7" borderId="54" xfId="0" applyFont="1" applyFill="1" applyBorder="1"/>
    <xf numFmtId="0" fontId="71" fillId="7" borderId="3" xfId="0" applyFont="1" applyFill="1" applyBorder="1"/>
    <xf numFmtId="0" fontId="71" fillId="2" borderId="3" xfId="0" applyFont="1" applyFill="1" applyBorder="1"/>
    <xf numFmtId="0" fontId="71" fillId="2" borderId="13" xfId="0" applyFont="1" applyFill="1" applyBorder="1"/>
    <xf numFmtId="0" fontId="72" fillId="2" borderId="1" xfId="0" applyFont="1" applyFill="1" applyBorder="1" applyAlignment="1">
      <alignment vertical="top"/>
    </xf>
    <xf numFmtId="0" fontId="72" fillId="2" borderId="2" xfId="0" applyFont="1" applyFill="1" applyBorder="1" applyAlignment="1">
      <alignment horizontal="center"/>
    </xf>
    <xf numFmtId="0" fontId="72" fillId="2" borderId="0" xfId="0" applyFont="1" applyFill="1" applyAlignment="1">
      <alignment horizontal="center"/>
    </xf>
    <xf numFmtId="168" fontId="71" fillId="2" borderId="0" xfId="2" applyNumberFormat="1" applyFont="1" applyFill="1"/>
    <xf numFmtId="176" fontId="71" fillId="2" borderId="0" xfId="0" applyNumberFormat="1" applyFont="1" applyFill="1" applyAlignment="1"/>
    <xf numFmtId="3" fontId="71" fillId="2" borderId="0" xfId="0" applyNumberFormat="1" applyFont="1" applyFill="1"/>
    <xf numFmtId="0" fontId="72" fillId="2" borderId="0" xfId="0" applyFont="1" applyFill="1" applyBorder="1" applyAlignment="1">
      <alignment horizontal="center"/>
    </xf>
    <xf numFmtId="168" fontId="71" fillId="2" borderId="0" xfId="2" applyNumberFormat="1" applyFont="1" applyFill="1" applyBorder="1"/>
    <xf numFmtId="168" fontId="71" fillId="2" borderId="2" xfId="2" applyNumberFormat="1" applyFont="1" applyFill="1" applyBorder="1"/>
    <xf numFmtId="176" fontId="71" fillId="2" borderId="2" xfId="0" applyNumberFormat="1" applyFont="1" applyFill="1" applyBorder="1" applyAlignment="1"/>
    <xf numFmtId="168" fontId="72" fillId="2" borderId="0" xfId="0" applyNumberFormat="1" applyFont="1" applyFill="1" applyAlignment="1">
      <alignment vertical="top"/>
    </xf>
    <xf numFmtId="3" fontId="71" fillId="2" borderId="14" xfId="0" applyNumberFormat="1" applyFont="1" applyFill="1" applyBorder="1" applyAlignment="1"/>
    <xf numFmtId="178" fontId="71" fillId="2" borderId="0" xfId="0" applyNumberFormat="1" applyFont="1" applyFill="1" applyBorder="1" applyAlignment="1"/>
    <xf numFmtId="3" fontId="71" fillId="2" borderId="0" xfId="0" applyNumberFormat="1" applyFont="1" applyFill="1" applyBorder="1" applyAlignment="1"/>
    <xf numFmtId="168" fontId="72" fillId="2" borderId="2" xfId="0" applyNumberFormat="1" applyFont="1" applyFill="1" applyBorder="1" applyAlignment="1">
      <alignment vertical="top"/>
    </xf>
    <xf numFmtId="3" fontId="71" fillId="2" borderId="2" xfId="0" applyNumberFormat="1" applyFont="1" applyFill="1" applyBorder="1" applyAlignment="1"/>
    <xf numFmtId="178" fontId="71" fillId="2" borderId="2" xfId="0" applyNumberFormat="1" applyFont="1" applyFill="1" applyBorder="1" applyAlignment="1"/>
    <xf numFmtId="0" fontId="72" fillId="2" borderId="0" xfId="0" applyFont="1" applyFill="1" applyAlignment="1">
      <alignment vertical="top"/>
    </xf>
    <xf numFmtId="172" fontId="19" fillId="2" borderId="0" xfId="0" applyNumberFormat="1" applyFont="1" applyFill="1" applyBorder="1" applyAlignment="1">
      <alignment horizontal="center"/>
    </xf>
    <xf numFmtId="0" fontId="19" fillId="2" borderId="0" xfId="0" applyFont="1" applyFill="1" applyBorder="1" applyAlignment="1">
      <alignment horizontal="center"/>
    </xf>
    <xf numFmtId="0" fontId="72" fillId="3" borderId="0" xfId="0" applyFont="1" applyFill="1" applyAlignment="1">
      <alignment horizontal="center" vertical="top"/>
    </xf>
    <xf numFmtId="167" fontId="71" fillId="2" borderId="0" xfId="0" applyNumberFormat="1" applyFont="1" applyFill="1" applyAlignment="1">
      <alignment horizontal="center"/>
    </xf>
    <xf numFmtId="167" fontId="71" fillId="2" borderId="2" xfId="0" applyNumberFormat="1" applyFont="1" applyFill="1" applyBorder="1" applyAlignment="1">
      <alignment horizontal="center"/>
    </xf>
    <xf numFmtId="0" fontId="73" fillId="2" borderId="0" xfId="0" applyFont="1" applyFill="1" applyAlignment="1">
      <alignment vertical="top"/>
    </xf>
    <xf numFmtId="0" fontId="77" fillId="3" borderId="0" xfId="0" applyFont="1" applyFill="1" applyAlignment="1">
      <alignment vertical="top"/>
    </xf>
    <xf numFmtId="0" fontId="20" fillId="2" borderId="0" xfId="0" applyFont="1" applyFill="1" applyAlignment="1"/>
    <xf numFmtId="0" fontId="71" fillId="2" borderId="1" xfId="0" applyFont="1" applyFill="1" applyBorder="1" applyAlignment="1"/>
    <xf numFmtId="0" fontId="71" fillId="2" borderId="1" xfId="0" applyFont="1" applyFill="1" applyBorder="1"/>
    <xf numFmtId="0" fontId="19" fillId="2" borderId="0" xfId="0" applyFont="1" applyFill="1" applyBorder="1" applyAlignment="1">
      <alignment horizontal="center" vertical="top"/>
    </xf>
    <xf numFmtId="0" fontId="50" fillId="2" borderId="0" xfId="0" applyFont="1" applyFill="1" applyBorder="1" applyAlignment="1">
      <alignment horizontal="center" vertical="top"/>
    </xf>
    <xf numFmtId="0" fontId="71" fillId="2" borderId="2" xfId="0" applyFont="1" applyFill="1" applyBorder="1" applyAlignment="1">
      <alignment horizontal="center"/>
    </xf>
    <xf numFmtId="0" fontId="71" fillId="2" borderId="4" xfId="0" applyFont="1" applyFill="1" applyBorder="1"/>
    <xf numFmtId="0" fontId="71" fillId="2" borderId="2" xfId="0" applyFont="1" applyFill="1" applyBorder="1"/>
    <xf numFmtId="0" fontId="71" fillId="2" borderId="2" xfId="0" applyFont="1" applyFill="1" applyBorder="1" applyAlignment="1"/>
    <xf numFmtId="0" fontId="72" fillId="3" borderId="0" xfId="0" applyFont="1" applyFill="1" applyAlignment="1">
      <alignment vertical="top"/>
    </xf>
    <xf numFmtId="0" fontId="71" fillId="7" borderId="53" xfId="0" applyFont="1" applyFill="1" applyBorder="1" applyAlignment="1"/>
    <xf numFmtId="0" fontId="71" fillId="7" borderId="54" xfId="0" applyFont="1" applyFill="1" applyBorder="1" applyAlignment="1"/>
    <xf numFmtId="0" fontId="71" fillId="2" borderId="13" xfId="0" applyFont="1" applyFill="1" applyBorder="1" applyAlignment="1"/>
    <xf numFmtId="0" fontId="72" fillId="7" borderId="50" xfId="0" applyFont="1" applyFill="1" applyBorder="1" applyAlignment="1">
      <alignment horizontal="center"/>
    </xf>
    <xf numFmtId="0" fontId="93" fillId="5" borderId="0" xfId="0" applyFont="1" applyFill="1"/>
    <xf numFmtId="0" fontId="28" fillId="2" borderId="1" xfId="0" applyFont="1" applyFill="1" applyBorder="1" applyAlignment="1">
      <alignment vertical="top"/>
    </xf>
    <xf numFmtId="0" fontId="89" fillId="2" borderId="1" xfId="0" applyFont="1" applyFill="1" applyBorder="1" applyAlignment="1">
      <alignment vertical="top"/>
    </xf>
    <xf numFmtId="0" fontId="28" fillId="2" borderId="17" xfId="0" applyFont="1" applyFill="1" applyBorder="1" applyAlignment="1">
      <alignment horizontal="center"/>
    </xf>
    <xf numFmtId="0" fontId="28" fillId="2" borderId="17" xfId="0" applyFont="1" applyFill="1" applyBorder="1" applyAlignment="1">
      <alignment horizontal="center" vertical="justify"/>
    </xf>
    <xf numFmtId="0" fontId="28" fillId="2" borderId="17" xfId="0" applyFont="1" applyFill="1" applyBorder="1" applyAlignment="1">
      <alignment horizontal="center" vertical="justify" wrapText="1"/>
    </xf>
    <xf numFmtId="0" fontId="89" fillId="2" borderId="0" xfId="0" applyFont="1" applyFill="1" applyBorder="1" applyAlignment="1">
      <alignment horizontal="center"/>
    </xf>
    <xf numFmtId="171" fontId="89" fillId="2" borderId="0" xfId="3" applyNumberFormat="1" applyFont="1" applyFill="1" applyBorder="1" applyAlignment="1">
      <alignment horizontal="right"/>
    </xf>
    <xf numFmtId="167" fontId="89" fillId="2" borderId="0" xfId="0" applyNumberFormat="1" applyFont="1" applyFill="1" applyBorder="1" applyAlignment="1">
      <alignment horizontal="center" vertical="justify"/>
    </xf>
    <xf numFmtId="171" fontId="71" fillId="2" borderId="0" xfId="0" applyNumberFormat="1" applyFont="1" applyFill="1" applyBorder="1" applyAlignment="1">
      <alignment horizontal="center" vertical="top"/>
    </xf>
    <xf numFmtId="171" fontId="89" fillId="2" borderId="0" xfId="3" applyNumberFormat="1" applyFont="1" applyFill="1" applyBorder="1"/>
    <xf numFmtId="171" fontId="89" fillId="2" borderId="0" xfId="3" applyNumberFormat="1" applyFont="1" applyFill="1" applyBorder="1" applyAlignment="1">
      <alignment horizontal="center"/>
    </xf>
    <xf numFmtId="168" fontId="93" fillId="5" borderId="0" xfId="2" applyNumberFormat="1" applyFont="1" applyFill="1"/>
    <xf numFmtId="0" fontId="89" fillId="2" borderId="2" xfId="0" applyFont="1" applyFill="1" applyBorder="1" applyAlignment="1">
      <alignment horizontal="center"/>
    </xf>
    <xf numFmtId="171" fontId="89" fillId="2" borderId="2" xfId="3" applyNumberFormat="1" applyFont="1" applyFill="1" applyBorder="1" applyAlignment="1">
      <alignment horizontal="right"/>
    </xf>
    <xf numFmtId="167" fontId="89" fillId="2" borderId="2" xfId="0" applyNumberFormat="1" applyFont="1" applyFill="1" applyBorder="1" applyAlignment="1">
      <alignment horizontal="center" vertical="justify"/>
    </xf>
    <xf numFmtId="171" fontId="89" fillId="2" borderId="2" xfId="3" applyNumberFormat="1" applyFont="1" applyFill="1" applyBorder="1" applyAlignment="1">
      <alignment horizontal="center"/>
    </xf>
    <xf numFmtId="171" fontId="71" fillId="2" borderId="2" xfId="0" applyNumberFormat="1" applyFont="1" applyFill="1" applyBorder="1" applyAlignment="1">
      <alignment horizontal="center" vertical="top"/>
    </xf>
    <xf numFmtId="171" fontId="89" fillId="2" borderId="2" xfId="3" applyNumberFormat="1" applyFont="1" applyFill="1" applyBorder="1"/>
    <xf numFmtId="168" fontId="93" fillId="5" borderId="0" xfId="0" applyNumberFormat="1" applyFont="1" applyFill="1"/>
    <xf numFmtId="0" fontId="28" fillId="2" borderId="0" xfId="0" applyFont="1" applyFill="1" applyBorder="1" applyAlignment="1">
      <alignment vertical="top"/>
    </xf>
    <xf numFmtId="0" fontId="89" fillId="2" borderId="0" xfId="0" applyFont="1" applyFill="1" applyBorder="1" applyAlignment="1">
      <alignment vertical="top"/>
    </xf>
    <xf numFmtId="167" fontId="89" fillId="2" borderId="0" xfId="0" applyNumberFormat="1" applyFont="1" applyFill="1" applyBorder="1" applyAlignment="1">
      <alignment horizontal="center"/>
    </xf>
    <xf numFmtId="0" fontId="28" fillId="2" borderId="0" xfId="0" applyFont="1" applyFill="1" applyAlignment="1">
      <alignment vertical="top"/>
    </xf>
    <xf numFmtId="0" fontId="89" fillId="2" borderId="0" xfId="0" applyFont="1" applyFill="1" applyAlignment="1">
      <alignment vertical="top"/>
    </xf>
    <xf numFmtId="41" fontId="89" fillId="2" borderId="0" xfId="0" applyNumberFormat="1" applyFont="1" applyFill="1" applyAlignment="1">
      <alignment vertical="top"/>
    </xf>
    <xf numFmtId="0" fontId="71" fillId="3" borderId="0" xfId="0" applyFont="1" applyFill="1" applyAlignment="1">
      <alignment vertical="top"/>
    </xf>
    <xf numFmtId="0" fontId="93" fillId="2" borderId="0" xfId="0" applyFont="1" applyFill="1"/>
    <xf numFmtId="0" fontId="94" fillId="2" borderId="0" xfId="0" applyFont="1" applyFill="1"/>
    <xf numFmtId="0" fontId="94" fillId="2" borderId="0" xfId="0" applyFont="1" applyFill="1" applyAlignment="1">
      <alignment horizontal="center"/>
    </xf>
    <xf numFmtId="0" fontId="71" fillId="2" borderId="0" xfId="0" applyFont="1" applyFill="1" applyAlignment="1">
      <alignment horizontal="center"/>
    </xf>
    <xf numFmtId="168" fontId="94" fillId="2" borderId="0" xfId="2" applyNumberFormat="1" applyFont="1" applyFill="1"/>
    <xf numFmtId="168" fontId="71" fillId="2" borderId="0" xfId="0" applyNumberFormat="1" applyFont="1" applyFill="1"/>
    <xf numFmtId="166" fontId="71" fillId="2" borderId="0" xfId="0" applyNumberFormat="1" applyFont="1" applyFill="1"/>
    <xf numFmtId="166" fontId="71" fillId="2" borderId="0" xfId="2" applyNumberFormat="1" applyFont="1" applyFill="1"/>
    <xf numFmtId="169" fontId="19" fillId="2" borderId="2" xfId="2" applyNumberFormat="1" applyFont="1" applyFill="1" applyBorder="1" applyAlignment="1"/>
    <xf numFmtId="166" fontId="19" fillId="2" borderId="2" xfId="2" applyNumberFormat="1" applyFont="1" applyFill="1" applyBorder="1"/>
    <xf numFmtId="0" fontId="38" fillId="2" borderId="0" xfId="0" applyFont="1" applyFill="1"/>
    <xf numFmtId="0" fontId="13" fillId="2" borderId="0" xfId="0" applyFont="1" applyFill="1"/>
    <xf numFmtId="0" fontId="20" fillId="2" borderId="1" xfId="0" applyFont="1" applyFill="1" applyBorder="1" applyAlignment="1">
      <alignment vertical="top"/>
    </xf>
    <xf numFmtId="0" fontId="19" fillId="2" borderId="2" xfId="0" applyFont="1" applyFill="1" applyBorder="1" applyAlignment="1">
      <alignment vertical="top"/>
    </xf>
    <xf numFmtId="168" fontId="19" fillId="2" borderId="2" xfId="0" applyNumberFormat="1" applyFont="1" applyFill="1" applyBorder="1" applyAlignment="1">
      <alignment vertical="top"/>
    </xf>
    <xf numFmtId="0" fontId="72" fillId="2" borderId="0" xfId="0" applyFont="1" applyFill="1" applyBorder="1" applyAlignment="1">
      <alignment vertical="top"/>
    </xf>
    <xf numFmtId="0" fontId="19" fillId="2" borderId="0" xfId="0" applyFont="1" applyFill="1" applyAlignment="1">
      <alignment vertical="top"/>
    </xf>
    <xf numFmtId="0" fontId="20" fillId="2" borderId="0" xfId="0" applyFont="1" applyFill="1" applyBorder="1" applyAlignment="1">
      <alignment vertical="top"/>
    </xf>
    <xf numFmtId="0" fontId="72" fillId="3" borderId="0" xfId="0" applyFont="1" applyFill="1" applyBorder="1" applyAlignment="1">
      <alignment vertical="top"/>
    </xf>
    <xf numFmtId="0" fontId="71" fillId="2" borderId="1" xfId="0" applyFont="1" applyFill="1" applyBorder="1" applyAlignment="1">
      <alignment vertical="top"/>
    </xf>
    <xf numFmtId="0" fontId="28" fillId="2" borderId="0" xfId="0" applyFont="1" applyFill="1" applyBorder="1" applyAlignment="1">
      <alignment horizontal="center" vertical="top"/>
    </xf>
    <xf numFmtId="0" fontId="28" fillId="2" borderId="0" xfId="0" applyFont="1" applyFill="1" applyBorder="1" applyAlignment="1">
      <alignment horizontal="center"/>
    </xf>
    <xf numFmtId="0" fontId="28" fillId="2" borderId="2" xfId="0" applyFont="1" applyFill="1" applyBorder="1" applyAlignment="1">
      <alignment horizontal="center" vertical="top"/>
    </xf>
    <xf numFmtId="0" fontId="28" fillId="2" borderId="24" xfId="0" applyFont="1" applyFill="1" applyBorder="1" applyAlignment="1">
      <alignment horizontal="center" vertical="top"/>
    </xf>
    <xf numFmtId="0" fontId="28" fillId="2" borderId="2" xfId="0" applyFont="1" applyFill="1" applyBorder="1" applyAlignment="1">
      <alignment horizontal="center"/>
    </xf>
    <xf numFmtId="0" fontId="89" fillId="2" borderId="0" xfId="0" applyFont="1" applyFill="1" applyBorder="1" applyAlignment="1">
      <alignment horizontal="center" vertical="top"/>
    </xf>
    <xf numFmtId="0" fontId="71" fillId="2" borderId="0" xfId="0" applyFont="1" applyFill="1" applyAlignment="1">
      <alignment vertical="top"/>
    </xf>
    <xf numFmtId="3" fontId="71" fillId="2" borderId="0" xfId="0" applyNumberFormat="1" applyFont="1" applyFill="1" applyAlignment="1">
      <alignment vertical="top"/>
    </xf>
    <xf numFmtId="0" fontId="28" fillId="2" borderId="2" xfId="0" applyFont="1" applyFill="1" applyBorder="1" applyAlignment="1">
      <alignment vertical="top"/>
    </xf>
    <xf numFmtId="168" fontId="28" fillId="2" borderId="2" xfId="0" applyNumberFormat="1" applyFont="1" applyFill="1" applyBorder="1" applyAlignment="1">
      <alignment vertical="top"/>
    </xf>
    <xf numFmtId="176" fontId="78" fillId="2" borderId="2" xfId="0" applyNumberFormat="1" applyFont="1" applyFill="1" applyBorder="1" applyAlignment="1"/>
    <xf numFmtId="3" fontId="78" fillId="2" borderId="2" xfId="0" applyNumberFormat="1" applyFont="1" applyFill="1" applyBorder="1" applyAlignment="1">
      <alignment vertical="top"/>
    </xf>
    <xf numFmtId="3" fontId="71" fillId="3" borderId="0" xfId="0" applyNumberFormat="1" applyFont="1" applyFill="1" applyAlignment="1">
      <alignment vertical="top"/>
    </xf>
    <xf numFmtId="0" fontId="71" fillId="2" borderId="0" xfId="0" applyFont="1" applyFill="1" applyBorder="1" applyAlignment="1">
      <alignment horizontal="left"/>
    </xf>
    <xf numFmtId="0" fontId="71" fillId="2" borderId="0" xfId="0" applyFont="1" applyFill="1" applyBorder="1" applyAlignment="1">
      <alignment vertical="top"/>
    </xf>
    <xf numFmtId="3" fontId="28" fillId="3" borderId="0" xfId="0" applyNumberFormat="1" applyFont="1" applyFill="1" applyBorder="1" applyAlignment="1">
      <alignment vertical="top"/>
    </xf>
    <xf numFmtId="0" fontId="28" fillId="3" borderId="0" xfId="0" applyFont="1" applyFill="1" applyBorder="1" applyAlignment="1">
      <alignment vertical="top"/>
    </xf>
    <xf numFmtId="0" fontId="78" fillId="2" borderId="0" xfId="0" applyFont="1" applyFill="1" applyBorder="1" applyAlignment="1">
      <alignment vertical="top"/>
    </xf>
    <xf numFmtId="3" fontId="78" fillId="2" borderId="0" xfId="0" applyNumberFormat="1" applyFont="1" applyFill="1" applyBorder="1" applyAlignment="1">
      <alignment vertical="top"/>
    </xf>
    <xf numFmtId="168" fontId="71" fillId="2" borderId="0" xfId="0" applyNumberFormat="1" applyFont="1" applyFill="1" applyAlignment="1">
      <alignment vertical="top"/>
    </xf>
    <xf numFmtId="168" fontId="71" fillId="2" borderId="0" xfId="0" applyNumberFormat="1" applyFont="1" applyFill="1" applyBorder="1" applyAlignment="1">
      <alignment vertical="top"/>
    </xf>
    <xf numFmtId="0" fontId="71" fillId="3" borderId="0" xfId="0" applyFont="1" applyFill="1" applyBorder="1" applyAlignment="1">
      <alignment vertical="top"/>
    </xf>
    <xf numFmtId="175" fontId="71" fillId="3" borderId="0" xfId="24" applyNumberFormat="1" applyFont="1" applyFill="1" applyBorder="1" applyAlignment="1">
      <alignment vertical="top"/>
    </xf>
    <xf numFmtId="166" fontId="94" fillId="2" borderId="0" xfId="2" applyNumberFormat="1" applyFont="1" applyFill="1" applyBorder="1" applyAlignment="1">
      <alignment vertical="top"/>
    </xf>
    <xf numFmtId="176" fontId="71" fillId="2" borderId="0" xfId="2" applyNumberFormat="1" applyFont="1" applyFill="1" applyAlignment="1">
      <alignment horizontal="center"/>
    </xf>
    <xf numFmtId="176" fontId="71" fillId="2" borderId="2" xfId="2" applyNumberFormat="1" applyFont="1" applyFill="1" applyBorder="1" applyAlignment="1">
      <alignment horizontal="center"/>
    </xf>
    <xf numFmtId="168" fontId="13" fillId="2" borderId="0" xfId="0" applyNumberFormat="1" applyFont="1" applyFill="1" applyBorder="1" applyAlignment="1">
      <alignment vertical="top"/>
    </xf>
    <xf numFmtId="168" fontId="9" fillId="2" borderId="0" xfId="0" applyNumberFormat="1" applyFont="1" applyFill="1" applyBorder="1" applyAlignment="1">
      <alignment vertical="top"/>
    </xf>
    <xf numFmtId="0" fontId="72" fillId="2" borderId="0" xfId="0" applyFont="1" applyFill="1" applyBorder="1" applyAlignment="1">
      <alignment horizontal="center" vertical="top"/>
    </xf>
    <xf numFmtId="175" fontId="11" fillId="2" borderId="0" xfId="24" applyNumberFormat="1" applyFont="1" applyFill="1" applyAlignment="1">
      <alignment horizontal="center"/>
    </xf>
    <xf numFmtId="168" fontId="19" fillId="2" borderId="0" xfId="0" applyNumberFormat="1" applyFont="1" applyFill="1" applyBorder="1" applyAlignment="1">
      <alignment vertical="top"/>
    </xf>
    <xf numFmtId="168" fontId="11" fillId="2" borderId="0" xfId="0" applyNumberFormat="1" applyFont="1" applyFill="1" applyAlignment="1">
      <alignment vertical="top"/>
    </xf>
    <xf numFmtId="176" fontId="20" fillId="2" borderId="0" xfId="0" applyNumberFormat="1" applyFont="1" applyFill="1" applyAlignment="1">
      <alignment vertical="top"/>
    </xf>
    <xf numFmtId="168" fontId="20" fillId="2" borderId="0" xfId="0" applyNumberFormat="1" applyFont="1" applyFill="1" applyAlignment="1">
      <alignment vertical="top"/>
    </xf>
    <xf numFmtId="0" fontId="95" fillId="2" borderId="0" xfId="0" applyFont="1" applyFill="1"/>
    <xf numFmtId="168" fontId="71" fillId="2" borderId="0" xfId="2" applyNumberFormat="1" applyFont="1" applyFill="1" applyAlignment="1"/>
    <xf numFmtId="168" fontId="71" fillId="2" borderId="0" xfId="0" applyNumberFormat="1" applyFont="1" applyFill="1" applyBorder="1" applyAlignment="1"/>
    <xf numFmtId="168" fontId="71" fillId="2" borderId="0" xfId="0" applyNumberFormat="1" applyFont="1" applyFill="1" applyAlignment="1"/>
    <xf numFmtId="0" fontId="93" fillId="2" borderId="0" xfId="0" applyFont="1" applyFill="1" applyAlignment="1"/>
    <xf numFmtId="0" fontId="89" fillId="2" borderId="1" xfId="0" applyFont="1" applyFill="1" applyBorder="1" applyAlignment="1"/>
    <xf numFmtId="0" fontId="89" fillId="2" borderId="0" xfId="0" applyFont="1" applyFill="1" applyAlignment="1"/>
    <xf numFmtId="17" fontId="28" fillId="2" borderId="0" xfId="0" quotePrefix="1" applyNumberFormat="1" applyFont="1" applyFill="1" applyBorder="1" applyAlignment="1">
      <alignment horizontal="center"/>
    </xf>
    <xf numFmtId="0" fontId="28" fillId="2" borderId="0" xfId="0" quotePrefix="1" applyFont="1" applyFill="1" applyBorder="1" applyAlignment="1">
      <alignment horizontal="center"/>
    </xf>
    <xf numFmtId="0" fontId="28" fillId="2" borderId="0" xfId="0" applyFont="1" applyFill="1" applyBorder="1" applyAlignment="1"/>
    <xf numFmtId="0" fontId="28" fillId="2" borderId="0" xfId="0" applyFont="1" applyFill="1" applyAlignment="1">
      <alignment horizontal="center"/>
    </xf>
    <xf numFmtId="171" fontId="89" fillId="2" borderId="3" xfId="3" applyNumberFormat="1" applyFont="1" applyFill="1" applyBorder="1"/>
    <xf numFmtId="0" fontId="93" fillId="2" borderId="0" xfId="0" applyFont="1" applyFill="1" applyBorder="1" applyAlignment="1">
      <alignment horizontal="center"/>
    </xf>
    <xf numFmtId="0" fontId="93" fillId="2" borderId="0" xfId="0" applyFont="1" applyFill="1" applyBorder="1" applyAlignment="1"/>
    <xf numFmtId="171" fontId="28" fillId="2" borderId="6" xfId="3" applyNumberFormat="1" applyFont="1" applyFill="1" applyBorder="1"/>
    <xf numFmtId="171" fontId="93" fillId="2" borderId="0" xfId="0" applyNumberFormat="1" applyFont="1" applyFill="1" applyAlignment="1"/>
    <xf numFmtId="0" fontId="28" fillId="2" borderId="0" xfId="0" applyFont="1" applyFill="1" applyBorder="1" applyAlignment="1">
      <alignment horizontal="left"/>
    </xf>
    <xf numFmtId="0" fontId="28" fillId="2" borderId="0" xfId="0" applyFont="1" applyFill="1" applyAlignment="1"/>
    <xf numFmtId="0" fontId="96" fillId="2" borderId="0" xfId="0" applyFont="1" applyFill="1" applyAlignment="1"/>
    <xf numFmtId="0" fontId="97" fillId="2" borderId="0" xfId="0" applyFont="1" applyFill="1" applyAlignment="1"/>
    <xf numFmtId="171" fontId="71" fillId="2" borderId="0" xfId="0" applyNumberFormat="1" applyFont="1" applyFill="1" applyAlignment="1"/>
    <xf numFmtId="166" fontId="71" fillId="2" borderId="0" xfId="2" applyNumberFormat="1" applyFont="1" applyFill="1" applyAlignment="1">
      <alignment vertical="top"/>
    </xf>
    <xf numFmtId="166" fontId="71" fillId="2" borderId="0" xfId="2" applyNumberFormat="1" applyFont="1" applyFill="1" applyBorder="1" applyAlignment="1">
      <alignment vertical="top"/>
    </xf>
    <xf numFmtId="0" fontId="28" fillId="2" borderId="2" xfId="0" applyFont="1" applyFill="1" applyBorder="1" applyAlignment="1"/>
    <xf numFmtId="171" fontId="28" fillId="2" borderId="2" xfId="3" applyNumberFormat="1" applyFont="1" applyFill="1" applyBorder="1"/>
    <xf numFmtId="0" fontId="20" fillId="2" borderId="0" xfId="0" applyFont="1" applyFill="1" applyBorder="1" applyAlignment="1">
      <alignment horizontal="center"/>
    </xf>
    <xf numFmtId="172" fontId="20" fillId="2" borderId="0" xfId="2" applyNumberFormat="1" applyFont="1" applyFill="1"/>
    <xf numFmtId="172" fontId="8" fillId="2" borderId="2" xfId="2" applyNumberFormat="1" applyFont="1" applyFill="1" applyBorder="1"/>
    <xf numFmtId="171" fontId="71" fillId="2" borderId="0" xfId="3" applyNumberFormat="1" applyFont="1" applyFill="1" applyBorder="1"/>
    <xf numFmtId="0" fontId="72" fillId="7" borderId="50" xfId="0" quotePrefix="1" applyFont="1" applyFill="1" applyBorder="1" applyAlignment="1">
      <alignment horizontal="center"/>
    </xf>
    <xf numFmtId="0" fontId="71" fillId="5" borderId="0" xfId="0" applyFont="1" applyFill="1" applyAlignment="1"/>
    <xf numFmtId="0" fontId="71" fillId="8" borderId="0" xfId="0" applyFont="1" applyFill="1" applyAlignment="1">
      <alignment vertical="top"/>
    </xf>
    <xf numFmtId="0" fontId="71" fillId="5" borderId="0" xfId="0" applyFont="1" applyFill="1" applyAlignment="1">
      <alignment vertical="top"/>
    </xf>
    <xf numFmtId="0" fontId="89" fillId="5" borderId="1" xfId="0" applyFont="1" applyFill="1" applyBorder="1" applyAlignment="1">
      <alignment horizontal="centerContinuous"/>
    </xf>
    <xf numFmtId="171" fontId="89" fillId="5" borderId="1" xfId="3" applyNumberFormat="1" applyFont="1" applyFill="1" applyBorder="1" applyAlignment="1">
      <alignment horizontal="centerContinuous"/>
    </xf>
    <xf numFmtId="49" fontId="28" fillId="5" borderId="0" xfId="18" applyNumberFormat="1" applyFont="1" applyFill="1" applyBorder="1" applyAlignment="1">
      <alignment horizontal="left"/>
    </xf>
    <xf numFmtId="0" fontId="28" fillId="5" borderId="0" xfId="0" applyFont="1" applyFill="1" applyBorder="1" applyAlignment="1">
      <alignment horizontal="centerContinuous"/>
    </xf>
    <xf numFmtId="0" fontId="28" fillId="5" borderId="8" xfId="0" applyFont="1" applyFill="1" applyBorder="1" applyAlignment="1">
      <alignment horizontal="centerContinuous"/>
    </xf>
    <xf numFmtId="0" fontId="89" fillId="5" borderId="0" xfId="0" applyFont="1" applyFill="1" applyBorder="1" applyAlignment="1">
      <alignment horizontal="centerContinuous"/>
    </xf>
    <xf numFmtId="49" fontId="99" fillId="5" borderId="2" xfId="18" applyNumberFormat="1" applyFont="1" applyFill="1" applyBorder="1" applyAlignment="1">
      <alignment horizontal="centerContinuous"/>
    </xf>
    <xf numFmtId="0" fontId="28" fillId="5" borderId="2" xfId="0" applyFont="1" applyFill="1" applyBorder="1" applyAlignment="1">
      <alignment horizontal="center"/>
    </xf>
    <xf numFmtId="0" fontId="28" fillId="5" borderId="12" xfId="0" applyFont="1" applyFill="1" applyBorder="1" applyAlignment="1">
      <alignment horizontal="center"/>
    </xf>
    <xf numFmtId="0" fontId="28" fillId="5" borderId="2" xfId="18" applyNumberFormat="1" applyFont="1" applyFill="1" applyBorder="1" applyAlignment="1">
      <alignment horizontal="center"/>
    </xf>
    <xf numFmtId="0" fontId="28" fillId="5" borderId="0" xfId="0" applyFont="1" applyFill="1" applyBorder="1" applyAlignment="1">
      <alignment vertical="top"/>
    </xf>
    <xf numFmtId="171" fontId="89" fillId="5" borderId="0" xfId="3" applyNumberFormat="1" applyFont="1" applyFill="1" applyBorder="1"/>
    <xf numFmtId="49" fontId="28" fillId="5" borderId="0" xfId="3" applyNumberFormat="1" applyFont="1" applyFill="1" applyBorder="1"/>
    <xf numFmtId="173" fontId="78" fillId="8" borderId="18" xfId="2" applyNumberFormat="1" applyFont="1" applyFill="1" applyBorder="1" applyAlignment="1">
      <alignment vertical="top"/>
    </xf>
    <xf numFmtId="167" fontId="78" fillId="5" borderId="0" xfId="0" applyNumberFormat="1" applyFont="1" applyFill="1" applyAlignment="1">
      <alignment horizontal="center" vertical="top"/>
    </xf>
    <xf numFmtId="49" fontId="89" fillId="5" borderId="0" xfId="3" applyNumberFormat="1" applyFont="1" applyFill="1" applyBorder="1"/>
    <xf numFmtId="173" fontId="71" fillId="8" borderId="18" xfId="2" applyNumberFormat="1" applyFont="1" applyFill="1" applyBorder="1" applyAlignment="1">
      <alignment vertical="top"/>
    </xf>
    <xf numFmtId="167" fontId="71" fillId="5" borderId="0" xfId="0" applyNumberFormat="1" applyFont="1" applyFill="1" applyAlignment="1">
      <alignment horizontal="center" vertical="top"/>
    </xf>
    <xf numFmtId="0" fontId="89" fillId="5" borderId="0" xfId="0" applyFont="1" applyFill="1" applyBorder="1" applyAlignment="1">
      <alignment vertical="top"/>
    </xf>
    <xf numFmtId="171" fontId="89" fillId="5" borderId="0" xfId="3" applyNumberFormat="1" applyFont="1" applyFill="1" applyBorder="1" applyProtection="1"/>
    <xf numFmtId="0" fontId="89" fillId="5" borderId="0" xfId="0" applyFont="1" applyFill="1" applyAlignment="1"/>
    <xf numFmtId="167" fontId="71" fillId="5" borderId="0" xfId="0" applyNumberFormat="1" applyFont="1" applyFill="1" applyBorder="1" applyAlignment="1">
      <alignment horizontal="center" vertical="top"/>
    </xf>
    <xf numFmtId="49" fontId="28" fillId="5" borderId="2" xfId="0" applyNumberFormat="1" applyFont="1" applyFill="1" applyBorder="1" applyAlignment="1">
      <alignment horizontal="centerContinuous"/>
    </xf>
    <xf numFmtId="173" fontId="78" fillId="8" borderId="2" xfId="2" applyNumberFormat="1" applyFont="1" applyFill="1" applyBorder="1" applyAlignment="1">
      <alignment vertical="top"/>
    </xf>
    <xf numFmtId="167" fontId="78" fillId="5" borderId="2" xfId="0" applyNumberFormat="1" applyFont="1" applyFill="1" applyBorder="1" applyAlignment="1">
      <alignment horizontal="center" vertical="top"/>
    </xf>
    <xf numFmtId="0" fontId="28" fillId="5" borderId="0" xfId="22" quotePrefix="1" applyFont="1" applyFill="1" applyAlignment="1">
      <alignment horizontal="left"/>
    </xf>
    <xf numFmtId="3" fontId="28" fillId="5" borderId="0" xfId="0" applyNumberFormat="1" applyFont="1" applyFill="1" applyBorder="1" applyAlignment="1" applyProtection="1">
      <alignment vertical="top"/>
    </xf>
    <xf numFmtId="171" fontId="71" fillId="5" borderId="0" xfId="0" applyNumberFormat="1" applyFont="1" applyFill="1" applyAlignment="1">
      <alignment vertical="top"/>
    </xf>
    <xf numFmtId="10" fontId="28" fillId="5" borderId="0" xfId="24" applyNumberFormat="1" applyFont="1" applyFill="1" applyBorder="1"/>
    <xf numFmtId="0" fontId="89" fillId="5" borderId="0" xfId="0" applyNumberFormat="1" applyFont="1" applyFill="1" applyAlignment="1">
      <alignment horizontal="left"/>
    </xf>
    <xf numFmtId="0" fontId="89" fillId="5" borderId="0" xfId="0" applyFont="1" applyFill="1" applyAlignment="1">
      <alignment vertical="top"/>
    </xf>
    <xf numFmtId="171" fontId="89" fillId="5" borderId="0" xfId="3" applyNumberFormat="1" applyFont="1" applyFill="1"/>
    <xf numFmtId="0" fontId="89" fillId="5" borderId="0" xfId="0" quotePrefix="1" applyNumberFormat="1" applyFont="1" applyFill="1" applyAlignment="1">
      <alignment horizontal="left"/>
    </xf>
    <xf numFmtId="171" fontId="89" fillId="5" borderId="0" xfId="0" applyNumberFormat="1" applyFont="1" applyFill="1" applyAlignment="1">
      <alignment vertical="top"/>
    </xf>
    <xf numFmtId="171" fontId="89" fillId="5" borderId="0" xfId="0" applyNumberFormat="1" applyFont="1" applyFill="1" applyBorder="1" applyAlignment="1">
      <alignment vertical="top"/>
    </xf>
    <xf numFmtId="175" fontId="89" fillId="5" borderId="0" xfId="24" applyNumberFormat="1" applyFont="1" applyFill="1" applyBorder="1"/>
    <xf numFmtId="0" fontId="28" fillId="5" borderId="0" xfId="0" applyFont="1" applyFill="1" applyAlignment="1">
      <alignment vertical="top"/>
    </xf>
    <xf numFmtId="0" fontId="89" fillId="5" borderId="0" xfId="18" quotePrefix="1" applyFont="1" applyFill="1" applyAlignment="1">
      <alignment horizontal="left"/>
    </xf>
    <xf numFmtId="0" fontId="89" fillId="5" borderId="0" xfId="0" quotePrefix="1" applyFont="1" applyFill="1" applyAlignment="1">
      <alignment horizontal="left"/>
    </xf>
    <xf numFmtId="0" fontId="89" fillId="5" borderId="0" xfId="18" applyFont="1" applyFill="1" applyAlignment="1">
      <alignment horizontal="left"/>
    </xf>
    <xf numFmtId="0" fontId="89" fillId="5" borderId="0" xfId="0" applyFont="1" applyFill="1" applyAlignment="1">
      <alignment horizontal="left"/>
    </xf>
    <xf numFmtId="49" fontId="19" fillId="2" borderId="0" xfId="18" applyNumberFormat="1" applyFont="1" applyFill="1" applyBorder="1" applyAlignment="1">
      <alignment horizontal="left"/>
    </xf>
    <xf numFmtId="0" fontId="19" fillId="2" borderId="0" xfId="0" applyFont="1" applyFill="1" applyBorder="1" applyAlignment="1">
      <alignment horizontal="centerContinuous"/>
    </xf>
    <xf numFmtId="0" fontId="19" fillId="2" borderId="8" xfId="0" applyFont="1" applyFill="1" applyBorder="1" applyAlignment="1">
      <alignment horizontal="centerContinuous"/>
    </xf>
    <xf numFmtId="0" fontId="19" fillId="2" borderId="0" xfId="0" applyFont="1" applyFill="1" applyBorder="1" applyAlignment="1">
      <alignment vertical="top"/>
    </xf>
    <xf numFmtId="49" fontId="11" fillId="2" borderId="0" xfId="3" applyNumberFormat="1" applyFont="1" applyFill="1" applyBorder="1"/>
    <xf numFmtId="173" fontId="20" fillId="2" borderId="18" xfId="2" applyNumberFormat="1" applyFont="1" applyFill="1" applyBorder="1" applyAlignment="1">
      <alignment vertical="top"/>
    </xf>
    <xf numFmtId="167" fontId="20" fillId="2" borderId="0" xfId="0" applyNumberFormat="1" applyFont="1" applyFill="1" applyAlignment="1">
      <alignment horizontal="center" vertical="top"/>
    </xf>
    <xf numFmtId="0" fontId="11" fillId="2" borderId="0" xfId="0" applyFont="1" applyFill="1" applyBorder="1" applyAlignment="1">
      <alignment vertical="top"/>
    </xf>
    <xf numFmtId="49" fontId="19" fillId="2" borderId="0" xfId="3" applyNumberFormat="1" applyFont="1" applyFill="1" applyBorder="1"/>
    <xf numFmtId="173" fontId="50" fillId="2" borderId="18" xfId="2" applyNumberFormat="1" applyFont="1" applyFill="1" applyBorder="1" applyAlignment="1">
      <alignment vertical="top"/>
    </xf>
    <xf numFmtId="0" fontId="11" fillId="2" borderId="0" xfId="0" applyFont="1" applyFill="1" applyAlignment="1"/>
    <xf numFmtId="173" fontId="72" fillId="2" borderId="18" xfId="2" applyNumberFormat="1" applyFont="1" applyFill="1" applyBorder="1" applyAlignment="1">
      <alignment vertical="top"/>
    </xf>
    <xf numFmtId="167" fontId="72" fillId="2" borderId="0" xfId="0" applyNumberFormat="1" applyFont="1" applyFill="1" applyAlignment="1">
      <alignment horizontal="center" vertical="top"/>
    </xf>
    <xf numFmtId="49" fontId="19" fillId="2" borderId="2" xfId="0" applyNumberFormat="1" applyFont="1" applyFill="1" applyBorder="1" applyAlignment="1">
      <alignment horizontal="centerContinuous"/>
    </xf>
    <xf numFmtId="173" fontId="50" fillId="2" borderId="2" xfId="2" applyNumberFormat="1" applyFont="1" applyFill="1" applyBorder="1" applyAlignment="1">
      <alignment vertical="top"/>
    </xf>
    <xf numFmtId="167" fontId="50" fillId="2" borderId="2" xfId="0" applyNumberFormat="1" applyFont="1" applyFill="1" applyBorder="1" applyAlignment="1">
      <alignment horizontal="center" vertical="top"/>
    </xf>
    <xf numFmtId="0" fontId="19" fillId="2" borderId="0" xfId="22" quotePrefix="1" applyFont="1" applyFill="1" applyAlignment="1">
      <alignment horizontal="left"/>
    </xf>
    <xf numFmtId="171" fontId="72" fillId="2" borderId="0" xfId="0" applyNumberFormat="1" applyFont="1" applyFill="1" applyAlignment="1">
      <alignment vertical="top"/>
    </xf>
    <xf numFmtId="49" fontId="89" fillId="2" borderId="0" xfId="3" applyNumberFormat="1" applyFont="1" applyFill="1" applyBorder="1"/>
    <xf numFmtId="0" fontId="89" fillId="2" borderId="0" xfId="0" applyNumberFormat="1" applyFont="1" applyFill="1" applyAlignment="1">
      <alignment horizontal="left"/>
    </xf>
    <xf numFmtId="167" fontId="20" fillId="3" borderId="0" xfId="0" applyNumberFormat="1" applyFont="1" applyFill="1" applyAlignment="1">
      <alignment horizontal="center" vertical="top"/>
    </xf>
    <xf numFmtId="173" fontId="20" fillId="3" borderId="18" xfId="2" applyNumberFormat="1" applyFont="1" applyFill="1" applyBorder="1" applyAlignment="1">
      <alignment vertical="top"/>
    </xf>
    <xf numFmtId="173" fontId="50" fillId="3" borderId="18" xfId="2" applyNumberFormat="1" applyFont="1" applyFill="1" applyBorder="1" applyAlignment="1">
      <alignment vertical="top"/>
    </xf>
    <xf numFmtId="173" fontId="72" fillId="3" borderId="18" xfId="2" applyNumberFormat="1" applyFont="1" applyFill="1" applyBorder="1" applyAlignment="1">
      <alignment vertical="top"/>
    </xf>
    <xf numFmtId="167" fontId="72" fillId="3" borderId="0" xfId="0" applyNumberFormat="1" applyFont="1" applyFill="1" applyAlignment="1">
      <alignment horizontal="center" vertical="top"/>
    </xf>
    <xf numFmtId="171" fontId="19" fillId="2" borderId="2" xfId="3" applyNumberFormat="1" applyFont="1" applyFill="1" applyBorder="1" applyAlignment="1">
      <alignment horizontal="center"/>
    </xf>
    <xf numFmtId="171" fontId="11" fillId="2" borderId="0" xfId="3" applyNumberFormat="1" applyFont="1" applyFill="1" applyBorder="1"/>
    <xf numFmtId="172" fontId="19" fillId="2" borderId="0" xfId="2" applyNumberFormat="1" applyFont="1" applyFill="1" applyBorder="1"/>
    <xf numFmtId="167" fontId="19" fillId="2" borderId="0" xfId="24" applyNumberFormat="1" applyFont="1" applyFill="1" applyBorder="1" applyAlignment="1">
      <alignment horizontal="center"/>
    </xf>
    <xf numFmtId="3" fontId="11" fillId="2" borderId="0" xfId="0" applyNumberFormat="1" applyFont="1" applyFill="1" applyBorder="1" applyAlignment="1">
      <alignment vertical="top"/>
    </xf>
    <xf numFmtId="167" fontId="11" fillId="2" borderId="0" xfId="24" applyNumberFormat="1" applyFont="1" applyFill="1" applyBorder="1" applyAlignment="1">
      <alignment horizontal="center"/>
    </xf>
    <xf numFmtId="168" fontId="72" fillId="3" borderId="0" xfId="2" applyNumberFormat="1" applyFont="1" applyFill="1" applyAlignment="1">
      <alignment vertical="top"/>
    </xf>
    <xf numFmtId="0" fontId="71" fillId="0" borderId="0" xfId="0" applyFont="1" applyAlignment="1"/>
    <xf numFmtId="172" fontId="11" fillId="2" borderId="3" xfId="2" applyNumberFormat="1" applyFont="1" applyFill="1" applyBorder="1"/>
    <xf numFmtId="49" fontId="11" fillId="2" borderId="2" xfId="3" applyNumberFormat="1" applyFont="1" applyFill="1" applyBorder="1"/>
    <xf numFmtId="0" fontId="20" fillId="3" borderId="2" xfId="0" applyFont="1" applyFill="1" applyBorder="1" applyAlignment="1">
      <alignment vertical="top"/>
    </xf>
    <xf numFmtId="167" fontId="19" fillId="2" borderId="2" xfId="24" applyNumberFormat="1" applyFont="1" applyFill="1" applyBorder="1" applyAlignment="1">
      <alignment horizontal="center"/>
    </xf>
    <xf numFmtId="49" fontId="19" fillId="2" borderId="0" xfId="3" applyNumberFormat="1" applyFont="1" applyFill="1" applyBorder="1" applyAlignment="1">
      <alignment horizontal="centerContinuous"/>
    </xf>
    <xf numFmtId="10" fontId="19" fillId="2" borderId="0" xfId="24" applyNumberFormat="1" applyFont="1" applyFill="1" applyBorder="1"/>
    <xf numFmtId="0" fontId="11" fillId="2" borderId="0" xfId="0" applyFont="1" applyFill="1" applyAlignment="1">
      <alignment vertical="top"/>
    </xf>
    <xf numFmtId="171" fontId="11" fillId="2" borderId="0" xfId="3" applyNumberFormat="1" applyFont="1" applyFill="1"/>
    <xf numFmtId="0" fontId="11" fillId="2" borderId="0" xfId="0" applyFont="1" applyFill="1" applyAlignment="1">
      <alignment horizontal="left"/>
    </xf>
    <xf numFmtId="0" fontId="100" fillId="3" borderId="0" xfId="0" applyFont="1" applyFill="1" applyAlignment="1">
      <alignment vertical="top"/>
    </xf>
    <xf numFmtId="171" fontId="89" fillId="2" borderId="1" xfId="3" applyNumberFormat="1" applyFont="1" applyFill="1" applyBorder="1" applyAlignment="1">
      <alignment horizontal="centerContinuous"/>
    </xf>
    <xf numFmtId="171" fontId="28" fillId="2" borderId="0" xfId="3" applyNumberFormat="1" applyFont="1" applyFill="1" applyBorder="1" applyAlignment="1">
      <alignment horizontal="centerContinuous"/>
    </xf>
    <xf numFmtId="171" fontId="28" fillId="2" borderId="7" xfId="3" applyNumberFormat="1" applyFont="1" applyFill="1" applyBorder="1" applyAlignment="1"/>
    <xf numFmtId="0" fontId="28" fillId="2" borderId="0" xfId="0" applyFont="1" applyFill="1" applyBorder="1" applyAlignment="1">
      <alignment horizontal="centerContinuous"/>
    </xf>
    <xf numFmtId="171" fontId="28" fillId="2" borderId="2" xfId="3" applyNumberFormat="1" applyFont="1" applyFill="1" applyBorder="1" applyAlignment="1">
      <alignment horizontal="centerContinuous"/>
    </xf>
    <xf numFmtId="0" fontId="78" fillId="3" borderId="2" xfId="0" applyFont="1" applyFill="1" applyBorder="1" applyAlignment="1">
      <alignment horizontal="center" vertical="top"/>
    </xf>
    <xf numFmtId="171" fontId="28" fillId="2" borderId="2" xfId="3" applyNumberFormat="1" applyFont="1" applyFill="1" applyBorder="1" applyAlignment="1">
      <alignment horizontal="center"/>
    </xf>
    <xf numFmtId="0" fontId="102" fillId="2" borderId="0" xfId="0" applyFont="1" applyFill="1" applyBorder="1" applyAlignment="1">
      <alignment horizontal="center"/>
    </xf>
    <xf numFmtId="171" fontId="100" fillId="2" borderId="0" xfId="3" applyNumberFormat="1" applyFont="1" applyFill="1" applyBorder="1"/>
    <xf numFmtId="49" fontId="28" fillId="2" borderId="0" xfId="3" applyNumberFormat="1" applyFont="1" applyFill="1" applyBorder="1"/>
    <xf numFmtId="172" fontId="78" fillId="3" borderId="0" xfId="0" applyNumberFormat="1" applyFont="1" applyFill="1" applyAlignment="1">
      <alignment vertical="top"/>
    </xf>
    <xf numFmtId="172" fontId="28" fillId="2" borderId="0" xfId="2" applyNumberFormat="1" applyFont="1" applyFill="1" applyBorder="1"/>
    <xf numFmtId="167" fontId="28" fillId="2" borderId="0" xfId="24" applyNumberFormat="1" applyFont="1" applyFill="1" applyBorder="1" applyAlignment="1">
      <alignment horizontal="center"/>
    </xf>
    <xf numFmtId="172" fontId="102" fillId="2" borderId="0" xfId="2" applyNumberFormat="1" applyFont="1" applyFill="1" applyBorder="1"/>
    <xf numFmtId="172" fontId="89" fillId="2" borderId="3" xfId="2" applyNumberFormat="1" applyFont="1" applyFill="1" applyBorder="1"/>
    <xf numFmtId="167" fontId="89" fillId="2" borderId="0" xfId="24" applyNumberFormat="1" applyFont="1" applyFill="1" applyBorder="1" applyAlignment="1">
      <alignment horizontal="center"/>
    </xf>
    <xf numFmtId="172" fontId="100" fillId="2" borderId="0" xfId="2" applyNumberFormat="1" applyFont="1" applyFill="1" applyBorder="1"/>
    <xf numFmtId="49" fontId="89" fillId="2" borderId="0" xfId="0" applyNumberFormat="1" applyFont="1" applyFill="1" applyBorder="1" applyAlignment="1">
      <alignment vertical="top"/>
    </xf>
    <xf numFmtId="3" fontId="89" fillId="2" borderId="0" xfId="0" applyNumberFormat="1" applyFont="1" applyFill="1" applyBorder="1" applyAlignment="1">
      <alignment vertical="top"/>
    </xf>
    <xf numFmtId="3" fontId="100" fillId="2" borderId="0" xfId="0" applyNumberFormat="1" applyFont="1" applyFill="1" applyBorder="1" applyAlignment="1">
      <alignment vertical="top"/>
    </xf>
    <xf numFmtId="49" fontId="71" fillId="3" borderId="0" xfId="0" applyNumberFormat="1" applyFont="1" applyFill="1" applyAlignment="1">
      <alignment vertical="top"/>
    </xf>
    <xf numFmtId="168" fontId="71" fillId="3" borderId="0" xfId="2" applyNumberFormat="1" applyFont="1" applyFill="1" applyAlignment="1">
      <alignment vertical="top"/>
    </xf>
    <xf numFmtId="49" fontId="89" fillId="2" borderId="0" xfId="3" applyNumberFormat="1" applyFont="1" applyFill="1" applyBorder="1" applyAlignment="1">
      <alignment horizontal="left"/>
    </xf>
    <xf numFmtId="0" fontId="100" fillId="2" borderId="0" xfId="0" applyFont="1" applyFill="1" applyBorder="1" applyAlignment="1">
      <alignment vertical="top"/>
    </xf>
    <xf numFmtId="0" fontId="89" fillId="0" borderId="0" xfId="0" applyFont="1" applyAlignment="1"/>
    <xf numFmtId="49" fontId="28" fillId="2" borderId="0" xfId="3" applyNumberFormat="1" applyFont="1" applyFill="1" applyBorder="1" applyAlignment="1">
      <alignment horizontal="left"/>
    </xf>
    <xf numFmtId="0" fontId="89" fillId="2" borderId="0" xfId="0" applyFont="1" applyFill="1" applyAlignment="1">
      <alignment horizontal="left"/>
    </xf>
    <xf numFmtId="171" fontId="89" fillId="2" borderId="0" xfId="3" applyNumberFormat="1" applyFont="1" applyFill="1"/>
    <xf numFmtId="49" fontId="89" fillId="2" borderId="2" xfId="3" applyNumberFormat="1" applyFont="1" applyFill="1" applyBorder="1"/>
    <xf numFmtId="0" fontId="71" fillId="3" borderId="2" xfId="0" applyFont="1" applyFill="1" applyBorder="1" applyAlignment="1">
      <alignment vertical="top"/>
    </xf>
    <xf numFmtId="3" fontId="89" fillId="2" borderId="2" xfId="0" applyNumberFormat="1" applyFont="1" applyFill="1" applyBorder="1" applyAlignment="1" applyProtection="1">
      <alignment vertical="top"/>
    </xf>
    <xf numFmtId="167" fontId="28" fillId="2" borderId="2" xfId="24" applyNumberFormat="1" applyFont="1" applyFill="1" applyBorder="1" applyAlignment="1">
      <alignment horizontal="center"/>
    </xf>
    <xf numFmtId="3" fontId="100" fillId="2" borderId="0" xfId="0" applyNumberFormat="1" applyFont="1" applyFill="1" applyBorder="1" applyAlignment="1" applyProtection="1">
      <alignment vertical="top"/>
    </xf>
    <xf numFmtId="172" fontId="89" fillId="2" borderId="0" xfId="0" applyNumberFormat="1" applyFont="1" applyFill="1" applyAlignment="1">
      <alignment horizontal="left"/>
    </xf>
    <xf numFmtId="49" fontId="28" fillId="2" borderId="0" xfId="3" applyNumberFormat="1" applyFont="1" applyFill="1" applyBorder="1" applyAlignment="1">
      <alignment horizontal="centerContinuous"/>
    </xf>
    <xf numFmtId="2" fontId="28" fillId="2" borderId="0" xfId="24" applyNumberFormat="1" applyFont="1" applyFill="1" applyBorder="1" applyAlignment="1">
      <alignment horizontal="center"/>
    </xf>
    <xf numFmtId="3" fontId="28" fillId="2" borderId="0" xfId="3" applyNumberFormat="1" applyFont="1" applyFill="1" applyBorder="1" applyProtection="1"/>
    <xf numFmtId="10" fontId="28" fillId="2" borderId="0" xfId="24" applyNumberFormat="1" applyFont="1" applyFill="1" applyBorder="1"/>
    <xf numFmtId="0" fontId="28" fillId="2" borderId="0" xfId="22" quotePrefix="1" applyFont="1" applyFill="1" applyAlignment="1">
      <alignment horizontal="left"/>
    </xf>
    <xf numFmtId="0" fontId="89" fillId="2" borderId="0" xfId="0" quotePrefix="1" applyNumberFormat="1" applyFont="1" applyFill="1" applyAlignment="1">
      <alignment horizontal="left"/>
    </xf>
    <xf numFmtId="0" fontId="89" fillId="2" borderId="0" xfId="18" quotePrefix="1" applyFont="1" applyFill="1" applyAlignment="1">
      <alignment horizontal="left"/>
    </xf>
    <xf numFmtId="0" fontId="89" fillId="2" borderId="0" xfId="18" applyFont="1" applyFill="1" applyAlignment="1">
      <alignment horizontal="left"/>
    </xf>
    <xf numFmtId="0" fontId="96" fillId="2" borderId="0" xfId="18" applyFont="1" applyFill="1" applyAlignment="1">
      <alignment horizontal="left"/>
    </xf>
    <xf numFmtId="0" fontId="96" fillId="2" borderId="0" xfId="18" quotePrefix="1" applyFont="1" applyFill="1" applyAlignment="1">
      <alignment horizontal="left"/>
    </xf>
    <xf numFmtId="171" fontId="19" fillId="2" borderId="0" xfId="3" applyNumberFormat="1" applyFont="1" applyFill="1" applyBorder="1" applyAlignment="1">
      <alignment horizontal="centerContinuous"/>
    </xf>
    <xf numFmtId="171" fontId="19" fillId="2" borderId="7" xfId="3" applyNumberFormat="1" applyFont="1" applyFill="1" applyBorder="1" applyAlignment="1"/>
    <xf numFmtId="171" fontId="11" fillId="2" borderId="0" xfId="3" applyNumberFormat="1" applyFont="1" applyFill="1" applyBorder="1" applyAlignment="1">
      <alignment horizontal="center"/>
    </xf>
    <xf numFmtId="2" fontId="50" fillId="3" borderId="0" xfId="0" applyNumberFormat="1" applyFont="1" applyFill="1" applyBorder="1" applyAlignment="1">
      <alignment horizontal="center" vertical="top"/>
    </xf>
    <xf numFmtId="167" fontId="20" fillId="3" borderId="0" xfId="0" applyNumberFormat="1" applyFont="1" applyFill="1" applyBorder="1" applyAlignment="1">
      <alignment horizontal="center" vertical="top"/>
    </xf>
    <xf numFmtId="49" fontId="11" fillId="2" borderId="0" xfId="0" applyNumberFormat="1" applyFont="1" applyFill="1" applyBorder="1" applyAlignment="1">
      <alignment vertical="top"/>
    </xf>
    <xf numFmtId="172" fontId="50" fillId="3" borderId="0" xfId="0" applyNumberFormat="1" applyFont="1" applyFill="1" applyAlignment="1">
      <alignment vertical="top"/>
    </xf>
    <xf numFmtId="167" fontId="50" fillId="3" borderId="0" xfId="0" applyNumberFormat="1" applyFont="1" applyFill="1" applyBorder="1" applyAlignment="1">
      <alignment horizontal="center" vertical="top"/>
    </xf>
    <xf numFmtId="49" fontId="11" fillId="2" borderId="0" xfId="3" applyNumberFormat="1" applyFont="1" applyFill="1" applyBorder="1" applyAlignment="1">
      <alignment horizontal="left"/>
    </xf>
    <xf numFmtId="0" fontId="11" fillId="0" borderId="0" xfId="0" applyFont="1" applyAlignment="1"/>
    <xf numFmtId="49" fontId="19" fillId="2" borderId="0" xfId="3" applyNumberFormat="1" applyFont="1" applyFill="1" applyBorder="1" applyAlignment="1">
      <alignment horizontal="left"/>
    </xf>
    <xf numFmtId="10" fontId="19" fillId="2" borderId="0" xfId="24" applyNumberFormat="1" applyFont="1" applyFill="1" applyBorder="1" applyAlignment="1">
      <alignment horizontal="center"/>
    </xf>
    <xf numFmtId="171" fontId="11" fillId="2" borderId="0" xfId="3" applyNumberFormat="1" applyFont="1" applyFill="1" applyAlignment="1">
      <alignment horizontal="center"/>
    </xf>
    <xf numFmtId="0" fontId="20" fillId="2" borderId="0" xfId="0" applyFont="1" applyFill="1" applyAlignment="1">
      <alignment horizontal="center" vertical="top"/>
    </xf>
    <xf numFmtId="0" fontId="20" fillId="3" borderId="0" xfId="0" applyFont="1" applyFill="1" applyAlignment="1">
      <alignment horizontal="center" vertical="top"/>
    </xf>
    <xf numFmtId="49" fontId="20" fillId="3" borderId="0" xfId="0" applyNumberFormat="1" applyFont="1" applyFill="1" applyAlignment="1">
      <alignment vertical="top"/>
    </xf>
    <xf numFmtId="168" fontId="20" fillId="3" borderId="0" xfId="2" applyNumberFormat="1" applyFont="1" applyFill="1" applyAlignment="1">
      <alignment vertical="top"/>
    </xf>
    <xf numFmtId="43" fontId="20" fillId="3" borderId="0" xfId="0" applyNumberFormat="1" applyFont="1" applyFill="1" applyAlignment="1">
      <alignment vertical="top"/>
    </xf>
    <xf numFmtId="49" fontId="19" fillId="2" borderId="2" xfId="3" applyNumberFormat="1" applyFont="1" applyFill="1" applyBorder="1" applyAlignment="1">
      <alignment horizontal="centerContinuous"/>
    </xf>
    <xf numFmtId="172" fontId="19" fillId="2" borderId="2" xfId="2" applyNumberFormat="1" applyFont="1" applyFill="1" applyBorder="1"/>
    <xf numFmtId="172" fontId="20" fillId="3" borderId="0" xfId="0" applyNumberFormat="1" applyFont="1" applyFill="1" applyAlignment="1">
      <alignment vertical="top"/>
    </xf>
    <xf numFmtId="0" fontId="11" fillId="2" borderId="0" xfId="0" applyNumberFormat="1" applyFont="1" applyFill="1" applyAlignment="1">
      <alignment horizontal="left"/>
    </xf>
    <xf numFmtId="0" fontId="77" fillId="2" borderId="0" xfId="0" applyFont="1" applyFill="1" applyAlignment="1">
      <alignment vertical="top"/>
    </xf>
    <xf numFmtId="0" fontId="73" fillId="2" borderId="0" xfId="0" applyFont="1" applyFill="1" applyBorder="1" applyAlignment="1">
      <alignment vertical="top"/>
    </xf>
    <xf numFmtId="0" fontId="73" fillId="2" borderId="0" xfId="0" applyFont="1" applyFill="1" applyBorder="1" applyAlignment="1">
      <alignment horizontal="center"/>
    </xf>
    <xf numFmtId="0" fontId="77" fillId="2" borderId="2" xfId="0" applyFont="1" applyFill="1" applyBorder="1" applyAlignment="1">
      <alignment vertical="top"/>
    </xf>
    <xf numFmtId="0" fontId="13" fillId="2" borderId="2" xfId="0" applyFont="1" applyFill="1" applyBorder="1" applyAlignment="1">
      <alignment horizontal="center"/>
    </xf>
    <xf numFmtId="0" fontId="77" fillId="2" borderId="0" xfId="0" applyFont="1" applyFill="1" applyBorder="1" applyAlignment="1">
      <alignment vertical="top"/>
    </xf>
    <xf numFmtId="49" fontId="72" fillId="2" borderId="0" xfId="0" applyNumberFormat="1" applyFont="1" applyFill="1" applyAlignment="1">
      <alignment vertical="top"/>
    </xf>
    <xf numFmtId="172" fontId="72" fillId="2" borderId="0" xfId="2" applyNumberFormat="1" applyFont="1" applyFill="1" applyBorder="1"/>
    <xf numFmtId="172" fontId="72" fillId="2" borderId="3" xfId="2" applyNumberFormat="1" applyFont="1" applyFill="1" applyBorder="1"/>
    <xf numFmtId="49" fontId="72" fillId="2" borderId="0" xfId="0" applyNumberFormat="1" applyFont="1" applyFill="1" applyBorder="1" applyAlignment="1">
      <alignment vertical="top"/>
    </xf>
    <xf numFmtId="172" fontId="72" fillId="2" borderId="0" xfId="0" applyNumberFormat="1" applyFont="1" applyFill="1" applyBorder="1" applyAlignment="1">
      <alignment vertical="top"/>
    </xf>
    <xf numFmtId="0" fontId="73" fillId="2" borderId="2" xfId="0" applyFont="1" applyFill="1" applyBorder="1" applyAlignment="1">
      <alignment vertical="top"/>
    </xf>
    <xf numFmtId="172" fontId="73" fillId="2" borderId="2" xfId="2" applyNumberFormat="1" applyFont="1" applyFill="1" applyBorder="1"/>
    <xf numFmtId="167" fontId="73" fillId="3" borderId="2" xfId="0" applyNumberFormat="1" applyFont="1" applyFill="1" applyBorder="1" applyAlignment="1">
      <alignment horizontal="center" vertical="top"/>
    </xf>
    <xf numFmtId="172" fontId="77" fillId="2" borderId="0" xfId="2" applyNumberFormat="1" applyFont="1" applyFill="1" applyBorder="1"/>
    <xf numFmtId="171" fontId="77" fillId="2" borderId="0" xfId="3" applyNumberFormat="1" applyFont="1" applyFill="1" applyBorder="1" applyAlignment="1">
      <alignment horizontal="center"/>
    </xf>
    <xf numFmtId="0" fontId="35" fillId="2" borderId="0" xfId="22" quotePrefix="1" applyFont="1" applyFill="1" applyAlignment="1">
      <alignment horizontal="left"/>
    </xf>
    <xf numFmtId="9" fontId="73" fillId="2" borderId="0" xfId="24" applyFont="1" applyFill="1" applyBorder="1" applyAlignment="1">
      <alignment horizontal="center"/>
    </xf>
    <xf numFmtId="172" fontId="73" fillId="2" borderId="0" xfId="2" applyNumberFormat="1" applyFont="1" applyFill="1" applyBorder="1"/>
    <xf numFmtId="0" fontId="77" fillId="2" borderId="0" xfId="0" applyNumberFormat="1" applyFont="1" applyFill="1" applyAlignment="1">
      <alignment horizontal="left"/>
    </xf>
    <xf numFmtId="0" fontId="11" fillId="2" borderId="7" xfId="0" applyFont="1" applyFill="1" applyBorder="1" applyAlignment="1">
      <alignment vertical="top"/>
    </xf>
    <xf numFmtId="0" fontId="11" fillId="2" borderId="2" xfId="0" applyFont="1" applyFill="1" applyBorder="1" applyAlignment="1">
      <alignment vertical="top"/>
    </xf>
    <xf numFmtId="172" fontId="11" fillId="2" borderId="0" xfId="2" applyNumberFormat="1" applyFont="1" applyFill="1" applyBorder="1"/>
    <xf numFmtId="49" fontId="20" fillId="2" borderId="0" xfId="0" applyNumberFormat="1" applyFont="1" applyFill="1" applyAlignment="1">
      <alignment vertical="top"/>
    </xf>
    <xf numFmtId="167" fontId="20" fillId="3" borderId="0" xfId="0" applyNumberFormat="1" applyFont="1" applyFill="1" applyAlignment="1">
      <alignment vertical="top"/>
    </xf>
    <xf numFmtId="49" fontId="20" fillId="2" borderId="0" xfId="0" applyNumberFormat="1" applyFont="1" applyFill="1" applyBorder="1" applyAlignment="1">
      <alignment vertical="top"/>
    </xf>
    <xf numFmtId="171" fontId="20" fillId="2" borderId="0" xfId="3" applyNumberFormat="1" applyFont="1" applyFill="1" applyBorder="1"/>
    <xf numFmtId="167" fontId="50" fillId="3" borderId="2" xfId="0" applyNumberFormat="1" applyFont="1" applyFill="1" applyBorder="1" applyAlignment="1">
      <alignment vertical="top"/>
    </xf>
    <xf numFmtId="172" fontId="50" fillId="3" borderId="2" xfId="0" applyNumberFormat="1" applyFont="1" applyFill="1" applyBorder="1" applyAlignment="1">
      <alignment vertical="top"/>
    </xf>
    <xf numFmtId="167" fontId="50" fillId="3" borderId="2" xfId="0" applyNumberFormat="1" applyFont="1" applyFill="1" applyBorder="1" applyAlignment="1">
      <alignment horizontal="center" vertical="top"/>
    </xf>
    <xf numFmtId="172" fontId="73" fillId="3" borderId="0" xfId="0" applyNumberFormat="1" applyFont="1" applyFill="1" applyBorder="1" applyAlignment="1">
      <alignment vertical="top"/>
    </xf>
    <xf numFmtId="0" fontId="77" fillId="3" borderId="0" xfId="0" applyFont="1" applyFill="1" applyBorder="1" applyAlignment="1">
      <alignment vertical="top"/>
    </xf>
    <xf numFmtId="175" fontId="50" fillId="2" borderId="0" xfId="24" applyNumberFormat="1" applyFont="1" applyFill="1" applyBorder="1" applyAlignment="1">
      <alignment horizontal="center"/>
    </xf>
    <xf numFmtId="172" fontId="72" fillId="3" borderId="0" xfId="0" applyNumberFormat="1" applyFont="1" applyFill="1" applyBorder="1" applyAlignment="1">
      <alignment vertical="top"/>
    </xf>
    <xf numFmtId="175" fontId="73" fillId="2" borderId="0" xfId="24" applyNumberFormat="1" applyFont="1" applyFill="1" applyBorder="1" applyAlignment="1">
      <alignment horizontal="center"/>
    </xf>
    <xf numFmtId="0" fontId="69" fillId="2" borderId="4" xfId="13" quotePrefix="1" applyFont="1" applyFill="1" applyBorder="1" applyAlignment="1">
      <alignment horizontal="center"/>
    </xf>
    <xf numFmtId="173" fontId="71" fillId="2" borderId="0" xfId="0" applyNumberFormat="1" applyFont="1" applyFill="1" applyAlignment="1"/>
    <xf numFmtId="175" fontId="71" fillId="2" borderId="0" xfId="24" applyNumberFormat="1" applyFont="1" applyFill="1" applyAlignment="1"/>
    <xf numFmtId="0" fontId="72" fillId="3" borderId="2" xfId="0" applyFont="1" applyFill="1" applyBorder="1" applyAlignment="1">
      <alignment vertical="top"/>
    </xf>
    <xf numFmtId="49" fontId="19" fillId="2" borderId="0" xfId="0" applyNumberFormat="1" applyFont="1" applyFill="1" applyBorder="1" applyAlignment="1">
      <alignment horizontal="centerContinuous"/>
    </xf>
    <xf numFmtId="0" fontId="15" fillId="2" borderId="4" xfId="13" quotePrefix="1" applyFont="1" applyFill="1" applyBorder="1" applyAlignment="1">
      <alignment horizontal="center"/>
    </xf>
    <xf numFmtId="173" fontId="50" fillId="3" borderId="0" xfId="2" applyNumberFormat="1" applyFont="1" applyFill="1" applyBorder="1" applyAlignment="1">
      <alignment vertical="top"/>
    </xf>
    <xf numFmtId="173" fontId="72" fillId="3" borderId="0" xfId="2" applyNumberFormat="1" applyFont="1" applyFill="1" applyBorder="1" applyAlignment="1">
      <alignment vertical="top"/>
    </xf>
    <xf numFmtId="0" fontId="72" fillId="3" borderId="0" xfId="0" applyFont="1" applyFill="1" applyBorder="1" applyAlignment="1">
      <alignment horizontal="center" vertical="center" textRotation="90"/>
    </xf>
    <xf numFmtId="3" fontId="71" fillId="2" borderId="0" xfId="0" applyNumberFormat="1" applyFont="1" applyFill="1" applyAlignment="1"/>
    <xf numFmtId="2" fontId="24" fillId="3" borderId="0" xfId="0" applyNumberFormat="1" applyFont="1" applyFill="1" applyAlignment="1">
      <alignment vertical="top"/>
    </xf>
    <xf numFmtId="168" fontId="50" fillId="3" borderId="0" xfId="0" applyNumberFormat="1" applyFont="1" applyFill="1" applyAlignment="1">
      <alignment vertical="top"/>
    </xf>
    <xf numFmtId="168" fontId="31" fillId="3" borderId="0" xfId="2" applyNumberFormat="1" applyFont="1" applyFill="1" applyAlignment="1">
      <alignment vertical="top"/>
    </xf>
    <xf numFmtId="3" fontId="20" fillId="3" borderId="0" xfId="0" applyNumberFormat="1" applyFont="1" applyFill="1" applyAlignment="1">
      <alignment vertical="top"/>
    </xf>
    <xf numFmtId="2" fontId="20" fillId="3" borderId="0" xfId="0" applyNumberFormat="1" applyFont="1" applyFill="1" applyAlignment="1">
      <alignment vertical="top"/>
    </xf>
    <xf numFmtId="3" fontId="72" fillId="3" borderId="0" xfId="0" applyNumberFormat="1" applyFont="1" applyFill="1" applyAlignment="1">
      <alignment vertical="top"/>
    </xf>
    <xf numFmtId="2" fontId="72" fillId="3" borderId="0" xfId="0" applyNumberFormat="1" applyFont="1" applyFill="1" applyAlignment="1">
      <alignment vertical="top"/>
    </xf>
    <xf numFmtId="173" fontId="50" fillId="3" borderId="14" xfId="2" applyNumberFormat="1" applyFont="1" applyFill="1" applyBorder="1" applyAlignment="1">
      <alignment vertical="top"/>
    </xf>
    <xf numFmtId="0" fontId="71" fillId="0" borderId="0" xfId="0" applyFont="1" applyFill="1" applyAlignment="1"/>
    <xf numFmtId="0" fontId="98" fillId="4" borderId="3" xfId="0" applyFont="1" applyFill="1" applyBorder="1" applyAlignment="1"/>
    <xf numFmtId="0" fontId="98" fillId="4" borderId="0" xfId="0" applyFont="1" applyFill="1" applyBorder="1" applyAlignment="1"/>
    <xf numFmtId="0" fontId="98" fillId="4" borderId="13" xfId="0" applyFont="1" applyFill="1" applyBorder="1" applyAlignment="1"/>
    <xf numFmtId="3" fontId="8" fillId="2" borderId="4" xfId="0" applyNumberFormat="1" applyFont="1" applyFill="1" applyBorder="1"/>
    <xf numFmtId="3" fontId="9" fillId="2" borderId="41" xfId="0" applyNumberFormat="1" applyFont="1" applyFill="1" applyBorder="1"/>
    <xf numFmtId="3" fontId="9" fillId="2" borderId="42" xfId="0" applyNumberFormat="1" applyFont="1" applyFill="1" applyBorder="1"/>
    <xf numFmtId="3" fontId="9" fillId="2" borderId="44" xfId="0" applyNumberFormat="1" applyFont="1" applyFill="1" applyBorder="1"/>
    <xf numFmtId="3" fontId="9" fillId="2" borderId="46" xfId="0" applyNumberFormat="1" applyFont="1" applyFill="1" applyBorder="1"/>
    <xf numFmtId="3" fontId="72" fillId="2" borderId="0" xfId="0" applyNumberFormat="1" applyFont="1" applyFill="1"/>
    <xf numFmtId="181" fontId="8" fillId="2" borderId="2" xfId="0" applyNumberFormat="1" applyFont="1" applyFill="1" applyBorder="1" applyAlignment="1" applyProtection="1">
      <alignment horizontal="center" vertical="center" wrapText="1"/>
    </xf>
    <xf numFmtId="181" fontId="8" fillId="2" borderId="14" xfId="0" applyNumberFormat="1" applyFont="1" applyFill="1" applyBorder="1" applyAlignment="1" applyProtection="1">
      <alignment horizontal="center" vertical="center" wrapText="1"/>
    </xf>
    <xf numFmtId="181" fontId="19" fillId="2" borderId="46" xfId="0" applyNumberFormat="1" applyFont="1" applyFill="1" applyBorder="1" applyAlignment="1" applyProtection="1">
      <alignment wrapText="1"/>
    </xf>
    <xf numFmtId="181" fontId="71" fillId="2" borderId="46" xfId="0" applyNumberFormat="1" applyFont="1" applyFill="1" applyBorder="1" applyAlignment="1"/>
    <xf numFmtId="181" fontId="78" fillId="2" borderId="46" xfId="0" applyNumberFormat="1" applyFont="1" applyFill="1" applyBorder="1" applyAlignment="1"/>
    <xf numFmtId="181" fontId="19" fillId="2" borderId="55" xfId="0" applyNumberFormat="1" applyFont="1" applyFill="1" applyBorder="1" applyAlignment="1" applyProtection="1">
      <alignment wrapText="1"/>
    </xf>
    <xf numFmtId="3" fontId="78" fillId="2" borderId="4" xfId="0" applyNumberFormat="1" applyFont="1" applyFill="1" applyBorder="1" applyAlignment="1"/>
    <xf numFmtId="3" fontId="71" fillId="2" borderId="46" xfId="0" applyNumberFormat="1" applyFont="1" applyFill="1" applyBorder="1" applyAlignment="1"/>
    <xf numFmtId="3" fontId="78" fillId="2" borderId="46" xfId="0" applyNumberFormat="1" applyFont="1" applyFill="1" applyBorder="1" applyAlignment="1"/>
    <xf numFmtId="3" fontId="78" fillId="2" borderId="55" xfId="0" applyNumberFormat="1" applyFont="1" applyFill="1" applyBorder="1" applyAlignment="1"/>
    <xf numFmtId="181" fontId="19" fillId="2" borderId="0" xfId="0" applyNumberFormat="1" applyFont="1" applyFill="1" applyBorder="1" applyAlignment="1" applyProtection="1">
      <alignment vertical="center" wrapText="1"/>
    </xf>
    <xf numFmtId="0" fontId="71" fillId="2" borderId="44" xfId="0" applyFont="1" applyFill="1" applyBorder="1"/>
    <xf numFmtId="0" fontId="78" fillId="2" borderId="0" xfId="0" applyFont="1" applyFill="1" applyBorder="1"/>
    <xf numFmtId="181" fontId="71" fillId="2" borderId="44" xfId="0" applyNumberFormat="1" applyFont="1" applyFill="1" applyBorder="1" applyAlignment="1">
      <alignment vertical="center"/>
    </xf>
    <xf numFmtId="181" fontId="71" fillId="2" borderId="46" xfId="0" applyNumberFormat="1" applyFont="1" applyFill="1" applyBorder="1" applyAlignment="1">
      <alignment vertical="center"/>
    </xf>
    <xf numFmtId="181" fontId="71" fillId="2" borderId="45" xfId="0" applyNumberFormat="1" applyFont="1" applyFill="1" applyBorder="1" applyAlignment="1">
      <alignment vertical="center"/>
    </xf>
    <xf numFmtId="181" fontId="78" fillId="2" borderId="0" xfId="0" applyNumberFormat="1" applyFont="1" applyFill="1" applyBorder="1" applyAlignment="1">
      <alignment vertical="center"/>
    </xf>
    <xf numFmtId="3" fontId="9" fillId="2" borderId="4" xfId="0" applyNumberFormat="1" applyFont="1" applyFill="1" applyBorder="1" applyAlignment="1">
      <alignment vertical="center"/>
    </xf>
    <xf numFmtId="3" fontId="78" fillId="2" borderId="0" xfId="0" applyNumberFormat="1" applyFont="1" applyFill="1" applyBorder="1" applyAlignment="1">
      <alignment vertical="center"/>
    </xf>
    <xf numFmtId="3" fontId="9" fillId="2" borderId="0" xfId="0" applyNumberFormat="1" applyFont="1" applyFill="1" applyBorder="1" applyAlignment="1">
      <alignment vertical="center"/>
    </xf>
    <xf numFmtId="181" fontId="71" fillId="2" borderId="0" xfId="0" applyNumberFormat="1" applyFont="1" applyFill="1" applyAlignment="1">
      <alignment vertical="center"/>
    </xf>
    <xf numFmtId="0" fontId="71" fillId="2" borderId="0" xfId="0" applyFont="1" applyFill="1" applyBorder="1" applyAlignment="1">
      <alignment vertical="center"/>
    </xf>
    <xf numFmtId="3" fontId="9" fillId="2" borderId="44" xfId="0" applyNumberFormat="1" applyFont="1" applyFill="1" applyBorder="1" applyAlignment="1">
      <alignment vertical="center"/>
    </xf>
    <xf numFmtId="3" fontId="9" fillId="2" borderId="46" xfId="0" applyNumberFormat="1" applyFont="1" applyFill="1" applyBorder="1" applyAlignment="1">
      <alignment vertical="center"/>
    </xf>
    <xf numFmtId="3" fontId="9" fillId="2" borderId="45" xfId="0" applyNumberFormat="1" applyFont="1" applyFill="1" applyBorder="1" applyAlignment="1">
      <alignment vertical="center"/>
    </xf>
    <xf numFmtId="181" fontId="71" fillId="2" borderId="0" xfId="0" applyNumberFormat="1" applyFont="1" applyFill="1"/>
    <xf numFmtId="3" fontId="71" fillId="2" borderId="41" xfId="0" applyNumberFormat="1" applyFont="1" applyFill="1" applyBorder="1"/>
    <xf numFmtId="3" fontId="71" fillId="2" borderId="42" xfId="0" applyNumberFormat="1" applyFont="1" applyFill="1" applyBorder="1"/>
    <xf numFmtId="3" fontId="71" fillId="2" borderId="43" xfId="0" applyNumberFormat="1" applyFont="1" applyFill="1" applyBorder="1"/>
    <xf numFmtId="3" fontId="78" fillId="2" borderId="0" xfId="0" applyNumberFormat="1" applyFont="1" applyFill="1" applyBorder="1"/>
    <xf numFmtId="3" fontId="71" fillId="2" borderId="44" xfId="0" applyNumberFormat="1" applyFont="1" applyFill="1" applyBorder="1"/>
    <xf numFmtId="3" fontId="71" fillId="2" borderId="46" xfId="0" applyNumberFormat="1" applyFont="1" applyFill="1" applyBorder="1"/>
    <xf numFmtId="3" fontId="71" fillId="2" borderId="45" xfId="0" applyNumberFormat="1" applyFont="1" applyFill="1" applyBorder="1"/>
    <xf numFmtId="3" fontId="19" fillId="2" borderId="0" xfId="0" applyNumberFormat="1" applyFont="1" applyFill="1" applyBorder="1" applyAlignment="1" applyProtection="1">
      <alignment wrapText="1"/>
    </xf>
    <xf numFmtId="3" fontId="9" fillId="2" borderId="4" xfId="0" applyNumberFormat="1" applyFont="1" applyFill="1" applyBorder="1"/>
    <xf numFmtId="3" fontId="78" fillId="2" borderId="4" xfId="0" applyNumberFormat="1" applyFont="1" applyFill="1" applyBorder="1"/>
    <xf numFmtId="0" fontId="72" fillId="2" borderId="5" xfId="0" applyFont="1" applyFill="1" applyBorder="1" applyAlignment="1">
      <alignment vertical="top"/>
    </xf>
    <xf numFmtId="166" fontId="72" fillId="3" borderId="0" xfId="0" applyNumberFormat="1" applyFont="1" applyFill="1" applyAlignment="1">
      <alignment vertical="top"/>
    </xf>
    <xf numFmtId="0" fontId="72" fillId="2" borderId="3" xfId="0" applyFont="1" applyFill="1" applyBorder="1" applyAlignment="1">
      <alignment vertical="top"/>
    </xf>
    <xf numFmtId="0" fontId="20" fillId="2" borderId="5" xfId="0" applyFont="1" applyFill="1" applyBorder="1" applyAlignment="1">
      <alignment vertical="top"/>
    </xf>
    <xf numFmtId="3" fontId="8" fillId="2" borderId="2" xfId="0" applyNumberFormat="1" applyFont="1" applyFill="1" applyBorder="1"/>
    <xf numFmtId="3" fontId="71" fillId="2" borderId="55" xfId="0" applyNumberFormat="1" applyFont="1" applyFill="1" applyBorder="1"/>
    <xf numFmtId="3" fontId="71" fillId="2" borderId="57" xfId="0" applyNumberFormat="1" applyFont="1" applyFill="1" applyBorder="1"/>
    <xf numFmtId="0" fontId="78" fillId="2" borderId="0" xfId="0" applyFont="1" applyFill="1"/>
    <xf numFmtId="3" fontId="73" fillId="2" borderId="4" xfId="0" applyNumberFormat="1" applyFont="1" applyFill="1" applyBorder="1"/>
    <xf numFmtId="0" fontId="73" fillId="2" borderId="4" xfId="0" applyFont="1" applyFill="1" applyBorder="1"/>
    <xf numFmtId="3" fontId="71" fillId="2" borderId="56" xfId="0" applyNumberFormat="1" applyFont="1" applyFill="1" applyBorder="1"/>
    <xf numFmtId="3" fontId="11" fillId="2" borderId="3" xfId="0" applyNumberFormat="1" applyFont="1" applyFill="1" applyBorder="1" applyAlignment="1">
      <alignment vertical="top"/>
    </xf>
    <xf numFmtId="3" fontId="11" fillId="2" borderId="0" xfId="0" applyNumberFormat="1" applyFont="1" applyFill="1" applyAlignment="1">
      <alignment vertical="top"/>
    </xf>
    <xf numFmtId="0" fontId="72" fillId="7" borderId="49" xfId="0" applyFont="1" applyFill="1" applyBorder="1" applyAlignment="1">
      <alignment horizontal="center"/>
    </xf>
    <xf numFmtId="0" fontId="11" fillId="2" borderId="5" xfId="0" applyFont="1" applyFill="1" applyBorder="1" applyAlignment="1">
      <alignment vertical="top"/>
    </xf>
    <xf numFmtId="0" fontId="11" fillId="2" borderId="3" xfId="0" applyFont="1" applyFill="1" applyBorder="1" applyAlignment="1">
      <alignment vertical="top"/>
    </xf>
    <xf numFmtId="167" fontId="19" fillId="2" borderId="2" xfId="0" applyNumberFormat="1" applyFont="1" applyFill="1" applyBorder="1" applyAlignment="1">
      <alignment vertical="top"/>
    </xf>
    <xf numFmtId="167" fontId="19" fillId="2" borderId="6" xfId="0" applyNumberFormat="1" applyFont="1" applyFill="1" applyBorder="1" applyAlignment="1">
      <alignment vertical="top"/>
    </xf>
    <xf numFmtId="0" fontId="72" fillId="2" borderId="1" xfId="0" applyFont="1" applyFill="1" applyBorder="1" applyAlignment="1">
      <alignment horizontal="center"/>
    </xf>
    <xf numFmtId="167" fontId="72" fillId="2" borderId="1" xfId="0" applyNumberFormat="1" applyFont="1" applyFill="1" applyBorder="1" applyAlignment="1">
      <alignment horizontal="center"/>
    </xf>
    <xf numFmtId="168" fontId="11" fillId="2" borderId="0" xfId="4" applyNumberFormat="1" applyFont="1" applyFill="1" applyBorder="1"/>
    <xf numFmtId="168" fontId="19" fillId="2" borderId="0" xfId="4" applyNumberFormat="1" applyFont="1" applyFill="1" applyBorder="1"/>
    <xf numFmtId="0" fontId="50" fillId="3" borderId="0" xfId="0" applyFont="1" applyFill="1" applyAlignment="1">
      <alignment vertical="top"/>
    </xf>
    <xf numFmtId="0" fontId="19" fillId="2" borderId="10" xfId="0" applyFont="1" applyFill="1" applyBorder="1" applyAlignment="1">
      <alignment horizontal="center"/>
    </xf>
    <xf numFmtId="0" fontId="38" fillId="3" borderId="2" xfId="0" applyFont="1" applyFill="1" applyBorder="1" applyAlignment="1">
      <alignment horizontal="center" vertical="top"/>
    </xf>
    <xf numFmtId="166" fontId="71" fillId="2" borderId="0" xfId="2" applyNumberFormat="1" applyFont="1" applyFill="1" applyBorder="1"/>
    <xf numFmtId="166" fontId="71" fillId="2" borderId="5" xfId="2" applyNumberFormat="1" applyFont="1" applyFill="1" applyBorder="1"/>
    <xf numFmtId="166" fontId="71" fillId="2" borderId="3" xfId="2" applyNumberFormat="1" applyFont="1" applyFill="1" applyBorder="1"/>
    <xf numFmtId="169" fontId="72" fillId="2" borderId="0" xfId="0" applyNumberFormat="1" applyFont="1" applyFill="1" applyBorder="1" applyAlignment="1">
      <alignment vertical="top"/>
    </xf>
    <xf numFmtId="167" fontId="72" fillId="3" borderId="0" xfId="0" applyNumberFormat="1" applyFont="1" applyFill="1" applyAlignment="1">
      <alignment vertical="top"/>
    </xf>
    <xf numFmtId="166" fontId="103" fillId="2" borderId="0" xfId="2" applyNumberFormat="1" applyFont="1" applyFill="1" applyBorder="1"/>
    <xf numFmtId="166" fontId="71" fillId="2" borderId="3" xfId="2" applyNumberFormat="1" applyFont="1" applyFill="1" applyBorder="1" applyAlignment="1">
      <alignment horizontal="right"/>
    </xf>
    <xf numFmtId="166" fontId="71" fillId="2" borderId="0" xfId="2" applyNumberFormat="1" applyFont="1" applyFill="1" applyBorder="1" applyAlignment="1">
      <alignment horizontal="right"/>
    </xf>
    <xf numFmtId="166" fontId="103" fillId="2" borderId="0" xfId="2" applyNumberFormat="1" applyFont="1" applyFill="1" applyBorder="1" applyAlignment="1">
      <alignment horizontal="right"/>
    </xf>
    <xf numFmtId="166" fontId="19" fillId="2" borderId="6" xfId="2" applyNumberFormat="1" applyFont="1" applyFill="1" applyBorder="1"/>
    <xf numFmtId="168" fontId="50" fillId="3" borderId="2" xfId="2" applyNumberFormat="1" applyFont="1" applyFill="1" applyBorder="1" applyAlignment="1">
      <alignment vertical="top"/>
    </xf>
    <xf numFmtId="2" fontId="50" fillId="2" borderId="0" xfId="0" applyNumberFormat="1" applyFont="1" applyFill="1" applyBorder="1" applyAlignment="1">
      <alignment horizontal="center" vertical="top"/>
    </xf>
    <xf numFmtId="2" fontId="73" fillId="2" borderId="0" xfId="0" applyNumberFormat="1" applyFont="1" applyFill="1" applyBorder="1" applyAlignment="1">
      <alignment horizontal="center" vertical="top"/>
    </xf>
    <xf numFmtId="2" fontId="19" fillId="2" borderId="2" xfId="0" applyNumberFormat="1" applyFont="1" applyFill="1" applyBorder="1" applyAlignment="1">
      <alignment horizontal="center"/>
    </xf>
    <xf numFmtId="166" fontId="11" fillId="2" borderId="0" xfId="2" applyNumberFormat="1" applyFont="1" applyFill="1" applyBorder="1" applyAlignment="1">
      <alignment horizontal="center"/>
    </xf>
    <xf numFmtId="167" fontId="11" fillId="2" borderId="0" xfId="2" applyNumberFormat="1" applyFont="1" applyFill="1" applyBorder="1" applyAlignment="1">
      <alignment horizontal="center"/>
    </xf>
    <xf numFmtId="167" fontId="19" fillId="2" borderId="2" xfId="2" applyNumberFormat="1" applyFont="1" applyFill="1" applyBorder="1" applyAlignment="1">
      <alignment horizontal="center"/>
    </xf>
    <xf numFmtId="166" fontId="19" fillId="2" borderId="2" xfId="2" applyNumberFormat="1" applyFont="1" applyFill="1" applyBorder="1" applyAlignment="1">
      <alignment horizontal="center"/>
    </xf>
    <xf numFmtId="2" fontId="20" fillId="2" borderId="0" xfId="0" applyNumberFormat="1" applyFont="1" applyFill="1" applyBorder="1" applyAlignment="1">
      <alignment vertical="top"/>
    </xf>
    <xf numFmtId="2" fontId="20" fillId="2" borderId="0" xfId="0" applyNumberFormat="1" applyFont="1" applyFill="1" applyAlignment="1">
      <alignment vertical="top"/>
    </xf>
    <xf numFmtId="2" fontId="20" fillId="2" borderId="1" xfId="0" applyNumberFormat="1" applyFont="1" applyFill="1" applyBorder="1" applyAlignment="1">
      <alignment vertical="top"/>
    </xf>
    <xf numFmtId="167" fontId="72" fillId="2" borderId="0" xfId="0" applyNumberFormat="1" applyFont="1" applyFill="1" applyBorder="1" applyAlignment="1">
      <alignment horizontal="center"/>
    </xf>
    <xf numFmtId="167" fontId="50" fillId="2" borderId="2" xfId="0" applyNumberFormat="1" applyFont="1" applyFill="1" applyBorder="1" applyAlignment="1">
      <alignment horizontal="center"/>
    </xf>
    <xf numFmtId="2" fontId="72" fillId="2" borderId="0" xfId="0" applyNumberFormat="1" applyFont="1" applyFill="1" applyBorder="1" applyAlignment="1">
      <alignment vertical="top"/>
    </xf>
    <xf numFmtId="168" fontId="11" fillId="2" borderId="0" xfId="0" applyNumberFormat="1" applyFont="1" applyFill="1" applyBorder="1" applyAlignment="1">
      <alignment horizontal="right" vertical="top"/>
    </xf>
    <xf numFmtId="168" fontId="11" fillId="2" borderId="0" xfId="0" applyNumberFormat="1" applyFont="1" applyFill="1" applyBorder="1" applyAlignment="1">
      <alignment vertical="top"/>
    </xf>
    <xf numFmtId="168" fontId="19" fillId="2" borderId="2" xfId="0" applyNumberFormat="1" applyFont="1" applyFill="1" applyBorder="1" applyAlignment="1">
      <alignment horizontal="right" vertical="top"/>
    </xf>
    <xf numFmtId="168" fontId="50" fillId="3" borderId="2" xfId="0" applyNumberFormat="1" applyFont="1" applyFill="1" applyBorder="1" applyAlignment="1">
      <alignment vertical="top"/>
    </xf>
    <xf numFmtId="0" fontId="15" fillId="2" borderId="2" xfId="0" applyFont="1" applyFill="1" applyBorder="1" applyAlignment="1">
      <alignment horizontal="center"/>
    </xf>
    <xf numFmtId="3" fontId="78" fillId="9" borderId="0" xfId="0" applyNumberFormat="1" applyFont="1" applyFill="1" applyBorder="1" applyAlignment="1"/>
    <xf numFmtId="3" fontId="78" fillId="2" borderId="0" xfId="0" applyNumberFormat="1" applyFont="1" applyFill="1" applyBorder="1" applyAlignment="1"/>
    <xf numFmtId="170" fontId="104" fillId="2" borderId="0" xfId="23" applyNumberFormat="1" applyFont="1" applyFill="1" applyBorder="1" applyAlignment="1">
      <alignment vertical="center"/>
    </xf>
    <xf numFmtId="170" fontId="104" fillId="0" borderId="22" xfId="23" applyNumberFormat="1" applyFont="1" applyFill="1" applyBorder="1" applyAlignment="1">
      <alignment vertical="center"/>
    </xf>
    <xf numFmtId="170" fontId="104" fillId="0" borderId="0" xfId="23" applyNumberFormat="1" applyFont="1" applyFill="1" applyBorder="1" applyAlignment="1">
      <alignment vertical="center"/>
    </xf>
    <xf numFmtId="0" fontId="71" fillId="7" borderId="50" xfId="0" applyFont="1" applyFill="1" applyBorder="1" applyAlignment="1">
      <alignment horizontal="center"/>
    </xf>
    <xf numFmtId="9" fontId="71" fillId="2" borderId="1" xfId="24" applyFont="1" applyFill="1" applyBorder="1" applyAlignment="1">
      <alignment horizontal="center"/>
    </xf>
    <xf numFmtId="0" fontId="38" fillId="2" borderId="0" xfId="0" applyFont="1" applyFill="1" applyBorder="1" applyAlignment="1">
      <alignment vertical="top"/>
    </xf>
    <xf numFmtId="0" fontId="38" fillId="2" borderId="0" xfId="0" applyFont="1" applyFill="1" applyBorder="1" applyAlignment="1">
      <alignment horizontal="center" vertical="justify"/>
    </xf>
    <xf numFmtId="0" fontId="13" fillId="2" borderId="2" xfId="0" applyFont="1" applyFill="1" applyBorder="1" applyAlignment="1">
      <alignment vertical="top"/>
    </xf>
    <xf numFmtId="0" fontId="38" fillId="3" borderId="2" xfId="0" applyFont="1" applyFill="1" applyBorder="1" applyAlignment="1">
      <alignment horizontal="center"/>
    </xf>
    <xf numFmtId="171" fontId="72" fillId="2" borderId="0" xfId="3" applyNumberFormat="1" applyFont="1" applyFill="1" applyBorder="1"/>
    <xf numFmtId="9" fontId="72" fillId="2" borderId="0" xfId="24" applyFont="1" applyFill="1" applyBorder="1" applyAlignment="1">
      <alignment horizontal="center"/>
    </xf>
    <xf numFmtId="0" fontId="73" fillId="5" borderId="0" xfId="0" applyFont="1" applyFill="1" applyBorder="1" applyAlignment="1">
      <alignment vertical="top"/>
    </xf>
    <xf numFmtId="0" fontId="81" fillId="2" borderId="0" xfId="0" applyFont="1" applyFill="1" applyBorder="1" applyAlignment="1">
      <alignment vertical="top"/>
    </xf>
    <xf numFmtId="0" fontId="20" fillId="2" borderId="2" xfId="0" applyFont="1" applyFill="1" applyBorder="1" applyAlignment="1">
      <alignment vertical="top"/>
    </xf>
    <xf numFmtId="9" fontId="71" fillId="2" borderId="0" xfId="24" applyFont="1" applyFill="1" applyAlignment="1">
      <alignment horizontal="center"/>
    </xf>
    <xf numFmtId="0" fontId="11" fillId="2" borderId="1" xfId="0" applyFont="1" applyFill="1" applyBorder="1" applyAlignment="1">
      <alignment vertical="top"/>
    </xf>
    <xf numFmtId="9" fontId="11" fillId="2" borderId="1" xfId="24" applyFont="1" applyFill="1" applyBorder="1" applyAlignment="1">
      <alignment horizontal="center"/>
    </xf>
    <xf numFmtId="0" fontId="38" fillId="5" borderId="0" xfId="0" applyFont="1" applyFill="1" applyBorder="1" applyAlignment="1">
      <alignment vertical="top"/>
    </xf>
    <xf numFmtId="3" fontId="11" fillId="2" borderId="0" xfId="0" applyNumberFormat="1" applyFont="1" applyFill="1" applyBorder="1" applyAlignment="1">
      <alignment horizontal="right"/>
    </xf>
    <xf numFmtId="0" fontId="22" fillId="2" borderId="0" xfId="0" applyFont="1" applyFill="1" applyAlignment="1">
      <alignment vertical="top"/>
    </xf>
    <xf numFmtId="0" fontId="11" fillId="3" borderId="0" xfId="0" applyFont="1" applyFill="1" applyAlignment="1">
      <alignment vertical="top"/>
    </xf>
    <xf numFmtId="0" fontId="1" fillId="2" borderId="1" xfId="22" applyFont="1" applyFill="1" applyBorder="1" applyAlignment="1">
      <alignment horizontal="centerContinuous"/>
    </xf>
    <xf numFmtId="0" fontId="38" fillId="2" borderId="0" xfId="22" applyFont="1" applyFill="1" applyBorder="1" applyAlignment="1">
      <alignment horizontal="centerContinuous"/>
    </xf>
    <xf numFmtId="0" fontId="38" fillId="3" borderId="2" xfId="0" applyFont="1" applyFill="1" applyBorder="1" applyAlignment="1">
      <alignment vertical="top"/>
    </xf>
    <xf numFmtId="168" fontId="57" fillId="3" borderId="0" xfId="2" applyNumberFormat="1" applyFont="1" applyFill="1" applyAlignment="1">
      <alignment vertical="top"/>
    </xf>
    <xf numFmtId="167" fontId="57" fillId="2" borderId="3" xfId="0" applyNumberFormat="1" applyFont="1" applyFill="1" applyBorder="1" applyAlignment="1">
      <alignment horizontal="center" vertical="top"/>
    </xf>
    <xf numFmtId="0" fontId="2" fillId="2" borderId="0" xfId="0" applyFont="1" applyFill="1" applyAlignment="1">
      <alignment horizontal="centerContinuous"/>
    </xf>
    <xf numFmtId="164" fontId="2" fillId="2" borderId="0" xfId="0" applyNumberFormat="1" applyFont="1" applyFill="1" applyBorder="1" applyAlignment="1">
      <alignment horizontal="centerContinuous"/>
    </xf>
    <xf numFmtId="171" fontId="1" fillId="2" borderId="0" xfId="0" applyNumberFormat="1" applyFont="1" applyFill="1" applyBorder="1" applyAlignment="1">
      <alignment horizontal="left"/>
    </xf>
    <xf numFmtId="0" fontId="2" fillId="2" borderId="0" xfId="0" quotePrefix="1" applyFont="1" applyFill="1" applyBorder="1" applyAlignment="1">
      <alignment horizontal="center"/>
    </xf>
    <xf numFmtId="0" fontId="31" fillId="3" borderId="0" xfId="0" applyFont="1" applyFill="1" applyBorder="1" applyAlignment="1">
      <alignment vertical="top"/>
    </xf>
    <xf numFmtId="0" fontId="73" fillId="2" borderId="0" xfId="0" applyFont="1" applyFill="1" applyBorder="1" applyAlignment="1">
      <alignment horizontal="left"/>
    </xf>
    <xf numFmtId="0" fontId="72" fillId="2" borderId="2" xfId="0" applyFont="1" applyFill="1" applyBorder="1" applyAlignment="1">
      <alignment vertical="top"/>
    </xf>
    <xf numFmtId="0" fontId="73" fillId="5" borderId="0" xfId="0" applyFont="1" applyFill="1" applyBorder="1" applyAlignment="1">
      <alignment horizontal="left"/>
    </xf>
    <xf numFmtId="171" fontId="73" fillId="5" borderId="0" xfId="3" applyNumberFormat="1" applyFont="1" applyFill="1" applyBorder="1" applyAlignment="1"/>
    <xf numFmtId="176" fontId="73" fillId="8" borderId="0" xfId="0" applyNumberFormat="1" applyFont="1" applyFill="1" applyAlignment="1">
      <alignment horizontal="center" vertical="top"/>
    </xf>
    <xf numFmtId="176" fontId="73" fillId="3" borderId="0" xfId="0" applyNumberFormat="1" applyFont="1" applyFill="1" applyAlignment="1">
      <alignment horizontal="center" vertical="top"/>
    </xf>
    <xf numFmtId="171" fontId="19" fillId="2" borderId="0" xfId="3" applyNumberFormat="1" applyFont="1" applyFill="1" applyBorder="1" applyAlignment="1"/>
    <xf numFmtId="176" fontId="20" fillId="3" borderId="0" xfId="0" applyNumberFormat="1" applyFont="1" applyFill="1" applyAlignment="1">
      <alignment horizontal="center" vertical="top"/>
    </xf>
    <xf numFmtId="176" fontId="50" fillId="3" borderId="0" xfId="0" applyNumberFormat="1" applyFont="1" applyFill="1" applyAlignment="1">
      <alignment horizontal="center" vertical="top"/>
    </xf>
    <xf numFmtId="171" fontId="19" fillId="2" borderId="0" xfId="3" applyNumberFormat="1" applyFont="1" applyFill="1" applyBorder="1" applyAlignment="1">
      <alignment horizontal="center"/>
    </xf>
    <xf numFmtId="0" fontId="73" fillId="8" borderId="2" xfId="0" applyFont="1" applyFill="1" applyBorder="1" applyAlignment="1">
      <alignment vertical="top"/>
    </xf>
    <xf numFmtId="171" fontId="73" fillId="5" borderId="2" xfId="3" applyNumberFormat="1" applyFont="1" applyFill="1" applyBorder="1" applyAlignment="1"/>
    <xf numFmtId="176" fontId="73" fillId="8" borderId="2" xfId="0" applyNumberFormat="1" applyFont="1" applyFill="1" applyBorder="1" applyAlignment="1">
      <alignment horizontal="center" vertical="top"/>
    </xf>
    <xf numFmtId="43" fontId="73" fillId="3" borderId="0" xfId="0" applyNumberFormat="1" applyFont="1" applyFill="1" applyBorder="1" applyAlignment="1">
      <alignment vertical="top"/>
    </xf>
    <xf numFmtId="176" fontId="50" fillId="3" borderId="0" xfId="0" applyNumberFormat="1" applyFont="1" applyFill="1" applyBorder="1" applyAlignment="1">
      <alignment vertical="top"/>
    </xf>
    <xf numFmtId="176" fontId="50" fillId="3" borderId="0" xfId="0" applyNumberFormat="1" applyFont="1" applyFill="1" applyAlignment="1">
      <alignment vertical="top"/>
    </xf>
    <xf numFmtId="0" fontId="73" fillId="5" borderId="2" xfId="0" applyFont="1" applyFill="1" applyBorder="1" applyAlignment="1">
      <alignment vertical="top"/>
    </xf>
    <xf numFmtId="176" fontId="73" fillId="3" borderId="0" xfId="0" applyNumberFormat="1" applyFont="1" applyFill="1" applyBorder="1" applyAlignment="1">
      <alignment vertical="top"/>
    </xf>
    <xf numFmtId="43" fontId="50" fillId="3" borderId="0" xfId="0" applyNumberFormat="1" applyFont="1" applyFill="1" applyAlignment="1">
      <alignment vertical="top"/>
    </xf>
    <xf numFmtId="43" fontId="50" fillId="3" borderId="0" xfId="0" applyNumberFormat="1" applyFont="1" applyFill="1" applyBorder="1" applyAlignment="1">
      <alignment vertical="top"/>
    </xf>
    <xf numFmtId="0" fontId="73" fillId="3" borderId="0" xfId="0" applyFont="1" applyFill="1" applyBorder="1" applyAlignment="1">
      <alignment vertical="top"/>
    </xf>
    <xf numFmtId="0" fontId="8" fillId="5" borderId="0" xfId="0" applyFont="1" applyFill="1" applyBorder="1" applyAlignment="1">
      <alignment horizontal="left"/>
    </xf>
    <xf numFmtId="180" fontId="8" fillId="5" borderId="5" xfId="0" applyNumberFormat="1" applyFont="1" applyFill="1" applyBorder="1" applyAlignment="1">
      <alignment horizontal="center" vertical="top"/>
    </xf>
    <xf numFmtId="180" fontId="8" fillId="5" borderId="0" xfId="0" applyNumberFormat="1" applyFont="1" applyFill="1" applyBorder="1" applyAlignment="1">
      <alignment horizontal="center" vertical="top"/>
    </xf>
    <xf numFmtId="180" fontId="8" fillId="5" borderId="0" xfId="0" applyNumberFormat="1" applyFont="1" applyFill="1" applyBorder="1" applyAlignment="1">
      <alignment vertical="top"/>
    </xf>
    <xf numFmtId="3" fontId="11" fillId="2" borderId="0" xfId="0" applyNumberFormat="1" applyFont="1" applyFill="1" applyBorder="1" applyAlignment="1">
      <alignment horizontal="left"/>
    </xf>
    <xf numFmtId="180" fontId="11" fillId="2" borderId="3" xfId="0" applyNumberFormat="1" applyFont="1" applyFill="1" applyBorder="1" applyAlignment="1">
      <alignment horizontal="center" vertical="top"/>
    </xf>
    <xf numFmtId="180" fontId="11" fillId="2" borderId="0" xfId="0" applyNumberFormat="1" applyFont="1" applyFill="1" applyBorder="1" applyAlignment="1">
      <alignment horizontal="center" vertical="top"/>
    </xf>
    <xf numFmtId="180" fontId="11" fillId="5" borderId="3" xfId="0" applyNumberFormat="1" applyFont="1" applyFill="1" applyBorder="1" applyAlignment="1">
      <alignment horizontal="center" vertical="top"/>
    </xf>
    <xf numFmtId="180" fontId="11" fillId="5" borderId="0" xfId="0" applyNumberFormat="1" applyFont="1" applyFill="1" applyBorder="1" applyAlignment="1">
      <alignment horizontal="center" vertical="top"/>
    </xf>
    <xf numFmtId="180" fontId="20" fillId="5" borderId="0" xfId="0" applyNumberFormat="1" applyFont="1" applyFill="1" applyBorder="1" applyAlignment="1">
      <alignment vertical="top"/>
    </xf>
    <xf numFmtId="0" fontId="11" fillId="2" borderId="0" xfId="0" applyFont="1" applyFill="1" applyBorder="1" applyAlignment="1">
      <alignment horizontal="left"/>
    </xf>
    <xf numFmtId="0" fontId="20" fillId="2" borderId="0" xfId="0" applyFont="1" applyFill="1" applyBorder="1" applyAlignment="1">
      <alignment horizontal="left" vertical="top"/>
    </xf>
    <xf numFmtId="0" fontId="11" fillId="2" borderId="0" xfId="0" applyFont="1" applyFill="1" applyBorder="1" applyAlignment="1">
      <alignment horizontal="left" wrapText="1"/>
    </xf>
    <xf numFmtId="0" fontId="2" fillId="2" borderId="0" xfId="0" applyFont="1" applyFill="1" applyBorder="1" applyAlignment="1">
      <alignment horizontal="left" wrapText="1"/>
    </xf>
    <xf numFmtId="0" fontId="68" fillId="2" borderId="0" xfId="0" applyFont="1" applyFill="1" applyAlignment="1">
      <alignment vertical="top"/>
    </xf>
    <xf numFmtId="37" fontId="19" fillId="2" borderId="24" xfId="16" applyFont="1" applyFill="1" applyBorder="1" applyAlignment="1">
      <alignment horizontal="center"/>
    </xf>
    <xf numFmtId="0" fontId="89" fillId="2" borderId="0" xfId="0" applyFont="1" applyFill="1" applyAlignment="1">
      <alignment horizontal="center"/>
    </xf>
    <xf numFmtId="0" fontId="12" fillId="2" borderId="0" xfId="0" applyFont="1" applyFill="1"/>
    <xf numFmtId="0" fontId="89" fillId="2" borderId="0" xfId="0" applyFont="1" applyFill="1" applyBorder="1" applyAlignment="1"/>
    <xf numFmtId="0" fontId="19" fillId="2" borderId="0" xfId="0" applyFont="1" applyFill="1" applyAlignment="1">
      <alignment horizontal="center" vertical="top"/>
    </xf>
    <xf numFmtId="0" fontId="19" fillId="2" borderId="19" xfId="13" applyFont="1" applyFill="1" applyBorder="1" applyAlignment="1">
      <alignment horizontal="center"/>
    </xf>
    <xf numFmtId="0" fontId="19" fillId="2" borderId="0" xfId="13" applyFont="1" applyFill="1" applyBorder="1" applyAlignment="1">
      <alignment horizontal="center" vertical="center" wrapText="1"/>
    </xf>
    <xf numFmtId="0" fontId="19" fillId="2" borderId="0" xfId="13" applyFont="1" applyFill="1" applyBorder="1" applyAlignment="1">
      <alignment horizontal="left" vertical="center" wrapText="1"/>
    </xf>
    <xf numFmtId="175" fontId="19" fillId="2" borderId="0" xfId="24" applyNumberFormat="1" applyFont="1" applyFill="1" applyBorder="1" applyAlignment="1">
      <alignment horizontal="center" vertical="center" wrapText="1"/>
    </xf>
    <xf numFmtId="0" fontId="89" fillId="2" borderId="0" xfId="0" applyFont="1" applyFill="1" applyAlignment="1">
      <alignment horizontal="left" vertical="justify"/>
    </xf>
    <xf numFmtId="0" fontId="19" fillId="2" borderId="24" xfId="13" applyFont="1" applyFill="1" applyBorder="1" applyAlignment="1">
      <alignment horizontal="center" vertical="center" wrapText="1"/>
    </xf>
    <xf numFmtId="0" fontId="19" fillId="2" borderId="19" xfId="13" applyFont="1" applyFill="1" applyBorder="1" applyAlignment="1">
      <alignment horizontal="center" vertical="center" wrapText="1"/>
    </xf>
    <xf numFmtId="0" fontId="19" fillId="2" borderId="19" xfId="13" quotePrefix="1" applyFont="1" applyFill="1" applyBorder="1" applyAlignment="1">
      <alignment horizontal="center"/>
    </xf>
    <xf numFmtId="0" fontId="19" fillId="2" borderId="2" xfId="0" applyNumberFormat="1" applyFont="1" applyFill="1" applyBorder="1" applyAlignment="1"/>
    <xf numFmtId="0" fontId="19" fillId="2" borderId="2" xfId="0" applyNumberFormat="1" applyFont="1" applyFill="1" applyBorder="1" applyAlignment="1">
      <alignment horizontal="center"/>
    </xf>
    <xf numFmtId="168" fontId="38" fillId="2" borderId="0" xfId="0" applyNumberFormat="1" applyFont="1" applyFill="1"/>
    <xf numFmtId="168" fontId="13" fillId="2" borderId="0" xfId="2" applyNumberFormat="1" applyFont="1" applyFill="1"/>
    <xf numFmtId="41" fontId="38" fillId="2" borderId="0" xfId="0" applyNumberFormat="1" applyFont="1" applyFill="1"/>
    <xf numFmtId="0" fontId="13" fillId="2" borderId="0" xfId="0" quotePrefix="1" applyFont="1" applyFill="1" applyBorder="1" applyAlignment="1">
      <alignment horizontal="left"/>
    </xf>
    <xf numFmtId="0" fontId="13" fillId="2" borderId="0" xfId="0" quotePrefix="1" applyFont="1" applyFill="1" applyBorder="1" applyAlignment="1">
      <alignment horizontal="center"/>
    </xf>
    <xf numFmtId="0" fontId="13" fillId="2" borderId="0" xfId="0" applyFont="1" applyFill="1" applyBorder="1" applyAlignment="1"/>
    <xf numFmtId="41" fontId="13" fillId="2" borderId="0" xfId="3" applyFont="1" applyFill="1" applyBorder="1"/>
    <xf numFmtId="166" fontId="72" fillId="2" borderId="0" xfId="2" applyNumberFormat="1" applyFont="1" applyFill="1"/>
    <xf numFmtId="167" fontId="72" fillId="2" borderId="3" xfId="0" applyNumberFormat="1" applyFont="1" applyFill="1" applyBorder="1" applyAlignment="1">
      <alignment horizontal="center"/>
    </xf>
    <xf numFmtId="0" fontId="57" fillId="3" borderId="0" xfId="0" applyFont="1" applyFill="1" applyAlignment="1">
      <alignment vertical="top"/>
    </xf>
    <xf numFmtId="0" fontId="19" fillId="2" borderId="2" xfId="0" applyFont="1" applyFill="1" applyBorder="1" applyAlignment="1">
      <alignment horizontal="center" vertical="justify"/>
    </xf>
    <xf numFmtId="0" fontId="19" fillId="2" borderId="2" xfId="0" applyFont="1" applyFill="1" applyBorder="1" applyAlignment="1">
      <alignment horizontal="center" vertical="center" wrapText="1"/>
    </xf>
    <xf numFmtId="41" fontId="11" fillId="2" borderId="0" xfId="3" applyFont="1" applyFill="1" applyBorder="1"/>
    <xf numFmtId="41" fontId="20" fillId="3" borderId="0" xfId="0" applyNumberFormat="1" applyFont="1" applyFill="1" applyAlignment="1">
      <alignment vertical="top"/>
    </xf>
    <xf numFmtId="41" fontId="20" fillId="3" borderId="0" xfId="0" applyNumberFormat="1" applyFont="1" applyFill="1" applyBorder="1" applyAlignment="1">
      <alignment vertical="top"/>
    </xf>
    <xf numFmtId="0" fontId="71" fillId="0" borderId="0" xfId="0" applyFont="1"/>
    <xf numFmtId="172" fontId="71" fillId="2" borderId="3" xfId="0" applyNumberFormat="1" applyFont="1" applyFill="1" applyBorder="1" applyAlignment="1"/>
    <xf numFmtId="172" fontId="71" fillId="2" borderId="0" xfId="0" applyNumberFormat="1" applyFont="1" applyFill="1" applyAlignment="1"/>
    <xf numFmtId="172" fontId="78" fillId="2" borderId="6" xfId="0" applyNumberFormat="1" applyFont="1" applyFill="1" applyBorder="1" applyAlignment="1"/>
    <xf numFmtId="172" fontId="78" fillId="2" borderId="2" xfId="0" applyNumberFormat="1" applyFont="1" applyFill="1" applyBorder="1" applyAlignment="1"/>
    <xf numFmtId="0" fontId="22" fillId="2" borderId="0" xfId="0" applyFont="1" applyFill="1" applyAlignment="1"/>
    <xf numFmtId="0" fontId="20" fillId="3" borderId="1" xfId="0" applyFont="1" applyFill="1" applyBorder="1" applyAlignment="1">
      <alignment vertical="top"/>
    </xf>
    <xf numFmtId="0" fontId="20" fillId="2" borderId="3" xfId="0" applyFont="1" applyFill="1" applyBorder="1" applyAlignment="1">
      <alignment vertical="top"/>
    </xf>
    <xf numFmtId="0" fontId="19" fillId="2" borderId="6" xfId="0" applyFont="1" applyFill="1" applyBorder="1" applyAlignment="1">
      <alignment horizontal="center"/>
    </xf>
    <xf numFmtId="174" fontId="20" fillId="2" borderId="0" xfId="2" applyNumberFormat="1" applyFont="1" applyFill="1" applyBorder="1" applyAlignment="1">
      <alignment vertical="top"/>
    </xf>
    <xf numFmtId="174" fontId="20" fillId="2" borderId="13" xfId="2" applyNumberFormat="1" applyFont="1" applyFill="1" applyBorder="1" applyAlignment="1">
      <alignment vertical="top"/>
    </xf>
    <xf numFmtId="0" fontId="19" fillId="2" borderId="2" xfId="0" applyFont="1" applyFill="1" applyBorder="1" applyAlignment="1">
      <alignment horizontal="left"/>
    </xf>
    <xf numFmtId="173" fontId="50" fillId="2" borderId="2" xfId="0" applyNumberFormat="1" applyFont="1" applyFill="1" applyBorder="1" applyAlignment="1">
      <alignment vertical="top"/>
    </xf>
    <xf numFmtId="173" fontId="31" fillId="3" borderId="0" xfId="0" applyNumberFormat="1" applyFont="1" applyFill="1" applyAlignment="1">
      <alignment vertical="top"/>
    </xf>
    <xf numFmtId="0" fontId="20" fillId="2" borderId="29" xfId="0" applyFont="1" applyFill="1" applyBorder="1" applyAlignment="1">
      <alignment vertical="top"/>
    </xf>
    <xf numFmtId="0" fontId="20" fillId="2" borderId="7" xfId="0" applyFont="1" applyFill="1" applyBorder="1" applyAlignment="1">
      <alignment vertical="top"/>
    </xf>
    <xf numFmtId="0" fontId="31" fillId="2" borderId="14" xfId="0" applyFont="1" applyFill="1" applyBorder="1" applyAlignment="1">
      <alignment vertical="top"/>
    </xf>
    <xf numFmtId="0" fontId="31" fillId="3" borderId="14" xfId="0" applyFont="1" applyFill="1" applyBorder="1" applyAlignment="1">
      <alignment vertical="top"/>
    </xf>
    <xf numFmtId="166" fontId="11" fillId="2" borderId="0" xfId="2" applyNumberFormat="1" applyFont="1" applyFill="1" applyAlignment="1">
      <alignment horizontal="right"/>
    </xf>
    <xf numFmtId="166" fontId="11" fillId="2" borderId="3" xfId="2" applyNumberFormat="1" applyFont="1" applyFill="1" applyBorder="1" applyAlignment="1">
      <alignment horizontal="right"/>
    </xf>
    <xf numFmtId="166" fontId="20" fillId="2" borderId="0" xfId="2" applyNumberFormat="1" applyFont="1" applyFill="1" applyAlignment="1">
      <alignment horizontal="right"/>
    </xf>
    <xf numFmtId="166" fontId="20" fillId="2" borderId="3" xfId="2" applyNumberFormat="1" applyFont="1" applyFill="1" applyBorder="1" applyAlignment="1">
      <alignment horizontal="right"/>
    </xf>
    <xf numFmtId="166" fontId="19" fillId="2" borderId="2" xfId="2" applyNumberFormat="1" applyFont="1" applyFill="1" applyBorder="1" applyAlignment="1">
      <alignment horizontal="right"/>
    </xf>
    <xf numFmtId="0" fontId="9" fillId="2" borderId="0" xfId="0" applyFont="1" applyFill="1"/>
    <xf numFmtId="0" fontId="8" fillId="2" borderId="0" xfId="0" applyFont="1" applyFill="1" applyBorder="1" applyAlignment="1">
      <alignment horizontal="left"/>
    </xf>
    <xf numFmtId="0" fontId="8" fillId="2" borderId="0" xfId="0" applyFont="1" applyFill="1" applyBorder="1"/>
    <xf numFmtId="0" fontId="78" fillId="2" borderId="2" xfId="0" applyFont="1" applyFill="1" applyBorder="1"/>
    <xf numFmtId="0" fontId="8" fillId="2" borderId="2" xfId="0" applyFont="1" applyFill="1" applyBorder="1" applyAlignment="1">
      <alignment horizontal="left"/>
    </xf>
    <xf numFmtId="0" fontId="8" fillId="2" borderId="2" xfId="0" applyFont="1" applyFill="1" applyBorder="1"/>
    <xf numFmtId="172" fontId="72" fillId="2" borderId="5" xfId="2" applyNumberFormat="1" applyFont="1" applyFill="1" applyBorder="1"/>
    <xf numFmtId="9" fontId="72" fillId="2" borderId="0" xfId="24" applyNumberFormat="1" applyFont="1" applyFill="1" applyAlignment="1">
      <alignment horizontal="center"/>
    </xf>
    <xf numFmtId="168" fontId="72" fillId="2" borderId="0" xfId="2" applyNumberFormat="1" applyFont="1" applyFill="1"/>
    <xf numFmtId="176" fontId="72" fillId="2" borderId="0" xfId="2" applyNumberFormat="1" applyFont="1" applyFill="1"/>
    <xf numFmtId="3" fontId="73" fillId="2" borderId="2" xfId="0" applyNumberFormat="1" applyFont="1" applyFill="1" applyBorder="1"/>
    <xf numFmtId="9" fontId="73" fillId="2" borderId="2" xfId="24" applyNumberFormat="1" applyFont="1" applyFill="1" applyBorder="1" applyAlignment="1">
      <alignment horizontal="center"/>
    </xf>
    <xf numFmtId="0" fontId="78" fillId="2" borderId="0" xfId="0" applyFont="1" applyFill="1" applyAlignment="1">
      <alignment horizontal="left"/>
    </xf>
    <xf numFmtId="0" fontId="8" fillId="2" borderId="0" xfId="0" applyFont="1" applyFill="1"/>
    <xf numFmtId="0" fontId="71" fillId="2" borderId="0" xfId="0" applyFont="1" applyFill="1" applyAlignment="1">
      <alignment horizontal="left"/>
    </xf>
    <xf numFmtId="3" fontId="9" fillId="2" borderId="0" xfId="0" applyNumberFormat="1" applyFont="1" applyFill="1"/>
    <xf numFmtId="175" fontId="71" fillId="2" borderId="0" xfId="24" applyNumberFormat="1" applyFont="1" applyFill="1"/>
    <xf numFmtId="0" fontId="11" fillId="2" borderId="2" xfId="0" applyFont="1" applyFill="1" applyBorder="1" applyAlignment="1">
      <alignment horizontal="center"/>
    </xf>
    <xf numFmtId="175" fontId="71" fillId="2" borderId="0" xfId="0" applyNumberFormat="1" applyFont="1" applyFill="1" applyAlignment="1">
      <alignment horizontal="center"/>
    </xf>
    <xf numFmtId="168" fontId="71" fillId="2" borderId="2" xfId="0" applyNumberFormat="1" applyFont="1" applyFill="1" applyBorder="1" applyAlignment="1"/>
    <xf numFmtId="175" fontId="71" fillId="2" borderId="2" xfId="0" applyNumberFormat="1" applyFont="1" applyFill="1" applyBorder="1" applyAlignment="1">
      <alignment horizontal="center"/>
    </xf>
    <xf numFmtId="0" fontId="72" fillId="2" borderId="0" xfId="0" applyFont="1" applyFill="1" applyAlignment="1"/>
    <xf numFmtId="0" fontId="8" fillId="2" borderId="14" xfId="0" applyFont="1" applyFill="1" applyBorder="1" applyAlignment="1">
      <alignment wrapText="1"/>
    </xf>
    <xf numFmtId="178" fontId="19" fillId="2" borderId="14" xfId="0" applyNumberFormat="1" applyFont="1" applyFill="1" applyBorder="1" applyAlignment="1">
      <alignment horizontal="center" wrapText="1"/>
    </xf>
    <xf numFmtId="4" fontId="19" fillId="2" borderId="14" xfId="0" applyNumberFormat="1" applyFont="1" applyFill="1" applyBorder="1" applyAlignment="1">
      <alignment horizontal="right" wrapText="1"/>
    </xf>
    <xf numFmtId="3" fontId="19" fillId="2" borderId="14" xfId="0" applyNumberFormat="1" applyFont="1" applyFill="1" applyBorder="1" applyAlignment="1">
      <alignment horizontal="right" wrapText="1"/>
    </xf>
    <xf numFmtId="0" fontId="8" fillId="2" borderId="2" xfId="0" applyFont="1" applyFill="1" applyBorder="1" applyAlignment="1">
      <alignment wrapText="1"/>
    </xf>
    <xf numFmtId="178" fontId="19" fillId="2" borderId="2" xfId="0" applyNumberFormat="1" applyFont="1" applyFill="1" applyBorder="1" applyAlignment="1">
      <alignment horizontal="center" wrapText="1"/>
    </xf>
    <xf numFmtId="0" fontId="19" fillId="2" borderId="2" xfId="0" applyFont="1" applyFill="1" applyBorder="1" applyAlignment="1">
      <alignment horizontal="right" wrapText="1"/>
    </xf>
    <xf numFmtId="3" fontId="19" fillId="2" borderId="2" xfId="0" applyNumberFormat="1" applyFont="1" applyFill="1" applyBorder="1" applyAlignment="1">
      <alignment horizontal="right" wrapText="1"/>
    </xf>
    <xf numFmtId="3" fontId="8" fillId="5" borderId="14" xfId="0" applyNumberFormat="1" applyFont="1" applyFill="1" applyBorder="1" applyAlignment="1">
      <alignment horizontal="right" wrapText="1"/>
    </xf>
    <xf numFmtId="3" fontId="8" fillId="2" borderId="2" xfId="0" applyNumberFormat="1" applyFont="1" applyFill="1" applyBorder="1" applyAlignment="1">
      <alignment horizontal="right" wrapText="1"/>
    </xf>
    <xf numFmtId="0" fontId="101" fillId="2" borderId="0" xfId="0" applyFont="1" applyFill="1" applyAlignment="1"/>
    <xf numFmtId="0" fontId="71" fillId="2" borderId="0" xfId="0" applyFont="1" applyFill="1" applyBorder="1" applyAlignment="1">
      <alignment wrapText="1"/>
    </xf>
    <xf numFmtId="168" fontId="71" fillId="2" borderId="0" xfId="2" applyNumberFormat="1" applyFont="1" applyFill="1" applyBorder="1" applyAlignment="1">
      <alignment horizontal="right" wrapText="1"/>
    </xf>
    <xf numFmtId="168" fontId="72" fillId="2" borderId="0" xfId="2" applyNumberFormat="1" applyFont="1" applyFill="1" applyBorder="1" applyAlignment="1">
      <alignment horizontal="right" wrapText="1"/>
    </xf>
    <xf numFmtId="168" fontId="71" fillId="2" borderId="2" xfId="2" applyNumberFormat="1" applyFont="1" applyFill="1" applyBorder="1" applyAlignment="1">
      <alignment horizontal="right" wrapText="1"/>
    </xf>
    <xf numFmtId="168" fontId="72" fillId="2" borderId="2" xfId="2" applyNumberFormat="1" applyFont="1" applyFill="1" applyBorder="1" applyAlignment="1">
      <alignment horizontal="right" wrapText="1"/>
    </xf>
    <xf numFmtId="0" fontId="72" fillId="2" borderId="0" xfId="0" applyFont="1" applyFill="1" applyBorder="1" applyAlignment="1">
      <alignment wrapText="1"/>
    </xf>
    <xf numFmtId="168" fontId="9" fillId="2" borderId="0" xfId="0" applyNumberFormat="1" applyFont="1" applyFill="1" applyAlignment="1"/>
    <xf numFmtId="168" fontId="9" fillId="2" borderId="0" xfId="2" applyNumberFormat="1" applyFont="1" applyFill="1" applyBorder="1" applyAlignment="1">
      <alignment horizontal="right" wrapText="1"/>
    </xf>
    <xf numFmtId="168" fontId="9" fillId="2" borderId="2" xfId="0" applyNumberFormat="1" applyFont="1" applyFill="1" applyBorder="1" applyAlignment="1"/>
    <xf numFmtId="168" fontId="9" fillId="2" borderId="2" xfId="2" applyNumberFormat="1" applyFont="1" applyFill="1" applyBorder="1" applyAlignment="1">
      <alignment horizontal="right" wrapText="1"/>
    </xf>
    <xf numFmtId="168" fontId="9" fillId="2" borderId="0" xfId="0" applyNumberFormat="1" applyFont="1" applyFill="1" applyBorder="1" applyAlignment="1"/>
    <xf numFmtId="166" fontId="8" fillId="2" borderId="0" xfId="2" applyNumberFormat="1" applyFont="1" applyFill="1" applyBorder="1" applyAlignment="1">
      <alignment horizontal="center" wrapText="1"/>
    </xf>
    <xf numFmtId="166" fontId="19" fillId="2" borderId="15" xfId="2" applyNumberFormat="1" applyFont="1" applyFill="1" applyBorder="1" applyAlignment="1">
      <alignment horizontal="center" wrapText="1"/>
    </xf>
    <xf numFmtId="166" fontId="19" fillId="2" borderId="3" xfId="2" applyNumberFormat="1" applyFont="1" applyFill="1" applyBorder="1" applyAlignment="1">
      <alignment horizontal="center" wrapText="1"/>
    </xf>
    <xf numFmtId="166" fontId="71" fillId="2" borderId="0" xfId="0" applyNumberFormat="1" applyFont="1" applyFill="1" applyAlignment="1"/>
    <xf numFmtId="0" fontId="71" fillId="7" borderId="0" xfId="0" applyFont="1" applyFill="1" applyAlignment="1"/>
    <xf numFmtId="0" fontId="98" fillId="7" borderId="0" xfId="0" applyFont="1" applyFill="1" applyAlignment="1"/>
    <xf numFmtId="0" fontId="98" fillId="4" borderId="0" xfId="0" applyFont="1" applyFill="1" applyAlignment="1"/>
    <xf numFmtId="0" fontId="11" fillId="2" borderId="0" xfId="15" applyFont="1" applyFill="1"/>
    <xf numFmtId="0" fontId="19" fillId="2" borderId="3" xfId="0" applyFont="1" applyFill="1" applyBorder="1" applyAlignment="1">
      <alignment horizontal="centerContinuous"/>
    </xf>
    <xf numFmtId="0" fontId="19" fillId="2" borderId="11" xfId="0" applyFont="1" applyFill="1" applyBorder="1" applyAlignment="1">
      <alignment horizontal="centerContinuous"/>
    </xf>
    <xf numFmtId="0" fontId="19" fillId="2" borderId="2" xfId="0" applyFont="1" applyFill="1" applyBorder="1" applyAlignment="1">
      <alignment horizontal="centerContinuous"/>
    </xf>
    <xf numFmtId="0" fontId="19" fillId="2" borderId="2" xfId="15" applyFont="1" applyFill="1" applyBorder="1" applyAlignment="1">
      <alignment horizontal="centerContinuous"/>
    </xf>
    <xf numFmtId="9" fontId="19" fillId="2" borderId="2" xfId="24" applyFont="1" applyFill="1" applyBorder="1" applyAlignment="1">
      <alignment horizontal="center"/>
    </xf>
    <xf numFmtId="0" fontId="19" fillId="2" borderId="0" xfId="15" applyFont="1" applyFill="1"/>
    <xf numFmtId="0" fontId="19" fillId="2" borderId="0" xfId="15" applyFont="1" applyFill="1" applyBorder="1" applyAlignment="1">
      <alignment horizontal="centerContinuous"/>
    </xf>
    <xf numFmtId="0" fontId="19" fillId="2" borderId="0" xfId="3" applyNumberFormat="1" applyFont="1" applyFill="1" applyBorder="1"/>
    <xf numFmtId="9" fontId="19" fillId="2" borderId="0" xfId="24" applyFont="1" applyFill="1" applyBorder="1" applyAlignment="1">
      <alignment horizontal="center"/>
    </xf>
    <xf numFmtId="3" fontId="19" fillId="2" borderId="2" xfId="15" applyNumberFormat="1" applyFont="1" applyFill="1" applyBorder="1" applyAlignment="1">
      <alignment horizontal="centerContinuous"/>
    </xf>
    <xf numFmtId="3" fontId="19" fillId="2" borderId="2" xfId="3" applyNumberFormat="1" applyFont="1" applyFill="1" applyBorder="1"/>
    <xf numFmtId="3" fontId="19" fillId="2" borderId="0" xfId="15" applyNumberFormat="1" applyFont="1" applyFill="1" applyBorder="1" applyAlignment="1">
      <alignment horizontal="centerContinuous"/>
    </xf>
    <xf numFmtId="0" fontId="19" fillId="2" borderId="0" xfId="24" applyNumberFormat="1" applyFont="1" applyFill="1" applyBorder="1"/>
    <xf numFmtId="0" fontId="19" fillId="2" borderId="0" xfId="22" quotePrefix="1" applyFont="1" applyFill="1" applyAlignment="1"/>
    <xf numFmtId="171" fontId="19" fillId="2" borderId="1" xfId="3" applyNumberFormat="1" applyFont="1" applyFill="1" applyBorder="1" applyAlignment="1">
      <alignment horizontal="centerContinuous"/>
    </xf>
    <xf numFmtId="171" fontId="19" fillId="2" borderId="0" xfId="3" applyNumberFormat="1" applyFont="1" applyFill="1" applyBorder="1"/>
    <xf numFmtId="3" fontId="19" fillId="2" borderId="0" xfId="3" applyNumberFormat="1" applyFont="1" applyFill="1" applyBorder="1"/>
    <xf numFmtId="0" fontId="19" fillId="2" borderId="2" xfId="3" applyNumberFormat="1" applyFont="1" applyFill="1" applyBorder="1" applyAlignment="1">
      <alignment horizontal="center"/>
    </xf>
    <xf numFmtId="3" fontId="19" fillId="2" borderId="2" xfId="3" applyNumberFormat="1" applyFont="1" applyFill="1" applyBorder="1" applyAlignment="1">
      <alignment horizontal="right"/>
    </xf>
    <xf numFmtId="0" fontId="19" fillId="2" borderId="0" xfId="20" applyFont="1" applyFill="1"/>
    <xf numFmtId="171" fontId="19" fillId="2" borderId="1" xfId="3" applyNumberFormat="1" applyFont="1" applyFill="1" applyBorder="1" applyAlignment="1">
      <alignment horizontal="right"/>
    </xf>
    <xf numFmtId="0" fontId="19" fillId="2" borderId="0" xfId="20" applyFont="1" applyFill="1" applyBorder="1"/>
    <xf numFmtId="0" fontId="19" fillId="2" borderId="0" xfId="3" applyNumberFormat="1" applyFont="1" applyFill="1" applyBorder="1" applyAlignment="1">
      <alignment horizontal="center"/>
    </xf>
    <xf numFmtId="0" fontId="22" fillId="2" borderId="0" xfId="22" quotePrefix="1" applyFont="1" applyFill="1" applyAlignment="1">
      <alignment horizontal="center"/>
    </xf>
    <xf numFmtId="0" fontId="24" fillId="2" borderId="0" xfId="20" applyFont="1" applyFill="1"/>
    <xf numFmtId="0" fontId="22" fillId="2" borderId="0" xfId="20" applyFont="1" applyFill="1"/>
    <xf numFmtId="9" fontId="24" fillId="2" borderId="0" xfId="24" applyFont="1" applyFill="1" applyBorder="1"/>
    <xf numFmtId="0" fontId="19" fillId="2" borderId="1" xfId="20" applyFont="1" applyFill="1" applyBorder="1" applyAlignment="1">
      <alignment horizontal="centerContinuous"/>
    </xf>
    <xf numFmtId="0" fontId="19" fillId="2" borderId="1" xfId="20" applyFont="1" applyFill="1" applyBorder="1" applyAlignment="1">
      <alignment horizontal="center"/>
    </xf>
    <xf numFmtId="0" fontId="19" fillId="2" borderId="2" xfId="0" applyFont="1" applyFill="1" applyBorder="1" applyAlignment="1"/>
    <xf numFmtId="0" fontId="19" fillId="2" borderId="0" xfId="20" applyNumberFormat="1" applyFont="1" applyFill="1" applyBorder="1" applyAlignment="1"/>
    <xf numFmtId="0" fontId="19" fillId="2" borderId="0" xfId="20" applyNumberFormat="1" applyFont="1" applyFill="1" applyBorder="1" applyAlignment="1">
      <alignment horizontal="center"/>
    </xf>
    <xf numFmtId="3" fontId="19" fillId="2" borderId="0" xfId="20" applyNumberFormat="1" applyFont="1" applyFill="1" applyBorder="1" applyAlignment="1">
      <alignment horizontal="center"/>
    </xf>
    <xf numFmtId="168" fontId="19" fillId="2" borderId="0" xfId="2" applyNumberFormat="1" applyFont="1" applyFill="1" applyBorder="1" applyAlignment="1">
      <alignment horizontal="right"/>
    </xf>
    <xf numFmtId="0" fontId="19" fillId="2" borderId="2" xfId="20" applyNumberFormat="1" applyFont="1" applyFill="1" applyBorder="1" applyAlignment="1">
      <alignment horizontal="left"/>
    </xf>
    <xf numFmtId="168" fontId="19" fillId="2" borderId="2" xfId="2" applyNumberFormat="1" applyFont="1" applyFill="1" applyBorder="1" applyAlignment="1">
      <alignment horizontal="right"/>
    </xf>
    <xf numFmtId="0" fontId="19" fillId="2" borderId="1" xfId="20" applyNumberFormat="1" applyFont="1" applyFill="1" applyBorder="1" applyAlignment="1">
      <alignment horizontal="centerContinuous"/>
    </xf>
    <xf numFmtId="0" fontId="19" fillId="2" borderId="1" xfId="20" applyNumberFormat="1" applyFont="1" applyFill="1" applyBorder="1" applyAlignment="1">
      <alignment horizontal="center"/>
    </xf>
    <xf numFmtId="0" fontId="19" fillId="3" borderId="0" xfId="0" applyFont="1" applyFill="1" applyAlignment="1">
      <alignment vertical="top"/>
    </xf>
    <xf numFmtId="0" fontId="19" fillId="2" borderId="2" xfId="20" applyNumberFormat="1" applyFont="1" applyFill="1" applyBorder="1" applyAlignment="1">
      <alignment horizontal="centerContinuous"/>
    </xf>
    <xf numFmtId="0" fontId="19" fillId="2" borderId="0" xfId="20" applyNumberFormat="1" applyFont="1" applyFill="1" applyBorder="1" applyAlignment="1">
      <alignment horizontal="centerContinuous"/>
    </xf>
    <xf numFmtId="3" fontId="19" fillId="2" borderId="0" xfId="3" applyNumberFormat="1" applyFont="1" applyFill="1" applyBorder="1" applyAlignment="1">
      <alignment horizontal="center"/>
    </xf>
    <xf numFmtId="0" fontId="19" fillId="2" borderId="0" xfId="20" applyNumberFormat="1" applyFont="1" applyFill="1" applyBorder="1" applyAlignment="1">
      <alignment horizontal="left"/>
    </xf>
    <xf numFmtId="0" fontId="19" fillId="2" borderId="0" xfId="15" applyFont="1" applyFill="1" applyBorder="1" applyAlignment="1"/>
    <xf numFmtId="0" fontId="19" fillId="2" borderId="0" xfId="20" applyNumberFormat="1" applyFont="1" applyFill="1"/>
    <xf numFmtId="179" fontId="19" fillId="2" borderId="0" xfId="21" applyNumberFormat="1" applyFont="1" applyFill="1" applyBorder="1"/>
    <xf numFmtId="0" fontId="19" fillId="2" borderId="0" xfId="21" applyNumberFormat="1" applyFont="1" applyFill="1" applyBorder="1" applyAlignment="1" applyProtection="1">
      <alignment horizontal="center"/>
    </xf>
    <xf numFmtId="179" fontId="19" fillId="2" borderId="0" xfId="21" applyNumberFormat="1" applyFont="1" applyFill="1" applyBorder="1" applyAlignment="1" applyProtection="1">
      <alignment horizontal="center"/>
    </xf>
    <xf numFmtId="179" fontId="19" fillId="2" borderId="0" xfId="21" applyNumberFormat="1" applyFont="1" applyFill="1" applyBorder="1" applyAlignment="1" applyProtection="1">
      <alignment horizontal="left"/>
    </xf>
    <xf numFmtId="168" fontId="19" fillId="2" borderId="0" xfId="2" applyNumberFormat="1" applyFont="1" applyFill="1" applyBorder="1" applyAlignment="1">
      <alignment horizontal="center"/>
    </xf>
    <xf numFmtId="168" fontId="19" fillId="2" borderId="0" xfId="2" applyNumberFormat="1" applyFont="1" applyFill="1" applyBorder="1"/>
    <xf numFmtId="168" fontId="19" fillId="2" borderId="3" xfId="2" applyNumberFormat="1" applyFont="1" applyFill="1" applyBorder="1" applyProtection="1"/>
    <xf numFmtId="168" fontId="19" fillId="2" borderId="0" xfId="2" applyNumberFormat="1" applyFont="1" applyFill="1" applyBorder="1" applyProtection="1"/>
    <xf numFmtId="9" fontId="19" fillId="2" borderId="3" xfId="24" applyFont="1" applyFill="1" applyBorder="1" applyAlignment="1" applyProtection="1">
      <alignment horizontal="center"/>
    </xf>
    <xf numFmtId="9" fontId="19" fillId="2" borderId="0" xfId="24" applyFont="1" applyFill="1" applyBorder="1" applyAlignment="1" applyProtection="1">
      <alignment horizontal="center"/>
    </xf>
    <xf numFmtId="179" fontId="19" fillId="2" borderId="2" xfId="21" applyNumberFormat="1" applyFont="1" applyFill="1" applyBorder="1" applyAlignment="1" applyProtection="1">
      <alignment horizontal="left"/>
    </xf>
    <xf numFmtId="168" fontId="19" fillId="2" borderId="2" xfId="2" applyNumberFormat="1" applyFont="1" applyFill="1" applyBorder="1"/>
    <xf numFmtId="168" fontId="19" fillId="2" borderId="2" xfId="2" applyNumberFormat="1" applyFont="1" applyFill="1" applyBorder="1" applyProtection="1"/>
    <xf numFmtId="9" fontId="19" fillId="2" borderId="2" xfId="24" applyFont="1" applyFill="1" applyBorder="1" applyAlignment="1" applyProtection="1">
      <alignment horizontal="center"/>
    </xf>
    <xf numFmtId="179" fontId="19" fillId="2" borderId="0" xfId="21" applyNumberFormat="1" applyFont="1" applyFill="1" applyBorder="1" applyAlignment="1" applyProtection="1">
      <alignment horizontal="centerContinuous"/>
    </xf>
    <xf numFmtId="10" fontId="19" fillId="2" borderId="0" xfId="24" applyNumberFormat="1" applyFont="1" applyFill="1" applyBorder="1" applyProtection="1"/>
    <xf numFmtId="0" fontId="19" fillId="2" borderId="0" xfId="15" applyFont="1" applyFill="1" applyBorder="1" applyAlignment="1">
      <alignment horizontal="left"/>
    </xf>
    <xf numFmtId="0" fontId="19" fillId="2" borderId="0" xfId="22" quotePrefix="1" applyFont="1" applyFill="1" applyBorder="1" applyAlignment="1">
      <alignment horizontal="left"/>
    </xf>
    <xf numFmtId="0" fontId="72" fillId="7" borderId="3" xfId="0" applyFont="1" applyFill="1" applyBorder="1" applyAlignment="1">
      <alignment vertical="top"/>
    </xf>
    <xf numFmtId="0" fontId="72" fillId="7" borderId="0" xfId="0" applyFont="1" applyFill="1" applyBorder="1" applyAlignment="1">
      <alignment vertical="top"/>
    </xf>
    <xf numFmtId="0" fontId="72" fillId="13" borderId="0" xfId="0" applyFont="1" applyFill="1" applyBorder="1" applyAlignment="1">
      <alignment vertical="top"/>
    </xf>
    <xf numFmtId="0" fontId="72" fillId="13" borderId="13" xfId="0" applyFont="1" applyFill="1" applyBorder="1" applyAlignment="1">
      <alignment vertical="top"/>
    </xf>
    <xf numFmtId="0" fontId="2" fillId="2" borderId="19" xfId="0" applyFont="1" applyFill="1" applyBorder="1" applyAlignment="1">
      <alignment vertical="top"/>
    </xf>
    <xf numFmtId="166" fontId="2" fillId="2" borderId="19" xfId="2" applyNumberFormat="1" applyFont="1" applyFill="1" applyBorder="1"/>
    <xf numFmtId="9" fontId="71" fillId="2" borderId="19" xfId="24" applyFont="1" applyFill="1" applyBorder="1" applyAlignment="1">
      <alignment horizontal="center"/>
    </xf>
    <xf numFmtId="166" fontId="71" fillId="2" borderId="19" xfId="2" applyNumberFormat="1" applyFont="1" applyFill="1" applyBorder="1"/>
    <xf numFmtId="0" fontId="31" fillId="3" borderId="2" xfId="0" applyFont="1" applyFill="1" applyBorder="1" applyAlignment="1">
      <alignment vertical="top"/>
    </xf>
    <xf numFmtId="166" fontId="71" fillId="2" borderId="0" xfId="2" applyNumberFormat="1" applyFont="1" applyFill="1" applyBorder="1" applyAlignment="1"/>
    <xf numFmtId="166" fontId="2" fillId="2" borderId="0" xfId="2" applyNumberFormat="1" applyFont="1" applyFill="1" applyBorder="1" applyAlignment="1"/>
    <xf numFmtId="0" fontId="73" fillId="2" borderId="14" xfId="0" applyFont="1" applyFill="1" applyBorder="1" applyAlignment="1">
      <alignment vertical="center" wrapText="1"/>
    </xf>
    <xf numFmtId="0" fontId="2" fillId="2" borderId="19" xfId="0" applyFont="1" applyFill="1" applyBorder="1" applyAlignment="1">
      <alignment horizontal="center" vertical="center"/>
    </xf>
    <xf numFmtId="0" fontId="73" fillId="2" borderId="19" xfId="0" applyFont="1" applyFill="1" applyBorder="1" applyAlignment="1">
      <alignment vertical="center" wrapText="1"/>
    </xf>
    <xf numFmtId="3" fontId="20" fillId="2" borderId="0" xfId="24" applyNumberFormat="1" applyFont="1" applyFill="1" applyBorder="1" applyAlignment="1"/>
    <xf numFmtId="9" fontId="20" fillId="2" borderId="0" xfId="24" applyNumberFormat="1" applyFont="1" applyFill="1" applyBorder="1" applyAlignment="1">
      <alignment horizontal="center"/>
    </xf>
    <xf numFmtId="3" fontId="9" fillId="2" borderId="0" xfId="24" applyNumberFormat="1" applyFont="1" applyFill="1" applyBorder="1" applyAlignment="1"/>
    <xf numFmtId="9" fontId="9" fillId="2" borderId="0" xfId="24" applyNumberFormat="1" applyFont="1" applyFill="1" applyBorder="1" applyAlignment="1">
      <alignment horizontal="center"/>
    </xf>
    <xf numFmtId="3" fontId="72" fillId="2" borderId="0" xfId="0" applyNumberFormat="1" applyFont="1" applyFill="1" applyBorder="1" applyAlignment="1">
      <alignment horizontal="right"/>
    </xf>
    <xf numFmtId="3" fontId="72" fillId="2" borderId="0" xfId="24" applyNumberFormat="1" applyFont="1" applyFill="1" applyBorder="1" applyAlignment="1"/>
    <xf numFmtId="9" fontId="72" fillId="2" borderId="0" xfId="24" applyNumberFormat="1" applyFont="1" applyFill="1" applyBorder="1" applyAlignment="1">
      <alignment horizontal="center"/>
    </xf>
    <xf numFmtId="3" fontId="72" fillId="2" borderId="0" xfId="0" applyNumberFormat="1" applyFont="1" applyFill="1" applyAlignment="1"/>
    <xf numFmtId="173" fontId="9" fillId="2" borderId="2" xfId="0" applyNumberFormat="1" applyFont="1" applyFill="1" applyBorder="1" applyAlignment="1"/>
    <xf numFmtId="9" fontId="9" fillId="2" borderId="2" xfId="24" applyNumberFormat="1" applyFont="1" applyFill="1" applyBorder="1" applyAlignment="1">
      <alignment horizontal="center"/>
    </xf>
    <xf numFmtId="0" fontId="72" fillId="3" borderId="58" xfId="0" applyFont="1" applyFill="1" applyBorder="1" applyAlignment="1">
      <alignment horizontal="center"/>
    </xf>
    <xf numFmtId="3" fontId="71" fillId="2" borderId="0" xfId="24" applyNumberFormat="1" applyFont="1" applyFill="1" applyBorder="1" applyAlignment="1">
      <alignment horizontal="right"/>
    </xf>
    <xf numFmtId="9" fontId="71" fillId="2" borderId="14" xfId="24" applyFont="1" applyFill="1" applyBorder="1" applyAlignment="1">
      <alignment horizontal="center"/>
    </xf>
    <xf numFmtId="0" fontId="72" fillId="3" borderId="16" xfId="0" applyFont="1" applyFill="1" applyBorder="1" applyAlignment="1">
      <alignment horizontal="center"/>
    </xf>
    <xf numFmtId="3" fontId="71" fillId="2" borderId="2" xfId="24" applyNumberFormat="1" applyFont="1" applyFill="1" applyBorder="1" applyAlignment="1">
      <alignment horizontal="right"/>
    </xf>
    <xf numFmtId="9" fontId="71" fillId="2" borderId="2" xfId="24" applyFont="1" applyFill="1" applyBorder="1" applyAlignment="1">
      <alignment horizontal="center"/>
    </xf>
    <xf numFmtId="3" fontId="71" fillId="2" borderId="0" xfId="2" applyNumberFormat="1" applyFont="1" applyFill="1" applyBorder="1" applyAlignment="1">
      <alignment horizontal="right"/>
    </xf>
    <xf numFmtId="3" fontId="71" fillId="2" borderId="2" xfId="2" applyNumberFormat="1" applyFont="1" applyFill="1" applyBorder="1" applyAlignment="1">
      <alignment horizontal="right"/>
    </xf>
    <xf numFmtId="0" fontId="77" fillId="3" borderId="58" xfId="0" applyFont="1" applyFill="1" applyBorder="1" applyAlignment="1">
      <alignment horizontal="center"/>
    </xf>
    <xf numFmtId="0" fontId="77" fillId="3" borderId="16" xfId="0" applyFont="1" applyFill="1" applyBorder="1" applyAlignment="1">
      <alignment horizontal="center"/>
    </xf>
    <xf numFmtId="0" fontId="31" fillId="2" borderId="16" xfId="0" applyFont="1" applyFill="1" applyBorder="1" applyAlignment="1">
      <alignment vertical="top"/>
    </xf>
    <xf numFmtId="3" fontId="78" fillId="2" borderId="2" xfId="24" applyNumberFormat="1" applyFont="1" applyFill="1" applyBorder="1" applyAlignment="1">
      <alignment horizontal="right"/>
    </xf>
    <xf numFmtId="0" fontId="72" fillId="3" borderId="0" xfId="0" applyFont="1" applyFill="1" applyAlignment="1">
      <alignment horizontal="center"/>
    </xf>
    <xf numFmtId="0" fontId="73" fillId="3" borderId="2" xfId="0" applyFont="1" applyFill="1" applyBorder="1" applyAlignment="1">
      <alignment horizontal="center" vertical="center" wrapText="1"/>
    </xf>
    <xf numFmtId="166" fontId="11" fillId="2" borderId="14" xfId="2" applyNumberFormat="1" applyFont="1" applyFill="1" applyBorder="1" applyAlignment="1"/>
    <xf numFmtId="166" fontId="11" fillId="2" borderId="5" xfId="2" applyNumberFormat="1" applyFont="1" applyFill="1" applyBorder="1" applyAlignment="1"/>
    <xf numFmtId="166" fontId="9" fillId="2" borderId="0" xfId="2" applyNumberFormat="1" applyFont="1" applyFill="1" applyBorder="1" applyAlignment="1">
      <alignment horizontal="left"/>
    </xf>
    <xf numFmtId="166" fontId="11" fillId="2" borderId="0" xfId="2" applyNumberFormat="1" applyFont="1" applyFill="1" applyBorder="1" applyAlignment="1">
      <alignment horizontal="left"/>
    </xf>
    <xf numFmtId="175" fontId="11" fillId="2" borderId="0" xfId="24" applyNumberFormat="1" applyFont="1" applyFill="1" applyBorder="1" applyAlignment="1">
      <alignment horizontal="center"/>
    </xf>
    <xf numFmtId="175" fontId="71" fillId="2" borderId="0" xfId="24" applyNumberFormat="1" applyFont="1" applyFill="1" applyBorder="1" applyAlignment="1">
      <alignment horizontal="center"/>
    </xf>
    <xf numFmtId="166" fontId="8" fillId="2" borderId="0" xfId="2" applyNumberFormat="1" applyFont="1" applyFill="1" applyBorder="1" applyAlignment="1">
      <alignment horizontal="left"/>
    </xf>
    <xf numFmtId="166" fontId="19" fillId="2" borderId="0" xfId="2" applyNumberFormat="1" applyFont="1" applyFill="1" applyBorder="1" applyAlignment="1">
      <alignment horizontal="left"/>
    </xf>
    <xf numFmtId="175" fontId="19" fillId="2" borderId="0" xfId="24" applyNumberFormat="1" applyFont="1" applyFill="1" applyBorder="1" applyAlignment="1">
      <alignment horizontal="center"/>
    </xf>
    <xf numFmtId="37" fontId="73" fillId="2" borderId="7" xfId="0" applyNumberFormat="1" applyFont="1" applyFill="1" applyBorder="1" applyAlignment="1" applyProtection="1">
      <alignment horizontal="left"/>
    </xf>
    <xf numFmtId="37" fontId="73" fillId="2" borderId="0" xfId="0" applyNumberFormat="1" applyFont="1" applyFill="1" applyBorder="1" applyAlignment="1" applyProtection="1">
      <alignment horizontal="left"/>
    </xf>
    <xf numFmtId="37" fontId="73" fillId="2" borderId="0" xfId="0" applyNumberFormat="1" applyFont="1" applyFill="1" applyBorder="1" applyAlignment="1" applyProtection="1">
      <alignment horizontal="centerContinuous"/>
    </xf>
    <xf numFmtId="37" fontId="73" fillId="2" borderId="2" xfId="0" applyNumberFormat="1" applyFont="1" applyFill="1" applyBorder="1" applyAlignment="1">
      <alignment horizontal="left"/>
    </xf>
    <xf numFmtId="3" fontId="19" fillId="2" borderId="4" xfId="0" applyNumberFormat="1" applyFont="1" applyFill="1" applyBorder="1" applyAlignment="1"/>
    <xf numFmtId="167" fontId="78" fillId="2" borderId="2" xfId="0" applyNumberFormat="1" applyFont="1" applyFill="1" applyBorder="1" applyAlignment="1">
      <alignment horizontal="center"/>
    </xf>
    <xf numFmtId="37" fontId="76" fillId="2" borderId="0" xfId="0" applyNumberFormat="1" applyFont="1" applyFill="1" applyBorder="1" applyAlignment="1">
      <alignment horizontal="left"/>
    </xf>
    <xf numFmtId="175" fontId="73" fillId="2" borderId="0" xfId="24" applyNumberFormat="1" applyFont="1" applyFill="1" applyBorder="1" applyAlignment="1" applyProtection="1">
      <alignment horizontal="center"/>
    </xf>
    <xf numFmtId="37" fontId="19" fillId="2" borderId="0" xfId="0" applyNumberFormat="1" applyFont="1" applyFill="1" applyBorder="1" applyAlignment="1" applyProtection="1">
      <alignment horizontal="left"/>
    </xf>
    <xf numFmtId="3" fontId="19" fillId="2" borderId="0" xfId="0" applyNumberFormat="1" applyFont="1" applyFill="1" applyAlignment="1"/>
    <xf numFmtId="167" fontId="78" fillId="2" borderId="0" xfId="0" applyNumberFormat="1" applyFont="1" applyFill="1" applyAlignment="1">
      <alignment horizontal="center"/>
    </xf>
    <xf numFmtId="37" fontId="19" fillId="2" borderId="0" xfId="0" applyNumberFormat="1" applyFont="1" applyFill="1" applyBorder="1" applyAlignment="1" applyProtection="1"/>
    <xf numFmtId="3" fontId="9" fillId="2" borderId="0" xfId="0" applyNumberFormat="1" applyFont="1" applyFill="1" applyAlignment="1"/>
    <xf numFmtId="3" fontId="20" fillId="2" borderId="0" xfId="0" applyNumberFormat="1" applyFont="1" applyFill="1" applyAlignment="1"/>
    <xf numFmtId="3" fontId="19" fillId="2" borderId="2" xfId="0" applyNumberFormat="1" applyFont="1" applyFill="1" applyBorder="1" applyAlignment="1"/>
    <xf numFmtId="37" fontId="22" fillId="2" borderId="0" xfId="0" applyNumberFormat="1" applyFont="1" applyFill="1" applyBorder="1" applyAlignment="1" applyProtection="1">
      <alignment horizontal="left"/>
    </xf>
    <xf numFmtId="37" fontId="72" fillId="2" borderId="0" xfId="0" applyNumberFormat="1" applyFont="1" applyFill="1" applyBorder="1" applyAlignment="1" applyProtection="1">
      <alignment horizontal="left"/>
    </xf>
    <xf numFmtId="37" fontId="72" fillId="2" borderId="0" xfId="0" applyNumberFormat="1" applyFont="1" applyFill="1" applyBorder="1" applyAlignment="1" applyProtection="1"/>
    <xf numFmtId="0" fontId="72" fillId="2" borderId="0" xfId="0" applyFont="1" applyFill="1" applyBorder="1" applyAlignment="1"/>
    <xf numFmtId="37" fontId="73" fillId="2" borderId="2" xfId="0" applyNumberFormat="1" applyFont="1" applyFill="1" applyBorder="1" applyAlignment="1" applyProtection="1">
      <alignment horizontal="left"/>
    </xf>
    <xf numFmtId="0" fontId="77" fillId="2" borderId="2" xfId="0" applyFont="1" applyFill="1" applyBorder="1" applyAlignment="1"/>
    <xf numFmtId="167" fontId="71" fillId="2" borderId="2" xfId="0" applyNumberFormat="1" applyFont="1" applyFill="1" applyBorder="1" applyAlignment="1"/>
    <xf numFmtId="37" fontId="77" fillId="2" borderId="0" xfId="0" applyNumberFormat="1" applyFont="1" applyFill="1" applyBorder="1" applyAlignment="1" applyProtection="1">
      <alignment horizontal="centerContinuous"/>
    </xf>
    <xf numFmtId="3" fontId="77" fillId="2" borderId="0" xfId="0" applyNumberFormat="1" applyFont="1" applyFill="1" applyBorder="1" applyAlignment="1" applyProtection="1">
      <alignment vertical="top"/>
    </xf>
    <xf numFmtId="0" fontId="24" fillId="2" borderId="0" xfId="0" applyFont="1" applyFill="1" applyAlignment="1"/>
    <xf numFmtId="0" fontId="72" fillId="2" borderId="0" xfId="0" applyFont="1" applyFill="1" applyBorder="1" applyAlignment="1">
      <alignment horizontal="left" indent="1"/>
    </xf>
    <xf numFmtId="171" fontId="72" fillId="2" borderId="0" xfId="3" applyNumberFormat="1" applyFont="1" applyFill="1" applyBorder="1" applyProtection="1"/>
    <xf numFmtId="167" fontId="72" fillId="2" borderId="0" xfId="0" applyNumberFormat="1" applyFont="1" applyFill="1" applyAlignment="1">
      <alignment horizontal="center"/>
    </xf>
    <xf numFmtId="0" fontId="72" fillId="2" borderId="0" xfId="0" applyFont="1" applyFill="1" applyAlignment="1">
      <alignment horizontal="left" indent="1"/>
    </xf>
    <xf numFmtId="167" fontId="8" fillId="2" borderId="2" xfId="0" applyNumberFormat="1" applyFont="1" applyFill="1" applyBorder="1" applyAlignment="1">
      <alignment horizontal="center"/>
    </xf>
    <xf numFmtId="167" fontId="8" fillId="2" borderId="0" xfId="0" applyNumberFormat="1" applyFont="1" applyFill="1" applyAlignment="1">
      <alignment horizontal="center"/>
    </xf>
    <xf numFmtId="3" fontId="72" fillId="2" borderId="0" xfId="0" applyNumberFormat="1" applyFont="1" applyFill="1" applyAlignment="1">
      <alignment vertical="top"/>
    </xf>
    <xf numFmtId="3" fontId="77" fillId="2" borderId="0" xfId="0" applyNumberFormat="1" applyFont="1" applyFill="1" applyAlignment="1">
      <alignment vertical="top"/>
    </xf>
    <xf numFmtId="3" fontId="11" fillId="2" borderId="0" xfId="0" applyNumberFormat="1" applyFont="1" applyFill="1" applyBorder="1" applyAlignment="1">
      <alignment horizontal="center"/>
    </xf>
    <xf numFmtId="167" fontId="20" fillId="2" borderId="0" xfId="0" applyNumberFormat="1" applyFont="1" applyFill="1" applyBorder="1" applyAlignment="1">
      <alignment vertical="top"/>
    </xf>
    <xf numFmtId="3" fontId="11" fillId="2" borderId="2" xfId="0" applyNumberFormat="1" applyFont="1" applyFill="1" applyBorder="1" applyAlignment="1">
      <alignment horizontal="center"/>
    </xf>
    <xf numFmtId="167" fontId="71" fillId="2" borderId="14" xfId="0" applyNumberFormat="1" applyFont="1" applyFill="1" applyBorder="1" applyAlignment="1"/>
    <xf numFmtId="167" fontId="71" fillId="2" borderId="0" xfId="0" applyNumberFormat="1" applyFont="1" applyFill="1" applyBorder="1" applyAlignment="1"/>
    <xf numFmtId="0" fontId="78" fillId="2" borderId="2" xfId="0" applyFont="1" applyFill="1" applyBorder="1" applyAlignment="1">
      <alignment horizontal="center"/>
    </xf>
    <xf numFmtId="0" fontId="78" fillId="2" borderId="2" xfId="0" applyFont="1" applyFill="1" applyBorder="1" applyAlignment="1">
      <alignment horizontal="center" wrapText="1"/>
    </xf>
    <xf numFmtId="0" fontId="78" fillId="2" borderId="2" xfId="0" applyFont="1" applyFill="1" applyBorder="1" applyAlignment="1"/>
    <xf numFmtId="168" fontId="78" fillId="2" borderId="2" xfId="2" applyNumberFormat="1" applyFont="1" applyFill="1" applyBorder="1" applyAlignment="1"/>
    <xf numFmtId="0" fontId="13" fillId="2" borderId="0" xfId="0" applyFont="1" applyFill="1" applyAlignment="1"/>
    <xf numFmtId="0" fontId="98" fillId="6" borderId="10" xfId="0" applyFont="1" applyFill="1" applyBorder="1"/>
    <xf numFmtId="0" fontId="98" fillId="6" borderId="26" xfId="0" applyFont="1" applyFill="1" applyBorder="1"/>
    <xf numFmtId="0" fontId="71" fillId="0" borderId="0" xfId="0" applyFont="1" applyBorder="1"/>
    <xf numFmtId="0" fontId="98" fillId="6" borderId="21" xfId="0" applyFont="1" applyFill="1" applyBorder="1"/>
    <xf numFmtId="0" fontId="98" fillId="6" borderId="24" xfId="0" applyFont="1" applyFill="1" applyBorder="1"/>
    <xf numFmtId="3" fontId="81" fillId="6" borderId="21" xfId="10" applyNumberFormat="1" applyFont="1" applyFill="1" applyBorder="1" applyAlignment="1">
      <alignment horizontal="center" vertical="center"/>
    </xf>
    <xf numFmtId="3" fontId="81" fillId="6" borderId="0" xfId="10" applyNumberFormat="1" applyFont="1" applyFill="1" applyBorder="1" applyAlignment="1">
      <alignment horizontal="center" vertical="center"/>
    </xf>
    <xf numFmtId="3" fontId="81" fillId="6" borderId="22" xfId="10" applyNumberFormat="1" applyFont="1" applyFill="1" applyBorder="1" applyAlignment="1">
      <alignment horizontal="center" vertical="center"/>
    </xf>
    <xf numFmtId="0" fontId="78" fillId="0" borderId="14" xfId="0" applyFont="1" applyBorder="1"/>
    <xf numFmtId="0" fontId="78" fillId="0" borderId="26" xfId="0" applyFont="1" applyBorder="1"/>
    <xf numFmtId="3" fontId="71" fillId="0" borderId="10" xfId="0" applyNumberFormat="1" applyFont="1" applyBorder="1"/>
    <xf numFmtId="3" fontId="71" fillId="0" borderId="14" xfId="0" applyNumberFormat="1" applyFont="1" applyBorder="1"/>
    <xf numFmtId="3" fontId="78" fillId="0" borderId="23" xfId="0" applyNumberFormat="1" applyFont="1" applyBorder="1"/>
    <xf numFmtId="0" fontId="71" fillId="0" borderId="14" xfId="0" applyFont="1" applyBorder="1"/>
    <xf numFmtId="178" fontId="71" fillId="0" borderId="14" xfId="0" applyNumberFormat="1" applyFont="1" applyBorder="1" applyAlignment="1">
      <alignment horizontal="center"/>
    </xf>
    <xf numFmtId="3" fontId="78" fillId="0" borderId="14" xfId="0" applyNumberFormat="1" applyFont="1" applyBorder="1"/>
    <xf numFmtId="0" fontId="0" fillId="2" borderId="0" xfId="0" applyFont="1" applyFill="1" applyBorder="1" applyAlignment="1">
      <alignment horizontal="center"/>
    </xf>
    <xf numFmtId="0" fontId="90" fillId="7" borderId="3" xfId="0" applyFont="1" applyFill="1" applyBorder="1" applyAlignment="1">
      <alignment horizontal="center"/>
    </xf>
    <xf numFmtId="0" fontId="90" fillId="7" borderId="13" xfId="0" applyFont="1" applyFill="1" applyBorder="1" applyAlignment="1">
      <alignment horizontal="center"/>
    </xf>
    <xf numFmtId="0" fontId="90" fillId="7" borderId="52" xfId="0" applyFont="1" applyFill="1" applyBorder="1" applyAlignment="1">
      <alignment horizontal="center"/>
    </xf>
    <xf numFmtId="0" fontId="90" fillId="7" borderId="54" xfId="0" applyFont="1" applyFill="1" applyBorder="1" applyAlignment="1">
      <alignment horizontal="center"/>
    </xf>
    <xf numFmtId="0" fontId="82" fillId="7" borderId="49" xfId="1" applyFont="1" applyFill="1" applyBorder="1" applyAlignment="1" applyProtection="1">
      <alignment horizontal="left"/>
    </xf>
    <xf numFmtId="0" fontId="82" fillId="7" borderId="39" xfId="1" applyFont="1" applyFill="1" applyBorder="1" applyAlignment="1" applyProtection="1">
      <alignment horizontal="left"/>
    </xf>
    <xf numFmtId="0" fontId="82" fillId="7" borderId="40" xfId="1" applyFont="1" applyFill="1" applyBorder="1" applyAlignment="1" applyProtection="1">
      <alignment horizontal="left"/>
    </xf>
    <xf numFmtId="0" fontId="65" fillId="7" borderId="0" xfId="0" applyFont="1" applyFill="1" applyBorder="1" applyAlignment="1">
      <alignment horizontal="center"/>
    </xf>
    <xf numFmtId="0" fontId="65" fillId="7" borderId="13" xfId="0" applyFont="1" applyFill="1" applyBorder="1" applyAlignment="1">
      <alignment horizontal="center"/>
    </xf>
    <xf numFmtId="0" fontId="66" fillId="7" borderId="0" xfId="0" applyFont="1" applyFill="1" applyBorder="1" applyAlignment="1">
      <alignment horizontal="center"/>
    </xf>
    <xf numFmtId="0" fontId="66" fillId="7" borderId="13" xfId="0" applyFont="1" applyFill="1" applyBorder="1" applyAlignment="1">
      <alignment horizontal="center"/>
    </xf>
    <xf numFmtId="0" fontId="71" fillId="2" borderId="0" xfId="0" applyFont="1" applyFill="1" applyBorder="1" applyAlignment="1">
      <alignment horizontal="justify" vertical="justify"/>
    </xf>
    <xf numFmtId="0" fontId="71" fillId="2" borderId="13" xfId="0" applyFont="1" applyFill="1" applyBorder="1" applyAlignment="1">
      <alignment horizontal="justify" vertical="justify"/>
    </xf>
    <xf numFmtId="0" fontId="82" fillId="4" borderId="0" xfId="1" applyFont="1" applyFill="1" applyAlignment="1" applyProtection="1">
      <alignment horizontal="center"/>
    </xf>
    <xf numFmtId="0" fontId="65" fillId="7" borderId="53" xfId="0" applyFont="1" applyFill="1" applyBorder="1" applyAlignment="1">
      <alignment horizontal="center"/>
    </xf>
    <xf numFmtId="0" fontId="65" fillId="7" borderId="54" xfId="0" applyFont="1" applyFill="1" applyBorder="1" applyAlignment="1">
      <alignment horizontal="center"/>
    </xf>
    <xf numFmtId="0" fontId="10" fillId="2" borderId="0" xfId="0" applyFont="1" applyFill="1" applyBorder="1" applyAlignment="1">
      <alignment vertical="justify"/>
    </xf>
    <xf numFmtId="0" fontId="10" fillId="2" borderId="0" xfId="0" applyFont="1" applyFill="1" applyAlignment="1">
      <alignment vertical="justify"/>
    </xf>
    <xf numFmtId="0" fontId="10" fillId="2" borderId="0" xfId="0" applyFont="1" applyFill="1" applyAlignment="1">
      <alignment vertical="top"/>
    </xf>
    <xf numFmtId="0" fontId="1" fillId="2" borderId="0" xfId="0" applyFont="1" applyFill="1" applyAlignment="1">
      <alignment horizontal="center"/>
    </xf>
    <xf numFmtId="0" fontId="25" fillId="2" borderId="0" xfId="0" applyFont="1" applyFill="1" applyBorder="1" applyAlignment="1">
      <alignment horizontal="center"/>
    </xf>
    <xf numFmtId="0" fontId="1" fillId="2" borderId="8" xfId="0" applyFont="1" applyFill="1" applyBorder="1" applyAlignment="1">
      <alignment horizontal="center"/>
    </xf>
    <xf numFmtId="0" fontId="1" fillId="2" borderId="7" xfId="0" applyFont="1" applyFill="1" applyBorder="1" applyAlignment="1">
      <alignment horizontal="center"/>
    </xf>
    <xf numFmtId="0" fontId="15" fillId="2" borderId="0" xfId="0" applyFont="1" applyFill="1" applyBorder="1" applyAlignment="1">
      <alignment vertical="top"/>
    </xf>
    <xf numFmtId="0" fontId="15" fillId="2" borderId="0" xfId="0" applyFont="1" applyFill="1" applyBorder="1" applyAlignment="1">
      <alignment vertical="justify"/>
    </xf>
    <xf numFmtId="0" fontId="15" fillId="2" borderId="0" xfId="0" applyFont="1" applyFill="1" applyAlignment="1">
      <alignment vertical="justify"/>
    </xf>
    <xf numFmtId="0" fontId="2" fillId="2" borderId="0" xfId="0" applyFont="1" applyFill="1" applyAlignment="1">
      <alignment horizontal="center"/>
    </xf>
    <xf numFmtId="0" fontId="12" fillId="2" borderId="0" xfId="0" applyFont="1" applyFill="1" applyAlignment="1">
      <alignment vertical="justify"/>
    </xf>
    <xf numFmtId="0" fontId="25" fillId="2" borderId="0" xfId="0" applyFont="1" applyFill="1" applyAlignment="1">
      <alignment horizontal="center"/>
    </xf>
    <xf numFmtId="0" fontId="12" fillId="2" borderId="0" xfId="0" applyFont="1" applyFill="1" applyAlignment="1">
      <alignment horizontal="justify"/>
    </xf>
    <xf numFmtId="0" fontId="13" fillId="2" borderId="0" xfId="0" applyFont="1" applyFill="1" applyBorder="1" applyAlignment="1">
      <alignment horizontal="left" wrapText="1"/>
    </xf>
    <xf numFmtId="0" fontId="13" fillId="2" borderId="0" xfId="0" applyFont="1" applyFill="1" applyBorder="1" applyAlignment="1">
      <alignment horizontal="left"/>
    </xf>
    <xf numFmtId="0" fontId="13" fillId="2" borderId="0" xfId="0" quotePrefix="1" applyFont="1" applyFill="1" applyBorder="1" applyAlignment="1">
      <alignment vertical="top"/>
    </xf>
    <xf numFmtId="0" fontId="13" fillId="2" borderId="0" xfId="0" applyFont="1" applyFill="1" applyAlignment="1"/>
    <xf numFmtId="0" fontId="73" fillId="3" borderId="0" xfId="0" applyFont="1" applyFill="1" applyBorder="1" applyAlignment="1">
      <alignment horizontal="center" vertical="top"/>
    </xf>
    <xf numFmtId="0" fontId="1" fillId="2" borderId="0" xfId="0" applyFont="1" applyFill="1" applyBorder="1" applyAlignment="1">
      <alignment horizontal="center"/>
    </xf>
    <xf numFmtId="0" fontId="71" fillId="2" borderId="0" xfId="0" applyFont="1" applyFill="1" applyAlignment="1">
      <alignment horizontal="center"/>
    </xf>
    <xf numFmtId="0" fontId="12" fillId="2" borderId="0" xfId="0" applyFont="1" applyFill="1" applyAlignment="1">
      <alignment horizontal="left" vertical="justify"/>
    </xf>
    <xf numFmtId="0" fontId="1" fillId="2" borderId="7"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17" xfId="0" applyFont="1" applyFill="1" applyBorder="1" applyAlignment="1">
      <alignment horizontal="center"/>
    </xf>
    <xf numFmtId="0" fontId="1" fillId="2" borderId="7" xfId="0" applyFont="1" applyFill="1" applyBorder="1" applyAlignment="1">
      <alignment horizontal="center" vertical="center" wrapText="1"/>
    </xf>
    <xf numFmtId="0" fontId="12" fillId="2" borderId="0" xfId="0" applyFont="1" applyFill="1" applyBorder="1" applyAlignment="1">
      <alignment vertical="justify"/>
    </xf>
    <xf numFmtId="0" fontId="12" fillId="2" borderId="0" xfId="0" applyFont="1" applyFill="1" applyBorder="1" applyAlignment="1">
      <alignment vertical="top"/>
    </xf>
    <xf numFmtId="0" fontId="19" fillId="2" borderId="7" xfId="0" applyFont="1" applyFill="1" applyBorder="1" applyAlignment="1">
      <alignment horizontal="center" vertical="top"/>
    </xf>
    <xf numFmtId="0" fontId="19" fillId="2" borderId="0" xfId="0" applyFont="1" applyFill="1" applyBorder="1" applyAlignment="1">
      <alignment horizontal="center" vertical="top"/>
    </xf>
    <xf numFmtId="3" fontId="1" fillId="2" borderId="14" xfId="0" applyNumberFormat="1" applyFont="1" applyFill="1" applyBorder="1" applyAlignment="1">
      <alignment horizontal="center" vertical="top"/>
    </xf>
    <xf numFmtId="0" fontId="19" fillId="2" borderId="14" xfId="0" applyFont="1" applyFill="1" applyBorder="1" applyAlignment="1">
      <alignment horizontal="center" vertical="top"/>
    </xf>
    <xf numFmtId="0" fontId="2" fillId="2" borderId="0" xfId="0" applyFont="1" applyFill="1" applyBorder="1" applyAlignment="1">
      <alignment horizontal="center"/>
    </xf>
    <xf numFmtId="0" fontId="73" fillId="2" borderId="0" xfId="0" applyFont="1" applyFill="1" applyBorder="1" applyAlignment="1">
      <alignment horizontal="center"/>
    </xf>
    <xf numFmtId="0" fontId="83" fillId="7" borderId="49" xfId="1" applyFont="1" applyFill="1" applyBorder="1" applyAlignment="1" applyProtection="1">
      <alignment horizontal="left"/>
    </xf>
    <xf numFmtId="0" fontId="83" fillId="7" borderId="39" xfId="1" applyFont="1" applyFill="1" applyBorder="1" applyAlignment="1" applyProtection="1">
      <alignment horizontal="left"/>
    </xf>
    <xf numFmtId="0" fontId="83" fillId="7" borderId="40" xfId="1" applyFont="1" applyFill="1" applyBorder="1" applyAlignment="1" applyProtection="1">
      <alignment horizontal="left"/>
    </xf>
    <xf numFmtId="0" fontId="71" fillId="2" borderId="0" xfId="0" applyFont="1" applyFill="1" applyBorder="1" applyAlignment="1">
      <alignment vertical="justify"/>
    </xf>
    <xf numFmtId="0" fontId="71" fillId="2" borderId="13" xfId="0" applyFont="1" applyFill="1" applyBorder="1" applyAlignment="1">
      <alignment vertical="justify"/>
    </xf>
    <xf numFmtId="0" fontId="89" fillId="2" borderId="0" xfId="0" applyFont="1" applyFill="1" applyBorder="1" applyAlignment="1">
      <alignment vertical="top"/>
    </xf>
    <xf numFmtId="0" fontId="30" fillId="4" borderId="0" xfId="1" applyFont="1" applyFill="1" applyAlignment="1" applyProtection="1">
      <alignment horizontal="center"/>
    </xf>
    <xf numFmtId="0" fontId="78" fillId="3" borderId="0" xfId="0" applyFont="1" applyFill="1" applyBorder="1" applyAlignment="1">
      <alignment horizontal="center" vertical="top"/>
    </xf>
    <xf numFmtId="0" fontId="28" fillId="2" borderId="0" xfId="0" applyFont="1" applyFill="1" applyAlignment="1">
      <alignment horizontal="center"/>
    </xf>
    <xf numFmtId="0" fontId="89" fillId="2" borderId="0" xfId="0" applyFont="1" applyFill="1" applyBorder="1" applyAlignment="1">
      <alignment horizontal="center"/>
    </xf>
    <xf numFmtId="0" fontId="94" fillId="2" borderId="0" xfId="0" applyFont="1" applyFill="1" applyAlignment="1">
      <alignment horizontal="center"/>
    </xf>
    <xf numFmtId="0" fontId="28" fillId="2" borderId="2" xfId="0" applyFont="1" applyFill="1" applyBorder="1" applyAlignment="1">
      <alignment horizontal="center" vertical="top"/>
    </xf>
    <xf numFmtId="0" fontId="28" fillId="2" borderId="25" xfId="0" applyFont="1" applyFill="1" applyBorder="1" applyAlignment="1">
      <alignment horizontal="center" vertical="top"/>
    </xf>
    <xf numFmtId="0" fontId="82" fillId="11" borderId="0" xfId="1" applyFont="1" applyFill="1" applyAlignment="1" applyProtection="1">
      <alignment horizontal="center" vertical="top"/>
    </xf>
    <xf numFmtId="0" fontId="28" fillId="2" borderId="0" xfId="0" applyFont="1" applyFill="1" applyBorder="1" applyAlignment="1">
      <alignment horizontal="center"/>
    </xf>
    <xf numFmtId="0" fontId="71" fillId="3" borderId="0" xfId="0" applyFont="1" applyFill="1" applyBorder="1" applyAlignment="1">
      <alignment vertical="top"/>
    </xf>
    <xf numFmtId="0" fontId="71" fillId="2" borderId="0" xfId="0" applyFont="1" applyFill="1" applyBorder="1" applyAlignment="1">
      <alignment horizontal="left"/>
    </xf>
    <xf numFmtId="0" fontId="82" fillId="4" borderId="0" xfId="1" applyFont="1" applyFill="1" applyAlignment="1" applyProtection="1">
      <alignment horizontal="center" vertical="top"/>
    </xf>
    <xf numFmtId="0" fontId="1" fillId="2" borderId="0" xfId="0" applyFont="1" applyFill="1" applyBorder="1" applyAlignment="1">
      <alignment horizontal="left" vertical="top"/>
    </xf>
    <xf numFmtId="0" fontId="13" fillId="3" borderId="0" xfId="0" applyFont="1" applyFill="1" applyBorder="1" applyAlignment="1">
      <alignment vertical="top"/>
    </xf>
    <xf numFmtId="0" fontId="72" fillId="2" borderId="0" xfId="0" applyFont="1" applyFill="1" applyAlignment="1">
      <alignment horizontal="center"/>
    </xf>
    <xf numFmtId="0" fontId="73" fillId="2" borderId="0" xfId="0" applyFont="1" applyFill="1" applyBorder="1" applyAlignment="1">
      <alignment horizontal="center" vertical="top"/>
    </xf>
    <xf numFmtId="0" fontId="1" fillId="2" borderId="7" xfId="0" applyFont="1" applyFill="1" applyBorder="1" applyAlignment="1">
      <alignment vertical="center"/>
    </xf>
    <xf numFmtId="0" fontId="1" fillId="2" borderId="0" xfId="0" applyFont="1" applyFill="1" applyBorder="1" applyAlignment="1">
      <alignment vertical="center"/>
    </xf>
    <xf numFmtId="0" fontId="1" fillId="2" borderId="2" xfId="0" applyFont="1" applyFill="1" applyBorder="1" applyAlignment="1">
      <alignment vertical="center"/>
    </xf>
    <xf numFmtId="0" fontId="1" fillId="2" borderId="9" xfId="0" applyFont="1" applyFill="1" applyBorder="1" applyAlignment="1">
      <alignment horizontal="center"/>
    </xf>
    <xf numFmtId="0" fontId="82" fillId="4" borderId="0" xfId="1" applyFont="1" applyFill="1" applyBorder="1" applyAlignment="1" applyProtection="1">
      <alignment horizontal="center" vertical="top"/>
    </xf>
    <xf numFmtId="0" fontId="73" fillId="2" borderId="0" xfId="0" applyFont="1" applyFill="1" applyAlignment="1">
      <alignment horizontal="center"/>
    </xf>
    <xf numFmtId="0" fontId="28" fillId="2" borderId="2" xfId="0" applyFont="1" applyFill="1" applyBorder="1" applyAlignment="1">
      <alignment horizontal="left"/>
    </xf>
    <xf numFmtId="0" fontId="30" fillId="4" borderId="0" xfId="1" applyFont="1" applyFill="1" applyBorder="1" applyAlignment="1" applyProtection="1">
      <alignment horizontal="center" vertical="top"/>
    </xf>
    <xf numFmtId="0" fontId="78" fillId="2" borderId="0" xfId="0" applyFont="1" applyFill="1" applyAlignment="1">
      <alignment horizontal="center"/>
    </xf>
    <xf numFmtId="0" fontId="89" fillId="2" borderId="0" xfId="0" applyFont="1" applyFill="1" applyAlignment="1">
      <alignment horizontal="center"/>
    </xf>
    <xf numFmtId="0" fontId="28" fillId="2" borderId="7" xfId="0" applyFont="1" applyFill="1" applyBorder="1" applyAlignment="1">
      <alignment horizontal="center"/>
    </xf>
    <xf numFmtId="0" fontId="28" fillId="2" borderId="2" xfId="0" applyFont="1" applyFill="1" applyBorder="1" applyAlignment="1">
      <alignment horizontal="center"/>
    </xf>
    <xf numFmtId="0" fontId="28" fillId="2" borderId="8" xfId="0" applyFont="1" applyFill="1" applyBorder="1" applyAlignment="1">
      <alignment horizontal="center"/>
    </xf>
    <xf numFmtId="0" fontId="28" fillId="2" borderId="7" xfId="0" applyFont="1" applyFill="1" applyBorder="1" applyAlignment="1">
      <alignment vertical="justify"/>
    </xf>
    <xf numFmtId="0" fontId="28" fillId="2" borderId="0" xfId="0" applyFont="1" applyFill="1" applyBorder="1" applyAlignment="1">
      <alignment vertical="justify"/>
    </xf>
    <xf numFmtId="0" fontId="28" fillId="2" borderId="2" xfId="0" applyFont="1" applyFill="1" applyBorder="1" applyAlignment="1">
      <alignment vertical="justify"/>
    </xf>
    <xf numFmtId="0" fontId="19" fillId="2" borderId="0" xfId="0" applyFont="1" applyFill="1" applyAlignment="1">
      <alignment horizontal="center"/>
    </xf>
    <xf numFmtId="0" fontId="1" fillId="2" borderId="0" xfId="0" applyFont="1" applyFill="1" applyBorder="1" applyAlignment="1">
      <alignment horizontal="center" wrapText="1"/>
    </xf>
    <xf numFmtId="0" fontId="9" fillId="2" borderId="2" xfId="0" applyFont="1" applyFill="1" applyBorder="1" applyAlignment="1">
      <alignment horizontal="center" wrapText="1"/>
    </xf>
    <xf numFmtId="0" fontId="9" fillId="2" borderId="0" xfId="0" applyFont="1" applyFill="1" applyBorder="1" applyAlignment="1">
      <alignment horizontal="center" wrapText="1"/>
    </xf>
    <xf numFmtId="0" fontId="83" fillId="7" borderId="50" xfId="1" applyFont="1" applyFill="1" applyBorder="1" applyAlignment="1" applyProtection="1"/>
    <xf numFmtId="0" fontId="28" fillId="5" borderId="7" xfId="0" applyFont="1" applyFill="1" applyBorder="1" applyAlignment="1">
      <alignment horizontal="center"/>
    </xf>
    <xf numFmtId="0" fontId="28" fillId="5" borderId="0" xfId="0" applyFont="1" applyFill="1" applyAlignment="1">
      <alignment horizontal="center"/>
    </xf>
    <xf numFmtId="0" fontId="28" fillId="5" borderId="0" xfId="0" applyFont="1" applyFill="1" applyBorder="1" applyAlignment="1">
      <alignment horizontal="center"/>
    </xf>
    <xf numFmtId="0" fontId="19" fillId="2" borderId="7" xfId="0" applyFont="1" applyFill="1" applyBorder="1" applyAlignment="1">
      <alignment horizontal="center"/>
    </xf>
    <xf numFmtId="0" fontId="19" fillId="2" borderId="0" xfId="0" applyFont="1" applyFill="1" applyBorder="1" applyAlignment="1">
      <alignment horizontal="center"/>
    </xf>
    <xf numFmtId="171" fontId="101" fillId="2" borderId="0" xfId="3" applyNumberFormat="1" applyFont="1" applyFill="1" applyBorder="1" applyAlignment="1">
      <alignment horizontal="center"/>
    </xf>
    <xf numFmtId="171" fontId="26" fillId="2" borderId="0" xfId="3" applyNumberFormat="1" applyFont="1" applyFill="1" applyBorder="1" applyAlignment="1">
      <alignment horizontal="center"/>
    </xf>
    <xf numFmtId="0" fontId="50" fillId="2" borderId="7" xfId="0" applyFont="1" applyFill="1" applyBorder="1" applyAlignment="1">
      <alignment horizontal="center"/>
    </xf>
    <xf numFmtId="0" fontId="50" fillId="2" borderId="8" xfId="0" applyFont="1" applyFill="1" applyBorder="1" applyAlignment="1">
      <alignment horizontal="center"/>
    </xf>
    <xf numFmtId="0" fontId="50" fillId="2" borderId="0" xfId="0" applyFont="1" applyFill="1" applyAlignment="1">
      <alignment horizontal="center"/>
    </xf>
    <xf numFmtId="0" fontId="8" fillId="2" borderId="0" xfId="0" applyFont="1" applyFill="1" applyAlignment="1">
      <alignment horizontal="center"/>
    </xf>
    <xf numFmtId="0" fontId="26" fillId="2" borderId="0" xfId="0" applyFont="1" applyFill="1" applyAlignment="1">
      <alignment horizontal="center"/>
    </xf>
    <xf numFmtId="0" fontId="19" fillId="2" borderId="8" xfId="0" applyFont="1" applyFill="1" applyBorder="1" applyAlignment="1">
      <alignment horizontal="center"/>
    </xf>
    <xf numFmtId="0" fontId="73" fillId="3" borderId="14" xfId="0" applyFont="1" applyFill="1" applyBorder="1" applyAlignment="1">
      <alignment horizontal="center" vertical="center" textRotation="90"/>
    </xf>
    <xf numFmtId="0" fontId="73" fillId="3" borderId="0" xfId="0" applyFont="1" applyFill="1" applyBorder="1" applyAlignment="1">
      <alignment horizontal="center" vertical="center" textRotation="90"/>
    </xf>
    <xf numFmtId="171" fontId="25" fillId="2" borderId="0" xfId="3" applyNumberFormat="1" applyFont="1" applyFill="1" applyBorder="1" applyAlignment="1">
      <alignment horizontal="center"/>
    </xf>
    <xf numFmtId="0" fontId="69" fillId="2" borderId="7" xfId="13" applyFont="1" applyFill="1" applyBorder="1" applyAlignment="1">
      <alignment horizontal="center" vertical="center" wrapText="1"/>
    </xf>
    <xf numFmtId="0" fontId="69" fillId="2" borderId="0" xfId="13" applyFont="1" applyFill="1" applyBorder="1" applyAlignment="1">
      <alignment horizontal="center" vertical="center" wrapText="1"/>
    </xf>
    <xf numFmtId="0" fontId="69" fillId="2" borderId="2" xfId="13" applyFont="1" applyFill="1" applyBorder="1" applyAlignment="1">
      <alignment horizontal="center" vertical="center" wrapText="1"/>
    </xf>
    <xf numFmtId="3" fontId="69" fillId="2" borderId="17" xfId="13" applyNumberFormat="1" applyFont="1" applyFill="1" applyBorder="1" applyAlignment="1">
      <alignment horizontal="center"/>
    </xf>
    <xf numFmtId="0" fontId="50" fillId="3" borderId="0" xfId="0" applyFont="1" applyFill="1" applyBorder="1" applyAlignment="1">
      <alignment horizontal="center" vertical="center" textRotation="90"/>
    </xf>
    <xf numFmtId="0" fontId="1" fillId="14" borderId="0" xfId="0" applyFont="1" applyFill="1" applyAlignment="1">
      <alignment horizontal="center"/>
    </xf>
    <xf numFmtId="0" fontId="72" fillId="2" borderId="7" xfId="13" applyFont="1" applyFill="1" applyBorder="1" applyAlignment="1">
      <alignment horizontal="center" vertical="center" wrapText="1"/>
    </xf>
    <xf numFmtId="0" fontId="72" fillId="2" borderId="0" xfId="13" applyFont="1" applyFill="1" applyBorder="1" applyAlignment="1">
      <alignment horizontal="center" vertical="center" wrapText="1"/>
    </xf>
    <xf numFmtId="0" fontId="72" fillId="2" borderId="2" xfId="13" applyFont="1" applyFill="1" applyBorder="1" applyAlignment="1">
      <alignment horizontal="center" vertical="center" wrapText="1"/>
    </xf>
    <xf numFmtId="3" fontId="15" fillId="2" borderId="17" xfId="13" applyNumberFormat="1" applyFont="1" applyFill="1" applyBorder="1" applyAlignment="1">
      <alignment horizontal="center"/>
    </xf>
    <xf numFmtId="0" fontId="15" fillId="2" borderId="7" xfId="13" applyFont="1" applyFill="1" applyBorder="1" applyAlignment="1">
      <alignment horizontal="center" vertical="center" wrapText="1"/>
    </xf>
    <xf numFmtId="0" fontId="15" fillId="2" borderId="2" xfId="13" applyFont="1" applyFill="1" applyBorder="1" applyAlignment="1">
      <alignment horizontal="center" vertical="center" wrapText="1"/>
    </xf>
    <xf numFmtId="0" fontId="73" fillId="4" borderId="0" xfId="0" applyFont="1" applyFill="1" applyAlignment="1">
      <alignment horizontal="center"/>
    </xf>
    <xf numFmtId="0" fontId="15" fillId="2" borderId="0" xfId="13" applyFont="1" applyFill="1" applyBorder="1" applyAlignment="1">
      <alignment horizontal="center" vertical="center" wrapText="1"/>
    </xf>
    <xf numFmtId="0" fontId="1" fillId="4" borderId="0" xfId="0" applyFont="1" applyFill="1" applyAlignment="1">
      <alignment horizontal="center"/>
    </xf>
    <xf numFmtId="0" fontId="72" fillId="3" borderId="14" xfId="0" applyFont="1" applyFill="1" applyBorder="1" applyAlignment="1">
      <alignment horizontal="center" vertical="center" textRotation="90"/>
    </xf>
    <xf numFmtId="0" fontId="9" fillId="3" borderId="0" xfId="0" applyFont="1" applyFill="1" applyBorder="1" applyAlignment="1">
      <alignment horizontal="center" vertical="center" textRotation="90"/>
    </xf>
    <xf numFmtId="0" fontId="20" fillId="3" borderId="0" xfId="0" applyFont="1" applyFill="1" applyBorder="1" applyAlignment="1">
      <alignment horizontal="center" vertical="center" textRotation="90"/>
    </xf>
    <xf numFmtId="0" fontId="72" fillId="3" borderId="0" xfId="0" applyFont="1" applyFill="1" applyBorder="1" applyAlignment="1">
      <alignment horizontal="center" vertical="center" textRotation="90"/>
    </xf>
    <xf numFmtId="0" fontId="82" fillId="7" borderId="50" xfId="1" applyFont="1" applyFill="1" applyBorder="1" applyAlignment="1" applyProtection="1">
      <alignment horizontal="left"/>
    </xf>
    <xf numFmtId="3" fontId="82" fillId="4" borderId="0" xfId="1" applyNumberFormat="1" applyFont="1" applyFill="1" applyBorder="1" applyAlignment="1" applyProtection="1">
      <alignment horizontal="center" vertical="top"/>
    </xf>
    <xf numFmtId="3" fontId="1" fillId="2" borderId="0" xfId="0" applyNumberFormat="1" applyFont="1" applyFill="1" applyAlignment="1">
      <alignment horizontal="center" vertical="center" wrapText="1"/>
    </xf>
    <xf numFmtId="3" fontId="1" fillId="2" borderId="1" xfId="0" applyNumberFormat="1" applyFont="1" applyFill="1" applyBorder="1" applyAlignment="1">
      <alignment horizontal="center" vertical="center"/>
    </xf>
    <xf numFmtId="3" fontId="1" fillId="2" borderId="7" xfId="0" applyNumberFormat="1" applyFont="1" applyFill="1" applyBorder="1" applyAlignment="1" applyProtection="1">
      <alignment horizontal="center" vertical="center" wrapText="1"/>
    </xf>
    <xf numFmtId="3" fontId="1" fillId="2" borderId="2" xfId="0" applyNumberFormat="1" applyFont="1" applyFill="1" applyBorder="1" applyAlignment="1" applyProtection="1">
      <alignment horizontal="center" vertical="center" wrapText="1"/>
    </xf>
    <xf numFmtId="3" fontId="1" fillId="2" borderId="17" xfId="0" applyNumberFormat="1" applyFont="1" applyFill="1" applyBorder="1" applyAlignment="1">
      <alignment horizontal="center" vertical="center" wrapText="1"/>
    </xf>
    <xf numFmtId="3" fontId="1" fillId="4" borderId="1" xfId="0" applyNumberFormat="1" applyFont="1" applyFill="1" applyBorder="1" applyAlignment="1">
      <alignment horizontal="center" vertical="center"/>
    </xf>
    <xf numFmtId="3" fontId="1" fillId="2" borderId="0" xfId="0" applyNumberFormat="1" applyFont="1" applyFill="1" applyAlignment="1">
      <alignment horizontal="center"/>
    </xf>
    <xf numFmtId="0" fontId="78" fillId="4" borderId="0" xfId="0" applyFont="1" applyFill="1" applyAlignment="1">
      <alignment horizontal="center"/>
    </xf>
    <xf numFmtId="0" fontId="1" fillId="2" borderId="0" xfId="0" applyFont="1" applyFill="1" applyAlignment="1">
      <alignment horizontal="center" vertical="center" wrapText="1"/>
    </xf>
    <xf numFmtId="181" fontId="1" fillId="2" borderId="0" xfId="0" applyNumberFormat="1" applyFont="1" applyFill="1" applyAlignment="1">
      <alignment horizontal="center" vertical="center"/>
    </xf>
    <xf numFmtId="181" fontId="1" fillId="2" borderId="17" xfId="0" applyNumberFormat="1" applyFont="1" applyFill="1" applyBorder="1" applyAlignment="1">
      <alignment horizontal="center" vertical="center" wrapText="1"/>
    </xf>
    <xf numFmtId="181" fontId="1" fillId="2" borderId="7" xfId="0" applyNumberFormat="1" applyFont="1" applyFill="1" applyBorder="1" applyAlignment="1" applyProtection="1">
      <alignment horizontal="center" vertical="center" wrapText="1"/>
    </xf>
    <xf numFmtId="181" fontId="1" fillId="2" borderId="2" xfId="0" applyNumberFormat="1" applyFont="1" applyFill="1" applyBorder="1" applyAlignment="1" applyProtection="1">
      <alignment horizontal="center" vertical="center" wrapText="1"/>
    </xf>
    <xf numFmtId="0" fontId="73" fillId="2" borderId="1" xfId="0" applyFont="1" applyFill="1" applyBorder="1" applyAlignment="1">
      <alignment horizontal="center"/>
    </xf>
    <xf numFmtId="0" fontId="8" fillId="2" borderId="7" xfId="0" applyFont="1" applyFill="1" applyBorder="1" applyAlignment="1">
      <alignment horizontal="center"/>
    </xf>
    <xf numFmtId="3" fontId="8" fillId="2" borderId="7" xfId="0" applyNumberFormat="1" applyFont="1" applyFill="1" applyBorder="1" applyAlignment="1">
      <alignment horizontal="center"/>
    </xf>
    <xf numFmtId="3" fontId="1" fillId="2" borderId="0" xfId="0" applyNumberFormat="1" applyFont="1" applyFill="1" applyBorder="1" applyAlignment="1" applyProtection="1">
      <alignment horizontal="center" vertical="center" wrapText="1"/>
    </xf>
    <xf numFmtId="3" fontId="1" fillId="2" borderId="2" xfId="13" applyNumberFormat="1" applyFont="1" applyFill="1" applyBorder="1" applyAlignment="1">
      <alignment horizontal="center" vertical="center" wrapText="1"/>
    </xf>
    <xf numFmtId="0" fontId="8" fillId="2" borderId="8" xfId="0" applyFont="1" applyFill="1" applyBorder="1" applyAlignment="1">
      <alignment horizontal="center"/>
    </xf>
    <xf numFmtId="0" fontId="78" fillId="2" borderId="19" xfId="0" applyFont="1" applyFill="1" applyBorder="1" applyAlignment="1">
      <alignment horizontal="center" vertical="center" textRotation="90"/>
    </xf>
    <xf numFmtId="3" fontId="1" fillId="2" borderId="1" xfId="0" applyNumberFormat="1" applyFont="1" applyFill="1" applyBorder="1" applyAlignment="1">
      <alignment horizontal="center"/>
    </xf>
    <xf numFmtId="3" fontId="1" fillId="2" borderId="2" xfId="0" applyNumberFormat="1" applyFont="1" applyFill="1" applyBorder="1" applyAlignment="1">
      <alignment horizontal="center" vertical="center" wrapText="1"/>
    </xf>
    <xf numFmtId="0" fontId="73" fillId="2" borderId="19" xfId="0" applyFont="1" applyFill="1" applyBorder="1" applyAlignment="1">
      <alignment horizontal="center" vertical="center" textRotation="90"/>
    </xf>
    <xf numFmtId="0" fontId="78" fillId="2" borderId="1" xfId="0" applyFont="1" applyFill="1" applyBorder="1" applyAlignment="1">
      <alignment horizontal="center"/>
    </xf>
    <xf numFmtId="0" fontId="78" fillId="2" borderId="0" xfId="0" applyFont="1" applyFill="1" applyBorder="1" applyAlignment="1">
      <alignment horizontal="center"/>
    </xf>
    <xf numFmtId="3" fontId="1" fillId="2" borderId="0" xfId="13" applyNumberFormat="1" applyFont="1" applyFill="1" applyBorder="1" applyAlignment="1">
      <alignment horizontal="center" vertical="center" wrapText="1"/>
    </xf>
    <xf numFmtId="0" fontId="19" fillId="2" borderId="9" xfId="0" applyFont="1" applyFill="1" applyBorder="1" applyAlignment="1">
      <alignment horizontal="center"/>
    </xf>
    <xf numFmtId="0" fontId="82" fillId="7" borderId="39" xfId="1" applyFont="1" applyFill="1" applyBorder="1" applyAlignment="1" applyProtection="1"/>
    <xf numFmtId="0" fontId="82" fillId="7" borderId="40" xfId="1" applyFont="1" applyFill="1" applyBorder="1" applyAlignment="1" applyProtection="1"/>
    <xf numFmtId="0" fontId="19" fillId="2" borderId="2" xfId="0" applyFont="1" applyFill="1" applyBorder="1" applyAlignment="1">
      <alignment horizontal="center"/>
    </xf>
    <xf numFmtId="0" fontId="50" fillId="2" borderId="2" xfId="0" applyFont="1" applyFill="1" applyBorder="1" applyAlignment="1">
      <alignment horizontal="center"/>
    </xf>
    <xf numFmtId="0" fontId="1" fillId="2" borderId="2" xfId="0" applyFont="1" applyFill="1" applyBorder="1" applyAlignment="1">
      <alignment horizontal="center"/>
    </xf>
    <xf numFmtId="0" fontId="73" fillId="2" borderId="2" xfId="0" applyFont="1" applyFill="1" applyBorder="1" applyAlignment="1">
      <alignment horizontal="center"/>
    </xf>
    <xf numFmtId="167" fontId="19" fillId="2" borderId="0" xfId="0" applyNumberFormat="1" applyFont="1" applyFill="1" applyBorder="1" applyAlignment="1">
      <alignment horizontal="center" wrapText="1"/>
    </xf>
    <xf numFmtId="167" fontId="9" fillId="2" borderId="2" xfId="0" applyNumberFormat="1" applyFont="1" applyFill="1" applyBorder="1" applyAlignment="1">
      <alignment horizontal="center" wrapText="1"/>
    </xf>
    <xf numFmtId="168" fontId="2" fillId="2" borderId="0" xfId="4"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168" fontId="11" fillId="2" borderId="0" xfId="4" applyNumberFormat="1" applyFont="1" applyFill="1" applyBorder="1" applyAlignment="1">
      <alignment horizontal="center" vertical="center"/>
    </xf>
    <xf numFmtId="0" fontId="11" fillId="2" borderId="1" xfId="0" applyFont="1" applyFill="1" applyBorder="1" applyAlignment="1">
      <alignment horizontal="center" wrapText="1"/>
    </xf>
    <xf numFmtId="0" fontId="19" fillId="2" borderId="0" xfId="0" applyFont="1" applyFill="1" applyBorder="1" applyAlignment="1">
      <alignment horizontal="center" wrapText="1"/>
    </xf>
    <xf numFmtId="0" fontId="2" fillId="2" borderId="0" xfId="0" applyFont="1" applyFill="1" applyBorder="1" applyAlignment="1">
      <alignment horizontal="center" wrapText="1"/>
    </xf>
    <xf numFmtId="0" fontId="50" fillId="2" borderId="12" xfId="0" applyFont="1" applyFill="1" applyBorder="1" applyAlignment="1">
      <alignment horizontal="center"/>
    </xf>
    <xf numFmtId="0" fontId="1" fillId="2" borderId="4" xfId="0" applyFont="1" applyFill="1" applyBorder="1" applyAlignment="1">
      <alignment horizontal="center"/>
    </xf>
    <xf numFmtId="0" fontId="19" fillId="2" borderId="4" xfId="0" applyFont="1" applyFill="1" applyBorder="1" applyAlignment="1">
      <alignment horizontal="center"/>
    </xf>
    <xf numFmtId="0" fontId="72" fillId="2" borderId="8" xfId="0" applyFont="1" applyFill="1" applyBorder="1" applyAlignment="1">
      <alignment horizontal="center"/>
    </xf>
    <xf numFmtId="0" fontId="72" fillId="2" borderId="7" xfId="0" applyFont="1" applyFill="1" applyBorder="1" applyAlignment="1">
      <alignment horizontal="center"/>
    </xf>
    <xf numFmtId="0" fontId="20" fillId="2" borderId="0" xfId="0" applyFont="1" applyFill="1" applyAlignment="1">
      <alignment horizontal="center"/>
    </xf>
    <xf numFmtId="0" fontId="50" fillId="2" borderId="0" xfId="0" applyFont="1" applyFill="1" applyBorder="1" applyAlignment="1">
      <alignment horizontal="center"/>
    </xf>
    <xf numFmtId="0" fontId="11" fillId="2" borderId="0" xfId="0" applyFont="1" applyFill="1" applyAlignment="1">
      <alignment horizontal="center"/>
    </xf>
    <xf numFmtId="0" fontId="2" fillId="3" borderId="0" xfId="0" applyFont="1" applyFill="1" applyBorder="1" applyAlignment="1">
      <alignment horizontal="left" wrapText="1"/>
    </xf>
    <xf numFmtId="0" fontId="71" fillId="2" borderId="1" xfId="0" applyFont="1" applyFill="1" applyBorder="1" applyAlignment="1">
      <alignment horizontal="center"/>
    </xf>
    <xf numFmtId="0" fontId="38" fillId="2" borderId="2" xfId="0" applyFont="1" applyFill="1" applyBorder="1" applyAlignment="1">
      <alignment horizontal="center" vertical="justify"/>
    </xf>
    <xf numFmtId="0" fontId="38" fillId="2" borderId="8" xfId="0" applyFont="1" applyFill="1" applyBorder="1" applyAlignment="1">
      <alignment horizontal="center"/>
    </xf>
    <xf numFmtId="0" fontId="38" fillId="2" borderId="7" xfId="0" applyFont="1" applyFill="1" applyBorder="1" applyAlignment="1">
      <alignment horizontal="center"/>
    </xf>
    <xf numFmtId="0" fontId="38" fillId="2" borderId="9" xfId="0" applyFont="1" applyFill="1" applyBorder="1" applyAlignment="1">
      <alignment horizontal="center"/>
    </xf>
    <xf numFmtId="0" fontId="38" fillId="2" borderId="7" xfId="0" applyFont="1" applyFill="1" applyBorder="1" applyAlignment="1">
      <alignment horizontal="center" vertical="center"/>
    </xf>
    <xf numFmtId="0" fontId="38" fillId="2" borderId="0" xfId="0" applyFont="1" applyFill="1" applyBorder="1" applyAlignment="1">
      <alignment horizontal="center" vertical="center"/>
    </xf>
    <xf numFmtId="0" fontId="38" fillId="2" borderId="2" xfId="0" applyFont="1" applyFill="1" applyBorder="1" applyAlignment="1">
      <alignment horizontal="center"/>
    </xf>
    <xf numFmtId="0" fontId="1" fillId="2" borderId="0" xfId="22" applyFont="1" applyFill="1" applyBorder="1" applyAlignment="1">
      <alignment horizontal="center"/>
    </xf>
    <xf numFmtId="0" fontId="38" fillId="2" borderId="17" xfId="22" applyFont="1" applyFill="1" applyBorder="1" applyAlignment="1">
      <alignment horizontal="center"/>
    </xf>
    <xf numFmtId="0" fontId="38" fillId="2" borderId="0" xfId="0" applyFont="1" applyFill="1" applyBorder="1" applyAlignment="1">
      <alignment horizontal="center"/>
    </xf>
    <xf numFmtId="0" fontId="38" fillId="2" borderId="0" xfId="0" applyFont="1" applyFill="1" applyBorder="1" applyAlignment="1">
      <alignment horizontal="center" vertical="top"/>
    </xf>
    <xf numFmtId="0" fontId="73" fillId="3" borderId="8" xfId="0" applyFont="1" applyFill="1" applyBorder="1" applyAlignment="1">
      <alignment horizontal="center" vertical="top"/>
    </xf>
    <xf numFmtId="0" fontId="73" fillId="3" borderId="7" xfId="0" applyFont="1" applyFill="1" applyBorder="1" applyAlignment="1">
      <alignment horizontal="center" vertical="top"/>
    </xf>
    <xf numFmtId="0" fontId="73" fillId="2" borderId="8" xfId="0" applyFont="1" applyFill="1" applyBorder="1" applyAlignment="1">
      <alignment horizontal="center"/>
    </xf>
    <xf numFmtId="0" fontId="73" fillId="2" borderId="7" xfId="0" applyFont="1" applyFill="1" applyBorder="1" applyAlignment="1">
      <alignment horizontal="center"/>
    </xf>
    <xf numFmtId="0" fontId="15" fillId="3" borderId="0" xfId="0" applyFont="1" applyFill="1" applyBorder="1" applyAlignment="1">
      <alignment vertical="justify"/>
    </xf>
    <xf numFmtId="0" fontId="1" fillId="3" borderId="0" xfId="0" applyFont="1" applyFill="1" applyBorder="1" applyAlignment="1">
      <alignment horizontal="center" vertical="top"/>
    </xf>
    <xf numFmtId="0" fontId="15" fillId="3" borderId="0" xfId="0" applyFont="1" applyFill="1" applyBorder="1" applyAlignment="1">
      <alignment vertical="top"/>
    </xf>
    <xf numFmtId="0" fontId="23" fillId="3" borderId="0" xfId="0" applyFont="1" applyFill="1" applyBorder="1" applyAlignment="1">
      <alignment vertical="top"/>
    </xf>
    <xf numFmtId="0" fontId="19" fillId="2" borderId="1" xfId="0" applyFont="1" applyFill="1" applyBorder="1" applyAlignment="1">
      <alignment horizontal="center"/>
    </xf>
    <xf numFmtId="0" fontId="23" fillId="3" borderId="0" xfId="0" applyFont="1" applyFill="1" applyBorder="1" applyAlignment="1">
      <alignment vertical="justify"/>
    </xf>
    <xf numFmtId="0" fontId="50" fillId="2" borderId="9" xfId="0" applyFont="1" applyFill="1" applyBorder="1" applyAlignment="1">
      <alignment horizontal="center"/>
    </xf>
    <xf numFmtId="0" fontId="68" fillId="3" borderId="0" xfId="0" applyFont="1" applyFill="1" applyBorder="1" applyAlignment="1">
      <alignment vertical="top"/>
    </xf>
    <xf numFmtId="0" fontId="105" fillId="4" borderId="0" xfId="1" applyFill="1" applyBorder="1" applyAlignment="1" applyProtection="1">
      <alignment horizontal="center" vertical="top"/>
    </xf>
    <xf numFmtId="0" fontId="67" fillId="2" borderId="1" xfId="0" applyFont="1" applyFill="1" applyBorder="1" applyAlignment="1">
      <alignment horizontal="center" vertical="top"/>
    </xf>
    <xf numFmtId="37" fontId="1" fillId="2" borderId="19" xfId="16" applyNumberFormat="1" applyFont="1" applyFill="1" applyBorder="1" applyAlignment="1" applyProtection="1">
      <alignment horizontal="center" vertical="center" wrapText="1"/>
    </xf>
    <xf numFmtId="0" fontId="1" fillId="2" borderId="12" xfId="16" quotePrefix="1" applyNumberFormat="1" applyFont="1" applyFill="1" applyBorder="1" applyAlignment="1" applyProtection="1">
      <alignment horizontal="center"/>
    </xf>
    <xf numFmtId="0" fontId="1" fillId="2" borderId="25" xfId="16" quotePrefix="1" applyNumberFormat="1" applyFont="1" applyFill="1" applyBorder="1" applyAlignment="1" applyProtection="1">
      <alignment horizontal="center"/>
    </xf>
    <xf numFmtId="0" fontId="82" fillId="11" borderId="0" xfId="1" applyFont="1" applyFill="1" applyBorder="1" applyAlignment="1" applyProtection="1">
      <alignment horizontal="center" vertical="top"/>
    </xf>
    <xf numFmtId="37" fontId="1" fillId="2" borderId="0" xfId="16" applyNumberFormat="1" applyFont="1" applyFill="1" applyBorder="1" applyAlignment="1" applyProtection="1">
      <alignment horizontal="center"/>
    </xf>
    <xf numFmtId="37" fontId="1" fillId="2" borderId="2" xfId="16" applyNumberFormat="1" applyFont="1" applyFill="1" applyBorder="1" applyAlignment="1" applyProtection="1">
      <alignment horizontal="center"/>
    </xf>
    <xf numFmtId="37" fontId="1" fillId="2" borderId="24" xfId="16" applyNumberFormat="1" applyFont="1" applyFill="1" applyBorder="1" applyAlignment="1" applyProtection="1">
      <alignment horizontal="center" vertical="center" wrapText="1"/>
    </xf>
    <xf numFmtId="0" fontId="1" fillId="2" borderId="24" xfId="16" applyNumberFormat="1" applyFont="1" applyFill="1" applyBorder="1" applyAlignment="1" applyProtection="1">
      <alignment horizontal="center"/>
    </xf>
    <xf numFmtId="0" fontId="1" fillId="2" borderId="24" xfId="16" quotePrefix="1" applyNumberFormat="1" applyFont="1" applyFill="1" applyBorder="1" applyAlignment="1" applyProtection="1">
      <alignment horizontal="center"/>
    </xf>
    <xf numFmtId="182" fontId="1" fillId="2" borderId="24" xfId="16" applyNumberFormat="1" applyFont="1" applyFill="1" applyBorder="1" applyAlignment="1" applyProtection="1">
      <alignment horizontal="center" vertical="center" wrapText="1"/>
    </xf>
    <xf numFmtId="182" fontId="1" fillId="2" borderId="19" xfId="16" applyNumberFormat="1" applyFont="1" applyFill="1" applyBorder="1" applyAlignment="1" applyProtection="1">
      <alignment horizontal="center" vertical="center" wrapText="1"/>
    </xf>
    <xf numFmtId="0" fontId="2" fillId="2" borderId="19" xfId="13" applyFont="1" applyFill="1" applyBorder="1" applyAlignment="1">
      <alignment horizontal="center" vertical="center" wrapText="1"/>
    </xf>
    <xf numFmtId="0" fontId="1" fillId="2" borderId="19" xfId="13"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7" xfId="13" applyFont="1" applyFill="1" applyBorder="1" applyAlignment="1">
      <alignment horizontal="center" vertical="center" wrapText="1"/>
    </xf>
    <xf numFmtId="0" fontId="1" fillId="2" borderId="26" xfId="13" applyFont="1" applyFill="1" applyBorder="1" applyAlignment="1">
      <alignment horizontal="center" vertical="center" wrapText="1"/>
    </xf>
    <xf numFmtId="0" fontId="48" fillId="2" borderId="19" xfId="13" applyFont="1" applyFill="1" applyBorder="1" applyAlignment="1">
      <alignment horizontal="center" vertical="center" wrapText="1"/>
    </xf>
    <xf numFmtId="0" fontId="82" fillId="4" borderId="0" xfId="1" applyFont="1" applyFill="1" applyBorder="1" applyAlignment="1" applyProtection="1">
      <alignment horizontal="center"/>
    </xf>
    <xf numFmtId="0" fontId="1" fillId="2" borderId="2" xfId="13" applyFont="1" applyFill="1" applyBorder="1" applyAlignment="1">
      <alignment horizontal="center"/>
    </xf>
    <xf numFmtId="0" fontId="1" fillId="2" borderId="24" xfId="13" applyFont="1" applyFill="1" applyBorder="1" applyAlignment="1">
      <alignment horizontal="center"/>
    </xf>
    <xf numFmtId="184" fontId="1" fillId="2" borderId="19" xfId="13" applyNumberFormat="1" applyFont="1" applyFill="1" applyBorder="1" applyAlignment="1">
      <alignment horizontal="center" vertical="center" wrapText="1"/>
    </xf>
    <xf numFmtId="0" fontId="1" fillId="2" borderId="19" xfId="13" applyFont="1" applyFill="1" applyBorder="1" applyAlignment="1">
      <alignment horizontal="center"/>
    </xf>
    <xf numFmtId="0" fontId="1" fillId="2" borderId="24" xfId="13" applyFont="1" applyFill="1" applyBorder="1" applyAlignment="1">
      <alignment horizontal="center" vertical="center" wrapText="1"/>
    </xf>
    <xf numFmtId="184" fontId="1" fillId="2" borderId="28" xfId="13" applyNumberFormat="1"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0" xfId="0" applyFont="1" applyFill="1" applyBorder="1" applyAlignment="1">
      <alignment horizontal="center" vertical="center" wrapText="1"/>
    </xf>
    <xf numFmtId="37" fontId="12" fillId="2" borderId="0" xfId="13" applyNumberFormat="1" applyFont="1" applyFill="1" applyBorder="1" applyAlignment="1" applyProtection="1">
      <alignment horizontal="left"/>
    </xf>
    <xf numFmtId="0" fontId="1" fillId="2" borderId="27" xfId="13" applyFont="1" applyFill="1" applyBorder="1" applyAlignment="1">
      <alignment horizontal="center"/>
    </xf>
    <xf numFmtId="0" fontId="1" fillId="2" borderId="4" xfId="13" applyFont="1" applyFill="1" applyBorder="1" applyAlignment="1">
      <alignment horizontal="center"/>
    </xf>
    <xf numFmtId="0" fontId="1" fillId="2" borderId="28" xfId="13" applyFont="1" applyFill="1" applyBorder="1" applyAlignment="1">
      <alignment horizontal="center"/>
    </xf>
    <xf numFmtId="0" fontId="1" fillId="4" borderId="0" xfId="13" applyFont="1" applyFill="1" applyBorder="1" applyAlignment="1">
      <alignment horizontal="center"/>
    </xf>
    <xf numFmtId="0" fontId="1" fillId="2" borderId="24" xfId="0" applyFont="1" applyFill="1" applyBorder="1" applyAlignment="1">
      <alignment horizontal="center" vertical="center" wrapText="1"/>
    </xf>
    <xf numFmtId="0" fontId="82" fillId="4" borderId="21" xfId="1" applyFont="1" applyFill="1" applyBorder="1" applyAlignment="1" applyProtection="1">
      <alignment horizontal="center"/>
    </xf>
    <xf numFmtId="0" fontId="82" fillId="4" borderId="22" xfId="1" applyFont="1" applyFill="1" applyBorder="1" applyAlignment="1" applyProtection="1">
      <alignment horizontal="center"/>
    </xf>
    <xf numFmtId="0" fontId="1" fillId="2" borderId="21" xfId="13" applyFont="1" applyFill="1" applyBorder="1" applyAlignment="1">
      <alignment horizontal="center"/>
    </xf>
    <xf numFmtId="0" fontId="1" fillId="2" borderId="0" xfId="13" applyFont="1" applyFill="1" applyBorder="1" applyAlignment="1">
      <alignment horizontal="center"/>
    </xf>
    <xf numFmtId="0" fontId="1" fillId="2" borderId="22" xfId="13" applyFont="1" applyFill="1" applyBorder="1" applyAlignment="1">
      <alignment horizontal="center"/>
    </xf>
    <xf numFmtId="0" fontId="19" fillId="2" borderId="19" xfId="13"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 xfId="13" applyFont="1" applyFill="1" applyBorder="1" applyAlignment="1">
      <alignment horizontal="center"/>
    </xf>
    <xf numFmtId="0" fontId="19" fillId="2" borderId="24" xfId="13" applyFont="1" applyFill="1" applyBorder="1" applyAlignment="1">
      <alignment horizontal="center" vertical="center" wrapText="1"/>
    </xf>
    <xf numFmtId="0" fontId="19" fillId="2" borderId="26" xfId="13" applyFont="1" applyFill="1" applyBorder="1" applyAlignment="1">
      <alignment horizontal="center" vertical="center" wrapText="1"/>
    </xf>
    <xf numFmtId="0" fontId="19" fillId="2" borderId="20" xfId="13"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4" xfId="13" applyFont="1" applyFill="1" applyBorder="1" applyAlignment="1">
      <alignment horizontal="center"/>
    </xf>
    <xf numFmtId="0" fontId="19" fillId="4" borderId="0" xfId="13" applyFont="1" applyFill="1" applyBorder="1" applyAlignment="1">
      <alignment horizontal="center"/>
    </xf>
    <xf numFmtId="0" fontId="19" fillId="2" borderId="0" xfId="13" applyFont="1" applyFill="1" applyBorder="1" applyAlignment="1">
      <alignment horizontal="center"/>
    </xf>
    <xf numFmtId="37" fontId="2" fillId="2" borderId="0" xfId="13" applyNumberFormat="1" applyFont="1" applyFill="1" applyBorder="1" applyAlignment="1" applyProtection="1">
      <alignment horizontal="left"/>
    </xf>
    <xf numFmtId="0" fontId="21" fillId="2" borderId="19" xfId="13"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24" xfId="13" applyFont="1" applyFill="1" applyBorder="1" applyAlignment="1">
      <alignment horizontal="center" vertical="center" wrapText="1"/>
    </xf>
    <xf numFmtId="0" fontId="89" fillId="2" borderId="0" xfId="0" applyFont="1" applyFill="1" applyAlignment="1">
      <alignment horizontal="left" vertical="justify"/>
    </xf>
    <xf numFmtId="0" fontId="19" fillId="2" borderId="10" xfId="13" applyFont="1" applyFill="1" applyBorder="1" applyAlignment="1">
      <alignment horizontal="center" vertical="center" wrapText="1"/>
    </xf>
    <xf numFmtId="0" fontId="19" fillId="2" borderId="21" xfId="13" applyFont="1" applyFill="1" applyBorder="1" applyAlignment="1">
      <alignment horizontal="center" vertical="center" wrapText="1"/>
    </xf>
    <xf numFmtId="0" fontId="19" fillId="2" borderId="12" xfId="13" applyFont="1" applyFill="1" applyBorder="1" applyAlignment="1">
      <alignment horizontal="center" vertical="center" wrapText="1"/>
    </xf>
    <xf numFmtId="0" fontId="74" fillId="2" borderId="0" xfId="0" applyFont="1" applyFill="1" applyBorder="1" applyAlignment="1">
      <alignment horizontal="left" vertical="justify"/>
    </xf>
    <xf numFmtId="37" fontId="77" fillId="2" borderId="0" xfId="13" applyNumberFormat="1" applyFont="1" applyFill="1" applyBorder="1" applyAlignment="1" applyProtection="1">
      <alignment horizontal="left"/>
    </xf>
    <xf numFmtId="0" fontId="105" fillId="4" borderId="0" xfId="1" applyFill="1" applyBorder="1" applyAlignment="1" applyProtection="1">
      <alignment horizontal="center"/>
    </xf>
    <xf numFmtId="0" fontId="21" fillId="2" borderId="21" xfId="0" applyFont="1" applyFill="1" applyBorder="1" applyAlignment="1">
      <alignment horizontal="center" vertical="center" wrapText="1"/>
    </xf>
    <xf numFmtId="0" fontId="105" fillId="11" borderId="0" xfId="1" applyFill="1" applyBorder="1" applyAlignment="1" applyProtection="1">
      <alignment horizontal="center" vertical="top"/>
    </xf>
    <xf numFmtId="0" fontId="1" fillId="2" borderId="12" xfId="13" applyFont="1" applyFill="1" applyBorder="1" applyAlignment="1">
      <alignment horizontal="center"/>
    </xf>
    <xf numFmtId="0" fontId="1" fillId="2" borderId="25" xfId="13" applyFont="1" applyFill="1" applyBorder="1" applyAlignment="1">
      <alignment horizontal="center"/>
    </xf>
    <xf numFmtId="0" fontId="1" fillId="2" borderId="10" xfId="13" applyFont="1" applyFill="1" applyBorder="1" applyAlignment="1">
      <alignment horizontal="center" vertical="center" wrapText="1"/>
    </xf>
    <xf numFmtId="0" fontId="1" fillId="2" borderId="21" xfId="13" applyFont="1" applyFill="1" applyBorder="1" applyAlignment="1">
      <alignment horizontal="center" vertical="center" wrapText="1"/>
    </xf>
    <xf numFmtId="0" fontId="1" fillId="2" borderId="12" xfId="13" applyFont="1" applyFill="1" applyBorder="1" applyAlignment="1">
      <alignment horizontal="center" vertical="center" wrapText="1"/>
    </xf>
    <xf numFmtId="0" fontId="12" fillId="2" borderId="0" xfId="0" applyFont="1" applyFill="1" applyAlignment="1">
      <alignment horizontal="left" vertical="top"/>
    </xf>
    <xf numFmtId="0" fontId="2" fillId="2" borderId="19" xfId="0" applyFont="1" applyFill="1" applyBorder="1" applyAlignment="1">
      <alignment horizontal="center" vertical="center" wrapText="1"/>
    </xf>
    <xf numFmtId="0" fontId="21" fillId="2" borderId="26" xfId="13" applyFont="1" applyFill="1" applyBorder="1" applyAlignment="1">
      <alignment horizontal="center" vertical="center" wrapText="1"/>
    </xf>
    <xf numFmtId="0" fontId="21" fillId="2" borderId="20" xfId="13"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1" fillId="2" borderId="25" xfId="13" applyFont="1" applyFill="1" applyBorder="1" applyAlignment="1">
      <alignment horizontal="center" vertical="center" wrapText="1"/>
    </xf>
    <xf numFmtId="0" fontId="1" fillId="2" borderId="28" xfId="13" applyFont="1" applyFill="1" applyBorder="1" applyAlignment="1">
      <alignment horizontal="center" vertical="center" wrapText="1"/>
    </xf>
    <xf numFmtId="0" fontId="21" fillId="2" borderId="24" xfId="13" applyFont="1" applyFill="1" applyBorder="1" applyAlignment="1">
      <alignment horizontal="center"/>
    </xf>
    <xf numFmtId="0" fontId="21" fillId="2" borderId="25" xfId="13" applyFont="1" applyFill="1" applyBorder="1" applyAlignment="1">
      <alignment horizontal="center" vertical="center" wrapText="1"/>
    </xf>
    <xf numFmtId="0" fontId="21" fillId="2" borderId="28" xfId="13" applyFont="1" applyFill="1" applyBorder="1" applyAlignment="1">
      <alignment horizontal="center" vertical="center" wrapText="1"/>
    </xf>
    <xf numFmtId="0" fontId="12" fillId="2" borderId="19" xfId="0" applyFont="1" applyFill="1" applyBorder="1" applyAlignment="1">
      <alignment horizontal="center" vertical="center" wrapText="1"/>
    </xf>
    <xf numFmtId="0" fontId="26" fillId="2" borderId="0" xfId="0" applyFont="1" applyFill="1" applyBorder="1" applyAlignment="1">
      <alignment horizontal="center"/>
    </xf>
    <xf numFmtId="0" fontId="12" fillId="2" borderId="0" xfId="0" applyFont="1" applyFill="1" applyBorder="1" applyAlignment="1">
      <alignment vertical="top" wrapText="1"/>
    </xf>
    <xf numFmtId="0" fontId="13" fillId="2" borderId="0" xfId="0" applyFont="1" applyFill="1" applyBorder="1" applyAlignment="1">
      <alignment vertical="top" wrapText="1"/>
    </xf>
    <xf numFmtId="0" fontId="57" fillId="3" borderId="0" xfId="0" quotePrefix="1" applyFont="1" applyFill="1" applyAlignment="1">
      <alignment horizontal="left" vertical="justify"/>
    </xf>
    <xf numFmtId="0" fontId="19" fillId="2" borderId="2" xfId="0" applyFont="1" applyFill="1" applyBorder="1" applyAlignment="1">
      <alignment horizontal="center" vertical="center"/>
    </xf>
    <xf numFmtId="0" fontId="19" fillId="2" borderId="29" xfId="0" applyFont="1" applyFill="1" applyBorder="1" applyAlignment="1">
      <alignment horizontal="center"/>
    </xf>
    <xf numFmtId="0" fontId="19" fillId="2" borderId="59" xfId="0" applyFont="1" applyFill="1" applyBorder="1" applyAlignment="1">
      <alignment horizontal="center"/>
    </xf>
    <xf numFmtId="0" fontId="1" fillId="2" borderId="12" xfId="0" applyFont="1" applyFill="1" applyBorder="1" applyAlignment="1">
      <alignment horizontal="center"/>
    </xf>
    <xf numFmtId="0" fontId="19" fillId="2" borderId="3" xfId="0" applyFont="1" applyFill="1" applyBorder="1" applyAlignment="1">
      <alignment horizontal="center"/>
    </xf>
    <xf numFmtId="0" fontId="19" fillId="2" borderId="5" xfId="0" applyFont="1" applyFill="1" applyBorder="1" applyAlignment="1">
      <alignment horizontal="center"/>
    </xf>
    <xf numFmtId="0" fontId="19" fillId="2" borderId="14" xfId="0" applyFont="1" applyFill="1" applyBorder="1" applyAlignment="1">
      <alignment horizontal="center"/>
    </xf>
    <xf numFmtId="0" fontId="8" fillId="2" borderId="0" xfId="0" applyFont="1" applyFill="1" applyBorder="1" applyAlignment="1">
      <alignment horizontal="center"/>
    </xf>
    <xf numFmtId="0" fontId="1" fillId="2" borderId="6" xfId="0" applyFont="1" applyFill="1" applyBorder="1" applyAlignment="1">
      <alignment horizontal="center"/>
    </xf>
    <xf numFmtId="0" fontId="1" fillId="2" borderId="11" xfId="0" applyFont="1" applyFill="1" applyBorder="1" applyAlignment="1">
      <alignment horizontal="center"/>
    </xf>
    <xf numFmtId="0" fontId="1" fillId="2" borderId="3" xfId="0" applyFont="1" applyFill="1" applyBorder="1" applyAlignment="1">
      <alignment horizontal="center"/>
    </xf>
    <xf numFmtId="0" fontId="73" fillId="2" borderId="8" xfId="0" applyFont="1" applyFill="1" applyBorder="1" applyAlignment="1">
      <alignment horizontal="center" vertical="justify"/>
    </xf>
    <xf numFmtId="0" fontId="73" fillId="2" borderId="9" xfId="0" applyFont="1" applyFill="1" applyBorder="1" applyAlignment="1">
      <alignment horizontal="center" vertical="justify"/>
    </xf>
    <xf numFmtId="0" fontId="73" fillId="2" borderId="7" xfId="0" applyFont="1" applyFill="1" applyBorder="1" applyAlignment="1">
      <alignment horizontal="center" vertical="justify"/>
    </xf>
    <xf numFmtId="0" fontId="73" fillId="4" borderId="0" xfId="0" applyFont="1" applyFill="1" applyBorder="1" applyAlignment="1">
      <alignment horizontal="center" vertical="top"/>
    </xf>
    <xf numFmtId="0" fontId="26" fillId="2" borderId="1" xfId="0" applyFont="1" applyFill="1" applyBorder="1" applyAlignment="1">
      <alignment horizontal="center"/>
    </xf>
    <xf numFmtId="0" fontId="1" fillId="2" borderId="2" xfId="0" applyFont="1" applyFill="1" applyBorder="1" applyAlignment="1">
      <alignment horizontal="center" wrapText="1"/>
    </xf>
    <xf numFmtId="0" fontId="1" fillId="2" borderId="0" xfId="0" applyFont="1" applyFill="1" applyBorder="1" applyAlignment="1">
      <alignment horizontal="center" vertical="justify" wrapText="1"/>
    </xf>
    <xf numFmtId="0" fontId="1" fillId="2" borderId="2" xfId="0" applyFont="1" applyFill="1" applyBorder="1" applyAlignment="1">
      <alignment horizontal="center" vertical="justify" wrapText="1"/>
    </xf>
    <xf numFmtId="0" fontId="1" fillId="2" borderId="14" xfId="0" applyFont="1" applyFill="1" applyBorder="1" applyAlignment="1">
      <alignment horizontal="center" vertical="center" textRotation="90"/>
    </xf>
    <xf numFmtId="0" fontId="1" fillId="2" borderId="0" xfId="0" applyFont="1" applyFill="1" applyBorder="1" applyAlignment="1">
      <alignment horizontal="center" vertical="center" textRotation="90"/>
    </xf>
    <xf numFmtId="0" fontId="1" fillId="2" borderId="1" xfId="0" applyFont="1" applyFill="1" applyBorder="1" applyAlignment="1">
      <alignment horizontal="center" vertical="center" textRotation="90"/>
    </xf>
    <xf numFmtId="0" fontId="1" fillId="2" borderId="14" xfId="0" applyFont="1" applyFill="1" applyBorder="1" applyAlignment="1">
      <alignment horizontal="left" vertical="center"/>
    </xf>
    <xf numFmtId="0" fontId="1" fillId="2" borderId="2" xfId="0" applyFont="1" applyFill="1" applyBorder="1" applyAlignment="1">
      <alignment horizontal="left" vertical="center"/>
    </xf>
    <xf numFmtId="0" fontId="1" fillId="5" borderId="0" xfId="0" applyFont="1" applyFill="1" applyBorder="1" applyAlignment="1"/>
    <xf numFmtId="0" fontId="1" fillId="5" borderId="1" xfId="0" applyFont="1" applyFill="1" applyBorder="1" applyAlignment="1"/>
    <xf numFmtId="0" fontId="1" fillId="2" borderId="2" xfId="0" applyFont="1" applyFill="1" applyBorder="1" applyAlignment="1">
      <alignment horizontal="center" vertical="center" textRotation="90"/>
    </xf>
    <xf numFmtId="0" fontId="1" fillId="5" borderId="0" xfId="0" applyFont="1" applyFill="1" applyAlignment="1"/>
    <xf numFmtId="0" fontId="1" fillId="5" borderId="2" xfId="0" applyFont="1" applyFill="1" applyBorder="1" applyAlignment="1"/>
    <xf numFmtId="0" fontId="28" fillId="2" borderId="0" xfId="0" applyFont="1" applyFill="1" applyBorder="1" applyAlignment="1">
      <alignment horizontal="center" wrapText="1"/>
    </xf>
    <xf numFmtId="0" fontId="72" fillId="2" borderId="1" xfId="0" applyFont="1" applyFill="1" applyBorder="1" applyAlignment="1">
      <alignment horizontal="center"/>
    </xf>
    <xf numFmtId="0" fontId="1" fillId="2" borderId="4" xfId="0" applyFont="1" applyFill="1" applyBorder="1" applyAlignment="1">
      <alignment wrapText="1"/>
    </xf>
    <xf numFmtId="0" fontId="1" fillId="2" borderId="2" xfId="0" applyFont="1" applyFill="1" applyBorder="1" applyAlignment="1">
      <alignment wrapText="1"/>
    </xf>
    <xf numFmtId="0" fontId="65" fillId="7" borderId="0" xfId="0" applyFont="1" applyFill="1" applyAlignment="1">
      <alignment horizontal="center"/>
    </xf>
    <xf numFmtId="0" fontId="66" fillId="7" borderId="0" xfId="0" applyFont="1" applyFill="1" applyAlignment="1">
      <alignment horizontal="center"/>
    </xf>
    <xf numFmtId="0" fontId="71" fillId="2" borderId="0" xfId="0" applyFont="1" applyFill="1" applyAlignment="1">
      <alignment horizontal="justify" vertical="justify"/>
    </xf>
    <xf numFmtId="165" fontId="8" fillId="2" borderId="0" xfId="2" applyNumberFormat="1" applyFont="1" applyFill="1" applyBorder="1" applyAlignment="1">
      <alignment horizontal="center"/>
    </xf>
    <xf numFmtId="0" fontId="26" fillId="2" borderId="1" xfId="15" applyFont="1" applyFill="1" applyBorder="1" applyAlignment="1">
      <alignment horizontal="center"/>
    </xf>
    <xf numFmtId="17" fontId="25" fillId="2" borderId="0" xfId="0" quotePrefix="1" applyNumberFormat="1" applyFont="1" applyFill="1" applyBorder="1" applyAlignment="1">
      <alignment horizontal="center"/>
    </xf>
    <xf numFmtId="17" fontId="25" fillId="2" borderId="0" xfId="0" applyNumberFormat="1" applyFont="1" applyFill="1" applyAlignment="1">
      <alignment horizontal="center"/>
    </xf>
    <xf numFmtId="17" fontId="25" fillId="2" borderId="0" xfId="0" quotePrefix="1" applyNumberFormat="1" applyFont="1" applyFill="1" applyAlignment="1">
      <alignment horizontal="center"/>
    </xf>
    <xf numFmtId="0" fontId="11" fillId="2" borderId="1" xfId="0" applyFont="1" applyFill="1" applyBorder="1" applyAlignment="1">
      <alignment horizontal="center"/>
    </xf>
    <xf numFmtId="0" fontId="9" fillId="3" borderId="0" xfId="0" applyFont="1" applyFill="1" applyBorder="1" applyAlignment="1">
      <alignment vertical="justify"/>
    </xf>
    <xf numFmtId="0" fontId="9" fillId="3" borderId="13" xfId="0" applyFont="1" applyFill="1" applyBorder="1" applyAlignment="1">
      <alignment vertical="justify"/>
    </xf>
    <xf numFmtId="0" fontId="73" fillId="3" borderId="7" xfId="0" applyFont="1" applyFill="1" applyBorder="1" applyAlignment="1">
      <alignment vertical="center"/>
    </xf>
    <xf numFmtId="0" fontId="73" fillId="3" borderId="2" xfId="0" applyFont="1" applyFill="1" applyBorder="1" applyAlignment="1">
      <alignment vertical="center"/>
    </xf>
    <xf numFmtId="0" fontId="1" fillId="3" borderId="8"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3" fillId="2" borderId="14" xfId="0" applyFont="1" applyFill="1" applyBorder="1" applyAlignment="1">
      <alignment vertical="center" wrapText="1"/>
    </xf>
    <xf numFmtId="0" fontId="72" fillId="2" borderId="0" xfId="0" applyFont="1" applyFill="1" applyBorder="1" applyAlignment="1">
      <alignment vertical="center" wrapText="1"/>
    </xf>
    <xf numFmtId="0" fontId="72" fillId="2" borderId="2" xfId="0" applyFont="1" applyFill="1" applyBorder="1" applyAlignment="1">
      <alignment vertical="center" wrapText="1"/>
    </xf>
    <xf numFmtId="0" fontId="1" fillId="3" borderId="0" xfId="0" applyFont="1" applyFill="1" applyAlignment="1">
      <alignment horizontal="center"/>
    </xf>
    <xf numFmtId="0" fontId="19" fillId="3" borderId="0" xfId="0" applyFont="1" applyFill="1" applyBorder="1" applyAlignment="1">
      <alignment horizontal="center"/>
    </xf>
    <xf numFmtId="0" fontId="1" fillId="3" borderId="0" xfId="0" applyFont="1" applyFill="1" applyBorder="1" applyAlignment="1">
      <alignment vertical="center" wrapText="1"/>
    </xf>
    <xf numFmtId="0" fontId="1" fillId="3" borderId="2" xfId="0" applyFont="1" applyFill="1" applyBorder="1" applyAlignment="1">
      <alignment vertical="center" wrapText="1"/>
    </xf>
    <xf numFmtId="0" fontId="1" fillId="3" borderId="0"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73" fillId="3" borderId="14" xfId="0" applyFont="1" applyFill="1" applyBorder="1" applyAlignment="1">
      <alignment vertical="center" wrapText="1"/>
    </xf>
    <xf numFmtId="0" fontId="73" fillId="3" borderId="2" xfId="0" applyFont="1" applyFill="1" applyBorder="1" applyAlignment="1">
      <alignment vertical="center" wrapText="1"/>
    </xf>
    <xf numFmtId="0" fontId="72" fillId="3" borderId="14" xfId="0" applyFont="1" applyFill="1" applyBorder="1" applyAlignment="1">
      <alignment vertical="center" wrapText="1"/>
    </xf>
    <xf numFmtId="0" fontId="72" fillId="3" borderId="2" xfId="0" applyFont="1" applyFill="1" applyBorder="1" applyAlignment="1">
      <alignment vertical="center" wrapText="1"/>
    </xf>
    <xf numFmtId="0" fontId="73" fillId="3" borderId="8" xfId="0" applyFont="1" applyFill="1" applyBorder="1" applyAlignment="1">
      <alignment horizontal="center" vertical="center" wrapText="1"/>
    </xf>
    <xf numFmtId="0" fontId="73" fillId="3" borderId="9" xfId="0" applyFont="1" applyFill="1" applyBorder="1" applyAlignment="1">
      <alignment horizontal="center" vertical="center" wrapText="1"/>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0" xfId="0" applyFont="1" applyFill="1" applyBorder="1" applyAlignment="1">
      <alignment horizontal="center" vertical="center" wrapText="1"/>
    </xf>
    <xf numFmtId="0" fontId="12" fillId="2" borderId="0" xfId="0" applyFont="1" applyFill="1" applyBorder="1" applyAlignment="1">
      <alignment horizontal="left" vertical="justify" wrapText="1"/>
    </xf>
    <xf numFmtId="0" fontId="1" fillId="2" borderId="14" xfId="0" applyFont="1" applyFill="1" applyBorder="1" applyAlignment="1">
      <alignment vertical="center" wrapText="1"/>
    </xf>
    <xf numFmtId="0" fontId="1" fillId="2" borderId="14" xfId="0" applyFont="1" applyFill="1" applyBorder="1" applyAlignment="1">
      <alignment vertical="center"/>
    </xf>
    <xf numFmtId="0" fontId="73" fillId="2" borderId="0"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1" fillId="2" borderId="2" xfId="0" applyFont="1" applyFill="1" applyBorder="1" applyAlignment="1">
      <alignment horizontal="left"/>
    </xf>
    <xf numFmtId="0" fontId="1" fillId="2" borderId="2" xfId="0" applyFont="1" applyFill="1" applyBorder="1" applyAlignment="1"/>
    <xf numFmtId="0" fontId="78" fillId="2" borderId="7" xfId="0" applyFont="1" applyFill="1" applyBorder="1" applyAlignment="1">
      <alignment horizontal="center"/>
    </xf>
    <xf numFmtId="0" fontId="72" fillId="2" borderId="0" xfId="0" applyFont="1" applyFill="1" applyBorder="1" applyAlignment="1">
      <alignment horizontal="center"/>
    </xf>
    <xf numFmtId="1" fontId="1" fillId="2" borderId="7" xfId="0" applyNumberFormat="1" applyFont="1" applyFill="1" applyBorder="1" applyAlignment="1" applyProtection="1">
      <alignment horizontal="center"/>
    </xf>
    <xf numFmtId="1" fontId="1" fillId="2" borderId="8" xfId="0" applyNumberFormat="1" applyFont="1" applyFill="1" applyBorder="1" applyAlignment="1" applyProtection="1">
      <alignment horizontal="center"/>
    </xf>
    <xf numFmtId="37" fontId="8" fillId="2" borderId="7" xfId="0" applyNumberFormat="1" applyFont="1" applyFill="1" applyBorder="1" applyAlignment="1" applyProtection="1">
      <alignment horizontal="center"/>
    </xf>
    <xf numFmtId="0" fontId="13" fillId="2" borderId="0" xfId="0" applyFont="1" applyFill="1" applyAlignment="1">
      <alignment horizontal="left"/>
    </xf>
    <xf numFmtId="0" fontId="13" fillId="2" borderId="0" xfId="0" applyFont="1" applyFill="1" applyAlignment="1">
      <alignment horizontal="left" vertical="justify"/>
    </xf>
    <xf numFmtId="0" fontId="13" fillId="2" borderId="0" xfId="0" applyFont="1" applyFill="1" applyAlignment="1">
      <alignment horizontal="left" vertical="justify" wrapText="1"/>
    </xf>
    <xf numFmtId="0" fontId="72" fillId="2" borderId="0" xfId="0" applyFont="1" applyFill="1" applyAlignment="1">
      <alignment horizontal="left" vertical="justify"/>
    </xf>
    <xf numFmtId="0" fontId="71" fillId="2" borderId="0" xfId="0" applyFont="1" applyFill="1" applyAlignment="1">
      <alignment horizontal="center" vertical="center"/>
    </xf>
    <xf numFmtId="0" fontId="71" fillId="2" borderId="2" xfId="0" applyFont="1" applyFill="1" applyBorder="1" applyAlignment="1">
      <alignment horizontal="center" vertical="center"/>
    </xf>
    <xf numFmtId="0" fontId="71" fillId="2" borderId="0" xfId="0" applyFont="1" applyFill="1" applyBorder="1" applyAlignment="1"/>
    <xf numFmtId="0" fontId="71" fillId="2" borderId="13" xfId="0" applyFont="1" applyFill="1" applyBorder="1" applyAlignment="1"/>
    <xf numFmtId="3" fontId="60" fillId="6" borderId="14" xfId="10" applyNumberFormat="1" applyFont="1" applyFill="1" applyBorder="1" applyAlignment="1">
      <alignment horizontal="center" vertical="center"/>
    </xf>
    <xf numFmtId="3" fontId="60" fillId="6" borderId="23" xfId="10" applyNumberFormat="1" applyFont="1" applyFill="1" applyBorder="1" applyAlignment="1">
      <alignment horizontal="center" vertical="center"/>
    </xf>
    <xf numFmtId="3" fontId="60" fillId="6" borderId="10" xfId="10" applyNumberFormat="1" applyFont="1" applyFill="1" applyBorder="1" applyAlignment="1">
      <alignment horizontal="center" vertical="center"/>
    </xf>
    <xf numFmtId="3" fontId="81" fillId="6" borderId="10" xfId="10" applyNumberFormat="1" applyFont="1" applyFill="1" applyBorder="1" applyAlignment="1">
      <alignment horizontal="center" vertical="center"/>
    </xf>
    <xf numFmtId="3" fontId="81" fillId="6" borderId="14" xfId="10" applyNumberFormat="1" applyFont="1" applyFill="1" applyBorder="1" applyAlignment="1">
      <alignment horizontal="center" vertical="center"/>
    </xf>
    <xf numFmtId="3" fontId="81" fillId="6" borderId="23" xfId="10" applyNumberFormat="1" applyFont="1" applyFill="1" applyBorder="1" applyAlignment="1">
      <alignment horizontal="center" vertical="center"/>
    </xf>
    <xf numFmtId="0" fontId="91" fillId="6" borderId="26" xfId="0" applyFont="1" applyFill="1" applyBorder="1" applyAlignment="1">
      <alignment horizontal="center" vertical="center" textRotation="90"/>
    </xf>
    <xf numFmtId="0" fontId="43" fillId="6" borderId="20" xfId="0" applyFont="1" applyFill="1" applyBorder="1" applyAlignment="1">
      <alignment horizontal="center" vertical="center" textRotation="90"/>
    </xf>
    <xf numFmtId="0" fontId="43" fillId="6" borderId="24" xfId="0" applyFont="1" applyFill="1" applyBorder="1" applyAlignment="1">
      <alignment horizontal="center" vertical="center" textRotation="90"/>
    </xf>
    <xf numFmtId="0" fontId="43" fillId="6" borderId="26" xfId="0" applyFont="1" applyFill="1" applyBorder="1" applyAlignment="1">
      <alignment horizontal="center" vertical="center" textRotation="90"/>
    </xf>
    <xf numFmtId="181" fontId="42" fillId="6" borderId="0" xfId="9" applyNumberFormat="1" applyFont="1" applyFill="1" applyBorder="1" applyAlignment="1">
      <alignment horizontal="left"/>
    </xf>
    <xf numFmtId="181" fontId="42" fillId="6" borderId="22" xfId="9" applyNumberFormat="1" applyFont="1" applyFill="1" applyBorder="1" applyAlignment="1">
      <alignment horizontal="left"/>
    </xf>
    <xf numFmtId="0" fontId="43" fillId="6" borderId="10" xfId="0" applyFont="1" applyFill="1" applyBorder="1" applyAlignment="1">
      <alignment horizontal="center" vertical="center" textRotation="90"/>
    </xf>
    <xf numFmtId="0" fontId="43" fillId="6" borderId="21" xfId="0" applyFont="1" applyFill="1" applyBorder="1" applyAlignment="1">
      <alignment horizontal="center" vertical="center" textRotation="90"/>
    </xf>
    <xf numFmtId="0" fontId="43" fillId="6" borderId="12" xfId="0" applyFont="1" applyFill="1" applyBorder="1" applyAlignment="1">
      <alignment horizontal="center" vertical="center" textRotation="90"/>
    </xf>
    <xf numFmtId="0" fontId="42" fillId="6" borderId="12" xfId="0" applyFont="1" applyFill="1" applyBorder="1" applyAlignment="1">
      <alignment horizontal="center"/>
    </xf>
    <xf numFmtId="0" fontId="42" fillId="6" borderId="2" xfId="0" applyFont="1" applyFill="1" applyBorder="1" applyAlignment="1">
      <alignment horizontal="center"/>
    </xf>
    <xf numFmtId="181" fontId="42" fillId="6" borderId="2" xfId="9" applyNumberFormat="1" applyFont="1" applyFill="1" applyBorder="1" applyAlignment="1">
      <alignment horizontal="left"/>
    </xf>
    <xf numFmtId="181" fontId="42" fillId="6" borderId="25" xfId="9" applyNumberFormat="1" applyFont="1" applyFill="1" applyBorder="1" applyAlignment="1">
      <alignment horizontal="left"/>
    </xf>
    <xf numFmtId="181" fontId="42" fillId="6" borderId="4" xfId="9" applyNumberFormat="1" applyFont="1" applyFill="1" applyBorder="1" applyAlignment="1">
      <alignment horizontal="left"/>
    </xf>
    <xf numFmtId="181" fontId="42" fillId="6" borderId="28" xfId="9" applyNumberFormat="1" applyFont="1" applyFill="1" applyBorder="1" applyAlignment="1">
      <alignment horizontal="left"/>
    </xf>
    <xf numFmtId="181" fontId="42" fillId="6" borderId="19" xfId="9" applyNumberFormat="1" applyFont="1" applyFill="1" applyBorder="1" applyAlignment="1">
      <alignment horizontal="center" vertical="center" wrapText="1"/>
    </xf>
    <xf numFmtId="3" fontId="42" fillId="6" borderId="24" xfId="9" applyNumberFormat="1" applyFont="1" applyFill="1" applyBorder="1" applyAlignment="1">
      <alignment horizontal="center" vertical="center"/>
    </xf>
    <xf numFmtId="181" fontId="63" fillId="6" borderId="26" xfId="0" applyNumberFormat="1" applyFont="1" applyFill="1" applyBorder="1" applyAlignment="1">
      <alignment horizontal="center" vertical="center" textRotation="90" wrapText="1"/>
    </xf>
    <xf numFmtId="181" fontId="63" fillId="6" borderId="20" xfId="0" applyNumberFormat="1" applyFont="1" applyFill="1" applyBorder="1" applyAlignment="1">
      <alignment horizontal="center" vertical="center" textRotation="90" wrapText="1"/>
    </xf>
    <xf numFmtId="181" fontId="63" fillId="6" borderId="24" xfId="0" applyNumberFormat="1" applyFont="1" applyFill="1" applyBorder="1" applyAlignment="1">
      <alignment horizontal="center" vertical="center" textRotation="90" wrapText="1"/>
    </xf>
    <xf numFmtId="181" fontId="6" fillId="0" borderId="26" xfId="9" applyNumberFormat="1" applyFont="1" applyFill="1" applyBorder="1" applyAlignment="1">
      <alignment horizontal="center" vertical="center" wrapText="1"/>
    </xf>
    <xf numFmtId="181" fontId="6" fillId="0" borderId="20" xfId="9" applyNumberFormat="1" applyFont="1" applyFill="1" applyBorder="1" applyAlignment="1">
      <alignment horizontal="center" vertical="center" wrapText="1"/>
    </xf>
    <xf numFmtId="181" fontId="42" fillId="6" borderId="12" xfId="9" applyNumberFormat="1" applyFont="1" applyFill="1" applyBorder="1" applyAlignment="1">
      <alignment horizontal="left"/>
    </xf>
    <xf numFmtId="181" fontId="6" fillId="0" borderId="20" xfId="9" applyNumberFormat="1" applyFont="1" applyFill="1" applyBorder="1" applyAlignment="1">
      <alignment horizontal="center" vertical="center"/>
    </xf>
    <xf numFmtId="181" fontId="63" fillId="6" borderId="26" xfId="10" applyNumberFormat="1" applyFont="1" applyFill="1" applyBorder="1" applyAlignment="1">
      <alignment horizontal="center" vertical="center" textRotation="90" wrapText="1"/>
    </xf>
    <xf numFmtId="181" fontId="63" fillId="6" borderId="24" xfId="10" applyNumberFormat="1" applyFont="1" applyFill="1" applyBorder="1" applyAlignment="1">
      <alignment horizontal="center" vertical="center" textRotation="90" wrapText="1"/>
    </xf>
    <xf numFmtId="181" fontId="42" fillId="6" borderId="19" xfId="9" applyNumberFormat="1" applyFont="1" applyFill="1" applyBorder="1" applyAlignment="1">
      <alignment horizontal="center"/>
    </xf>
    <xf numFmtId="181" fontId="6" fillId="0" borderId="21" xfId="9" applyNumberFormat="1" applyFont="1" applyFill="1" applyBorder="1" applyAlignment="1">
      <alignment horizontal="center" vertical="center" wrapText="1"/>
    </xf>
    <xf numFmtId="181" fontId="42" fillId="6" borderId="32" xfId="9" applyNumberFormat="1" applyFont="1" applyFill="1" applyBorder="1" applyAlignment="1">
      <alignment horizontal="center"/>
    </xf>
    <xf numFmtId="181" fontId="42" fillId="6" borderId="34" xfId="9" applyNumberFormat="1" applyFont="1" applyFill="1" applyBorder="1" applyAlignment="1">
      <alignment horizontal="center"/>
    </xf>
    <xf numFmtId="181" fontId="78" fillId="2" borderId="0" xfId="0" applyNumberFormat="1" applyFont="1" applyFill="1" applyBorder="1" applyAlignment="1">
      <alignment horizontal="center"/>
    </xf>
    <xf numFmtId="181" fontId="31" fillId="2" borderId="0" xfId="0" applyNumberFormat="1" applyFont="1" applyFill="1" applyAlignment="1">
      <alignment horizontal="center"/>
    </xf>
    <xf numFmtId="181" fontId="42" fillId="6" borderId="27" xfId="9" applyNumberFormat="1" applyFont="1" applyFill="1" applyBorder="1" applyAlignment="1">
      <alignment horizontal="left"/>
    </xf>
    <xf numFmtId="181" fontId="105" fillId="4" borderId="0" xfId="1" applyNumberFormat="1" applyFill="1" applyAlignment="1" applyProtection="1">
      <alignment horizontal="center"/>
    </xf>
    <xf numFmtId="0" fontId="0" fillId="2" borderId="2" xfId="0" applyFill="1" applyBorder="1" applyAlignment="1">
      <alignment horizontal="center"/>
    </xf>
    <xf numFmtId="0" fontId="0" fillId="2" borderId="25" xfId="0" applyFill="1" applyBorder="1" applyAlignment="1">
      <alignment horizontal="center"/>
    </xf>
    <xf numFmtId="181" fontId="6" fillId="0" borderId="24" xfId="9" applyNumberFormat="1" applyFont="1" applyFill="1" applyBorder="1" applyAlignment="1">
      <alignment horizontal="center" vertical="center" wrapText="1"/>
    </xf>
    <xf numFmtId="0" fontId="98" fillId="15" borderId="3" xfId="0" applyFont="1" applyFill="1" applyBorder="1" applyAlignment="1"/>
    <xf numFmtId="0" fontId="79" fillId="15" borderId="0" xfId="0" applyFont="1" applyFill="1" applyBorder="1" applyAlignment="1"/>
    <xf numFmtId="0" fontId="98" fillId="15" borderId="0" xfId="0" applyFont="1" applyFill="1" applyBorder="1" applyAlignment="1"/>
    <xf numFmtId="0" fontId="98" fillId="15" borderId="13" xfId="0" applyFont="1" applyFill="1" applyBorder="1" applyAlignment="1"/>
    <xf numFmtId="0" fontId="91" fillId="15" borderId="3" xfId="0" applyFont="1" applyFill="1" applyBorder="1" applyAlignment="1"/>
    <xf numFmtId="0" fontId="91" fillId="15" borderId="0" xfId="0" applyFont="1" applyFill="1" applyBorder="1" applyAlignment="1"/>
    <xf numFmtId="0" fontId="91" fillId="15" borderId="13" xfId="0" applyFont="1" applyFill="1" applyBorder="1" applyAlignment="1"/>
    <xf numFmtId="0" fontId="91" fillId="15" borderId="3" xfId="0" applyFont="1" applyFill="1" applyBorder="1"/>
    <xf numFmtId="0" fontId="80" fillId="15" borderId="0" xfId="0" applyFont="1" applyFill="1" applyBorder="1" applyAlignment="1"/>
  </cellXfs>
  <cellStyles count="25">
    <cellStyle name="Hipervínculo" xfId="1" builtinId="8"/>
    <cellStyle name="Millares" xfId="2" builtinId="3"/>
    <cellStyle name="Millares [0]" xfId="3" builtinId="6"/>
    <cellStyle name="Millares_D14" xfId="4"/>
    <cellStyle name="Normal" xfId="0" builtinId="0"/>
    <cellStyle name="Normal 10" xfId="5"/>
    <cellStyle name="Normal 2" xfId="6"/>
    <cellStyle name="Normal 3" xfId="7"/>
    <cellStyle name="Normal 4" xfId="8"/>
    <cellStyle name="Normal 6" xfId="9"/>
    <cellStyle name="Normal 7" xfId="10"/>
    <cellStyle name="Normal_Anexo N 2 a Ord PRECIOS PPV 2007" xfId="11"/>
    <cellStyle name="Normal_Arancel PPV 2005 (M Hacienda) (inflactor)" xfId="12"/>
    <cellStyle name="Normal_Cartera_4" xfId="13"/>
    <cellStyle name="Normal_cem" xfId="14"/>
    <cellStyle name="Normal_Hoja2 (2)" xfId="15"/>
    <cellStyle name="Normal_LM_y_SIL_1201" xfId="16"/>
    <cellStyle name="Normal_Pág. 19-20" xfId="17"/>
    <cellStyle name="Normal_Pág. 21" xfId="18"/>
    <cellStyle name="Normal_Pág. 3" xfId="19"/>
    <cellStyle name="Normal_Pág. 31-32" xfId="20"/>
    <cellStyle name="Normal_Pág. 32" xfId="21"/>
    <cellStyle name="Normal_Pág. 9" xfId="22"/>
    <cellStyle name="Normal_x" xfId="23"/>
    <cellStyle name="Porcentual" xfId="24"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CL" sz="125" b="1" i="0" u="none" strike="noStrike" baseline="0">
                <a:solidFill>
                  <a:srgbClr val="000000"/>
                </a:solidFill>
                <a:latin typeface="Arial"/>
                <a:ea typeface="Arial"/>
                <a:cs typeface="Arial"/>
              </a:defRPr>
            </a:pPr>
            <a:r>
              <a:rPr lang="es-ES"/>
              <a:t>EVOLUCIÓN DE LA PARTICIPACIÓN GRUPOS DE INGRESO FONASA, AÑOS 2000-2009</a:t>
            </a:r>
          </a:p>
        </c:rich>
      </c:tx>
      <c:spPr>
        <a:noFill/>
        <a:ln w="25400">
          <a:noFill/>
        </a:ln>
      </c:spPr>
    </c:title>
    <c:plotArea>
      <c:layout/>
      <c:lineChart>
        <c:grouping val="standard"/>
        <c:ser>
          <c:idx val="1"/>
          <c:order val="0"/>
          <c:spPr>
            <a:ln w="25400">
              <a:solidFill>
                <a:srgbClr val="000000"/>
              </a:solidFill>
              <a:prstDash val="solid"/>
            </a:ln>
          </c:spPr>
          <c:marker>
            <c:symbol val="circle"/>
            <c:size val="7"/>
            <c:spPr>
              <a:noFill/>
              <a:ln>
                <a:solidFill>
                  <a:srgbClr val="000000"/>
                </a:solidFill>
                <a:prstDash val="solid"/>
              </a:ln>
            </c:spPr>
          </c:marker>
          <c:val>
            <c:numLit>
              <c:formatCode>General</c:formatCode>
              <c:ptCount val="1"/>
              <c:pt idx="0">
                <c:v>0</c:v>
              </c:pt>
            </c:numLit>
          </c:val>
          <c:smooth val="1"/>
        </c:ser>
        <c:ser>
          <c:idx val="2"/>
          <c:order val="1"/>
          <c:spPr>
            <a:ln w="254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1"/>
        </c:ser>
        <c:ser>
          <c:idx val="3"/>
          <c:order val="2"/>
          <c:spPr>
            <a:ln w="25400">
              <a:solidFill>
                <a:srgbClr val="000000"/>
              </a:solidFill>
              <a:prstDash val="solid"/>
            </a:ln>
          </c:spPr>
          <c:marker>
            <c:symbol val="x"/>
            <c:size val="7"/>
            <c:spPr>
              <a:noFill/>
              <a:ln>
                <a:solidFill>
                  <a:srgbClr val="000000"/>
                </a:solidFill>
                <a:prstDash val="solid"/>
              </a:ln>
            </c:spPr>
          </c:marker>
          <c:val>
            <c:numLit>
              <c:formatCode>General</c:formatCode>
              <c:ptCount val="1"/>
              <c:pt idx="0">
                <c:v>0</c:v>
              </c:pt>
            </c:numLit>
          </c:val>
          <c:smooth val="1"/>
        </c:ser>
        <c:ser>
          <c:idx val="4"/>
          <c:order val="3"/>
          <c:spPr>
            <a:ln w="25400">
              <a:solidFill>
                <a:srgbClr val="000000"/>
              </a:solidFill>
              <a:prstDash val="solid"/>
            </a:ln>
          </c:spPr>
          <c:marker>
            <c:symbol val="diamond"/>
            <c:size val="7"/>
            <c:spPr>
              <a:solidFill>
                <a:srgbClr val="000000"/>
              </a:solidFill>
              <a:ln>
                <a:solidFill>
                  <a:srgbClr val="000000"/>
                </a:solidFill>
                <a:prstDash val="solid"/>
              </a:ln>
            </c:spPr>
          </c:marker>
          <c:val>
            <c:numLit>
              <c:formatCode>General</c:formatCode>
              <c:ptCount val="1"/>
              <c:pt idx="0">
                <c:v>0</c:v>
              </c:pt>
            </c:numLit>
          </c:val>
          <c:smooth val="1"/>
        </c:ser>
        <c:marker val="1"/>
        <c:axId val="81049088"/>
        <c:axId val="81059840"/>
      </c:lineChart>
      <c:catAx>
        <c:axId val="81049088"/>
        <c:scaling>
          <c:orientation val="minMax"/>
        </c:scaling>
        <c:axPos val="b"/>
        <c:title>
          <c:tx>
            <c:rich>
              <a:bodyPr/>
              <a:lstStyle/>
              <a:p>
                <a:pPr>
                  <a:defRPr lang="es-CL" sz="125" b="1" i="0" u="none" strike="noStrike" baseline="0">
                    <a:solidFill>
                      <a:srgbClr val="000000"/>
                    </a:solidFill>
                    <a:latin typeface="Arial"/>
                    <a:ea typeface="Arial"/>
                    <a:cs typeface="Arial"/>
                  </a:defRPr>
                </a:pPr>
                <a:r>
                  <a:rPr lang="es-ES"/>
                  <a:t>AÑO</a:t>
                </a:r>
              </a:p>
            </c:rich>
          </c:tx>
          <c:spPr>
            <a:noFill/>
            <a:ln w="25400">
              <a:noFill/>
            </a:ln>
          </c:spPr>
        </c:title>
        <c:numFmt formatCode="General" sourceLinked="1"/>
        <c:tickLblPos val="nextTo"/>
        <c:spPr>
          <a:ln w="3175">
            <a:solidFill>
              <a:srgbClr val="000000"/>
            </a:solidFill>
            <a:prstDash val="solid"/>
          </a:ln>
        </c:spPr>
        <c:txPr>
          <a:bodyPr rot="0" vert="horz"/>
          <a:lstStyle/>
          <a:p>
            <a:pPr>
              <a:defRPr sz="125" b="1" i="0" u="none" strike="noStrike" baseline="0">
                <a:solidFill>
                  <a:srgbClr val="000000"/>
                </a:solidFill>
                <a:latin typeface="Arial"/>
                <a:ea typeface="Arial"/>
                <a:cs typeface="Arial"/>
              </a:defRPr>
            </a:pPr>
            <a:endParaRPr lang="es-ES"/>
          </a:p>
        </c:txPr>
        <c:crossAx val="81059840"/>
        <c:crosses val="autoZero"/>
        <c:auto val="1"/>
        <c:lblAlgn val="ctr"/>
        <c:lblOffset val="100"/>
        <c:tickLblSkip val="1"/>
        <c:tickMarkSkip val="1"/>
      </c:catAx>
      <c:valAx>
        <c:axId val="81059840"/>
        <c:scaling>
          <c:orientation val="minMax"/>
        </c:scaling>
        <c:axPos val="l"/>
        <c:majorGridlines>
          <c:spPr>
            <a:ln w="3175">
              <a:solidFill>
                <a:srgbClr val="000000"/>
              </a:solidFill>
              <a:prstDash val="sysDash"/>
            </a:ln>
          </c:spPr>
        </c:majorGridlines>
        <c:title>
          <c:tx>
            <c:rich>
              <a:bodyPr/>
              <a:lstStyle/>
              <a:p>
                <a:pPr>
                  <a:defRPr lang="es-CL" sz="125" b="1" i="0" u="none" strike="noStrike" baseline="0">
                    <a:solidFill>
                      <a:srgbClr val="000000"/>
                    </a:solidFill>
                    <a:latin typeface="Arial"/>
                    <a:ea typeface="Arial"/>
                    <a:cs typeface="Arial"/>
                  </a:defRPr>
                </a:pPr>
                <a:r>
                  <a:rPr lang="es-ES"/>
                  <a:t>PARTICIPACIÓN (%)</a:t>
                </a:r>
              </a:p>
            </c:rich>
          </c:tx>
          <c:spPr>
            <a:noFill/>
            <a:ln w="25400">
              <a:noFill/>
            </a:ln>
          </c:spPr>
        </c:title>
        <c:numFmt formatCode="General" sourceLinked="1"/>
        <c:tickLblPos val="nextTo"/>
        <c:spPr>
          <a:ln w="3175">
            <a:solidFill>
              <a:srgbClr val="000000"/>
            </a:solidFill>
            <a:prstDash val="solid"/>
          </a:ln>
        </c:spPr>
        <c:txPr>
          <a:bodyPr rot="0" vert="horz"/>
          <a:lstStyle/>
          <a:p>
            <a:pPr>
              <a:defRPr sz="125" b="1" i="0" u="none" strike="noStrike" baseline="0">
                <a:solidFill>
                  <a:srgbClr val="000000"/>
                </a:solidFill>
                <a:latin typeface="Arial"/>
                <a:ea typeface="Arial"/>
                <a:cs typeface="Arial"/>
              </a:defRPr>
            </a:pPr>
            <a:endParaRPr lang="es-ES"/>
          </a:p>
        </c:txPr>
        <c:crossAx val="81049088"/>
        <c:crosses val="autoZero"/>
        <c:crossBetween val="between"/>
      </c:valAx>
      <c:spPr>
        <a:solidFill>
          <a:srgbClr val="FF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lang="es-CL" sz="1100" b="1"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899" r="0.75000000000000899"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Indice!B2"/></Relationships>
</file>

<file path=xl/drawings/_rels/drawing10.xml.rels><?xml version="1.0" encoding="UTF-8" standalone="yes"?>
<Relationships xmlns="http://schemas.openxmlformats.org/package/2006/relationships"><Relationship Id="rId1" Type="http://schemas.openxmlformats.org/officeDocument/2006/relationships/hyperlink" Target="#Indice!B2"/></Relationships>
</file>

<file path=xl/drawings/_rels/drawing11.xml.rels><?xml version="1.0" encoding="UTF-8" standalone="yes"?>
<Relationships xmlns="http://schemas.openxmlformats.org/package/2006/relationships"><Relationship Id="rId1" Type="http://schemas.openxmlformats.org/officeDocument/2006/relationships/hyperlink" Target="#Indice!B2"/></Relationships>
</file>

<file path=xl/drawings/_rels/drawing12.xml.rels><?xml version="1.0" encoding="UTF-8" standalone="yes"?>
<Relationships xmlns="http://schemas.openxmlformats.org/package/2006/relationships"><Relationship Id="rId1" Type="http://schemas.openxmlformats.org/officeDocument/2006/relationships/hyperlink" Target="#Indice!B2"/></Relationships>
</file>

<file path=xl/drawings/_rels/drawing13.xml.rels><?xml version="1.0" encoding="UTF-8" standalone="yes"?>
<Relationships xmlns="http://schemas.openxmlformats.org/package/2006/relationships"><Relationship Id="rId1" Type="http://schemas.openxmlformats.org/officeDocument/2006/relationships/hyperlink" Target="#Indice!B2"/></Relationships>
</file>

<file path=xl/drawings/_rels/drawing14.xml.rels><?xml version="1.0" encoding="UTF-8" standalone="yes"?>
<Relationships xmlns="http://schemas.openxmlformats.org/package/2006/relationships"><Relationship Id="rId1" Type="http://schemas.openxmlformats.org/officeDocument/2006/relationships/hyperlink" Target="#Indice!B2"/></Relationships>
</file>

<file path=xl/drawings/_rels/drawing2.xml.rels><?xml version="1.0" encoding="UTF-8" standalone="yes"?>
<Relationships xmlns="http://schemas.openxmlformats.org/package/2006/relationships"><Relationship Id="rId1" Type="http://schemas.openxmlformats.org/officeDocument/2006/relationships/hyperlink" Target="#Indice!B2"/></Relationships>
</file>

<file path=xl/drawings/_rels/drawing3.xml.rels><?xml version="1.0" encoding="UTF-8" standalone="yes"?>
<Relationships xmlns="http://schemas.openxmlformats.org/package/2006/relationships"><Relationship Id="rId1" Type="http://schemas.openxmlformats.org/officeDocument/2006/relationships/hyperlink" Target="#Indice!B2"/></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Indice!B2"/></Relationships>
</file>

<file path=xl/drawings/_rels/drawing6.xml.rels><?xml version="1.0" encoding="UTF-8" standalone="yes"?>
<Relationships xmlns="http://schemas.openxmlformats.org/package/2006/relationships"><Relationship Id="rId1" Type="http://schemas.openxmlformats.org/officeDocument/2006/relationships/hyperlink" Target="#Indice!B2"/></Relationships>
</file>

<file path=xl/drawings/_rels/drawing7.xml.rels><?xml version="1.0" encoding="UTF-8" standalone="yes"?>
<Relationships xmlns="http://schemas.openxmlformats.org/package/2006/relationships"><Relationship Id="rId1" Type="http://schemas.openxmlformats.org/officeDocument/2006/relationships/hyperlink" Target="#Indice!B2"/></Relationships>
</file>

<file path=xl/drawings/_rels/drawing8.xml.rels><?xml version="1.0" encoding="UTF-8" standalone="yes"?>
<Relationships xmlns="http://schemas.openxmlformats.org/package/2006/relationships"><Relationship Id="rId1" Type="http://schemas.openxmlformats.org/officeDocument/2006/relationships/hyperlink" Target="#Indice!B2"/></Relationships>
</file>

<file path=xl/drawings/_rels/drawing9.xml.rels><?xml version="1.0" encoding="UTF-8" standalone="yes"?>
<Relationships xmlns="http://schemas.openxmlformats.org/package/2006/relationships"><Relationship Id="rId1" Type="http://schemas.openxmlformats.org/officeDocument/2006/relationships/hyperlink" Target="#Indice!B2"/></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66675</xdr:colOff>
      <xdr:row>2</xdr:row>
      <xdr:rowOff>228600</xdr:rowOff>
    </xdr:to>
    <xdr:sp macro="" textlink="">
      <xdr:nvSpPr>
        <xdr:cNvPr id="4" name="3 Flecha izquierda">
          <a:hlinkClick xmlns:r="http://schemas.openxmlformats.org/officeDocument/2006/relationships" r:id="rId1"/>
        </xdr:cNvPr>
        <xdr:cNvSpPr/>
      </xdr:nvSpPr>
      <xdr:spPr>
        <a:xfrm>
          <a:off x="66675"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85725</xdr:rowOff>
    </xdr:from>
    <xdr:to>
      <xdr:col>1</xdr:col>
      <xdr:colOff>838200</xdr:colOff>
      <xdr:row>2</xdr:row>
      <xdr:rowOff>228600</xdr:rowOff>
    </xdr:to>
    <xdr:sp macro="" textlink="">
      <xdr:nvSpPr>
        <xdr:cNvPr id="2" name="1 Flecha izquierda">
          <a:hlinkClick xmlns:r="http://schemas.openxmlformats.org/officeDocument/2006/relationships" r:id="rId1"/>
        </xdr:cNvPr>
        <xdr:cNvSpPr/>
      </xdr:nvSpPr>
      <xdr:spPr>
        <a:xfrm>
          <a:off x="95250"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2</xdr:col>
      <xdr:colOff>66675</xdr:colOff>
      <xdr:row>2</xdr:row>
      <xdr:rowOff>76200</xdr:rowOff>
    </xdr:to>
    <xdr:sp macro="" textlink="">
      <xdr:nvSpPr>
        <xdr:cNvPr id="2" name="1 Flecha izquierda">
          <a:hlinkClick xmlns:r="http://schemas.openxmlformats.org/officeDocument/2006/relationships" r:id="rId1"/>
        </xdr:cNvPr>
        <xdr:cNvSpPr/>
      </xdr:nvSpPr>
      <xdr:spPr>
        <a:xfrm>
          <a:off x="104775" y="6667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66675</xdr:rowOff>
    </xdr:from>
    <xdr:to>
      <xdr:col>2</xdr:col>
      <xdr:colOff>85725</xdr:colOff>
      <xdr:row>2</xdr:row>
      <xdr:rowOff>76200</xdr:rowOff>
    </xdr:to>
    <xdr:sp macro="" textlink="">
      <xdr:nvSpPr>
        <xdr:cNvPr id="2" name="1 Flecha izquierda">
          <a:hlinkClick xmlns:r="http://schemas.openxmlformats.org/officeDocument/2006/relationships" r:id="rId1"/>
        </xdr:cNvPr>
        <xdr:cNvSpPr/>
      </xdr:nvSpPr>
      <xdr:spPr>
        <a:xfrm>
          <a:off x="66675" y="6667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66675</xdr:rowOff>
    </xdr:from>
    <xdr:to>
      <xdr:col>2</xdr:col>
      <xdr:colOff>57150</xdr:colOff>
      <xdr:row>2</xdr:row>
      <xdr:rowOff>209550</xdr:rowOff>
    </xdr:to>
    <xdr:sp macro="" textlink="">
      <xdr:nvSpPr>
        <xdr:cNvPr id="2" name="1 Flecha izquierda">
          <a:hlinkClick xmlns:r="http://schemas.openxmlformats.org/officeDocument/2006/relationships" r:id="rId1"/>
        </xdr:cNvPr>
        <xdr:cNvSpPr/>
      </xdr:nvSpPr>
      <xdr:spPr>
        <a:xfrm>
          <a:off x="85725" y="6667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1</xdr:col>
      <xdr:colOff>762000</xdr:colOff>
      <xdr:row>2</xdr:row>
      <xdr:rowOff>219075</xdr:rowOff>
    </xdr:to>
    <xdr:sp macro="" textlink="">
      <xdr:nvSpPr>
        <xdr:cNvPr id="2" name="1 Flecha izquierda">
          <a:hlinkClick xmlns:r="http://schemas.openxmlformats.org/officeDocument/2006/relationships" r:id="rId1"/>
        </xdr:cNvPr>
        <xdr:cNvSpPr/>
      </xdr:nvSpPr>
      <xdr:spPr>
        <a:xfrm>
          <a:off x="104775" y="76200"/>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66675</xdr:rowOff>
    </xdr:from>
    <xdr:to>
      <xdr:col>2</xdr:col>
      <xdr:colOff>142875</xdr:colOff>
      <xdr:row>1</xdr:row>
      <xdr:rowOff>219075</xdr:rowOff>
    </xdr:to>
    <xdr:sp macro="" textlink="">
      <xdr:nvSpPr>
        <xdr:cNvPr id="3" name="2 Flecha izquierda">
          <a:hlinkClick xmlns:r="http://schemas.openxmlformats.org/officeDocument/2006/relationships" r:id="rId1"/>
        </xdr:cNvPr>
        <xdr:cNvSpPr/>
      </xdr:nvSpPr>
      <xdr:spPr>
        <a:xfrm>
          <a:off x="123825" y="6667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0</xdr:row>
      <xdr:rowOff>66675</xdr:rowOff>
    </xdr:from>
    <xdr:to>
      <xdr:col>2</xdr:col>
      <xdr:colOff>85725</xdr:colOff>
      <xdr:row>2</xdr:row>
      <xdr:rowOff>209550</xdr:rowOff>
    </xdr:to>
    <xdr:sp macro="" textlink="">
      <xdr:nvSpPr>
        <xdr:cNvPr id="2" name="1 Flecha izquierda">
          <a:hlinkClick xmlns:r="http://schemas.openxmlformats.org/officeDocument/2006/relationships" r:id="rId1"/>
        </xdr:cNvPr>
        <xdr:cNvSpPr/>
      </xdr:nvSpPr>
      <xdr:spPr>
        <a:xfrm>
          <a:off x="114300" y="6667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30</xdr:row>
      <xdr:rowOff>104775</xdr:rowOff>
    </xdr:from>
    <xdr:to>
      <xdr:col>15</xdr:col>
      <xdr:colOff>0</xdr:colOff>
      <xdr:row>56</xdr:row>
      <xdr:rowOff>76200</xdr:rowOff>
    </xdr:to>
    <xdr:graphicFrame macro="">
      <xdr:nvGraphicFramePr>
        <xdr:cNvPr id="5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85725</xdr:rowOff>
    </xdr:from>
    <xdr:to>
      <xdr:col>2</xdr:col>
      <xdr:colOff>0</xdr:colOff>
      <xdr:row>2</xdr:row>
      <xdr:rowOff>228600</xdr:rowOff>
    </xdr:to>
    <xdr:sp macro="" textlink="">
      <xdr:nvSpPr>
        <xdr:cNvPr id="2" name="1 Flecha izquierda">
          <a:hlinkClick xmlns:r="http://schemas.openxmlformats.org/officeDocument/2006/relationships" r:id="rId1"/>
        </xdr:cNvPr>
        <xdr:cNvSpPr/>
      </xdr:nvSpPr>
      <xdr:spPr>
        <a:xfrm>
          <a:off x="47625"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0</xdr:row>
      <xdr:rowOff>85725</xdr:rowOff>
    </xdr:from>
    <xdr:to>
      <xdr:col>2</xdr:col>
      <xdr:colOff>0</xdr:colOff>
      <xdr:row>2</xdr:row>
      <xdr:rowOff>228600</xdr:rowOff>
    </xdr:to>
    <xdr:sp macro="" textlink="">
      <xdr:nvSpPr>
        <xdr:cNvPr id="2" name="1 Flecha izquierda">
          <a:hlinkClick xmlns:r="http://schemas.openxmlformats.org/officeDocument/2006/relationships" r:id="rId1"/>
        </xdr:cNvPr>
        <xdr:cNvSpPr/>
      </xdr:nvSpPr>
      <xdr:spPr>
        <a:xfrm>
          <a:off x="47625"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85725</xdr:rowOff>
    </xdr:from>
    <xdr:to>
      <xdr:col>2</xdr:col>
      <xdr:colOff>0</xdr:colOff>
      <xdr:row>2</xdr:row>
      <xdr:rowOff>228600</xdr:rowOff>
    </xdr:to>
    <xdr:sp macro="" textlink="">
      <xdr:nvSpPr>
        <xdr:cNvPr id="2" name="1 Flecha izquierda">
          <a:hlinkClick xmlns:r="http://schemas.openxmlformats.org/officeDocument/2006/relationships" r:id="rId1"/>
        </xdr:cNvPr>
        <xdr:cNvSpPr/>
      </xdr:nvSpPr>
      <xdr:spPr>
        <a:xfrm>
          <a:off x="47625"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76200</xdr:rowOff>
    </xdr:from>
    <xdr:to>
      <xdr:col>2</xdr:col>
      <xdr:colOff>28575</xdr:colOff>
      <xdr:row>2</xdr:row>
      <xdr:rowOff>219075</xdr:rowOff>
    </xdr:to>
    <xdr:sp macro="" textlink="">
      <xdr:nvSpPr>
        <xdr:cNvPr id="2" name="1 Flecha izquierda">
          <a:hlinkClick xmlns:r="http://schemas.openxmlformats.org/officeDocument/2006/relationships" r:id="rId1"/>
        </xdr:cNvPr>
        <xdr:cNvSpPr/>
      </xdr:nvSpPr>
      <xdr:spPr>
        <a:xfrm>
          <a:off x="57150" y="76200"/>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0</xdr:row>
      <xdr:rowOff>85725</xdr:rowOff>
    </xdr:from>
    <xdr:to>
      <xdr:col>1</xdr:col>
      <xdr:colOff>838200</xdr:colOff>
      <xdr:row>2</xdr:row>
      <xdr:rowOff>228600</xdr:rowOff>
    </xdr:to>
    <xdr:sp macro="" textlink="">
      <xdr:nvSpPr>
        <xdr:cNvPr id="2" name="1 Flecha izquierda">
          <a:hlinkClick xmlns:r="http://schemas.openxmlformats.org/officeDocument/2006/relationships" r:id="rId1"/>
        </xdr:cNvPr>
        <xdr:cNvSpPr/>
      </xdr:nvSpPr>
      <xdr:spPr>
        <a:xfrm>
          <a:off x="95250" y="85725"/>
          <a:ext cx="1057275" cy="771525"/>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sheet1.xml><?xml version="1.0" encoding="utf-8"?>
<worksheet xmlns="http://schemas.openxmlformats.org/spreadsheetml/2006/main" xmlns:r="http://schemas.openxmlformats.org/officeDocument/2006/relationships">
  <sheetPr>
    <tabColor rgb="FF008080"/>
  </sheetPr>
  <dimension ref="A1:I136"/>
  <sheetViews>
    <sheetView tabSelected="1" zoomScale="91" zoomScaleNormal="91" workbookViewId="0">
      <pane ySplit="2" topLeftCell="A3" activePane="bottomLeft" state="frozen"/>
      <selection pane="bottomLeft" activeCell="B1" sqref="B1:C1"/>
    </sheetView>
  </sheetViews>
  <sheetFormatPr baseColWidth="10" defaultColWidth="11.42578125" defaultRowHeight="15"/>
  <cols>
    <col min="1" max="1" width="4.42578125" style="3" customWidth="1"/>
    <col min="2" max="2" width="5.28515625" style="308" customWidth="1"/>
    <col min="3" max="3" width="166.42578125" style="3" customWidth="1"/>
    <col min="4" max="4" width="20.85546875" style="3" customWidth="1"/>
    <col min="5" max="5" width="19.28515625" style="3" bestFit="1" customWidth="1"/>
    <col min="6" max="6" width="12" style="3" customWidth="1"/>
    <col min="7" max="7" width="15.140625" style="3" customWidth="1"/>
    <col min="8" max="8" width="16.85546875" style="3" customWidth="1"/>
    <col min="9" max="9" width="142.42578125" style="3" customWidth="1"/>
    <col min="10" max="16384" width="11.42578125" style="3"/>
  </cols>
  <sheetData>
    <row r="1" spans="1:9" ht="15.75">
      <c r="B1" s="2025" t="s">
        <v>2405</v>
      </c>
      <c r="C1" s="2026"/>
      <c r="F1" s="578"/>
      <c r="G1" s="578"/>
      <c r="H1" s="578"/>
      <c r="I1" s="578"/>
    </row>
    <row r="2" spans="1:9" ht="15.75">
      <c r="B2" s="2023" t="s">
        <v>1204</v>
      </c>
      <c r="C2" s="2024"/>
      <c r="F2" s="2022"/>
      <c r="G2" s="2022"/>
      <c r="H2" s="2022"/>
      <c r="I2" s="578"/>
    </row>
    <row r="3" spans="1:9" ht="15.75">
      <c r="B3" s="1152"/>
      <c r="C3" s="1153"/>
      <c r="F3" s="668"/>
      <c r="G3" s="668"/>
      <c r="H3" s="668"/>
      <c r="I3" s="668"/>
    </row>
    <row r="4" spans="1:9" ht="15.75">
      <c r="B4" s="1179" t="s">
        <v>1447</v>
      </c>
      <c r="C4" s="1180" t="s">
        <v>1334</v>
      </c>
      <c r="F4" s="668"/>
      <c r="G4" s="668"/>
      <c r="H4" s="668"/>
      <c r="I4" s="668"/>
    </row>
    <row r="5" spans="1:9" ht="15.75">
      <c r="B5" s="1154" t="s">
        <v>506</v>
      </c>
      <c r="C5" s="1155" t="s">
        <v>2419</v>
      </c>
      <c r="F5" s="668"/>
      <c r="G5" s="668"/>
      <c r="H5" s="668"/>
      <c r="I5" s="668"/>
    </row>
    <row r="6" spans="1:9" ht="15.75">
      <c r="B6" s="1154" t="s">
        <v>507</v>
      </c>
      <c r="C6" s="1155" t="s">
        <v>1339</v>
      </c>
      <c r="F6" s="668"/>
      <c r="G6" s="668"/>
      <c r="H6" s="668"/>
      <c r="I6" s="668"/>
    </row>
    <row r="7" spans="1:9" ht="16.5">
      <c r="B7" s="1179" t="s">
        <v>837</v>
      </c>
      <c r="C7" s="1180" t="s">
        <v>1202</v>
      </c>
      <c r="E7" s="483"/>
      <c r="F7" s="668"/>
      <c r="G7" s="668"/>
      <c r="H7" s="668"/>
      <c r="I7" s="668"/>
    </row>
    <row r="8" spans="1:9" ht="15.75">
      <c r="B8" s="1154" t="s">
        <v>506</v>
      </c>
      <c r="C8" s="1155" t="s">
        <v>2328</v>
      </c>
      <c r="D8" s="484"/>
      <c r="E8" s="484"/>
      <c r="F8" s="899"/>
      <c r="G8" s="668"/>
      <c r="H8" s="668"/>
      <c r="I8" s="668"/>
    </row>
    <row r="9" spans="1:9" ht="15.75">
      <c r="B9" s="1154" t="s">
        <v>507</v>
      </c>
      <c r="C9" s="1155" t="s">
        <v>2329</v>
      </c>
      <c r="D9" s="484"/>
      <c r="E9" s="484"/>
      <c r="F9" s="899"/>
      <c r="G9" s="668"/>
      <c r="H9" s="668"/>
      <c r="I9" s="668"/>
    </row>
    <row r="10" spans="1:9" ht="16.5">
      <c r="B10" s="1154" t="s">
        <v>468</v>
      </c>
      <c r="C10" s="1155" t="s">
        <v>2330</v>
      </c>
      <c r="D10" s="483"/>
      <c r="E10" s="484"/>
      <c r="F10" s="899"/>
      <c r="G10" s="668"/>
      <c r="H10" s="668"/>
      <c r="I10" s="668"/>
    </row>
    <row r="11" spans="1:9" ht="15.75">
      <c r="B11" s="1154" t="s">
        <v>470</v>
      </c>
      <c r="C11" s="1155" t="s">
        <v>2331</v>
      </c>
      <c r="D11" s="484"/>
      <c r="E11" s="484"/>
      <c r="F11" s="899"/>
      <c r="G11" s="668"/>
      <c r="H11" s="668"/>
      <c r="I11" s="668"/>
    </row>
    <row r="12" spans="1:9" ht="15.75">
      <c r="B12" s="1154" t="s">
        <v>472</v>
      </c>
      <c r="C12" s="1155" t="s">
        <v>2377</v>
      </c>
      <c r="D12" s="484"/>
      <c r="E12" s="484"/>
      <c r="F12" s="899"/>
      <c r="G12" s="668"/>
      <c r="H12" s="668"/>
      <c r="I12" s="668"/>
    </row>
    <row r="13" spans="1:9" ht="15.75">
      <c r="B13" s="1154" t="s">
        <v>489</v>
      </c>
      <c r="C13" s="1155" t="s">
        <v>2333</v>
      </c>
      <c r="D13" s="484"/>
      <c r="E13" s="484"/>
      <c r="F13" s="899"/>
      <c r="G13" s="668"/>
      <c r="H13" s="668"/>
      <c r="I13" s="668"/>
    </row>
    <row r="14" spans="1:9" ht="5.25" customHeight="1">
      <c r="B14" s="1156"/>
      <c r="C14" s="1153"/>
      <c r="D14" s="484"/>
      <c r="E14" s="484"/>
      <c r="F14" s="899"/>
      <c r="G14" s="668"/>
      <c r="H14" s="668"/>
      <c r="I14" s="668"/>
    </row>
    <row r="15" spans="1:9" ht="16.5">
      <c r="B15" s="1179" t="s">
        <v>534</v>
      </c>
      <c r="C15" s="1180" t="s">
        <v>527</v>
      </c>
      <c r="D15" s="483"/>
      <c r="E15" s="483"/>
      <c r="F15" s="578"/>
      <c r="G15" s="578"/>
      <c r="H15" s="578"/>
      <c r="I15" s="578"/>
    </row>
    <row r="16" spans="1:9" ht="15.75">
      <c r="A16" s="5"/>
      <c r="B16" s="1154" t="s">
        <v>506</v>
      </c>
      <c r="C16" s="1155" t="s">
        <v>88</v>
      </c>
      <c r="D16" s="484"/>
      <c r="E16" s="484"/>
      <c r="F16" s="899"/>
      <c r="G16" s="668"/>
      <c r="H16" s="668"/>
      <c r="I16" s="578"/>
    </row>
    <row r="17" spans="1:9" ht="15.75">
      <c r="A17" s="5"/>
      <c r="B17" s="1154" t="s">
        <v>507</v>
      </c>
      <c r="C17" s="1155" t="s">
        <v>87</v>
      </c>
      <c r="D17" s="484"/>
      <c r="E17" s="484"/>
      <c r="F17" s="899"/>
      <c r="G17" s="668"/>
      <c r="H17" s="668"/>
      <c r="I17" s="578"/>
    </row>
    <row r="18" spans="1:9" ht="15.75">
      <c r="A18" s="5"/>
      <c r="B18" s="1154" t="s">
        <v>480</v>
      </c>
      <c r="C18" s="1155" t="s">
        <v>528</v>
      </c>
      <c r="D18" s="484"/>
      <c r="E18" s="484"/>
      <c r="F18" s="899"/>
      <c r="G18" s="668"/>
      <c r="H18" s="668"/>
      <c r="I18" s="578"/>
    </row>
    <row r="19" spans="1:9" ht="15.75">
      <c r="A19" s="5"/>
      <c r="B19" s="1154" t="s">
        <v>482</v>
      </c>
      <c r="C19" s="1155" t="s">
        <v>86</v>
      </c>
      <c r="D19" s="484"/>
      <c r="E19" s="484"/>
      <c r="F19" s="899"/>
      <c r="G19" s="668"/>
      <c r="H19" s="668"/>
      <c r="I19" s="578"/>
    </row>
    <row r="20" spans="1:9" ht="15.75">
      <c r="A20" s="5"/>
      <c r="B20" s="1154" t="s">
        <v>470</v>
      </c>
      <c r="C20" s="1155" t="s">
        <v>2418</v>
      </c>
      <c r="D20" s="484"/>
      <c r="E20" s="484"/>
      <c r="F20" s="899"/>
      <c r="G20" s="668"/>
      <c r="H20" s="668"/>
      <c r="I20" s="1063"/>
    </row>
    <row r="21" spans="1:9" ht="15.75">
      <c r="A21" s="5"/>
      <c r="B21" s="1154" t="s">
        <v>472</v>
      </c>
      <c r="C21" s="1155" t="s">
        <v>2378</v>
      </c>
      <c r="D21" s="484"/>
      <c r="E21" s="484"/>
      <c r="F21" s="899"/>
      <c r="G21" s="668"/>
      <c r="H21" s="668"/>
      <c r="I21" s="578"/>
    </row>
    <row r="22" spans="1:9" ht="15.75">
      <c r="A22" s="5"/>
      <c r="B22" s="1154" t="s">
        <v>489</v>
      </c>
      <c r="C22" s="1155" t="s">
        <v>2415</v>
      </c>
      <c r="D22" s="484"/>
      <c r="E22" s="484"/>
      <c r="F22" s="899"/>
      <c r="G22" s="668"/>
      <c r="H22" s="668"/>
      <c r="I22" s="578"/>
    </row>
    <row r="23" spans="1:9" ht="15.75">
      <c r="A23" s="5"/>
      <c r="B23" s="1154" t="s">
        <v>508</v>
      </c>
      <c r="C23" s="1155" t="s">
        <v>2416</v>
      </c>
      <c r="D23" s="484"/>
      <c r="E23" s="484"/>
      <c r="F23" s="899"/>
      <c r="G23" s="668"/>
      <c r="H23" s="668"/>
      <c r="I23" s="578"/>
    </row>
    <row r="24" spans="1:9" ht="15.75">
      <c r="A24" s="5"/>
      <c r="B24" s="1154" t="s">
        <v>494</v>
      </c>
      <c r="C24" s="1155" t="s">
        <v>2417</v>
      </c>
      <c r="D24" s="484"/>
      <c r="E24" s="484"/>
      <c r="F24" s="899"/>
      <c r="G24" s="668"/>
      <c r="H24" s="668"/>
      <c r="I24" s="1063"/>
    </row>
    <row r="25" spans="1:9" ht="7.5" customHeight="1">
      <c r="B25" s="1152"/>
      <c r="C25" s="1153"/>
      <c r="F25" s="578"/>
      <c r="G25" s="578"/>
      <c r="H25" s="578"/>
      <c r="I25" s="578"/>
    </row>
    <row r="26" spans="1:9" ht="16.5">
      <c r="B26" s="1179" t="s">
        <v>535</v>
      </c>
      <c r="C26" s="1180" t="s">
        <v>2270</v>
      </c>
      <c r="D26" s="483"/>
      <c r="E26" s="483"/>
      <c r="F26" s="578"/>
      <c r="G26" s="578"/>
      <c r="H26" s="578"/>
      <c r="I26" s="578"/>
    </row>
    <row r="27" spans="1:9" ht="15.75">
      <c r="B27" s="1157" t="s">
        <v>463</v>
      </c>
      <c r="C27" s="1155" t="s">
        <v>2379</v>
      </c>
      <c r="D27" s="484"/>
      <c r="E27" s="484"/>
      <c r="F27" s="899"/>
      <c r="G27" s="668"/>
      <c r="H27" s="668"/>
      <c r="I27" s="1061"/>
    </row>
    <row r="28" spans="1:9" ht="15.75">
      <c r="B28" s="1157" t="s">
        <v>465</v>
      </c>
      <c r="C28" s="1155" t="s">
        <v>2380</v>
      </c>
      <c r="D28" s="484"/>
      <c r="E28" s="484"/>
      <c r="F28" s="899"/>
      <c r="G28" s="668"/>
      <c r="H28" s="668"/>
      <c r="I28" s="1061"/>
    </row>
    <row r="29" spans="1:9" ht="15.75">
      <c r="B29" s="1157" t="s">
        <v>532</v>
      </c>
      <c r="C29" s="1155" t="s">
        <v>91</v>
      </c>
      <c r="D29" s="484"/>
      <c r="E29" s="484"/>
      <c r="F29" s="899"/>
      <c r="G29" s="668"/>
      <c r="H29" s="668"/>
      <c r="I29" s="1061"/>
    </row>
    <row r="30" spans="1:9" ht="15.75">
      <c r="B30" s="1158" t="s">
        <v>466</v>
      </c>
      <c r="C30" s="1155" t="s">
        <v>2381</v>
      </c>
      <c r="D30" s="484"/>
      <c r="E30" s="484"/>
      <c r="F30" s="899"/>
      <c r="G30" s="668"/>
      <c r="H30" s="668"/>
      <c r="I30" s="578"/>
    </row>
    <row r="31" spans="1:9" ht="15.75">
      <c r="B31" s="1158" t="s">
        <v>467</v>
      </c>
      <c r="C31" s="1155" t="s">
        <v>2382</v>
      </c>
      <c r="D31" s="484"/>
      <c r="E31" s="484"/>
      <c r="F31" s="899"/>
      <c r="G31" s="668"/>
      <c r="H31" s="668"/>
      <c r="I31" s="578"/>
    </row>
    <row r="32" spans="1:9" ht="15.75">
      <c r="B32" s="1158" t="s">
        <v>515</v>
      </c>
      <c r="C32" s="1155" t="s">
        <v>92</v>
      </c>
      <c r="D32" s="484"/>
      <c r="E32" s="484"/>
      <c r="F32" s="899"/>
      <c r="G32" s="668"/>
      <c r="H32" s="668"/>
      <c r="I32" s="578"/>
    </row>
    <row r="33" spans="1:9" ht="15.75">
      <c r="B33" s="1158" t="s">
        <v>480</v>
      </c>
      <c r="C33" s="1155" t="s">
        <v>2383</v>
      </c>
      <c r="D33" s="484"/>
      <c r="E33" s="484"/>
      <c r="F33" s="899"/>
      <c r="G33" s="668"/>
      <c r="H33" s="668"/>
      <c r="I33" s="578"/>
    </row>
    <row r="34" spans="1:9" ht="15.75">
      <c r="B34" s="1158" t="s">
        <v>482</v>
      </c>
      <c r="C34" s="1155" t="s">
        <v>2384</v>
      </c>
      <c r="D34" s="484"/>
      <c r="E34" s="484"/>
      <c r="F34" s="899"/>
      <c r="G34" s="668"/>
      <c r="H34" s="668"/>
      <c r="I34" s="578"/>
    </row>
    <row r="35" spans="1:9" ht="15.75">
      <c r="B35" s="1158" t="s">
        <v>533</v>
      </c>
      <c r="C35" s="1155" t="s">
        <v>93</v>
      </c>
      <c r="D35" s="484"/>
      <c r="E35" s="484"/>
      <c r="F35" s="899"/>
      <c r="G35" s="668"/>
      <c r="H35" s="668"/>
      <c r="I35" s="578"/>
    </row>
    <row r="36" spans="1:9" ht="15.75">
      <c r="B36" s="1159" t="s">
        <v>485</v>
      </c>
      <c r="C36" s="1155" t="s">
        <v>2385</v>
      </c>
      <c r="D36" s="484"/>
      <c r="E36" s="484"/>
      <c r="F36" s="1058"/>
      <c r="G36" s="1060"/>
      <c r="H36" s="668"/>
      <c r="I36" s="1061"/>
    </row>
    <row r="37" spans="1:9" ht="15.75">
      <c r="B37" s="1157" t="s">
        <v>486</v>
      </c>
      <c r="C37" s="1155" t="s">
        <v>2386</v>
      </c>
      <c r="D37" s="484"/>
      <c r="E37" s="484"/>
      <c r="F37" s="1058"/>
      <c r="G37" s="1060"/>
      <c r="H37" s="668"/>
      <c r="I37" s="1061"/>
    </row>
    <row r="38" spans="1:9" ht="15.75">
      <c r="B38" s="1157" t="s">
        <v>2260</v>
      </c>
      <c r="C38" s="1155" t="s">
        <v>2387</v>
      </c>
      <c r="D38" s="484"/>
      <c r="E38" s="484"/>
      <c r="F38" s="1058"/>
      <c r="G38" s="1060"/>
      <c r="H38" s="668"/>
      <c r="I38" s="1061"/>
    </row>
    <row r="39" spans="1:9" ht="15.75">
      <c r="B39" s="1157" t="s">
        <v>487</v>
      </c>
      <c r="C39" s="1155" t="s">
        <v>2388</v>
      </c>
      <c r="D39" s="484"/>
      <c r="E39" s="484"/>
      <c r="F39" s="1058"/>
      <c r="G39" s="1060"/>
      <c r="H39" s="668"/>
      <c r="I39" s="1061"/>
    </row>
    <row r="40" spans="1:9" ht="15.75">
      <c r="B40" s="1157" t="s">
        <v>488</v>
      </c>
      <c r="C40" s="1155" t="s">
        <v>2389</v>
      </c>
      <c r="D40" s="484"/>
      <c r="E40" s="484"/>
      <c r="F40" s="1058"/>
      <c r="G40" s="1060"/>
      <c r="H40" s="668"/>
      <c r="I40" s="1061"/>
    </row>
    <row r="41" spans="1:9" ht="15.75">
      <c r="B41" s="1157" t="s">
        <v>2261</v>
      </c>
      <c r="C41" s="1155" t="s">
        <v>2390</v>
      </c>
      <c r="D41" s="484"/>
      <c r="E41" s="484"/>
      <c r="F41" s="1058"/>
      <c r="G41" s="1060"/>
      <c r="H41" s="668"/>
      <c r="I41" s="1061"/>
    </row>
    <row r="42" spans="1:9" ht="5.25" customHeight="1">
      <c r="A42" s="485"/>
      <c r="B42" s="1160"/>
      <c r="C42" s="1161"/>
      <c r="D42" s="484"/>
      <c r="E42" s="484"/>
      <c r="F42" s="1058"/>
      <c r="G42" s="1060"/>
      <c r="H42" s="668"/>
      <c r="I42" s="1061"/>
    </row>
    <row r="43" spans="1:9" ht="15.75">
      <c r="A43" s="485"/>
      <c r="B43" s="1179" t="s">
        <v>535</v>
      </c>
      <c r="C43" s="1180" t="s">
        <v>2268</v>
      </c>
      <c r="D43" s="484"/>
      <c r="E43" s="484"/>
      <c r="F43" s="1058"/>
      <c r="G43" s="1060"/>
      <c r="H43" s="668"/>
      <c r="I43" s="1061"/>
    </row>
    <row r="44" spans="1:9" ht="15.75">
      <c r="B44" s="1157" t="s">
        <v>2262</v>
      </c>
      <c r="C44" s="1155" t="s">
        <v>2414</v>
      </c>
      <c r="D44" s="484"/>
      <c r="E44" s="484"/>
      <c r="F44" s="668"/>
      <c r="G44" s="668"/>
      <c r="H44" s="668"/>
      <c r="I44" s="578"/>
    </row>
    <row r="45" spans="1:9" ht="15.75">
      <c r="B45" s="1157" t="s">
        <v>2263</v>
      </c>
      <c r="C45" s="1155" t="s">
        <v>2413</v>
      </c>
      <c r="D45" s="484"/>
      <c r="E45" s="484"/>
      <c r="F45" s="668"/>
      <c r="G45" s="668"/>
      <c r="H45" s="668"/>
      <c r="I45" s="578"/>
    </row>
    <row r="46" spans="1:9" ht="15.75">
      <c r="B46" s="1157" t="s">
        <v>490</v>
      </c>
      <c r="C46" s="1155" t="s">
        <v>2391</v>
      </c>
      <c r="D46" s="484"/>
      <c r="E46" s="484"/>
      <c r="F46" s="668"/>
      <c r="G46" s="668"/>
      <c r="H46" s="668"/>
      <c r="I46" s="578"/>
    </row>
    <row r="47" spans="1:9" ht="15.75">
      <c r="B47" s="1157" t="s">
        <v>492</v>
      </c>
      <c r="C47" s="1155" t="s">
        <v>2392</v>
      </c>
      <c r="D47" s="484"/>
      <c r="E47" s="484"/>
      <c r="F47" s="668"/>
      <c r="G47" s="668"/>
      <c r="H47" s="668"/>
      <c r="I47" s="578"/>
    </row>
    <row r="48" spans="1:9" ht="15.75">
      <c r="B48" s="1159" t="s">
        <v>496</v>
      </c>
      <c r="C48" s="1155" t="s">
        <v>2411</v>
      </c>
      <c r="D48" s="484"/>
      <c r="E48" s="484"/>
      <c r="F48" s="1058"/>
      <c r="G48" s="668"/>
      <c r="H48" s="668"/>
      <c r="I48" s="578"/>
    </row>
    <row r="49" spans="1:9" ht="15.75">
      <c r="B49" s="1157" t="s">
        <v>2264</v>
      </c>
      <c r="C49" s="1155" t="s">
        <v>2412</v>
      </c>
      <c r="D49" s="278"/>
      <c r="E49" s="278"/>
      <c r="F49" s="668"/>
      <c r="G49" s="1059"/>
      <c r="H49" s="1059"/>
      <c r="I49" s="578"/>
    </row>
    <row r="50" spans="1:9" ht="15.75">
      <c r="B50" s="1157" t="s">
        <v>2265</v>
      </c>
      <c r="C50" s="1155" t="s">
        <v>2393</v>
      </c>
      <c r="D50" s="278"/>
      <c r="E50" s="278"/>
      <c r="F50" s="668"/>
      <c r="G50" s="1059"/>
      <c r="H50" s="1059"/>
      <c r="I50" s="578"/>
    </row>
    <row r="51" spans="1:9" ht="15.75">
      <c r="B51" s="1157" t="s">
        <v>2266</v>
      </c>
      <c r="C51" s="1155" t="s">
        <v>2394</v>
      </c>
      <c r="D51" s="484"/>
      <c r="E51" s="484"/>
      <c r="F51" s="1058"/>
      <c r="G51" s="668"/>
      <c r="H51" s="668"/>
      <c r="I51" s="578"/>
    </row>
    <row r="52" spans="1:9" ht="15.75">
      <c r="B52" s="1157" t="s">
        <v>2267</v>
      </c>
      <c r="C52" s="1155" t="s">
        <v>2395</v>
      </c>
      <c r="D52" s="484"/>
      <c r="E52" s="484"/>
      <c r="F52" s="1058"/>
      <c r="G52" s="668"/>
      <c r="H52" s="668"/>
      <c r="I52" s="578"/>
    </row>
    <row r="53" spans="1:9" ht="6" customHeight="1">
      <c r="A53" s="485"/>
      <c r="B53" s="1160"/>
      <c r="C53" s="1161"/>
      <c r="D53" s="484"/>
      <c r="E53" s="484"/>
      <c r="F53" s="1058"/>
      <c r="G53" s="668"/>
      <c r="H53" s="668"/>
      <c r="I53" s="578"/>
    </row>
    <row r="54" spans="1:9" ht="15.75">
      <c r="A54" s="485"/>
      <c r="B54" s="1179" t="s">
        <v>535</v>
      </c>
      <c r="C54" s="1180" t="s">
        <v>2269</v>
      </c>
      <c r="D54" s="484"/>
      <c r="E54" s="484"/>
      <c r="F54" s="1058"/>
      <c r="G54" s="668"/>
      <c r="H54" s="668"/>
      <c r="I54" s="578"/>
    </row>
    <row r="55" spans="1:9" ht="15.75">
      <c r="B55" s="1157" t="s">
        <v>500</v>
      </c>
      <c r="C55" s="1155" t="s">
        <v>491</v>
      </c>
      <c r="D55" s="484"/>
      <c r="E55" s="484"/>
      <c r="F55" s="1058"/>
      <c r="G55" s="668"/>
      <c r="H55" s="668"/>
      <c r="I55" s="578"/>
    </row>
    <row r="56" spans="1:9" ht="15.75">
      <c r="B56" s="1157" t="s">
        <v>502</v>
      </c>
      <c r="C56" s="1155" t="s">
        <v>493</v>
      </c>
      <c r="D56" s="484"/>
      <c r="E56" s="484"/>
      <c r="F56" s="1058"/>
      <c r="G56" s="668"/>
      <c r="H56" s="668"/>
      <c r="I56" s="578"/>
    </row>
    <row r="57" spans="1:9" ht="15.75">
      <c r="B57" s="1157">
        <v>13</v>
      </c>
      <c r="C57" s="1155" t="s">
        <v>495</v>
      </c>
      <c r="D57" s="484"/>
      <c r="E57" s="484"/>
      <c r="F57" s="1058"/>
      <c r="G57" s="668"/>
      <c r="H57" s="668"/>
      <c r="I57" s="578"/>
    </row>
    <row r="58" spans="1:9" ht="15.75">
      <c r="B58" s="1157">
        <v>14</v>
      </c>
      <c r="C58" s="1155" t="s">
        <v>2406</v>
      </c>
      <c r="D58" s="484"/>
      <c r="E58" s="484"/>
      <c r="F58" s="1058"/>
      <c r="G58" s="668"/>
      <c r="H58" s="668"/>
      <c r="I58" s="578"/>
    </row>
    <row r="59" spans="1:9" ht="15.75">
      <c r="B59" s="1157">
        <v>15</v>
      </c>
      <c r="C59" s="1155" t="s">
        <v>498</v>
      </c>
      <c r="D59" s="484"/>
      <c r="E59" s="484"/>
      <c r="F59" s="1058"/>
      <c r="G59" s="668"/>
      <c r="H59" s="668"/>
      <c r="I59" s="578"/>
    </row>
    <row r="60" spans="1:9" ht="15.75">
      <c r="B60" s="1157">
        <v>16</v>
      </c>
      <c r="C60" s="1155" t="s">
        <v>499</v>
      </c>
      <c r="D60" s="484"/>
      <c r="E60" s="484"/>
      <c r="F60" s="1058"/>
      <c r="G60" s="668"/>
      <c r="H60" s="668"/>
      <c r="I60" s="578"/>
    </row>
    <row r="61" spans="1:9" ht="15.75">
      <c r="B61" s="1157" t="s">
        <v>504</v>
      </c>
      <c r="C61" s="1155" t="s">
        <v>501</v>
      </c>
      <c r="D61" s="484"/>
      <c r="E61" s="484"/>
      <c r="F61" s="1058"/>
      <c r="G61" s="668"/>
      <c r="H61" s="668"/>
      <c r="I61" s="578"/>
    </row>
    <row r="62" spans="1:9" ht="15.75">
      <c r="B62" s="1157" t="s">
        <v>505</v>
      </c>
      <c r="C62" s="1155" t="s">
        <v>503</v>
      </c>
      <c r="D62" s="484"/>
      <c r="E62" s="484"/>
      <c r="F62" s="1058"/>
      <c r="G62" s="668"/>
      <c r="H62" s="668"/>
      <c r="I62" s="578"/>
    </row>
    <row r="63" spans="1:9" ht="15.75">
      <c r="B63" s="1157">
        <v>18</v>
      </c>
      <c r="C63" s="1155" t="s">
        <v>2396</v>
      </c>
      <c r="D63" s="484"/>
      <c r="E63" s="484"/>
      <c r="F63" s="1058"/>
      <c r="G63" s="668"/>
      <c r="H63" s="668"/>
      <c r="I63" s="578"/>
    </row>
    <row r="64" spans="1:9" ht="6" customHeight="1">
      <c r="B64" s="1152"/>
      <c r="C64" s="1153"/>
      <c r="D64" s="578"/>
      <c r="E64" s="578"/>
      <c r="F64" s="578"/>
      <c r="G64" s="578"/>
      <c r="H64" s="578"/>
      <c r="I64" s="578"/>
    </row>
    <row r="65" spans="2:9" ht="16.5">
      <c r="B65" s="1179" t="s">
        <v>536</v>
      </c>
      <c r="C65" s="1180" t="s">
        <v>462</v>
      </c>
      <c r="D65" s="483"/>
      <c r="E65" s="483"/>
      <c r="F65" s="578"/>
      <c r="G65" s="578"/>
      <c r="H65" s="578"/>
      <c r="I65" s="578"/>
    </row>
    <row r="66" spans="2:9" ht="15.75">
      <c r="B66" s="1154" t="s">
        <v>463</v>
      </c>
      <c r="C66" s="1155" t="s">
        <v>464</v>
      </c>
      <c r="D66" s="484"/>
      <c r="E66" s="484"/>
      <c r="F66" s="1058"/>
      <c r="G66" s="668"/>
      <c r="H66" s="668"/>
      <c r="I66" s="578"/>
    </row>
    <row r="67" spans="2:9" ht="15.75">
      <c r="B67" s="1154" t="s">
        <v>465</v>
      </c>
      <c r="C67" s="1155" t="s">
        <v>464</v>
      </c>
      <c r="D67" s="484"/>
      <c r="E67" s="484"/>
      <c r="F67" s="1058"/>
      <c r="G67" s="668"/>
      <c r="H67" s="668"/>
      <c r="I67" s="578"/>
    </row>
    <row r="68" spans="2:9" ht="15.75">
      <c r="B68" s="1154" t="s">
        <v>466</v>
      </c>
      <c r="C68" s="1155" t="s">
        <v>2420</v>
      </c>
      <c r="D68" s="484"/>
      <c r="E68" s="484"/>
      <c r="F68" s="1058"/>
      <c r="G68" s="668"/>
      <c r="H68" s="668"/>
      <c r="I68" s="578"/>
    </row>
    <row r="69" spans="2:9" ht="15.75">
      <c r="B69" s="1154" t="s">
        <v>467</v>
      </c>
      <c r="C69" s="1155" t="s">
        <v>2397</v>
      </c>
      <c r="D69" s="484"/>
      <c r="E69" s="484"/>
      <c r="F69" s="1058"/>
      <c r="G69" s="668"/>
      <c r="H69" s="668"/>
      <c r="I69" s="578"/>
    </row>
    <row r="70" spans="2:9" ht="15.75">
      <c r="B70" s="1154" t="s">
        <v>468</v>
      </c>
      <c r="C70" s="1155" t="s">
        <v>469</v>
      </c>
      <c r="D70" s="484"/>
      <c r="E70" s="484"/>
      <c r="F70" s="1058"/>
      <c r="G70" s="668"/>
      <c r="H70" s="668"/>
      <c r="I70" s="578"/>
    </row>
    <row r="71" spans="2:9" ht="15.75">
      <c r="B71" s="1154" t="s">
        <v>470</v>
      </c>
      <c r="C71" s="1155" t="s">
        <v>471</v>
      </c>
      <c r="D71" s="484"/>
      <c r="E71" s="484"/>
      <c r="F71" s="1058"/>
      <c r="G71" s="668"/>
      <c r="H71" s="668"/>
      <c r="I71" s="578"/>
    </row>
    <row r="72" spans="2:9" ht="15.75">
      <c r="B72" s="1154" t="s">
        <v>472</v>
      </c>
      <c r="C72" s="1155" t="s">
        <v>2421</v>
      </c>
      <c r="D72" s="484"/>
      <c r="E72" s="484"/>
      <c r="F72" s="1058"/>
      <c r="G72" s="668"/>
      <c r="H72" s="668"/>
      <c r="I72" s="578"/>
    </row>
    <row r="73" spans="2:9" ht="6" customHeight="1">
      <c r="B73" s="1162"/>
      <c r="C73" s="1153"/>
      <c r="D73" s="280"/>
      <c r="E73" s="70"/>
      <c r="F73" s="578"/>
      <c r="G73" s="578"/>
      <c r="H73" s="578"/>
      <c r="I73" s="578"/>
    </row>
    <row r="74" spans="2:9" ht="15.75">
      <c r="B74" s="1179" t="s">
        <v>537</v>
      </c>
      <c r="C74" s="1180" t="s">
        <v>2569</v>
      </c>
      <c r="D74" s="578"/>
      <c r="E74" s="578"/>
      <c r="F74" s="578"/>
      <c r="G74" s="578"/>
      <c r="H74" s="578"/>
      <c r="I74" s="578"/>
    </row>
    <row r="75" spans="2:9" ht="15.75">
      <c r="B75" s="1160" t="s">
        <v>506</v>
      </c>
      <c r="C75" s="1155" t="s">
        <v>2407</v>
      </c>
      <c r="D75" s="484"/>
      <c r="E75" s="484"/>
      <c r="F75" s="1058"/>
      <c r="G75" s="668"/>
      <c r="H75" s="668"/>
      <c r="I75" s="578"/>
    </row>
    <row r="76" spans="2:9" ht="15.75">
      <c r="B76" s="1160" t="s">
        <v>507</v>
      </c>
      <c r="C76" s="1155" t="s">
        <v>2398</v>
      </c>
      <c r="D76" s="484"/>
      <c r="E76" s="484"/>
      <c r="F76" s="1058"/>
      <c r="G76" s="668"/>
      <c r="H76" s="668"/>
      <c r="I76" s="578"/>
    </row>
    <row r="77" spans="2:9" ht="15.75">
      <c r="B77" s="1160" t="s">
        <v>470</v>
      </c>
      <c r="C77" s="1155" t="s">
        <v>2408</v>
      </c>
      <c r="D77" s="484"/>
      <c r="E77" s="484"/>
      <c r="F77" s="1058"/>
      <c r="G77" s="668"/>
      <c r="H77" s="668"/>
      <c r="I77" s="578"/>
    </row>
    <row r="78" spans="2:9" ht="15.75">
      <c r="B78" s="1160" t="s">
        <v>472</v>
      </c>
      <c r="C78" s="1155" t="s">
        <v>2409</v>
      </c>
      <c r="D78" s="484"/>
      <c r="E78" s="484"/>
      <c r="F78" s="1058"/>
      <c r="G78" s="668"/>
      <c r="H78" s="668"/>
      <c r="I78" s="578"/>
    </row>
    <row r="79" spans="2:9" ht="15.75">
      <c r="B79" s="1160" t="s">
        <v>489</v>
      </c>
      <c r="C79" s="1155" t="s">
        <v>2399</v>
      </c>
      <c r="D79" s="484"/>
      <c r="E79" s="484"/>
      <c r="F79" s="1058"/>
      <c r="G79" s="668"/>
      <c r="H79" s="668"/>
      <c r="I79" s="578"/>
    </row>
    <row r="80" spans="2:9" ht="15.75">
      <c r="B80" s="1160" t="s">
        <v>508</v>
      </c>
      <c r="C80" s="1155" t="s">
        <v>2400</v>
      </c>
      <c r="D80" s="484"/>
      <c r="E80" s="484"/>
      <c r="F80" s="1058"/>
      <c r="G80" s="668"/>
      <c r="H80" s="668"/>
      <c r="I80" s="578"/>
    </row>
    <row r="81" spans="2:9" ht="15.75">
      <c r="B81" s="1160" t="s">
        <v>494</v>
      </c>
      <c r="C81" s="1155" t="s">
        <v>2401</v>
      </c>
      <c r="D81" s="484"/>
      <c r="E81" s="484"/>
      <c r="F81" s="1058"/>
      <c r="G81" s="668"/>
      <c r="H81" s="668"/>
      <c r="I81" s="578"/>
    </row>
    <row r="82" spans="2:9" ht="15.75">
      <c r="B82" s="1160" t="s">
        <v>496</v>
      </c>
      <c r="C82" s="1155" t="s">
        <v>2410</v>
      </c>
      <c r="D82" s="484"/>
      <c r="E82" s="484"/>
      <c r="F82" s="1058"/>
      <c r="G82" s="668"/>
      <c r="H82" s="668"/>
      <c r="I82" s="578"/>
    </row>
    <row r="83" spans="2:9" ht="15.75">
      <c r="B83" s="1160" t="s">
        <v>509</v>
      </c>
      <c r="C83" s="1155" t="s">
        <v>2402</v>
      </c>
      <c r="D83" s="484"/>
      <c r="E83" s="484"/>
      <c r="F83" s="1058"/>
      <c r="G83" s="668"/>
      <c r="H83" s="668"/>
      <c r="I83" s="578"/>
    </row>
    <row r="84" spans="2:9" ht="15.75">
      <c r="B84" s="1160" t="s">
        <v>510</v>
      </c>
      <c r="C84" s="1155" t="s">
        <v>2403</v>
      </c>
      <c r="D84" s="484"/>
      <c r="E84" s="484"/>
      <c r="F84" s="1058"/>
      <c r="G84" s="668"/>
      <c r="H84" s="668"/>
      <c r="I84" s="578"/>
    </row>
    <row r="85" spans="2:9" ht="15.75">
      <c r="B85" s="1160" t="s">
        <v>511</v>
      </c>
      <c r="C85" s="1155" t="s">
        <v>2404</v>
      </c>
      <c r="D85" s="484"/>
      <c r="E85" s="484"/>
      <c r="F85" s="1058"/>
      <c r="G85" s="668"/>
      <c r="H85" s="668"/>
      <c r="I85" s="578"/>
    </row>
    <row r="86" spans="2:9" ht="15.75">
      <c r="B86" s="1160">
        <v>13</v>
      </c>
      <c r="C86" s="1155" t="s">
        <v>2251</v>
      </c>
      <c r="D86" s="1062"/>
      <c r="E86" s="1062"/>
      <c r="F86" s="899"/>
      <c r="G86" s="668"/>
      <c r="H86" s="668"/>
      <c r="I86" s="1061"/>
    </row>
    <row r="87" spans="2:9" ht="15.75">
      <c r="B87" s="1160">
        <v>14</v>
      </c>
      <c r="C87" s="1155" t="s">
        <v>2250</v>
      </c>
      <c r="D87" s="1062"/>
      <c r="E87" s="1062"/>
      <c r="F87" s="899"/>
      <c r="G87" s="668"/>
      <c r="H87" s="668"/>
      <c r="I87" s="1061"/>
    </row>
    <row r="88" spans="2:9" ht="15.75">
      <c r="B88" s="1160">
        <v>15</v>
      </c>
      <c r="C88" s="1155" t="s">
        <v>2248</v>
      </c>
      <c r="D88" s="1062"/>
      <c r="E88" s="1062"/>
      <c r="F88" s="899"/>
      <c r="G88" s="668"/>
      <c r="H88" s="668"/>
      <c r="I88" s="1061"/>
    </row>
    <row r="89" spans="2:9" ht="6.75" customHeight="1">
      <c r="B89" s="1163"/>
      <c r="C89" s="1161"/>
      <c r="D89" s="1062"/>
      <c r="E89" s="1062"/>
      <c r="F89" s="899"/>
      <c r="G89" s="668"/>
      <c r="H89" s="668"/>
      <c r="I89" s="1061"/>
    </row>
    <row r="90" spans="2:9" ht="15.75">
      <c r="B90" s="1179" t="s">
        <v>537</v>
      </c>
      <c r="C90" s="1180" t="s">
        <v>2271</v>
      </c>
      <c r="D90" s="1062"/>
      <c r="E90" s="1062"/>
      <c r="F90" s="899"/>
      <c r="G90" s="668"/>
      <c r="H90" s="668"/>
      <c r="I90" s="1061"/>
    </row>
    <row r="91" spans="2:9" ht="15.75">
      <c r="B91" s="1160">
        <v>16</v>
      </c>
      <c r="C91" s="1168" t="s">
        <v>517</v>
      </c>
      <c r="D91" s="1062"/>
      <c r="E91" s="1062"/>
      <c r="F91" s="899"/>
      <c r="G91" s="668"/>
      <c r="H91" s="668"/>
      <c r="I91" s="92"/>
    </row>
    <row r="92" spans="2:9" ht="15.75">
      <c r="B92" s="1160">
        <v>17</v>
      </c>
      <c r="C92" s="1168" t="s">
        <v>518</v>
      </c>
      <c r="D92" s="1062"/>
      <c r="E92" s="1062"/>
      <c r="F92" s="899"/>
      <c r="G92" s="668"/>
      <c r="H92" s="668"/>
      <c r="I92" s="578"/>
    </row>
    <row r="93" spans="2:9" ht="15.75">
      <c r="B93" s="1160">
        <v>18</v>
      </c>
      <c r="C93" s="1168" t="s">
        <v>2272</v>
      </c>
      <c r="D93" s="1062"/>
      <c r="E93" s="1062"/>
      <c r="F93" s="899"/>
      <c r="G93" s="668"/>
      <c r="H93" s="668"/>
      <c r="I93" s="578"/>
    </row>
    <row r="94" spans="2:9" ht="15.75">
      <c r="B94" s="1160">
        <v>19</v>
      </c>
      <c r="C94" s="1168" t="s">
        <v>2273</v>
      </c>
      <c r="D94" s="1062"/>
      <c r="E94" s="1062"/>
      <c r="F94" s="899"/>
      <c r="G94" s="668"/>
      <c r="H94" s="668"/>
      <c r="I94" s="578"/>
    </row>
    <row r="95" spans="2:9" ht="15.75">
      <c r="B95" s="1160">
        <v>20</v>
      </c>
      <c r="C95" s="1168" t="s">
        <v>521</v>
      </c>
      <c r="D95" s="1062"/>
      <c r="E95" s="1062"/>
      <c r="F95" s="899"/>
      <c r="G95" s="668"/>
      <c r="H95" s="668"/>
      <c r="I95" s="578"/>
    </row>
    <row r="96" spans="2:9" ht="15.75">
      <c r="B96" s="1160">
        <v>21</v>
      </c>
      <c r="C96" s="1168" t="s">
        <v>522</v>
      </c>
      <c r="D96" s="1062"/>
      <c r="E96" s="1062"/>
      <c r="F96" s="899"/>
      <c r="G96" s="668"/>
      <c r="H96" s="668"/>
      <c r="I96" s="578"/>
    </row>
    <row r="97" spans="2:9" ht="15.75">
      <c r="B97" s="1160">
        <v>22</v>
      </c>
      <c r="C97" s="1168" t="s">
        <v>974</v>
      </c>
      <c r="D97" s="1062"/>
      <c r="E97" s="1062"/>
      <c r="F97" s="899"/>
      <c r="G97" s="668"/>
      <c r="H97" s="668"/>
      <c r="I97" s="578"/>
    </row>
    <row r="98" spans="2:9" ht="15.75">
      <c r="B98" s="1160">
        <v>23</v>
      </c>
      <c r="C98" s="1168" t="s">
        <v>2370</v>
      </c>
      <c r="D98" s="1062"/>
      <c r="E98" s="1062"/>
      <c r="F98" s="899"/>
      <c r="G98" s="668"/>
      <c r="H98" s="668"/>
      <c r="I98" s="1061"/>
    </row>
    <row r="99" spans="2:9" ht="15.75">
      <c r="B99" s="1160">
        <v>24</v>
      </c>
      <c r="C99" s="1168" t="s">
        <v>2371</v>
      </c>
      <c r="D99" s="1062"/>
      <c r="E99" s="1062"/>
      <c r="F99" s="899"/>
      <c r="G99" s="668"/>
      <c r="H99" s="668"/>
      <c r="I99" s="1061"/>
    </row>
    <row r="100" spans="2:9" ht="15.75">
      <c r="B100" s="1160">
        <v>25</v>
      </c>
      <c r="C100" s="1168" t="s">
        <v>2372</v>
      </c>
      <c r="D100" s="1062"/>
      <c r="E100" s="1062"/>
      <c r="F100" s="899"/>
      <c r="G100" s="668"/>
      <c r="H100" s="668"/>
      <c r="I100" s="1061"/>
    </row>
    <row r="101" spans="2:9" ht="15.75">
      <c r="B101" s="1160">
        <v>26</v>
      </c>
      <c r="C101" s="1168" t="s">
        <v>2373</v>
      </c>
      <c r="D101" s="1062"/>
      <c r="E101" s="1062"/>
      <c r="F101" s="899"/>
      <c r="G101" s="668"/>
      <c r="H101" s="668"/>
      <c r="I101" s="1061"/>
    </row>
    <row r="102" spans="2:9" ht="6.75" customHeight="1">
      <c r="B102" s="1162"/>
      <c r="C102" s="1153"/>
      <c r="D102" s="280"/>
      <c r="E102" s="70"/>
      <c r="F102" s="578"/>
      <c r="G102" s="578"/>
      <c r="H102" s="578"/>
      <c r="I102" s="578"/>
    </row>
    <row r="103" spans="2:9" ht="16.5">
      <c r="B103" s="1179" t="s">
        <v>538</v>
      </c>
      <c r="C103" s="1180" t="s">
        <v>475</v>
      </c>
      <c r="D103" s="483"/>
      <c r="E103" s="483"/>
      <c r="F103" s="578"/>
      <c r="G103" s="578"/>
      <c r="H103" s="578"/>
      <c r="I103" s="578"/>
    </row>
    <row r="104" spans="2:9" ht="15.75">
      <c r="B104" s="1160" t="s">
        <v>463</v>
      </c>
      <c r="C104" s="1155" t="s">
        <v>476</v>
      </c>
      <c r="D104" s="1062"/>
      <c r="E104" s="1062"/>
      <c r="F104" s="899"/>
      <c r="G104" s="668"/>
      <c r="H104" s="668"/>
      <c r="I104" s="578"/>
    </row>
    <row r="105" spans="2:9" ht="15.75">
      <c r="B105" s="1160" t="s">
        <v>465</v>
      </c>
      <c r="C105" s="1155" t="s">
        <v>477</v>
      </c>
      <c r="D105" s="1062"/>
      <c r="E105" s="1062"/>
      <c r="F105" s="899"/>
      <c r="G105" s="668"/>
      <c r="H105" s="668"/>
      <c r="I105" s="578"/>
    </row>
    <row r="106" spans="2:9" ht="15.75">
      <c r="B106" s="1160" t="s">
        <v>466</v>
      </c>
      <c r="C106" s="1155" t="s">
        <v>478</v>
      </c>
      <c r="D106" s="1062"/>
      <c r="E106" s="1062"/>
      <c r="F106" s="899"/>
      <c r="G106" s="668"/>
      <c r="H106" s="668"/>
      <c r="I106" s="578"/>
    </row>
    <row r="107" spans="2:9" ht="15.75">
      <c r="B107" s="1160" t="s">
        <v>467</v>
      </c>
      <c r="C107" s="1155" t="s">
        <v>479</v>
      </c>
      <c r="D107" s="1062"/>
      <c r="E107" s="1062"/>
      <c r="F107" s="899"/>
      <c r="G107" s="668"/>
      <c r="H107" s="668"/>
      <c r="I107" s="578"/>
    </row>
    <row r="108" spans="2:9" ht="15.75">
      <c r="B108" s="1160" t="s">
        <v>480</v>
      </c>
      <c r="C108" s="1155" t="s">
        <v>481</v>
      </c>
      <c r="D108" s="1062"/>
      <c r="E108" s="1062"/>
      <c r="F108" s="899"/>
      <c r="G108" s="668"/>
      <c r="H108" s="668"/>
      <c r="I108" s="578"/>
    </row>
    <row r="109" spans="2:9" ht="15.75">
      <c r="B109" s="1160" t="s">
        <v>482</v>
      </c>
      <c r="C109" s="1155" t="s">
        <v>483</v>
      </c>
      <c r="D109" s="1062"/>
      <c r="E109" s="1062"/>
      <c r="F109" s="899"/>
      <c r="G109" s="668"/>
      <c r="H109" s="668"/>
      <c r="I109" s="578"/>
    </row>
    <row r="110" spans="2:9" ht="15.75">
      <c r="B110" s="1160" t="s">
        <v>470</v>
      </c>
      <c r="C110" s="1155" t="s">
        <v>484</v>
      </c>
      <c r="D110" s="1062"/>
      <c r="E110" s="1062"/>
      <c r="F110" s="899"/>
      <c r="G110" s="668"/>
      <c r="H110" s="668"/>
      <c r="I110" s="578"/>
    </row>
    <row r="111" spans="2:9" ht="5.25" customHeight="1">
      <c r="B111" s="1152"/>
      <c r="C111" s="1153"/>
      <c r="D111" s="578"/>
      <c r="E111" s="578"/>
      <c r="F111" s="578"/>
      <c r="G111" s="578"/>
      <c r="H111" s="578"/>
      <c r="I111" s="578"/>
    </row>
    <row r="112" spans="2:9" ht="16.5">
      <c r="B112" s="1179" t="s">
        <v>539</v>
      </c>
      <c r="C112" s="1180" t="s">
        <v>526</v>
      </c>
      <c r="D112" s="483"/>
      <c r="E112" s="483"/>
      <c r="F112" s="578"/>
      <c r="G112" s="578"/>
      <c r="H112" s="578"/>
      <c r="I112" s="578"/>
    </row>
    <row r="113" spans="1:9" ht="15.75">
      <c r="A113" s="5"/>
      <c r="B113" s="1160" t="s">
        <v>506</v>
      </c>
      <c r="C113" s="1155" t="s">
        <v>529</v>
      </c>
      <c r="D113" s="1062"/>
      <c r="E113" s="1062"/>
      <c r="F113" s="899"/>
      <c r="G113" s="668"/>
      <c r="H113" s="668"/>
      <c r="I113" s="578"/>
    </row>
    <row r="114" spans="1:9" ht="15.75">
      <c r="A114" s="5"/>
      <c r="B114" s="1160" t="s">
        <v>507</v>
      </c>
      <c r="C114" s="1155" t="s">
        <v>530</v>
      </c>
      <c r="D114" s="1062"/>
      <c r="E114" s="1062"/>
      <c r="F114" s="899"/>
      <c r="G114" s="668"/>
      <c r="H114" s="668"/>
      <c r="I114" s="578"/>
    </row>
    <row r="115" spans="1:9" ht="15.75">
      <c r="A115" s="5"/>
      <c r="B115" s="1160" t="s">
        <v>468</v>
      </c>
      <c r="C115" s="1155" t="s">
        <v>531</v>
      </c>
      <c r="D115" s="1062"/>
      <c r="E115" s="1062"/>
      <c r="F115" s="899"/>
      <c r="G115" s="668"/>
      <c r="H115" s="668"/>
      <c r="I115" s="1061"/>
    </row>
    <row r="116" spans="1:9" ht="15.75">
      <c r="A116" s="5"/>
      <c r="B116" s="1164" t="s">
        <v>470</v>
      </c>
      <c r="C116" s="1155" t="s">
        <v>1628</v>
      </c>
      <c r="D116" s="1062"/>
      <c r="E116" s="1062"/>
      <c r="F116" s="899"/>
      <c r="G116" s="668"/>
      <c r="H116" s="668"/>
      <c r="I116" s="1061"/>
    </row>
    <row r="117" spans="1:9" ht="15.75">
      <c r="B117" s="1160" t="s">
        <v>472</v>
      </c>
      <c r="C117" s="1155" t="s">
        <v>2374</v>
      </c>
      <c r="D117" s="1062"/>
      <c r="E117" s="1062"/>
      <c r="F117" s="899"/>
      <c r="G117" s="668"/>
      <c r="H117" s="668"/>
      <c r="I117" s="578"/>
    </row>
    <row r="118" spans="1:9" ht="15.75">
      <c r="B118" s="1160" t="s">
        <v>489</v>
      </c>
      <c r="C118" s="1155" t="s">
        <v>2375</v>
      </c>
      <c r="D118" s="1062"/>
      <c r="E118" s="1062"/>
      <c r="F118" s="899"/>
      <c r="G118" s="668"/>
      <c r="H118" s="668"/>
      <c r="I118" s="578"/>
    </row>
    <row r="119" spans="1:9" ht="6" customHeight="1">
      <c r="B119" s="1152"/>
      <c r="C119" s="1153"/>
      <c r="D119" s="578"/>
      <c r="E119" s="578"/>
      <c r="F119" s="668"/>
      <c r="G119" s="668"/>
      <c r="H119" s="668"/>
      <c r="I119" s="578"/>
    </row>
    <row r="120" spans="1:9" ht="16.5">
      <c r="B120" s="1179" t="s">
        <v>540</v>
      </c>
      <c r="C120" s="1180" t="s">
        <v>512</v>
      </c>
      <c r="D120" s="483"/>
      <c r="E120" s="483"/>
      <c r="F120" s="578"/>
      <c r="G120" s="578"/>
      <c r="H120" s="578"/>
      <c r="I120" s="578"/>
    </row>
    <row r="121" spans="1:9" ht="15.75">
      <c r="B121" s="1160" t="s">
        <v>506</v>
      </c>
      <c r="C121" s="1155" t="s">
        <v>2422</v>
      </c>
      <c r="D121" s="1062"/>
      <c r="E121" s="1062"/>
      <c r="F121" s="899"/>
      <c r="G121" s="668"/>
      <c r="H121" s="668"/>
      <c r="I121" s="578"/>
    </row>
    <row r="122" spans="1:9" ht="15.75">
      <c r="B122" s="1160" t="s">
        <v>466</v>
      </c>
      <c r="C122" s="1155" t="s">
        <v>513</v>
      </c>
      <c r="D122" s="1062"/>
      <c r="E122" s="1062"/>
      <c r="F122" s="899"/>
      <c r="G122" s="668"/>
      <c r="H122" s="668"/>
      <c r="I122" s="578"/>
    </row>
    <row r="123" spans="1:9" ht="15.75">
      <c r="B123" s="1160" t="s">
        <v>467</v>
      </c>
      <c r="C123" s="1155" t="s">
        <v>514</v>
      </c>
      <c r="D123" s="1062"/>
      <c r="E123" s="1062"/>
      <c r="F123" s="899"/>
      <c r="G123" s="668"/>
      <c r="H123" s="668"/>
      <c r="I123" s="578"/>
    </row>
    <row r="124" spans="1:9" ht="15.75">
      <c r="B124" s="1160" t="s">
        <v>515</v>
      </c>
      <c r="C124" s="1155" t="s">
        <v>516</v>
      </c>
      <c r="D124" s="1062"/>
      <c r="E124" s="1062"/>
      <c r="F124" s="899"/>
      <c r="G124" s="668"/>
      <c r="H124" s="668"/>
      <c r="I124" s="578"/>
    </row>
    <row r="125" spans="1:9" ht="15.75">
      <c r="B125" s="1160" t="s">
        <v>468</v>
      </c>
      <c r="C125" s="1155" t="s">
        <v>523</v>
      </c>
      <c r="D125" s="1062"/>
      <c r="E125" s="1062"/>
      <c r="F125" s="899"/>
      <c r="G125" s="668"/>
      <c r="H125" s="668"/>
      <c r="I125" s="578"/>
    </row>
    <row r="126" spans="1:9" ht="15.75">
      <c r="B126" s="1160" t="s">
        <v>470</v>
      </c>
      <c r="C126" s="1155" t="s">
        <v>524</v>
      </c>
      <c r="D126" s="1062"/>
      <c r="E126" s="1062"/>
      <c r="F126" s="899"/>
      <c r="G126" s="668"/>
      <c r="H126" s="668"/>
      <c r="I126" s="578"/>
    </row>
    <row r="127" spans="1:9" ht="15.75">
      <c r="B127" s="1160" t="s">
        <v>472</v>
      </c>
      <c r="C127" s="1155" t="s">
        <v>525</v>
      </c>
      <c r="D127" s="1062"/>
      <c r="E127" s="1062"/>
      <c r="F127" s="899"/>
      <c r="G127" s="668"/>
      <c r="H127" s="668"/>
      <c r="I127" s="578"/>
    </row>
    <row r="128" spans="1:9" ht="5.25" customHeight="1">
      <c r="B128" s="1152"/>
      <c r="C128" s="1153"/>
      <c r="D128" s="578"/>
      <c r="E128" s="578"/>
      <c r="F128" s="668"/>
      <c r="G128" s="578"/>
      <c r="H128" s="578"/>
      <c r="I128" s="578"/>
    </row>
    <row r="129" spans="2:9" ht="15.75">
      <c r="B129" s="1179" t="s">
        <v>1567</v>
      </c>
      <c r="C129" s="1180" t="s">
        <v>1593</v>
      </c>
      <c r="D129" s="578"/>
      <c r="E129" s="578"/>
      <c r="F129" s="578"/>
      <c r="G129" s="578"/>
      <c r="H129" s="578"/>
      <c r="I129" s="578"/>
    </row>
    <row r="130" spans="2:9" ht="15.75">
      <c r="B130" s="1160" t="s">
        <v>463</v>
      </c>
      <c r="C130" s="1155" t="s">
        <v>1771</v>
      </c>
      <c r="D130" s="1062"/>
      <c r="E130" s="1062"/>
      <c r="F130" s="899"/>
      <c r="G130" s="668"/>
      <c r="H130" s="668"/>
      <c r="I130" s="1063"/>
    </row>
    <row r="131" spans="2:9" ht="15.75">
      <c r="B131" s="1165" t="s">
        <v>465</v>
      </c>
      <c r="C131" s="1169" t="s">
        <v>1772</v>
      </c>
      <c r="D131" s="1062"/>
      <c r="E131" s="1062"/>
      <c r="F131" s="899"/>
      <c r="G131" s="668"/>
      <c r="H131" s="668"/>
      <c r="I131" s="1063"/>
    </row>
    <row r="132" spans="2:9" ht="15.75">
      <c r="B132" s="1166"/>
      <c r="C132" s="1167"/>
      <c r="D132" s="578"/>
      <c r="E132" s="578"/>
      <c r="F132" s="578"/>
      <c r="G132" s="578"/>
      <c r="H132" s="578"/>
      <c r="I132" s="578"/>
    </row>
    <row r="133" spans="2:9" ht="15.75">
      <c r="B133" s="1172" t="s">
        <v>474</v>
      </c>
      <c r="C133" s="1167"/>
    </row>
    <row r="134" spans="2:9">
      <c r="B134" s="1170" t="s">
        <v>1769</v>
      </c>
      <c r="C134" s="1171"/>
    </row>
    <row r="135" spans="2:9">
      <c r="B135" s="1171" t="s">
        <v>2245</v>
      </c>
      <c r="C135" s="1171"/>
    </row>
    <row r="136" spans="2:9">
      <c r="B136" s="1171" t="s">
        <v>2252</v>
      </c>
      <c r="C136" s="1171"/>
    </row>
  </sheetData>
  <mergeCells count="3">
    <mergeCell ref="F2:H2"/>
    <mergeCell ref="B2:C2"/>
    <mergeCell ref="B1:C1"/>
  </mergeCells>
  <phoneticPr fontId="74" type="noConversion"/>
  <hyperlinks>
    <hyperlink ref="C7" location="'Seccion B'!B4" display="Indicadores Agregados de Sector Salud"/>
    <hyperlink ref="C15" location="'Seccion C'!B4" display="Población Beneficiaria FONASA"/>
    <hyperlink ref="C26" location="'Sección D-MLE'!B4" display="Prestaciones Modalidad Libre Elección"/>
    <hyperlink ref="C65" location="'Sección E'!B4" display="Canales de Contacto "/>
    <hyperlink ref="C74" location="'Sección F -SIL'!B4" display="Subsidios de Incapacidad Laboral"/>
    <hyperlink ref="C103" location="'Sección G'!B4" display="Prestadores en Convenio MLE"/>
    <hyperlink ref="C112" location="'Sección H'!B4" display="Fiscalización de Prestaciones - Fiscalización de Cotizaciones"/>
    <hyperlink ref="C120" location="'Sección I'!B4" display="Balances"/>
    <hyperlink ref="C129" location="'Sección J'!B4" display="Anexo Población"/>
    <hyperlink ref="C4" location="'Sección A'!B4" display="Glosario de Terminos y Corrector Monetario"/>
    <hyperlink ref="C90" location="'Seccion F - Prest. Med.'!B4" display="Préstamos Médicos"/>
    <hyperlink ref="C43" location="'Sección D-Prg.Esp.'!B4" display="Programas Especiales"/>
    <hyperlink ref="C54" location="'Seccion D-Conv.'!B4" display="Convenios Asistenciales"/>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sheetPr>
    <tabColor rgb="FF008080"/>
  </sheetPr>
  <dimension ref="A1:F34"/>
  <sheetViews>
    <sheetView zoomScale="91" zoomScaleNormal="91" workbookViewId="0">
      <selection sqref="A1:IV65536"/>
    </sheetView>
  </sheetViews>
  <sheetFormatPr baseColWidth="10" defaultColWidth="11.42578125" defaultRowHeight="14.25"/>
  <cols>
    <col min="1" max="1" width="11.5703125" style="1171" customWidth="1"/>
    <col min="2" max="2" width="14.28515625" style="1171" customWidth="1"/>
    <col min="3" max="3" width="18.85546875" style="1171" customWidth="1"/>
    <col min="4" max="4" width="15.42578125" style="1171" customWidth="1"/>
    <col min="5" max="6" width="16.7109375" style="1171" customWidth="1"/>
    <col min="7" max="16384" width="11.42578125" style="1171"/>
  </cols>
  <sheetData>
    <row r="1" spans="1:6">
      <c r="A1" s="2036" t="s">
        <v>437</v>
      </c>
      <c r="B1" s="2036"/>
      <c r="C1" s="2036"/>
      <c r="D1" s="2036"/>
      <c r="E1" s="2036"/>
      <c r="F1" s="2036"/>
    </row>
    <row r="2" spans="1:6">
      <c r="A2" s="2042" t="s">
        <v>2489</v>
      </c>
      <c r="B2" s="2042"/>
      <c r="C2" s="2042"/>
      <c r="D2" s="2042"/>
      <c r="E2" s="2042"/>
      <c r="F2" s="2042"/>
    </row>
    <row r="3" spans="1:6">
      <c r="A3" s="2042" t="s">
        <v>347</v>
      </c>
      <c r="B3" s="2042"/>
      <c r="C3" s="2042"/>
      <c r="D3" s="2042"/>
      <c r="E3" s="2042"/>
      <c r="F3" s="2042"/>
    </row>
    <row r="4" spans="1:6">
      <c r="A4" s="2042" t="s">
        <v>348</v>
      </c>
      <c r="B4" s="2042"/>
      <c r="C4" s="2042"/>
      <c r="D4" s="2042"/>
      <c r="E4" s="2042"/>
      <c r="F4" s="2042"/>
    </row>
    <row r="5" spans="1:6">
      <c r="A5" s="2059" t="s">
        <v>349</v>
      </c>
      <c r="B5" s="2059"/>
      <c r="C5" s="2059"/>
      <c r="D5" s="2059"/>
      <c r="E5" s="2059"/>
      <c r="F5" s="2059"/>
    </row>
    <row r="6" spans="1:6" ht="15" thickBot="1">
      <c r="A6" s="1249"/>
      <c r="B6" s="1249"/>
      <c r="C6" s="1249"/>
      <c r="D6" s="1249"/>
      <c r="E6" s="1249"/>
      <c r="F6" s="1249"/>
    </row>
    <row r="7" spans="1:6" ht="15" customHeight="1">
      <c r="A7" s="2061" t="s">
        <v>870</v>
      </c>
      <c r="B7" s="2063" t="s">
        <v>350</v>
      </c>
      <c r="C7" s="2063"/>
      <c r="D7" s="2063"/>
      <c r="E7" s="2064" t="s">
        <v>2486</v>
      </c>
      <c r="F7" s="2061" t="s">
        <v>547</v>
      </c>
    </row>
    <row r="8" spans="1:6" ht="25.5">
      <c r="A8" s="2062"/>
      <c r="B8" s="517" t="s">
        <v>351</v>
      </c>
      <c r="C8" s="518" t="s">
        <v>2488</v>
      </c>
      <c r="D8" s="518" t="s">
        <v>2487</v>
      </c>
      <c r="E8" s="2062"/>
      <c r="F8" s="2062"/>
    </row>
    <row r="9" spans="1:6">
      <c r="A9" s="109">
        <v>1995</v>
      </c>
      <c r="B9" s="522">
        <f>+C9+D9</f>
        <v>16804.898865027171</v>
      </c>
      <c r="C9" s="506">
        <v>8343.3949870271699</v>
      </c>
      <c r="D9" s="522">
        <v>8461.5038780000014</v>
      </c>
      <c r="E9" s="522">
        <v>10867.407722905349</v>
      </c>
      <c r="F9" s="522">
        <f>+B9+E9</f>
        <v>27672.306587932522</v>
      </c>
    </row>
    <row r="10" spans="1:6">
      <c r="A10" s="109">
        <v>1996</v>
      </c>
      <c r="B10" s="522">
        <f t="shared" ref="B10:B24" si="0">+C10+D10</f>
        <v>21430.114847338791</v>
      </c>
      <c r="C10" s="506">
        <v>10185.693847338791</v>
      </c>
      <c r="D10" s="522">
        <v>11244.421</v>
      </c>
      <c r="E10" s="522">
        <v>13188.181747800583</v>
      </c>
      <c r="F10" s="522">
        <f t="shared" ref="F10:F24" si="1">+B10+E10</f>
        <v>34618.296595139371</v>
      </c>
    </row>
    <row r="11" spans="1:6">
      <c r="A11" s="109">
        <v>1997</v>
      </c>
      <c r="B11" s="522">
        <f t="shared" si="0"/>
        <v>27637.956247238424</v>
      </c>
      <c r="C11" s="506">
        <v>12380.962247238424</v>
      </c>
      <c r="D11" s="522">
        <v>15256.994000000001</v>
      </c>
      <c r="E11" s="522">
        <v>13913.458026440378</v>
      </c>
      <c r="F11" s="522">
        <f t="shared" si="1"/>
        <v>41551.414273678805</v>
      </c>
    </row>
    <row r="12" spans="1:6">
      <c r="A12" s="109">
        <v>1998</v>
      </c>
      <c r="B12" s="522">
        <f t="shared" si="0"/>
        <v>36137.495845958358</v>
      </c>
      <c r="C12" s="506">
        <v>14076.347845958357</v>
      </c>
      <c r="D12" s="522">
        <v>22061.148000000001</v>
      </c>
      <c r="E12" s="522">
        <v>17869.931580490662</v>
      </c>
      <c r="F12" s="522">
        <f t="shared" si="1"/>
        <v>54007.427426449023</v>
      </c>
    </row>
    <row r="13" spans="1:6">
      <c r="A13" s="109">
        <v>1999</v>
      </c>
      <c r="B13" s="522">
        <f t="shared" si="0"/>
        <v>41065.252</v>
      </c>
      <c r="C13" s="506">
        <v>15247.671999999999</v>
      </c>
      <c r="D13" s="522">
        <v>25817.58</v>
      </c>
      <c r="E13" s="522">
        <v>20262.296999999999</v>
      </c>
      <c r="F13" s="522">
        <f t="shared" si="1"/>
        <v>61327.548999999999</v>
      </c>
    </row>
    <row r="14" spans="1:6">
      <c r="A14" s="109">
        <v>2000</v>
      </c>
      <c r="B14" s="522">
        <f t="shared" si="0"/>
        <v>47084.506999999998</v>
      </c>
      <c r="C14" s="506">
        <v>15901.368999999999</v>
      </c>
      <c r="D14" s="522">
        <v>31183.137999999999</v>
      </c>
      <c r="E14" s="522">
        <v>24538.481</v>
      </c>
      <c r="F14" s="522">
        <f t="shared" si="1"/>
        <v>71622.987999999998</v>
      </c>
    </row>
    <row r="15" spans="1:6">
      <c r="A15" s="109">
        <v>2001</v>
      </c>
      <c r="B15" s="522">
        <f t="shared" si="0"/>
        <v>53916.394999999997</v>
      </c>
      <c r="C15" s="506">
        <v>19786.736999999994</v>
      </c>
      <c r="D15" s="522">
        <v>34129.658000000003</v>
      </c>
      <c r="E15" s="522">
        <v>27863.651999999998</v>
      </c>
      <c r="F15" s="522">
        <f t="shared" si="1"/>
        <v>81780.046999999991</v>
      </c>
    </row>
    <row r="16" spans="1:6">
      <c r="A16" s="109">
        <v>2002</v>
      </c>
      <c r="B16" s="522">
        <f t="shared" si="0"/>
        <v>59273.601999999999</v>
      </c>
      <c r="C16" s="506">
        <v>22110.960999999996</v>
      </c>
      <c r="D16" s="522">
        <v>37162.641000000003</v>
      </c>
      <c r="E16" s="522">
        <v>30294.742999999999</v>
      </c>
      <c r="F16" s="522">
        <f t="shared" si="1"/>
        <v>89568.345000000001</v>
      </c>
    </row>
    <row r="17" spans="1:6">
      <c r="A17" s="109">
        <v>2003</v>
      </c>
      <c r="B17" s="522">
        <f t="shared" si="0"/>
        <v>62410.54</v>
      </c>
      <c r="C17" s="506">
        <v>24211.54</v>
      </c>
      <c r="D17" s="522">
        <v>38199</v>
      </c>
      <c r="E17" s="522">
        <v>30484.826000000001</v>
      </c>
      <c r="F17" s="522">
        <f t="shared" si="1"/>
        <v>92895.366000000009</v>
      </c>
    </row>
    <row r="18" spans="1:6">
      <c r="A18" s="109">
        <v>2004</v>
      </c>
      <c r="B18" s="522">
        <f t="shared" si="0"/>
        <v>69291.706000000006</v>
      </c>
      <c r="C18" s="506">
        <v>28585.706000000006</v>
      </c>
      <c r="D18" s="506">
        <v>40706</v>
      </c>
      <c r="E18" s="506">
        <v>31539.541000000001</v>
      </c>
      <c r="F18" s="522">
        <f t="shared" si="1"/>
        <v>100831.247</v>
      </c>
    </row>
    <row r="19" spans="1:6">
      <c r="A19" s="109">
        <v>2005</v>
      </c>
      <c r="B19" s="522">
        <f t="shared" si="0"/>
        <v>88937.663</v>
      </c>
      <c r="C19" s="506">
        <v>33278.385000000002</v>
      </c>
      <c r="D19" s="506">
        <v>55659.277999999998</v>
      </c>
      <c r="E19" s="506">
        <v>37246.053999999996</v>
      </c>
      <c r="F19" s="522">
        <f t="shared" si="1"/>
        <v>126183.717</v>
      </c>
    </row>
    <row r="20" spans="1:6">
      <c r="A20" s="109">
        <v>2006</v>
      </c>
      <c r="B20" s="522">
        <f t="shared" si="0"/>
        <v>123074.192</v>
      </c>
      <c r="C20" s="506">
        <v>41191.112999999998</v>
      </c>
      <c r="D20" s="506">
        <v>81883.078999999998</v>
      </c>
      <c r="E20" s="506">
        <v>46831.099000000002</v>
      </c>
      <c r="F20" s="522">
        <f t="shared" si="1"/>
        <v>169905.291</v>
      </c>
    </row>
    <row r="21" spans="1:6">
      <c r="A21" s="109">
        <v>2007</v>
      </c>
      <c r="B21" s="522">
        <f t="shared" si="0"/>
        <v>160373.87400000001</v>
      </c>
      <c r="C21" s="506">
        <v>47505.763000000006</v>
      </c>
      <c r="D21" s="506">
        <v>112868.111</v>
      </c>
      <c r="E21" s="506">
        <v>55305.822</v>
      </c>
      <c r="F21" s="522">
        <f t="shared" si="1"/>
        <v>215679.696</v>
      </c>
    </row>
    <row r="22" spans="1:6">
      <c r="A22" s="109">
        <v>2008</v>
      </c>
      <c r="B22" s="522">
        <f t="shared" si="0"/>
        <v>203436.009563</v>
      </c>
      <c r="C22" s="506">
        <v>58834.349155000004</v>
      </c>
      <c r="D22" s="506">
        <v>144601.660408</v>
      </c>
      <c r="E22" s="506">
        <v>65438.065780999998</v>
      </c>
      <c r="F22" s="522">
        <f t="shared" si="1"/>
        <v>268874.07534400001</v>
      </c>
    </row>
    <row r="23" spans="1:6">
      <c r="A23" s="109">
        <v>2009</v>
      </c>
      <c r="B23" s="522">
        <f t="shared" si="0"/>
        <v>250538.16540599999</v>
      </c>
      <c r="C23" s="506">
        <v>54712.294405999972</v>
      </c>
      <c r="D23" s="506">
        <v>195825.87100000001</v>
      </c>
      <c r="E23" s="506">
        <v>94288.123323000007</v>
      </c>
      <c r="F23" s="522">
        <f t="shared" si="1"/>
        <v>344826.28872900002</v>
      </c>
    </row>
    <row r="24" spans="1:6">
      <c r="A24" s="474">
        <v>2010</v>
      </c>
      <c r="B24" s="511">
        <f t="shared" si="0"/>
        <v>259828.63489799999</v>
      </c>
      <c r="C24" s="511">
        <v>65711.785898000002</v>
      </c>
      <c r="D24" s="511">
        <v>194116.84899999999</v>
      </c>
      <c r="E24" s="511">
        <v>86056.72</v>
      </c>
      <c r="F24" s="511">
        <f t="shared" si="1"/>
        <v>345885.35489800002</v>
      </c>
    </row>
    <row r="26" spans="1:6">
      <c r="A26" s="105" t="s">
        <v>1487</v>
      </c>
    </row>
    <row r="27" spans="1:6">
      <c r="A27" s="523" t="s">
        <v>315</v>
      </c>
    </row>
    <row r="28" spans="1:6">
      <c r="A28" s="523" t="s">
        <v>354</v>
      </c>
    </row>
    <row r="29" spans="1:6">
      <c r="A29" s="523" t="s">
        <v>355</v>
      </c>
    </row>
    <row r="30" spans="1:6" ht="24.75" customHeight="1">
      <c r="A30" s="2060" t="s">
        <v>2490</v>
      </c>
      <c r="B30" s="2060"/>
      <c r="C30" s="2060"/>
      <c r="D30" s="2060"/>
      <c r="E30" s="2060"/>
      <c r="F30" s="2060"/>
    </row>
    <row r="31" spans="1:6" ht="24.75" customHeight="1">
      <c r="A31" s="901"/>
      <c r="B31" s="901"/>
      <c r="C31" s="901"/>
      <c r="D31" s="901"/>
      <c r="E31" s="901"/>
      <c r="F31" s="901"/>
    </row>
    <row r="32" spans="1:6">
      <c r="A32" s="105" t="s">
        <v>558</v>
      </c>
    </row>
    <row r="33" spans="1:1">
      <c r="A33" s="523" t="s">
        <v>0</v>
      </c>
    </row>
    <row r="34" spans="1:1">
      <c r="A34" s="523" t="s">
        <v>356</v>
      </c>
    </row>
  </sheetData>
  <mergeCells count="10">
    <mergeCell ref="A30:F30"/>
    <mergeCell ref="A7:A8"/>
    <mergeCell ref="B7:D7"/>
    <mergeCell ref="E7:E8"/>
    <mergeCell ref="F7:F8"/>
    <mergeCell ref="A5:F5"/>
    <mergeCell ref="A1:F1"/>
    <mergeCell ref="A2:F2"/>
    <mergeCell ref="A3:F3"/>
    <mergeCell ref="A4:F4"/>
  </mergeCells>
  <phoneticPr fontId="74" type="noConversion"/>
  <hyperlinks>
    <hyperlink ref="A1:F1" location="'Seccion B'!B4" display="Tabla B05"/>
  </hyperlinks>
  <pageMargins left="1.9685039370078741" right="0.70866141732283472" top="1.1417322834645669" bottom="0.27559055118110237" header="0.31496062992125984" footer="0.31496062992125984"/>
  <pageSetup paperSize="144" scale="95" orientation="landscape" horizontalDpi="300" verticalDpi="300" r:id="rId1"/>
</worksheet>
</file>

<file path=xl/worksheets/sheet100.xml><?xml version="1.0" encoding="utf-8"?>
<worksheet xmlns="http://schemas.openxmlformats.org/spreadsheetml/2006/main" xmlns:r="http://schemas.openxmlformats.org/officeDocument/2006/relationships">
  <sheetPr>
    <tabColor rgb="FF008080"/>
  </sheetPr>
  <dimension ref="A1:H27"/>
  <sheetViews>
    <sheetView workbookViewId="0">
      <selection sqref="A1:IV65536"/>
    </sheetView>
  </sheetViews>
  <sheetFormatPr baseColWidth="10" defaultColWidth="11.42578125" defaultRowHeight="14.25"/>
  <cols>
    <col min="1" max="1" width="2.42578125" style="1188" customWidth="1"/>
    <col min="2" max="2" width="33.5703125" style="1188" customWidth="1"/>
    <col min="3" max="3" width="19.28515625" style="1188" customWidth="1"/>
    <col min="4" max="4" width="12.140625" style="1188" customWidth="1"/>
    <col min="5" max="7" width="11.42578125" style="1188"/>
    <col min="8" max="8" width="12.140625" style="1188" bestFit="1" customWidth="1"/>
    <col min="9" max="16384" width="11.42578125" style="1188"/>
  </cols>
  <sheetData>
    <row r="1" spans="1:8">
      <c r="A1" s="2099" t="s">
        <v>1153</v>
      </c>
      <c r="B1" s="2099"/>
      <c r="C1" s="2099"/>
      <c r="D1" s="2099"/>
      <c r="E1" s="2099"/>
    </row>
    <row r="2" spans="1:8">
      <c r="A2" s="2042" t="s">
        <v>1154</v>
      </c>
      <c r="B2" s="2042"/>
      <c r="C2" s="2042"/>
      <c r="D2" s="2042"/>
      <c r="E2" s="2042"/>
    </row>
    <row r="3" spans="1:8">
      <c r="A3" s="2042" t="s">
        <v>1296</v>
      </c>
      <c r="B3" s="2042"/>
      <c r="C3" s="2042"/>
      <c r="D3" s="2042"/>
      <c r="E3" s="2042"/>
    </row>
    <row r="4" spans="1:8">
      <c r="A4" s="2127" t="s">
        <v>368</v>
      </c>
      <c r="B4" s="2127"/>
      <c r="C4" s="2127"/>
      <c r="D4" s="2127"/>
      <c r="E4" s="2127"/>
    </row>
    <row r="5" spans="1:8" ht="7.5" customHeight="1" thickBot="1">
      <c r="A5" s="1249"/>
      <c r="B5" s="1249"/>
      <c r="C5" s="1249"/>
      <c r="D5" s="1249"/>
      <c r="E5" s="1249"/>
    </row>
    <row r="6" spans="1:8" ht="3" customHeight="1">
      <c r="A6" s="1189"/>
      <c r="B6" s="1189"/>
      <c r="C6" s="2045"/>
      <c r="D6" s="2045"/>
      <c r="E6" s="2045"/>
    </row>
    <row r="7" spans="1:8">
      <c r="A7" s="143" t="s">
        <v>1155</v>
      </c>
      <c r="B7" s="1189"/>
      <c r="C7" s="1">
        <v>2009</v>
      </c>
      <c r="D7" s="1">
        <v>2010</v>
      </c>
    </row>
    <row r="8" spans="1:8">
      <c r="A8" s="2390" t="s">
        <v>1145</v>
      </c>
      <c r="B8" s="2390"/>
      <c r="C8" s="10" t="s">
        <v>1156</v>
      </c>
      <c r="D8" s="137" t="s">
        <v>1156</v>
      </c>
      <c r="E8" s="137" t="s">
        <v>1157</v>
      </c>
    </row>
    <row r="9" spans="1:8" ht="3" customHeight="1">
      <c r="A9" s="230"/>
      <c r="B9" s="231"/>
      <c r="C9" s="1189"/>
      <c r="D9" s="1189"/>
      <c r="E9" s="1292"/>
    </row>
    <row r="10" spans="1:8">
      <c r="A10" s="1712" t="s">
        <v>1158</v>
      </c>
      <c r="B10" s="231"/>
      <c r="C10" s="1057">
        <f>SUM(C11:C15)</f>
        <v>218860.74899543708</v>
      </c>
      <c r="D10" s="224">
        <f>SUM(D11:D15)</f>
        <v>106923</v>
      </c>
      <c r="E10" s="232">
        <f t="shared" ref="E10:E15" si="0">+(D10-C10)/C10</f>
        <v>-0.51145648321696469</v>
      </c>
      <c r="H10" s="224"/>
    </row>
    <row r="11" spans="1:8">
      <c r="B11" s="4" t="s">
        <v>1147</v>
      </c>
      <c r="C11" s="1956">
        <v>18324.804392765163</v>
      </c>
      <c r="D11" s="1957">
        <v>14450</v>
      </c>
      <c r="E11" s="1958">
        <f t="shared" si="0"/>
        <v>-0.21145133719926523</v>
      </c>
      <c r="H11" s="226"/>
    </row>
    <row r="12" spans="1:8">
      <c r="A12" s="1"/>
      <c r="B12" s="4" t="s">
        <v>1148</v>
      </c>
      <c r="C12" s="1956">
        <v>27841.070556314648</v>
      </c>
      <c r="D12" s="1957">
        <v>16428</v>
      </c>
      <c r="E12" s="1958">
        <f t="shared" si="0"/>
        <v>-0.40993648334137223</v>
      </c>
      <c r="H12" s="226"/>
    </row>
    <row r="13" spans="1:8">
      <c r="A13" s="1"/>
      <c r="B13" s="4" t="s">
        <v>1149</v>
      </c>
      <c r="C13" s="1956">
        <v>124875.91945995997</v>
      </c>
      <c r="D13" s="1957">
        <v>40618</v>
      </c>
      <c r="E13" s="1958">
        <f t="shared" si="0"/>
        <v>-0.67473312568462251</v>
      </c>
      <c r="H13" s="226"/>
    </row>
    <row r="14" spans="1:8">
      <c r="A14" s="1"/>
      <c r="B14" s="4" t="s">
        <v>1150</v>
      </c>
      <c r="C14" s="1956">
        <v>19618.876691299942</v>
      </c>
      <c r="D14" s="1957">
        <v>13880</v>
      </c>
      <c r="E14" s="1958">
        <f t="shared" si="0"/>
        <v>-0.29251810802424105</v>
      </c>
      <c r="H14" s="226"/>
    </row>
    <row r="15" spans="1:8">
      <c r="A15" s="1"/>
      <c r="B15" s="4" t="s">
        <v>1151</v>
      </c>
      <c r="C15" s="1956">
        <v>28200.077895097347</v>
      </c>
      <c r="D15" s="1957">
        <v>21547</v>
      </c>
      <c r="E15" s="1958">
        <f t="shared" si="0"/>
        <v>-0.23592409637471254</v>
      </c>
      <c r="H15" s="226"/>
    </row>
    <row r="16" spans="1:8" ht="3" customHeight="1">
      <c r="A16" s="230"/>
      <c r="B16" s="4"/>
      <c r="D16" s="179"/>
      <c r="E16" s="1959"/>
      <c r="H16" s="224"/>
    </row>
    <row r="17" spans="1:8">
      <c r="A17" s="1712" t="s">
        <v>1159</v>
      </c>
      <c r="B17" s="4"/>
      <c r="C17" s="1960">
        <f>SUM(C18:C22)</f>
        <v>62426.129975263648</v>
      </c>
      <c r="D17" s="1961">
        <f>SUM(D18:D22)</f>
        <v>60230</v>
      </c>
      <c r="E17" s="1962">
        <f t="shared" ref="E17:E22" si="1">+(D17-C17)/C17</f>
        <v>-3.5179659160897277E-2</v>
      </c>
      <c r="H17" s="224"/>
    </row>
    <row r="18" spans="1:8">
      <c r="A18" s="230"/>
      <c r="B18" s="4" t="s">
        <v>1147</v>
      </c>
      <c r="C18" s="1956">
        <v>3521.1522081753201</v>
      </c>
      <c r="D18" s="1957">
        <v>6270</v>
      </c>
      <c r="E18" s="1958">
        <f t="shared" si="1"/>
        <v>0.78066713090177586</v>
      </c>
      <c r="H18" s="226"/>
    </row>
    <row r="19" spans="1:8">
      <c r="A19" s="230"/>
      <c r="B19" s="4" t="s">
        <v>1148</v>
      </c>
      <c r="C19" s="1956">
        <v>15230.552028701079</v>
      </c>
      <c r="D19" s="1957">
        <v>13620</v>
      </c>
      <c r="E19" s="1958">
        <f t="shared" si="1"/>
        <v>-0.10574482301535021</v>
      </c>
      <c r="H19" s="226"/>
    </row>
    <row r="20" spans="1:8">
      <c r="A20" s="230"/>
      <c r="B20" s="4" t="s">
        <v>1149</v>
      </c>
      <c r="C20" s="1956">
        <v>17444.259172140544</v>
      </c>
      <c r="D20" s="1957">
        <v>23726</v>
      </c>
      <c r="E20" s="1958">
        <f t="shared" si="1"/>
        <v>0.36010361723424439</v>
      </c>
      <c r="H20" s="226"/>
    </row>
    <row r="21" spans="1:8">
      <c r="A21" s="230"/>
      <c r="B21" s="4" t="s">
        <v>1150</v>
      </c>
      <c r="C21" s="1956">
        <v>15120.483876123</v>
      </c>
      <c r="D21" s="1957">
        <v>4618</v>
      </c>
      <c r="E21" s="1958">
        <f t="shared" si="1"/>
        <v>-0.69458649353858593</v>
      </c>
      <c r="H21" s="226"/>
    </row>
    <row r="22" spans="1:8">
      <c r="A22" s="230"/>
      <c r="B22" s="4" t="s">
        <v>1151</v>
      </c>
      <c r="C22" s="1956">
        <v>11109.682690123709</v>
      </c>
      <c r="D22" s="1957">
        <v>11996</v>
      </c>
      <c r="E22" s="1958">
        <f t="shared" si="1"/>
        <v>7.9778814084781172E-2</v>
      </c>
      <c r="H22" s="226"/>
    </row>
    <row r="23" spans="1:8" ht="3" customHeight="1">
      <c r="A23" s="2389"/>
      <c r="B23" s="2389"/>
      <c r="C23" s="1256"/>
      <c r="D23" s="1256"/>
      <c r="E23" s="1256"/>
    </row>
    <row r="25" spans="1:8">
      <c r="A25" s="105" t="s">
        <v>558</v>
      </c>
    </row>
    <row r="26" spans="1:8">
      <c r="A26" s="94" t="s">
        <v>833</v>
      </c>
    </row>
    <row r="27" spans="1:8">
      <c r="A27" s="94" t="s">
        <v>1225</v>
      </c>
    </row>
  </sheetData>
  <mergeCells count="7">
    <mergeCell ref="A23:B23"/>
    <mergeCell ref="A1:E1"/>
    <mergeCell ref="A2:E2"/>
    <mergeCell ref="A3:E3"/>
    <mergeCell ref="A4:E4"/>
    <mergeCell ref="C6:E6"/>
    <mergeCell ref="A8:B8"/>
  </mergeCells>
  <phoneticPr fontId="74" type="noConversion"/>
  <hyperlinks>
    <hyperlink ref="A1:E1" location="'Sección H'!B4" display="TABLA H06"/>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theme="9" tint="-0.249977111117893"/>
  </sheetPr>
  <dimension ref="A1:M17"/>
  <sheetViews>
    <sheetView workbookViewId="0">
      <selection activeCell="A4" sqref="A4"/>
    </sheetView>
  </sheetViews>
  <sheetFormatPr baseColWidth="10" defaultColWidth="11.42578125" defaultRowHeight="14.25"/>
  <cols>
    <col min="1" max="1" width="4.85546875" style="1188" customWidth="1"/>
    <col min="2"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2616</v>
      </c>
      <c r="C3" s="2032"/>
      <c r="D3" s="2032"/>
      <c r="E3" s="2032"/>
      <c r="F3" s="2032"/>
      <c r="G3" s="2032"/>
      <c r="H3" s="2032"/>
      <c r="I3" s="2032"/>
      <c r="J3" s="2032"/>
      <c r="K3" s="2032"/>
      <c r="L3" s="2032"/>
      <c r="M3" s="2033"/>
    </row>
    <row r="4" spans="1:13" ht="24.75" customHeight="1">
      <c r="A4" s="2447"/>
      <c r="B4" s="1183" t="s">
        <v>2617</v>
      </c>
      <c r="C4" s="1581"/>
      <c r="D4" s="1581"/>
      <c r="E4" s="1581"/>
      <c r="F4" s="1581"/>
      <c r="G4" s="1581"/>
      <c r="H4" s="1581"/>
      <c r="I4" s="1581"/>
      <c r="J4" s="1581"/>
      <c r="K4" s="1581"/>
      <c r="L4" s="1581"/>
      <c r="M4" s="1582"/>
    </row>
    <row r="5" spans="1:13">
      <c r="A5" s="1211"/>
      <c r="B5" s="1189"/>
      <c r="C5" s="1189"/>
      <c r="D5" s="1189"/>
      <c r="E5" s="1189"/>
      <c r="F5" s="1189"/>
      <c r="G5" s="1189"/>
      <c r="H5" s="1189"/>
      <c r="I5" s="1189"/>
      <c r="J5" s="1189"/>
      <c r="K5" s="1189"/>
      <c r="L5" s="1189"/>
      <c r="M5" s="1260"/>
    </row>
    <row r="6" spans="1:13" ht="30.75" customHeight="1">
      <c r="A6" s="1211"/>
      <c r="B6" s="2034" t="s">
        <v>2615</v>
      </c>
      <c r="C6" s="2034"/>
      <c r="D6" s="2034"/>
      <c r="E6" s="2034"/>
      <c r="F6" s="2034"/>
      <c r="G6" s="2034"/>
      <c r="H6" s="2034"/>
      <c r="I6" s="2034"/>
      <c r="J6" s="2034"/>
      <c r="K6" s="2034"/>
      <c r="L6" s="2034"/>
      <c r="M6" s="2035"/>
    </row>
    <row r="7" spans="1:13">
      <c r="A7" s="1211"/>
      <c r="B7" s="1189"/>
      <c r="C7" s="1189"/>
      <c r="D7" s="1189"/>
      <c r="E7" s="1189"/>
      <c r="F7" s="1189"/>
      <c r="G7" s="1189"/>
      <c r="H7" s="1189"/>
      <c r="I7" s="1189"/>
      <c r="J7" s="1189"/>
      <c r="K7" s="1189"/>
      <c r="L7" s="1189"/>
      <c r="M7" s="1260"/>
    </row>
    <row r="8" spans="1:13">
      <c r="A8" s="1684" t="s">
        <v>1406</v>
      </c>
      <c r="B8" s="2027" t="s">
        <v>2376</v>
      </c>
      <c r="C8" s="2028"/>
      <c r="D8" s="2028"/>
      <c r="E8" s="2028"/>
      <c r="F8" s="2028"/>
      <c r="G8" s="2028"/>
      <c r="H8" s="2028"/>
      <c r="I8" s="2028"/>
      <c r="J8" s="2028"/>
      <c r="K8" s="2028"/>
      <c r="L8" s="2028"/>
      <c r="M8" s="2029"/>
    </row>
    <row r="9" spans="1:13">
      <c r="A9" s="1684" t="s">
        <v>1407</v>
      </c>
      <c r="B9" s="2027" t="s">
        <v>513</v>
      </c>
      <c r="C9" s="2028"/>
      <c r="D9" s="2028"/>
      <c r="E9" s="2028"/>
      <c r="F9" s="2028"/>
      <c r="G9" s="2028"/>
      <c r="H9" s="2028"/>
      <c r="I9" s="2028"/>
      <c r="J9" s="2028"/>
      <c r="K9" s="2028"/>
      <c r="L9" s="2028"/>
      <c r="M9" s="2029"/>
    </row>
    <row r="10" spans="1:13">
      <c r="A10" s="1684" t="s">
        <v>1408</v>
      </c>
      <c r="B10" s="2027" t="s">
        <v>514</v>
      </c>
      <c r="C10" s="2028"/>
      <c r="D10" s="2028"/>
      <c r="E10" s="2028"/>
      <c r="F10" s="2028"/>
      <c r="G10" s="2028"/>
      <c r="H10" s="2028"/>
      <c r="I10" s="2028"/>
      <c r="J10" s="2028"/>
      <c r="K10" s="2028"/>
      <c r="L10" s="2028"/>
      <c r="M10" s="2029"/>
    </row>
    <row r="11" spans="1:13">
      <c r="A11" s="1684" t="s">
        <v>1409</v>
      </c>
      <c r="B11" s="2027" t="s">
        <v>516</v>
      </c>
      <c r="C11" s="2028"/>
      <c r="D11" s="2028"/>
      <c r="E11" s="2028"/>
      <c r="F11" s="2028"/>
      <c r="G11" s="2028"/>
      <c r="H11" s="2028"/>
      <c r="I11" s="2028"/>
      <c r="J11" s="2028"/>
      <c r="K11" s="2028"/>
      <c r="L11" s="2028"/>
      <c r="M11" s="2029"/>
    </row>
    <row r="12" spans="1:13">
      <c r="A12" s="1684" t="s">
        <v>2227</v>
      </c>
      <c r="B12" s="2027" t="s">
        <v>523</v>
      </c>
      <c r="C12" s="2028"/>
      <c r="D12" s="2028"/>
      <c r="E12" s="2028"/>
      <c r="F12" s="2028"/>
      <c r="G12" s="2028"/>
      <c r="H12" s="2028"/>
      <c r="I12" s="2028"/>
      <c r="J12" s="2028"/>
      <c r="K12" s="2028"/>
      <c r="L12" s="2028"/>
      <c r="M12" s="2029"/>
    </row>
    <row r="13" spans="1:13">
      <c r="A13" s="1684" t="s">
        <v>2228</v>
      </c>
      <c r="B13" s="2027" t="s">
        <v>524</v>
      </c>
      <c r="C13" s="2028"/>
      <c r="D13" s="2028"/>
      <c r="E13" s="2028"/>
      <c r="F13" s="2028"/>
      <c r="G13" s="2028"/>
      <c r="H13" s="2028"/>
      <c r="I13" s="2028"/>
      <c r="J13" s="2028"/>
      <c r="K13" s="2028"/>
      <c r="L13" s="2028"/>
      <c r="M13" s="2029"/>
    </row>
    <row r="14" spans="1:13">
      <c r="A14" s="1684" t="s">
        <v>2229</v>
      </c>
      <c r="B14" s="2027" t="s">
        <v>525</v>
      </c>
      <c r="C14" s="2028"/>
      <c r="D14" s="2028"/>
      <c r="E14" s="2028"/>
      <c r="F14" s="2028"/>
      <c r="G14" s="2028"/>
      <c r="H14" s="2028"/>
      <c r="I14" s="2028"/>
      <c r="J14" s="2028"/>
      <c r="K14" s="2028"/>
      <c r="L14" s="2028"/>
      <c r="M14" s="2029"/>
    </row>
    <row r="16" spans="1:13" ht="15">
      <c r="A16" s="1216" t="s">
        <v>474</v>
      </c>
    </row>
    <row r="17" spans="1:1">
      <c r="A17" s="1170" t="s">
        <v>1769</v>
      </c>
    </row>
  </sheetData>
  <mergeCells count="10">
    <mergeCell ref="B2:M2"/>
    <mergeCell ref="B3:M3"/>
    <mergeCell ref="B6:M6"/>
    <mergeCell ref="B8:M8"/>
    <mergeCell ref="B14:M14"/>
    <mergeCell ref="B9:M9"/>
    <mergeCell ref="B10:M10"/>
    <mergeCell ref="B11:M11"/>
    <mergeCell ref="B12:M12"/>
    <mergeCell ref="B13:M13"/>
  </mergeCells>
  <phoneticPr fontId="74" type="noConversion"/>
  <hyperlinks>
    <hyperlink ref="B8:M8" location="'I01'!A1" display="Balance presupuestario devengado del FONASA, Presupuesto Inicial y Ejecución anual, años 2009 - 2010 (3)"/>
    <hyperlink ref="B9:M9" location="'I02'!A1" display="Desagregación Subtitulo 21, años 2009 - 2010 "/>
    <hyperlink ref="B10:M10" location="'I02'!A24" display="Desagregación Subtitulo 22, años 2009 - 2010 "/>
    <hyperlink ref="B11:M11" location="'I02'!A47" display="Desagregación Subtitulo 24, años 2009 - 2010 "/>
    <hyperlink ref="B12:M12" location="'I03'!A1" display="Ingresos previsionales según fuente de recaudación, años 2009-2010 "/>
    <hyperlink ref="B13:M13" location="'I04'!A1" display="Ingresos previsionales según tipo de cotizante, años 2009 - 2010 "/>
    <hyperlink ref="B14:M14" location="'I05'!A1" display="Ingreso Promedio y Densidad de cotizaciones, según tipo de cotizante, años 2009-201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sheetPr>
    <tabColor rgb="FF008080"/>
  </sheetPr>
  <dimension ref="A1:H56"/>
  <sheetViews>
    <sheetView topLeftCell="A37" workbookViewId="0">
      <selection sqref="A1:IV65536"/>
    </sheetView>
  </sheetViews>
  <sheetFormatPr baseColWidth="10" defaultColWidth="35.5703125" defaultRowHeight="14.25"/>
  <cols>
    <col min="1" max="1" width="3.7109375" style="1188" customWidth="1"/>
    <col min="2" max="2" width="38.5703125" style="1188" customWidth="1"/>
    <col min="3" max="3" width="16.140625" style="1188" customWidth="1"/>
    <col min="4" max="4" width="19" style="1188" customWidth="1"/>
    <col min="5" max="5" width="16.42578125" style="1188" customWidth="1"/>
    <col min="6" max="6" width="19.140625" style="1188" customWidth="1"/>
    <col min="7" max="7" width="15.140625" style="1188" customWidth="1"/>
    <col min="8" max="8" width="17.5703125" style="1188" customWidth="1"/>
    <col min="9" max="16384" width="35.5703125" style="1188"/>
  </cols>
  <sheetData>
    <row r="1" spans="1:8">
      <c r="A1" s="2036" t="s">
        <v>1160</v>
      </c>
      <c r="B1" s="2036"/>
      <c r="C1" s="2036"/>
      <c r="D1" s="2036"/>
      <c r="E1" s="2036"/>
      <c r="F1" s="2036"/>
      <c r="G1" s="2036"/>
      <c r="H1" s="2036"/>
    </row>
    <row r="2" spans="1:8">
      <c r="A2" s="2058" t="s">
        <v>1161</v>
      </c>
      <c r="B2" s="2058"/>
      <c r="C2" s="2058"/>
      <c r="D2" s="2058"/>
      <c r="E2" s="2058"/>
      <c r="F2" s="2058"/>
      <c r="G2" s="2058"/>
      <c r="H2" s="2058"/>
    </row>
    <row r="3" spans="1:8">
      <c r="A3" s="2392" t="s">
        <v>363</v>
      </c>
      <c r="B3" s="2392"/>
      <c r="C3" s="2392"/>
      <c r="D3" s="2392"/>
      <c r="E3" s="2392"/>
      <c r="F3" s="2392"/>
      <c r="G3" s="2392"/>
      <c r="H3" s="2392"/>
    </row>
    <row r="4" spans="1:8" ht="15" thickBot="1">
      <c r="A4" s="233"/>
      <c r="B4" s="234"/>
      <c r="C4" s="235"/>
      <c r="D4" s="235"/>
      <c r="E4" s="235"/>
      <c r="F4" s="235"/>
      <c r="G4" s="235"/>
      <c r="H4" s="235"/>
    </row>
    <row r="5" spans="1:8">
      <c r="A5" s="1963" t="s">
        <v>1162</v>
      </c>
      <c r="B5" s="1963"/>
      <c r="C5" s="2393">
        <v>2009</v>
      </c>
      <c r="D5" s="2393"/>
      <c r="E5" s="2394">
        <v>2010</v>
      </c>
      <c r="F5" s="2393"/>
      <c r="G5" s="2395" t="s">
        <v>984</v>
      </c>
      <c r="H5" s="2395"/>
    </row>
    <row r="6" spans="1:8">
      <c r="A6" s="1964"/>
      <c r="B6" s="1965"/>
      <c r="C6" s="10" t="s">
        <v>714</v>
      </c>
      <c r="D6" s="10" t="s">
        <v>1163</v>
      </c>
      <c r="E6" s="10" t="s">
        <v>714</v>
      </c>
      <c r="F6" s="10" t="s">
        <v>1163</v>
      </c>
      <c r="G6" s="1" t="s">
        <v>714</v>
      </c>
      <c r="H6" s="236" t="s">
        <v>1163</v>
      </c>
    </row>
    <row r="7" spans="1:8" ht="15">
      <c r="A7" s="1966" t="s">
        <v>1164</v>
      </c>
      <c r="B7" s="18"/>
      <c r="C7" s="1967">
        <v>2597775761.0116353</v>
      </c>
      <c r="D7" s="1967">
        <v>2976812022.5296373</v>
      </c>
      <c r="E7" s="1967">
        <v>2805771249</v>
      </c>
      <c r="F7" s="1967">
        <v>3211360829</v>
      </c>
      <c r="G7" s="1968">
        <f>100*(E7-C7)/C7</f>
        <v>8.0066759845109328</v>
      </c>
      <c r="H7" s="1968">
        <f>100*(F7-D7)/D7</f>
        <v>7.8791944098320199</v>
      </c>
    </row>
    <row r="8" spans="1:8" ht="3.75" customHeight="1">
      <c r="A8" s="1969"/>
      <c r="B8" s="16"/>
      <c r="G8" s="1970"/>
      <c r="H8" s="1970"/>
    </row>
    <row r="9" spans="1:8" ht="15">
      <c r="A9" s="237" t="s">
        <v>470</v>
      </c>
      <c r="B9" s="1971" t="s">
        <v>1165</v>
      </c>
      <c r="C9" s="1972">
        <v>1153381419.6756687</v>
      </c>
      <c r="D9" s="1972">
        <v>1052694712.1183244</v>
      </c>
      <c r="E9" s="1972">
        <v>1093714326</v>
      </c>
      <c r="F9" s="1972">
        <v>1122601279</v>
      </c>
      <c r="G9" s="1973">
        <f>100*(E9-C9)/C9</f>
        <v>-5.1732317391108245</v>
      </c>
      <c r="H9" s="1973">
        <f>100*(F9-D9)/D9</f>
        <v>6.6407255661998619</v>
      </c>
    </row>
    <row r="10" spans="1:8" ht="15">
      <c r="A10" s="237" t="s">
        <v>472</v>
      </c>
      <c r="B10" s="1974" t="s">
        <v>1166</v>
      </c>
      <c r="C10" s="1972">
        <v>18692131.649473578</v>
      </c>
      <c r="D10" s="1972">
        <v>18803646.118150018</v>
      </c>
      <c r="E10" s="1972">
        <v>18259384</v>
      </c>
      <c r="F10" s="1972">
        <v>15043023</v>
      </c>
      <c r="G10" s="1973">
        <f t="shared" ref="G10:G46" si="0">100*(E10-C10)/C10</f>
        <v>-2.3151326857135905</v>
      </c>
      <c r="H10" s="1973">
        <f t="shared" ref="H10:H47" si="1">100*(F10-D10)/D10</f>
        <v>-19.999435718587137</v>
      </c>
    </row>
    <row r="11" spans="1:8">
      <c r="A11" s="86"/>
      <c r="B11" s="239" t="s">
        <v>1167</v>
      </c>
      <c r="C11" s="1975">
        <v>429333.68755983072</v>
      </c>
      <c r="D11" s="1975">
        <v>540848.15623627068</v>
      </c>
      <c r="E11" s="1975">
        <v>530481</v>
      </c>
      <c r="F11" s="1975">
        <v>598449</v>
      </c>
      <c r="G11" s="1244">
        <f t="shared" si="0"/>
        <v>23.559137186520836</v>
      </c>
      <c r="H11" s="1244">
        <f t="shared" si="1"/>
        <v>10.650095243842575</v>
      </c>
    </row>
    <row r="12" spans="1:8">
      <c r="A12" s="86"/>
      <c r="B12" s="239" t="s">
        <v>1168</v>
      </c>
      <c r="C12" s="1975">
        <v>295047.45539160672</v>
      </c>
      <c r="D12" s="1975">
        <v>295047.45539160672</v>
      </c>
      <c r="E12" s="1975">
        <v>0</v>
      </c>
      <c r="F12" s="1975">
        <v>0</v>
      </c>
      <c r="G12" s="1244">
        <f t="shared" si="0"/>
        <v>-100</v>
      </c>
      <c r="H12" s="1244">
        <f t="shared" si="1"/>
        <v>-100</v>
      </c>
    </row>
    <row r="13" spans="1:8">
      <c r="A13" s="86"/>
      <c r="B13" s="239" t="s">
        <v>94</v>
      </c>
      <c r="C13" s="1975">
        <v>3328576.1454852573</v>
      </c>
      <c r="D13" s="1975">
        <v>3328576.1454852573</v>
      </c>
      <c r="E13" s="1975">
        <v>3284329</v>
      </c>
      <c r="F13" s="1975">
        <v>0</v>
      </c>
      <c r="G13" s="1244">
        <f t="shared" si="0"/>
        <v>-1.3293114999118245</v>
      </c>
      <c r="H13" s="1244">
        <f t="shared" si="1"/>
        <v>-100.00000000000001</v>
      </c>
    </row>
    <row r="14" spans="1:8">
      <c r="A14" s="86"/>
      <c r="B14" s="239" t="s">
        <v>1169</v>
      </c>
      <c r="C14" s="1975">
        <v>14639174.361036884</v>
      </c>
      <c r="D14" s="1975">
        <v>14639174.361036884</v>
      </c>
      <c r="E14" s="1975">
        <v>14444574</v>
      </c>
      <c r="F14" s="1975">
        <v>14444574</v>
      </c>
      <c r="G14" s="1244">
        <f t="shared" si="0"/>
        <v>-1.3293124068173217</v>
      </c>
      <c r="H14" s="1244">
        <f t="shared" si="1"/>
        <v>-1.3293124068173217</v>
      </c>
    </row>
    <row r="15" spans="1:8" ht="15">
      <c r="A15" s="241" t="s">
        <v>508</v>
      </c>
      <c r="B15" s="1971" t="s">
        <v>1170</v>
      </c>
      <c r="C15" s="1972">
        <v>232400.16043686378</v>
      </c>
      <c r="D15" s="1972">
        <v>128647.03952866308</v>
      </c>
      <c r="E15" s="1972">
        <v>229311</v>
      </c>
      <c r="F15" s="1972">
        <v>82625</v>
      </c>
      <c r="G15" s="1973">
        <f t="shared" si="0"/>
        <v>-1.3292419553656081</v>
      </c>
      <c r="H15" s="1973">
        <f t="shared" si="1"/>
        <v>-35.773881542302561</v>
      </c>
    </row>
    <row r="16" spans="1:8" ht="15">
      <c r="A16" s="237" t="s">
        <v>494</v>
      </c>
      <c r="B16" s="1974" t="s">
        <v>1171</v>
      </c>
      <c r="C16" s="1972">
        <v>136671319.53992486</v>
      </c>
      <c r="D16" s="1972">
        <v>136062397.83167914</v>
      </c>
      <c r="E16" s="1972">
        <v>133753830</v>
      </c>
      <c r="F16" s="1972">
        <v>132939629</v>
      </c>
      <c r="G16" s="1973">
        <f t="shared" si="0"/>
        <v>-2.1346757679270039</v>
      </c>
      <c r="H16" s="1973">
        <f t="shared" si="1"/>
        <v>-2.2951005431656943</v>
      </c>
    </row>
    <row r="17" spans="1:8">
      <c r="A17" s="86"/>
      <c r="B17" s="239" t="s">
        <v>1172</v>
      </c>
      <c r="C17" s="1975">
        <v>136478099.52710849</v>
      </c>
      <c r="D17" s="1975">
        <v>134981037.89571029</v>
      </c>
      <c r="E17" s="1975">
        <v>133563178</v>
      </c>
      <c r="F17" s="1975">
        <v>131901039</v>
      </c>
      <c r="G17" s="1244">
        <f t="shared" si="0"/>
        <v>-2.1358163230647147</v>
      </c>
      <c r="H17" s="1244">
        <f t="shared" si="1"/>
        <v>-2.2818011653532944</v>
      </c>
    </row>
    <row r="18" spans="1:8">
      <c r="A18" s="86"/>
      <c r="B18" s="239" t="s">
        <v>1173</v>
      </c>
      <c r="C18" s="898">
        <v>0</v>
      </c>
      <c r="D18" s="898">
        <v>318977.50617126859</v>
      </c>
      <c r="E18" s="898"/>
      <c r="F18" s="1975">
        <v>588586</v>
      </c>
      <c r="G18" s="1244"/>
      <c r="H18" s="1244">
        <f t="shared" si="1"/>
        <v>84.522729224665298</v>
      </c>
    </row>
    <row r="19" spans="1:8">
      <c r="A19" s="86"/>
      <c r="B19" s="239" t="s">
        <v>875</v>
      </c>
      <c r="C19" s="1975">
        <v>193220.01281636083</v>
      </c>
      <c r="D19" s="1975">
        <v>762382.42979759956</v>
      </c>
      <c r="E19" s="1975">
        <v>190652</v>
      </c>
      <c r="F19" s="1975">
        <v>450004</v>
      </c>
      <c r="G19" s="1244">
        <f t="shared" si="0"/>
        <v>-1.3290615081376218</v>
      </c>
      <c r="H19" s="1244">
        <f t="shared" si="1"/>
        <v>-40.973980719955868</v>
      </c>
    </row>
    <row r="20" spans="1:8" ht="15">
      <c r="A20" s="237" t="s">
        <v>496</v>
      </c>
      <c r="B20" s="1971" t="s">
        <v>1174</v>
      </c>
      <c r="C20" s="1972">
        <v>1282118703.7740283</v>
      </c>
      <c r="D20" s="1972">
        <v>1754261553.8373666</v>
      </c>
      <c r="E20" s="1972">
        <v>1553070237</v>
      </c>
      <c r="F20" s="1972">
        <v>1924368427</v>
      </c>
      <c r="G20" s="1973">
        <f t="shared" si="0"/>
        <v>21.133108223786316</v>
      </c>
      <c r="H20" s="1973">
        <f t="shared" si="1"/>
        <v>9.6967794107174292</v>
      </c>
    </row>
    <row r="21" spans="1:8">
      <c r="A21" s="237" t="s">
        <v>509</v>
      </c>
      <c r="B21" s="1971" t="s">
        <v>95</v>
      </c>
      <c r="C21" s="1248">
        <v>0</v>
      </c>
      <c r="D21" s="1248">
        <v>0</v>
      </c>
      <c r="E21" s="1248"/>
      <c r="F21" s="1248"/>
      <c r="G21" s="1244"/>
      <c r="H21" s="1244"/>
    </row>
    <row r="22" spans="1:8" ht="15">
      <c r="A22" s="237">
        <v>12</v>
      </c>
      <c r="B22" s="1971" t="s">
        <v>1175</v>
      </c>
      <c r="C22" s="1972">
        <v>6678757.5377798351</v>
      </c>
      <c r="D22" s="1972">
        <v>6550201.0215916103</v>
      </c>
      <c r="E22" s="1972">
        <v>6743161</v>
      </c>
      <c r="F22" s="1972">
        <v>5984979</v>
      </c>
      <c r="G22" s="1973">
        <f t="shared" si="0"/>
        <v>0.96430304373010767</v>
      </c>
      <c r="H22" s="1973">
        <f t="shared" si="1"/>
        <v>-8.6290790119028902</v>
      </c>
    </row>
    <row r="23" spans="1:8">
      <c r="A23" s="237"/>
      <c r="B23" s="242" t="s">
        <v>1176</v>
      </c>
      <c r="C23" s="1975">
        <v>6617037.0783902593</v>
      </c>
      <c r="D23" s="1975">
        <v>6495059.9631729629</v>
      </c>
      <c r="E23" s="1975">
        <v>6683161</v>
      </c>
      <c r="F23" s="1975">
        <v>5931375</v>
      </c>
      <c r="G23" s="1244">
        <f t="shared" si="0"/>
        <v>0.9992980366648756</v>
      </c>
      <c r="H23" s="1244">
        <f t="shared" si="1"/>
        <v>-8.6786721965472324</v>
      </c>
    </row>
    <row r="24" spans="1:8">
      <c r="A24" s="237"/>
      <c r="B24" s="242" t="s">
        <v>1177</v>
      </c>
      <c r="C24" s="1975">
        <v>61720.459389576165</v>
      </c>
      <c r="D24" s="1975">
        <v>55141.058418647342</v>
      </c>
      <c r="E24" s="1975">
        <v>60000</v>
      </c>
      <c r="F24" s="1975">
        <v>53604</v>
      </c>
      <c r="G24" s="1244">
        <f t="shared" si="0"/>
        <v>-2.7875025665585524</v>
      </c>
      <c r="H24" s="1244">
        <f t="shared" si="1"/>
        <v>-2.7875025665585471</v>
      </c>
    </row>
    <row r="25" spans="1:8">
      <c r="A25" s="237">
        <v>15</v>
      </c>
      <c r="B25" s="1971" t="s">
        <v>1178</v>
      </c>
      <c r="C25" s="1976">
        <v>1028.6743231596026</v>
      </c>
      <c r="D25" s="1976">
        <v>8366005.6214153869</v>
      </c>
      <c r="E25" s="1976">
        <v>1000</v>
      </c>
      <c r="F25" s="1976">
        <v>10394471</v>
      </c>
      <c r="G25" s="1244">
        <f t="shared" si="0"/>
        <v>-2.7875025665585422</v>
      </c>
      <c r="H25" s="1244">
        <f t="shared" si="1"/>
        <v>24.246521821502565</v>
      </c>
    </row>
    <row r="26" spans="1:8">
      <c r="A26" s="242"/>
      <c r="B26" s="1971" t="s">
        <v>1179</v>
      </c>
      <c r="C26" s="1248">
        <v>0</v>
      </c>
      <c r="D26" s="1976">
        <v>-55141.058418647342</v>
      </c>
      <c r="E26" s="1248"/>
      <c r="F26" s="1976">
        <v>-53604</v>
      </c>
      <c r="G26" s="1244"/>
      <c r="H26" s="1244">
        <f t="shared" si="1"/>
        <v>-2.7875025665585471</v>
      </c>
    </row>
    <row r="27" spans="1:8" ht="5.25" customHeight="1">
      <c r="E27" s="1822"/>
      <c r="F27" s="1822"/>
      <c r="G27" s="1244"/>
      <c r="H27" s="1244"/>
    </row>
    <row r="28" spans="1:8" ht="15">
      <c r="A28" s="243" t="s">
        <v>1180</v>
      </c>
      <c r="B28" s="18"/>
      <c r="C28" s="1977">
        <v>2597775761.0116353</v>
      </c>
      <c r="D28" s="1977">
        <v>2976812022.5296369</v>
      </c>
      <c r="E28" s="1977">
        <v>2805771249</v>
      </c>
      <c r="F28" s="1977">
        <v>3211360829</v>
      </c>
      <c r="G28" s="1968">
        <f t="shared" si="0"/>
        <v>8.0066759845109328</v>
      </c>
      <c r="H28" s="1968">
        <f t="shared" si="1"/>
        <v>7.8791944098320377</v>
      </c>
    </row>
    <row r="29" spans="1:8" ht="6" customHeight="1">
      <c r="A29" s="1978"/>
      <c r="B29" s="16"/>
      <c r="E29" s="1822"/>
      <c r="F29" s="1822"/>
      <c r="G29" s="1244"/>
      <c r="H29" s="1244"/>
    </row>
    <row r="30" spans="1:8" ht="15">
      <c r="A30" s="244">
        <v>21</v>
      </c>
      <c r="B30" s="1974" t="s">
        <v>1181</v>
      </c>
      <c r="C30" s="1972">
        <v>9666486.5609834511</v>
      </c>
      <c r="D30" s="1972">
        <v>12736834.591125954</v>
      </c>
      <c r="E30" s="1972">
        <v>10224139</v>
      </c>
      <c r="F30" s="1972">
        <v>13268146</v>
      </c>
      <c r="G30" s="1973">
        <f t="shared" si="0"/>
        <v>5.7689258191014785</v>
      </c>
      <c r="H30" s="1973">
        <f t="shared" si="1"/>
        <v>4.1714556711305883</v>
      </c>
    </row>
    <row r="31" spans="1:8" ht="15">
      <c r="A31" s="242">
        <v>22</v>
      </c>
      <c r="B31" s="1974" t="s">
        <v>1182</v>
      </c>
      <c r="C31" s="1972">
        <v>20820311.723662585</v>
      </c>
      <c r="D31" s="1972">
        <v>23795893.131784011</v>
      </c>
      <c r="E31" s="1972">
        <v>21288430</v>
      </c>
      <c r="F31" s="1972">
        <v>22670704</v>
      </c>
      <c r="G31" s="1973">
        <f t="shared" si="0"/>
        <v>2.2483730433555027</v>
      </c>
      <c r="H31" s="1973">
        <f t="shared" si="1"/>
        <v>-4.7285013659819448</v>
      </c>
    </row>
    <row r="32" spans="1:8" ht="15">
      <c r="A32" s="242">
        <v>23</v>
      </c>
      <c r="B32" s="1974" t="s">
        <v>1183</v>
      </c>
      <c r="C32" s="1972">
        <v>483923265.44443762</v>
      </c>
      <c r="D32" s="1972">
        <v>535264179.7483539</v>
      </c>
      <c r="E32" s="1972">
        <v>515065499</v>
      </c>
      <c r="F32" s="1972">
        <v>524833435</v>
      </c>
      <c r="G32" s="1973">
        <f t="shared" si="0"/>
        <v>6.4353660547734135</v>
      </c>
      <c r="H32" s="1973">
        <f t="shared" si="1"/>
        <v>-1.9487096545966798</v>
      </c>
    </row>
    <row r="33" spans="1:8">
      <c r="A33" s="86"/>
      <c r="B33" s="239" t="s">
        <v>1184</v>
      </c>
      <c r="C33" s="527">
        <v>327852014.31350279</v>
      </c>
      <c r="D33" s="527">
        <v>333357928.82173222</v>
      </c>
      <c r="E33" s="1975">
        <v>332535022</v>
      </c>
      <c r="F33" s="1975">
        <v>329821508</v>
      </c>
      <c r="G33" s="1244">
        <f t="shared" si="0"/>
        <v>1.4283907013056101</v>
      </c>
      <c r="H33" s="1244">
        <f t="shared" si="1"/>
        <v>-1.0608479702978275</v>
      </c>
    </row>
    <row r="34" spans="1:8">
      <c r="A34" s="86"/>
      <c r="B34" s="239" t="s">
        <v>1185</v>
      </c>
      <c r="C34" s="527">
        <v>156071251.13093483</v>
      </c>
      <c r="D34" s="527">
        <v>201441045.30806467</v>
      </c>
      <c r="E34" s="1975">
        <v>182530477</v>
      </c>
      <c r="F34" s="1975">
        <v>194116849</v>
      </c>
      <c r="G34" s="1244">
        <f t="shared" si="0"/>
        <v>16.953299007558662</v>
      </c>
      <c r="H34" s="1244">
        <f t="shared" si="1"/>
        <v>-3.6359006660552939</v>
      </c>
    </row>
    <row r="35" spans="1:8">
      <c r="A35" s="86"/>
      <c r="B35" s="239" t="s">
        <v>1186</v>
      </c>
      <c r="C35" s="527">
        <v>0</v>
      </c>
      <c r="D35" s="527">
        <v>0</v>
      </c>
      <c r="E35" s="1975">
        <v>0</v>
      </c>
      <c r="F35" s="1975">
        <v>1776</v>
      </c>
      <c r="G35" s="1244"/>
      <c r="H35" s="1244"/>
    </row>
    <row r="36" spans="1:8">
      <c r="A36" s="86"/>
      <c r="B36" s="239" t="s">
        <v>1187</v>
      </c>
      <c r="C36" s="527">
        <v>0</v>
      </c>
      <c r="D36" s="527">
        <v>465205.6185570524</v>
      </c>
      <c r="E36" s="898">
        <v>0</v>
      </c>
      <c r="F36" s="1975">
        <v>893302</v>
      </c>
      <c r="G36" s="1244"/>
      <c r="H36" s="1244">
        <f t="shared" si="1"/>
        <v>92.02304623293071</v>
      </c>
    </row>
    <row r="37" spans="1:8" ht="15">
      <c r="A37" s="242">
        <v>24</v>
      </c>
      <c r="B37" s="1971" t="s">
        <v>1166</v>
      </c>
      <c r="C37" s="1972">
        <v>2074800968.2406909</v>
      </c>
      <c r="D37" s="1972">
        <v>2386718669.159349</v>
      </c>
      <c r="E37" s="1972">
        <v>2250460422</v>
      </c>
      <c r="F37" s="1972">
        <v>2620479334</v>
      </c>
      <c r="G37" s="1973">
        <f t="shared" si="0"/>
        <v>8.4663279248543013</v>
      </c>
      <c r="H37" s="1973">
        <f t="shared" si="1"/>
        <v>9.7942278602524322</v>
      </c>
    </row>
    <row r="38" spans="1:8" ht="15">
      <c r="A38" s="86">
        <v>25</v>
      </c>
      <c r="B38" s="1974" t="s">
        <v>1188</v>
      </c>
      <c r="C38" s="1972">
        <v>7326.2185295426907</v>
      </c>
      <c r="D38" s="1972">
        <v>0</v>
      </c>
      <c r="E38" s="1972">
        <v>7229</v>
      </c>
      <c r="F38" s="1972">
        <v>0</v>
      </c>
      <c r="G38" s="1973">
        <f t="shared" si="0"/>
        <v>-1.3269946719533519</v>
      </c>
      <c r="H38" s="1973"/>
    </row>
    <row r="39" spans="1:8" ht="15">
      <c r="A39" s="86">
        <v>26</v>
      </c>
      <c r="B39" s="1974" t="s">
        <v>1189</v>
      </c>
      <c r="C39" s="1972">
        <v>0</v>
      </c>
      <c r="D39" s="1972">
        <v>0</v>
      </c>
      <c r="E39" s="1972"/>
      <c r="F39" s="1972">
        <v>4324283</v>
      </c>
      <c r="G39" s="1973"/>
      <c r="H39" s="1973"/>
    </row>
    <row r="40" spans="1:8" ht="15">
      <c r="A40" s="86">
        <v>29</v>
      </c>
      <c r="B40" s="1305" t="s">
        <v>1190</v>
      </c>
      <c r="C40" s="1972">
        <v>110687.41452061957</v>
      </c>
      <c r="D40" s="1972">
        <v>281093.48819794675</v>
      </c>
      <c r="E40" s="1972">
        <v>104846</v>
      </c>
      <c r="F40" s="1972">
        <v>127986</v>
      </c>
      <c r="G40" s="1973">
        <f t="shared" si="0"/>
        <v>-5.2773972053809164</v>
      </c>
      <c r="H40" s="1973">
        <f t="shared" si="1"/>
        <v>-54.468529021962993</v>
      </c>
    </row>
    <row r="41" spans="1:8" ht="15">
      <c r="A41" s="86">
        <v>32</v>
      </c>
      <c r="B41" s="1305" t="s">
        <v>1191</v>
      </c>
      <c r="C41" s="1972">
        <v>8444658.0601641703</v>
      </c>
      <c r="D41" s="1972">
        <v>7238959.172732031</v>
      </c>
      <c r="E41" s="1972">
        <v>8618684</v>
      </c>
      <c r="F41" s="1972">
        <v>6304823</v>
      </c>
      <c r="G41" s="1973">
        <f t="shared" si="0"/>
        <v>2.0607813672972624</v>
      </c>
      <c r="H41" s="1973">
        <f t="shared" si="1"/>
        <v>-12.904288454212706</v>
      </c>
    </row>
    <row r="42" spans="1:8">
      <c r="A42" s="86"/>
      <c r="B42" s="245" t="s">
        <v>1176</v>
      </c>
      <c r="C42" s="527">
        <v>8444658.0601641703</v>
      </c>
      <c r="D42" s="527">
        <v>7238959.172732031</v>
      </c>
      <c r="E42" s="1975">
        <v>8618684</v>
      </c>
      <c r="F42" s="1975">
        <v>6304823</v>
      </c>
      <c r="G42" s="1244">
        <f t="shared" si="0"/>
        <v>2.0607813672972624</v>
      </c>
      <c r="H42" s="1244">
        <f t="shared" si="1"/>
        <v>-12.904288454212706</v>
      </c>
    </row>
    <row r="43" spans="1:8">
      <c r="A43" s="86"/>
      <c r="B43" s="245" t="s">
        <v>875</v>
      </c>
      <c r="C43" s="527">
        <v>0</v>
      </c>
      <c r="D43" s="527">
        <v>0</v>
      </c>
      <c r="E43" s="898"/>
      <c r="F43" s="898"/>
      <c r="G43" s="1244"/>
      <c r="H43" s="1244"/>
    </row>
    <row r="44" spans="1:8" ht="15">
      <c r="A44" s="86">
        <v>34</v>
      </c>
      <c r="B44" s="1305" t="s">
        <v>1192</v>
      </c>
      <c r="C44" s="1972">
        <v>1028.6743231596026</v>
      </c>
      <c r="D44" s="1972">
        <v>1827158.0783284884</v>
      </c>
      <c r="E44" s="1972">
        <v>1000</v>
      </c>
      <c r="F44" s="1972">
        <v>1694696</v>
      </c>
      <c r="G44" s="1973">
        <f t="shared" si="0"/>
        <v>-2.7875025665585422</v>
      </c>
      <c r="H44" s="1973">
        <f t="shared" si="1"/>
        <v>-7.2496233303287418</v>
      </c>
    </row>
    <row r="45" spans="1:8">
      <c r="A45" s="86"/>
      <c r="B45" s="14" t="s">
        <v>1193</v>
      </c>
      <c r="C45" s="527">
        <v>1028.6743231596026</v>
      </c>
      <c r="D45" s="527">
        <v>1827158.0783284884</v>
      </c>
      <c r="E45" s="1975">
        <v>1000</v>
      </c>
      <c r="F45" s="1975">
        <v>1694696</v>
      </c>
      <c r="G45" s="1244">
        <f t="shared" si="0"/>
        <v>-2.7875025665585422</v>
      </c>
      <c r="H45" s="1244">
        <f t="shared" si="1"/>
        <v>-7.2496233303287418</v>
      </c>
    </row>
    <row r="46" spans="1:8" ht="15">
      <c r="A46" s="86">
        <v>35</v>
      </c>
      <c r="B46" s="1305" t="s">
        <v>1194</v>
      </c>
      <c r="C46" s="1972">
        <v>1028.6743231596026</v>
      </c>
      <c r="D46" s="1972">
        <v>10692524.391852796</v>
      </c>
      <c r="E46" s="1972">
        <v>1000</v>
      </c>
      <c r="F46" s="1972">
        <v>20679001</v>
      </c>
      <c r="G46" s="1973">
        <f t="shared" si="0"/>
        <v>-2.7875025665585422</v>
      </c>
      <c r="H46" s="1973">
        <f t="shared" si="1"/>
        <v>93.396809230161139</v>
      </c>
    </row>
    <row r="47" spans="1:8">
      <c r="B47" s="15" t="s">
        <v>1195</v>
      </c>
      <c r="C47" s="249">
        <v>0</v>
      </c>
      <c r="D47" s="527">
        <v>-1743289.232086963</v>
      </c>
      <c r="E47" s="898"/>
      <c r="F47" s="1975">
        <v>-3021579</v>
      </c>
      <c r="G47" s="1244"/>
      <c r="H47" s="1244">
        <f t="shared" si="1"/>
        <v>73.326315816380273</v>
      </c>
    </row>
    <row r="48" spans="1:8" ht="4.5" customHeight="1">
      <c r="A48" s="1979"/>
      <c r="B48" s="1980"/>
      <c r="E48" s="1981"/>
      <c r="F48" s="1981"/>
      <c r="G48" s="1244"/>
      <c r="H48" s="1244"/>
    </row>
    <row r="49" spans="1:8">
      <c r="A49" s="1982" t="s">
        <v>1196</v>
      </c>
      <c r="B49" s="1982"/>
      <c r="C49" s="1983">
        <v>0</v>
      </c>
      <c r="D49" s="1983">
        <v>0</v>
      </c>
      <c r="E49" s="1983">
        <v>0</v>
      </c>
      <c r="F49" s="1983">
        <v>0</v>
      </c>
      <c r="G49" s="1984"/>
      <c r="H49" s="1984"/>
    </row>
    <row r="50" spans="1:8">
      <c r="A50" s="1964"/>
      <c r="B50" s="1965"/>
      <c r="C50" s="1985"/>
      <c r="D50" s="1985"/>
      <c r="E50" s="1986"/>
      <c r="F50" s="1986"/>
      <c r="G50" s="1986"/>
      <c r="H50" s="1986"/>
    </row>
    <row r="51" spans="1:8">
      <c r="A51" s="883" t="s">
        <v>1197</v>
      </c>
      <c r="B51" s="88"/>
      <c r="C51" s="246"/>
      <c r="D51" s="246"/>
      <c r="E51" s="247"/>
      <c r="F51" s="247"/>
      <c r="G51" s="247"/>
      <c r="H51" s="247"/>
    </row>
    <row r="52" spans="1:8">
      <c r="A52" s="884" t="s">
        <v>1198</v>
      </c>
      <c r="B52" s="248"/>
      <c r="C52" s="246"/>
      <c r="D52" s="246"/>
      <c r="E52" s="247"/>
      <c r="F52" s="247"/>
      <c r="G52" s="247"/>
      <c r="H52" s="247"/>
    </row>
    <row r="53" spans="1:8">
      <c r="A53" s="884" t="s">
        <v>1199</v>
      </c>
      <c r="B53" s="94"/>
      <c r="C53" s="94"/>
      <c r="D53" s="94"/>
      <c r="E53" s="94"/>
      <c r="F53" s="94"/>
      <c r="G53" s="94"/>
      <c r="H53" s="94"/>
    </row>
    <row r="54" spans="1:8">
      <c r="A54" s="523"/>
    </row>
    <row r="55" spans="1:8">
      <c r="A55" s="269" t="s">
        <v>796</v>
      </c>
    </row>
    <row r="56" spans="1:8">
      <c r="A56" s="885" t="s">
        <v>0</v>
      </c>
    </row>
  </sheetData>
  <mergeCells count="6">
    <mergeCell ref="A1:H1"/>
    <mergeCell ref="A2:H2"/>
    <mergeCell ref="A3:H3"/>
    <mergeCell ref="C5:D5"/>
    <mergeCell ref="E5:F5"/>
    <mergeCell ref="G5:H5"/>
  </mergeCells>
  <phoneticPr fontId="74" type="noConversion"/>
  <hyperlinks>
    <hyperlink ref="A1:H1" location="'Sección I'!B4" display="TABLA I01"/>
  </hyperlinks>
  <pageMargins left="0.57999999999999996" right="0.25" top="1.47" bottom="0.74803149606299213" header="0.31496062992125984" footer="0.31496062992125984"/>
  <pageSetup scale="75" orientation="portrait" horizontalDpi="300" verticalDpi="300" r:id="rId1"/>
</worksheet>
</file>

<file path=xl/worksheets/sheet103.xml><?xml version="1.0" encoding="utf-8"?>
<worksheet xmlns="http://schemas.openxmlformats.org/spreadsheetml/2006/main" xmlns:r="http://schemas.openxmlformats.org/officeDocument/2006/relationships">
  <sheetPr>
    <tabColor rgb="FF008080"/>
  </sheetPr>
  <dimension ref="A1:F70"/>
  <sheetViews>
    <sheetView topLeftCell="A52" workbookViewId="0">
      <selection activeCell="A13" sqref="A13"/>
    </sheetView>
  </sheetViews>
  <sheetFormatPr baseColWidth="10" defaultColWidth="11.42578125" defaultRowHeight="14.25"/>
  <cols>
    <col min="1" max="1" width="52" style="1188" customWidth="1"/>
    <col min="2" max="3" width="18.42578125" style="1188" customWidth="1"/>
    <col min="4" max="4" width="9.28515625" style="1188" customWidth="1"/>
    <col min="5" max="5" width="13.5703125" style="1188" customWidth="1"/>
    <col min="6" max="6" width="13.42578125" style="1188" customWidth="1"/>
    <col min="7" max="16384" width="11.42578125" style="1188"/>
  </cols>
  <sheetData>
    <row r="1" spans="1:6">
      <c r="A1" s="2036" t="s">
        <v>1</v>
      </c>
      <c r="B1" s="2036"/>
      <c r="C1" s="2036"/>
      <c r="D1" s="2036"/>
    </row>
    <row r="2" spans="1:6">
      <c r="A2" s="2042" t="s">
        <v>2</v>
      </c>
      <c r="B2" s="2042"/>
      <c r="C2" s="2042"/>
      <c r="D2" s="2042"/>
      <c r="F2" s="1987"/>
    </row>
    <row r="3" spans="1:6" ht="5.25" customHeight="1" thickBot="1">
      <c r="A3" s="45"/>
      <c r="B3" s="8"/>
      <c r="C3" s="8"/>
      <c r="D3" s="8"/>
      <c r="F3" s="1987"/>
    </row>
    <row r="4" spans="1:6">
      <c r="A4" s="1240"/>
      <c r="B4" s="20">
        <v>2009</v>
      </c>
      <c r="C4" s="20">
        <v>2010</v>
      </c>
      <c r="D4" s="20" t="s">
        <v>1157</v>
      </c>
      <c r="F4" s="1987"/>
    </row>
    <row r="5" spans="1:6">
      <c r="A5" s="9" t="s">
        <v>3</v>
      </c>
      <c r="B5" s="10" t="s">
        <v>326</v>
      </c>
      <c r="C5" s="10" t="s">
        <v>326</v>
      </c>
      <c r="D5" s="10" t="s">
        <v>4</v>
      </c>
    </row>
    <row r="6" spans="1:6">
      <c r="A6" s="1988" t="s">
        <v>5</v>
      </c>
      <c r="B6" s="1989">
        <v>230388.07346076358</v>
      </c>
      <c r="C6" s="1989">
        <v>85013</v>
      </c>
      <c r="D6" s="1990">
        <f>100*(C6-B6)/B6</f>
        <v>-63.10008642245181</v>
      </c>
    </row>
    <row r="7" spans="1:6">
      <c r="A7" s="1991" t="s">
        <v>6</v>
      </c>
      <c r="B7" s="1989">
        <v>123868.84729758672</v>
      </c>
      <c r="C7" s="1989">
        <v>98609</v>
      </c>
      <c r="D7" s="1990">
        <f t="shared" ref="D7:D22" si="0">100*(C7-B7)/B7</f>
        <v>-20.392413305422636</v>
      </c>
    </row>
    <row r="8" spans="1:6">
      <c r="A8" s="1991" t="s">
        <v>7</v>
      </c>
      <c r="B8" s="1989">
        <v>258853.54933123611</v>
      </c>
      <c r="C8" s="1989">
        <v>142702</v>
      </c>
      <c r="D8" s="1990">
        <f t="shared" si="0"/>
        <v>-44.871530497194534</v>
      </c>
    </row>
    <row r="9" spans="1:6">
      <c r="A9" s="1991" t="s">
        <v>8</v>
      </c>
      <c r="B9" s="1989">
        <v>116392.44231686273</v>
      </c>
      <c r="C9" s="1989">
        <v>146097</v>
      </c>
      <c r="D9" s="1990">
        <f t="shared" si="0"/>
        <v>25.521036496743164</v>
      </c>
    </row>
    <row r="10" spans="1:6">
      <c r="A10" s="1991" t="s">
        <v>9</v>
      </c>
      <c r="B10" s="1989">
        <v>18673.524988316269</v>
      </c>
      <c r="C10" s="1989">
        <v>15806</v>
      </c>
      <c r="D10" s="1990">
        <f t="shared" si="0"/>
        <v>-15.35609902313802</v>
      </c>
    </row>
    <row r="11" spans="1:6">
      <c r="A11" s="1991" t="s">
        <v>10</v>
      </c>
      <c r="B11" s="1989">
        <v>61868.588492111143</v>
      </c>
      <c r="C11" s="1989">
        <v>79680</v>
      </c>
      <c r="D11" s="1990">
        <f t="shared" si="0"/>
        <v>28.789102745022198</v>
      </c>
    </row>
    <row r="12" spans="1:6">
      <c r="A12" s="1991" t="s">
        <v>11</v>
      </c>
      <c r="B12" s="1989">
        <v>364455.19799815462</v>
      </c>
      <c r="C12" s="1989">
        <v>521325</v>
      </c>
      <c r="D12" s="1990">
        <f t="shared" si="0"/>
        <v>43.042273196674145</v>
      </c>
    </row>
    <row r="13" spans="1:6">
      <c r="A13" s="1988" t="s">
        <v>12</v>
      </c>
      <c r="B13" s="1989">
        <v>201761.095721555</v>
      </c>
      <c r="C13" s="1989">
        <v>32653</v>
      </c>
      <c r="D13" s="1990">
        <f t="shared" si="0"/>
        <v>-83.816007797130766</v>
      </c>
    </row>
    <row r="14" spans="1:6">
      <c r="A14" s="1991" t="s">
        <v>13</v>
      </c>
      <c r="B14" s="1989">
        <v>124835.80116135675</v>
      </c>
      <c r="C14" s="1989">
        <v>142012</v>
      </c>
      <c r="D14" s="1990">
        <f t="shared" si="0"/>
        <v>13.759032808578784</v>
      </c>
    </row>
    <row r="15" spans="1:6">
      <c r="A15" s="1991" t="s">
        <v>14</v>
      </c>
      <c r="B15" s="1989">
        <v>1237726.6624837129</v>
      </c>
      <c r="C15" s="1989">
        <v>1807143</v>
      </c>
      <c r="D15" s="1990">
        <f t="shared" si="0"/>
        <v>46.005015063152527</v>
      </c>
    </row>
    <row r="16" spans="1:6">
      <c r="A16" s="1991" t="s">
        <v>15</v>
      </c>
      <c r="B16" s="1989">
        <v>39307.703236574736</v>
      </c>
      <c r="C16" s="1989">
        <v>42294</v>
      </c>
      <c r="D16" s="1990">
        <f t="shared" si="0"/>
        <v>7.5972303582637117</v>
      </c>
    </row>
    <row r="17" spans="1:6">
      <c r="A17" s="1988" t="s">
        <v>16</v>
      </c>
      <c r="B17" s="1989">
        <v>117371.74027251067</v>
      </c>
      <c r="C17" s="1989">
        <v>292798</v>
      </c>
      <c r="D17" s="1990">
        <f t="shared" si="0"/>
        <v>149.4620931070709</v>
      </c>
    </row>
    <row r="18" spans="1:6">
      <c r="A18" s="1988" t="s">
        <v>17</v>
      </c>
      <c r="B18" s="1989">
        <v>403279.42430284433</v>
      </c>
      <c r="C18" s="1989">
        <v>0</v>
      </c>
      <c r="D18" s="1990">
        <f t="shared" si="0"/>
        <v>-100</v>
      </c>
    </row>
    <row r="19" spans="1:6">
      <c r="A19" s="103" t="s">
        <v>18</v>
      </c>
      <c r="B19" s="240">
        <v>46132.957370738703</v>
      </c>
      <c r="C19" s="240">
        <v>45387</v>
      </c>
      <c r="D19" s="681">
        <f t="shared" si="0"/>
        <v>-1.6169727961378211</v>
      </c>
    </row>
    <row r="20" spans="1:6">
      <c r="A20" s="103" t="s">
        <v>19</v>
      </c>
      <c r="B20" s="240">
        <v>35355.536486995545</v>
      </c>
      <c r="C20" s="240">
        <v>36664</v>
      </c>
      <c r="D20" s="681">
        <f t="shared" si="0"/>
        <v>3.7008730258858713</v>
      </c>
    </row>
    <row r="21" spans="1:6">
      <c r="A21" s="1988" t="s">
        <v>20</v>
      </c>
      <c r="B21" s="1989">
        <v>9356563.4462046325</v>
      </c>
      <c r="C21" s="1989">
        <v>9779963</v>
      </c>
      <c r="D21" s="1990">
        <f t="shared" si="0"/>
        <v>4.5251609336023257</v>
      </c>
    </row>
    <row r="22" spans="1:6">
      <c r="A22" s="9" t="s">
        <v>569</v>
      </c>
      <c r="B22" s="887">
        <f>SUM(B6:B21)</f>
        <v>12736834.591125952</v>
      </c>
      <c r="C22" s="887">
        <f>SUM(C6:C21)</f>
        <v>13268146</v>
      </c>
      <c r="D22" s="1992">
        <f t="shared" si="0"/>
        <v>4.1714556711306034</v>
      </c>
      <c r="F22" s="1363"/>
    </row>
    <row r="23" spans="1:6">
      <c r="A23" s="1240"/>
      <c r="B23" s="1240"/>
      <c r="C23" s="1240"/>
      <c r="D23" s="1240"/>
    </row>
    <row r="24" spans="1:6">
      <c r="A24" s="2036" t="s">
        <v>21</v>
      </c>
      <c r="B24" s="2036"/>
      <c r="C24" s="2036"/>
      <c r="D24" s="2036"/>
    </row>
    <row r="25" spans="1:6">
      <c r="A25" s="2042" t="s">
        <v>22</v>
      </c>
      <c r="B25" s="2042"/>
      <c r="C25" s="2042"/>
      <c r="D25" s="2042"/>
    </row>
    <row r="26" spans="1:6" ht="3.75" customHeight="1" thickBot="1">
      <c r="A26" s="45"/>
      <c r="B26" s="8"/>
      <c r="C26" s="8"/>
      <c r="D26" s="8"/>
    </row>
    <row r="27" spans="1:6">
      <c r="A27" s="1240"/>
      <c r="B27" s="20">
        <v>2009</v>
      </c>
      <c r="C27" s="20">
        <v>2010</v>
      </c>
      <c r="D27" s="20" t="s">
        <v>1157</v>
      </c>
    </row>
    <row r="28" spans="1:6">
      <c r="A28" s="9" t="s">
        <v>3</v>
      </c>
      <c r="B28" s="10" t="s">
        <v>326</v>
      </c>
      <c r="C28" s="10" t="s">
        <v>326</v>
      </c>
      <c r="D28" s="10" t="s">
        <v>4</v>
      </c>
    </row>
    <row r="29" spans="1:6">
      <c r="A29" s="103" t="s">
        <v>23</v>
      </c>
      <c r="B29" s="240">
        <v>9352.7069461671072</v>
      </c>
      <c r="C29" s="240">
        <v>5689</v>
      </c>
      <c r="D29" s="681">
        <f t="shared" ref="D29:D41" si="1">100*(C29-B29)/B29</f>
        <v>-39.172690508265674</v>
      </c>
      <c r="F29" s="1363"/>
    </row>
    <row r="30" spans="1:6">
      <c r="A30" s="103" t="s">
        <v>24</v>
      </c>
      <c r="B30" s="240">
        <v>203499.55532769472</v>
      </c>
      <c r="C30" s="240">
        <v>74138</v>
      </c>
      <c r="D30" s="681">
        <f t="shared" si="1"/>
        <v>-63.568470761218222</v>
      </c>
      <c r="F30" s="1363"/>
    </row>
    <row r="31" spans="1:6">
      <c r="A31" s="103" t="s">
        <v>25</v>
      </c>
      <c r="B31" s="240">
        <v>35826.669327002644</v>
      </c>
      <c r="C31" s="240">
        <v>46065</v>
      </c>
      <c r="D31" s="681">
        <f t="shared" si="1"/>
        <v>28.577400203040089</v>
      </c>
      <c r="F31" s="1363"/>
    </row>
    <row r="32" spans="1:6">
      <c r="A32" s="103" t="s">
        <v>26</v>
      </c>
      <c r="B32" s="240">
        <v>243749.52424428368</v>
      </c>
      <c r="C32" s="240">
        <v>263526</v>
      </c>
      <c r="D32" s="681">
        <f t="shared" si="1"/>
        <v>8.1134417870274529</v>
      </c>
      <c r="F32" s="1363"/>
    </row>
    <row r="33" spans="1:6">
      <c r="A33" s="103" t="s">
        <v>27</v>
      </c>
      <c r="B33" s="240">
        <v>1879842.6624634308</v>
      </c>
      <c r="C33" s="240">
        <v>2140339</v>
      </c>
      <c r="D33" s="681">
        <f t="shared" si="1"/>
        <v>13.857347890764595</v>
      </c>
      <c r="F33" s="1363"/>
    </row>
    <row r="34" spans="1:6">
      <c r="A34" s="103" t="s">
        <v>28</v>
      </c>
      <c r="B34" s="240">
        <v>222053.75409452448</v>
      </c>
      <c r="C34" s="240">
        <v>414627</v>
      </c>
      <c r="D34" s="681">
        <f t="shared" si="1"/>
        <v>86.723706469515648</v>
      </c>
      <c r="F34" s="1363"/>
    </row>
    <row r="35" spans="1:6">
      <c r="A35" s="103" t="s">
        <v>29</v>
      </c>
      <c r="B35" s="240">
        <v>691598.32094666408</v>
      </c>
      <c r="C35" s="240">
        <v>646402</v>
      </c>
      <c r="D35" s="681">
        <f t="shared" si="1"/>
        <v>-6.5350535965441727</v>
      </c>
      <c r="F35" s="1363"/>
    </row>
    <row r="36" spans="1:6">
      <c r="A36" s="103" t="s">
        <v>44</v>
      </c>
      <c r="B36" s="240">
        <v>4135733.6825470249</v>
      </c>
      <c r="C36" s="240">
        <v>4428781</v>
      </c>
      <c r="D36" s="681">
        <f t="shared" si="1"/>
        <v>7.0857395554662386</v>
      </c>
      <c r="F36" s="1363"/>
    </row>
    <row r="37" spans="1:6">
      <c r="A37" s="103" t="s">
        <v>30</v>
      </c>
      <c r="B37" s="240">
        <v>1558322.2733653116</v>
      </c>
      <c r="C37" s="240">
        <v>1357516</v>
      </c>
      <c r="D37" s="681">
        <f t="shared" si="1"/>
        <v>-12.886055522498285</v>
      </c>
      <c r="F37" s="1363"/>
    </row>
    <row r="38" spans="1:6">
      <c r="A38" s="103" t="s">
        <v>31</v>
      </c>
      <c r="B38" s="240">
        <v>20066.350021874372</v>
      </c>
      <c r="C38" s="240">
        <v>27145</v>
      </c>
      <c r="D38" s="681">
        <f t="shared" si="1"/>
        <v>35.276220988915156</v>
      </c>
      <c r="F38" s="1363"/>
    </row>
    <row r="39" spans="1:6">
      <c r="A39" s="103" t="s">
        <v>45</v>
      </c>
      <c r="B39" s="240">
        <v>14557258.96733504</v>
      </c>
      <c r="C39" s="240">
        <v>13042740</v>
      </c>
      <c r="D39" s="681">
        <f t="shared" si="1"/>
        <v>-10.403874594341291</v>
      </c>
      <c r="F39" s="1363"/>
    </row>
    <row r="40" spans="1:6">
      <c r="A40" s="103" t="s">
        <v>32</v>
      </c>
      <c r="B40" s="240">
        <v>238588.66516499192</v>
      </c>
      <c r="C40" s="240">
        <v>223735</v>
      </c>
      <c r="D40" s="681">
        <f t="shared" si="1"/>
        <v>-6.2256373976190877</v>
      </c>
      <c r="F40" s="1363"/>
    </row>
    <row r="41" spans="1:6">
      <c r="A41" s="9" t="s">
        <v>569</v>
      </c>
      <c r="B41" s="888">
        <f>SUM(B29:B40)</f>
        <v>23795893.131784011</v>
      </c>
      <c r="C41" s="888">
        <f>SUM(C29:C40)</f>
        <v>22670703</v>
      </c>
      <c r="D41" s="1992">
        <f t="shared" si="1"/>
        <v>-4.7285055683877735</v>
      </c>
    </row>
    <row r="42" spans="1:6">
      <c r="A42" s="1240"/>
      <c r="B42" s="1240"/>
      <c r="C42" s="1240"/>
      <c r="D42" s="1240"/>
    </row>
    <row r="43" spans="1:6">
      <c r="A43" s="13" t="s">
        <v>474</v>
      </c>
      <c r="B43" s="6"/>
      <c r="C43" s="6"/>
      <c r="D43" s="6"/>
    </row>
    <row r="44" spans="1:6">
      <c r="A44" s="250" t="s">
        <v>33</v>
      </c>
      <c r="B44" s="89"/>
      <c r="C44" s="89"/>
      <c r="D44" s="89"/>
    </row>
    <row r="45" spans="1:6">
      <c r="A45" s="250" t="s">
        <v>34</v>
      </c>
      <c r="B45" s="89"/>
      <c r="C45" s="89"/>
      <c r="D45" s="89"/>
    </row>
    <row r="47" spans="1:6">
      <c r="A47" s="2036" t="s">
        <v>35</v>
      </c>
      <c r="B47" s="2036"/>
      <c r="C47" s="2036"/>
      <c r="D47" s="2036"/>
    </row>
    <row r="48" spans="1:6">
      <c r="A48" s="2042" t="s">
        <v>36</v>
      </c>
      <c r="B48" s="2042"/>
      <c r="C48" s="2042"/>
      <c r="D48" s="2042"/>
    </row>
    <row r="49" spans="1:4" ht="5.25" customHeight="1" thickBot="1">
      <c r="A49" s="45"/>
      <c r="B49" s="8"/>
      <c r="C49" s="8"/>
      <c r="D49" s="8"/>
    </row>
    <row r="50" spans="1:4">
      <c r="A50" s="1240"/>
      <c r="B50" s="20">
        <v>2009</v>
      </c>
      <c r="C50" s="20">
        <v>2010</v>
      </c>
      <c r="D50" s="20" t="s">
        <v>1157</v>
      </c>
    </row>
    <row r="51" spans="1:4">
      <c r="A51" s="9" t="s">
        <v>3</v>
      </c>
      <c r="B51" s="10" t="s">
        <v>326</v>
      </c>
      <c r="C51" s="10" t="s">
        <v>326</v>
      </c>
      <c r="D51" s="10" t="s">
        <v>4</v>
      </c>
    </row>
    <row r="52" spans="1:4">
      <c r="A52" s="251" t="s">
        <v>37</v>
      </c>
      <c r="B52" s="238">
        <v>619762520.15591407</v>
      </c>
      <c r="C52" s="238">
        <v>681334665</v>
      </c>
      <c r="D52" s="1993">
        <f t="shared" ref="D52:D57" si="2">100*(C52-B52)/B52</f>
        <v>9.9347964489037164</v>
      </c>
    </row>
    <row r="53" spans="1:4">
      <c r="A53" s="252" t="s">
        <v>38</v>
      </c>
      <c r="B53" s="238">
        <f>+SUM(B54:B55)</f>
        <v>744377379.56011963</v>
      </c>
      <c r="C53" s="238">
        <f>+SUM(C54:C55)</f>
        <v>763486619</v>
      </c>
      <c r="D53" s="1993">
        <f t="shared" si="2"/>
        <v>2.5671440272906647</v>
      </c>
    </row>
    <row r="54" spans="1:4">
      <c r="A54" s="253" t="s">
        <v>39</v>
      </c>
      <c r="B54" s="240">
        <v>650433951.08012676</v>
      </c>
      <c r="C54" s="240">
        <v>667287593</v>
      </c>
      <c r="D54" s="681">
        <f t="shared" si="2"/>
        <v>2.5911380997079969</v>
      </c>
    </row>
    <row r="55" spans="1:4">
      <c r="A55" s="253" t="s">
        <v>40</v>
      </c>
      <c r="B55" s="240">
        <v>93943428.479992896</v>
      </c>
      <c r="C55" s="240">
        <v>96199026</v>
      </c>
      <c r="D55" s="681">
        <f t="shared" si="2"/>
        <v>2.4010168209769751</v>
      </c>
    </row>
    <row r="56" spans="1:4">
      <c r="A56" s="252" t="s">
        <v>41</v>
      </c>
      <c r="B56" s="238">
        <v>1022167299.7140514</v>
      </c>
      <c r="C56" s="238">
        <v>1086581029</v>
      </c>
      <c r="D56" s="1993">
        <f t="shared" si="2"/>
        <v>6.3016816624801253</v>
      </c>
    </row>
    <row r="57" spans="1:4">
      <c r="A57" s="252" t="s">
        <v>1301</v>
      </c>
      <c r="B57" s="238">
        <v>411469.72926384112</v>
      </c>
      <c r="C57" s="238">
        <v>245309</v>
      </c>
      <c r="D57" s="681">
        <f t="shared" si="2"/>
        <v>-40.382248667749785</v>
      </c>
    </row>
    <row r="58" spans="1:4">
      <c r="A58" s="252" t="s">
        <v>1302</v>
      </c>
      <c r="B58" s="238">
        <v>0</v>
      </c>
      <c r="C58" s="238">
        <v>88149149</v>
      </c>
      <c r="D58" s="681"/>
    </row>
    <row r="59" spans="1:4">
      <c r="A59" s="252" t="s">
        <v>1303</v>
      </c>
      <c r="B59" s="238">
        <v>0</v>
      </c>
      <c r="C59" s="238">
        <v>682563</v>
      </c>
      <c r="D59" s="681"/>
    </row>
    <row r="60" spans="1:4">
      <c r="A60" s="886" t="s">
        <v>547</v>
      </c>
      <c r="B60" s="887">
        <f>+B52+B53+B56+B57+B58+B59</f>
        <v>2386718669.159349</v>
      </c>
      <c r="C60" s="887">
        <f>+C52+C53+C56+C57+C58+C59</f>
        <v>2620479334</v>
      </c>
      <c r="D60" s="1992">
        <f>100*(C60-B60)/B60</f>
        <v>9.7942278602524322</v>
      </c>
    </row>
    <row r="61" spans="1:4" ht="5.25" customHeight="1">
      <c r="A61" s="1240"/>
      <c r="B61" s="1994"/>
      <c r="C61" s="1994"/>
      <c r="D61" s="1240"/>
    </row>
    <row r="62" spans="1:4">
      <c r="A62" s="1246" t="s">
        <v>474</v>
      </c>
      <c r="B62" s="1995"/>
      <c r="C62" s="1995"/>
      <c r="D62" s="1526"/>
    </row>
    <row r="63" spans="1:4">
      <c r="A63" s="2396" t="s">
        <v>97</v>
      </c>
      <c r="B63" s="2396"/>
      <c r="C63" s="2396"/>
      <c r="D63" s="2396"/>
    </row>
    <row r="64" spans="1:4" ht="25.5" customHeight="1">
      <c r="A64" s="2397" t="s">
        <v>2700</v>
      </c>
      <c r="B64" s="2397"/>
      <c r="C64" s="2397"/>
      <c r="D64" s="2397"/>
    </row>
    <row r="65" spans="1:4">
      <c r="A65" s="2396" t="s">
        <v>96</v>
      </c>
      <c r="B65" s="2396"/>
      <c r="C65" s="2396"/>
      <c r="D65" s="2396"/>
    </row>
    <row r="66" spans="1:4">
      <c r="A66" s="2396" t="s">
        <v>42</v>
      </c>
      <c r="B66" s="2396"/>
      <c r="C66" s="2396"/>
      <c r="D66" s="2396"/>
    </row>
    <row r="67" spans="1:4" ht="55.5" customHeight="1">
      <c r="A67" s="2398" t="s">
        <v>1200</v>
      </c>
      <c r="B67" s="2397"/>
      <c r="C67" s="2397"/>
      <c r="D67" s="2397"/>
    </row>
    <row r="68" spans="1:4">
      <c r="A68" s="1188" t="s">
        <v>2701</v>
      </c>
      <c r="B68" s="1240"/>
      <c r="C68" s="1240"/>
      <c r="D68" s="1240"/>
    </row>
    <row r="69" spans="1:4">
      <c r="A69" s="345" t="s">
        <v>796</v>
      </c>
      <c r="B69" s="6"/>
      <c r="C69" s="6"/>
      <c r="D69" s="6"/>
    </row>
    <row r="70" spans="1:4">
      <c r="A70" s="248" t="s">
        <v>43</v>
      </c>
    </row>
  </sheetData>
  <mergeCells count="11">
    <mergeCell ref="A48:D48"/>
    <mergeCell ref="A47:D47"/>
    <mergeCell ref="A1:D1"/>
    <mergeCell ref="A2:D2"/>
    <mergeCell ref="A24:D24"/>
    <mergeCell ref="A25:D25"/>
    <mergeCell ref="A63:D63"/>
    <mergeCell ref="A64:D64"/>
    <mergeCell ref="A67:D67"/>
    <mergeCell ref="A66:D66"/>
    <mergeCell ref="A65:D65"/>
  </mergeCells>
  <phoneticPr fontId="74" type="noConversion"/>
  <hyperlinks>
    <hyperlink ref="A1:D1" location="'Sección I'!B4" display="TABLA I02a"/>
    <hyperlink ref="A24:D24" location="'Sección I'!B4" display="TABLA I02b"/>
    <hyperlink ref="A47:D47" location="'Sección I'!B4" display="TABLA I02c"/>
  </hyperlinks>
  <pageMargins left="1.3779527559055118" right="0.70866141732283472" top="0.37" bottom="0.47244094488188981" header="0.31496062992125984" footer="0.31496062992125984"/>
  <pageSetup scale="70" orientation="portrait" horizontalDpi="300" verticalDpi="300" r:id="rId1"/>
</worksheet>
</file>

<file path=xl/worksheets/sheet104.xml><?xml version="1.0" encoding="utf-8"?>
<worksheet xmlns="http://schemas.openxmlformats.org/spreadsheetml/2006/main" xmlns:r="http://schemas.openxmlformats.org/officeDocument/2006/relationships">
  <sheetPr>
    <tabColor rgb="FF008080"/>
  </sheetPr>
  <dimension ref="A1:F47"/>
  <sheetViews>
    <sheetView topLeftCell="A37" zoomScale="98" zoomScaleNormal="98" workbookViewId="0">
      <selection activeCell="D50" sqref="D50"/>
    </sheetView>
  </sheetViews>
  <sheetFormatPr baseColWidth="10" defaultColWidth="11.42578125" defaultRowHeight="14.25"/>
  <cols>
    <col min="1" max="1" width="18.5703125" style="1188" customWidth="1"/>
    <col min="2" max="3" width="14.140625" style="1188" customWidth="1"/>
    <col min="4" max="4" width="13.28515625" style="1188" customWidth="1"/>
    <col min="5" max="5" width="12.5703125" style="1188" customWidth="1"/>
    <col min="6" max="6" width="13.140625" style="1188" customWidth="1"/>
    <col min="7" max="16384" width="11.42578125" style="1188"/>
  </cols>
  <sheetData>
    <row r="1" spans="1:6">
      <c r="A1" s="2099" t="s">
        <v>1304</v>
      </c>
      <c r="B1" s="2099"/>
      <c r="C1" s="2099"/>
      <c r="D1" s="2099"/>
      <c r="E1" s="2099"/>
      <c r="F1" s="2099"/>
    </row>
    <row r="2" spans="1:6">
      <c r="A2" s="2057" t="s">
        <v>219</v>
      </c>
      <c r="B2" s="2057"/>
      <c r="C2" s="2057"/>
      <c r="D2" s="2057"/>
      <c r="E2" s="2057"/>
      <c r="F2" s="2057"/>
    </row>
    <row r="3" spans="1:6">
      <c r="A3" s="2100" t="s">
        <v>227</v>
      </c>
      <c r="B3" s="2100"/>
      <c r="C3" s="2100"/>
      <c r="D3" s="2100"/>
      <c r="E3" s="2100"/>
      <c r="F3" s="2100"/>
    </row>
    <row r="4" spans="1:6">
      <c r="A4" s="2093" t="s">
        <v>220</v>
      </c>
      <c r="B4" s="2093"/>
      <c r="C4" s="2093"/>
      <c r="D4" s="2093"/>
      <c r="E4" s="2093"/>
      <c r="F4" s="2093"/>
    </row>
    <row r="5" spans="1:6" ht="4.5" customHeight="1" thickBot="1">
      <c r="A5" s="1223"/>
      <c r="B5" s="1223"/>
      <c r="C5" s="1223"/>
      <c r="D5" s="1223"/>
      <c r="E5" s="1223"/>
      <c r="F5" s="1223"/>
    </row>
    <row r="6" spans="1:6">
      <c r="A6" s="1240"/>
      <c r="B6" s="2042" t="s">
        <v>998</v>
      </c>
      <c r="C6" s="2042"/>
      <c r="D6" s="2042"/>
      <c r="E6" s="2042"/>
      <c r="F6" s="6"/>
    </row>
    <row r="7" spans="1:6" ht="27.75" customHeight="1">
      <c r="A7" s="1" t="s">
        <v>870</v>
      </c>
      <c r="B7" s="1" t="s">
        <v>221</v>
      </c>
      <c r="C7" s="519" t="s">
        <v>222</v>
      </c>
      <c r="D7" s="519" t="s">
        <v>223</v>
      </c>
      <c r="E7" s="1" t="s">
        <v>224</v>
      </c>
      <c r="F7" s="1" t="s">
        <v>569</v>
      </c>
    </row>
    <row r="8" spans="1:6">
      <c r="A8" s="10"/>
      <c r="B8" s="889" t="s">
        <v>716</v>
      </c>
      <c r="C8" s="889" t="s">
        <v>716</v>
      </c>
      <c r="D8" s="889" t="s">
        <v>716</v>
      </c>
      <c r="E8" s="889" t="s">
        <v>716</v>
      </c>
      <c r="F8" s="889" t="s">
        <v>716</v>
      </c>
    </row>
    <row r="9" spans="1:6">
      <c r="A9" s="1">
        <v>2000</v>
      </c>
      <c r="B9" s="304">
        <v>357613</v>
      </c>
      <c r="C9" s="304">
        <v>32944</v>
      </c>
      <c r="D9" s="304">
        <v>2351</v>
      </c>
      <c r="E9" s="304">
        <v>1163</v>
      </c>
      <c r="F9" s="445">
        <f>+E9+D9+C9+B9</f>
        <v>394071</v>
      </c>
    </row>
    <row r="10" spans="1:6">
      <c r="A10" s="1">
        <v>2001</v>
      </c>
      <c r="B10" s="304">
        <v>396499</v>
      </c>
      <c r="C10" s="304">
        <v>38032</v>
      </c>
      <c r="D10" s="304">
        <v>2361</v>
      </c>
      <c r="E10" s="304">
        <v>1054</v>
      </c>
      <c r="F10" s="445">
        <f t="shared" ref="F10:F16" si="0">+E10+D10+C10+B10</f>
        <v>437946</v>
      </c>
    </row>
    <row r="11" spans="1:6">
      <c r="A11" s="1">
        <v>2002</v>
      </c>
      <c r="B11" s="304">
        <v>431678</v>
      </c>
      <c r="C11" s="304">
        <v>44533</v>
      </c>
      <c r="D11" s="304">
        <v>2365</v>
      </c>
      <c r="E11" s="304">
        <v>1056</v>
      </c>
      <c r="F11" s="445">
        <f t="shared" si="0"/>
        <v>479632</v>
      </c>
    </row>
    <row r="12" spans="1:6">
      <c r="A12" s="1">
        <v>2003</v>
      </c>
      <c r="B12" s="304">
        <v>467000</v>
      </c>
      <c r="C12" s="304">
        <v>48916</v>
      </c>
      <c r="D12" s="304">
        <v>2094</v>
      </c>
      <c r="E12" s="304">
        <v>129</v>
      </c>
      <c r="F12" s="445">
        <f t="shared" si="0"/>
        <v>518139</v>
      </c>
    </row>
    <row r="13" spans="1:6">
      <c r="A13" s="1">
        <v>2004</v>
      </c>
      <c r="B13" s="304">
        <v>505000</v>
      </c>
      <c r="C13" s="304">
        <v>54742</v>
      </c>
      <c r="D13" s="304">
        <v>2094</v>
      </c>
      <c r="E13" s="304">
        <v>155</v>
      </c>
      <c r="F13" s="445">
        <f t="shared" si="0"/>
        <v>561991</v>
      </c>
    </row>
    <row r="14" spans="1:6">
      <c r="A14" s="1">
        <v>2005</v>
      </c>
      <c r="B14" s="304">
        <v>583042</v>
      </c>
      <c r="C14" s="304">
        <v>58790</v>
      </c>
      <c r="D14" s="304">
        <v>2463</v>
      </c>
      <c r="E14" s="304">
        <v>0</v>
      </c>
      <c r="F14" s="445">
        <f t="shared" si="0"/>
        <v>644295</v>
      </c>
    </row>
    <row r="15" spans="1:6">
      <c r="A15" s="1">
        <v>2006</v>
      </c>
      <c r="B15" s="304">
        <v>674780</v>
      </c>
      <c r="C15" s="304">
        <v>62270</v>
      </c>
      <c r="D15" s="304">
        <v>3336</v>
      </c>
      <c r="E15" s="304">
        <v>0</v>
      </c>
      <c r="F15" s="445">
        <f t="shared" si="0"/>
        <v>740386</v>
      </c>
    </row>
    <row r="16" spans="1:6">
      <c r="A16" s="1">
        <v>2007</v>
      </c>
      <c r="B16" s="304">
        <v>768065</v>
      </c>
      <c r="C16" s="304">
        <v>64156</v>
      </c>
      <c r="D16" s="304">
        <v>3643</v>
      </c>
      <c r="E16" s="304">
        <v>0</v>
      </c>
      <c r="F16" s="445">
        <f t="shared" si="0"/>
        <v>835864</v>
      </c>
    </row>
    <row r="17" spans="1:6">
      <c r="A17" s="1">
        <v>2008</v>
      </c>
      <c r="B17" s="304">
        <v>875727</v>
      </c>
      <c r="C17" s="304">
        <v>72659</v>
      </c>
      <c r="D17" s="304">
        <v>5148</v>
      </c>
      <c r="E17" s="304">
        <v>0</v>
      </c>
      <c r="F17" s="445">
        <f>SUM(B17:E17)</f>
        <v>953534</v>
      </c>
    </row>
    <row r="18" spans="1:6">
      <c r="A18" s="1">
        <v>2009</v>
      </c>
      <c r="B18" s="304">
        <v>927051</v>
      </c>
      <c r="C18" s="304">
        <v>88302</v>
      </c>
      <c r="D18" s="304">
        <v>7998</v>
      </c>
      <c r="E18" s="304">
        <v>0</v>
      </c>
      <c r="F18" s="445">
        <f>SUM(B18:E18)</f>
        <v>1023351</v>
      </c>
    </row>
    <row r="19" spans="1:6">
      <c r="A19" s="10">
        <v>2010</v>
      </c>
      <c r="B19" s="890">
        <v>1007547</v>
      </c>
      <c r="C19" s="890">
        <v>102432</v>
      </c>
      <c r="D19" s="890">
        <v>4956</v>
      </c>
      <c r="E19" s="890">
        <v>7666</v>
      </c>
      <c r="F19" s="891">
        <f>SUM(B19:E19)</f>
        <v>1122601</v>
      </c>
    </row>
    <row r="20" spans="1:6" ht="6.75" customHeight="1">
      <c r="A20" s="1229"/>
      <c r="B20" s="1304"/>
      <c r="C20" s="1304"/>
      <c r="D20" s="1304"/>
      <c r="E20" s="1304"/>
      <c r="F20" s="1304"/>
    </row>
    <row r="22" spans="1:6">
      <c r="A22" s="2099" t="s">
        <v>1305</v>
      </c>
      <c r="B22" s="2099"/>
      <c r="C22" s="2099"/>
      <c r="D22" s="2099"/>
      <c r="E22" s="2099"/>
      <c r="F22" s="2099"/>
    </row>
    <row r="23" spans="1:6">
      <c r="A23" s="2057" t="s">
        <v>219</v>
      </c>
      <c r="B23" s="2057"/>
      <c r="C23" s="2057"/>
      <c r="D23" s="2057"/>
      <c r="E23" s="2057"/>
      <c r="F23" s="2057"/>
    </row>
    <row r="24" spans="1:6">
      <c r="A24" s="2100" t="s">
        <v>227</v>
      </c>
      <c r="B24" s="2100"/>
      <c r="C24" s="2100"/>
      <c r="D24" s="2100"/>
      <c r="E24" s="2100"/>
      <c r="F24" s="2100"/>
    </row>
    <row r="25" spans="1:6">
      <c r="A25" s="2093" t="s">
        <v>369</v>
      </c>
      <c r="B25" s="2093"/>
      <c r="C25" s="2093"/>
      <c r="D25" s="2093"/>
      <c r="E25" s="2093"/>
      <c r="F25" s="2093"/>
    </row>
    <row r="26" spans="1:6" ht="4.5" customHeight="1" thickBot="1">
      <c r="A26" s="1223"/>
      <c r="B26" s="1223"/>
      <c r="C26" s="1223"/>
      <c r="D26" s="1223"/>
      <c r="E26" s="1223"/>
      <c r="F26" s="1223"/>
    </row>
    <row r="27" spans="1:6">
      <c r="A27" s="1240"/>
      <c r="B27" s="2042" t="s">
        <v>998</v>
      </c>
      <c r="C27" s="2042"/>
      <c r="D27" s="2042"/>
      <c r="E27" s="2042"/>
      <c r="F27" s="6"/>
    </row>
    <row r="28" spans="1:6" ht="25.5">
      <c r="A28" s="1" t="s">
        <v>870</v>
      </c>
      <c r="B28" s="1" t="s">
        <v>221</v>
      </c>
      <c r="C28" s="519" t="s">
        <v>222</v>
      </c>
      <c r="D28" s="519" t="s">
        <v>223</v>
      </c>
      <c r="E28" s="1" t="s">
        <v>224</v>
      </c>
      <c r="F28" s="1" t="s">
        <v>569</v>
      </c>
    </row>
    <row r="29" spans="1:6">
      <c r="A29" s="10"/>
      <c r="B29" s="889" t="s">
        <v>334</v>
      </c>
      <c r="C29" s="889" t="s">
        <v>334</v>
      </c>
      <c r="D29" s="889" t="s">
        <v>334</v>
      </c>
      <c r="E29" s="889" t="s">
        <v>334</v>
      </c>
      <c r="F29" s="889" t="s">
        <v>334</v>
      </c>
    </row>
    <row r="30" spans="1:6">
      <c r="A30" s="1">
        <v>2000</v>
      </c>
      <c r="B30" s="304">
        <f>+B9*'A02'!$E14</f>
        <v>486647.36192306742</v>
      </c>
      <c r="C30" s="304">
        <f>+C9*'A02'!$E14</f>
        <v>44830.894545761854</v>
      </c>
      <c r="D30" s="304">
        <f>+D9*'A02'!$E14</f>
        <v>3199.2907077794475</v>
      </c>
      <c r="E30" s="304">
        <f>+E9*'A02'!$E14</f>
        <v>1582.6350885357283</v>
      </c>
      <c r="F30" s="1570">
        <f>+E30+D30+C30+B30</f>
        <v>536260.18226514442</v>
      </c>
    </row>
    <row r="31" spans="1:6">
      <c r="A31" s="1">
        <v>2001</v>
      </c>
      <c r="B31" s="304">
        <f>+B10*'A02'!$E15</f>
        <v>525707.39650277421</v>
      </c>
      <c r="C31" s="304">
        <f>+C10*'A02'!$E15</f>
        <v>50425.609405808107</v>
      </c>
      <c r="D31" s="304">
        <f>+D10*'A02'!$E15</f>
        <v>3130.3866167204706</v>
      </c>
      <c r="E31" s="304">
        <f>+E10*'A02'!$E15</f>
        <v>1397.4703490145598</v>
      </c>
      <c r="F31" s="1570">
        <f t="shared" ref="F31:F40" si="1">+E31+D31+C31+B31</f>
        <v>580660.86287431733</v>
      </c>
    </row>
    <row r="32" spans="1:6">
      <c r="A32" s="1">
        <v>2002</v>
      </c>
      <c r="B32" s="304">
        <f>+B11*'A02'!$E16</f>
        <v>556629.29856392136</v>
      </c>
      <c r="C32" s="304">
        <f>+C11*'A02'!$E16</f>
        <v>57423.293642360994</v>
      </c>
      <c r="D32" s="304">
        <f>+D11*'A02'!$E16</f>
        <v>3049.5607631236107</v>
      </c>
      <c r="E32" s="304">
        <f>+E11*'A02'!$E16</f>
        <v>1361.6643407435656</v>
      </c>
      <c r="F32" s="1570">
        <f t="shared" si="1"/>
        <v>618463.81731014955</v>
      </c>
    </row>
    <row r="33" spans="1:6">
      <c r="A33" s="1">
        <v>2003</v>
      </c>
      <c r="B33" s="304">
        <f>+B12*'A02'!$E17</f>
        <v>595784.04453338205</v>
      </c>
      <c r="C33" s="304">
        <f>+C12*'A02'!$E17</f>
        <v>62405.508184999824</v>
      </c>
      <c r="D33" s="304">
        <f>+D12*'A02'!$E17</f>
        <v>2671.4599341603898</v>
      </c>
      <c r="E33" s="304">
        <f>+E12*'A02'!$E17</f>
        <v>164.57417932506701</v>
      </c>
      <c r="F33" s="1570">
        <f t="shared" si="1"/>
        <v>661025.58683186735</v>
      </c>
    </row>
    <row r="34" spans="1:6">
      <c r="A34" s="1">
        <v>2004</v>
      </c>
      <c r="B34" s="304">
        <f>+B13*'A02'!$E18</f>
        <v>628989.19808164542</v>
      </c>
      <c r="C34" s="304">
        <f>+C13*'A02'!$E18</f>
        <v>68182.429072050363</v>
      </c>
      <c r="D34" s="304">
        <f>+D13*'A02'!$E18</f>
        <v>2608.1255065009218</v>
      </c>
      <c r="E34" s="304">
        <f>+E13*'A02'!$E18</f>
        <v>193.05609050030702</v>
      </c>
      <c r="F34" s="1570">
        <f t="shared" si="1"/>
        <v>699972.80875069695</v>
      </c>
    </row>
    <row r="35" spans="1:6">
      <c r="A35" s="1">
        <v>2005</v>
      </c>
      <c r="B35" s="304">
        <f>+B14*'A02'!$E19</f>
        <v>700527.79935148789</v>
      </c>
      <c r="C35" s="304">
        <f>+C14*'A02'!$E19</f>
        <v>70636.470998442601</v>
      </c>
      <c r="D35" s="304">
        <f>+D14*'A02'!$E19</f>
        <v>2959.3064818704565</v>
      </c>
      <c r="E35" s="304">
        <f>+E14*'A02'!$E19</f>
        <v>0</v>
      </c>
      <c r="F35" s="1570">
        <f t="shared" si="1"/>
        <v>774123.57683180098</v>
      </c>
    </row>
    <row r="36" spans="1:6">
      <c r="A36" s="1">
        <v>2006</v>
      </c>
      <c r="B36" s="304">
        <f>+B15*'A02'!$E20</f>
        <v>790455.04897883441</v>
      </c>
      <c r="C36" s="304">
        <f>+C15*'A02'!$E20</f>
        <v>72944.71664825872</v>
      </c>
      <c r="D36" s="304">
        <f>+D15*'A02'!$E20</f>
        <v>3907.8781875476325</v>
      </c>
      <c r="E36" s="304">
        <f>+E15*'A02'!$E20</f>
        <v>0</v>
      </c>
      <c r="F36" s="1570">
        <f t="shared" si="1"/>
        <v>867307.64381464082</v>
      </c>
    </row>
    <row r="37" spans="1:6">
      <c r="A37" s="1">
        <v>2007</v>
      </c>
      <c r="B37" s="304">
        <f>+B16*'A02'!$E21</f>
        <v>834451.22390967549</v>
      </c>
      <c r="C37" s="304">
        <f>+C16*'A02'!$E21</f>
        <v>69701.200707165597</v>
      </c>
      <c r="D37" s="304">
        <f>+D16*'A02'!$E21</f>
        <v>3957.8757119553006</v>
      </c>
      <c r="E37" s="304">
        <f>+E16*'A02'!$E21</f>
        <v>0</v>
      </c>
      <c r="F37" s="1570">
        <f t="shared" si="1"/>
        <v>908110.30032879638</v>
      </c>
    </row>
    <row r="38" spans="1:6">
      <c r="A38" s="1">
        <v>2008</v>
      </c>
      <c r="B38" s="304">
        <f>+B17*'A02'!$E22</f>
        <v>888406.31626742275</v>
      </c>
      <c r="C38" s="304">
        <f>+C17*'A02'!$E22</f>
        <v>73711.001868932522</v>
      </c>
      <c r="D38" s="304">
        <f>+D17*'A02'!$E22</f>
        <v>5222.5359228900015</v>
      </c>
      <c r="E38" s="304">
        <f>+E17*'A02'!$E22</f>
        <v>0</v>
      </c>
      <c r="F38" s="1570">
        <f t="shared" si="1"/>
        <v>967339.85405924532</v>
      </c>
    </row>
    <row r="39" spans="1:6">
      <c r="A39" s="1">
        <v>2009</v>
      </c>
      <c r="B39" s="304">
        <f>+B18*'A02'!$E23</f>
        <v>953633.55995943281</v>
      </c>
      <c r="C39" s="304">
        <f>+C18*'A02'!$E23</f>
        <v>90834.000083639243</v>
      </c>
      <c r="D39" s="304">
        <f>+D18*'A02'!$E23</f>
        <v>8227.337236630503</v>
      </c>
      <c r="E39" s="304">
        <f>+E18*'A02'!$E23</f>
        <v>0</v>
      </c>
      <c r="F39" s="1570">
        <f t="shared" si="1"/>
        <v>1052694.8972797026</v>
      </c>
    </row>
    <row r="40" spans="1:6">
      <c r="A40" s="10">
        <v>2010</v>
      </c>
      <c r="B40" s="890">
        <f>+B19*'A02'!$E24</f>
        <v>1007547</v>
      </c>
      <c r="C40" s="890">
        <f>+C19*'A02'!$E24</f>
        <v>102432</v>
      </c>
      <c r="D40" s="890">
        <f>+D19*'A02'!$E24</f>
        <v>4956</v>
      </c>
      <c r="E40" s="890">
        <f>+E19*'A02'!$E24</f>
        <v>7666</v>
      </c>
      <c r="F40" s="1238">
        <f t="shared" si="1"/>
        <v>1122601</v>
      </c>
    </row>
    <row r="41" spans="1:6" ht="6.75" customHeight="1"/>
    <row r="42" spans="1:6">
      <c r="A42" s="892" t="s">
        <v>474</v>
      </c>
    </row>
    <row r="43" spans="1:6">
      <c r="A43" s="885" t="s">
        <v>225</v>
      </c>
    </row>
    <row r="44" spans="1:6">
      <c r="A44" s="885" t="s">
        <v>226</v>
      </c>
    </row>
    <row r="45" spans="1:6" ht="10.5" customHeight="1"/>
    <row r="46" spans="1:6">
      <c r="A46" s="345" t="s">
        <v>796</v>
      </c>
    </row>
    <row r="47" spans="1:6">
      <c r="A47" s="248" t="s">
        <v>1226</v>
      </c>
    </row>
  </sheetData>
  <mergeCells count="10">
    <mergeCell ref="B27:E27"/>
    <mergeCell ref="A22:F22"/>
    <mergeCell ref="A23:F23"/>
    <mergeCell ref="A24:F24"/>
    <mergeCell ref="A25:F25"/>
    <mergeCell ref="B6:E6"/>
    <mergeCell ref="A1:F1"/>
    <mergeCell ref="A2:F2"/>
    <mergeCell ref="A3:F3"/>
    <mergeCell ref="A4:F4"/>
  </mergeCells>
  <phoneticPr fontId="74" type="noConversion"/>
  <hyperlinks>
    <hyperlink ref="A22:F22" location="'Sección I'!B4" display="TABLA I03b"/>
    <hyperlink ref="A1:F1" location="'Sección I'!B4" display="TABLA I03a"/>
  </hyperlinks>
  <pageMargins left="0.7" right="0.7" top="0.75" bottom="0.75" header="0.3" footer="0.3"/>
  <pageSetup orientation="portrait" horizontalDpi="300" verticalDpi="300" r:id="rId1"/>
</worksheet>
</file>

<file path=xl/worksheets/sheet105.xml><?xml version="1.0" encoding="utf-8"?>
<worksheet xmlns="http://schemas.openxmlformats.org/spreadsheetml/2006/main" xmlns:r="http://schemas.openxmlformats.org/officeDocument/2006/relationships">
  <sheetPr>
    <tabColor rgb="FF008080"/>
  </sheetPr>
  <dimension ref="A1:J45"/>
  <sheetViews>
    <sheetView topLeftCell="A19" zoomScale="95" zoomScaleNormal="95" workbookViewId="0">
      <selection activeCell="A19" sqref="A1:IV65536"/>
    </sheetView>
  </sheetViews>
  <sheetFormatPr baseColWidth="10" defaultColWidth="11.42578125" defaultRowHeight="14.25"/>
  <cols>
    <col min="1" max="1" width="9" style="1188" customWidth="1"/>
    <col min="2" max="2" width="14.85546875" style="1188" customWidth="1"/>
    <col min="3" max="3" width="5.28515625" style="1188" bestFit="1" customWidth="1"/>
    <col min="4" max="4" width="16.85546875" style="1188" customWidth="1"/>
    <col min="5" max="5" width="5.28515625" style="1188" bestFit="1" customWidth="1"/>
    <col min="6" max="6" width="13" style="1188" customWidth="1"/>
    <col min="7" max="7" width="5.28515625" style="1188" bestFit="1" customWidth="1"/>
    <col min="8" max="8" width="16.85546875" style="1188" customWidth="1"/>
    <col min="9" max="9" width="5.7109375" style="1188" customWidth="1"/>
    <col min="10" max="10" width="14.7109375" style="1188" customWidth="1"/>
    <col min="11" max="16384" width="11.42578125" style="1188"/>
  </cols>
  <sheetData>
    <row r="1" spans="1:10">
      <c r="A1" s="2099" t="s">
        <v>1306</v>
      </c>
      <c r="B1" s="2099"/>
      <c r="C1" s="2099"/>
      <c r="D1" s="2099"/>
      <c r="E1" s="2099"/>
      <c r="F1" s="2099"/>
      <c r="G1" s="2099"/>
      <c r="H1" s="2099"/>
      <c r="I1" s="2099"/>
      <c r="J1" s="2099"/>
    </row>
    <row r="2" spans="1:10">
      <c r="A2" s="2058" t="s">
        <v>219</v>
      </c>
      <c r="B2" s="2058"/>
      <c r="C2" s="2058"/>
      <c r="D2" s="2058"/>
      <c r="E2" s="2058"/>
      <c r="F2" s="2058"/>
      <c r="G2" s="2058"/>
      <c r="H2" s="2058"/>
      <c r="I2" s="2058"/>
      <c r="J2" s="2058"/>
    </row>
    <row r="3" spans="1:10">
      <c r="A3" s="2072" t="s">
        <v>234</v>
      </c>
      <c r="B3" s="2072"/>
      <c r="C3" s="2072"/>
      <c r="D3" s="2072"/>
      <c r="E3" s="2072"/>
      <c r="F3" s="2072"/>
      <c r="G3" s="2072"/>
      <c r="H3" s="2072"/>
      <c r="I3" s="2072"/>
      <c r="J3" s="2072"/>
    </row>
    <row r="4" spans="1:10">
      <c r="A4" s="2311" t="s">
        <v>220</v>
      </c>
      <c r="B4" s="2311"/>
      <c r="C4" s="2311"/>
      <c r="D4" s="2311"/>
      <c r="E4" s="2311"/>
      <c r="F4" s="2311"/>
      <c r="G4" s="2311"/>
      <c r="H4" s="2311"/>
      <c r="I4" s="2311"/>
      <c r="J4" s="2311"/>
    </row>
    <row r="5" spans="1:10" ht="5.25" customHeight="1" thickBot="1">
      <c r="A5" s="1249"/>
      <c r="B5" s="1249"/>
      <c r="C5" s="1249"/>
      <c r="D5" s="1249"/>
      <c r="E5" s="1249"/>
      <c r="F5" s="1249"/>
      <c r="G5" s="1249"/>
      <c r="H5" s="1249"/>
      <c r="I5" s="1249"/>
      <c r="J5" s="1249"/>
    </row>
    <row r="6" spans="1:10">
      <c r="A6" s="1189"/>
      <c r="B6" s="2045" t="s">
        <v>228</v>
      </c>
      <c r="C6" s="2045"/>
      <c r="D6" s="2045"/>
      <c r="E6" s="2045"/>
      <c r="F6" s="2045"/>
      <c r="G6" s="2045"/>
      <c r="H6" s="2045"/>
      <c r="I6" s="2045"/>
      <c r="J6" s="1189"/>
    </row>
    <row r="7" spans="1:10">
      <c r="A7" s="1" t="s">
        <v>870</v>
      </c>
      <c r="B7" s="1" t="s">
        <v>229</v>
      </c>
      <c r="C7" s="1" t="s">
        <v>230</v>
      </c>
      <c r="D7" s="1" t="s">
        <v>231</v>
      </c>
      <c r="E7" s="1" t="s">
        <v>230</v>
      </c>
      <c r="F7" s="1" t="s">
        <v>232</v>
      </c>
      <c r="G7" s="1" t="s">
        <v>230</v>
      </c>
      <c r="H7" s="1" t="s">
        <v>233</v>
      </c>
      <c r="I7" s="1" t="s">
        <v>230</v>
      </c>
      <c r="J7" s="1" t="s">
        <v>569</v>
      </c>
    </row>
    <row r="8" spans="1:10">
      <c r="A8" s="10"/>
      <c r="B8" s="66" t="s">
        <v>716</v>
      </c>
      <c r="C8" s="66" t="s">
        <v>871</v>
      </c>
      <c r="D8" s="66" t="s">
        <v>716</v>
      </c>
      <c r="E8" s="66" t="s">
        <v>871</v>
      </c>
      <c r="F8" s="66" t="s">
        <v>716</v>
      </c>
      <c r="G8" s="66" t="s">
        <v>871</v>
      </c>
      <c r="H8" s="66" t="s">
        <v>716</v>
      </c>
      <c r="I8" s="66" t="s">
        <v>871</v>
      </c>
      <c r="J8" s="66" t="s">
        <v>716</v>
      </c>
    </row>
    <row r="9" spans="1:10">
      <c r="A9" s="1292">
        <v>2000</v>
      </c>
      <c r="B9" s="544">
        <v>280739</v>
      </c>
      <c r="C9" s="893">
        <f t="shared" ref="C9:C16" si="0">100*B9/$J9</f>
        <v>73.159602329732763</v>
      </c>
      <c r="D9" s="1996">
        <v>8885</v>
      </c>
      <c r="E9" s="1997">
        <f t="shared" ref="E9:E16" si="1">100*D9/$J9</f>
        <v>2.3153999504866638</v>
      </c>
      <c r="F9" s="544">
        <v>94111</v>
      </c>
      <c r="G9" s="893">
        <f t="shared" ref="G9:G16" si="2">100*F9/$J9</f>
        <v>24.524997719780579</v>
      </c>
      <c r="H9" s="1996">
        <v>0</v>
      </c>
      <c r="I9" s="1997">
        <f t="shared" ref="I9:I16" si="3">100*H9/$J9</f>
        <v>0</v>
      </c>
      <c r="J9" s="544">
        <f>+H9+F9+D9+B9</f>
        <v>383735</v>
      </c>
    </row>
    <row r="10" spans="1:10">
      <c r="A10" s="1292">
        <v>2001</v>
      </c>
      <c r="B10" s="544">
        <v>323468</v>
      </c>
      <c r="C10" s="893">
        <f t="shared" si="0"/>
        <v>73.911384393215471</v>
      </c>
      <c r="D10" s="1996">
        <v>9671</v>
      </c>
      <c r="E10" s="1997">
        <f t="shared" si="1"/>
        <v>2.2097919994150486</v>
      </c>
      <c r="F10" s="544">
        <v>104504</v>
      </c>
      <c r="G10" s="893">
        <f t="shared" si="2"/>
        <v>23.878823607369476</v>
      </c>
      <c r="H10" s="1996">
        <v>0</v>
      </c>
      <c r="I10" s="1997">
        <f t="shared" si="3"/>
        <v>0</v>
      </c>
      <c r="J10" s="544">
        <f t="shared" ref="J10:J16" si="4">+H10+F10+D10+B10</f>
        <v>437643</v>
      </c>
    </row>
    <row r="11" spans="1:10">
      <c r="A11" s="1292">
        <v>2002</v>
      </c>
      <c r="B11" s="544">
        <v>341807.05599999998</v>
      </c>
      <c r="C11" s="893">
        <f t="shared" si="0"/>
        <v>71.491858389985964</v>
      </c>
      <c r="D11" s="1996">
        <v>10043</v>
      </c>
      <c r="E11" s="1997">
        <f t="shared" si="1"/>
        <v>2.1005790290374491</v>
      </c>
      <c r="F11" s="544">
        <v>112670.46100000001</v>
      </c>
      <c r="G11" s="893">
        <f t="shared" si="2"/>
        <v>23.565987012703555</v>
      </c>
      <c r="H11" s="1996">
        <v>13585.750899000041</v>
      </c>
      <c r="I11" s="1997">
        <f t="shared" si="3"/>
        <v>2.8415755682730413</v>
      </c>
      <c r="J11" s="544">
        <f t="shared" si="4"/>
        <v>478106.26789900003</v>
      </c>
    </row>
    <row r="12" spans="1:10">
      <c r="A12" s="1292">
        <v>2003</v>
      </c>
      <c r="B12" s="544">
        <v>377212</v>
      </c>
      <c r="C12" s="893">
        <f t="shared" si="0"/>
        <v>72.594517094387186</v>
      </c>
      <c r="D12" s="1996">
        <v>10474</v>
      </c>
      <c r="E12" s="1997">
        <f t="shared" si="1"/>
        <v>2.0157231796618649</v>
      </c>
      <c r="F12" s="544">
        <v>119619</v>
      </c>
      <c r="G12" s="893">
        <f t="shared" si="2"/>
        <v>23.0206980168009</v>
      </c>
      <c r="H12" s="1996">
        <v>12310</v>
      </c>
      <c r="I12" s="1997">
        <f t="shared" si="3"/>
        <v>2.3690617091500439</v>
      </c>
      <c r="J12" s="544">
        <f t="shared" si="4"/>
        <v>519615</v>
      </c>
    </row>
    <row r="13" spans="1:10">
      <c r="A13" s="1292">
        <v>2004</v>
      </c>
      <c r="B13" s="544">
        <v>424444</v>
      </c>
      <c r="C13" s="893">
        <f t="shared" si="0"/>
        <v>75.524784116528139</v>
      </c>
      <c r="D13" s="1996">
        <v>12124</v>
      </c>
      <c r="E13" s="1997">
        <f t="shared" si="1"/>
        <v>2.1573222442272413</v>
      </c>
      <c r="F13" s="544">
        <v>124448</v>
      </c>
      <c r="G13" s="893">
        <f t="shared" si="2"/>
        <v>22.144048057538082</v>
      </c>
      <c r="H13" s="1996">
        <v>977</v>
      </c>
      <c r="I13" s="1997">
        <f t="shared" si="3"/>
        <v>0.17384558170653372</v>
      </c>
      <c r="J13" s="544">
        <f t="shared" si="4"/>
        <v>561993</v>
      </c>
    </row>
    <row r="14" spans="1:10">
      <c r="A14" s="1292">
        <v>2005</v>
      </c>
      <c r="B14" s="544">
        <v>494671</v>
      </c>
      <c r="C14" s="893">
        <f t="shared" si="0"/>
        <v>76.777097447597768</v>
      </c>
      <c r="D14" s="1996">
        <v>13731</v>
      </c>
      <c r="E14" s="1997">
        <f t="shared" si="1"/>
        <v>2.1311666239843552</v>
      </c>
      <c r="F14" s="544">
        <v>135893</v>
      </c>
      <c r="G14" s="893">
        <f t="shared" si="2"/>
        <v>21.091735928417883</v>
      </c>
      <c r="H14" s="1996">
        <v>0</v>
      </c>
      <c r="I14" s="1997">
        <f t="shared" si="3"/>
        <v>0</v>
      </c>
      <c r="J14" s="544">
        <f t="shared" si="4"/>
        <v>644295</v>
      </c>
    </row>
    <row r="15" spans="1:10">
      <c r="A15" s="1292">
        <v>2006</v>
      </c>
      <c r="B15" s="544">
        <v>583466</v>
      </c>
      <c r="C15" s="893">
        <f t="shared" si="0"/>
        <v>78.805650025797348</v>
      </c>
      <c r="D15" s="1996">
        <v>14765</v>
      </c>
      <c r="E15" s="1997">
        <f t="shared" si="1"/>
        <v>1.9942300367646066</v>
      </c>
      <c r="F15" s="544">
        <v>142155</v>
      </c>
      <c r="G15" s="893">
        <f t="shared" si="2"/>
        <v>19.200119937438039</v>
      </c>
      <c r="H15" s="1996">
        <v>0</v>
      </c>
      <c r="I15" s="1997">
        <f t="shared" si="3"/>
        <v>0</v>
      </c>
      <c r="J15" s="544">
        <f t="shared" si="4"/>
        <v>740386</v>
      </c>
    </row>
    <row r="16" spans="1:10">
      <c r="A16" s="1292">
        <v>2007</v>
      </c>
      <c r="B16" s="544">
        <v>670231</v>
      </c>
      <c r="C16" s="893">
        <f t="shared" si="0"/>
        <v>80.184216571116835</v>
      </c>
      <c r="D16" s="1996">
        <v>15551</v>
      </c>
      <c r="E16" s="1997">
        <f t="shared" si="1"/>
        <v>1.8604701243264454</v>
      </c>
      <c r="F16" s="544">
        <v>150082</v>
      </c>
      <c r="G16" s="893">
        <f t="shared" si="2"/>
        <v>17.955313304556721</v>
      </c>
      <c r="H16" s="1996">
        <v>0</v>
      </c>
      <c r="I16" s="1997">
        <f t="shared" si="3"/>
        <v>0</v>
      </c>
      <c r="J16" s="544">
        <f t="shared" si="4"/>
        <v>835864</v>
      </c>
    </row>
    <row r="17" spans="1:10">
      <c r="A17" s="109">
        <v>2008</v>
      </c>
      <c r="B17" s="544">
        <v>773359</v>
      </c>
      <c r="C17" s="893">
        <f>100*B17/$J17</f>
        <v>81.104586836533187</v>
      </c>
      <c r="D17" s="1996">
        <v>16860</v>
      </c>
      <c r="E17" s="1997">
        <f>100*D17/$J17</f>
        <v>1.7681611438723148</v>
      </c>
      <c r="F17" s="544">
        <v>163314</v>
      </c>
      <c r="G17" s="893">
        <f>100*F17/$J17</f>
        <v>17.127252019594497</v>
      </c>
      <c r="H17" s="1996">
        <v>0</v>
      </c>
      <c r="I17" s="1997">
        <f>100*H17/$J17</f>
        <v>0</v>
      </c>
      <c r="J17" s="544">
        <f>+B17+D17+F17+H17</f>
        <v>953533</v>
      </c>
    </row>
    <row r="18" spans="1:10">
      <c r="A18" s="109">
        <v>2009</v>
      </c>
      <c r="B18" s="544">
        <v>825562</v>
      </c>
      <c r="C18" s="894">
        <f>100*B18/$J18</f>
        <v>80.672497190599501</v>
      </c>
      <c r="D18" s="544">
        <v>17880</v>
      </c>
      <c r="E18" s="894">
        <f>100*D18/$J18</f>
        <v>1.7472028142864122</v>
      </c>
      <c r="F18" s="544">
        <v>179908</v>
      </c>
      <c r="G18" s="894">
        <f>100*F18/$J18</f>
        <v>17.580299995114085</v>
      </c>
      <c r="H18" s="544">
        <v>0</v>
      </c>
      <c r="I18" s="893">
        <f>100*H18/$J18</f>
        <v>0</v>
      </c>
      <c r="J18" s="1996">
        <f>+B18+D18+F18+H18</f>
        <v>1023350</v>
      </c>
    </row>
    <row r="19" spans="1:10">
      <c r="A19" s="474">
        <v>2010</v>
      </c>
      <c r="B19" s="895">
        <v>896084</v>
      </c>
      <c r="C19" s="896">
        <f>100*B19/$J19</f>
        <v>79.8221273631504</v>
      </c>
      <c r="D19" s="895">
        <v>18674</v>
      </c>
      <c r="E19" s="896">
        <f>100*D19/$J19</f>
        <v>1.6634583436145167</v>
      </c>
      <c r="F19" s="895">
        <v>207843</v>
      </c>
      <c r="G19" s="896">
        <f>100*F19/$J19</f>
        <v>18.514414293235085</v>
      </c>
      <c r="H19" s="895">
        <v>0</v>
      </c>
      <c r="I19" s="897">
        <f>100*H19/$J19</f>
        <v>0</v>
      </c>
      <c r="J19" s="1998">
        <f>+B19+D19+F19+H19</f>
        <v>1122601</v>
      </c>
    </row>
    <row r="20" spans="1:10">
      <c r="A20" s="1189"/>
    </row>
    <row r="21" spans="1:10">
      <c r="A21" s="2099" t="s">
        <v>1307</v>
      </c>
      <c r="B21" s="2099"/>
      <c r="C21" s="2099"/>
      <c r="D21" s="2099"/>
      <c r="E21" s="2099"/>
      <c r="F21" s="2099"/>
      <c r="G21" s="2099"/>
      <c r="H21" s="2099"/>
      <c r="I21" s="2099"/>
      <c r="J21" s="2099"/>
    </row>
    <row r="22" spans="1:10">
      <c r="A22" s="2058" t="s">
        <v>219</v>
      </c>
      <c r="B22" s="2058"/>
      <c r="C22" s="2058"/>
      <c r="D22" s="2058"/>
      <c r="E22" s="2058"/>
      <c r="F22" s="2058"/>
      <c r="G22" s="2058"/>
      <c r="H22" s="2058"/>
      <c r="I22" s="2058"/>
      <c r="J22" s="2058"/>
    </row>
    <row r="23" spans="1:10">
      <c r="A23" s="2072" t="s">
        <v>234</v>
      </c>
      <c r="B23" s="2072"/>
      <c r="C23" s="2072"/>
      <c r="D23" s="2072"/>
      <c r="E23" s="2072"/>
      <c r="F23" s="2072"/>
      <c r="G23" s="2072"/>
      <c r="H23" s="2072"/>
      <c r="I23" s="2072"/>
      <c r="J23" s="2072"/>
    </row>
    <row r="24" spans="1:10">
      <c r="A24" s="2392" t="s">
        <v>369</v>
      </c>
      <c r="B24" s="2392"/>
      <c r="C24" s="2392"/>
      <c r="D24" s="2392"/>
      <c r="E24" s="2392"/>
      <c r="F24" s="2392"/>
      <c r="G24" s="2392"/>
      <c r="H24" s="2392"/>
      <c r="I24" s="2392"/>
      <c r="J24" s="2392"/>
    </row>
    <row r="25" spans="1:10" ht="5.25" customHeight="1" thickBot="1">
      <c r="A25" s="1249"/>
      <c r="B25" s="1249"/>
      <c r="C25" s="1249"/>
      <c r="D25" s="1249"/>
      <c r="E25" s="1249"/>
      <c r="F25" s="1249"/>
      <c r="G25" s="1249"/>
      <c r="H25" s="1249"/>
      <c r="I25" s="1249"/>
      <c r="J25" s="1249"/>
    </row>
    <row r="26" spans="1:10">
      <c r="A26" s="1189"/>
      <c r="B26" s="2045" t="s">
        <v>228</v>
      </c>
      <c r="C26" s="2045"/>
      <c r="D26" s="2045"/>
      <c r="E26" s="2045"/>
      <c r="F26" s="2045"/>
      <c r="G26" s="2045"/>
      <c r="H26" s="2045"/>
      <c r="I26" s="2045"/>
      <c r="J26" s="1189"/>
    </row>
    <row r="27" spans="1:10">
      <c r="A27" s="1" t="s">
        <v>870</v>
      </c>
      <c r="B27" s="1" t="s">
        <v>229</v>
      </c>
      <c r="C27" s="1" t="s">
        <v>230</v>
      </c>
      <c r="D27" s="1" t="s">
        <v>231</v>
      </c>
      <c r="E27" s="1" t="s">
        <v>230</v>
      </c>
      <c r="F27" s="1" t="s">
        <v>232</v>
      </c>
      <c r="G27" s="1" t="s">
        <v>230</v>
      </c>
      <c r="H27" s="1" t="s">
        <v>233</v>
      </c>
      <c r="I27" s="1" t="s">
        <v>230</v>
      </c>
      <c r="J27" s="1" t="s">
        <v>569</v>
      </c>
    </row>
    <row r="28" spans="1:10" ht="11.25" customHeight="1">
      <c r="A28" s="10"/>
      <c r="B28" s="66" t="s">
        <v>370</v>
      </c>
      <c r="C28" s="66" t="s">
        <v>871</v>
      </c>
      <c r="D28" s="66" t="s">
        <v>370</v>
      </c>
      <c r="E28" s="66" t="s">
        <v>871</v>
      </c>
      <c r="F28" s="66" t="s">
        <v>370</v>
      </c>
      <c r="G28" s="66" t="s">
        <v>871</v>
      </c>
      <c r="H28" s="66" t="s">
        <v>370</v>
      </c>
      <c r="I28" s="66" t="s">
        <v>871</v>
      </c>
      <c r="J28" s="66" t="s">
        <v>370</v>
      </c>
    </row>
    <row r="29" spans="1:10">
      <c r="A29" s="1292">
        <v>2000</v>
      </c>
      <c r="B29" s="544">
        <f>+B9*'A02'!$E14</f>
        <v>382035.59081722429</v>
      </c>
      <c r="C29" s="1999">
        <f>100*B29/$J29</f>
        <v>73.159602329732763</v>
      </c>
      <c r="D29" s="544">
        <f>+D9*'A02'!$E14</f>
        <v>12090.896613619901</v>
      </c>
      <c r="E29" s="1999">
        <f>100*D29/$J29</f>
        <v>2.3153999504866634</v>
      </c>
      <c r="F29" s="544">
        <f>+F9*'A02'!$E14</f>
        <v>128068.24661838858</v>
      </c>
      <c r="G29" s="1999">
        <f t="shared" ref="G29:G39" si="5">100*F29/$J29</f>
        <v>24.524997719780579</v>
      </c>
      <c r="H29" s="544">
        <f>+H9*'A02'!$E14</f>
        <v>0</v>
      </c>
      <c r="I29" s="1999">
        <f t="shared" ref="I29:I39" si="6">100*H29/$J29</f>
        <v>0</v>
      </c>
      <c r="J29" s="544">
        <f>+H29+F29+D29+B29</f>
        <v>522194.73404923279</v>
      </c>
    </row>
    <row r="30" spans="1:10">
      <c r="A30" s="1292">
        <v>2001</v>
      </c>
      <c r="B30" s="544">
        <f>+B10*'A02'!$E15</f>
        <v>428877.55109586497</v>
      </c>
      <c r="C30" s="2000">
        <f t="shared" ref="C30:E39" si="7">100*B30/$J30</f>
        <v>73.911384393215485</v>
      </c>
      <c r="D30" s="544">
        <f>+D10*'A02'!$E15</f>
        <v>12822.519682466613</v>
      </c>
      <c r="E30" s="2000">
        <f t="shared" si="7"/>
        <v>2.2097919994150486</v>
      </c>
      <c r="F30" s="544">
        <f>+F10*'A02'!$E15</f>
        <v>138559.05251747399</v>
      </c>
      <c r="G30" s="2000">
        <f t="shared" si="5"/>
        <v>23.87882360736948</v>
      </c>
      <c r="H30" s="544">
        <f>+H10*'A02'!$E15</f>
        <v>0</v>
      </c>
      <c r="I30" s="2000">
        <f t="shared" si="6"/>
        <v>0</v>
      </c>
      <c r="J30" s="544">
        <f t="shared" ref="J30:J39" si="8">+H30+F30+D30+B30</f>
        <v>580259.12329580553</v>
      </c>
    </row>
    <row r="31" spans="1:10">
      <c r="A31" s="1292">
        <v>2002</v>
      </c>
      <c r="B31" s="544">
        <f>+B11*'A02'!$E16</f>
        <v>440744.77231982863</v>
      </c>
      <c r="C31" s="2000">
        <f t="shared" si="7"/>
        <v>71.49185838998595</v>
      </c>
      <c r="D31" s="544">
        <f>+D11*'A02'!$E16</f>
        <v>12949.995240613287</v>
      </c>
      <c r="E31" s="2000">
        <f t="shared" si="7"/>
        <v>2.1005790290374491</v>
      </c>
      <c r="F31" s="544">
        <f>+F11*'A02'!$E16</f>
        <v>145283.4744307184</v>
      </c>
      <c r="G31" s="2000">
        <f t="shared" si="5"/>
        <v>23.565987012703552</v>
      </c>
      <c r="H31" s="544">
        <f>+H11*'A02'!$E16</f>
        <v>17518.212633895073</v>
      </c>
      <c r="I31" s="2000">
        <f t="shared" si="6"/>
        <v>2.8415755682730417</v>
      </c>
      <c r="J31" s="544">
        <f t="shared" si="8"/>
        <v>616496.45462505543</v>
      </c>
    </row>
    <row r="32" spans="1:10">
      <c r="A32" s="1292">
        <v>2003</v>
      </c>
      <c r="B32" s="544">
        <f>+B12*'A02'!$E17</f>
        <v>481235.31264780753</v>
      </c>
      <c r="C32" s="2000">
        <f t="shared" si="7"/>
        <v>72.594517094387186</v>
      </c>
      <c r="D32" s="544">
        <f>+D12*'A02'!$E17</f>
        <v>13362.402746129859</v>
      </c>
      <c r="E32" s="2000">
        <f t="shared" si="7"/>
        <v>2.0157231796618653</v>
      </c>
      <c r="F32" s="544">
        <f>+F12*'A02'!$E17</f>
        <v>152606.19191228828</v>
      </c>
      <c r="G32" s="2000">
        <f t="shared" si="5"/>
        <v>23.020698016800896</v>
      </c>
      <c r="H32" s="544">
        <f>+H12*'A02'!$E17</f>
        <v>15704.714321640115</v>
      </c>
      <c r="I32" s="2000">
        <f t="shared" si="6"/>
        <v>2.3690617091500439</v>
      </c>
      <c r="J32" s="544">
        <f t="shared" si="8"/>
        <v>662908.62162786582</v>
      </c>
    </row>
    <row r="33" spans="1:10">
      <c r="A33" s="1292">
        <v>2004</v>
      </c>
      <c r="B33" s="544">
        <f>+B13*'A02'!$E18</f>
        <v>528654.83404072456</v>
      </c>
      <c r="C33" s="2000">
        <f t="shared" si="7"/>
        <v>75.524784116528139</v>
      </c>
      <c r="D33" s="544">
        <f>+D13*'A02'!$E18</f>
        <v>15100.722846617562</v>
      </c>
      <c r="E33" s="2000">
        <f t="shared" si="7"/>
        <v>2.1573222442272408</v>
      </c>
      <c r="F33" s="544">
        <f>+F13*'A02'!$E18</f>
        <v>155002.86677794973</v>
      </c>
      <c r="G33" s="2000">
        <f t="shared" si="5"/>
        <v>22.144048057538086</v>
      </c>
      <c r="H33" s="544">
        <f>+H13*'A02'!$E18</f>
        <v>1216.8761317341932</v>
      </c>
      <c r="I33" s="2000">
        <f t="shared" si="6"/>
        <v>0.17384558170653369</v>
      </c>
      <c r="J33" s="544">
        <f t="shared" si="8"/>
        <v>699975.29979702609</v>
      </c>
    </row>
    <row r="34" spans="1:10">
      <c r="A34" s="1292">
        <v>2005</v>
      </c>
      <c r="B34" s="544">
        <f>+B14*'A02'!$E19</f>
        <v>594349.61294898111</v>
      </c>
      <c r="C34" s="2000">
        <f t="shared" si="7"/>
        <v>76.777097447597768</v>
      </c>
      <c r="D34" s="544">
        <f>+D14*'A02'!$E19</f>
        <v>16497.863297833228</v>
      </c>
      <c r="E34" s="2000">
        <f t="shared" si="7"/>
        <v>2.1311666239843552</v>
      </c>
      <c r="F34" s="544">
        <f>+F14*'A02'!$E19</f>
        <v>163276.10058498656</v>
      </c>
      <c r="G34" s="2000">
        <f t="shared" si="5"/>
        <v>21.091735928417883</v>
      </c>
      <c r="H34" s="544">
        <f>+H14*'A02'!$E19</f>
        <v>0</v>
      </c>
      <c r="I34" s="2000">
        <f t="shared" si="6"/>
        <v>0</v>
      </c>
      <c r="J34" s="544">
        <f t="shared" si="8"/>
        <v>774123.57683180086</v>
      </c>
    </row>
    <row r="35" spans="1:10">
      <c r="A35" s="1292">
        <v>2006</v>
      </c>
      <c r="B35" s="544">
        <f>+B15*'A02'!$E20</f>
        <v>683487.42643155484</v>
      </c>
      <c r="C35" s="2000">
        <f t="shared" si="7"/>
        <v>78.805650025797362</v>
      </c>
      <c r="D35" s="544">
        <f>+D15*'A02'!$E20</f>
        <v>17296.109544106952</v>
      </c>
      <c r="E35" s="2000">
        <f t="shared" si="7"/>
        <v>1.9942300367646066</v>
      </c>
      <c r="F35" s="544">
        <f>+F15*'A02'!$E20</f>
        <v>166524.10783897893</v>
      </c>
      <c r="G35" s="2000">
        <f t="shared" si="5"/>
        <v>19.200119937438039</v>
      </c>
      <c r="H35" s="544">
        <f>+H15*'A02'!$E20</f>
        <v>0</v>
      </c>
      <c r="I35" s="2000">
        <f t="shared" si="6"/>
        <v>0</v>
      </c>
      <c r="J35" s="544">
        <f t="shared" si="8"/>
        <v>867307.6438146407</v>
      </c>
    </row>
    <row r="36" spans="1:10">
      <c r="A36" s="1292">
        <v>2007</v>
      </c>
      <c r="B36" s="544">
        <f>+B16*'A02'!$E21</f>
        <v>728161.12992026156</v>
      </c>
      <c r="C36" s="2000">
        <f t="shared" si="7"/>
        <v>80.184216571116821</v>
      </c>
      <c r="D36" s="544">
        <f>+D16*'A02'!$E21</f>
        <v>16895.120833548415</v>
      </c>
      <c r="E36" s="2000">
        <f t="shared" si="7"/>
        <v>1.8604701243264454</v>
      </c>
      <c r="F36" s="544">
        <f>+F16*'A02'!$E21</f>
        <v>163054.04957498639</v>
      </c>
      <c r="G36" s="2000">
        <f t="shared" si="5"/>
        <v>17.955313304556725</v>
      </c>
      <c r="H36" s="544">
        <f>+H16*'A02'!$E21</f>
        <v>0</v>
      </c>
      <c r="I36" s="2000">
        <f t="shared" si="6"/>
        <v>0</v>
      </c>
      <c r="J36" s="544">
        <f t="shared" si="8"/>
        <v>908110.30032879638</v>
      </c>
    </row>
    <row r="37" spans="1:10">
      <c r="A37" s="109">
        <v>2008</v>
      </c>
      <c r="B37" s="544">
        <f>+B17*'A02'!$E22</f>
        <v>784556.16915118264</v>
      </c>
      <c r="C37" s="2000">
        <f t="shared" si="7"/>
        <v>81.104586836533187</v>
      </c>
      <c r="D37" s="544">
        <f>+D17*'A02'!$E22</f>
        <v>17104.109491050003</v>
      </c>
      <c r="E37" s="2000">
        <f t="shared" si="7"/>
        <v>1.768161143872315</v>
      </c>
      <c r="F37" s="544">
        <f>+F17*'A02'!$E22</f>
        <v>165678.56093839504</v>
      </c>
      <c r="G37" s="2000">
        <f t="shared" si="5"/>
        <v>17.127252019594501</v>
      </c>
      <c r="H37" s="544">
        <f>+H17*'A02'!$E22</f>
        <v>0</v>
      </c>
      <c r="I37" s="2000">
        <f t="shared" si="6"/>
        <v>0</v>
      </c>
      <c r="J37" s="544">
        <f t="shared" si="8"/>
        <v>967338.83958062762</v>
      </c>
    </row>
    <row r="38" spans="1:10">
      <c r="A38" s="109">
        <v>2009</v>
      </c>
      <c r="B38" s="544">
        <f>+B18*'A02'!$E23</f>
        <v>849234.43157628796</v>
      </c>
      <c r="C38" s="2000">
        <f t="shared" si="7"/>
        <v>80.672497190599501</v>
      </c>
      <c r="D38" s="544">
        <f>+D18*'A02'!$E23</f>
        <v>18392.696898093698</v>
      </c>
      <c r="E38" s="2000">
        <f t="shared" si="7"/>
        <v>1.7472028142864124</v>
      </c>
      <c r="F38" s="544">
        <f>+F18*'A02'!$E23</f>
        <v>185066.74013099782</v>
      </c>
      <c r="G38" s="2000">
        <f t="shared" si="5"/>
        <v>17.580299995114085</v>
      </c>
      <c r="H38" s="544">
        <f>+H18*'A02'!$E23</f>
        <v>0</v>
      </c>
      <c r="I38" s="2000">
        <f t="shared" si="6"/>
        <v>0</v>
      </c>
      <c r="J38" s="544">
        <f t="shared" si="8"/>
        <v>1052693.8686053795</v>
      </c>
    </row>
    <row r="39" spans="1:10">
      <c r="A39" s="474">
        <v>2010</v>
      </c>
      <c r="B39" s="895">
        <f>+B19*'A02'!$E24</f>
        <v>896084</v>
      </c>
      <c r="C39" s="1984">
        <f t="shared" si="7"/>
        <v>79.8221273631504</v>
      </c>
      <c r="D39" s="895">
        <f>+D19*'A02'!$E24</f>
        <v>18674</v>
      </c>
      <c r="E39" s="1984">
        <f t="shared" si="7"/>
        <v>1.6634583436145167</v>
      </c>
      <c r="F39" s="895">
        <f>+F19*'A02'!$E24</f>
        <v>207843</v>
      </c>
      <c r="G39" s="1984">
        <f t="shared" si="5"/>
        <v>18.514414293235085</v>
      </c>
      <c r="H39" s="895">
        <f>+H19*'A02'!$E24</f>
        <v>0</v>
      </c>
      <c r="I39" s="1984">
        <f t="shared" si="6"/>
        <v>0</v>
      </c>
      <c r="J39" s="895">
        <f t="shared" si="8"/>
        <v>1122601</v>
      </c>
    </row>
    <row r="40" spans="1:10" ht="9" customHeight="1"/>
    <row r="41" spans="1:10">
      <c r="A41" s="105" t="s">
        <v>474</v>
      </c>
    </row>
    <row r="42" spans="1:10" ht="28.5" customHeight="1">
      <c r="A42" s="2399" t="s">
        <v>1201</v>
      </c>
      <c r="B42" s="2399"/>
      <c r="C42" s="2399"/>
      <c r="D42" s="2399"/>
      <c r="E42" s="2399"/>
      <c r="F42" s="2399"/>
      <c r="G42" s="2399"/>
      <c r="H42" s="2399"/>
      <c r="I42" s="2399"/>
      <c r="J42" s="2399"/>
    </row>
    <row r="43" spans="1:10" ht="10.5" customHeight="1">
      <c r="A43" s="1822"/>
    </row>
    <row r="44" spans="1:10">
      <c r="A44" s="345" t="s">
        <v>796</v>
      </c>
    </row>
    <row r="45" spans="1:10">
      <c r="A45" s="248" t="s">
        <v>1227</v>
      </c>
    </row>
  </sheetData>
  <mergeCells count="11">
    <mergeCell ref="A1:J1"/>
    <mergeCell ref="A2:J2"/>
    <mergeCell ref="A3:J3"/>
    <mergeCell ref="A4:J4"/>
    <mergeCell ref="A24:J24"/>
    <mergeCell ref="B26:I26"/>
    <mergeCell ref="A21:J21"/>
    <mergeCell ref="A42:J42"/>
    <mergeCell ref="B6:I6"/>
    <mergeCell ref="A22:J22"/>
    <mergeCell ref="A23:J23"/>
  </mergeCells>
  <phoneticPr fontId="74" type="noConversion"/>
  <hyperlinks>
    <hyperlink ref="A1:J1" location="'Sección I'!B4" display="TABLA I04a"/>
    <hyperlink ref="A21:J21" location="'Sección I'!B4" display="TABLA I04b"/>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008080"/>
  </sheetPr>
  <dimension ref="A1:G42"/>
  <sheetViews>
    <sheetView topLeftCell="A32" zoomScale="94" zoomScaleNormal="94" workbookViewId="0">
      <selection activeCell="F35" sqref="F35"/>
    </sheetView>
  </sheetViews>
  <sheetFormatPr baseColWidth="10" defaultColWidth="27.140625" defaultRowHeight="14.25"/>
  <cols>
    <col min="1" max="1" width="8.28515625" style="1188" customWidth="1"/>
    <col min="2" max="2" width="24.140625" style="1188" customWidth="1"/>
    <col min="3" max="3" width="13.85546875" style="1188" bestFit="1" customWidth="1"/>
    <col min="4" max="4" width="15" style="1188" bestFit="1" customWidth="1"/>
    <col min="5" max="5" width="13.85546875" style="1188" bestFit="1" customWidth="1"/>
    <col min="6" max="6" width="14.85546875" style="1189" customWidth="1"/>
    <col min="7" max="7" width="15" style="1188" customWidth="1"/>
    <col min="8" max="160" width="11.5703125" style="1188" customWidth="1"/>
    <col min="161" max="16384" width="27.140625" style="1188"/>
  </cols>
  <sheetData>
    <row r="1" spans="1:7">
      <c r="A1" s="2099" t="s">
        <v>235</v>
      </c>
      <c r="B1" s="2099"/>
      <c r="C1" s="2099"/>
      <c r="D1" s="2099"/>
      <c r="E1" s="2099"/>
      <c r="F1" s="2099"/>
      <c r="G1" s="2099"/>
    </row>
    <row r="2" spans="1:7">
      <c r="A2" s="2042" t="s">
        <v>236</v>
      </c>
      <c r="B2" s="2042"/>
      <c r="C2" s="2042"/>
      <c r="D2" s="2042"/>
      <c r="E2" s="2042"/>
      <c r="F2" s="2042"/>
      <c r="G2" s="2042"/>
    </row>
    <row r="3" spans="1:7">
      <c r="A3" s="2100" t="s">
        <v>2495</v>
      </c>
      <c r="B3" s="2100"/>
      <c r="C3" s="2100"/>
      <c r="D3" s="2100"/>
      <c r="E3" s="2100"/>
      <c r="F3" s="2100"/>
      <c r="G3" s="2100"/>
    </row>
    <row r="4" spans="1:7" ht="7.5" customHeight="1" thickBot="1">
      <c r="A4" s="1249"/>
      <c r="B4" s="1249"/>
      <c r="C4" s="1249"/>
      <c r="D4" s="1249"/>
      <c r="E4" s="1249"/>
      <c r="F4" s="1249"/>
      <c r="G4" s="1249"/>
    </row>
    <row r="5" spans="1:7" ht="57">
      <c r="A5" s="2001" t="s">
        <v>885</v>
      </c>
      <c r="B5" s="2001" t="s">
        <v>2460</v>
      </c>
      <c r="C5" s="2002" t="s">
        <v>2493</v>
      </c>
      <c r="D5" s="2002" t="s">
        <v>2461</v>
      </c>
      <c r="E5" s="2002" t="s">
        <v>2462</v>
      </c>
      <c r="F5" s="2002" t="s">
        <v>2463</v>
      </c>
      <c r="G5" s="2002" t="s">
        <v>2497</v>
      </c>
    </row>
    <row r="6" spans="1:7">
      <c r="A6" s="2400">
        <v>2004</v>
      </c>
      <c r="B6" s="1188" t="s">
        <v>229</v>
      </c>
      <c r="C6" s="1344">
        <v>3988191</v>
      </c>
      <c r="D6" s="1292">
        <v>7.63</v>
      </c>
      <c r="E6" s="1344">
        <v>2535825</v>
      </c>
      <c r="F6" s="1344">
        <v>217809</v>
      </c>
      <c r="G6" s="1344">
        <v>441419</v>
      </c>
    </row>
    <row r="7" spans="1:7">
      <c r="A7" s="2400"/>
      <c r="B7" s="1188" t="s">
        <v>231</v>
      </c>
      <c r="C7" s="1344">
        <v>169953</v>
      </c>
      <c r="D7" s="1292">
        <v>8.5</v>
      </c>
      <c r="E7" s="1344">
        <v>120383</v>
      </c>
      <c r="F7" s="1344">
        <v>120952</v>
      </c>
      <c r="G7" s="1344">
        <v>12231</v>
      </c>
    </row>
    <row r="8" spans="1:7">
      <c r="A8" s="2400"/>
      <c r="B8" s="1188" t="s">
        <v>232</v>
      </c>
      <c r="C8" s="1344">
        <v>1364961</v>
      </c>
      <c r="D8" s="1292">
        <v>11.3</v>
      </c>
      <c r="E8" s="1344">
        <v>1285338</v>
      </c>
      <c r="F8" s="1344">
        <v>119412</v>
      </c>
      <c r="G8" s="1344">
        <v>128927</v>
      </c>
    </row>
    <row r="9" spans="1:7" ht="15">
      <c r="A9" s="2401"/>
      <c r="B9" s="2003" t="s">
        <v>569</v>
      </c>
      <c r="C9" s="2004">
        <v>5523105</v>
      </c>
      <c r="D9" s="2001">
        <v>8.6</v>
      </c>
      <c r="E9" s="2004">
        <v>3941546</v>
      </c>
      <c r="F9" s="2004">
        <v>182858</v>
      </c>
      <c r="G9" s="2004">
        <v>582577</v>
      </c>
    </row>
    <row r="10" spans="1:7">
      <c r="A10" s="2400">
        <v>2005</v>
      </c>
      <c r="B10" s="1188" t="s">
        <v>229</v>
      </c>
      <c r="C10" s="1344">
        <v>4365100</v>
      </c>
      <c r="D10" s="1292">
        <v>7.7</v>
      </c>
      <c r="E10" s="1344">
        <v>2800938</v>
      </c>
      <c r="F10" s="1344">
        <v>223563</v>
      </c>
      <c r="G10" s="1344">
        <v>499697</v>
      </c>
    </row>
    <row r="11" spans="1:7">
      <c r="A11" s="2400"/>
      <c r="B11" s="1188" t="s">
        <v>231</v>
      </c>
      <c r="C11" s="1344">
        <v>179925</v>
      </c>
      <c r="D11" s="1292">
        <v>8.3000000000000007</v>
      </c>
      <c r="E11" s="1344">
        <v>124448</v>
      </c>
      <c r="F11" s="1344">
        <v>122715</v>
      </c>
      <c r="G11" s="1344">
        <v>12828</v>
      </c>
    </row>
    <row r="12" spans="1:7">
      <c r="A12" s="2400"/>
      <c r="B12" s="1188" t="s">
        <v>232</v>
      </c>
      <c r="C12" s="1344">
        <v>1370147</v>
      </c>
      <c r="D12" s="1292">
        <v>11.3</v>
      </c>
      <c r="E12" s="1344">
        <v>1290221</v>
      </c>
      <c r="F12" s="1344">
        <v>121583</v>
      </c>
      <c r="G12" s="1344">
        <v>131770</v>
      </c>
    </row>
    <row r="13" spans="1:7" ht="15">
      <c r="A13" s="2401"/>
      <c r="B13" s="2003" t="s">
        <v>569</v>
      </c>
      <c r="C13" s="2004">
        <v>5915172</v>
      </c>
      <c r="D13" s="2001">
        <v>8.6</v>
      </c>
      <c r="E13" s="2004">
        <v>4215607</v>
      </c>
      <c r="F13" s="2004">
        <v>189162</v>
      </c>
      <c r="G13" s="2004">
        <v>644295</v>
      </c>
    </row>
    <row r="14" spans="1:7">
      <c r="A14" s="2400">
        <v>2006</v>
      </c>
      <c r="B14" s="1188" t="s">
        <v>229</v>
      </c>
      <c r="C14" s="1344">
        <v>4598342</v>
      </c>
      <c r="D14" s="1292">
        <v>7.8</v>
      </c>
      <c r="E14" s="1344">
        <v>2988922</v>
      </c>
      <c r="F14" s="1344">
        <v>244256</v>
      </c>
      <c r="G14" s="1344">
        <v>583466</v>
      </c>
    </row>
    <row r="15" spans="1:7">
      <c r="A15" s="2400"/>
      <c r="B15" s="1188" t="s">
        <v>231</v>
      </c>
      <c r="C15" s="1344">
        <v>195631</v>
      </c>
      <c r="D15" s="1292">
        <v>8.1</v>
      </c>
      <c r="E15" s="1344">
        <v>132051</v>
      </c>
      <c r="F15" s="1344">
        <v>133110</v>
      </c>
      <c r="G15" s="1344">
        <v>14765</v>
      </c>
    </row>
    <row r="16" spans="1:7">
      <c r="A16" s="2400"/>
      <c r="B16" s="1188" t="s">
        <v>232</v>
      </c>
      <c r="C16" s="1344">
        <v>1378147</v>
      </c>
      <c r="D16" s="1292">
        <v>11.4</v>
      </c>
      <c r="E16" s="1344">
        <v>1309240</v>
      </c>
      <c r="F16" s="1344">
        <v>129260</v>
      </c>
      <c r="G16" s="1344">
        <v>142155</v>
      </c>
    </row>
    <row r="17" spans="1:7" ht="15">
      <c r="A17" s="2401"/>
      <c r="B17" s="2003" t="s">
        <v>569</v>
      </c>
      <c r="C17" s="2004">
        <v>6172120</v>
      </c>
      <c r="D17" s="2001">
        <v>8.6</v>
      </c>
      <c r="E17" s="2004">
        <v>4430213</v>
      </c>
      <c r="F17" s="2004">
        <v>206959</v>
      </c>
      <c r="G17" s="2004">
        <v>740386</v>
      </c>
    </row>
    <row r="18" spans="1:7">
      <c r="A18" s="2400">
        <v>2007</v>
      </c>
      <c r="B18" s="1188" t="s">
        <v>229</v>
      </c>
      <c r="C18" s="1344">
        <v>4828259</v>
      </c>
      <c r="D18" s="1292">
        <v>7.9</v>
      </c>
      <c r="E18" s="1344">
        <v>3178604</v>
      </c>
      <c r="F18" s="1344">
        <v>263439</v>
      </c>
      <c r="G18" s="1344">
        <v>670231</v>
      </c>
    </row>
    <row r="19" spans="1:7">
      <c r="A19" s="2400"/>
      <c r="B19" s="1188" t="s">
        <v>231</v>
      </c>
      <c r="C19" s="1344">
        <v>203560</v>
      </c>
      <c r="D19" s="1292">
        <v>8.1</v>
      </c>
      <c r="E19" s="1344">
        <v>137403</v>
      </c>
      <c r="F19" s="1344">
        <v>134736</v>
      </c>
      <c r="G19" s="1344">
        <v>15551</v>
      </c>
    </row>
    <row r="20" spans="1:7">
      <c r="A20" s="2400"/>
      <c r="B20" s="1188" t="s">
        <v>232</v>
      </c>
      <c r="C20" s="1344">
        <v>1383883</v>
      </c>
      <c r="D20" s="1292">
        <v>11.4</v>
      </c>
      <c r="E20" s="1344">
        <v>1314689</v>
      </c>
      <c r="F20" s="1344">
        <v>135903</v>
      </c>
      <c r="G20" s="1344">
        <v>150082</v>
      </c>
    </row>
    <row r="21" spans="1:7" ht="15">
      <c r="A21" s="2401"/>
      <c r="B21" s="2003" t="s">
        <v>569</v>
      </c>
      <c r="C21" s="2004">
        <v>6415702</v>
      </c>
      <c r="D21" s="2001">
        <v>8.6999999999999993</v>
      </c>
      <c r="E21" s="2004">
        <v>4630696</v>
      </c>
      <c r="F21" s="2004">
        <v>223412</v>
      </c>
      <c r="G21" s="2004">
        <v>835864</v>
      </c>
    </row>
    <row r="22" spans="1:7">
      <c r="A22" s="2400">
        <v>2008</v>
      </c>
      <c r="B22" s="1188" t="s">
        <v>229</v>
      </c>
      <c r="C22" s="1344">
        <v>5069672</v>
      </c>
      <c r="D22" s="1244">
        <v>8</v>
      </c>
      <c r="E22" s="1344">
        <v>3379781</v>
      </c>
      <c r="F22" s="1344">
        <v>285860</v>
      </c>
      <c r="G22" s="1344">
        <v>773358</v>
      </c>
    </row>
    <row r="23" spans="1:7">
      <c r="A23" s="2400"/>
      <c r="B23" s="1188" t="s">
        <v>231</v>
      </c>
      <c r="C23" s="1344">
        <v>206310</v>
      </c>
      <c r="D23" s="1292">
        <v>8.1</v>
      </c>
      <c r="E23" s="1344">
        <v>139259.25</v>
      </c>
      <c r="F23" s="1344">
        <v>144128</v>
      </c>
      <c r="G23" s="1344">
        <v>16860</v>
      </c>
    </row>
    <row r="24" spans="1:7">
      <c r="A24" s="2400"/>
      <c r="B24" s="1188" t="s">
        <v>232</v>
      </c>
      <c r="C24" s="1344">
        <v>1411560</v>
      </c>
      <c r="D24" s="1292">
        <v>11.4</v>
      </c>
      <c r="E24" s="1344">
        <v>1340982</v>
      </c>
      <c r="F24" s="1344">
        <v>144985</v>
      </c>
      <c r="G24" s="1344">
        <v>163314</v>
      </c>
    </row>
    <row r="25" spans="1:7" ht="15">
      <c r="A25" s="2401"/>
      <c r="B25" s="2003" t="s">
        <v>569</v>
      </c>
      <c r="C25" s="2004">
        <v>6687542</v>
      </c>
      <c r="D25" s="2001">
        <v>8.6999999999999993</v>
      </c>
      <c r="E25" s="2004">
        <v>4860022.25</v>
      </c>
      <c r="F25" s="2004">
        <v>242928</v>
      </c>
      <c r="G25" s="2004">
        <v>953532</v>
      </c>
    </row>
    <row r="26" spans="1:7">
      <c r="A26" s="2400">
        <v>2009</v>
      </c>
      <c r="B26" s="1188" t="s">
        <v>229</v>
      </c>
      <c r="C26" s="1344">
        <v>5105159.7039999999</v>
      </c>
      <c r="D26" s="1292">
        <v>8.1</v>
      </c>
      <c r="E26" s="1344">
        <v>3445982.8001999999</v>
      </c>
      <c r="F26" s="1344">
        <v>300216</v>
      </c>
      <c r="G26" s="1344">
        <v>825649</v>
      </c>
    </row>
    <row r="27" spans="1:7">
      <c r="A27" s="2400"/>
      <c r="B27" s="1188" t="s">
        <v>231</v>
      </c>
      <c r="C27" s="1344">
        <v>206310</v>
      </c>
      <c r="D27" s="1292">
        <v>8.1</v>
      </c>
      <c r="E27" s="1344">
        <v>139259.25</v>
      </c>
      <c r="F27" s="1344">
        <v>152845</v>
      </c>
      <c r="G27" s="1344">
        <v>17795</v>
      </c>
    </row>
    <row r="28" spans="1:7">
      <c r="A28" s="2400"/>
      <c r="B28" s="1188" t="s">
        <v>232</v>
      </c>
      <c r="C28" s="1344">
        <v>1439791</v>
      </c>
      <c r="D28" s="1292">
        <v>11.4</v>
      </c>
      <c r="E28" s="1344">
        <v>1367801.64</v>
      </c>
      <c r="F28" s="1344">
        <v>156584</v>
      </c>
      <c r="G28" s="1344">
        <v>179907</v>
      </c>
    </row>
    <row r="29" spans="1:7" ht="15">
      <c r="A29" s="2401"/>
      <c r="B29" s="2003" t="s">
        <v>569</v>
      </c>
      <c r="C29" s="2004">
        <v>6751260.7039999999</v>
      </c>
      <c r="D29" s="2001">
        <v>8.8000000000000007</v>
      </c>
      <c r="E29" s="2004">
        <v>4953043.6902000001</v>
      </c>
      <c r="F29" s="2004">
        <v>256408</v>
      </c>
      <c r="G29" s="2004">
        <v>1023351</v>
      </c>
    </row>
    <row r="30" spans="1:7">
      <c r="A30" s="2400">
        <v>2010</v>
      </c>
      <c r="B30" s="1188" t="s">
        <v>229</v>
      </c>
      <c r="C30" s="1344">
        <v>5156274</v>
      </c>
      <c r="D30" s="1292">
        <v>8.4</v>
      </c>
      <c r="E30" s="1344">
        <v>3609392</v>
      </c>
      <c r="F30" s="1344">
        <v>318287</v>
      </c>
      <c r="G30" s="1344">
        <v>896084</v>
      </c>
    </row>
    <row r="31" spans="1:7">
      <c r="A31" s="2400"/>
      <c r="B31" s="1188" t="s">
        <v>231</v>
      </c>
      <c r="C31" s="1344">
        <v>194329</v>
      </c>
      <c r="D31" s="1292">
        <v>8.1</v>
      </c>
      <c r="E31" s="1344">
        <v>131172</v>
      </c>
      <c r="F31" s="1344">
        <v>169480</v>
      </c>
      <c r="G31" s="1344">
        <v>18674</v>
      </c>
    </row>
    <row r="32" spans="1:7">
      <c r="A32" s="2400"/>
      <c r="B32" s="1188" t="s">
        <v>232</v>
      </c>
      <c r="C32" s="1344">
        <v>1576586</v>
      </c>
      <c r="D32" s="1292">
        <v>11.4</v>
      </c>
      <c r="E32" s="1344">
        <v>1497757</v>
      </c>
      <c r="F32" s="1344">
        <v>165201</v>
      </c>
      <c r="G32" s="1344">
        <v>207842</v>
      </c>
    </row>
    <row r="33" spans="1:7" ht="15">
      <c r="A33" s="2401" t="s">
        <v>2494</v>
      </c>
      <c r="B33" s="2003" t="s">
        <v>569</v>
      </c>
      <c r="C33" s="2004">
        <v>6927189</v>
      </c>
      <c r="D33" s="2001">
        <v>9.1</v>
      </c>
      <c r="E33" s="2004">
        <v>5238321</v>
      </c>
      <c r="F33" s="2004">
        <v>270790</v>
      </c>
      <c r="G33" s="2004">
        <v>1122600</v>
      </c>
    </row>
    <row r="34" spans="1:7" ht="5.25" customHeight="1">
      <c r="G34" s="1189"/>
    </row>
    <row r="35" spans="1:7">
      <c r="A35" s="105" t="s">
        <v>474</v>
      </c>
    </row>
    <row r="36" spans="1:7">
      <c r="A36" s="523" t="s">
        <v>237</v>
      </c>
    </row>
    <row r="37" spans="1:7">
      <c r="A37" s="523" t="s">
        <v>2496</v>
      </c>
    </row>
    <row r="38" spans="1:7">
      <c r="A38" s="523" t="s">
        <v>2253</v>
      </c>
    </row>
    <row r="39" spans="1:7">
      <c r="A39" s="523" t="s">
        <v>1410</v>
      </c>
    </row>
    <row r="40" spans="1:7" ht="6.75" customHeight="1">
      <c r="A40" s="2005"/>
    </row>
    <row r="41" spans="1:7">
      <c r="A41" s="105" t="s">
        <v>880</v>
      </c>
    </row>
    <row r="42" spans="1:7">
      <c r="A42" s="1822" t="s">
        <v>1226</v>
      </c>
    </row>
  </sheetData>
  <mergeCells count="10">
    <mergeCell ref="A30:A33"/>
    <mergeCell ref="A2:G2"/>
    <mergeCell ref="A1:G1"/>
    <mergeCell ref="A3:G3"/>
    <mergeCell ref="A10:A13"/>
    <mergeCell ref="A14:A17"/>
    <mergeCell ref="A18:A21"/>
    <mergeCell ref="A22:A25"/>
    <mergeCell ref="A26:A29"/>
    <mergeCell ref="A6:A9"/>
  </mergeCells>
  <phoneticPr fontId="74" type="noConversion"/>
  <hyperlinks>
    <hyperlink ref="A1:G1" location="'Sección I'!B4" display="TABLA I05"/>
  </hyperlinks>
  <pageMargins left="0.7" right="0.7" top="0.75" bottom="0.75" header="0.3" footer="0.3"/>
  <pageSetup orientation="portrait" horizontalDpi="300" verticalDpi="300" r:id="rId1"/>
</worksheet>
</file>

<file path=xl/worksheets/sheet107.xml><?xml version="1.0" encoding="utf-8"?>
<worksheet xmlns="http://schemas.openxmlformats.org/spreadsheetml/2006/main" xmlns:r="http://schemas.openxmlformats.org/officeDocument/2006/relationships">
  <sheetPr>
    <tabColor theme="9" tint="-0.249977111117893"/>
  </sheetPr>
  <dimension ref="A1:M12"/>
  <sheetViews>
    <sheetView workbookViewId="0">
      <selection activeCell="A4" sqref="A4"/>
    </sheetView>
  </sheetViews>
  <sheetFormatPr baseColWidth="10" defaultColWidth="11.42578125" defaultRowHeight="14.25"/>
  <cols>
    <col min="1" max="1" width="6" style="1188" customWidth="1"/>
    <col min="2" max="2" width="12.140625" style="1188" customWidth="1"/>
    <col min="3" max="3" width="11.7109375" style="1188" customWidth="1"/>
    <col min="4" max="4" width="12" style="1188" customWidth="1"/>
    <col min="5" max="9" width="11.42578125" style="1188"/>
    <col min="10" max="10" width="12.140625" style="1188" customWidth="1"/>
    <col min="11" max="11" width="11.42578125" style="1188"/>
    <col min="12" max="13" width="13" style="1188" customWidth="1"/>
    <col min="14"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1359</v>
      </c>
      <c r="C3" s="2032"/>
      <c r="D3" s="2032"/>
      <c r="E3" s="2032"/>
      <c r="F3" s="2032"/>
      <c r="G3" s="2032"/>
      <c r="H3" s="2032"/>
      <c r="I3" s="2032"/>
      <c r="J3" s="2032"/>
      <c r="K3" s="2032"/>
      <c r="L3" s="2032"/>
      <c r="M3" s="2033"/>
    </row>
    <row r="4" spans="1:13" ht="20.25">
      <c r="A4" s="1204"/>
      <c r="B4" s="1183" t="s">
        <v>2618</v>
      </c>
      <c r="C4" s="1205"/>
      <c r="D4" s="1205"/>
      <c r="E4" s="1205"/>
      <c r="F4" s="1205"/>
      <c r="G4" s="1205"/>
      <c r="H4" s="1205"/>
      <c r="I4" s="1205"/>
      <c r="J4" s="1205"/>
      <c r="K4" s="1205"/>
      <c r="L4" s="1205"/>
      <c r="M4" s="1206"/>
    </row>
    <row r="5" spans="1:13">
      <c r="A5" s="1211"/>
      <c r="B5" s="1189"/>
      <c r="C5" s="1189"/>
      <c r="D5" s="1189"/>
      <c r="E5" s="1189"/>
      <c r="F5" s="1189"/>
      <c r="G5" s="1189"/>
      <c r="H5" s="1189"/>
      <c r="I5" s="1189"/>
      <c r="J5" s="1189"/>
      <c r="K5" s="1189"/>
      <c r="L5" s="1189"/>
      <c r="M5" s="1260"/>
    </row>
    <row r="6" spans="1:13" ht="15" customHeight="1">
      <c r="A6" s="1211"/>
      <c r="B6" s="2402" t="s">
        <v>1360</v>
      </c>
      <c r="C6" s="2402"/>
      <c r="D6" s="2402"/>
      <c r="E6" s="2402"/>
      <c r="F6" s="2402"/>
      <c r="G6" s="2402"/>
      <c r="H6" s="2402"/>
      <c r="I6" s="2402"/>
      <c r="J6" s="2402"/>
      <c r="K6" s="2402"/>
      <c r="L6" s="2402"/>
      <c r="M6" s="2403"/>
    </row>
    <row r="7" spans="1:13">
      <c r="A7" s="1211"/>
      <c r="B7" s="1189"/>
      <c r="C7" s="1189"/>
      <c r="D7" s="1189"/>
      <c r="E7" s="1189"/>
      <c r="F7" s="1189"/>
      <c r="G7" s="1189"/>
      <c r="H7" s="1189"/>
      <c r="I7" s="1189"/>
      <c r="J7" s="1189"/>
      <c r="K7" s="1189"/>
      <c r="L7" s="1189"/>
      <c r="M7" s="1260"/>
    </row>
    <row r="8" spans="1:13" ht="14.25" customHeight="1">
      <c r="A8" s="1684" t="s">
        <v>1361</v>
      </c>
      <c r="B8" s="2027" t="s">
        <v>2243</v>
      </c>
      <c r="C8" s="2028"/>
      <c r="D8" s="2028"/>
      <c r="E8" s="2028"/>
      <c r="F8" s="2028"/>
      <c r="G8" s="2028"/>
      <c r="H8" s="2028"/>
      <c r="I8" s="2028"/>
      <c r="J8" s="2028"/>
      <c r="K8" s="2028"/>
      <c r="L8" s="2028"/>
      <c r="M8" s="2029"/>
    </row>
    <row r="9" spans="1:13" ht="13.5" customHeight="1">
      <c r="A9" s="1684" t="s">
        <v>1362</v>
      </c>
      <c r="B9" s="2027" t="s">
        <v>2244</v>
      </c>
      <c r="C9" s="2028"/>
      <c r="D9" s="2028"/>
      <c r="E9" s="2028"/>
      <c r="F9" s="2028"/>
      <c r="G9" s="2028"/>
      <c r="H9" s="2028"/>
      <c r="I9" s="2028"/>
      <c r="J9" s="2028"/>
      <c r="K9" s="2028"/>
      <c r="L9" s="2028"/>
      <c r="M9" s="2029"/>
    </row>
    <row r="11" spans="1:13" ht="15">
      <c r="A11" s="1216" t="s">
        <v>474</v>
      </c>
    </row>
    <row r="12" spans="1:13">
      <c r="A12" s="1170" t="s">
        <v>1769</v>
      </c>
    </row>
  </sheetData>
  <mergeCells count="5">
    <mergeCell ref="B9:M9"/>
    <mergeCell ref="B2:M2"/>
    <mergeCell ref="B3:M3"/>
    <mergeCell ref="B6:M6"/>
    <mergeCell ref="B8:M8"/>
  </mergeCells>
  <phoneticPr fontId="74" type="noConversion"/>
  <hyperlinks>
    <hyperlink ref="B8:M8" location="J01a!A1" display="Estadística de Asegurados del FONASA según Región, Servicios de Salud, Comuna, Grupos de Ingreso y Sexo. Y su participación en población total nacional."/>
    <hyperlink ref="B9:M9" location="J01b!A1" display="Estadística de Asegurados del FONASA por Servicio de Salud, Comuna, Grupos de Edad y Sexo."/>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sheetPr>
    <tabColor rgb="FF008080"/>
  </sheetPr>
  <dimension ref="A1:DR1223"/>
  <sheetViews>
    <sheetView zoomScale="80" zoomScaleNormal="80" workbookViewId="0">
      <pane ySplit="6" topLeftCell="A238" activePane="bottomLeft" state="frozen"/>
      <selection pane="bottomLeft" activeCell="C250" sqref="C250"/>
    </sheetView>
  </sheetViews>
  <sheetFormatPr baseColWidth="10" defaultColWidth="11.42578125" defaultRowHeight="15"/>
  <cols>
    <col min="1" max="1" width="7.5703125" customWidth="1"/>
    <col min="2" max="2" width="34.42578125" customWidth="1"/>
    <col min="3" max="3" width="24.85546875" style="570" bestFit="1" customWidth="1"/>
    <col min="4" max="15" width="9.85546875" style="570" bestFit="1" customWidth="1"/>
    <col min="16" max="16" width="2" style="570" customWidth="1"/>
    <col min="17" max="17" width="9.85546875" style="575" bestFit="1" customWidth="1"/>
    <col min="18" max="18" width="12.28515625" style="575" bestFit="1" customWidth="1"/>
    <col min="19" max="19" width="9.85546875" style="575" bestFit="1" customWidth="1"/>
    <col min="20" max="20" width="12.28515625" style="575" bestFit="1" customWidth="1"/>
    <col min="21" max="21" width="11" style="575" bestFit="1" customWidth="1"/>
    <col min="22" max="22" width="12.28515625" style="575" bestFit="1" customWidth="1"/>
    <col min="23" max="23" width="1.85546875" style="578" customWidth="1"/>
    <col min="24" max="25" width="9.85546875" style="575" bestFit="1" customWidth="1"/>
    <col min="26" max="26" width="11" style="575" bestFit="1" customWidth="1"/>
    <col min="27" max="27" width="15" style="92" customWidth="1"/>
    <col min="28" max="122" width="11.42578125" style="2"/>
  </cols>
  <sheetData>
    <row r="1" spans="1:122" s="1778" customFormat="1" ht="14.25">
      <c r="A1" s="2036" t="s">
        <v>1310</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1171"/>
      <c r="AB1" s="1171"/>
      <c r="AC1" s="1171"/>
      <c r="AD1" s="1171"/>
      <c r="AE1" s="1171"/>
      <c r="AF1" s="1171"/>
      <c r="AG1" s="1171"/>
      <c r="AH1" s="1171"/>
      <c r="AI1" s="1171"/>
      <c r="AJ1" s="1171"/>
      <c r="AK1" s="1171"/>
      <c r="AL1" s="1171"/>
      <c r="AM1" s="1171"/>
      <c r="AN1" s="1171"/>
      <c r="AO1" s="1171"/>
      <c r="AP1" s="1171"/>
      <c r="AQ1" s="1171"/>
      <c r="AR1" s="1171"/>
      <c r="AS1" s="1171"/>
      <c r="AT1" s="1171"/>
      <c r="AU1" s="1171"/>
      <c r="AV1" s="1171"/>
      <c r="AW1" s="1171"/>
      <c r="AX1" s="1171"/>
      <c r="AY1" s="1171"/>
      <c r="AZ1" s="1171"/>
      <c r="BA1" s="1171"/>
      <c r="BB1" s="1171"/>
      <c r="BC1" s="1171"/>
      <c r="BD1" s="1171"/>
      <c r="BE1" s="1171"/>
      <c r="BF1" s="1171"/>
      <c r="BG1" s="1171"/>
      <c r="BH1" s="1171"/>
      <c r="BI1" s="1171"/>
      <c r="BJ1" s="1171"/>
      <c r="BK1" s="1171"/>
      <c r="BL1" s="1171"/>
      <c r="BM1" s="1171"/>
      <c r="BN1" s="1171"/>
      <c r="BO1" s="1171"/>
      <c r="BP1" s="1171"/>
      <c r="BQ1" s="1171"/>
      <c r="BR1" s="1171"/>
      <c r="BS1" s="1171"/>
      <c r="BT1" s="1171"/>
      <c r="BU1" s="1171"/>
      <c r="BV1" s="1171"/>
      <c r="BW1" s="1171"/>
      <c r="BX1" s="1171"/>
      <c r="BY1" s="1171"/>
      <c r="BZ1" s="1171"/>
      <c r="CA1" s="1171"/>
      <c r="CB1" s="1171"/>
      <c r="CC1" s="1171"/>
      <c r="CD1" s="1171"/>
      <c r="CE1" s="1171"/>
      <c r="CF1" s="1171"/>
      <c r="CG1" s="1171"/>
      <c r="CH1" s="1171"/>
      <c r="CI1" s="1171"/>
      <c r="CJ1" s="1171"/>
      <c r="CK1" s="1171"/>
      <c r="CL1" s="1171"/>
      <c r="CM1" s="1171"/>
      <c r="CN1" s="1171"/>
      <c r="CO1" s="1171"/>
      <c r="CP1" s="1171"/>
      <c r="CQ1" s="1171"/>
      <c r="CR1" s="1171"/>
      <c r="CS1" s="1171"/>
      <c r="CT1" s="1171"/>
      <c r="CU1" s="1171"/>
      <c r="CV1" s="1171"/>
      <c r="CW1" s="1171"/>
      <c r="CX1" s="1171"/>
      <c r="CY1" s="1171"/>
      <c r="CZ1" s="1171"/>
      <c r="DA1" s="1171"/>
      <c r="DB1" s="1171"/>
      <c r="DC1" s="1171"/>
      <c r="DD1" s="1171"/>
      <c r="DE1" s="1171"/>
      <c r="DF1" s="1171"/>
      <c r="DG1" s="1171"/>
      <c r="DH1" s="1171"/>
      <c r="DI1" s="1171"/>
      <c r="DJ1" s="1171"/>
      <c r="DK1" s="1171"/>
      <c r="DL1" s="1171"/>
      <c r="DM1" s="1171"/>
      <c r="DN1" s="1171"/>
      <c r="DO1" s="1171"/>
      <c r="DP1" s="1171"/>
      <c r="DQ1" s="1171"/>
      <c r="DR1" s="1171"/>
    </row>
    <row r="2" spans="1:122" s="1778" customFormat="1" ht="14.25">
      <c r="A2" s="2093" t="s">
        <v>1364</v>
      </c>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row>
    <row r="3" spans="1:122" s="1778" customFormat="1" ht="14.25">
      <c r="A3" s="2093" t="s">
        <v>1311</v>
      </c>
      <c r="B3" s="2093"/>
      <c r="C3" s="2093"/>
      <c r="D3" s="2093"/>
      <c r="E3" s="2093"/>
      <c r="F3" s="2093"/>
      <c r="G3" s="2093"/>
      <c r="H3" s="2093"/>
      <c r="I3" s="2093"/>
      <c r="J3" s="2093"/>
      <c r="K3" s="2093"/>
      <c r="L3" s="2093"/>
      <c r="M3" s="2093"/>
      <c r="N3" s="2093"/>
      <c r="O3" s="2093"/>
      <c r="P3" s="2093"/>
      <c r="Q3" s="2093"/>
      <c r="R3" s="2093"/>
      <c r="S3" s="2093"/>
      <c r="T3" s="2093"/>
      <c r="U3" s="2093"/>
      <c r="V3" s="2093"/>
      <c r="W3" s="2093"/>
      <c r="X3" s="2093"/>
      <c r="Y3" s="2093"/>
      <c r="Z3" s="2093"/>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1171"/>
      <c r="AZ3" s="1171"/>
      <c r="BA3" s="1171"/>
      <c r="BB3" s="1171"/>
      <c r="BC3" s="1171"/>
      <c r="BD3" s="1171"/>
      <c r="BE3" s="1171"/>
      <c r="BF3" s="1171"/>
      <c r="BG3" s="1171"/>
      <c r="BH3" s="1171"/>
      <c r="BI3" s="1171"/>
      <c r="BJ3" s="1171"/>
      <c r="BK3" s="1171"/>
      <c r="BL3" s="1171"/>
      <c r="BM3" s="1171"/>
      <c r="BN3" s="1171"/>
      <c r="BO3" s="1171"/>
      <c r="BP3" s="1171"/>
      <c r="BQ3" s="1171"/>
      <c r="BR3" s="1171"/>
      <c r="BS3" s="1171"/>
      <c r="BT3" s="1171"/>
      <c r="BU3" s="1171"/>
      <c r="BV3" s="1171"/>
      <c r="BW3" s="1171"/>
      <c r="BX3" s="1171"/>
      <c r="BY3" s="1171"/>
      <c r="BZ3" s="1171"/>
      <c r="CA3" s="1171"/>
      <c r="CB3" s="1171"/>
      <c r="CC3" s="1171"/>
      <c r="CD3" s="1171"/>
      <c r="CE3" s="1171"/>
      <c r="CF3" s="1171"/>
      <c r="CG3" s="1171"/>
      <c r="CH3" s="1171"/>
      <c r="CI3" s="1171"/>
      <c r="CJ3" s="1171"/>
      <c r="CK3" s="1171"/>
      <c r="CL3" s="1171"/>
      <c r="CM3" s="1171"/>
      <c r="CN3" s="1171"/>
      <c r="CO3" s="1171"/>
      <c r="CP3" s="1171"/>
      <c r="CQ3" s="1171"/>
      <c r="CR3" s="1171"/>
      <c r="CS3" s="1171"/>
      <c r="CT3" s="1171"/>
      <c r="CU3" s="1171"/>
      <c r="CV3" s="1171"/>
      <c r="CW3" s="1171"/>
      <c r="CX3" s="1171"/>
      <c r="CY3" s="1171"/>
      <c r="CZ3" s="1171"/>
      <c r="DA3" s="1171"/>
      <c r="DB3" s="1171"/>
      <c r="DC3" s="1171"/>
      <c r="DD3" s="1171"/>
      <c r="DE3" s="1171"/>
      <c r="DF3" s="1171"/>
      <c r="DG3" s="1171"/>
      <c r="DH3" s="1171"/>
      <c r="DI3" s="1171"/>
      <c r="DJ3" s="1171"/>
      <c r="DK3" s="1171"/>
      <c r="DL3" s="1171"/>
      <c r="DM3" s="1171"/>
      <c r="DN3" s="1171"/>
      <c r="DO3" s="1171"/>
      <c r="DP3" s="1171"/>
      <c r="DQ3" s="1171"/>
      <c r="DR3" s="1171"/>
    </row>
    <row r="4" spans="1:122" s="1778" customFormat="1" ht="14.25">
      <c r="A4" s="1171"/>
      <c r="B4" s="1171"/>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1"/>
      <c r="BB4" s="1171"/>
      <c r="BC4" s="1171"/>
      <c r="BD4" s="1171"/>
      <c r="BE4" s="1171"/>
      <c r="BF4" s="1171"/>
      <c r="BG4" s="1171"/>
      <c r="BH4" s="1171"/>
      <c r="BI4" s="1171"/>
      <c r="BJ4" s="1171"/>
      <c r="BK4" s="1171"/>
      <c r="BL4" s="1171"/>
      <c r="BM4" s="1171"/>
      <c r="BN4" s="1171"/>
      <c r="BO4" s="1171"/>
      <c r="BP4" s="1171"/>
      <c r="BQ4" s="1171"/>
      <c r="BR4" s="1171"/>
      <c r="BS4" s="1171"/>
      <c r="BT4" s="1171"/>
      <c r="BU4" s="1171"/>
      <c r="BV4" s="1171"/>
      <c r="BW4" s="1171"/>
      <c r="BX4" s="1171"/>
      <c r="BY4" s="1171"/>
      <c r="BZ4" s="1171"/>
      <c r="CA4" s="1171"/>
      <c r="CB4" s="1171"/>
      <c r="CC4" s="1171"/>
      <c r="CD4" s="1171"/>
      <c r="CE4" s="1171"/>
      <c r="CF4" s="1171"/>
      <c r="CG4" s="1171"/>
      <c r="CH4" s="1171"/>
      <c r="CI4" s="1171"/>
      <c r="CJ4" s="1171"/>
      <c r="CK4" s="1171"/>
      <c r="CL4" s="1171"/>
      <c r="CM4" s="1171"/>
      <c r="CN4" s="1171"/>
      <c r="CO4" s="1171"/>
      <c r="CP4" s="1171"/>
      <c r="CQ4" s="1171"/>
      <c r="CR4" s="1171"/>
      <c r="CS4" s="1171"/>
      <c r="CT4" s="1171"/>
      <c r="CU4" s="1171"/>
      <c r="CV4" s="1171"/>
      <c r="CW4" s="1171"/>
      <c r="CX4" s="1171"/>
      <c r="CY4" s="1171"/>
      <c r="CZ4" s="1171"/>
      <c r="DA4" s="1171"/>
      <c r="DB4" s="1171"/>
      <c r="DC4" s="1171"/>
      <c r="DD4" s="1171"/>
      <c r="DE4" s="1171"/>
      <c r="DF4" s="1171"/>
      <c r="DG4" s="1171"/>
      <c r="DH4" s="1171"/>
      <c r="DI4" s="1171"/>
      <c r="DJ4" s="1171"/>
      <c r="DK4" s="1171"/>
      <c r="DL4" s="1171"/>
      <c r="DM4" s="1171"/>
      <c r="DN4" s="1171"/>
      <c r="DO4" s="1171"/>
      <c r="DP4" s="1171"/>
      <c r="DQ4" s="1171"/>
      <c r="DR4" s="1171"/>
    </row>
    <row r="5" spans="1:122" s="1778" customFormat="1">
      <c r="A5" s="2006" t="s">
        <v>1446</v>
      </c>
      <c r="B5" s="2007" t="s">
        <v>1775</v>
      </c>
      <c r="C5" s="2007"/>
      <c r="D5" s="2406" t="s">
        <v>1447</v>
      </c>
      <c r="E5" s="2404"/>
      <c r="F5" s="2405"/>
      <c r="G5" s="2406" t="s">
        <v>837</v>
      </c>
      <c r="H5" s="2404"/>
      <c r="I5" s="2405"/>
      <c r="J5" s="2406" t="s">
        <v>534</v>
      </c>
      <c r="K5" s="2404"/>
      <c r="L5" s="2405"/>
      <c r="M5" s="2404" t="s">
        <v>535</v>
      </c>
      <c r="N5" s="2404"/>
      <c r="O5" s="2405"/>
      <c r="P5" s="2008"/>
      <c r="Q5" s="2407" t="s">
        <v>381</v>
      </c>
      <c r="R5" s="2408"/>
      <c r="S5" s="2408"/>
      <c r="T5" s="2408"/>
      <c r="U5" s="2408"/>
      <c r="V5" s="2409"/>
      <c r="W5" s="571"/>
      <c r="X5" s="2406" t="s">
        <v>616</v>
      </c>
      <c r="Y5" s="2404"/>
      <c r="Z5" s="2405"/>
      <c r="AA5" s="571"/>
      <c r="AB5" s="1171"/>
      <c r="AC5" s="1171"/>
      <c r="AD5" s="1171"/>
      <c r="AE5" s="1171"/>
      <c r="AF5" s="1171"/>
      <c r="AG5" s="1171"/>
      <c r="AH5" s="1171"/>
      <c r="AI5" s="1171"/>
      <c r="AJ5" s="1171"/>
      <c r="AK5" s="1171"/>
      <c r="AL5" s="1171"/>
      <c r="AM5" s="1171"/>
      <c r="AN5" s="1171"/>
      <c r="AO5" s="1171"/>
      <c r="AP5" s="1171"/>
      <c r="AQ5" s="1171"/>
      <c r="AR5" s="1171"/>
      <c r="AS5" s="1171"/>
      <c r="AT5" s="1171"/>
      <c r="AU5" s="1171"/>
      <c r="AV5" s="1171"/>
      <c r="AW5" s="1171"/>
      <c r="AX5" s="1171"/>
      <c r="AY5" s="1171"/>
      <c r="AZ5" s="1171"/>
      <c r="BA5" s="1171"/>
      <c r="BB5" s="1171"/>
      <c r="BC5" s="1171"/>
      <c r="BD5" s="1171"/>
      <c r="BE5" s="1171"/>
      <c r="BF5" s="1171"/>
      <c r="BG5" s="1171"/>
      <c r="BH5" s="1171"/>
      <c r="BI5" s="1171"/>
      <c r="BJ5" s="1171"/>
      <c r="BK5" s="1171"/>
      <c r="BL5" s="1171"/>
      <c r="BM5" s="1171"/>
      <c r="BN5" s="1171"/>
      <c r="BO5" s="1171"/>
      <c r="BP5" s="1171"/>
      <c r="BQ5" s="1171"/>
      <c r="BR5" s="1171"/>
      <c r="BS5" s="1171"/>
      <c r="BT5" s="1171"/>
      <c r="BU5" s="1171"/>
      <c r="BV5" s="1171"/>
      <c r="BW5" s="1171"/>
      <c r="BX5" s="1171"/>
      <c r="BY5" s="1171"/>
      <c r="BZ5" s="1171"/>
      <c r="CA5" s="1171"/>
      <c r="CB5" s="1171"/>
      <c r="CC5" s="1171"/>
      <c r="CD5" s="1171"/>
      <c r="CE5" s="1171"/>
      <c r="CF5" s="1171"/>
      <c r="CG5" s="1171"/>
      <c r="CH5" s="1171"/>
      <c r="CI5" s="1171"/>
      <c r="CJ5" s="1171"/>
      <c r="CK5" s="1171"/>
      <c r="CL5" s="1171"/>
      <c r="CM5" s="1171"/>
      <c r="CN5" s="1171"/>
      <c r="CO5" s="1171"/>
      <c r="CP5" s="1171"/>
      <c r="CQ5" s="1171"/>
      <c r="CR5" s="1171"/>
      <c r="CS5" s="1171"/>
      <c r="CT5" s="1171"/>
      <c r="CU5" s="1171"/>
      <c r="CV5" s="1171"/>
      <c r="CW5" s="1171"/>
      <c r="CX5" s="1171"/>
      <c r="CY5" s="1171"/>
      <c r="CZ5" s="1171"/>
      <c r="DA5" s="1171"/>
      <c r="DB5" s="1171"/>
      <c r="DC5" s="1171"/>
      <c r="DD5" s="1171"/>
      <c r="DE5" s="1171"/>
      <c r="DF5" s="1171"/>
      <c r="DG5" s="1171"/>
      <c r="DH5" s="1171"/>
      <c r="DI5" s="1171"/>
      <c r="DJ5" s="1171"/>
      <c r="DK5" s="1171"/>
      <c r="DL5" s="1171"/>
      <c r="DM5" s="1171"/>
      <c r="DN5" s="1171"/>
      <c r="DO5" s="1171"/>
      <c r="DP5" s="1171"/>
      <c r="DQ5" s="1171"/>
      <c r="DR5" s="1171"/>
    </row>
    <row r="6" spans="1:122" s="1778" customFormat="1">
      <c r="A6" s="2009"/>
      <c r="B6" s="2010" t="s">
        <v>1794</v>
      </c>
      <c r="C6" s="2010" t="s">
        <v>1795</v>
      </c>
      <c r="D6" s="587" t="s">
        <v>380</v>
      </c>
      <c r="E6" s="580" t="s">
        <v>102</v>
      </c>
      <c r="F6" s="586" t="s">
        <v>569</v>
      </c>
      <c r="G6" s="587" t="s">
        <v>380</v>
      </c>
      <c r="H6" s="580" t="s">
        <v>102</v>
      </c>
      <c r="I6" s="586" t="s">
        <v>569</v>
      </c>
      <c r="J6" s="587" t="s">
        <v>380</v>
      </c>
      <c r="K6" s="580" t="s">
        <v>102</v>
      </c>
      <c r="L6" s="586" t="s">
        <v>569</v>
      </c>
      <c r="M6" s="580" t="s">
        <v>380</v>
      </c>
      <c r="N6" s="580" t="s">
        <v>102</v>
      </c>
      <c r="O6" s="586" t="s">
        <v>569</v>
      </c>
      <c r="P6" s="2008"/>
      <c r="Q6" s="2011" t="s">
        <v>380</v>
      </c>
      <c r="R6" s="2012" t="s">
        <v>382</v>
      </c>
      <c r="S6" s="2012" t="s">
        <v>102</v>
      </c>
      <c r="T6" s="2012" t="s">
        <v>382</v>
      </c>
      <c r="U6" s="2012" t="s">
        <v>569</v>
      </c>
      <c r="V6" s="2013" t="s">
        <v>382</v>
      </c>
      <c r="W6" s="571"/>
      <c r="X6" s="587" t="s">
        <v>380</v>
      </c>
      <c r="Y6" s="580" t="s">
        <v>102</v>
      </c>
      <c r="Z6" s="586" t="s">
        <v>569</v>
      </c>
      <c r="AA6" s="571"/>
      <c r="AB6" s="1171"/>
      <c r="AC6" s="1171"/>
      <c r="AD6" s="1171"/>
      <c r="AE6" s="1171"/>
      <c r="AF6" s="1171"/>
      <c r="AG6" s="1171"/>
      <c r="AH6" s="1171"/>
      <c r="AI6" s="1171"/>
      <c r="AJ6" s="1171"/>
      <c r="AK6" s="1171"/>
      <c r="AL6" s="1171"/>
      <c r="AM6" s="1171"/>
      <c r="AN6" s="1171"/>
      <c r="AO6" s="1171"/>
      <c r="AP6" s="1171"/>
      <c r="AQ6" s="1171"/>
      <c r="AR6" s="1171"/>
      <c r="AS6" s="1171"/>
      <c r="AT6" s="1171"/>
      <c r="AU6" s="1171"/>
      <c r="AV6" s="1171"/>
      <c r="AW6" s="1171"/>
      <c r="AX6" s="1171"/>
      <c r="AY6" s="1171"/>
      <c r="AZ6" s="1171"/>
      <c r="BA6" s="1171"/>
      <c r="BB6" s="1171"/>
      <c r="BC6" s="1171"/>
      <c r="BD6" s="1171"/>
      <c r="BE6" s="1171"/>
      <c r="BF6" s="1171"/>
      <c r="BG6" s="1171"/>
      <c r="BH6" s="1171"/>
      <c r="BI6" s="1171"/>
      <c r="BJ6" s="1171"/>
      <c r="BK6" s="1171"/>
      <c r="BL6" s="1171"/>
      <c r="BM6" s="1171"/>
      <c r="BN6" s="1171"/>
      <c r="BO6" s="1171"/>
      <c r="BP6" s="1171"/>
      <c r="BQ6" s="1171"/>
      <c r="BR6" s="1171"/>
      <c r="BS6" s="1171"/>
      <c r="BT6" s="1171"/>
      <c r="BU6" s="1171"/>
      <c r="BV6" s="1171"/>
      <c r="BW6" s="1171"/>
      <c r="BX6" s="1171"/>
      <c r="BY6" s="1171"/>
      <c r="BZ6" s="1171"/>
      <c r="CA6" s="1171"/>
      <c r="CB6" s="1171"/>
      <c r="CC6" s="1171"/>
      <c r="CD6" s="1171"/>
      <c r="CE6" s="1171"/>
      <c r="CF6" s="1171"/>
      <c r="CG6" s="1171"/>
      <c r="CH6" s="1171"/>
      <c r="CI6" s="1171"/>
      <c r="CJ6" s="1171"/>
      <c r="CK6" s="1171"/>
      <c r="CL6" s="1171"/>
      <c r="CM6" s="1171"/>
      <c r="CN6" s="1171"/>
      <c r="CO6" s="1171"/>
      <c r="CP6" s="1171"/>
      <c r="CQ6" s="1171"/>
      <c r="CR6" s="1171"/>
      <c r="CS6" s="1171"/>
      <c r="CT6" s="1171"/>
      <c r="CU6" s="1171"/>
      <c r="CV6" s="1171"/>
      <c r="CW6" s="1171"/>
      <c r="CX6" s="1171"/>
      <c r="CY6" s="1171"/>
      <c r="CZ6" s="1171"/>
      <c r="DA6" s="1171"/>
      <c r="DB6" s="1171"/>
      <c r="DC6" s="1171"/>
      <c r="DD6" s="1171"/>
      <c r="DE6" s="1171"/>
      <c r="DF6" s="1171"/>
      <c r="DG6" s="1171"/>
      <c r="DH6" s="1171"/>
      <c r="DI6" s="1171"/>
      <c r="DJ6" s="1171"/>
      <c r="DK6" s="1171"/>
      <c r="DL6" s="1171"/>
      <c r="DM6" s="1171"/>
      <c r="DN6" s="1171"/>
      <c r="DO6" s="1171"/>
      <c r="DP6" s="1171"/>
      <c r="DQ6" s="1171"/>
      <c r="DR6" s="1171"/>
    </row>
    <row r="7" spans="1:122">
      <c r="A7" s="2410" t="s">
        <v>1798</v>
      </c>
      <c r="B7" s="2014" t="s">
        <v>1799</v>
      </c>
      <c r="C7" s="2015" t="s">
        <v>1799</v>
      </c>
      <c r="D7" s="2016">
        <v>28095</v>
      </c>
      <c r="E7" s="2017">
        <v>20943</v>
      </c>
      <c r="F7" s="2018">
        <v>49038</v>
      </c>
      <c r="G7" s="2016">
        <v>33443</v>
      </c>
      <c r="H7" s="2017">
        <v>25669</v>
      </c>
      <c r="I7" s="2018">
        <v>59112</v>
      </c>
      <c r="J7" s="2016">
        <v>11605</v>
      </c>
      <c r="K7" s="2017">
        <v>11574</v>
      </c>
      <c r="L7" s="2018">
        <v>23179</v>
      </c>
      <c r="M7" s="2017">
        <v>11248</v>
      </c>
      <c r="N7" s="2017">
        <v>13661</v>
      </c>
      <c r="O7" s="2018">
        <v>24909</v>
      </c>
      <c r="P7" s="2019"/>
      <c r="Q7" s="2016">
        <v>84391</v>
      </c>
      <c r="R7" s="2020">
        <f>100*Q7/X7</f>
        <v>90.407627617976331</v>
      </c>
      <c r="S7" s="2017">
        <v>71847</v>
      </c>
      <c r="T7" s="2020">
        <f>100*S7/Y7</f>
        <v>83.026521060842427</v>
      </c>
      <c r="U7" s="2021">
        <v>156238</v>
      </c>
      <c r="V7" s="612">
        <f>100*U7/Z7</f>
        <v>86.856793417834112</v>
      </c>
      <c r="W7" s="583"/>
      <c r="X7" s="588">
        <v>93345</v>
      </c>
      <c r="Y7" s="581">
        <v>86535</v>
      </c>
      <c r="Z7" s="559">
        <v>179880</v>
      </c>
      <c r="AA7" s="579"/>
    </row>
    <row r="8" spans="1:122">
      <c r="A8" s="2411"/>
      <c r="B8" s="569"/>
      <c r="C8" s="651" t="s">
        <v>1800</v>
      </c>
      <c r="D8" s="562">
        <v>28</v>
      </c>
      <c r="E8" s="563">
        <v>26</v>
      </c>
      <c r="F8" s="564">
        <v>54</v>
      </c>
      <c r="G8" s="562">
        <v>8</v>
      </c>
      <c r="H8" s="563">
        <v>14</v>
      </c>
      <c r="I8" s="564">
        <v>22</v>
      </c>
      <c r="J8" s="562">
        <v>3</v>
      </c>
      <c r="K8" s="563">
        <v>6</v>
      </c>
      <c r="L8" s="564">
        <v>9</v>
      </c>
      <c r="M8" s="563">
        <v>1</v>
      </c>
      <c r="N8" s="563">
        <v>7</v>
      </c>
      <c r="O8" s="564">
        <v>8</v>
      </c>
      <c r="Q8" s="589">
        <v>40</v>
      </c>
      <c r="R8" s="576">
        <f t="shared" ref="R8:R71" si="0">100*Q8/X8</f>
        <v>5.6022408963585431</v>
      </c>
      <c r="S8" s="574">
        <v>53</v>
      </c>
      <c r="T8" s="576">
        <f t="shared" ref="T8:T71" si="1">100*S8/Y8</f>
        <v>5.590717299578059</v>
      </c>
      <c r="U8" s="561">
        <v>93</v>
      </c>
      <c r="V8" s="613">
        <f t="shared" ref="V8:V71" si="2">100*U8/Z8</f>
        <v>5.5956678700361007</v>
      </c>
      <c r="W8" s="577"/>
      <c r="X8" s="589">
        <v>714</v>
      </c>
      <c r="Y8" s="574">
        <v>948</v>
      </c>
      <c r="Z8" s="564">
        <v>1662</v>
      </c>
      <c r="AA8" s="579"/>
    </row>
    <row r="9" spans="1:122">
      <c r="A9" s="2411"/>
      <c r="B9" s="569"/>
      <c r="C9" s="651" t="s">
        <v>1801</v>
      </c>
      <c r="D9" s="562">
        <v>36</v>
      </c>
      <c r="E9" s="563">
        <v>69</v>
      </c>
      <c r="F9" s="564">
        <v>105</v>
      </c>
      <c r="G9" s="562">
        <v>34</v>
      </c>
      <c r="H9" s="563">
        <v>42</v>
      </c>
      <c r="I9" s="564">
        <v>76</v>
      </c>
      <c r="J9" s="562">
        <v>20</v>
      </c>
      <c r="K9" s="563">
        <v>24</v>
      </c>
      <c r="L9" s="564">
        <v>44</v>
      </c>
      <c r="M9" s="563">
        <v>10</v>
      </c>
      <c r="N9" s="563">
        <v>21</v>
      </c>
      <c r="O9" s="564">
        <v>31</v>
      </c>
      <c r="Q9" s="589">
        <v>100</v>
      </c>
      <c r="R9" s="576">
        <f t="shared" si="0"/>
        <v>21.231422505307854</v>
      </c>
      <c r="S9" s="574">
        <v>156</v>
      </c>
      <c r="T9" s="576">
        <f t="shared" si="1"/>
        <v>18.90909090909091</v>
      </c>
      <c r="U9" s="561">
        <v>256</v>
      </c>
      <c r="V9" s="613">
        <f t="shared" si="2"/>
        <v>19.753086419753085</v>
      </c>
      <c r="W9" s="577"/>
      <c r="X9" s="589">
        <v>471</v>
      </c>
      <c r="Y9" s="574">
        <v>825</v>
      </c>
      <c r="Z9" s="564">
        <v>1296</v>
      </c>
      <c r="AA9" s="579"/>
    </row>
    <row r="10" spans="1:122">
      <c r="A10" s="2412"/>
      <c r="B10" s="652"/>
      <c r="C10" s="653" t="s">
        <v>1802</v>
      </c>
      <c r="D10" s="565">
        <v>42</v>
      </c>
      <c r="E10" s="566">
        <v>41</v>
      </c>
      <c r="F10" s="567">
        <v>83</v>
      </c>
      <c r="G10" s="565">
        <v>2</v>
      </c>
      <c r="H10" s="566">
        <v>8</v>
      </c>
      <c r="I10" s="567">
        <v>10</v>
      </c>
      <c r="J10" s="565">
        <v>1</v>
      </c>
      <c r="K10" s="566">
        <v>3</v>
      </c>
      <c r="L10" s="567">
        <v>4</v>
      </c>
      <c r="M10" s="566">
        <v>0</v>
      </c>
      <c r="N10" s="566">
        <v>3</v>
      </c>
      <c r="O10" s="567">
        <v>3</v>
      </c>
      <c r="Q10" s="590">
        <v>45</v>
      </c>
      <c r="R10" s="584">
        <f t="shared" si="0"/>
        <v>13.235294117647058</v>
      </c>
      <c r="S10" s="585">
        <v>55</v>
      </c>
      <c r="T10" s="584">
        <f t="shared" si="1"/>
        <v>6.1315496098104791</v>
      </c>
      <c r="U10" s="568">
        <v>100</v>
      </c>
      <c r="V10" s="614">
        <f t="shared" si="2"/>
        <v>8.0840743734842366</v>
      </c>
      <c r="W10" s="577"/>
      <c r="X10" s="590">
        <v>340</v>
      </c>
      <c r="Y10" s="585">
        <v>897</v>
      </c>
      <c r="Z10" s="567">
        <v>1237</v>
      </c>
      <c r="AA10" s="579"/>
    </row>
    <row r="11" spans="1:122">
      <c r="A11" s="1056"/>
      <c r="B11" s="2414" t="s">
        <v>569</v>
      </c>
      <c r="C11" s="2415" t="s">
        <v>1810</v>
      </c>
      <c r="D11" s="629">
        <f t="shared" ref="D11:O11" si="3">SUM(D7:D10)</f>
        <v>28201</v>
      </c>
      <c r="E11" s="630">
        <f t="shared" si="3"/>
        <v>21079</v>
      </c>
      <c r="F11" s="631">
        <f t="shared" si="3"/>
        <v>49280</v>
      </c>
      <c r="G11" s="632">
        <f t="shared" si="3"/>
        <v>33487</v>
      </c>
      <c r="H11" s="632">
        <f t="shared" si="3"/>
        <v>25733</v>
      </c>
      <c r="I11" s="632">
        <f t="shared" si="3"/>
        <v>59220</v>
      </c>
      <c r="J11" s="629">
        <f t="shared" si="3"/>
        <v>11629</v>
      </c>
      <c r="K11" s="630">
        <f t="shared" si="3"/>
        <v>11607</v>
      </c>
      <c r="L11" s="631">
        <f t="shared" si="3"/>
        <v>23236</v>
      </c>
      <c r="M11" s="632">
        <f t="shared" si="3"/>
        <v>11259</v>
      </c>
      <c r="N11" s="632">
        <f t="shared" si="3"/>
        <v>13692</v>
      </c>
      <c r="O11" s="632">
        <f t="shared" si="3"/>
        <v>24951</v>
      </c>
      <c r="Q11" s="1110">
        <f>SUM(Q7:Q10)</f>
        <v>84576</v>
      </c>
      <c r="R11" s="1111">
        <f t="shared" si="0"/>
        <v>89.149362285232428</v>
      </c>
      <c r="S11" s="1112">
        <f>SUM(S7:S10)</f>
        <v>72111</v>
      </c>
      <c r="T11" s="1111">
        <f t="shared" si="1"/>
        <v>80.837397006894236</v>
      </c>
      <c r="U11" s="1113">
        <f>SUM(U7:U10)</f>
        <v>156687</v>
      </c>
      <c r="V11" s="1114">
        <f t="shared" si="2"/>
        <v>85.121282086106206</v>
      </c>
      <c r="W11" s="577"/>
      <c r="X11" s="1115">
        <f>SUM(X7:X10)</f>
        <v>94870</v>
      </c>
      <c r="Y11" s="1116">
        <f>SUM(Y7:Y10)</f>
        <v>89205</v>
      </c>
      <c r="Z11" s="1117">
        <f>SUM(Z7:Z10)</f>
        <v>184075</v>
      </c>
      <c r="AA11" s="579"/>
    </row>
    <row r="12" spans="1:122">
      <c r="A12" s="2413" t="s">
        <v>1803</v>
      </c>
      <c r="B12" s="649" t="s">
        <v>764</v>
      </c>
      <c r="C12" s="650" t="s">
        <v>764</v>
      </c>
      <c r="D12" s="557">
        <v>27090</v>
      </c>
      <c r="E12" s="558">
        <v>21415</v>
      </c>
      <c r="F12" s="559">
        <v>48505</v>
      </c>
      <c r="G12" s="557">
        <v>24651</v>
      </c>
      <c r="H12" s="558">
        <v>17622</v>
      </c>
      <c r="I12" s="559">
        <v>42273</v>
      </c>
      <c r="J12" s="557">
        <v>14336</v>
      </c>
      <c r="K12" s="558">
        <v>13232</v>
      </c>
      <c r="L12" s="559">
        <v>27568</v>
      </c>
      <c r="M12" s="558">
        <v>13960</v>
      </c>
      <c r="N12" s="558">
        <v>17014</v>
      </c>
      <c r="O12" s="559">
        <v>30974</v>
      </c>
      <c r="Q12" s="588">
        <v>80037</v>
      </c>
      <c r="R12" s="582">
        <f t="shared" si="0"/>
        <v>83.5476732290862</v>
      </c>
      <c r="S12" s="581">
        <v>69283</v>
      </c>
      <c r="T12" s="582">
        <f t="shared" si="1"/>
        <v>76.856432897743659</v>
      </c>
      <c r="U12" s="560">
        <v>149320</v>
      </c>
      <c r="V12" s="612">
        <f t="shared" si="2"/>
        <v>80.303747364797999</v>
      </c>
      <c r="W12" s="577"/>
      <c r="X12" s="588">
        <v>95798</v>
      </c>
      <c r="Y12" s="581">
        <v>90146</v>
      </c>
      <c r="Z12" s="559">
        <v>185944</v>
      </c>
      <c r="AA12" s="579"/>
    </row>
    <row r="13" spans="1:122">
      <c r="A13" s="2411"/>
      <c r="B13" s="569"/>
      <c r="C13" s="651" t="s">
        <v>1804</v>
      </c>
      <c r="D13" s="562">
        <v>92</v>
      </c>
      <c r="E13" s="563">
        <v>145</v>
      </c>
      <c r="F13" s="564">
        <v>237</v>
      </c>
      <c r="G13" s="562">
        <v>17</v>
      </c>
      <c r="H13" s="563">
        <v>18</v>
      </c>
      <c r="I13" s="564">
        <v>35</v>
      </c>
      <c r="J13" s="562">
        <v>9</v>
      </c>
      <c r="K13" s="563">
        <v>12</v>
      </c>
      <c r="L13" s="564">
        <v>21</v>
      </c>
      <c r="M13" s="563">
        <v>9</v>
      </c>
      <c r="N13" s="563">
        <v>14</v>
      </c>
      <c r="O13" s="564">
        <v>23</v>
      </c>
      <c r="Q13" s="589">
        <v>127</v>
      </c>
      <c r="R13" s="576">
        <f t="shared" si="0"/>
        <v>26.849894291754758</v>
      </c>
      <c r="S13" s="574">
        <v>189</v>
      </c>
      <c r="T13" s="576">
        <f t="shared" si="1"/>
        <v>35.261194029850749</v>
      </c>
      <c r="U13" s="561">
        <v>316</v>
      </c>
      <c r="V13" s="613">
        <f t="shared" si="2"/>
        <v>31.318136769078297</v>
      </c>
      <c r="W13" s="577"/>
      <c r="X13" s="589">
        <v>473</v>
      </c>
      <c r="Y13" s="574">
        <v>536</v>
      </c>
      <c r="Z13" s="564">
        <v>1009</v>
      </c>
      <c r="AA13" s="579"/>
    </row>
    <row r="14" spans="1:122">
      <c r="A14" s="2411"/>
      <c r="B14" s="569"/>
      <c r="C14" s="651" t="s">
        <v>1805</v>
      </c>
      <c r="D14" s="562">
        <v>54</v>
      </c>
      <c r="E14" s="563">
        <v>44</v>
      </c>
      <c r="F14" s="564">
        <v>98</v>
      </c>
      <c r="G14" s="562">
        <v>5</v>
      </c>
      <c r="H14" s="563">
        <v>5</v>
      </c>
      <c r="I14" s="564">
        <v>10</v>
      </c>
      <c r="J14" s="562">
        <v>8</v>
      </c>
      <c r="K14" s="563">
        <v>14</v>
      </c>
      <c r="L14" s="564">
        <v>22</v>
      </c>
      <c r="M14" s="563">
        <v>3</v>
      </c>
      <c r="N14" s="563">
        <v>7</v>
      </c>
      <c r="O14" s="564">
        <v>10</v>
      </c>
      <c r="Q14" s="589">
        <v>70</v>
      </c>
      <c r="R14" s="576">
        <f t="shared" si="0"/>
        <v>10.590015128593041</v>
      </c>
      <c r="S14" s="574">
        <v>70</v>
      </c>
      <c r="T14" s="576">
        <f t="shared" si="1"/>
        <v>7.1868583162217661</v>
      </c>
      <c r="U14" s="561">
        <v>140</v>
      </c>
      <c r="V14" s="613">
        <f t="shared" si="2"/>
        <v>8.5626911314984717</v>
      </c>
      <c r="W14" s="577"/>
      <c r="X14" s="589">
        <v>661</v>
      </c>
      <c r="Y14" s="574">
        <v>974</v>
      </c>
      <c r="Z14" s="564">
        <v>1635</v>
      </c>
      <c r="AA14" s="579"/>
    </row>
    <row r="15" spans="1:122">
      <c r="A15" s="2411"/>
      <c r="B15" s="569"/>
      <c r="C15" s="651" t="s">
        <v>1806</v>
      </c>
      <c r="D15" s="562">
        <v>122</v>
      </c>
      <c r="E15" s="563">
        <v>109</v>
      </c>
      <c r="F15" s="564">
        <v>231</v>
      </c>
      <c r="G15" s="562">
        <v>83</v>
      </c>
      <c r="H15" s="563">
        <v>84</v>
      </c>
      <c r="I15" s="564">
        <v>167</v>
      </c>
      <c r="J15" s="562">
        <v>40</v>
      </c>
      <c r="K15" s="563">
        <v>37</v>
      </c>
      <c r="L15" s="564">
        <v>77</v>
      </c>
      <c r="M15" s="563">
        <v>21</v>
      </c>
      <c r="N15" s="563">
        <v>56</v>
      </c>
      <c r="O15" s="564">
        <v>77</v>
      </c>
      <c r="Q15" s="589">
        <v>266</v>
      </c>
      <c r="R15" s="576">
        <f t="shared" si="0"/>
        <v>17.194570135746606</v>
      </c>
      <c r="S15" s="574">
        <v>286</v>
      </c>
      <c r="T15" s="576">
        <f t="shared" si="1"/>
        <v>16.022408963585434</v>
      </c>
      <c r="U15" s="561">
        <v>552</v>
      </c>
      <c r="V15" s="613">
        <f t="shared" si="2"/>
        <v>16.566626650660265</v>
      </c>
      <c r="W15" s="577"/>
      <c r="X15" s="589">
        <v>1547</v>
      </c>
      <c r="Y15" s="574">
        <v>1785</v>
      </c>
      <c r="Z15" s="564">
        <v>3332</v>
      </c>
      <c r="AA15" s="579"/>
    </row>
    <row r="16" spans="1:122">
      <c r="A16" s="2411"/>
      <c r="B16" s="569"/>
      <c r="C16" s="651" t="s">
        <v>1807</v>
      </c>
      <c r="D16" s="562">
        <v>497</v>
      </c>
      <c r="E16" s="563">
        <v>411</v>
      </c>
      <c r="F16" s="564">
        <v>908</v>
      </c>
      <c r="G16" s="562">
        <v>304</v>
      </c>
      <c r="H16" s="563">
        <v>290</v>
      </c>
      <c r="I16" s="564">
        <v>594</v>
      </c>
      <c r="J16" s="562">
        <v>174</v>
      </c>
      <c r="K16" s="563">
        <v>176</v>
      </c>
      <c r="L16" s="564">
        <v>350</v>
      </c>
      <c r="M16" s="563">
        <v>162</v>
      </c>
      <c r="N16" s="563">
        <v>221</v>
      </c>
      <c r="O16" s="564">
        <v>383</v>
      </c>
      <c r="Q16" s="589">
        <v>1137</v>
      </c>
      <c r="R16" s="576">
        <f t="shared" si="0"/>
        <v>44.155339805825243</v>
      </c>
      <c r="S16" s="574">
        <v>1098</v>
      </c>
      <c r="T16" s="576">
        <f t="shared" si="1"/>
        <v>7.2633459019646756</v>
      </c>
      <c r="U16" s="561">
        <v>2235</v>
      </c>
      <c r="V16" s="613">
        <f t="shared" si="2"/>
        <v>12.632828397015601</v>
      </c>
      <c r="W16" s="577"/>
      <c r="X16" s="589">
        <v>2575</v>
      </c>
      <c r="Y16" s="574">
        <v>15117</v>
      </c>
      <c r="Z16" s="564">
        <v>17692</v>
      </c>
      <c r="AA16" s="579"/>
    </row>
    <row r="17" spans="1:27">
      <c r="A17" s="2411"/>
      <c r="B17" s="569"/>
      <c r="C17" s="651" t="s">
        <v>1808</v>
      </c>
      <c r="D17" s="562">
        <v>17266</v>
      </c>
      <c r="E17" s="563">
        <v>13265</v>
      </c>
      <c r="F17" s="564">
        <v>30531</v>
      </c>
      <c r="G17" s="562">
        <v>5993</v>
      </c>
      <c r="H17" s="563">
        <v>5427</v>
      </c>
      <c r="I17" s="564">
        <v>11420</v>
      </c>
      <c r="J17" s="562">
        <v>3964</v>
      </c>
      <c r="K17" s="563">
        <v>4270</v>
      </c>
      <c r="L17" s="564">
        <v>8234</v>
      </c>
      <c r="M17" s="563">
        <v>2653</v>
      </c>
      <c r="N17" s="563">
        <v>4231</v>
      </c>
      <c r="O17" s="564">
        <v>6884</v>
      </c>
      <c r="Q17" s="589">
        <v>29876</v>
      </c>
      <c r="R17" s="576">
        <f t="shared" si="0"/>
        <v>65.442915973013228</v>
      </c>
      <c r="S17" s="574">
        <v>27193</v>
      </c>
      <c r="T17" s="576">
        <f t="shared" si="1"/>
        <v>59.316377279469506</v>
      </c>
      <c r="U17" s="561">
        <v>57069</v>
      </c>
      <c r="V17" s="613">
        <f t="shared" si="2"/>
        <v>62.373218501355254</v>
      </c>
      <c r="W17" s="577"/>
      <c r="X17" s="589">
        <v>45652</v>
      </c>
      <c r="Y17" s="574">
        <v>45844</v>
      </c>
      <c r="Z17" s="564">
        <v>91496</v>
      </c>
      <c r="AA17" s="579"/>
    </row>
    <row r="18" spans="1:27">
      <c r="A18" s="2412"/>
      <c r="B18" s="652"/>
      <c r="C18" s="653" t="s">
        <v>1809</v>
      </c>
      <c r="D18" s="565">
        <v>2386</v>
      </c>
      <c r="E18" s="566">
        <v>1739</v>
      </c>
      <c r="F18" s="567">
        <v>4125</v>
      </c>
      <c r="G18" s="565">
        <v>957</v>
      </c>
      <c r="H18" s="566">
        <v>922</v>
      </c>
      <c r="I18" s="567">
        <v>1879</v>
      </c>
      <c r="J18" s="565">
        <v>779</v>
      </c>
      <c r="K18" s="566">
        <v>971</v>
      </c>
      <c r="L18" s="567">
        <v>1750</v>
      </c>
      <c r="M18" s="566">
        <v>601</v>
      </c>
      <c r="N18" s="566">
        <v>1162</v>
      </c>
      <c r="O18" s="567">
        <v>1763</v>
      </c>
      <c r="Q18" s="590">
        <v>4723</v>
      </c>
      <c r="R18" s="584">
        <f t="shared" si="0"/>
        <v>76.834228078737596</v>
      </c>
      <c r="S18" s="585">
        <v>4794</v>
      </c>
      <c r="T18" s="584">
        <f t="shared" si="1"/>
        <v>44.066550234396544</v>
      </c>
      <c r="U18" s="568">
        <v>9517</v>
      </c>
      <c r="V18" s="614">
        <f t="shared" si="2"/>
        <v>55.896863620345357</v>
      </c>
      <c r="W18" s="577"/>
      <c r="X18" s="590">
        <v>6147</v>
      </c>
      <c r="Y18" s="585">
        <v>10879</v>
      </c>
      <c r="Z18" s="567">
        <v>17026</v>
      </c>
      <c r="AA18" s="579"/>
    </row>
    <row r="19" spans="1:27">
      <c r="A19" s="1056"/>
      <c r="B19" s="2414" t="s">
        <v>569</v>
      </c>
      <c r="C19" s="2415" t="s">
        <v>1810</v>
      </c>
      <c r="D19" s="629">
        <f>SUM(D12:D18)</f>
        <v>47507</v>
      </c>
      <c r="E19" s="630">
        <f t="shared" ref="E19:O19" si="4">SUM(E12:E18)</f>
        <v>37128</v>
      </c>
      <c r="F19" s="631">
        <f t="shared" si="4"/>
        <v>84635</v>
      </c>
      <c r="G19" s="632">
        <f t="shared" si="4"/>
        <v>32010</v>
      </c>
      <c r="H19" s="632">
        <f t="shared" si="4"/>
        <v>24368</v>
      </c>
      <c r="I19" s="632">
        <f t="shared" si="4"/>
        <v>56378</v>
      </c>
      <c r="J19" s="629">
        <f t="shared" si="4"/>
        <v>19310</v>
      </c>
      <c r="K19" s="630">
        <f t="shared" si="4"/>
        <v>18712</v>
      </c>
      <c r="L19" s="631">
        <f t="shared" si="4"/>
        <v>38022</v>
      </c>
      <c r="M19" s="632">
        <f t="shared" si="4"/>
        <v>17409</v>
      </c>
      <c r="N19" s="632">
        <f t="shared" si="4"/>
        <v>22705</v>
      </c>
      <c r="O19" s="632">
        <f t="shared" si="4"/>
        <v>40114</v>
      </c>
      <c r="Q19" s="1110">
        <f>SUM(Q12:Q18)</f>
        <v>116236</v>
      </c>
      <c r="R19" s="1111">
        <f t="shared" si="0"/>
        <v>76.044304004501058</v>
      </c>
      <c r="S19" s="1112">
        <f>SUM(S12:S18)</f>
        <v>102913</v>
      </c>
      <c r="T19" s="1111">
        <f t="shared" si="1"/>
        <v>62.265475160484264</v>
      </c>
      <c r="U19" s="1113">
        <f>SUM(U12:U18)</f>
        <v>219149</v>
      </c>
      <c r="V19" s="1114">
        <f t="shared" si="2"/>
        <v>68.885752544525261</v>
      </c>
      <c r="W19" s="577"/>
      <c r="X19" s="1115">
        <f>SUM(X12:X18)</f>
        <v>152853</v>
      </c>
      <c r="Y19" s="1116">
        <f>SUM(Y12:Y18)</f>
        <v>165281</v>
      </c>
      <c r="Z19" s="1117">
        <f>SUM(Z12:Z18)</f>
        <v>318134</v>
      </c>
      <c r="AA19" s="579"/>
    </row>
    <row r="20" spans="1:27">
      <c r="A20" s="2413" t="s">
        <v>1811</v>
      </c>
      <c r="B20" s="649" t="s">
        <v>766</v>
      </c>
      <c r="C20" s="650" t="s">
        <v>766</v>
      </c>
      <c r="D20" s="557">
        <v>28625</v>
      </c>
      <c r="E20" s="558">
        <v>20126</v>
      </c>
      <c r="F20" s="559">
        <v>48751</v>
      </c>
      <c r="G20" s="557">
        <v>36484</v>
      </c>
      <c r="H20" s="558">
        <v>24785</v>
      </c>
      <c r="I20" s="559">
        <v>61269</v>
      </c>
      <c r="J20" s="557">
        <v>25117</v>
      </c>
      <c r="K20" s="558">
        <v>22556</v>
      </c>
      <c r="L20" s="559">
        <v>47673</v>
      </c>
      <c r="M20" s="558">
        <v>25363</v>
      </c>
      <c r="N20" s="558">
        <v>31057</v>
      </c>
      <c r="O20" s="559">
        <v>56420</v>
      </c>
      <c r="Q20" s="588">
        <v>115589</v>
      </c>
      <c r="R20" s="582">
        <f t="shared" si="0"/>
        <v>65.061183595816772</v>
      </c>
      <c r="S20" s="581">
        <v>98524</v>
      </c>
      <c r="T20" s="582">
        <f t="shared" si="1"/>
        <v>51.225206020745055</v>
      </c>
      <c r="U20" s="560">
        <v>214113</v>
      </c>
      <c r="V20" s="612">
        <f t="shared" si="2"/>
        <v>57.868847585250691</v>
      </c>
      <c r="W20" s="577"/>
      <c r="X20" s="588">
        <v>177662</v>
      </c>
      <c r="Y20" s="581">
        <v>192335</v>
      </c>
      <c r="Z20" s="559">
        <v>369997</v>
      </c>
      <c r="AA20" s="579"/>
    </row>
    <row r="21" spans="1:27">
      <c r="A21" s="2411"/>
      <c r="B21" s="569"/>
      <c r="C21" s="651" t="s">
        <v>1812</v>
      </c>
      <c r="D21" s="562">
        <v>261</v>
      </c>
      <c r="E21" s="563">
        <v>192</v>
      </c>
      <c r="F21" s="564">
        <v>453</v>
      </c>
      <c r="G21" s="562">
        <v>529</v>
      </c>
      <c r="H21" s="563">
        <v>505</v>
      </c>
      <c r="I21" s="564">
        <v>1034</v>
      </c>
      <c r="J21" s="562">
        <v>463</v>
      </c>
      <c r="K21" s="563">
        <v>506</v>
      </c>
      <c r="L21" s="564">
        <v>969</v>
      </c>
      <c r="M21" s="563">
        <v>423</v>
      </c>
      <c r="N21" s="563">
        <v>661</v>
      </c>
      <c r="O21" s="564">
        <v>1084</v>
      </c>
      <c r="Q21" s="589">
        <v>1676</v>
      </c>
      <c r="R21" s="576">
        <f t="shared" si="0"/>
        <v>32.449177153920623</v>
      </c>
      <c r="S21" s="574">
        <v>1864</v>
      </c>
      <c r="T21" s="576">
        <f t="shared" si="1"/>
        <v>32.121316560399791</v>
      </c>
      <c r="U21" s="561">
        <v>3540</v>
      </c>
      <c r="V21" s="613">
        <f t="shared" si="2"/>
        <v>32.275711159737419</v>
      </c>
      <c r="W21" s="577"/>
      <c r="X21" s="589">
        <v>5165</v>
      </c>
      <c r="Y21" s="574">
        <v>5803</v>
      </c>
      <c r="Z21" s="564">
        <v>10968</v>
      </c>
      <c r="AA21" s="579"/>
    </row>
    <row r="22" spans="1:27">
      <c r="A22" s="2411"/>
      <c r="B22" s="569"/>
      <c r="C22" s="651" t="s">
        <v>1813</v>
      </c>
      <c r="D22" s="562">
        <v>36</v>
      </c>
      <c r="E22" s="563">
        <v>26</v>
      </c>
      <c r="F22" s="564">
        <v>62</v>
      </c>
      <c r="G22" s="562">
        <v>41</v>
      </c>
      <c r="H22" s="563">
        <v>38</v>
      </c>
      <c r="I22" s="564">
        <v>79</v>
      </c>
      <c r="J22" s="562">
        <v>46</v>
      </c>
      <c r="K22" s="563">
        <v>49</v>
      </c>
      <c r="L22" s="564">
        <v>95</v>
      </c>
      <c r="M22" s="563">
        <v>32</v>
      </c>
      <c r="N22" s="563">
        <v>53</v>
      </c>
      <c r="O22" s="564">
        <v>85</v>
      </c>
      <c r="Q22" s="589">
        <v>155</v>
      </c>
      <c r="R22" s="576">
        <f t="shared" si="0"/>
        <v>18.652226233453671</v>
      </c>
      <c r="S22" s="574">
        <v>166</v>
      </c>
      <c r="T22" s="576">
        <f t="shared" si="1"/>
        <v>5.8491895701198029</v>
      </c>
      <c r="U22" s="561">
        <v>321</v>
      </c>
      <c r="V22" s="613">
        <f t="shared" si="2"/>
        <v>8.7489779231398206</v>
      </c>
      <c r="W22" s="577"/>
      <c r="X22" s="589">
        <v>831</v>
      </c>
      <c r="Y22" s="574">
        <v>2838</v>
      </c>
      <c r="Z22" s="564">
        <v>3669</v>
      </c>
      <c r="AA22" s="579"/>
    </row>
    <row r="23" spans="1:27">
      <c r="A23" s="2411"/>
      <c r="B23" s="569"/>
      <c r="C23" s="651" t="s">
        <v>1814</v>
      </c>
      <c r="D23" s="562">
        <v>746</v>
      </c>
      <c r="E23" s="563">
        <v>739</v>
      </c>
      <c r="F23" s="564">
        <v>1485</v>
      </c>
      <c r="G23" s="562">
        <v>950</v>
      </c>
      <c r="H23" s="563">
        <v>864</v>
      </c>
      <c r="I23" s="564">
        <v>1814</v>
      </c>
      <c r="J23" s="562">
        <v>575</v>
      </c>
      <c r="K23" s="563">
        <v>639</v>
      </c>
      <c r="L23" s="564">
        <v>1214</v>
      </c>
      <c r="M23" s="563">
        <v>427</v>
      </c>
      <c r="N23" s="563">
        <v>683</v>
      </c>
      <c r="O23" s="564">
        <v>1110</v>
      </c>
      <c r="Q23" s="589">
        <v>2698</v>
      </c>
      <c r="R23" s="576">
        <f t="shared" si="0"/>
        <v>56.633081444164567</v>
      </c>
      <c r="S23" s="574">
        <v>2925</v>
      </c>
      <c r="T23" s="576">
        <f t="shared" si="1"/>
        <v>49.64358452138493</v>
      </c>
      <c r="U23" s="561">
        <v>5623</v>
      </c>
      <c r="V23" s="613">
        <f t="shared" si="2"/>
        <v>52.768393393393396</v>
      </c>
      <c r="W23" s="577"/>
      <c r="X23" s="589">
        <v>4764</v>
      </c>
      <c r="Y23" s="574">
        <v>5892</v>
      </c>
      <c r="Z23" s="564">
        <v>10656</v>
      </c>
      <c r="AA23" s="579"/>
    </row>
    <row r="24" spans="1:27">
      <c r="A24" s="2411"/>
      <c r="B24" s="569"/>
      <c r="C24" s="651" t="s">
        <v>1815</v>
      </c>
      <c r="D24" s="562">
        <v>14144</v>
      </c>
      <c r="E24" s="563">
        <v>9333</v>
      </c>
      <c r="F24" s="564">
        <v>23477</v>
      </c>
      <c r="G24" s="562">
        <v>16688</v>
      </c>
      <c r="H24" s="563">
        <v>11051</v>
      </c>
      <c r="I24" s="564">
        <v>27739</v>
      </c>
      <c r="J24" s="562">
        <v>11685</v>
      </c>
      <c r="K24" s="563">
        <v>10826</v>
      </c>
      <c r="L24" s="564">
        <v>22511</v>
      </c>
      <c r="M24" s="563">
        <v>12675</v>
      </c>
      <c r="N24" s="563">
        <v>16820</v>
      </c>
      <c r="O24" s="564">
        <v>29495</v>
      </c>
      <c r="Q24" s="589">
        <v>55192</v>
      </c>
      <c r="R24" s="576">
        <f t="shared" si="0"/>
        <v>75.58994727110867</v>
      </c>
      <c r="S24" s="574">
        <v>48030</v>
      </c>
      <c r="T24" s="576">
        <f t="shared" si="1"/>
        <v>63.484720312995663</v>
      </c>
      <c r="U24" s="561">
        <v>103222</v>
      </c>
      <c r="V24" s="613">
        <f t="shared" si="2"/>
        <v>69.42981482602525</v>
      </c>
      <c r="W24" s="577"/>
      <c r="X24" s="589">
        <v>73015</v>
      </c>
      <c r="Y24" s="574">
        <v>75656</v>
      </c>
      <c r="Z24" s="564">
        <v>148671</v>
      </c>
      <c r="AA24" s="579"/>
    </row>
    <row r="25" spans="1:27">
      <c r="A25" s="2411"/>
      <c r="B25" s="569"/>
      <c r="C25" s="651" t="s">
        <v>1816</v>
      </c>
      <c r="D25" s="562">
        <v>1</v>
      </c>
      <c r="E25" s="563">
        <v>2</v>
      </c>
      <c r="F25" s="564">
        <v>3</v>
      </c>
      <c r="G25" s="562">
        <v>7</v>
      </c>
      <c r="H25" s="563">
        <v>12</v>
      </c>
      <c r="I25" s="564">
        <v>19</v>
      </c>
      <c r="J25" s="562">
        <v>4</v>
      </c>
      <c r="K25" s="563">
        <v>7</v>
      </c>
      <c r="L25" s="564">
        <v>11</v>
      </c>
      <c r="M25" s="563">
        <v>8</v>
      </c>
      <c r="N25" s="563">
        <v>18</v>
      </c>
      <c r="O25" s="564">
        <v>26</v>
      </c>
      <c r="Q25" s="589">
        <v>20</v>
      </c>
      <c r="R25" s="576">
        <f t="shared" si="0"/>
        <v>21.978021978021978</v>
      </c>
      <c r="S25" s="574">
        <v>39</v>
      </c>
      <c r="T25" s="576">
        <f t="shared" si="1"/>
        <v>25.161290322580644</v>
      </c>
      <c r="U25" s="561">
        <v>59</v>
      </c>
      <c r="V25" s="613">
        <f t="shared" si="2"/>
        <v>23.983739837398375</v>
      </c>
      <c r="W25" s="577"/>
      <c r="X25" s="589">
        <v>91</v>
      </c>
      <c r="Y25" s="574">
        <v>155</v>
      </c>
      <c r="Z25" s="564">
        <v>246</v>
      </c>
      <c r="AA25" s="579"/>
    </row>
    <row r="26" spans="1:27">
      <c r="A26" s="2411"/>
      <c r="B26" s="569"/>
      <c r="C26" s="651" t="s">
        <v>1817</v>
      </c>
      <c r="D26" s="562">
        <v>170</v>
      </c>
      <c r="E26" s="563">
        <v>157</v>
      </c>
      <c r="F26" s="564">
        <v>327</v>
      </c>
      <c r="G26" s="562">
        <v>216</v>
      </c>
      <c r="H26" s="563">
        <v>171</v>
      </c>
      <c r="I26" s="564">
        <v>387</v>
      </c>
      <c r="J26" s="562">
        <v>144</v>
      </c>
      <c r="K26" s="563">
        <v>162</v>
      </c>
      <c r="L26" s="564">
        <v>306</v>
      </c>
      <c r="M26" s="563">
        <v>267</v>
      </c>
      <c r="N26" s="563">
        <v>328</v>
      </c>
      <c r="O26" s="564">
        <v>595</v>
      </c>
      <c r="Q26" s="589">
        <v>797</v>
      </c>
      <c r="R26" s="576">
        <f t="shared" si="0"/>
        <v>24.02049427365883</v>
      </c>
      <c r="S26" s="574">
        <v>818</v>
      </c>
      <c r="T26" s="576">
        <f t="shared" si="1"/>
        <v>14.308203603288439</v>
      </c>
      <c r="U26" s="561">
        <v>1615</v>
      </c>
      <c r="V26" s="613">
        <f t="shared" si="2"/>
        <v>17.874930824571113</v>
      </c>
      <c r="W26" s="577"/>
      <c r="X26" s="589">
        <v>3318</v>
      </c>
      <c r="Y26" s="574">
        <v>5717</v>
      </c>
      <c r="Z26" s="564">
        <v>9035</v>
      </c>
      <c r="AA26" s="579"/>
    </row>
    <row r="27" spans="1:27">
      <c r="A27" s="2411"/>
      <c r="B27" s="569"/>
      <c r="C27" s="651" t="s">
        <v>1818</v>
      </c>
      <c r="D27" s="562">
        <v>164</v>
      </c>
      <c r="E27" s="563">
        <v>87</v>
      </c>
      <c r="F27" s="564">
        <v>251</v>
      </c>
      <c r="G27" s="562">
        <v>140</v>
      </c>
      <c r="H27" s="563">
        <v>170</v>
      </c>
      <c r="I27" s="564">
        <v>310</v>
      </c>
      <c r="J27" s="562">
        <v>185</v>
      </c>
      <c r="K27" s="563">
        <v>196</v>
      </c>
      <c r="L27" s="564">
        <v>381</v>
      </c>
      <c r="M27" s="563">
        <v>217</v>
      </c>
      <c r="N27" s="563">
        <v>320</v>
      </c>
      <c r="O27" s="564">
        <v>537</v>
      </c>
      <c r="Q27" s="589">
        <v>706</v>
      </c>
      <c r="R27" s="576">
        <f t="shared" si="0"/>
        <v>6.4404305783616129</v>
      </c>
      <c r="S27" s="574">
        <v>773</v>
      </c>
      <c r="T27" s="576">
        <f t="shared" si="1"/>
        <v>7.3500047542074736</v>
      </c>
      <c r="U27" s="561">
        <v>1479</v>
      </c>
      <c r="V27" s="613">
        <f t="shared" si="2"/>
        <v>6.885795428092556</v>
      </c>
      <c r="W27" s="577"/>
      <c r="X27" s="589">
        <v>10962</v>
      </c>
      <c r="Y27" s="574">
        <v>10517</v>
      </c>
      <c r="Z27" s="564">
        <v>21479</v>
      </c>
      <c r="AA27" s="579"/>
    </row>
    <row r="28" spans="1:27">
      <c r="A28" s="2412"/>
      <c r="B28" s="652"/>
      <c r="C28" s="653" t="s">
        <v>1819</v>
      </c>
      <c r="D28" s="565">
        <v>1434</v>
      </c>
      <c r="E28" s="566">
        <v>1086</v>
      </c>
      <c r="F28" s="567">
        <v>2520</v>
      </c>
      <c r="G28" s="565">
        <v>2073</v>
      </c>
      <c r="H28" s="566">
        <v>1646</v>
      </c>
      <c r="I28" s="567">
        <v>3719</v>
      </c>
      <c r="J28" s="565">
        <v>1005</v>
      </c>
      <c r="K28" s="566">
        <v>1119</v>
      </c>
      <c r="L28" s="567">
        <v>2124</v>
      </c>
      <c r="M28" s="566">
        <v>1188</v>
      </c>
      <c r="N28" s="566">
        <v>1727</v>
      </c>
      <c r="O28" s="567">
        <v>2915</v>
      </c>
      <c r="Q28" s="590">
        <v>5700</v>
      </c>
      <c r="R28" s="1103">
        <f t="shared" si="0"/>
        <v>368.2170542635659</v>
      </c>
      <c r="S28" s="1104">
        <v>5578</v>
      </c>
      <c r="T28" s="1103">
        <f t="shared" si="1"/>
        <v>251.37449301487158</v>
      </c>
      <c r="U28" s="1105">
        <v>11278</v>
      </c>
      <c r="V28" s="1106">
        <f t="shared" si="2"/>
        <v>299.38943456331299</v>
      </c>
      <c r="W28" s="577"/>
      <c r="X28" s="590">
        <v>1548</v>
      </c>
      <c r="Y28" s="585">
        <v>2219</v>
      </c>
      <c r="Z28" s="567">
        <v>3767</v>
      </c>
      <c r="AA28" s="579"/>
    </row>
    <row r="29" spans="1:27">
      <c r="A29" s="1056"/>
      <c r="B29" s="2414" t="s">
        <v>569</v>
      </c>
      <c r="C29" s="2415" t="s">
        <v>1810</v>
      </c>
      <c r="D29" s="629">
        <f>SUM(D20:D28)</f>
        <v>45581</v>
      </c>
      <c r="E29" s="630">
        <f t="shared" ref="E29:O29" si="5">SUM(E20:E28)</f>
        <v>31748</v>
      </c>
      <c r="F29" s="631">
        <f t="shared" si="5"/>
        <v>77329</v>
      </c>
      <c r="G29" s="632">
        <f t="shared" si="5"/>
        <v>57128</v>
      </c>
      <c r="H29" s="632">
        <f t="shared" si="5"/>
        <v>39242</v>
      </c>
      <c r="I29" s="632">
        <f t="shared" si="5"/>
        <v>96370</v>
      </c>
      <c r="J29" s="629">
        <f t="shared" si="5"/>
        <v>39224</v>
      </c>
      <c r="K29" s="630">
        <f t="shared" si="5"/>
        <v>36060</v>
      </c>
      <c r="L29" s="631">
        <f t="shared" si="5"/>
        <v>75284</v>
      </c>
      <c r="M29" s="632">
        <f t="shared" si="5"/>
        <v>40600</v>
      </c>
      <c r="N29" s="632">
        <f t="shared" si="5"/>
        <v>51667</v>
      </c>
      <c r="O29" s="632">
        <f t="shared" si="5"/>
        <v>92267</v>
      </c>
      <c r="Q29" s="1110">
        <f>SUM(Q20:Q28)</f>
        <v>182533</v>
      </c>
      <c r="R29" s="1111">
        <f t="shared" si="0"/>
        <v>65.811808650254548</v>
      </c>
      <c r="S29" s="1112">
        <f>SUM(S20:S28)</f>
        <v>158717</v>
      </c>
      <c r="T29" s="1111">
        <f t="shared" si="1"/>
        <v>52.706786392678296</v>
      </c>
      <c r="U29" s="1113">
        <f>SUM(U20:U28)</f>
        <v>341250</v>
      </c>
      <c r="V29" s="1114">
        <f t="shared" si="2"/>
        <v>58.989987692052388</v>
      </c>
      <c r="W29" s="577"/>
      <c r="X29" s="1115">
        <f>SUM(X20:X28)</f>
        <v>277356</v>
      </c>
      <c r="Y29" s="1116">
        <f>SUM(Y20:Y28)</f>
        <v>301132</v>
      </c>
      <c r="Z29" s="1117">
        <f>SUM(Z20:Z28)</f>
        <v>578488</v>
      </c>
      <c r="AA29" s="579"/>
    </row>
    <row r="30" spans="1:27">
      <c r="A30" s="2413" t="s">
        <v>1820</v>
      </c>
      <c r="B30" s="649" t="s">
        <v>768</v>
      </c>
      <c r="C30" s="650" t="s">
        <v>1614</v>
      </c>
      <c r="D30" s="557">
        <v>18687</v>
      </c>
      <c r="E30" s="558">
        <v>12251</v>
      </c>
      <c r="F30" s="559">
        <v>30938</v>
      </c>
      <c r="G30" s="557">
        <v>17777</v>
      </c>
      <c r="H30" s="558">
        <v>13954</v>
      </c>
      <c r="I30" s="559">
        <v>31731</v>
      </c>
      <c r="J30" s="557">
        <v>11190</v>
      </c>
      <c r="K30" s="558">
        <v>11114</v>
      </c>
      <c r="L30" s="559">
        <v>22304</v>
      </c>
      <c r="M30" s="558">
        <v>11911</v>
      </c>
      <c r="N30" s="558">
        <v>15283</v>
      </c>
      <c r="O30" s="559">
        <v>27194</v>
      </c>
      <c r="Q30" s="588">
        <v>59565</v>
      </c>
      <c r="R30" s="582">
        <f t="shared" si="0"/>
        <v>74.036095159967189</v>
      </c>
      <c r="S30" s="581">
        <v>52602</v>
      </c>
      <c r="T30" s="582">
        <f t="shared" si="1"/>
        <v>64.166778486648695</v>
      </c>
      <c r="U30" s="560">
        <v>112167</v>
      </c>
      <c r="V30" s="612">
        <f t="shared" si="2"/>
        <v>69.055168040583382</v>
      </c>
      <c r="W30" s="577"/>
      <c r="X30" s="588">
        <v>80454</v>
      </c>
      <c r="Y30" s="581">
        <v>81977</v>
      </c>
      <c r="Z30" s="559">
        <v>162431</v>
      </c>
      <c r="AA30" s="579"/>
    </row>
    <row r="31" spans="1:27">
      <c r="A31" s="2411"/>
      <c r="B31" s="569"/>
      <c r="C31" s="651" t="s">
        <v>1821</v>
      </c>
      <c r="D31" s="562">
        <v>3550</v>
      </c>
      <c r="E31" s="563">
        <v>2809</v>
      </c>
      <c r="F31" s="564">
        <v>6359</v>
      </c>
      <c r="G31" s="562">
        <v>1947</v>
      </c>
      <c r="H31" s="563">
        <v>1718</v>
      </c>
      <c r="I31" s="564">
        <v>3665</v>
      </c>
      <c r="J31" s="562">
        <v>1011</v>
      </c>
      <c r="K31" s="563">
        <v>1051</v>
      </c>
      <c r="L31" s="564">
        <v>2062</v>
      </c>
      <c r="M31" s="563">
        <v>1055</v>
      </c>
      <c r="N31" s="563">
        <v>1472</v>
      </c>
      <c r="O31" s="564">
        <v>2527</v>
      </c>
      <c r="Q31" s="589">
        <v>7563</v>
      </c>
      <c r="R31" s="576">
        <f t="shared" si="0"/>
        <v>106.26668540115217</v>
      </c>
      <c r="S31" s="574">
        <v>7050</v>
      </c>
      <c r="T31" s="576">
        <f t="shared" si="1"/>
        <v>87.501551445947626</v>
      </c>
      <c r="U31" s="561">
        <v>14613</v>
      </c>
      <c r="V31" s="613">
        <f t="shared" si="2"/>
        <v>96.302886516409643</v>
      </c>
      <c r="W31" s="577"/>
      <c r="X31" s="589">
        <v>7117</v>
      </c>
      <c r="Y31" s="574">
        <v>8057</v>
      </c>
      <c r="Z31" s="564">
        <v>15174</v>
      </c>
      <c r="AA31" s="579"/>
    </row>
    <row r="32" spans="1:27">
      <c r="A32" s="2411"/>
      <c r="B32" s="569"/>
      <c r="C32" s="651" t="s">
        <v>1822</v>
      </c>
      <c r="D32" s="562">
        <v>2864</v>
      </c>
      <c r="E32" s="563">
        <v>1919</v>
      </c>
      <c r="F32" s="564">
        <v>4783</v>
      </c>
      <c r="G32" s="562">
        <v>1495</v>
      </c>
      <c r="H32" s="563">
        <v>1878</v>
      </c>
      <c r="I32" s="564">
        <v>3373</v>
      </c>
      <c r="J32" s="562">
        <v>854</v>
      </c>
      <c r="K32" s="563">
        <v>1221</v>
      </c>
      <c r="L32" s="564">
        <v>2075</v>
      </c>
      <c r="M32" s="563">
        <v>931</v>
      </c>
      <c r="N32" s="563">
        <v>1962</v>
      </c>
      <c r="O32" s="564">
        <v>2893</v>
      </c>
      <c r="Q32" s="589">
        <v>6144</v>
      </c>
      <c r="R32" s="576">
        <f t="shared" si="0"/>
        <v>104.4365119836818</v>
      </c>
      <c r="S32" s="574">
        <v>6980</v>
      </c>
      <c r="T32" s="576">
        <f t="shared" si="1"/>
        <v>87.119321018472291</v>
      </c>
      <c r="U32" s="561">
        <v>13124</v>
      </c>
      <c r="V32" s="613">
        <f t="shared" si="2"/>
        <v>94.451241453760346</v>
      </c>
      <c r="W32" s="577"/>
      <c r="X32" s="589">
        <v>5883</v>
      </c>
      <c r="Y32" s="574">
        <v>8012</v>
      </c>
      <c r="Z32" s="564">
        <v>13895</v>
      </c>
      <c r="AA32" s="579"/>
    </row>
    <row r="33" spans="1:27">
      <c r="A33" s="2411"/>
      <c r="B33" s="569"/>
      <c r="C33" s="651" t="s">
        <v>1823</v>
      </c>
      <c r="D33" s="562">
        <v>2487</v>
      </c>
      <c r="E33" s="563">
        <v>1809</v>
      </c>
      <c r="F33" s="564">
        <v>4296</v>
      </c>
      <c r="G33" s="562">
        <v>1503</v>
      </c>
      <c r="H33" s="563">
        <v>1193</v>
      </c>
      <c r="I33" s="564">
        <v>2696</v>
      </c>
      <c r="J33" s="562">
        <v>807</v>
      </c>
      <c r="K33" s="563">
        <v>857</v>
      </c>
      <c r="L33" s="564">
        <v>1664</v>
      </c>
      <c r="M33" s="563">
        <v>822</v>
      </c>
      <c r="N33" s="563">
        <v>1197</v>
      </c>
      <c r="O33" s="564">
        <v>2019</v>
      </c>
      <c r="Q33" s="589">
        <v>5619</v>
      </c>
      <c r="R33" s="576">
        <f t="shared" si="0"/>
        <v>92.024238453979692</v>
      </c>
      <c r="S33" s="574">
        <v>5056</v>
      </c>
      <c r="T33" s="576">
        <f t="shared" si="1"/>
        <v>75.915915915915917</v>
      </c>
      <c r="U33" s="561">
        <v>10675</v>
      </c>
      <c r="V33" s="613">
        <f t="shared" si="2"/>
        <v>83.620554598151344</v>
      </c>
      <c r="W33" s="577"/>
      <c r="X33" s="589">
        <v>6106</v>
      </c>
      <c r="Y33" s="574">
        <v>6660</v>
      </c>
      <c r="Z33" s="564">
        <v>12766</v>
      </c>
      <c r="AA33" s="579"/>
    </row>
    <row r="34" spans="1:27">
      <c r="A34" s="2411"/>
      <c r="B34" s="569"/>
      <c r="C34" s="651" t="s">
        <v>1824</v>
      </c>
      <c r="D34" s="562">
        <v>866</v>
      </c>
      <c r="E34" s="563">
        <v>549</v>
      </c>
      <c r="F34" s="564">
        <v>1415</v>
      </c>
      <c r="G34" s="562">
        <v>1074</v>
      </c>
      <c r="H34" s="563">
        <v>916</v>
      </c>
      <c r="I34" s="564">
        <v>1990</v>
      </c>
      <c r="J34" s="562">
        <v>1064</v>
      </c>
      <c r="K34" s="563">
        <v>1033</v>
      </c>
      <c r="L34" s="564">
        <v>2097</v>
      </c>
      <c r="M34" s="563">
        <v>1101</v>
      </c>
      <c r="N34" s="563">
        <v>1698</v>
      </c>
      <c r="O34" s="564">
        <v>2799</v>
      </c>
      <c r="Q34" s="589">
        <v>4105</v>
      </c>
      <c r="R34" s="576">
        <f t="shared" si="0"/>
        <v>77.672658467360449</v>
      </c>
      <c r="S34" s="574">
        <v>4196</v>
      </c>
      <c r="T34" s="576">
        <f t="shared" si="1"/>
        <v>63.33584905660377</v>
      </c>
      <c r="U34" s="561">
        <v>8301</v>
      </c>
      <c r="V34" s="613">
        <f t="shared" si="2"/>
        <v>69.697732997481111</v>
      </c>
      <c r="W34" s="577"/>
      <c r="X34" s="589">
        <v>5285</v>
      </c>
      <c r="Y34" s="574">
        <v>6625</v>
      </c>
      <c r="Z34" s="564">
        <v>11910</v>
      </c>
      <c r="AA34" s="579"/>
    </row>
    <row r="35" spans="1:27">
      <c r="A35" s="2411"/>
      <c r="B35" s="569"/>
      <c r="C35" s="651" t="s">
        <v>1825</v>
      </c>
      <c r="D35" s="562">
        <v>9084</v>
      </c>
      <c r="E35" s="563">
        <v>6344</v>
      </c>
      <c r="F35" s="564">
        <v>15428</v>
      </c>
      <c r="G35" s="562">
        <v>7582</v>
      </c>
      <c r="H35" s="563">
        <v>5467</v>
      </c>
      <c r="I35" s="564">
        <v>13049</v>
      </c>
      <c r="J35" s="562">
        <v>3595</v>
      </c>
      <c r="K35" s="563">
        <v>3906</v>
      </c>
      <c r="L35" s="564">
        <v>7501</v>
      </c>
      <c r="M35" s="563">
        <v>3683</v>
      </c>
      <c r="N35" s="563">
        <v>5369</v>
      </c>
      <c r="O35" s="564">
        <v>9052</v>
      </c>
      <c r="Q35" s="589">
        <v>23944</v>
      </c>
      <c r="R35" s="576">
        <f t="shared" si="0"/>
        <v>100.43202885784993</v>
      </c>
      <c r="S35" s="574">
        <v>21086</v>
      </c>
      <c r="T35" s="576">
        <f t="shared" si="1"/>
        <v>92.348793413042529</v>
      </c>
      <c r="U35" s="561">
        <v>45030</v>
      </c>
      <c r="V35" s="613">
        <f t="shared" si="2"/>
        <v>96.477696362000259</v>
      </c>
      <c r="W35" s="577"/>
      <c r="X35" s="589">
        <v>23841</v>
      </c>
      <c r="Y35" s="574">
        <v>22833</v>
      </c>
      <c r="Z35" s="564">
        <v>46674</v>
      </c>
      <c r="AA35" s="579"/>
    </row>
    <row r="36" spans="1:27">
      <c r="A36" s="2411"/>
      <c r="B36" s="569"/>
      <c r="C36" s="651" t="s">
        <v>1826</v>
      </c>
      <c r="D36" s="562">
        <v>1225</v>
      </c>
      <c r="E36" s="563">
        <v>968</v>
      </c>
      <c r="F36" s="564">
        <v>2193</v>
      </c>
      <c r="G36" s="562">
        <v>558</v>
      </c>
      <c r="H36" s="563">
        <v>611</v>
      </c>
      <c r="I36" s="564">
        <v>1169</v>
      </c>
      <c r="J36" s="562">
        <v>147</v>
      </c>
      <c r="K36" s="563">
        <v>254</v>
      </c>
      <c r="L36" s="564">
        <v>401</v>
      </c>
      <c r="M36" s="563">
        <v>191</v>
      </c>
      <c r="N36" s="563">
        <v>365</v>
      </c>
      <c r="O36" s="564">
        <v>556</v>
      </c>
      <c r="Q36" s="589">
        <v>2121</v>
      </c>
      <c r="R36" s="576">
        <f t="shared" si="0"/>
        <v>97.427652733118975</v>
      </c>
      <c r="S36" s="574">
        <v>2198</v>
      </c>
      <c r="T36" s="576">
        <f t="shared" si="1"/>
        <v>83.037400831129574</v>
      </c>
      <c r="U36" s="561">
        <v>4319</v>
      </c>
      <c r="V36" s="613">
        <f t="shared" si="2"/>
        <v>89.531509121061362</v>
      </c>
      <c r="W36" s="577"/>
      <c r="X36" s="589">
        <v>2177</v>
      </c>
      <c r="Y36" s="574">
        <v>2647</v>
      </c>
      <c r="Z36" s="564">
        <v>4824</v>
      </c>
      <c r="AA36" s="579"/>
    </row>
    <row r="37" spans="1:27">
      <c r="A37" s="2411"/>
      <c r="B37" s="569"/>
      <c r="C37" s="651" t="s">
        <v>1827</v>
      </c>
      <c r="D37" s="562">
        <v>1632</v>
      </c>
      <c r="E37" s="563">
        <v>1041</v>
      </c>
      <c r="F37" s="564">
        <v>2673</v>
      </c>
      <c r="G37" s="562">
        <v>786</v>
      </c>
      <c r="H37" s="563">
        <v>656</v>
      </c>
      <c r="I37" s="564">
        <v>1442</v>
      </c>
      <c r="J37" s="562">
        <v>282</v>
      </c>
      <c r="K37" s="563">
        <v>354</v>
      </c>
      <c r="L37" s="564">
        <v>636</v>
      </c>
      <c r="M37" s="563">
        <v>356</v>
      </c>
      <c r="N37" s="563">
        <v>632</v>
      </c>
      <c r="O37" s="564">
        <v>988</v>
      </c>
      <c r="Q37" s="589">
        <v>3056</v>
      </c>
      <c r="R37" s="576">
        <f t="shared" si="0"/>
        <v>102.61920752182672</v>
      </c>
      <c r="S37" s="574">
        <v>2683</v>
      </c>
      <c r="T37" s="576">
        <f t="shared" si="1"/>
        <v>92.326221610461118</v>
      </c>
      <c r="U37" s="561">
        <v>5739</v>
      </c>
      <c r="V37" s="613">
        <f t="shared" si="2"/>
        <v>97.535690006798092</v>
      </c>
      <c r="W37" s="577"/>
      <c r="X37" s="589">
        <v>2978</v>
      </c>
      <c r="Y37" s="574">
        <v>2906</v>
      </c>
      <c r="Z37" s="564">
        <v>5884</v>
      </c>
      <c r="AA37" s="579"/>
    </row>
    <row r="38" spans="1:27">
      <c r="A38" s="2412"/>
      <c r="B38" s="652"/>
      <c r="C38" s="653" t="s">
        <v>1828</v>
      </c>
      <c r="D38" s="565">
        <v>1377</v>
      </c>
      <c r="E38" s="566">
        <v>1046</v>
      </c>
      <c r="F38" s="567">
        <v>2423</v>
      </c>
      <c r="G38" s="565">
        <v>989</v>
      </c>
      <c r="H38" s="566">
        <v>718</v>
      </c>
      <c r="I38" s="567">
        <v>1707</v>
      </c>
      <c r="J38" s="565">
        <v>538</v>
      </c>
      <c r="K38" s="566">
        <v>564</v>
      </c>
      <c r="L38" s="567">
        <v>1102</v>
      </c>
      <c r="M38" s="566">
        <v>593</v>
      </c>
      <c r="N38" s="566">
        <v>856</v>
      </c>
      <c r="O38" s="567">
        <v>1449</v>
      </c>
      <c r="Q38" s="590">
        <v>3497</v>
      </c>
      <c r="R38" s="584">
        <f t="shared" si="0"/>
        <v>87.490617963472602</v>
      </c>
      <c r="S38" s="585">
        <v>3184</v>
      </c>
      <c r="T38" s="584">
        <f t="shared" si="1"/>
        <v>79.401496259351617</v>
      </c>
      <c r="U38" s="568">
        <v>6681</v>
      </c>
      <c r="V38" s="614">
        <f t="shared" si="2"/>
        <v>83.439490445859875</v>
      </c>
      <c r="W38" s="577"/>
      <c r="X38" s="590">
        <v>3997</v>
      </c>
      <c r="Y38" s="585">
        <v>4010</v>
      </c>
      <c r="Z38" s="567">
        <v>8007</v>
      </c>
      <c r="AA38" s="579"/>
    </row>
    <row r="39" spans="1:27">
      <c r="A39" s="1056"/>
      <c r="B39" s="2414" t="s">
        <v>569</v>
      </c>
      <c r="C39" s="2415" t="s">
        <v>1810</v>
      </c>
      <c r="D39" s="629">
        <f t="shared" ref="D39:O39" si="6">SUM(D30:D38)</f>
        <v>41772</v>
      </c>
      <c r="E39" s="630">
        <f t="shared" si="6"/>
        <v>28736</v>
      </c>
      <c r="F39" s="631">
        <f t="shared" si="6"/>
        <v>70508</v>
      </c>
      <c r="G39" s="632">
        <f t="shared" si="6"/>
        <v>33711</v>
      </c>
      <c r="H39" s="632">
        <f t="shared" si="6"/>
        <v>27111</v>
      </c>
      <c r="I39" s="632">
        <f t="shared" si="6"/>
        <v>60822</v>
      </c>
      <c r="J39" s="629">
        <f t="shared" si="6"/>
        <v>19488</v>
      </c>
      <c r="K39" s="630">
        <f t="shared" si="6"/>
        <v>20354</v>
      </c>
      <c r="L39" s="631">
        <f t="shared" si="6"/>
        <v>39842</v>
      </c>
      <c r="M39" s="632">
        <f t="shared" si="6"/>
        <v>20643</v>
      </c>
      <c r="N39" s="632">
        <f t="shared" si="6"/>
        <v>28834</v>
      </c>
      <c r="O39" s="632">
        <f t="shared" si="6"/>
        <v>49477</v>
      </c>
      <c r="Q39" s="1110">
        <f>SUM(Q30:Q38)</f>
        <v>115614</v>
      </c>
      <c r="R39" s="1111">
        <f t="shared" si="0"/>
        <v>83.876724850911941</v>
      </c>
      <c r="S39" s="1112">
        <f>SUM(S30:S38)</f>
        <v>105035</v>
      </c>
      <c r="T39" s="1111">
        <f t="shared" si="1"/>
        <v>73.079518809966117</v>
      </c>
      <c r="U39" s="1113">
        <f>SUM(U30:U38)</f>
        <v>220649</v>
      </c>
      <c r="V39" s="1114">
        <f t="shared" si="2"/>
        <v>78.36520874398451</v>
      </c>
      <c r="W39" s="577"/>
      <c r="X39" s="1115">
        <f>SUM(X30:X38)</f>
        <v>137838</v>
      </c>
      <c r="Y39" s="1116">
        <f>SUM(Y30:Y38)</f>
        <v>143727</v>
      </c>
      <c r="Z39" s="1117">
        <f>SUM(Z30:Z38)</f>
        <v>281565</v>
      </c>
      <c r="AA39" s="579"/>
    </row>
    <row r="40" spans="1:27">
      <c r="A40" s="2413" t="s">
        <v>1829</v>
      </c>
      <c r="B40" s="649" t="s">
        <v>770</v>
      </c>
      <c r="C40" s="650" t="s">
        <v>1830</v>
      </c>
      <c r="D40" s="557">
        <v>25057</v>
      </c>
      <c r="E40" s="558">
        <v>18599</v>
      </c>
      <c r="F40" s="559">
        <v>43656</v>
      </c>
      <c r="G40" s="557">
        <v>28568</v>
      </c>
      <c r="H40" s="558">
        <v>21408</v>
      </c>
      <c r="I40" s="559">
        <v>49976</v>
      </c>
      <c r="J40" s="557">
        <v>14935</v>
      </c>
      <c r="K40" s="558">
        <v>14376</v>
      </c>
      <c r="L40" s="559">
        <v>29311</v>
      </c>
      <c r="M40" s="558">
        <v>16025</v>
      </c>
      <c r="N40" s="558">
        <v>16735</v>
      </c>
      <c r="O40" s="559">
        <v>32760</v>
      </c>
      <c r="Q40" s="588">
        <v>84585</v>
      </c>
      <c r="R40" s="582">
        <f t="shared" si="0"/>
        <v>77.613734378154192</v>
      </c>
      <c r="S40" s="581">
        <v>71118</v>
      </c>
      <c r="T40" s="582">
        <f t="shared" si="1"/>
        <v>68.880086005675594</v>
      </c>
      <c r="U40" s="560">
        <v>155703</v>
      </c>
      <c r="V40" s="612">
        <f t="shared" si="2"/>
        <v>73.364871295899277</v>
      </c>
      <c r="W40" s="577"/>
      <c r="X40" s="588">
        <v>108982</v>
      </c>
      <c r="Y40" s="581">
        <v>103249</v>
      </c>
      <c r="Z40" s="559">
        <v>212231</v>
      </c>
      <c r="AA40" s="579"/>
    </row>
    <row r="41" spans="1:27">
      <c r="A41" s="2411"/>
      <c r="B41" s="569"/>
      <c r="C41" s="651" t="s">
        <v>770</v>
      </c>
      <c r="D41" s="562">
        <v>29718</v>
      </c>
      <c r="E41" s="563">
        <v>21701</v>
      </c>
      <c r="F41" s="564">
        <v>51419</v>
      </c>
      <c r="G41" s="562">
        <v>29107</v>
      </c>
      <c r="H41" s="563">
        <v>23834</v>
      </c>
      <c r="I41" s="564">
        <v>52941</v>
      </c>
      <c r="J41" s="562">
        <v>13863</v>
      </c>
      <c r="K41" s="563">
        <v>14093</v>
      </c>
      <c r="L41" s="564">
        <v>27956</v>
      </c>
      <c r="M41" s="563">
        <v>13623</v>
      </c>
      <c r="N41" s="563">
        <v>15758</v>
      </c>
      <c r="O41" s="564">
        <v>29381</v>
      </c>
      <c r="Q41" s="589">
        <v>86311</v>
      </c>
      <c r="R41" s="576">
        <f t="shared" si="0"/>
        <v>80.016872786605603</v>
      </c>
      <c r="S41" s="574">
        <v>75386</v>
      </c>
      <c r="T41" s="576">
        <f t="shared" si="1"/>
        <v>71.812604785855811</v>
      </c>
      <c r="U41" s="561">
        <v>161697</v>
      </c>
      <c r="V41" s="613">
        <f t="shared" si="2"/>
        <v>75.970438165399685</v>
      </c>
      <c r="W41" s="577"/>
      <c r="X41" s="589">
        <v>107866</v>
      </c>
      <c r="Y41" s="574">
        <v>104976</v>
      </c>
      <c r="Z41" s="564">
        <v>212842</v>
      </c>
      <c r="AA41" s="579"/>
    </row>
    <row r="42" spans="1:27">
      <c r="A42" s="2411"/>
      <c r="B42" s="569"/>
      <c r="C42" s="651" t="s">
        <v>1831</v>
      </c>
      <c r="D42" s="562">
        <v>676</v>
      </c>
      <c r="E42" s="563">
        <v>501</v>
      </c>
      <c r="F42" s="564">
        <v>1177</v>
      </c>
      <c r="G42" s="562">
        <v>1112</v>
      </c>
      <c r="H42" s="563">
        <v>1098</v>
      </c>
      <c r="I42" s="564">
        <v>2210</v>
      </c>
      <c r="J42" s="562">
        <v>456</v>
      </c>
      <c r="K42" s="563">
        <v>582</v>
      </c>
      <c r="L42" s="564">
        <v>1038</v>
      </c>
      <c r="M42" s="563">
        <v>426</v>
      </c>
      <c r="N42" s="563">
        <v>758</v>
      </c>
      <c r="O42" s="564">
        <v>1184</v>
      </c>
      <c r="Q42" s="589">
        <v>2670</v>
      </c>
      <c r="R42" s="576">
        <f t="shared" si="0"/>
        <v>60.148682135616127</v>
      </c>
      <c r="S42" s="574">
        <v>2939</v>
      </c>
      <c r="T42" s="576">
        <f t="shared" si="1"/>
        <v>71.613060428849906</v>
      </c>
      <c r="U42" s="561">
        <v>5609</v>
      </c>
      <c r="V42" s="613">
        <f t="shared" si="2"/>
        <v>65.656092707479814</v>
      </c>
      <c r="W42" s="577"/>
      <c r="X42" s="589">
        <v>4439</v>
      </c>
      <c r="Y42" s="574">
        <v>4104</v>
      </c>
      <c r="Z42" s="564">
        <v>8543</v>
      </c>
      <c r="AA42" s="579"/>
    </row>
    <row r="43" spans="1:27">
      <c r="A43" s="2411"/>
      <c r="B43" s="569"/>
      <c r="C43" s="651" t="s">
        <v>1832</v>
      </c>
      <c r="D43" s="562">
        <v>161</v>
      </c>
      <c r="E43" s="563">
        <v>172</v>
      </c>
      <c r="F43" s="564">
        <v>333</v>
      </c>
      <c r="G43" s="562">
        <v>114</v>
      </c>
      <c r="H43" s="563">
        <v>140</v>
      </c>
      <c r="I43" s="564">
        <v>254</v>
      </c>
      <c r="J43" s="562">
        <v>46</v>
      </c>
      <c r="K43" s="563">
        <v>67</v>
      </c>
      <c r="L43" s="564">
        <v>113</v>
      </c>
      <c r="M43" s="563">
        <v>45</v>
      </c>
      <c r="N43" s="563">
        <v>91</v>
      </c>
      <c r="O43" s="564">
        <v>136</v>
      </c>
      <c r="Q43" s="589">
        <v>366</v>
      </c>
      <c r="R43" s="576">
        <f t="shared" si="0"/>
        <v>20.573355817875211</v>
      </c>
      <c r="S43" s="574">
        <v>470</v>
      </c>
      <c r="T43" s="576">
        <f t="shared" si="1"/>
        <v>21.729079981507166</v>
      </c>
      <c r="U43" s="561">
        <v>836</v>
      </c>
      <c r="V43" s="613">
        <f t="shared" si="2"/>
        <v>21.207508878741756</v>
      </c>
      <c r="W43" s="577"/>
      <c r="X43" s="589">
        <v>1779</v>
      </c>
      <c r="Y43" s="574">
        <v>2163</v>
      </c>
      <c r="Z43" s="564">
        <v>3942</v>
      </c>
      <c r="AA43" s="579"/>
    </row>
    <row r="44" spans="1:27">
      <c r="A44" s="2411"/>
      <c r="B44" s="569"/>
      <c r="C44" s="651" t="s">
        <v>1833</v>
      </c>
      <c r="D44" s="562">
        <v>236</v>
      </c>
      <c r="E44" s="563">
        <v>152</v>
      </c>
      <c r="F44" s="564">
        <v>388</v>
      </c>
      <c r="G44" s="562">
        <v>476</v>
      </c>
      <c r="H44" s="563">
        <v>551</v>
      </c>
      <c r="I44" s="564">
        <v>1027</v>
      </c>
      <c r="J44" s="562">
        <v>180</v>
      </c>
      <c r="K44" s="563">
        <v>184</v>
      </c>
      <c r="L44" s="564">
        <v>364</v>
      </c>
      <c r="M44" s="563">
        <v>133</v>
      </c>
      <c r="N44" s="563">
        <v>211</v>
      </c>
      <c r="O44" s="564">
        <v>344</v>
      </c>
      <c r="Q44" s="589">
        <v>1025</v>
      </c>
      <c r="R44" s="576">
        <f t="shared" si="0"/>
        <v>46.633303002729754</v>
      </c>
      <c r="S44" s="574">
        <v>1098</v>
      </c>
      <c r="T44" s="576">
        <f t="shared" si="1"/>
        <v>47.286821705426355</v>
      </c>
      <c r="U44" s="561">
        <v>2123</v>
      </c>
      <c r="V44" s="613">
        <f t="shared" si="2"/>
        <v>46.969026548672566</v>
      </c>
      <c r="W44" s="577"/>
      <c r="X44" s="589">
        <v>2198</v>
      </c>
      <c r="Y44" s="574">
        <v>2322</v>
      </c>
      <c r="Z44" s="564">
        <v>4520</v>
      </c>
      <c r="AA44" s="579"/>
    </row>
    <row r="45" spans="1:27">
      <c r="A45" s="2411"/>
      <c r="B45" s="569"/>
      <c r="C45" s="651" t="s">
        <v>1834</v>
      </c>
      <c r="D45" s="562">
        <v>3716</v>
      </c>
      <c r="E45" s="563">
        <v>2289</v>
      </c>
      <c r="F45" s="564">
        <v>6005</v>
      </c>
      <c r="G45" s="562">
        <v>4035</v>
      </c>
      <c r="H45" s="563">
        <v>4102</v>
      </c>
      <c r="I45" s="564">
        <v>8137</v>
      </c>
      <c r="J45" s="562">
        <v>1430</v>
      </c>
      <c r="K45" s="563">
        <v>1629</v>
      </c>
      <c r="L45" s="564">
        <v>3059</v>
      </c>
      <c r="M45" s="563">
        <v>1232</v>
      </c>
      <c r="N45" s="563">
        <v>1771</v>
      </c>
      <c r="O45" s="564">
        <v>3003</v>
      </c>
      <c r="Q45" s="589">
        <v>10413</v>
      </c>
      <c r="R45" s="576">
        <f t="shared" si="0"/>
        <v>78.820679736583145</v>
      </c>
      <c r="S45" s="574">
        <v>9791</v>
      </c>
      <c r="T45" s="576">
        <f t="shared" si="1"/>
        <v>73.771850512356835</v>
      </c>
      <c r="U45" s="561">
        <v>20204</v>
      </c>
      <c r="V45" s="613">
        <f t="shared" si="2"/>
        <v>76.290450477664919</v>
      </c>
      <c r="W45" s="577"/>
      <c r="X45" s="589">
        <v>13211</v>
      </c>
      <c r="Y45" s="574">
        <v>13272</v>
      </c>
      <c r="Z45" s="564">
        <v>26483</v>
      </c>
      <c r="AA45" s="579"/>
    </row>
    <row r="46" spans="1:27">
      <c r="A46" s="2411"/>
      <c r="B46" s="569"/>
      <c r="C46" s="651" t="s">
        <v>1835</v>
      </c>
      <c r="D46" s="562">
        <v>4175</v>
      </c>
      <c r="E46" s="563">
        <v>2942</v>
      </c>
      <c r="F46" s="564">
        <v>7117</v>
      </c>
      <c r="G46" s="562">
        <v>4106</v>
      </c>
      <c r="H46" s="563">
        <v>3765</v>
      </c>
      <c r="I46" s="564">
        <v>7871</v>
      </c>
      <c r="J46" s="562">
        <v>1467</v>
      </c>
      <c r="K46" s="563">
        <v>1734</v>
      </c>
      <c r="L46" s="564">
        <v>3201</v>
      </c>
      <c r="M46" s="563">
        <v>1546</v>
      </c>
      <c r="N46" s="563">
        <v>2193</v>
      </c>
      <c r="O46" s="564">
        <v>3739</v>
      </c>
      <c r="Q46" s="589">
        <v>11294</v>
      </c>
      <c r="R46" s="576">
        <f t="shared" si="0"/>
        <v>71.201613920060524</v>
      </c>
      <c r="S46" s="574">
        <v>10634</v>
      </c>
      <c r="T46" s="576">
        <f t="shared" si="1"/>
        <v>68.544540415108941</v>
      </c>
      <c r="U46" s="561">
        <v>21928</v>
      </c>
      <c r="V46" s="613">
        <f t="shared" si="2"/>
        <v>69.887812340642526</v>
      </c>
      <c r="W46" s="577"/>
      <c r="X46" s="589">
        <v>15862</v>
      </c>
      <c r="Y46" s="574">
        <v>15514</v>
      </c>
      <c r="Z46" s="564">
        <v>31376</v>
      </c>
      <c r="AA46" s="579"/>
    </row>
    <row r="47" spans="1:27">
      <c r="A47" s="2411"/>
      <c r="B47" s="569"/>
      <c r="C47" s="651" t="s">
        <v>1836</v>
      </c>
      <c r="D47" s="562">
        <v>2763</v>
      </c>
      <c r="E47" s="563">
        <v>2227</v>
      </c>
      <c r="F47" s="564">
        <v>4990</v>
      </c>
      <c r="G47" s="562">
        <v>794</v>
      </c>
      <c r="H47" s="563">
        <v>740</v>
      </c>
      <c r="I47" s="564">
        <v>1534</v>
      </c>
      <c r="J47" s="562">
        <v>291</v>
      </c>
      <c r="K47" s="563">
        <v>349</v>
      </c>
      <c r="L47" s="564">
        <v>640</v>
      </c>
      <c r="M47" s="563">
        <v>320</v>
      </c>
      <c r="N47" s="563">
        <v>555</v>
      </c>
      <c r="O47" s="564">
        <v>875</v>
      </c>
      <c r="Q47" s="589">
        <v>4168</v>
      </c>
      <c r="R47" s="576">
        <f t="shared" si="0"/>
        <v>100.19230769230769</v>
      </c>
      <c r="S47" s="574">
        <v>3871</v>
      </c>
      <c r="T47" s="576">
        <f t="shared" si="1"/>
        <v>88.723355489342197</v>
      </c>
      <c r="U47" s="561">
        <v>8039</v>
      </c>
      <c r="V47" s="613">
        <f t="shared" si="2"/>
        <v>94.321248386718295</v>
      </c>
      <c r="W47" s="577"/>
      <c r="X47" s="589">
        <v>4160</v>
      </c>
      <c r="Y47" s="574">
        <v>4363</v>
      </c>
      <c r="Z47" s="564">
        <v>8523</v>
      </c>
      <c r="AA47" s="579"/>
    </row>
    <row r="48" spans="1:27">
      <c r="A48" s="2411"/>
      <c r="B48" s="569"/>
      <c r="C48" s="651" t="s">
        <v>1837</v>
      </c>
      <c r="D48" s="562">
        <v>2398</v>
      </c>
      <c r="E48" s="563">
        <v>2152</v>
      </c>
      <c r="F48" s="564">
        <v>4550</v>
      </c>
      <c r="G48" s="562">
        <v>1999</v>
      </c>
      <c r="H48" s="563">
        <v>1813</v>
      </c>
      <c r="I48" s="564">
        <v>3812</v>
      </c>
      <c r="J48" s="562">
        <v>694</v>
      </c>
      <c r="K48" s="563">
        <v>836</v>
      </c>
      <c r="L48" s="564">
        <v>1530</v>
      </c>
      <c r="M48" s="563">
        <v>702</v>
      </c>
      <c r="N48" s="563">
        <v>942</v>
      </c>
      <c r="O48" s="564">
        <v>1644</v>
      </c>
      <c r="Q48" s="589">
        <v>5793</v>
      </c>
      <c r="R48" s="576">
        <f t="shared" si="0"/>
        <v>62.40439513088441</v>
      </c>
      <c r="S48" s="574">
        <v>5743</v>
      </c>
      <c r="T48" s="576">
        <f t="shared" si="1"/>
        <v>60.066938604748458</v>
      </c>
      <c r="U48" s="561">
        <v>11536</v>
      </c>
      <c r="V48" s="613">
        <f t="shared" si="2"/>
        <v>61.2184249628529</v>
      </c>
      <c r="W48" s="577"/>
      <c r="X48" s="589">
        <v>9283</v>
      </c>
      <c r="Y48" s="574">
        <v>9561</v>
      </c>
      <c r="Z48" s="564">
        <v>18844</v>
      </c>
      <c r="AA48" s="579"/>
    </row>
    <row r="49" spans="1:27">
      <c r="A49" s="2411"/>
      <c r="B49" s="569"/>
      <c r="C49" s="651" t="s">
        <v>1838</v>
      </c>
      <c r="D49" s="562">
        <v>3589</v>
      </c>
      <c r="E49" s="563">
        <v>2593</v>
      </c>
      <c r="F49" s="564">
        <v>6182</v>
      </c>
      <c r="G49" s="562">
        <v>3122</v>
      </c>
      <c r="H49" s="563">
        <v>3215</v>
      </c>
      <c r="I49" s="564">
        <v>6337</v>
      </c>
      <c r="J49" s="562">
        <v>1103</v>
      </c>
      <c r="K49" s="563">
        <v>1371</v>
      </c>
      <c r="L49" s="564">
        <v>2474</v>
      </c>
      <c r="M49" s="563">
        <v>944</v>
      </c>
      <c r="N49" s="563">
        <v>1697</v>
      </c>
      <c r="O49" s="564">
        <v>2641</v>
      </c>
      <c r="Q49" s="589">
        <v>8758</v>
      </c>
      <c r="R49" s="576">
        <f t="shared" si="0"/>
        <v>76.329091859857073</v>
      </c>
      <c r="S49" s="574">
        <v>8876</v>
      </c>
      <c r="T49" s="576">
        <f t="shared" si="1"/>
        <v>62.445476290980722</v>
      </c>
      <c r="U49" s="561">
        <v>17634</v>
      </c>
      <c r="V49" s="613">
        <f t="shared" si="2"/>
        <v>68.646838990968547</v>
      </c>
      <c r="W49" s="577"/>
      <c r="X49" s="589">
        <v>11474</v>
      </c>
      <c r="Y49" s="574">
        <v>14214</v>
      </c>
      <c r="Z49" s="564">
        <v>25688</v>
      </c>
      <c r="AA49" s="579"/>
    </row>
    <row r="50" spans="1:27">
      <c r="A50" s="2411"/>
      <c r="B50" s="569"/>
      <c r="C50" s="651" t="s">
        <v>1839</v>
      </c>
      <c r="D50" s="562">
        <v>18228</v>
      </c>
      <c r="E50" s="563">
        <v>13345</v>
      </c>
      <c r="F50" s="564">
        <v>31573</v>
      </c>
      <c r="G50" s="562">
        <v>18974</v>
      </c>
      <c r="H50" s="563">
        <v>16436</v>
      </c>
      <c r="I50" s="564">
        <v>35410</v>
      </c>
      <c r="J50" s="562">
        <v>6797</v>
      </c>
      <c r="K50" s="563">
        <v>6994</v>
      </c>
      <c r="L50" s="564">
        <v>13791</v>
      </c>
      <c r="M50" s="563">
        <v>6395</v>
      </c>
      <c r="N50" s="563">
        <v>7642</v>
      </c>
      <c r="O50" s="564">
        <v>14037</v>
      </c>
      <c r="Q50" s="589">
        <v>50394</v>
      </c>
      <c r="R50" s="576">
        <f t="shared" si="0"/>
        <v>88.80312962571368</v>
      </c>
      <c r="S50" s="574">
        <v>44417</v>
      </c>
      <c r="T50" s="576">
        <f t="shared" si="1"/>
        <v>80.949517040277016</v>
      </c>
      <c r="U50" s="561">
        <v>94811</v>
      </c>
      <c r="V50" s="613">
        <f t="shared" si="2"/>
        <v>84.942392804028017</v>
      </c>
      <c r="W50" s="577"/>
      <c r="X50" s="589">
        <v>56748</v>
      </c>
      <c r="Y50" s="574">
        <v>54870</v>
      </c>
      <c r="Z50" s="564">
        <v>111618</v>
      </c>
      <c r="AA50" s="579"/>
    </row>
    <row r="51" spans="1:27">
      <c r="A51" s="2411"/>
      <c r="B51" s="569"/>
      <c r="C51" s="651" t="s">
        <v>1840</v>
      </c>
      <c r="D51" s="562">
        <v>2216</v>
      </c>
      <c r="E51" s="563">
        <v>1697</v>
      </c>
      <c r="F51" s="564">
        <v>3913</v>
      </c>
      <c r="G51" s="562">
        <v>1699</v>
      </c>
      <c r="H51" s="563">
        <v>1801</v>
      </c>
      <c r="I51" s="564">
        <v>3500</v>
      </c>
      <c r="J51" s="562">
        <v>363</v>
      </c>
      <c r="K51" s="563">
        <v>467</v>
      </c>
      <c r="L51" s="564">
        <v>830</v>
      </c>
      <c r="M51" s="563">
        <v>434</v>
      </c>
      <c r="N51" s="563">
        <v>643</v>
      </c>
      <c r="O51" s="564">
        <v>1077</v>
      </c>
      <c r="Q51" s="589">
        <v>4712</v>
      </c>
      <c r="R51" s="576">
        <f t="shared" si="0"/>
        <v>76.357154432020735</v>
      </c>
      <c r="S51" s="574">
        <v>4608</v>
      </c>
      <c r="T51" s="576">
        <f t="shared" si="1"/>
        <v>75.343361674296929</v>
      </c>
      <c r="U51" s="561">
        <v>9320</v>
      </c>
      <c r="V51" s="613">
        <f t="shared" si="2"/>
        <v>75.852527061121506</v>
      </c>
      <c r="W51" s="577"/>
      <c r="X51" s="589">
        <v>6171</v>
      </c>
      <c r="Y51" s="574">
        <v>6116</v>
      </c>
      <c r="Z51" s="564">
        <v>12287</v>
      </c>
      <c r="AA51" s="579"/>
    </row>
    <row r="52" spans="1:27">
      <c r="A52" s="2411"/>
      <c r="B52" s="569"/>
      <c r="C52" s="651" t="s">
        <v>1841</v>
      </c>
      <c r="D52" s="562">
        <v>6450</v>
      </c>
      <c r="E52" s="563">
        <v>4686</v>
      </c>
      <c r="F52" s="564">
        <v>11136</v>
      </c>
      <c r="G52" s="562">
        <v>5528</v>
      </c>
      <c r="H52" s="563">
        <v>5658</v>
      </c>
      <c r="I52" s="564">
        <v>11186</v>
      </c>
      <c r="J52" s="562">
        <v>1695</v>
      </c>
      <c r="K52" s="563">
        <v>2008</v>
      </c>
      <c r="L52" s="564">
        <v>3703</v>
      </c>
      <c r="M52" s="563">
        <v>1344</v>
      </c>
      <c r="N52" s="563">
        <v>2050</v>
      </c>
      <c r="O52" s="564">
        <v>3394</v>
      </c>
      <c r="Q52" s="589">
        <v>15017</v>
      </c>
      <c r="R52" s="576">
        <f t="shared" si="0"/>
        <v>94.250925751584759</v>
      </c>
      <c r="S52" s="574">
        <v>14402</v>
      </c>
      <c r="T52" s="576">
        <f t="shared" si="1"/>
        <v>89.055157061587934</v>
      </c>
      <c r="U52" s="561">
        <v>29419</v>
      </c>
      <c r="V52" s="613">
        <f t="shared" si="2"/>
        <v>91.633701915589469</v>
      </c>
      <c r="W52" s="577"/>
      <c r="X52" s="589">
        <v>15933</v>
      </c>
      <c r="Y52" s="574">
        <v>16172</v>
      </c>
      <c r="Z52" s="564">
        <v>32105</v>
      </c>
      <c r="AA52" s="579"/>
    </row>
    <row r="53" spans="1:27">
      <c r="A53" s="2411"/>
      <c r="B53" s="569"/>
      <c r="C53" s="651" t="s">
        <v>1842</v>
      </c>
      <c r="D53" s="562">
        <v>3133</v>
      </c>
      <c r="E53" s="563">
        <v>2146</v>
      </c>
      <c r="F53" s="564">
        <v>5279</v>
      </c>
      <c r="G53" s="562">
        <v>1602</v>
      </c>
      <c r="H53" s="563">
        <v>1557</v>
      </c>
      <c r="I53" s="564">
        <v>3159</v>
      </c>
      <c r="J53" s="562">
        <v>467</v>
      </c>
      <c r="K53" s="563">
        <v>591</v>
      </c>
      <c r="L53" s="564">
        <v>1058</v>
      </c>
      <c r="M53" s="563">
        <v>513</v>
      </c>
      <c r="N53" s="563">
        <v>861</v>
      </c>
      <c r="O53" s="564">
        <v>1374</v>
      </c>
      <c r="Q53" s="589">
        <v>5715</v>
      </c>
      <c r="R53" s="576">
        <f t="shared" si="0"/>
        <v>110.5843653250774</v>
      </c>
      <c r="S53" s="574">
        <v>5155</v>
      </c>
      <c r="T53" s="576">
        <f t="shared" si="1"/>
        <v>98.509459201223009</v>
      </c>
      <c r="U53" s="561">
        <v>10870</v>
      </c>
      <c r="V53" s="613">
        <f t="shared" si="2"/>
        <v>104.5091818094414</v>
      </c>
      <c r="W53" s="577"/>
      <c r="X53" s="589">
        <v>5168</v>
      </c>
      <c r="Y53" s="574">
        <v>5233</v>
      </c>
      <c r="Z53" s="564">
        <v>10401</v>
      </c>
      <c r="AA53" s="579"/>
    </row>
    <row r="54" spans="1:27">
      <c r="A54" s="2412"/>
      <c r="B54" s="652"/>
      <c r="C54" s="653" t="s">
        <v>1843</v>
      </c>
      <c r="D54" s="565">
        <v>1252</v>
      </c>
      <c r="E54" s="566">
        <v>1048</v>
      </c>
      <c r="F54" s="567">
        <v>2300</v>
      </c>
      <c r="G54" s="565">
        <v>556</v>
      </c>
      <c r="H54" s="566">
        <v>565</v>
      </c>
      <c r="I54" s="567">
        <v>1121</v>
      </c>
      <c r="J54" s="565">
        <v>127</v>
      </c>
      <c r="K54" s="566">
        <v>189</v>
      </c>
      <c r="L54" s="567">
        <v>316</v>
      </c>
      <c r="M54" s="566">
        <v>160</v>
      </c>
      <c r="N54" s="566">
        <v>246</v>
      </c>
      <c r="O54" s="567">
        <v>406</v>
      </c>
      <c r="Q54" s="590">
        <v>2095</v>
      </c>
      <c r="R54" s="584">
        <f t="shared" si="0"/>
        <v>96.811460258780031</v>
      </c>
      <c r="S54" s="585">
        <v>2048</v>
      </c>
      <c r="T54" s="584">
        <f t="shared" si="1"/>
        <v>90.459363957597176</v>
      </c>
      <c r="U54" s="568">
        <v>4143</v>
      </c>
      <c r="V54" s="614">
        <f t="shared" si="2"/>
        <v>93.563685636856363</v>
      </c>
      <c r="W54" s="577"/>
      <c r="X54" s="590">
        <v>2164</v>
      </c>
      <c r="Y54" s="585">
        <v>2264</v>
      </c>
      <c r="Z54" s="567">
        <v>4428</v>
      </c>
      <c r="AA54" s="579"/>
    </row>
    <row r="55" spans="1:27">
      <c r="A55" s="1056"/>
      <c r="B55" s="2414" t="s">
        <v>569</v>
      </c>
      <c r="C55" s="2415" t="s">
        <v>1810</v>
      </c>
      <c r="D55" s="629">
        <f t="shared" ref="D55:O55" si="7">SUM(D40:D54)</f>
        <v>103768</v>
      </c>
      <c r="E55" s="630">
        <f t="shared" si="7"/>
        <v>76250</v>
      </c>
      <c r="F55" s="631">
        <f t="shared" si="7"/>
        <v>180018</v>
      </c>
      <c r="G55" s="632">
        <f t="shared" si="7"/>
        <v>101792</v>
      </c>
      <c r="H55" s="632">
        <f t="shared" si="7"/>
        <v>86683</v>
      </c>
      <c r="I55" s="632">
        <f t="shared" si="7"/>
        <v>188475</v>
      </c>
      <c r="J55" s="629">
        <f t="shared" si="7"/>
        <v>43914</v>
      </c>
      <c r="K55" s="630">
        <f t="shared" si="7"/>
        <v>45470</v>
      </c>
      <c r="L55" s="631">
        <f t="shared" si="7"/>
        <v>89384</v>
      </c>
      <c r="M55" s="632">
        <f t="shared" si="7"/>
        <v>43842</v>
      </c>
      <c r="N55" s="632">
        <f t="shared" si="7"/>
        <v>52153</v>
      </c>
      <c r="O55" s="632">
        <f t="shared" si="7"/>
        <v>95995</v>
      </c>
      <c r="Q55" s="1110">
        <f>SUM(Q40:Q54)</f>
        <v>293316</v>
      </c>
      <c r="R55" s="1111">
        <f t="shared" si="0"/>
        <v>80.264230868163679</v>
      </c>
      <c r="S55" s="1112">
        <f>SUM(S40:S54)</f>
        <v>260556</v>
      </c>
      <c r="T55" s="1111">
        <f t="shared" si="1"/>
        <v>72.701196730962934</v>
      </c>
      <c r="U55" s="1113">
        <f>SUM(U40:U54)</f>
        <v>553872</v>
      </c>
      <c r="V55" s="1114">
        <f t="shared" si="2"/>
        <v>76.519519059006868</v>
      </c>
      <c r="W55" s="577"/>
      <c r="X55" s="1115">
        <f>SUM(X40:X54)</f>
        <v>365438</v>
      </c>
      <c r="Y55" s="1116">
        <f>SUM(Y40:Y54)</f>
        <v>358393</v>
      </c>
      <c r="Z55" s="1117">
        <f>SUM(Z40:Z54)</f>
        <v>723831</v>
      </c>
      <c r="AA55" s="579"/>
    </row>
    <row r="56" spans="1:27">
      <c r="A56" s="2413" t="s">
        <v>1844</v>
      </c>
      <c r="B56" s="654" t="s">
        <v>1845</v>
      </c>
      <c r="C56" s="650" t="s">
        <v>1846</v>
      </c>
      <c r="D56" s="557">
        <v>5196</v>
      </c>
      <c r="E56" s="558">
        <v>3783</v>
      </c>
      <c r="F56" s="559">
        <v>8979</v>
      </c>
      <c r="G56" s="557">
        <v>5182</v>
      </c>
      <c r="H56" s="558">
        <v>3583</v>
      </c>
      <c r="I56" s="559">
        <v>8765</v>
      </c>
      <c r="J56" s="557">
        <v>2540</v>
      </c>
      <c r="K56" s="558">
        <v>2337</v>
      </c>
      <c r="L56" s="559">
        <v>4877</v>
      </c>
      <c r="M56" s="558">
        <v>2334</v>
      </c>
      <c r="N56" s="558">
        <v>2822</v>
      </c>
      <c r="O56" s="559">
        <v>5156</v>
      </c>
      <c r="Q56" s="588">
        <v>15252</v>
      </c>
      <c r="R56" s="582">
        <f t="shared" si="0"/>
        <v>50.520039748261013</v>
      </c>
      <c r="S56" s="581">
        <v>12525</v>
      </c>
      <c r="T56" s="582">
        <f t="shared" si="1"/>
        <v>44.634902533765725</v>
      </c>
      <c r="U56" s="560">
        <v>27777</v>
      </c>
      <c r="V56" s="612">
        <f t="shared" si="2"/>
        <v>47.685018282947929</v>
      </c>
      <c r="W56" s="577"/>
      <c r="X56" s="588">
        <v>30190</v>
      </c>
      <c r="Y56" s="581">
        <v>28061</v>
      </c>
      <c r="Z56" s="559">
        <v>58251</v>
      </c>
      <c r="AA56" s="579"/>
    </row>
    <row r="57" spans="1:27">
      <c r="A57" s="2411"/>
      <c r="B57" s="655"/>
      <c r="C57" s="651" t="s">
        <v>1847</v>
      </c>
      <c r="D57" s="562">
        <v>37</v>
      </c>
      <c r="E57" s="563">
        <v>27</v>
      </c>
      <c r="F57" s="564">
        <v>64</v>
      </c>
      <c r="G57" s="562">
        <v>39</v>
      </c>
      <c r="H57" s="563">
        <v>40</v>
      </c>
      <c r="I57" s="564">
        <v>79</v>
      </c>
      <c r="J57" s="562">
        <v>23</v>
      </c>
      <c r="K57" s="563">
        <v>15</v>
      </c>
      <c r="L57" s="564">
        <v>38</v>
      </c>
      <c r="M57" s="563">
        <v>27</v>
      </c>
      <c r="N57" s="563">
        <v>44</v>
      </c>
      <c r="O57" s="564">
        <v>71</v>
      </c>
      <c r="Q57" s="589">
        <v>126</v>
      </c>
      <c r="R57" s="576">
        <f t="shared" si="0"/>
        <v>37.951807228915662</v>
      </c>
      <c r="S57" s="574">
        <v>126</v>
      </c>
      <c r="T57" s="576">
        <f t="shared" si="1"/>
        <v>24.513618677042803</v>
      </c>
      <c r="U57" s="561">
        <v>252</v>
      </c>
      <c r="V57" s="613">
        <f t="shared" si="2"/>
        <v>29.787234042553191</v>
      </c>
      <c r="W57" s="577"/>
      <c r="X57" s="589">
        <v>332</v>
      </c>
      <c r="Y57" s="574">
        <v>514</v>
      </c>
      <c r="Z57" s="564">
        <v>846</v>
      </c>
      <c r="AA57" s="579"/>
    </row>
    <row r="58" spans="1:27">
      <c r="A58" s="2411"/>
      <c r="B58" s="655"/>
      <c r="C58" s="651" t="s">
        <v>1848</v>
      </c>
      <c r="D58" s="562">
        <v>3661</v>
      </c>
      <c r="E58" s="563">
        <v>2646</v>
      </c>
      <c r="F58" s="564">
        <v>6307</v>
      </c>
      <c r="G58" s="562">
        <v>2706</v>
      </c>
      <c r="H58" s="563">
        <v>2146</v>
      </c>
      <c r="I58" s="564">
        <v>4852</v>
      </c>
      <c r="J58" s="562">
        <v>1339</v>
      </c>
      <c r="K58" s="563">
        <v>1439</v>
      </c>
      <c r="L58" s="564">
        <v>2778</v>
      </c>
      <c r="M58" s="563">
        <v>1015</v>
      </c>
      <c r="N58" s="563">
        <v>1412</v>
      </c>
      <c r="O58" s="564">
        <v>2427</v>
      </c>
      <c r="Q58" s="589">
        <v>8721</v>
      </c>
      <c r="R58" s="576">
        <f t="shared" si="0"/>
        <v>108.51063829787235</v>
      </c>
      <c r="S58" s="574">
        <v>7643</v>
      </c>
      <c r="T58" s="576">
        <f t="shared" si="1"/>
        <v>94.486339473358882</v>
      </c>
      <c r="U58" s="561">
        <v>16364</v>
      </c>
      <c r="V58" s="613">
        <f t="shared" si="2"/>
        <v>101.47587746496342</v>
      </c>
      <c r="W58" s="577"/>
      <c r="X58" s="589">
        <v>8037</v>
      </c>
      <c r="Y58" s="574">
        <v>8089</v>
      </c>
      <c r="Z58" s="564">
        <v>16126</v>
      </c>
      <c r="AA58" s="579"/>
    </row>
    <row r="59" spans="1:27">
      <c r="A59" s="2411"/>
      <c r="B59" s="655"/>
      <c r="C59" s="651" t="s">
        <v>1849</v>
      </c>
      <c r="D59" s="562">
        <v>19102</v>
      </c>
      <c r="E59" s="563">
        <v>13901</v>
      </c>
      <c r="F59" s="564">
        <v>33003</v>
      </c>
      <c r="G59" s="562">
        <v>22406</v>
      </c>
      <c r="H59" s="563">
        <v>15285</v>
      </c>
      <c r="I59" s="564">
        <v>37691</v>
      </c>
      <c r="J59" s="562">
        <v>9925</v>
      </c>
      <c r="K59" s="563">
        <v>9477</v>
      </c>
      <c r="L59" s="564">
        <v>19402</v>
      </c>
      <c r="M59" s="563">
        <v>10922</v>
      </c>
      <c r="N59" s="563">
        <v>11432</v>
      </c>
      <c r="O59" s="564">
        <v>22354</v>
      </c>
      <c r="Q59" s="589">
        <v>62355</v>
      </c>
      <c r="R59" s="576">
        <f t="shared" si="0"/>
        <v>76.236994290325342</v>
      </c>
      <c r="S59" s="574">
        <v>50095</v>
      </c>
      <c r="T59" s="576">
        <f t="shared" si="1"/>
        <v>64.395254071703107</v>
      </c>
      <c r="U59" s="561">
        <v>112450</v>
      </c>
      <c r="V59" s="613">
        <f t="shared" si="2"/>
        <v>70.4644575897333</v>
      </c>
      <c r="W59" s="577"/>
      <c r="X59" s="589">
        <v>81791</v>
      </c>
      <c r="Y59" s="574">
        <v>77793</v>
      </c>
      <c r="Z59" s="564">
        <v>159584</v>
      </c>
      <c r="AA59" s="579"/>
    </row>
    <row r="60" spans="1:27">
      <c r="A60" s="2411"/>
      <c r="B60" s="655"/>
      <c r="C60" s="651" t="s">
        <v>1850</v>
      </c>
      <c r="D60" s="562">
        <v>2878</v>
      </c>
      <c r="E60" s="563">
        <v>1985</v>
      </c>
      <c r="F60" s="564">
        <v>4863</v>
      </c>
      <c r="G60" s="562">
        <v>2711</v>
      </c>
      <c r="H60" s="563">
        <v>1984</v>
      </c>
      <c r="I60" s="564">
        <v>4695</v>
      </c>
      <c r="J60" s="562">
        <v>1281</v>
      </c>
      <c r="K60" s="563">
        <v>1339</v>
      </c>
      <c r="L60" s="564">
        <v>2620</v>
      </c>
      <c r="M60" s="563">
        <v>1252</v>
      </c>
      <c r="N60" s="563">
        <v>1655</v>
      </c>
      <c r="O60" s="564">
        <v>2907</v>
      </c>
      <c r="Q60" s="589">
        <v>8122</v>
      </c>
      <c r="R60" s="576">
        <f t="shared" si="0"/>
        <v>60.953095684803003</v>
      </c>
      <c r="S60" s="574">
        <v>6963</v>
      </c>
      <c r="T60" s="576">
        <f t="shared" si="1"/>
        <v>56.586753352295815</v>
      </c>
      <c r="U60" s="561">
        <v>15085</v>
      </c>
      <c r="V60" s="613">
        <f t="shared" si="2"/>
        <v>58.856808427623875</v>
      </c>
      <c r="W60" s="577"/>
      <c r="X60" s="589">
        <v>13325</v>
      </c>
      <c r="Y60" s="574">
        <v>12305</v>
      </c>
      <c r="Z60" s="564">
        <v>25630</v>
      </c>
      <c r="AA60" s="579"/>
    </row>
    <row r="61" spans="1:27">
      <c r="A61" s="2411"/>
      <c r="B61" s="655"/>
      <c r="C61" s="651" t="s">
        <v>1851</v>
      </c>
      <c r="D61" s="562">
        <v>15230</v>
      </c>
      <c r="E61" s="563">
        <v>11964</v>
      </c>
      <c r="F61" s="564">
        <v>27194</v>
      </c>
      <c r="G61" s="562">
        <v>15199</v>
      </c>
      <c r="H61" s="563">
        <v>10479</v>
      </c>
      <c r="I61" s="564">
        <v>25678</v>
      </c>
      <c r="J61" s="562">
        <v>7253</v>
      </c>
      <c r="K61" s="563">
        <v>6920</v>
      </c>
      <c r="L61" s="564">
        <v>14173</v>
      </c>
      <c r="M61" s="563">
        <v>7428</v>
      </c>
      <c r="N61" s="563">
        <v>7607</v>
      </c>
      <c r="O61" s="564">
        <v>15035</v>
      </c>
      <c r="Q61" s="589">
        <v>45110</v>
      </c>
      <c r="R61" s="576">
        <f t="shared" si="0"/>
        <v>67.730698777814482</v>
      </c>
      <c r="S61" s="574">
        <v>36970</v>
      </c>
      <c r="T61" s="576">
        <f t="shared" si="1"/>
        <v>58.104263913118643</v>
      </c>
      <c r="U61" s="561">
        <v>82080</v>
      </c>
      <c r="V61" s="613">
        <f t="shared" si="2"/>
        <v>63.027436285312795</v>
      </c>
      <c r="W61" s="577"/>
      <c r="X61" s="589">
        <v>66602</v>
      </c>
      <c r="Y61" s="574">
        <v>63627</v>
      </c>
      <c r="Z61" s="564">
        <v>130229</v>
      </c>
      <c r="AA61" s="579"/>
    </row>
    <row r="62" spans="1:27">
      <c r="A62" s="2411"/>
      <c r="B62" s="655"/>
      <c r="C62" s="651" t="s">
        <v>1852</v>
      </c>
      <c r="D62" s="562">
        <v>39999</v>
      </c>
      <c r="E62" s="563">
        <v>29904</v>
      </c>
      <c r="F62" s="564">
        <v>69903</v>
      </c>
      <c r="G62" s="562">
        <v>48240</v>
      </c>
      <c r="H62" s="563">
        <v>32532</v>
      </c>
      <c r="I62" s="564">
        <v>80772</v>
      </c>
      <c r="J62" s="562">
        <v>19484</v>
      </c>
      <c r="K62" s="563">
        <v>18838</v>
      </c>
      <c r="L62" s="564">
        <v>38322</v>
      </c>
      <c r="M62" s="563">
        <v>22151</v>
      </c>
      <c r="N62" s="563">
        <v>22118</v>
      </c>
      <c r="O62" s="564">
        <v>44269</v>
      </c>
      <c r="Q62" s="589">
        <v>129874</v>
      </c>
      <c r="R62" s="576">
        <f t="shared" si="0"/>
        <v>85.73842893640618</v>
      </c>
      <c r="S62" s="574">
        <v>103392</v>
      </c>
      <c r="T62" s="576">
        <f t="shared" si="1"/>
        <v>74.002075654009943</v>
      </c>
      <c r="U62" s="561">
        <v>233266</v>
      </c>
      <c r="V62" s="613">
        <f t="shared" si="2"/>
        <v>80.107283167119974</v>
      </c>
      <c r="W62" s="577"/>
      <c r="X62" s="589">
        <v>151477</v>
      </c>
      <c r="Y62" s="574">
        <v>139715</v>
      </c>
      <c r="Z62" s="564">
        <v>291192</v>
      </c>
      <c r="AA62" s="579"/>
    </row>
    <row r="63" spans="1:27">
      <c r="A63" s="2411"/>
      <c r="B63" s="655"/>
      <c r="C63" s="651" t="s">
        <v>1853</v>
      </c>
      <c r="D63" s="562">
        <v>122</v>
      </c>
      <c r="E63" s="563">
        <v>153</v>
      </c>
      <c r="F63" s="564">
        <v>275</v>
      </c>
      <c r="G63" s="562">
        <v>364</v>
      </c>
      <c r="H63" s="563">
        <v>332</v>
      </c>
      <c r="I63" s="564">
        <v>696</v>
      </c>
      <c r="J63" s="562">
        <v>177</v>
      </c>
      <c r="K63" s="563">
        <v>205</v>
      </c>
      <c r="L63" s="564">
        <v>382</v>
      </c>
      <c r="M63" s="563">
        <v>280</v>
      </c>
      <c r="N63" s="563">
        <v>266</v>
      </c>
      <c r="O63" s="564">
        <v>546</v>
      </c>
      <c r="Q63" s="589">
        <v>943</v>
      </c>
      <c r="R63" s="576">
        <f t="shared" si="0"/>
        <v>38.224564248074586</v>
      </c>
      <c r="S63" s="574">
        <v>956</v>
      </c>
      <c r="T63" s="576">
        <f t="shared" si="1"/>
        <v>38.316633266533067</v>
      </c>
      <c r="U63" s="561">
        <v>1899</v>
      </c>
      <c r="V63" s="613">
        <f t="shared" si="2"/>
        <v>38.270858524788395</v>
      </c>
      <c r="W63" s="577"/>
      <c r="X63" s="589">
        <v>2467</v>
      </c>
      <c r="Y63" s="574">
        <v>2495</v>
      </c>
      <c r="Z63" s="564">
        <v>4962</v>
      </c>
      <c r="AA63" s="579"/>
    </row>
    <row r="64" spans="1:27">
      <c r="A64" s="2411"/>
      <c r="B64" s="655"/>
      <c r="C64" s="651" t="s">
        <v>1854</v>
      </c>
      <c r="D64" s="562">
        <v>3606</v>
      </c>
      <c r="E64" s="563">
        <v>3291</v>
      </c>
      <c r="F64" s="564">
        <v>6897</v>
      </c>
      <c r="G64" s="562">
        <v>5498</v>
      </c>
      <c r="H64" s="563">
        <v>4997</v>
      </c>
      <c r="I64" s="564">
        <v>10495</v>
      </c>
      <c r="J64" s="562">
        <v>1675</v>
      </c>
      <c r="K64" s="563">
        <v>2013</v>
      </c>
      <c r="L64" s="564">
        <v>3688</v>
      </c>
      <c r="M64" s="563">
        <v>1311</v>
      </c>
      <c r="N64" s="563">
        <v>1649</v>
      </c>
      <c r="O64" s="564">
        <v>2960</v>
      </c>
      <c r="Q64" s="589">
        <v>12090</v>
      </c>
      <c r="R64" s="576">
        <f t="shared" si="0"/>
        <v>64.236756814196909</v>
      </c>
      <c r="S64" s="574">
        <v>11950</v>
      </c>
      <c r="T64" s="576">
        <f t="shared" si="1"/>
        <v>62.739539035018637</v>
      </c>
      <c r="U64" s="561">
        <v>24040</v>
      </c>
      <c r="V64" s="613">
        <f t="shared" si="2"/>
        <v>63.483680152107318</v>
      </c>
      <c r="W64" s="577"/>
      <c r="X64" s="589">
        <v>18821</v>
      </c>
      <c r="Y64" s="574">
        <v>19047</v>
      </c>
      <c r="Z64" s="564">
        <v>37868</v>
      </c>
      <c r="AA64" s="579"/>
    </row>
    <row r="65" spans="1:27">
      <c r="A65" s="2411"/>
      <c r="B65" s="655"/>
      <c r="C65" s="651" t="s">
        <v>1855</v>
      </c>
      <c r="D65" s="562">
        <v>2004</v>
      </c>
      <c r="E65" s="563">
        <v>1527</v>
      </c>
      <c r="F65" s="564">
        <v>3531</v>
      </c>
      <c r="G65" s="562">
        <v>3483</v>
      </c>
      <c r="H65" s="563">
        <v>3142</v>
      </c>
      <c r="I65" s="564">
        <v>6625</v>
      </c>
      <c r="J65" s="562">
        <v>1283</v>
      </c>
      <c r="K65" s="563">
        <v>1501</v>
      </c>
      <c r="L65" s="564">
        <v>2784</v>
      </c>
      <c r="M65" s="563">
        <v>947</v>
      </c>
      <c r="N65" s="563">
        <v>1498</v>
      </c>
      <c r="O65" s="564">
        <v>2445</v>
      </c>
      <c r="Q65" s="589">
        <v>7717</v>
      </c>
      <c r="R65" s="576">
        <f t="shared" si="0"/>
        <v>72.303944532933571</v>
      </c>
      <c r="S65" s="574">
        <v>7668</v>
      </c>
      <c r="T65" s="576">
        <f t="shared" si="1"/>
        <v>74.773281326182357</v>
      </c>
      <c r="U65" s="561">
        <v>15385</v>
      </c>
      <c r="V65" s="613">
        <f t="shared" si="2"/>
        <v>73.513952599388375</v>
      </c>
      <c r="W65" s="577"/>
      <c r="X65" s="589">
        <v>10673</v>
      </c>
      <c r="Y65" s="574">
        <v>10255</v>
      </c>
      <c r="Z65" s="564">
        <v>20928</v>
      </c>
      <c r="AA65" s="579"/>
    </row>
    <row r="66" spans="1:27">
      <c r="A66" s="2411"/>
      <c r="B66" s="655"/>
      <c r="C66" s="651" t="s">
        <v>1856</v>
      </c>
      <c r="D66" s="562">
        <v>921</v>
      </c>
      <c r="E66" s="563">
        <v>660</v>
      </c>
      <c r="F66" s="564">
        <v>1581</v>
      </c>
      <c r="G66" s="562">
        <v>831</v>
      </c>
      <c r="H66" s="563">
        <v>742</v>
      </c>
      <c r="I66" s="564">
        <v>1573</v>
      </c>
      <c r="J66" s="562">
        <v>374</v>
      </c>
      <c r="K66" s="563">
        <v>444</v>
      </c>
      <c r="L66" s="564">
        <v>818</v>
      </c>
      <c r="M66" s="563">
        <v>254</v>
      </c>
      <c r="N66" s="563">
        <v>319</v>
      </c>
      <c r="O66" s="564">
        <v>573</v>
      </c>
      <c r="Q66" s="589">
        <v>2380</v>
      </c>
      <c r="R66" s="576">
        <f t="shared" si="0"/>
        <v>91.362763915547021</v>
      </c>
      <c r="S66" s="574">
        <v>2165</v>
      </c>
      <c r="T66" s="576">
        <f t="shared" si="1"/>
        <v>73.991797676008204</v>
      </c>
      <c r="U66" s="561">
        <v>4545</v>
      </c>
      <c r="V66" s="613">
        <f t="shared" si="2"/>
        <v>82.17320556861327</v>
      </c>
      <c r="W66" s="577"/>
      <c r="X66" s="589">
        <v>2605</v>
      </c>
      <c r="Y66" s="574">
        <v>2926</v>
      </c>
      <c r="Z66" s="564">
        <v>5531</v>
      </c>
      <c r="AA66" s="579"/>
    </row>
    <row r="67" spans="1:27">
      <c r="A67" s="2411"/>
      <c r="B67" s="655"/>
      <c r="C67" s="651" t="s">
        <v>1857</v>
      </c>
      <c r="D67" s="562">
        <v>1862</v>
      </c>
      <c r="E67" s="563">
        <v>1299</v>
      </c>
      <c r="F67" s="564">
        <v>3161</v>
      </c>
      <c r="G67" s="562">
        <v>1546</v>
      </c>
      <c r="H67" s="563">
        <v>1504</v>
      </c>
      <c r="I67" s="564">
        <v>3050</v>
      </c>
      <c r="J67" s="562">
        <v>567</v>
      </c>
      <c r="K67" s="563">
        <v>792</v>
      </c>
      <c r="L67" s="564">
        <v>1359</v>
      </c>
      <c r="M67" s="563">
        <v>484</v>
      </c>
      <c r="N67" s="563">
        <v>797</v>
      </c>
      <c r="O67" s="564">
        <v>1281</v>
      </c>
      <c r="Q67" s="589">
        <v>4459</v>
      </c>
      <c r="R67" s="576">
        <f t="shared" si="0"/>
        <v>91.9381443298969</v>
      </c>
      <c r="S67" s="574">
        <v>4392</v>
      </c>
      <c r="T67" s="576">
        <f t="shared" si="1"/>
        <v>89.413680781758956</v>
      </c>
      <c r="U67" s="561">
        <v>8851</v>
      </c>
      <c r="V67" s="613">
        <f t="shared" si="2"/>
        <v>90.667895922966608</v>
      </c>
      <c r="W67" s="577"/>
      <c r="X67" s="589">
        <v>4850</v>
      </c>
      <c r="Y67" s="574">
        <v>4912</v>
      </c>
      <c r="Z67" s="564">
        <v>9762</v>
      </c>
      <c r="AA67" s="579"/>
    </row>
    <row r="68" spans="1:27">
      <c r="A68" s="2411"/>
      <c r="B68" s="655"/>
      <c r="C68" s="651" t="s">
        <v>1858</v>
      </c>
      <c r="D68" s="562">
        <v>952</v>
      </c>
      <c r="E68" s="563">
        <v>778</v>
      </c>
      <c r="F68" s="564">
        <v>1730</v>
      </c>
      <c r="G68" s="562">
        <v>1214</v>
      </c>
      <c r="H68" s="563">
        <v>1028</v>
      </c>
      <c r="I68" s="564">
        <v>2242</v>
      </c>
      <c r="J68" s="562">
        <v>433</v>
      </c>
      <c r="K68" s="563">
        <v>505</v>
      </c>
      <c r="L68" s="564">
        <v>938</v>
      </c>
      <c r="M68" s="563">
        <v>366</v>
      </c>
      <c r="N68" s="563">
        <v>427</v>
      </c>
      <c r="O68" s="564">
        <v>793</v>
      </c>
      <c r="Q68" s="589">
        <v>2965</v>
      </c>
      <c r="R68" s="576">
        <f t="shared" si="0"/>
        <v>83.497606308082226</v>
      </c>
      <c r="S68" s="574">
        <v>2738</v>
      </c>
      <c r="T68" s="576">
        <f t="shared" si="1"/>
        <v>76.630282675622723</v>
      </c>
      <c r="U68" s="561">
        <v>5703</v>
      </c>
      <c r="V68" s="613">
        <f t="shared" si="2"/>
        <v>80.053340819764173</v>
      </c>
      <c r="W68" s="577"/>
      <c r="X68" s="589">
        <v>3551</v>
      </c>
      <c r="Y68" s="574">
        <v>3573</v>
      </c>
      <c r="Z68" s="564">
        <v>7124</v>
      </c>
      <c r="AA68" s="579"/>
    </row>
    <row r="69" spans="1:27">
      <c r="A69" s="2411"/>
      <c r="B69" s="655"/>
      <c r="C69" s="651" t="s">
        <v>1859</v>
      </c>
      <c r="D69" s="562">
        <v>13388</v>
      </c>
      <c r="E69" s="563">
        <v>10535</v>
      </c>
      <c r="F69" s="564">
        <v>23923</v>
      </c>
      <c r="G69" s="562">
        <v>15917</v>
      </c>
      <c r="H69" s="563">
        <v>11846</v>
      </c>
      <c r="I69" s="564">
        <v>27763</v>
      </c>
      <c r="J69" s="562">
        <v>5915</v>
      </c>
      <c r="K69" s="563">
        <v>5817</v>
      </c>
      <c r="L69" s="564">
        <v>11732</v>
      </c>
      <c r="M69" s="563">
        <v>5786</v>
      </c>
      <c r="N69" s="563">
        <v>6672</v>
      </c>
      <c r="O69" s="564">
        <v>12458</v>
      </c>
      <c r="Q69" s="589">
        <v>41006</v>
      </c>
      <c r="R69" s="576">
        <f t="shared" si="0"/>
        <v>92.68149353584667</v>
      </c>
      <c r="S69" s="574">
        <v>34870</v>
      </c>
      <c r="T69" s="576">
        <f t="shared" si="1"/>
        <v>80.536757743030691</v>
      </c>
      <c r="U69" s="561">
        <v>75876</v>
      </c>
      <c r="V69" s="613">
        <f t="shared" si="2"/>
        <v>86.674815229435353</v>
      </c>
      <c r="W69" s="577"/>
      <c r="X69" s="589">
        <v>44244</v>
      </c>
      <c r="Y69" s="574">
        <v>43297</v>
      </c>
      <c r="Z69" s="564">
        <v>87541</v>
      </c>
      <c r="AA69" s="579"/>
    </row>
    <row r="70" spans="1:27">
      <c r="A70" s="2411"/>
      <c r="B70" s="655"/>
      <c r="C70" s="651" t="s">
        <v>2152</v>
      </c>
      <c r="D70" s="591">
        <v>8025</v>
      </c>
      <c r="E70" s="592">
        <v>5649</v>
      </c>
      <c r="F70" s="593">
        <v>13674</v>
      </c>
      <c r="G70" s="591">
        <v>7233</v>
      </c>
      <c r="H70" s="592">
        <v>5480</v>
      </c>
      <c r="I70" s="593">
        <v>12713</v>
      </c>
      <c r="J70" s="591">
        <v>3406</v>
      </c>
      <c r="K70" s="592">
        <v>3513</v>
      </c>
      <c r="L70" s="593">
        <v>6919</v>
      </c>
      <c r="M70" s="592">
        <v>2920</v>
      </c>
      <c r="N70" s="592">
        <v>4198</v>
      </c>
      <c r="O70" s="593">
        <v>7118</v>
      </c>
      <c r="P70" s="573"/>
      <c r="Q70" s="594">
        <v>21584</v>
      </c>
      <c r="R70" s="595">
        <f t="shared" si="0"/>
        <v>76.962025316455694</v>
      </c>
      <c r="S70" s="596">
        <v>18840</v>
      </c>
      <c r="T70" s="595">
        <f t="shared" si="1"/>
        <v>70.477330540176567</v>
      </c>
      <c r="U70" s="572">
        <v>40424</v>
      </c>
      <c r="V70" s="613">
        <f t="shared" si="2"/>
        <v>73.797396717600449</v>
      </c>
      <c r="W70" s="577"/>
      <c r="X70" s="589">
        <v>28045</v>
      </c>
      <c r="Y70" s="574">
        <v>26732</v>
      </c>
      <c r="Z70" s="564">
        <v>54777</v>
      </c>
      <c r="AA70" s="579"/>
    </row>
    <row r="71" spans="1:27">
      <c r="A71" s="2411"/>
      <c r="B71" s="655"/>
      <c r="C71" s="651" t="s">
        <v>1860</v>
      </c>
      <c r="D71" s="562">
        <v>3109</v>
      </c>
      <c r="E71" s="563">
        <v>2588</v>
      </c>
      <c r="F71" s="564">
        <v>5697</v>
      </c>
      <c r="G71" s="562">
        <v>2587</v>
      </c>
      <c r="H71" s="563">
        <v>2457</v>
      </c>
      <c r="I71" s="564">
        <v>5044</v>
      </c>
      <c r="J71" s="562">
        <v>1071</v>
      </c>
      <c r="K71" s="563">
        <v>1192</v>
      </c>
      <c r="L71" s="564">
        <v>2263</v>
      </c>
      <c r="M71" s="563">
        <v>803</v>
      </c>
      <c r="N71" s="563">
        <v>1120</v>
      </c>
      <c r="O71" s="564">
        <v>1923</v>
      </c>
      <c r="Q71" s="589">
        <v>7570</v>
      </c>
      <c r="R71" s="576">
        <f t="shared" si="0"/>
        <v>81.049250535331907</v>
      </c>
      <c r="S71" s="574">
        <v>7357</v>
      </c>
      <c r="T71" s="576">
        <f t="shared" si="1"/>
        <v>77.548223885316744</v>
      </c>
      <c r="U71" s="561">
        <v>14927</v>
      </c>
      <c r="V71" s="613">
        <f t="shared" si="2"/>
        <v>79.285069315344984</v>
      </c>
      <c r="W71" s="577"/>
      <c r="X71" s="589">
        <v>9340</v>
      </c>
      <c r="Y71" s="574">
        <v>9487</v>
      </c>
      <c r="Z71" s="564">
        <v>18827</v>
      </c>
      <c r="AA71" s="579"/>
    </row>
    <row r="72" spans="1:27">
      <c r="A72" s="2411"/>
      <c r="B72" s="655"/>
      <c r="C72" s="651" t="s">
        <v>1861</v>
      </c>
      <c r="D72" s="562">
        <v>2309</v>
      </c>
      <c r="E72" s="563">
        <v>1551</v>
      </c>
      <c r="F72" s="564">
        <v>3860</v>
      </c>
      <c r="G72" s="562">
        <v>2723</v>
      </c>
      <c r="H72" s="563">
        <v>2194</v>
      </c>
      <c r="I72" s="564">
        <v>4917</v>
      </c>
      <c r="J72" s="562">
        <v>1168</v>
      </c>
      <c r="K72" s="563">
        <v>1188</v>
      </c>
      <c r="L72" s="564">
        <v>2356</v>
      </c>
      <c r="M72" s="563">
        <v>1063</v>
      </c>
      <c r="N72" s="563">
        <v>1238</v>
      </c>
      <c r="O72" s="564">
        <v>2301</v>
      </c>
      <c r="Q72" s="589">
        <v>7263</v>
      </c>
      <c r="R72" s="576">
        <f t="shared" ref="R72:R135" si="8">100*Q72/X72</f>
        <v>89.160324085440706</v>
      </c>
      <c r="S72" s="574">
        <v>6171</v>
      </c>
      <c r="T72" s="576">
        <f t="shared" ref="T72:T135" si="9">100*S72/Y72</f>
        <v>80.382962094568185</v>
      </c>
      <c r="U72" s="561">
        <v>13434</v>
      </c>
      <c r="V72" s="613">
        <f t="shared" ref="V72:V135" si="10">100*U72/Z72</f>
        <v>84.901725336535421</v>
      </c>
      <c r="W72" s="577"/>
      <c r="X72" s="589">
        <v>8146</v>
      </c>
      <c r="Y72" s="574">
        <v>7677</v>
      </c>
      <c r="Z72" s="564">
        <v>15823</v>
      </c>
      <c r="AA72" s="579"/>
    </row>
    <row r="73" spans="1:27">
      <c r="A73" s="2411"/>
      <c r="B73" s="655"/>
      <c r="C73" s="651" t="s">
        <v>1862</v>
      </c>
      <c r="D73" s="562">
        <v>1991</v>
      </c>
      <c r="E73" s="563">
        <v>1691</v>
      </c>
      <c r="F73" s="564">
        <v>3682</v>
      </c>
      <c r="G73" s="562">
        <v>5581</v>
      </c>
      <c r="H73" s="563">
        <v>4677</v>
      </c>
      <c r="I73" s="564">
        <v>10258</v>
      </c>
      <c r="J73" s="562">
        <v>1785</v>
      </c>
      <c r="K73" s="563">
        <v>1927</v>
      </c>
      <c r="L73" s="564">
        <v>3712</v>
      </c>
      <c r="M73" s="563">
        <v>1439</v>
      </c>
      <c r="N73" s="563">
        <v>1748</v>
      </c>
      <c r="O73" s="564">
        <v>3187</v>
      </c>
      <c r="Q73" s="589">
        <v>10796</v>
      </c>
      <c r="R73" s="576">
        <f t="shared" si="8"/>
        <v>47.467463946535347</v>
      </c>
      <c r="S73" s="574">
        <v>10043</v>
      </c>
      <c r="T73" s="576">
        <f t="shared" si="9"/>
        <v>44.655402401067143</v>
      </c>
      <c r="U73" s="561">
        <v>20839</v>
      </c>
      <c r="V73" s="613">
        <f t="shared" si="10"/>
        <v>46.0693283813061</v>
      </c>
      <c r="W73" s="577"/>
      <c r="X73" s="589">
        <v>22744</v>
      </c>
      <c r="Y73" s="574">
        <v>22490</v>
      </c>
      <c r="Z73" s="564">
        <v>45234</v>
      </c>
      <c r="AA73" s="579"/>
    </row>
    <row r="74" spans="1:27">
      <c r="A74" s="2411"/>
      <c r="B74" s="655"/>
      <c r="C74" s="651" t="s">
        <v>1863</v>
      </c>
      <c r="D74" s="562">
        <v>3429</v>
      </c>
      <c r="E74" s="563">
        <v>2420</v>
      </c>
      <c r="F74" s="564">
        <v>5849</v>
      </c>
      <c r="G74" s="562">
        <v>3014</v>
      </c>
      <c r="H74" s="563">
        <v>2400</v>
      </c>
      <c r="I74" s="564">
        <v>5414</v>
      </c>
      <c r="J74" s="562">
        <v>1764</v>
      </c>
      <c r="K74" s="563">
        <v>1832</v>
      </c>
      <c r="L74" s="564">
        <v>3596</v>
      </c>
      <c r="M74" s="563">
        <v>1454</v>
      </c>
      <c r="N74" s="563">
        <v>2090</v>
      </c>
      <c r="O74" s="564">
        <v>3544</v>
      </c>
      <c r="Q74" s="589">
        <v>9661</v>
      </c>
      <c r="R74" s="576">
        <f t="shared" si="8"/>
        <v>74.115841963943225</v>
      </c>
      <c r="S74" s="574">
        <v>8742</v>
      </c>
      <c r="T74" s="576">
        <f t="shared" si="9"/>
        <v>67.925407925407924</v>
      </c>
      <c r="U74" s="561">
        <v>18403</v>
      </c>
      <c r="V74" s="613">
        <f t="shared" si="10"/>
        <v>71.040339702760079</v>
      </c>
      <c r="W74" s="577"/>
      <c r="X74" s="589">
        <v>13035</v>
      </c>
      <c r="Y74" s="574">
        <v>12870</v>
      </c>
      <c r="Z74" s="564">
        <v>25905</v>
      </c>
      <c r="AA74" s="579"/>
    </row>
    <row r="75" spans="1:27">
      <c r="A75" s="2411"/>
      <c r="B75" s="656"/>
      <c r="C75" s="653" t="s">
        <v>1864</v>
      </c>
      <c r="D75" s="565">
        <v>3439</v>
      </c>
      <c r="E75" s="566">
        <v>2802</v>
      </c>
      <c r="F75" s="567">
        <v>6241</v>
      </c>
      <c r="G75" s="565">
        <v>3165</v>
      </c>
      <c r="H75" s="566">
        <v>2811</v>
      </c>
      <c r="I75" s="567">
        <v>5976</v>
      </c>
      <c r="J75" s="565">
        <v>894</v>
      </c>
      <c r="K75" s="566">
        <v>910</v>
      </c>
      <c r="L75" s="567">
        <v>1804</v>
      </c>
      <c r="M75" s="566">
        <v>725</v>
      </c>
      <c r="N75" s="566">
        <v>898</v>
      </c>
      <c r="O75" s="567">
        <v>1623</v>
      </c>
      <c r="Q75" s="590">
        <v>8223</v>
      </c>
      <c r="R75" s="584">
        <f t="shared" si="8"/>
        <v>103.4079476861167</v>
      </c>
      <c r="S75" s="585">
        <v>7421</v>
      </c>
      <c r="T75" s="584">
        <f t="shared" si="9"/>
        <v>91.821331353625339</v>
      </c>
      <c r="U75" s="568">
        <v>15644</v>
      </c>
      <c r="V75" s="614">
        <f t="shared" si="10"/>
        <v>97.567668704003992</v>
      </c>
      <c r="W75" s="577"/>
      <c r="X75" s="590">
        <v>7952</v>
      </c>
      <c r="Y75" s="585">
        <v>8082</v>
      </c>
      <c r="Z75" s="567">
        <v>16034</v>
      </c>
      <c r="AA75" s="579"/>
    </row>
    <row r="76" spans="1:27">
      <c r="A76" s="2411"/>
      <c r="B76" s="2414" t="s">
        <v>569</v>
      </c>
      <c r="C76" s="2415" t="s">
        <v>1810</v>
      </c>
      <c r="D76" s="629">
        <f t="shared" ref="D76:O76" si="11">SUM(D56:D75)</f>
        <v>131260</v>
      </c>
      <c r="E76" s="630">
        <f t="shared" si="11"/>
        <v>99154</v>
      </c>
      <c r="F76" s="631">
        <f t="shared" si="11"/>
        <v>230414</v>
      </c>
      <c r="G76" s="632">
        <f t="shared" si="11"/>
        <v>149639</v>
      </c>
      <c r="H76" s="632">
        <f t="shared" si="11"/>
        <v>109659</v>
      </c>
      <c r="I76" s="632">
        <f t="shared" si="11"/>
        <v>259298</v>
      </c>
      <c r="J76" s="629">
        <f t="shared" si="11"/>
        <v>62357</v>
      </c>
      <c r="K76" s="630">
        <f t="shared" si="11"/>
        <v>62204</v>
      </c>
      <c r="L76" s="631">
        <f t="shared" si="11"/>
        <v>124561</v>
      </c>
      <c r="M76" s="632">
        <f t="shared" si="11"/>
        <v>62961</v>
      </c>
      <c r="N76" s="632">
        <f t="shared" si="11"/>
        <v>70010</v>
      </c>
      <c r="O76" s="632">
        <f t="shared" si="11"/>
        <v>132971</v>
      </c>
      <c r="Q76" s="1110">
        <f>SUM(Q56:Q75)</f>
        <v>406217</v>
      </c>
      <c r="R76" s="1111">
        <f t="shared" si="8"/>
        <v>76.901975855077453</v>
      </c>
      <c r="S76" s="1112">
        <f>SUM(S56:S75)</f>
        <v>341027</v>
      </c>
      <c r="T76" s="1111">
        <f t="shared" si="9"/>
        <v>67.671203519417716</v>
      </c>
      <c r="U76" s="1113">
        <f>SUM(U56:U75)</f>
        <v>747244</v>
      </c>
      <c r="V76" s="1114">
        <f t="shared" si="10"/>
        <v>72.395158180694338</v>
      </c>
      <c r="W76" s="577"/>
      <c r="X76" s="1115">
        <f>SUM(X56:X75)</f>
        <v>528227</v>
      </c>
      <c r="Y76" s="1116">
        <f>SUM(Y56:Y75)</f>
        <v>503947</v>
      </c>
      <c r="Z76" s="1117">
        <f>SUM(Z56:Z75)</f>
        <v>1032174</v>
      </c>
      <c r="AA76" s="579"/>
    </row>
    <row r="77" spans="1:27">
      <c r="A77" s="2411"/>
      <c r="B77" s="654" t="s">
        <v>1865</v>
      </c>
      <c r="C77" s="650" t="s">
        <v>808</v>
      </c>
      <c r="D77" s="557">
        <v>47066</v>
      </c>
      <c r="E77" s="558">
        <v>36775</v>
      </c>
      <c r="F77" s="559">
        <v>83841</v>
      </c>
      <c r="G77" s="557">
        <v>47365</v>
      </c>
      <c r="H77" s="558">
        <v>33223</v>
      </c>
      <c r="I77" s="559">
        <v>80588</v>
      </c>
      <c r="J77" s="557">
        <v>19153</v>
      </c>
      <c r="K77" s="558">
        <v>19056</v>
      </c>
      <c r="L77" s="559">
        <v>38209</v>
      </c>
      <c r="M77" s="558">
        <v>20405</v>
      </c>
      <c r="N77" s="558">
        <v>22756</v>
      </c>
      <c r="O77" s="559">
        <v>43161</v>
      </c>
      <c r="Q77" s="588">
        <v>133989</v>
      </c>
      <c r="R77" s="582">
        <f t="shared" si="8"/>
        <v>97.948039416357204</v>
      </c>
      <c r="S77" s="581">
        <v>111810</v>
      </c>
      <c r="T77" s="582">
        <f t="shared" si="9"/>
        <v>82.847383279366326</v>
      </c>
      <c r="U77" s="560">
        <v>245799</v>
      </c>
      <c r="V77" s="612">
        <f t="shared" si="10"/>
        <v>90.448749793012084</v>
      </c>
      <c r="W77" s="577"/>
      <c r="X77" s="588">
        <v>136796</v>
      </c>
      <c r="Y77" s="581">
        <v>134959</v>
      </c>
      <c r="Z77" s="559">
        <v>271755</v>
      </c>
      <c r="AA77" s="579"/>
    </row>
    <row r="78" spans="1:27">
      <c r="A78" s="2411"/>
      <c r="B78" s="655"/>
      <c r="C78" s="651" t="s">
        <v>1866</v>
      </c>
      <c r="D78" s="562">
        <v>2808</v>
      </c>
      <c r="E78" s="563">
        <v>1846</v>
      </c>
      <c r="F78" s="564">
        <v>4654</v>
      </c>
      <c r="G78" s="562">
        <v>3403</v>
      </c>
      <c r="H78" s="563">
        <v>2732</v>
      </c>
      <c r="I78" s="564">
        <v>6135</v>
      </c>
      <c r="J78" s="562">
        <v>1902</v>
      </c>
      <c r="K78" s="563">
        <v>2018</v>
      </c>
      <c r="L78" s="564">
        <v>3920</v>
      </c>
      <c r="M78" s="563">
        <v>1563</v>
      </c>
      <c r="N78" s="563">
        <v>2237</v>
      </c>
      <c r="O78" s="564">
        <v>3800</v>
      </c>
      <c r="Q78" s="589">
        <v>9676</v>
      </c>
      <c r="R78" s="576">
        <f t="shared" si="8"/>
        <v>67.133837507805453</v>
      </c>
      <c r="S78" s="574">
        <v>8833</v>
      </c>
      <c r="T78" s="576">
        <f t="shared" si="9"/>
        <v>58.488941862005035</v>
      </c>
      <c r="U78" s="561">
        <v>18509</v>
      </c>
      <c r="V78" s="613">
        <f t="shared" si="10"/>
        <v>62.710486193460952</v>
      </c>
      <c r="W78" s="577"/>
      <c r="X78" s="589">
        <v>14413</v>
      </c>
      <c r="Y78" s="574">
        <v>15102</v>
      </c>
      <c r="Z78" s="564">
        <v>29515</v>
      </c>
      <c r="AA78" s="579"/>
    </row>
    <row r="79" spans="1:27">
      <c r="A79" s="2411"/>
      <c r="B79" s="655"/>
      <c r="C79" s="651" t="s">
        <v>1867</v>
      </c>
      <c r="D79" s="562">
        <v>15692</v>
      </c>
      <c r="E79" s="563">
        <v>11843</v>
      </c>
      <c r="F79" s="564">
        <v>27535</v>
      </c>
      <c r="G79" s="562">
        <v>15539</v>
      </c>
      <c r="H79" s="563">
        <v>12597</v>
      </c>
      <c r="I79" s="564">
        <v>28136</v>
      </c>
      <c r="J79" s="562">
        <v>5611</v>
      </c>
      <c r="K79" s="563">
        <v>5949</v>
      </c>
      <c r="L79" s="564">
        <v>11560</v>
      </c>
      <c r="M79" s="563">
        <v>5748</v>
      </c>
      <c r="N79" s="563">
        <v>6793</v>
      </c>
      <c r="O79" s="564">
        <v>12541</v>
      </c>
      <c r="Q79" s="589">
        <v>42590</v>
      </c>
      <c r="R79" s="576">
        <f t="shared" si="8"/>
        <v>85.169779626444821</v>
      </c>
      <c r="S79" s="574">
        <v>37182</v>
      </c>
      <c r="T79" s="576">
        <f t="shared" si="9"/>
        <v>76.291113527709953</v>
      </c>
      <c r="U79" s="561">
        <v>79772</v>
      </c>
      <c r="V79" s="613">
        <f t="shared" si="10"/>
        <v>80.787498860678738</v>
      </c>
      <c r="W79" s="577"/>
      <c r="X79" s="589">
        <v>50006</v>
      </c>
      <c r="Y79" s="574">
        <v>48737</v>
      </c>
      <c r="Z79" s="564">
        <v>98743</v>
      </c>
      <c r="AA79" s="579"/>
    </row>
    <row r="80" spans="1:27">
      <c r="A80" s="2411"/>
      <c r="B80" s="655"/>
      <c r="C80" s="651" t="s">
        <v>1868</v>
      </c>
      <c r="D80" s="562">
        <v>1793</v>
      </c>
      <c r="E80" s="563">
        <v>1635</v>
      </c>
      <c r="F80" s="564">
        <v>3428</v>
      </c>
      <c r="G80" s="562">
        <v>1836</v>
      </c>
      <c r="H80" s="563">
        <v>1479</v>
      </c>
      <c r="I80" s="564">
        <v>3315</v>
      </c>
      <c r="J80" s="562">
        <v>648</v>
      </c>
      <c r="K80" s="563">
        <v>776</v>
      </c>
      <c r="L80" s="564">
        <v>1424</v>
      </c>
      <c r="M80" s="563">
        <v>637</v>
      </c>
      <c r="N80" s="563">
        <v>761</v>
      </c>
      <c r="O80" s="564">
        <v>1398</v>
      </c>
      <c r="Q80" s="589">
        <v>4914</v>
      </c>
      <c r="R80" s="576">
        <f t="shared" si="8"/>
        <v>77.106543229248388</v>
      </c>
      <c r="S80" s="574">
        <v>4651</v>
      </c>
      <c r="T80" s="576">
        <f t="shared" si="9"/>
        <v>72.626483447845104</v>
      </c>
      <c r="U80" s="561">
        <v>9565</v>
      </c>
      <c r="V80" s="613">
        <f t="shared" si="10"/>
        <v>74.861078500430466</v>
      </c>
      <c r="W80" s="577"/>
      <c r="X80" s="589">
        <v>6373</v>
      </c>
      <c r="Y80" s="574">
        <v>6404</v>
      </c>
      <c r="Z80" s="564">
        <v>12777</v>
      </c>
      <c r="AA80" s="579"/>
    </row>
    <row r="81" spans="1:27">
      <c r="A81" s="2411"/>
      <c r="B81" s="655"/>
      <c r="C81" s="651" t="s">
        <v>1869</v>
      </c>
      <c r="D81" s="562">
        <v>3482</v>
      </c>
      <c r="E81" s="563">
        <v>2985</v>
      </c>
      <c r="F81" s="564">
        <v>6467</v>
      </c>
      <c r="G81" s="562">
        <v>2655</v>
      </c>
      <c r="H81" s="563">
        <v>2197</v>
      </c>
      <c r="I81" s="564">
        <v>4852</v>
      </c>
      <c r="J81" s="562">
        <v>786</v>
      </c>
      <c r="K81" s="563">
        <v>925</v>
      </c>
      <c r="L81" s="564">
        <v>1711</v>
      </c>
      <c r="M81" s="563">
        <v>735</v>
      </c>
      <c r="N81" s="563">
        <v>925</v>
      </c>
      <c r="O81" s="564">
        <v>1660</v>
      </c>
      <c r="Q81" s="589">
        <v>7658</v>
      </c>
      <c r="R81" s="576">
        <f t="shared" si="8"/>
        <v>62.458200799282274</v>
      </c>
      <c r="S81" s="574">
        <v>7032</v>
      </c>
      <c r="T81" s="576">
        <f t="shared" si="9"/>
        <v>57.333876885446394</v>
      </c>
      <c r="U81" s="561">
        <v>14690</v>
      </c>
      <c r="V81" s="613">
        <f t="shared" si="10"/>
        <v>59.895620973660606</v>
      </c>
      <c r="W81" s="577"/>
      <c r="X81" s="589">
        <v>12261</v>
      </c>
      <c r="Y81" s="574">
        <v>12265</v>
      </c>
      <c r="Z81" s="564">
        <v>24526</v>
      </c>
      <c r="AA81" s="579"/>
    </row>
    <row r="82" spans="1:27">
      <c r="A82" s="2411"/>
      <c r="B82" s="655"/>
      <c r="C82" s="651" t="s">
        <v>1870</v>
      </c>
      <c r="D82" s="562">
        <v>2049</v>
      </c>
      <c r="E82" s="563">
        <v>1930</v>
      </c>
      <c r="F82" s="564">
        <v>3979</v>
      </c>
      <c r="G82" s="562">
        <v>1696</v>
      </c>
      <c r="H82" s="563">
        <v>1417</v>
      </c>
      <c r="I82" s="564">
        <v>3113</v>
      </c>
      <c r="J82" s="562">
        <v>563</v>
      </c>
      <c r="K82" s="563">
        <v>567</v>
      </c>
      <c r="L82" s="564">
        <v>1130</v>
      </c>
      <c r="M82" s="563">
        <v>597</v>
      </c>
      <c r="N82" s="563">
        <v>623</v>
      </c>
      <c r="O82" s="564">
        <v>1220</v>
      </c>
      <c r="Q82" s="589">
        <v>4905</v>
      </c>
      <c r="R82" s="576">
        <f t="shared" si="8"/>
        <v>67.814184985483209</v>
      </c>
      <c r="S82" s="574">
        <v>4537</v>
      </c>
      <c r="T82" s="576">
        <f t="shared" si="9"/>
        <v>59.252971137521222</v>
      </c>
      <c r="U82" s="561">
        <v>9442</v>
      </c>
      <c r="V82" s="613">
        <f t="shared" si="10"/>
        <v>63.411685695097383</v>
      </c>
      <c r="W82" s="577"/>
      <c r="X82" s="589">
        <v>7233</v>
      </c>
      <c r="Y82" s="574">
        <v>7657</v>
      </c>
      <c r="Z82" s="564">
        <v>14890</v>
      </c>
      <c r="AA82" s="579"/>
    </row>
    <row r="83" spans="1:27">
      <c r="A83" s="2411"/>
      <c r="B83" s="655"/>
      <c r="C83" s="651" t="s">
        <v>1871</v>
      </c>
      <c r="D83" s="562">
        <v>1235</v>
      </c>
      <c r="E83" s="563">
        <v>1032</v>
      </c>
      <c r="F83" s="564">
        <v>2267</v>
      </c>
      <c r="G83" s="562">
        <v>1055</v>
      </c>
      <c r="H83" s="563">
        <v>814</v>
      </c>
      <c r="I83" s="564">
        <v>1869</v>
      </c>
      <c r="J83" s="562">
        <v>309</v>
      </c>
      <c r="K83" s="563">
        <v>336</v>
      </c>
      <c r="L83" s="564">
        <v>645</v>
      </c>
      <c r="M83" s="563">
        <v>402</v>
      </c>
      <c r="N83" s="563">
        <v>411</v>
      </c>
      <c r="O83" s="564">
        <v>813</v>
      </c>
      <c r="Q83" s="589">
        <v>3001</v>
      </c>
      <c r="R83" s="576">
        <f t="shared" si="8"/>
        <v>54.633169488439833</v>
      </c>
      <c r="S83" s="574">
        <v>2593</v>
      </c>
      <c r="T83" s="576">
        <f t="shared" si="9"/>
        <v>46.065020429916501</v>
      </c>
      <c r="U83" s="561">
        <v>5594</v>
      </c>
      <c r="V83" s="613">
        <f t="shared" si="10"/>
        <v>50.296709224959542</v>
      </c>
      <c r="W83" s="577"/>
      <c r="X83" s="589">
        <v>5493</v>
      </c>
      <c r="Y83" s="574">
        <v>5629</v>
      </c>
      <c r="Z83" s="564">
        <v>11122</v>
      </c>
      <c r="AA83" s="579"/>
    </row>
    <row r="84" spans="1:27">
      <c r="A84" s="2411"/>
      <c r="B84" s="656"/>
      <c r="C84" s="653" t="s">
        <v>1872</v>
      </c>
      <c r="D84" s="565">
        <v>1001</v>
      </c>
      <c r="E84" s="566">
        <v>733</v>
      </c>
      <c r="F84" s="567">
        <v>1734</v>
      </c>
      <c r="G84" s="565">
        <v>1516</v>
      </c>
      <c r="H84" s="566">
        <v>1341</v>
      </c>
      <c r="I84" s="567">
        <v>2857</v>
      </c>
      <c r="J84" s="565">
        <v>650</v>
      </c>
      <c r="K84" s="566">
        <v>728</v>
      </c>
      <c r="L84" s="567">
        <v>1378</v>
      </c>
      <c r="M84" s="566">
        <v>589</v>
      </c>
      <c r="N84" s="566">
        <v>740</v>
      </c>
      <c r="O84" s="567">
        <v>1329</v>
      </c>
      <c r="Q84" s="590">
        <v>3756</v>
      </c>
      <c r="R84" s="584">
        <f t="shared" si="8"/>
        <v>83.932960893854755</v>
      </c>
      <c r="S84" s="585">
        <v>3542</v>
      </c>
      <c r="T84" s="584">
        <f t="shared" si="9"/>
        <v>78.172588832487307</v>
      </c>
      <c r="U84" s="568">
        <v>7298</v>
      </c>
      <c r="V84" s="614">
        <f t="shared" si="10"/>
        <v>81.034865645125478</v>
      </c>
      <c r="W84" s="577"/>
      <c r="X84" s="590">
        <v>4475</v>
      </c>
      <c r="Y84" s="585">
        <v>4531</v>
      </c>
      <c r="Z84" s="567">
        <v>9006</v>
      </c>
      <c r="AA84" s="579"/>
    </row>
    <row r="85" spans="1:27">
      <c r="A85" s="2411"/>
      <c r="B85" s="2414" t="s">
        <v>569</v>
      </c>
      <c r="C85" s="2415" t="s">
        <v>1810</v>
      </c>
      <c r="D85" s="629">
        <f t="shared" ref="D85:O85" si="12">SUM(D77:D84)</f>
        <v>75126</v>
      </c>
      <c r="E85" s="630">
        <f t="shared" si="12"/>
        <v>58779</v>
      </c>
      <c r="F85" s="631">
        <f t="shared" si="12"/>
        <v>133905</v>
      </c>
      <c r="G85" s="632">
        <f t="shared" si="12"/>
        <v>75065</v>
      </c>
      <c r="H85" s="632">
        <f t="shared" si="12"/>
        <v>55800</v>
      </c>
      <c r="I85" s="632">
        <f t="shared" si="12"/>
        <v>130865</v>
      </c>
      <c r="J85" s="629">
        <f t="shared" si="12"/>
        <v>29622</v>
      </c>
      <c r="K85" s="630">
        <f t="shared" si="12"/>
        <v>30355</v>
      </c>
      <c r="L85" s="631">
        <f t="shared" si="12"/>
        <v>59977</v>
      </c>
      <c r="M85" s="632">
        <f t="shared" si="12"/>
        <v>30676</v>
      </c>
      <c r="N85" s="632">
        <f t="shared" si="12"/>
        <v>35246</v>
      </c>
      <c r="O85" s="632">
        <f t="shared" si="12"/>
        <v>65922</v>
      </c>
      <c r="Q85" s="1110">
        <f>SUM(Q77:Q84)</f>
        <v>210489</v>
      </c>
      <c r="R85" s="1111">
        <f t="shared" si="8"/>
        <v>88.795190887998316</v>
      </c>
      <c r="S85" s="1112">
        <f>SUM(S77:S84)</f>
        <v>180180</v>
      </c>
      <c r="T85" s="1111">
        <f t="shared" si="9"/>
        <v>76.579792931096037</v>
      </c>
      <c r="U85" s="1113">
        <f>SUM(U77:U84)</f>
        <v>390669</v>
      </c>
      <c r="V85" s="1114">
        <f t="shared" si="10"/>
        <v>82.710327861216854</v>
      </c>
      <c r="W85" s="577"/>
      <c r="X85" s="1115">
        <f>SUM(X77:X84)</f>
        <v>237050</v>
      </c>
      <c r="Y85" s="1116">
        <f>SUM(Y77:Y84)</f>
        <v>235284</v>
      </c>
      <c r="Z85" s="1117">
        <f>SUM(Z77:Z84)</f>
        <v>472334</v>
      </c>
      <c r="AA85" s="579"/>
    </row>
    <row r="86" spans="1:27">
      <c r="A86" s="2411"/>
      <c r="B86" s="654" t="s">
        <v>1873</v>
      </c>
      <c r="C86" s="650" t="s">
        <v>1874</v>
      </c>
      <c r="D86" s="557">
        <v>6241</v>
      </c>
      <c r="E86" s="558">
        <v>4160</v>
      </c>
      <c r="F86" s="559">
        <v>10401</v>
      </c>
      <c r="G86" s="557">
        <v>11985</v>
      </c>
      <c r="H86" s="558">
        <v>9516</v>
      </c>
      <c r="I86" s="559">
        <v>21501</v>
      </c>
      <c r="J86" s="557">
        <v>4749</v>
      </c>
      <c r="K86" s="558">
        <v>4709</v>
      </c>
      <c r="L86" s="559">
        <v>9458</v>
      </c>
      <c r="M86" s="558">
        <v>4494</v>
      </c>
      <c r="N86" s="558">
        <v>5816</v>
      </c>
      <c r="O86" s="559">
        <v>10310</v>
      </c>
      <c r="Q86" s="588">
        <v>27469</v>
      </c>
      <c r="R86" s="582">
        <f t="shared" si="8"/>
        <v>75.429057857593975</v>
      </c>
      <c r="S86" s="581">
        <v>24201</v>
      </c>
      <c r="T86" s="582">
        <f t="shared" si="9"/>
        <v>63.55471519735287</v>
      </c>
      <c r="U86" s="560">
        <v>51670</v>
      </c>
      <c r="V86" s="612">
        <f t="shared" si="10"/>
        <v>69.359428694158069</v>
      </c>
      <c r="W86" s="577"/>
      <c r="X86" s="588">
        <v>36417</v>
      </c>
      <c r="Y86" s="581">
        <v>38079</v>
      </c>
      <c r="Z86" s="559">
        <v>74496</v>
      </c>
      <c r="AA86" s="579"/>
    </row>
    <row r="87" spans="1:27">
      <c r="A87" s="2411"/>
      <c r="B87" s="655"/>
      <c r="C87" s="651" t="s">
        <v>1875</v>
      </c>
      <c r="D87" s="562">
        <v>1464</v>
      </c>
      <c r="E87" s="563">
        <v>856</v>
      </c>
      <c r="F87" s="564">
        <v>2320</v>
      </c>
      <c r="G87" s="562">
        <v>1689</v>
      </c>
      <c r="H87" s="563">
        <v>1796</v>
      </c>
      <c r="I87" s="564">
        <v>3485</v>
      </c>
      <c r="J87" s="562">
        <v>551</v>
      </c>
      <c r="K87" s="563">
        <v>671</v>
      </c>
      <c r="L87" s="564">
        <v>1222</v>
      </c>
      <c r="M87" s="563">
        <v>496</v>
      </c>
      <c r="N87" s="563">
        <v>776</v>
      </c>
      <c r="O87" s="564">
        <v>1272</v>
      </c>
      <c r="Q87" s="589">
        <v>4200</v>
      </c>
      <c r="R87" s="576">
        <f t="shared" si="8"/>
        <v>79.155672823218993</v>
      </c>
      <c r="S87" s="574">
        <v>4099</v>
      </c>
      <c r="T87" s="576">
        <f t="shared" si="9"/>
        <v>70.855661192739845</v>
      </c>
      <c r="U87" s="561">
        <v>8299</v>
      </c>
      <c r="V87" s="613">
        <f t="shared" si="10"/>
        <v>74.82643584888649</v>
      </c>
      <c r="W87" s="577"/>
      <c r="X87" s="589">
        <v>5306</v>
      </c>
      <c r="Y87" s="574">
        <v>5785</v>
      </c>
      <c r="Z87" s="564">
        <v>11091</v>
      </c>
      <c r="AA87" s="579"/>
    </row>
    <row r="88" spans="1:27">
      <c r="A88" s="2411"/>
      <c r="B88" s="655"/>
      <c r="C88" s="651" t="s">
        <v>1876</v>
      </c>
      <c r="D88" s="562">
        <v>1251</v>
      </c>
      <c r="E88" s="563">
        <v>863</v>
      </c>
      <c r="F88" s="564">
        <v>2114</v>
      </c>
      <c r="G88" s="562">
        <v>1665</v>
      </c>
      <c r="H88" s="563">
        <v>1661</v>
      </c>
      <c r="I88" s="564">
        <v>3326</v>
      </c>
      <c r="J88" s="562">
        <v>432</v>
      </c>
      <c r="K88" s="563">
        <v>489</v>
      </c>
      <c r="L88" s="564">
        <v>921</v>
      </c>
      <c r="M88" s="563">
        <v>326</v>
      </c>
      <c r="N88" s="563">
        <v>517</v>
      </c>
      <c r="O88" s="564">
        <v>843</v>
      </c>
      <c r="Q88" s="589">
        <v>3674</v>
      </c>
      <c r="R88" s="576">
        <f t="shared" si="8"/>
        <v>94.229289561426</v>
      </c>
      <c r="S88" s="574">
        <v>3530</v>
      </c>
      <c r="T88" s="576">
        <f t="shared" si="9"/>
        <v>86.796164248832056</v>
      </c>
      <c r="U88" s="561">
        <v>7204</v>
      </c>
      <c r="V88" s="613">
        <f t="shared" si="10"/>
        <v>90.434345970374096</v>
      </c>
      <c r="W88" s="577"/>
      <c r="X88" s="589">
        <v>3899</v>
      </c>
      <c r="Y88" s="574">
        <v>4067</v>
      </c>
      <c r="Z88" s="564">
        <v>7966</v>
      </c>
      <c r="AA88" s="579"/>
    </row>
    <row r="89" spans="1:27">
      <c r="A89" s="2411"/>
      <c r="B89" s="655"/>
      <c r="C89" s="651" t="s">
        <v>1877</v>
      </c>
      <c r="D89" s="562">
        <v>1675</v>
      </c>
      <c r="E89" s="563">
        <v>1179</v>
      </c>
      <c r="F89" s="564">
        <v>2854</v>
      </c>
      <c r="G89" s="562">
        <v>2712</v>
      </c>
      <c r="H89" s="563">
        <v>2626</v>
      </c>
      <c r="I89" s="564">
        <v>5338</v>
      </c>
      <c r="J89" s="562">
        <v>827</v>
      </c>
      <c r="K89" s="563">
        <v>975</v>
      </c>
      <c r="L89" s="564">
        <v>1802</v>
      </c>
      <c r="M89" s="563">
        <v>664</v>
      </c>
      <c r="N89" s="563">
        <v>1102</v>
      </c>
      <c r="O89" s="564">
        <v>1766</v>
      </c>
      <c r="Q89" s="589">
        <v>5878</v>
      </c>
      <c r="R89" s="576">
        <f t="shared" si="8"/>
        <v>68.07180081065431</v>
      </c>
      <c r="S89" s="574">
        <v>5882</v>
      </c>
      <c r="T89" s="576">
        <f t="shared" si="9"/>
        <v>67.415472779369622</v>
      </c>
      <c r="U89" s="561">
        <v>11760</v>
      </c>
      <c r="V89" s="613">
        <f t="shared" si="10"/>
        <v>67.741935483870961</v>
      </c>
      <c r="W89" s="577"/>
      <c r="X89" s="589">
        <v>8635</v>
      </c>
      <c r="Y89" s="574">
        <v>8725</v>
      </c>
      <c r="Z89" s="564">
        <v>17360</v>
      </c>
      <c r="AA89" s="579"/>
    </row>
    <row r="90" spans="1:27">
      <c r="A90" s="2411"/>
      <c r="B90" s="655"/>
      <c r="C90" s="651" t="s">
        <v>1878</v>
      </c>
      <c r="D90" s="562">
        <v>7711</v>
      </c>
      <c r="E90" s="563">
        <v>5543</v>
      </c>
      <c r="F90" s="564">
        <v>13254</v>
      </c>
      <c r="G90" s="562">
        <v>17249</v>
      </c>
      <c r="H90" s="563">
        <v>13469</v>
      </c>
      <c r="I90" s="564">
        <v>30718</v>
      </c>
      <c r="J90" s="562">
        <v>4780</v>
      </c>
      <c r="K90" s="563">
        <v>4771</v>
      </c>
      <c r="L90" s="564">
        <v>9551</v>
      </c>
      <c r="M90" s="563">
        <v>4109</v>
      </c>
      <c r="N90" s="563">
        <v>4696</v>
      </c>
      <c r="O90" s="564">
        <v>8805</v>
      </c>
      <c r="Q90" s="589">
        <v>33849</v>
      </c>
      <c r="R90" s="576">
        <f t="shared" si="8"/>
        <v>84.904808488223338</v>
      </c>
      <c r="S90" s="574">
        <v>28479</v>
      </c>
      <c r="T90" s="576">
        <f t="shared" si="9"/>
        <v>76.659488559892324</v>
      </c>
      <c r="U90" s="561">
        <v>62328</v>
      </c>
      <c r="V90" s="613">
        <f t="shared" si="10"/>
        <v>80.927587415765345</v>
      </c>
      <c r="W90" s="577"/>
      <c r="X90" s="589">
        <v>39867</v>
      </c>
      <c r="Y90" s="574">
        <v>37150</v>
      </c>
      <c r="Z90" s="564">
        <v>77017</v>
      </c>
      <c r="AA90" s="579"/>
    </row>
    <row r="91" spans="1:27">
      <c r="A91" s="2411"/>
      <c r="B91" s="655"/>
      <c r="C91" s="651" t="s">
        <v>1879</v>
      </c>
      <c r="D91" s="562">
        <v>2973</v>
      </c>
      <c r="E91" s="563">
        <v>2173</v>
      </c>
      <c r="F91" s="564">
        <v>5146</v>
      </c>
      <c r="G91" s="562">
        <v>2339</v>
      </c>
      <c r="H91" s="563">
        <v>2238</v>
      </c>
      <c r="I91" s="564">
        <v>4577</v>
      </c>
      <c r="J91" s="562">
        <v>771</v>
      </c>
      <c r="K91" s="563">
        <v>900</v>
      </c>
      <c r="L91" s="564">
        <v>1671</v>
      </c>
      <c r="M91" s="563">
        <v>694</v>
      </c>
      <c r="N91" s="563">
        <v>1028</v>
      </c>
      <c r="O91" s="564">
        <v>1722</v>
      </c>
      <c r="Q91" s="589">
        <v>6777</v>
      </c>
      <c r="R91" s="576">
        <f t="shared" si="8"/>
        <v>104.30968139141142</v>
      </c>
      <c r="S91" s="574">
        <v>6339</v>
      </c>
      <c r="T91" s="576">
        <f t="shared" si="9"/>
        <v>93.564575645756463</v>
      </c>
      <c r="U91" s="561">
        <v>13116</v>
      </c>
      <c r="V91" s="613">
        <f t="shared" si="10"/>
        <v>98.824593128390603</v>
      </c>
      <c r="W91" s="577"/>
      <c r="X91" s="589">
        <v>6497</v>
      </c>
      <c r="Y91" s="574">
        <v>6775</v>
      </c>
      <c r="Z91" s="564">
        <v>13272</v>
      </c>
      <c r="AA91" s="579"/>
    </row>
    <row r="92" spans="1:27">
      <c r="A92" s="2411"/>
      <c r="B92" s="655"/>
      <c r="C92" s="651" t="s">
        <v>1880</v>
      </c>
      <c r="D92" s="562">
        <v>4226</v>
      </c>
      <c r="E92" s="563">
        <v>2924</v>
      </c>
      <c r="F92" s="564">
        <v>7150</v>
      </c>
      <c r="G92" s="562">
        <v>4031</v>
      </c>
      <c r="H92" s="563">
        <v>3461</v>
      </c>
      <c r="I92" s="564">
        <v>7492</v>
      </c>
      <c r="J92" s="562">
        <v>1504</v>
      </c>
      <c r="K92" s="563">
        <v>1608</v>
      </c>
      <c r="L92" s="564">
        <v>3112</v>
      </c>
      <c r="M92" s="563">
        <v>1153</v>
      </c>
      <c r="N92" s="563">
        <v>1677</v>
      </c>
      <c r="O92" s="564">
        <v>2830</v>
      </c>
      <c r="Q92" s="589">
        <v>10914</v>
      </c>
      <c r="R92" s="576">
        <f t="shared" si="8"/>
        <v>91.860954465112371</v>
      </c>
      <c r="S92" s="574">
        <v>9670</v>
      </c>
      <c r="T92" s="576">
        <f t="shared" si="9"/>
        <v>82.833647421620697</v>
      </c>
      <c r="U92" s="561">
        <v>20584</v>
      </c>
      <c r="V92" s="613">
        <f t="shared" si="10"/>
        <v>87.386966673742307</v>
      </c>
      <c r="W92" s="577"/>
      <c r="X92" s="589">
        <v>11881</v>
      </c>
      <c r="Y92" s="574">
        <v>11674</v>
      </c>
      <c r="Z92" s="564">
        <v>23555</v>
      </c>
      <c r="AA92" s="579"/>
    </row>
    <row r="93" spans="1:27">
      <c r="A93" s="2411"/>
      <c r="B93" s="655"/>
      <c r="C93" s="651" t="s">
        <v>1881</v>
      </c>
      <c r="D93" s="562">
        <v>830</v>
      </c>
      <c r="E93" s="563">
        <v>528</v>
      </c>
      <c r="F93" s="564">
        <v>1358</v>
      </c>
      <c r="G93" s="562">
        <v>1418</v>
      </c>
      <c r="H93" s="563">
        <v>1467</v>
      </c>
      <c r="I93" s="564">
        <v>2885</v>
      </c>
      <c r="J93" s="562">
        <v>434</v>
      </c>
      <c r="K93" s="563">
        <v>535</v>
      </c>
      <c r="L93" s="564">
        <v>969</v>
      </c>
      <c r="M93" s="563">
        <v>347</v>
      </c>
      <c r="N93" s="563">
        <v>498</v>
      </c>
      <c r="O93" s="564">
        <v>845</v>
      </c>
      <c r="Q93" s="589">
        <v>3029</v>
      </c>
      <c r="R93" s="576">
        <f t="shared" si="8"/>
        <v>79.794520547945211</v>
      </c>
      <c r="S93" s="574">
        <v>3028</v>
      </c>
      <c r="T93" s="576">
        <f t="shared" si="9"/>
        <v>82.282608695652172</v>
      </c>
      <c r="U93" s="561">
        <v>6057</v>
      </c>
      <c r="V93" s="613">
        <f t="shared" si="10"/>
        <v>81.019261637239168</v>
      </c>
      <c r="W93" s="577"/>
      <c r="X93" s="589">
        <v>3796</v>
      </c>
      <c r="Y93" s="574">
        <v>3680</v>
      </c>
      <c r="Z93" s="564">
        <v>7476</v>
      </c>
      <c r="AA93" s="579"/>
    </row>
    <row r="94" spans="1:27">
      <c r="A94" s="2411"/>
      <c r="B94" s="655"/>
      <c r="C94" s="651" t="s">
        <v>1882</v>
      </c>
      <c r="D94" s="562">
        <v>2915</v>
      </c>
      <c r="E94" s="563">
        <v>2337</v>
      </c>
      <c r="F94" s="564">
        <v>5252</v>
      </c>
      <c r="G94" s="562">
        <v>3002</v>
      </c>
      <c r="H94" s="563">
        <v>2773</v>
      </c>
      <c r="I94" s="564">
        <v>5775</v>
      </c>
      <c r="J94" s="562">
        <v>570</v>
      </c>
      <c r="K94" s="563">
        <v>686</v>
      </c>
      <c r="L94" s="564">
        <v>1256</v>
      </c>
      <c r="M94" s="563">
        <v>487</v>
      </c>
      <c r="N94" s="563">
        <v>586</v>
      </c>
      <c r="O94" s="564">
        <v>1073</v>
      </c>
      <c r="Q94" s="589">
        <v>6974</v>
      </c>
      <c r="R94" s="576">
        <f t="shared" si="8"/>
        <v>81.662763466042151</v>
      </c>
      <c r="S94" s="574">
        <v>6382</v>
      </c>
      <c r="T94" s="576">
        <f t="shared" si="9"/>
        <v>74.730679156908664</v>
      </c>
      <c r="U94" s="561">
        <v>13356</v>
      </c>
      <c r="V94" s="613">
        <f t="shared" si="10"/>
        <v>78.196721311475414</v>
      </c>
      <c r="W94" s="577"/>
      <c r="X94" s="589">
        <v>8540</v>
      </c>
      <c r="Y94" s="574">
        <v>8540</v>
      </c>
      <c r="Z94" s="564">
        <v>17080</v>
      </c>
      <c r="AA94" s="579"/>
    </row>
    <row r="95" spans="1:27">
      <c r="A95" s="2412"/>
      <c r="B95" s="656"/>
      <c r="C95" s="653" t="s">
        <v>1883</v>
      </c>
      <c r="D95" s="565">
        <v>2061</v>
      </c>
      <c r="E95" s="566">
        <v>1631</v>
      </c>
      <c r="F95" s="567">
        <v>3692</v>
      </c>
      <c r="G95" s="565">
        <v>2752</v>
      </c>
      <c r="H95" s="566">
        <v>2582</v>
      </c>
      <c r="I95" s="567">
        <v>5334</v>
      </c>
      <c r="J95" s="565">
        <v>679</v>
      </c>
      <c r="K95" s="566">
        <v>833</v>
      </c>
      <c r="L95" s="567">
        <v>1512</v>
      </c>
      <c r="M95" s="566">
        <v>538</v>
      </c>
      <c r="N95" s="566">
        <v>770</v>
      </c>
      <c r="O95" s="567">
        <v>1308</v>
      </c>
      <c r="Q95" s="590">
        <v>6030</v>
      </c>
      <c r="R95" s="584">
        <f t="shared" si="8"/>
        <v>82.422088572990702</v>
      </c>
      <c r="S95" s="585">
        <v>5816</v>
      </c>
      <c r="T95" s="584">
        <f t="shared" si="9"/>
        <v>80.766560199972233</v>
      </c>
      <c r="U95" s="568">
        <v>11846</v>
      </c>
      <c r="V95" s="614">
        <f t="shared" si="10"/>
        <v>81.600881724874284</v>
      </c>
      <c r="W95" s="577"/>
      <c r="X95" s="590">
        <v>7316</v>
      </c>
      <c r="Y95" s="585">
        <v>7201</v>
      </c>
      <c r="Z95" s="567">
        <v>14517</v>
      </c>
      <c r="AA95" s="579"/>
    </row>
    <row r="96" spans="1:27">
      <c r="A96" s="1055"/>
      <c r="B96" s="2414" t="s">
        <v>569</v>
      </c>
      <c r="C96" s="2415" t="s">
        <v>1810</v>
      </c>
      <c r="D96" s="629">
        <f t="shared" ref="D96:O96" si="13">SUM(D86:D95)</f>
        <v>31347</v>
      </c>
      <c r="E96" s="630">
        <f t="shared" si="13"/>
        <v>22194</v>
      </c>
      <c r="F96" s="631">
        <f t="shared" si="13"/>
        <v>53541</v>
      </c>
      <c r="G96" s="632">
        <f t="shared" si="13"/>
        <v>48842</v>
      </c>
      <c r="H96" s="632">
        <f t="shared" si="13"/>
        <v>41589</v>
      </c>
      <c r="I96" s="632">
        <f t="shared" si="13"/>
        <v>90431</v>
      </c>
      <c r="J96" s="629">
        <f t="shared" si="13"/>
        <v>15297</v>
      </c>
      <c r="K96" s="630">
        <f t="shared" si="13"/>
        <v>16177</v>
      </c>
      <c r="L96" s="631">
        <f t="shared" si="13"/>
        <v>31474</v>
      </c>
      <c r="M96" s="632">
        <f t="shared" si="13"/>
        <v>13308</v>
      </c>
      <c r="N96" s="632">
        <f t="shared" si="13"/>
        <v>17466</v>
      </c>
      <c r="O96" s="632">
        <f t="shared" si="13"/>
        <v>30774</v>
      </c>
      <c r="Q96" s="1110">
        <f>SUM(Q86:Q95)</f>
        <v>108794</v>
      </c>
      <c r="R96" s="1111">
        <f t="shared" si="8"/>
        <v>82.323652708204065</v>
      </c>
      <c r="S96" s="1112">
        <f>SUM(S86:S95)</f>
        <v>97426</v>
      </c>
      <c r="T96" s="1111">
        <f t="shared" si="9"/>
        <v>73.989185576718612</v>
      </c>
      <c r="U96" s="1113">
        <f>SUM(U86:U95)</f>
        <v>206220</v>
      </c>
      <c r="V96" s="1114">
        <f t="shared" si="10"/>
        <v>78.163969222605459</v>
      </c>
      <c r="W96" s="577"/>
      <c r="X96" s="1115">
        <f>SUM(X86:X95)</f>
        <v>132154</v>
      </c>
      <c r="Y96" s="1116">
        <f>SUM(Y86:Y95)</f>
        <v>131676</v>
      </c>
      <c r="Z96" s="1117">
        <f>SUM(Z86:Z95)</f>
        <v>263830</v>
      </c>
      <c r="AA96" s="579"/>
    </row>
    <row r="97" spans="1:27" ht="15" customHeight="1">
      <c r="A97" s="2416" t="s">
        <v>1884</v>
      </c>
      <c r="B97" s="650" t="s">
        <v>1885</v>
      </c>
      <c r="C97" s="649" t="s">
        <v>1615</v>
      </c>
      <c r="D97" s="557">
        <v>27155</v>
      </c>
      <c r="E97" s="558">
        <v>20039</v>
      </c>
      <c r="F97" s="559">
        <v>47194</v>
      </c>
      <c r="G97" s="557">
        <v>34838</v>
      </c>
      <c r="H97" s="558">
        <v>26013</v>
      </c>
      <c r="I97" s="559">
        <v>60851</v>
      </c>
      <c r="J97" s="557">
        <v>17958</v>
      </c>
      <c r="K97" s="558">
        <v>17415</v>
      </c>
      <c r="L97" s="559">
        <v>35373</v>
      </c>
      <c r="M97" s="558">
        <v>16048</v>
      </c>
      <c r="N97" s="558">
        <v>18921</v>
      </c>
      <c r="O97" s="559">
        <v>34969</v>
      </c>
      <c r="Q97" s="588">
        <v>95999</v>
      </c>
      <c r="R97" s="582">
        <f t="shared" si="8"/>
        <v>77.417924048999609</v>
      </c>
      <c r="S97" s="581">
        <v>82388</v>
      </c>
      <c r="T97" s="582">
        <f t="shared" si="9"/>
        <v>67.116346514166551</v>
      </c>
      <c r="U97" s="560">
        <v>178387</v>
      </c>
      <c r="V97" s="612">
        <f t="shared" si="10"/>
        <v>72.293165285404555</v>
      </c>
      <c r="W97" s="577"/>
      <c r="X97" s="588">
        <v>124001</v>
      </c>
      <c r="Y97" s="581">
        <v>122754</v>
      </c>
      <c r="Z97" s="559">
        <v>246755</v>
      </c>
      <c r="AA97" s="579"/>
    </row>
    <row r="98" spans="1:27">
      <c r="A98" s="2417"/>
      <c r="B98" s="651"/>
      <c r="C98" s="569" t="s">
        <v>1886</v>
      </c>
      <c r="D98" s="562">
        <v>2200</v>
      </c>
      <c r="E98" s="563">
        <v>1503</v>
      </c>
      <c r="F98" s="564">
        <v>3703</v>
      </c>
      <c r="G98" s="562">
        <v>2789</v>
      </c>
      <c r="H98" s="563">
        <v>2633</v>
      </c>
      <c r="I98" s="564">
        <v>5422</v>
      </c>
      <c r="J98" s="562">
        <v>1243</v>
      </c>
      <c r="K98" s="563">
        <v>1411</v>
      </c>
      <c r="L98" s="564">
        <v>2654</v>
      </c>
      <c r="M98" s="563">
        <v>911</v>
      </c>
      <c r="N98" s="563">
        <v>1279</v>
      </c>
      <c r="O98" s="564">
        <v>2190</v>
      </c>
      <c r="Q98" s="589">
        <v>7143</v>
      </c>
      <c r="R98" s="576">
        <f t="shared" si="8"/>
        <v>115.97661958110083</v>
      </c>
      <c r="S98" s="574">
        <v>6826</v>
      </c>
      <c r="T98" s="576">
        <f t="shared" si="9"/>
        <v>107.27644192990728</v>
      </c>
      <c r="U98" s="561">
        <v>13969</v>
      </c>
      <c r="V98" s="613">
        <f t="shared" si="10"/>
        <v>111.55566203481872</v>
      </c>
      <c r="W98" s="577"/>
      <c r="X98" s="589">
        <v>6159</v>
      </c>
      <c r="Y98" s="574">
        <v>6363</v>
      </c>
      <c r="Z98" s="564">
        <v>12522</v>
      </c>
      <c r="AA98" s="579"/>
    </row>
    <row r="99" spans="1:27">
      <c r="A99" s="2417"/>
      <c r="B99" s="651"/>
      <c r="C99" s="569" t="s">
        <v>1887</v>
      </c>
      <c r="D99" s="562">
        <v>410</v>
      </c>
      <c r="E99" s="563">
        <v>373</v>
      </c>
      <c r="F99" s="564">
        <v>783</v>
      </c>
      <c r="G99" s="562">
        <v>758</v>
      </c>
      <c r="H99" s="563">
        <v>737</v>
      </c>
      <c r="I99" s="564">
        <v>1495</v>
      </c>
      <c r="J99" s="562">
        <v>253</v>
      </c>
      <c r="K99" s="563">
        <v>292</v>
      </c>
      <c r="L99" s="564">
        <v>545</v>
      </c>
      <c r="M99" s="563">
        <v>222</v>
      </c>
      <c r="N99" s="563">
        <v>267</v>
      </c>
      <c r="O99" s="564">
        <v>489</v>
      </c>
      <c r="Q99" s="589">
        <v>1643</v>
      </c>
      <c r="R99" s="576">
        <f t="shared" si="8"/>
        <v>46.360045146726861</v>
      </c>
      <c r="S99" s="574">
        <v>1669</v>
      </c>
      <c r="T99" s="576">
        <f t="shared" si="9"/>
        <v>46.219883688728885</v>
      </c>
      <c r="U99" s="561">
        <v>3312</v>
      </c>
      <c r="V99" s="613">
        <f t="shared" si="10"/>
        <v>46.289308176100626</v>
      </c>
      <c r="W99" s="577"/>
      <c r="X99" s="589">
        <v>3544</v>
      </c>
      <c r="Y99" s="574">
        <v>3611</v>
      </c>
      <c r="Z99" s="564">
        <v>7155</v>
      </c>
      <c r="AA99" s="579"/>
    </row>
    <row r="100" spans="1:27">
      <c r="A100" s="2417"/>
      <c r="B100" s="651"/>
      <c r="C100" s="569" t="s">
        <v>1888</v>
      </c>
      <c r="D100" s="562">
        <v>2776</v>
      </c>
      <c r="E100" s="563">
        <v>2070</v>
      </c>
      <c r="F100" s="564">
        <v>4846</v>
      </c>
      <c r="G100" s="562">
        <v>2803</v>
      </c>
      <c r="H100" s="563">
        <v>2623</v>
      </c>
      <c r="I100" s="564">
        <v>5426</v>
      </c>
      <c r="J100" s="562">
        <v>1044</v>
      </c>
      <c r="K100" s="563">
        <v>1173</v>
      </c>
      <c r="L100" s="564">
        <v>2217</v>
      </c>
      <c r="M100" s="563">
        <v>925</v>
      </c>
      <c r="N100" s="563">
        <v>1287</v>
      </c>
      <c r="O100" s="564">
        <v>2212</v>
      </c>
      <c r="Q100" s="589">
        <v>7548</v>
      </c>
      <c r="R100" s="576">
        <f t="shared" si="8"/>
        <v>86.678915939366107</v>
      </c>
      <c r="S100" s="574">
        <v>7153</v>
      </c>
      <c r="T100" s="576">
        <f t="shared" si="9"/>
        <v>81.311810844606114</v>
      </c>
      <c r="U100" s="561">
        <v>14701</v>
      </c>
      <c r="V100" s="613">
        <f t="shared" si="10"/>
        <v>83.981719508711791</v>
      </c>
      <c r="W100" s="577"/>
      <c r="X100" s="589">
        <v>8708</v>
      </c>
      <c r="Y100" s="574">
        <v>8797</v>
      </c>
      <c r="Z100" s="564">
        <v>17505</v>
      </c>
      <c r="AA100" s="579"/>
    </row>
    <row r="101" spans="1:27">
      <c r="A101" s="2417"/>
      <c r="B101" s="651"/>
      <c r="C101" s="569" t="s">
        <v>1889</v>
      </c>
      <c r="D101" s="562">
        <v>2719</v>
      </c>
      <c r="E101" s="563">
        <v>1940</v>
      </c>
      <c r="F101" s="564">
        <v>4659</v>
      </c>
      <c r="G101" s="562">
        <v>3192</v>
      </c>
      <c r="H101" s="563">
        <v>2706</v>
      </c>
      <c r="I101" s="564">
        <v>5898</v>
      </c>
      <c r="J101" s="562">
        <v>1760</v>
      </c>
      <c r="K101" s="563">
        <v>1816</v>
      </c>
      <c r="L101" s="564">
        <v>3576</v>
      </c>
      <c r="M101" s="563">
        <v>1431</v>
      </c>
      <c r="N101" s="563">
        <v>2053</v>
      </c>
      <c r="O101" s="564">
        <v>3484</v>
      </c>
      <c r="Q101" s="589">
        <v>9102</v>
      </c>
      <c r="R101" s="576">
        <f t="shared" si="8"/>
        <v>92.200162074554299</v>
      </c>
      <c r="S101" s="574">
        <v>8515</v>
      </c>
      <c r="T101" s="576">
        <f t="shared" si="9"/>
        <v>83.447667581340653</v>
      </c>
      <c r="U101" s="561">
        <v>17617</v>
      </c>
      <c r="V101" s="613">
        <f t="shared" si="10"/>
        <v>87.751544132297269</v>
      </c>
      <c r="W101" s="577"/>
      <c r="X101" s="589">
        <v>9872</v>
      </c>
      <c r="Y101" s="574">
        <v>10204</v>
      </c>
      <c r="Z101" s="564">
        <v>20076</v>
      </c>
      <c r="AA101" s="579"/>
    </row>
    <row r="102" spans="1:27">
      <c r="A102" s="2417"/>
      <c r="B102" s="651"/>
      <c r="C102" s="569" t="s">
        <v>1890</v>
      </c>
      <c r="D102" s="562">
        <v>1066</v>
      </c>
      <c r="E102" s="563">
        <v>846</v>
      </c>
      <c r="F102" s="564">
        <v>1912</v>
      </c>
      <c r="G102" s="562">
        <v>3356</v>
      </c>
      <c r="H102" s="563">
        <v>2888</v>
      </c>
      <c r="I102" s="564">
        <v>6244</v>
      </c>
      <c r="J102" s="562">
        <v>1607</v>
      </c>
      <c r="K102" s="563">
        <v>1742</v>
      </c>
      <c r="L102" s="564">
        <v>3349</v>
      </c>
      <c r="M102" s="563">
        <v>1253</v>
      </c>
      <c r="N102" s="563">
        <v>1731</v>
      </c>
      <c r="O102" s="564">
        <v>2984</v>
      </c>
      <c r="Q102" s="589">
        <v>7282</v>
      </c>
      <c r="R102" s="576">
        <f t="shared" si="8"/>
        <v>48.3468330898951</v>
      </c>
      <c r="S102" s="574">
        <v>7207</v>
      </c>
      <c r="T102" s="576">
        <f t="shared" si="9"/>
        <v>46.716795229143706</v>
      </c>
      <c r="U102" s="561">
        <v>14489</v>
      </c>
      <c r="V102" s="613">
        <f t="shared" si="10"/>
        <v>47.522057135360292</v>
      </c>
      <c r="W102" s="577"/>
      <c r="X102" s="589">
        <v>15062</v>
      </c>
      <c r="Y102" s="574">
        <v>15427</v>
      </c>
      <c r="Z102" s="564">
        <v>30489</v>
      </c>
      <c r="AA102" s="579"/>
    </row>
    <row r="103" spans="1:27">
      <c r="A103" s="2417"/>
      <c r="B103" s="651"/>
      <c r="C103" s="569" t="s">
        <v>1891</v>
      </c>
      <c r="D103" s="562">
        <v>3672</v>
      </c>
      <c r="E103" s="563">
        <v>2759</v>
      </c>
      <c r="F103" s="564">
        <v>6431</v>
      </c>
      <c r="G103" s="562">
        <v>3428</v>
      </c>
      <c r="H103" s="563">
        <v>3502</v>
      </c>
      <c r="I103" s="564">
        <v>6930</v>
      </c>
      <c r="J103" s="562">
        <v>1279</v>
      </c>
      <c r="K103" s="563">
        <v>1534</v>
      </c>
      <c r="L103" s="564">
        <v>2813</v>
      </c>
      <c r="M103" s="563">
        <v>1042</v>
      </c>
      <c r="N103" s="563">
        <v>1427</v>
      </c>
      <c r="O103" s="564">
        <v>2469</v>
      </c>
      <c r="Q103" s="589">
        <v>9421</v>
      </c>
      <c r="R103" s="576">
        <f t="shared" si="8"/>
        <v>84.889169219679218</v>
      </c>
      <c r="S103" s="574">
        <v>9222</v>
      </c>
      <c r="T103" s="576">
        <f t="shared" si="9"/>
        <v>74.593545256005825</v>
      </c>
      <c r="U103" s="561">
        <v>18643</v>
      </c>
      <c r="V103" s="613">
        <f t="shared" si="10"/>
        <v>79.463790972251829</v>
      </c>
      <c r="W103" s="577"/>
      <c r="X103" s="589">
        <v>11098</v>
      </c>
      <c r="Y103" s="574">
        <v>12363</v>
      </c>
      <c r="Z103" s="564">
        <v>23461</v>
      </c>
      <c r="AA103" s="579"/>
    </row>
    <row r="104" spans="1:27">
      <c r="A104" s="2417"/>
      <c r="B104" s="651"/>
      <c r="C104" s="569" t="s">
        <v>1892</v>
      </c>
      <c r="D104" s="562">
        <v>3398</v>
      </c>
      <c r="E104" s="563">
        <v>2506</v>
      </c>
      <c r="F104" s="564">
        <v>5904</v>
      </c>
      <c r="G104" s="562">
        <v>4291</v>
      </c>
      <c r="H104" s="563">
        <v>3406</v>
      </c>
      <c r="I104" s="564">
        <v>7697</v>
      </c>
      <c r="J104" s="562">
        <v>2064</v>
      </c>
      <c r="K104" s="563">
        <v>2058</v>
      </c>
      <c r="L104" s="564">
        <v>4122</v>
      </c>
      <c r="M104" s="563">
        <v>1761</v>
      </c>
      <c r="N104" s="563">
        <v>2564</v>
      </c>
      <c r="O104" s="564">
        <v>4325</v>
      </c>
      <c r="Q104" s="589">
        <v>11514</v>
      </c>
      <c r="R104" s="576">
        <f t="shared" si="8"/>
        <v>62.582889444504836</v>
      </c>
      <c r="S104" s="574">
        <v>10534</v>
      </c>
      <c r="T104" s="576">
        <f t="shared" si="9"/>
        <v>63.157263624917562</v>
      </c>
      <c r="U104" s="561">
        <v>22048</v>
      </c>
      <c r="V104" s="613">
        <f t="shared" si="10"/>
        <v>62.85600250876643</v>
      </c>
      <c r="W104" s="577"/>
      <c r="X104" s="589">
        <v>18398</v>
      </c>
      <c r="Y104" s="574">
        <v>16679</v>
      </c>
      <c r="Z104" s="564">
        <v>35077</v>
      </c>
      <c r="AA104" s="579"/>
    </row>
    <row r="105" spans="1:27">
      <c r="A105" s="2417"/>
      <c r="B105" s="651"/>
      <c r="C105" s="569" t="s">
        <v>1893</v>
      </c>
      <c r="D105" s="562">
        <v>2484</v>
      </c>
      <c r="E105" s="563">
        <v>2181</v>
      </c>
      <c r="F105" s="564">
        <v>4665</v>
      </c>
      <c r="G105" s="562">
        <v>2463</v>
      </c>
      <c r="H105" s="563">
        <v>2341</v>
      </c>
      <c r="I105" s="564">
        <v>4804</v>
      </c>
      <c r="J105" s="562">
        <v>691</v>
      </c>
      <c r="K105" s="563">
        <v>825</v>
      </c>
      <c r="L105" s="564">
        <v>1516</v>
      </c>
      <c r="M105" s="563">
        <v>497</v>
      </c>
      <c r="N105" s="563">
        <v>657</v>
      </c>
      <c r="O105" s="564">
        <v>1154</v>
      </c>
      <c r="Q105" s="589">
        <v>6135</v>
      </c>
      <c r="R105" s="576">
        <f t="shared" si="8"/>
        <v>91.800089780038903</v>
      </c>
      <c r="S105" s="574">
        <v>6004</v>
      </c>
      <c r="T105" s="576">
        <f t="shared" si="9"/>
        <v>85.163120567375884</v>
      </c>
      <c r="U105" s="561">
        <v>12139</v>
      </c>
      <c r="V105" s="613">
        <f t="shared" si="10"/>
        <v>88.392922158304813</v>
      </c>
      <c r="W105" s="577"/>
      <c r="X105" s="589">
        <v>6683</v>
      </c>
      <c r="Y105" s="574">
        <v>7050</v>
      </c>
      <c r="Z105" s="564">
        <v>13733</v>
      </c>
      <c r="AA105" s="579"/>
    </row>
    <row r="106" spans="1:27">
      <c r="A106" s="2417"/>
      <c r="B106" s="651"/>
      <c r="C106" s="569" t="s">
        <v>1894</v>
      </c>
      <c r="D106" s="562">
        <v>3345</v>
      </c>
      <c r="E106" s="563">
        <v>2393</v>
      </c>
      <c r="F106" s="564">
        <v>5738</v>
      </c>
      <c r="G106" s="562">
        <v>3567</v>
      </c>
      <c r="H106" s="563">
        <v>3330</v>
      </c>
      <c r="I106" s="564">
        <v>6897</v>
      </c>
      <c r="J106" s="562">
        <v>1828</v>
      </c>
      <c r="K106" s="563">
        <v>1943</v>
      </c>
      <c r="L106" s="564">
        <v>3771</v>
      </c>
      <c r="M106" s="563">
        <v>1364</v>
      </c>
      <c r="N106" s="563">
        <v>1847</v>
      </c>
      <c r="O106" s="564">
        <v>3211</v>
      </c>
      <c r="Q106" s="589">
        <v>10104</v>
      </c>
      <c r="R106" s="576">
        <f t="shared" si="8"/>
        <v>76.708168843000308</v>
      </c>
      <c r="S106" s="574">
        <v>9513</v>
      </c>
      <c r="T106" s="576">
        <f t="shared" si="9"/>
        <v>71.596297132535568</v>
      </c>
      <c r="U106" s="561">
        <v>19617</v>
      </c>
      <c r="V106" s="613">
        <f t="shared" si="10"/>
        <v>74.141124003174724</v>
      </c>
      <c r="W106" s="577"/>
      <c r="X106" s="589">
        <v>13172</v>
      </c>
      <c r="Y106" s="574">
        <v>13287</v>
      </c>
      <c r="Z106" s="564">
        <v>26459</v>
      </c>
      <c r="AA106" s="579"/>
    </row>
    <row r="107" spans="1:27">
      <c r="A107" s="2417"/>
      <c r="B107" s="651"/>
      <c r="C107" s="569" t="s">
        <v>1895</v>
      </c>
      <c r="D107" s="562">
        <v>1816</v>
      </c>
      <c r="E107" s="563">
        <v>1352</v>
      </c>
      <c r="F107" s="564">
        <v>3168</v>
      </c>
      <c r="G107" s="562">
        <v>2225</v>
      </c>
      <c r="H107" s="563">
        <v>2151</v>
      </c>
      <c r="I107" s="564">
        <v>4376</v>
      </c>
      <c r="J107" s="562">
        <v>939</v>
      </c>
      <c r="K107" s="563">
        <v>1084</v>
      </c>
      <c r="L107" s="564">
        <v>2023</v>
      </c>
      <c r="M107" s="563">
        <v>693</v>
      </c>
      <c r="N107" s="563">
        <v>1064</v>
      </c>
      <c r="O107" s="564">
        <v>1757</v>
      </c>
      <c r="Q107" s="589">
        <v>5673</v>
      </c>
      <c r="R107" s="576">
        <f t="shared" si="8"/>
        <v>80.059271803556314</v>
      </c>
      <c r="S107" s="574">
        <v>5651</v>
      </c>
      <c r="T107" s="576">
        <f t="shared" si="9"/>
        <v>82.66530134581626</v>
      </c>
      <c r="U107" s="561">
        <v>11324</v>
      </c>
      <c r="V107" s="613">
        <f t="shared" si="10"/>
        <v>81.338888090791556</v>
      </c>
      <c r="W107" s="577"/>
      <c r="X107" s="589">
        <v>7086</v>
      </c>
      <c r="Y107" s="574">
        <v>6836</v>
      </c>
      <c r="Z107" s="564">
        <v>13922</v>
      </c>
      <c r="AA107" s="579"/>
    </row>
    <row r="108" spans="1:27">
      <c r="A108" s="2417"/>
      <c r="B108" s="651"/>
      <c r="C108" s="569" t="s">
        <v>1896</v>
      </c>
      <c r="D108" s="562">
        <v>725</v>
      </c>
      <c r="E108" s="563">
        <v>441</v>
      </c>
      <c r="F108" s="564">
        <v>1166</v>
      </c>
      <c r="G108" s="562">
        <v>2415</v>
      </c>
      <c r="H108" s="563">
        <v>2373</v>
      </c>
      <c r="I108" s="564">
        <v>4788</v>
      </c>
      <c r="J108" s="562">
        <v>902</v>
      </c>
      <c r="K108" s="563">
        <v>1057</v>
      </c>
      <c r="L108" s="564">
        <v>1959</v>
      </c>
      <c r="M108" s="563">
        <v>803</v>
      </c>
      <c r="N108" s="563">
        <v>1155</v>
      </c>
      <c r="O108" s="564">
        <v>1958</v>
      </c>
      <c r="Q108" s="589">
        <v>4845</v>
      </c>
      <c r="R108" s="576">
        <f t="shared" si="8"/>
        <v>65.051020408163268</v>
      </c>
      <c r="S108" s="574">
        <v>5026</v>
      </c>
      <c r="T108" s="576">
        <f t="shared" si="9"/>
        <v>63.612200987216809</v>
      </c>
      <c r="U108" s="561">
        <v>9871</v>
      </c>
      <c r="V108" s="613">
        <f t="shared" si="10"/>
        <v>64.31037852628836</v>
      </c>
      <c r="W108" s="577"/>
      <c r="X108" s="589">
        <v>7448</v>
      </c>
      <c r="Y108" s="574">
        <v>7901</v>
      </c>
      <c r="Z108" s="564">
        <v>15349</v>
      </c>
      <c r="AA108" s="579"/>
    </row>
    <row r="109" spans="1:27">
      <c r="A109" s="2417"/>
      <c r="B109" s="651"/>
      <c r="C109" s="569" t="s">
        <v>1897</v>
      </c>
      <c r="D109" s="562">
        <v>1724</v>
      </c>
      <c r="E109" s="563">
        <v>1317</v>
      </c>
      <c r="F109" s="564">
        <v>3041</v>
      </c>
      <c r="G109" s="562">
        <v>2938</v>
      </c>
      <c r="H109" s="563">
        <v>3309</v>
      </c>
      <c r="I109" s="564">
        <v>6247</v>
      </c>
      <c r="J109" s="562">
        <v>893</v>
      </c>
      <c r="K109" s="563">
        <v>1073</v>
      </c>
      <c r="L109" s="564">
        <v>1966</v>
      </c>
      <c r="M109" s="563">
        <v>765</v>
      </c>
      <c r="N109" s="563">
        <v>980</v>
      </c>
      <c r="O109" s="564">
        <v>1745</v>
      </c>
      <c r="Q109" s="589">
        <v>6320</v>
      </c>
      <c r="R109" s="576">
        <f t="shared" si="8"/>
        <v>67.993544916621843</v>
      </c>
      <c r="S109" s="574">
        <v>6679</v>
      </c>
      <c r="T109" s="576">
        <f t="shared" si="9"/>
        <v>67.382970137207423</v>
      </c>
      <c r="U109" s="561">
        <v>12999</v>
      </c>
      <c r="V109" s="613">
        <f t="shared" si="10"/>
        <v>67.678450564898213</v>
      </c>
      <c r="W109" s="577"/>
      <c r="X109" s="589">
        <v>9295</v>
      </c>
      <c r="Y109" s="574">
        <v>9912</v>
      </c>
      <c r="Z109" s="564">
        <v>19207</v>
      </c>
      <c r="AA109" s="579"/>
    </row>
    <row r="110" spans="1:27">
      <c r="A110" s="2417"/>
      <c r="B110" s="651"/>
      <c r="C110" s="569" t="s">
        <v>1898</v>
      </c>
      <c r="D110" s="562">
        <v>2622</v>
      </c>
      <c r="E110" s="563">
        <v>2279</v>
      </c>
      <c r="F110" s="564">
        <v>4901</v>
      </c>
      <c r="G110" s="562">
        <v>2456</v>
      </c>
      <c r="H110" s="563">
        <v>2282</v>
      </c>
      <c r="I110" s="564">
        <v>4738</v>
      </c>
      <c r="J110" s="562">
        <v>755</v>
      </c>
      <c r="K110" s="563">
        <v>755</v>
      </c>
      <c r="L110" s="564">
        <v>1510</v>
      </c>
      <c r="M110" s="563">
        <v>569</v>
      </c>
      <c r="N110" s="563">
        <v>688</v>
      </c>
      <c r="O110" s="564">
        <v>1257</v>
      </c>
      <c r="Q110" s="589">
        <v>6402</v>
      </c>
      <c r="R110" s="576">
        <f t="shared" si="8"/>
        <v>108.16016218955905</v>
      </c>
      <c r="S110" s="574">
        <v>6004</v>
      </c>
      <c r="T110" s="576">
        <f t="shared" si="9"/>
        <v>97.515023550430399</v>
      </c>
      <c r="U110" s="561">
        <v>12406</v>
      </c>
      <c r="V110" s="613">
        <f t="shared" si="10"/>
        <v>102.73269294468368</v>
      </c>
      <c r="W110" s="577"/>
      <c r="X110" s="589">
        <v>5919</v>
      </c>
      <c r="Y110" s="574">
        <v>6157</v>
      </c>
      <c r="Z110" s="564">
        <v>12076</v>
      </c>
      <c r="AA110" s="579"/>
    </row>
    <row r="111" spans="1:27">
      <c r="A111" s="2417"/>
      <c r="B111" s="651"/>
      <c r="C111" s="569" t="s">
        <v>1899</v>
      </c>
      <c r="D111" s="562">
        <v>6765</v>
      </c>
      <c r="E111" s="563">
        <v>5026</v>
      </c>
      <c r="F111" s="564">
        <v>11791</v>
      </c>
      <c r="G111" s="562">
        <v>10035</v>
      </c>
      <c r="H111" s="563">
        <v>9006</v>
      </c>
      <c r="I111" s="564">
        <v>19041</v>
      </c>
      <c r="J111" s="562">
        <v>3743</v>
      </c>
      <c r="K111" s="563">
        <v>3963</v>
      </c>
      <c r="L111" s="564">
        <v>7706</v>
      </c>
      <c r="M111" s="563">
        <v>2765</v>
      </c>
      <c r="N111" s="563">
        <v>3600</v>
      </c>
      <c r="O111" s="564">
        <v>6365</v>
      </c>
      <c r="Q111" s="589">
        <v>23308</v>
      </c>
      <c r="R111" s="576">
        <f t="shared" si="8"/>
        <v>77.094565540965164</v>
      </c>
      <c r="S111" s="574">
        <v>21595</v>
      </c>
      <c r="T111" s="576">
        <f t="shared" si="9"/>
        <v>71.468758273762248</v>
      </c>
      <c r="U111" s="561">
        <v>44903</v>
      </c>
      <c r="V111" s="613">
        <f t="shared" si="10"/>
        <v>74.282452976889616</v>
      </c>
      <c r="W111" s="577"/>
      <c r="X111" s="589">
        <v>30233</v>
      </c>
      <c r="Y111" s="574">
        <v>30216</v>
      </c>
      <c r="Z111" s="564">
        <v>60449</v>
      </c>
      <c r="AA111" s="579"/>
    </row>
    <row r="112" spans="1:27">
      <c r="A112" s="2417"/>
      <c r="B112" s="651"/>
      <c r="C112" s="569" t="s">
        <v>1900</v>
      </c>
      <c r="D112" s="562">
        <v>3134</v>
      </c>
      <c r="E112" s="563">
        <v>1972</v>
      </c>
      <c r="F112" s="564">
        <v>5106</v>
      </c>
      <c r="G112" s="562">
        <v>4823</v>
      </c>
      <c r="H112" s="563">
        <v>4724</v>
      </c>
      <c r="I112" s="564">
        <v>9547</v>
      </c>
      <c r="J112" s="562">
        <v>2252</v>
      </c>
      <c r="K112" s="563">
        <v>2435</v>
      </c>
      <c r="L112" s="564">
        <v>4687</v>
      </c>
      <c r="M112" s="563">
        <v>1536</v>
      </c>
      <c r="N112" s="563">
        <v>2259</v>
      </c>
      <c r="O112" s="564">
        <v>3795</v>
      </c>
      <c r="Q112" s="589">
        <v>11745</v>
      </c>
      <c r="R112" s="576">
        <f t="shared" si="8"/>
        <v>93.022334864565181</v>
      </c>
      <c r="S112" s="574">
        <v>11390</v>
      </c>
      <c r="T112" s="576">
        <f t="shared" si="9"/>
        <v>86.386044747819497</v>
      </c>
      <c r="U112" s="561">
        <v>23135</v>
      </c>
      <c r="V112" s="613">
        <f t="shared" si="10"/>
        <v>89.632327302312973</v>
      </c>
      <c r="W112" s="577"/>
      <c r="X112" s="589">
        <v>12626</v>
      </c>
      <c r="Y112" s="574">
        <v>13185</v>
      </c>
      <c r="Z112" s="564">
        <v>25811</v>
      </c>
      <c r="AA112" s="579"/>
    </row>
    <row r="113" spans="1:27">
      <c r="A113" s="2417"/>
      <c r="B113" s="651"/>
      <c r="C113" s="569" t="s">
        <v>1901</v>
      </c>
      <c r="D113" s="562">
        <v>2649</v>
      </c>
      <c r="E113" s="563">
        <v>2268</v>
      </c>
      <c r="F113" s="564">
        <v>4917</v>
      </c>
      <c r="G113" s="562">
        <v>8156</v>
      </c>
      <c r="H113" s="563">
        <v>7747</v>
      </c>
      <c r="I113" s="564">
        <v>15903</v>
      </c>
      <c r="J113" s="562">
        <v>2305</v>
      </c>
      <c r="K113" s="563">
        <v>2593</v>
      </c>
      <c r="L113" s="564">
        <v>4898</v>
      </c>
      <c r="M113" s="563">
        <v>1806</v>
      </c>
      <c r="N113" s="563">
        <v>2136</v>
      </c>
      <c r="O113" s="564">
        <v>3942</v>
      </c>
      <c r="Q113" s="589">
        <v>14916</v>
      </c>
      <c r="R113" s="576">
        <f t="shared" si="8"/>
        <v>63.445342407486173</v>
      </c>
      <c r="S113" s="574">
        <v>14744</v>
      </c>
      <c r="T113" s="576">
        <f t="shared" si="9"/>
        <v>63.046266997348845</v>
      </c>
      <c r="U113" s="561">
        <v>29660</v>
      </c>
      <c r="V113" s="613">
        <f t="shared" si="10"/>
        <v>63.246332309791882</v>
      </c>
      <c r="W113" s="577"/>
      <c r="X113" s="589">
        <v>23510</v>
      </c>
      <c r="Y113" s="574">
        <v>23386</v>
      </c>
      <c r="Z113" s="564">
        <v>46896</v>
      </c>
      <c r="AA113" s="579"/>
    </row>
    <row r="114" spans="1:27">
      <c r="A114" s="2417"/>
      <c r="B114" s="651"/>
      <c r="C114" s="569" t="s">
        <v>1902</v>
      </c>
      <c r="D114" s="562">
        <v>1221</v>
      </c>
      <c r="E114" s="563">
        <v>1136</v>
      </c>
      <c r="F114" s="564">
        <v>2357</v>
      </c>
      <c r="G114" s="562">
        <v>2016</v>
      </c>
      <c r="H114" s="563">
        <v>2179</v>
      </c>
      <c r="I114" s="564">
        <v>4195</v>
      </c>
      <c r="J114" s="562">
        <v>543</v>
      </c>
      <c r="K114" s="563">
        <v>621</v>
      </c>
      <c r="L114" s="564">
        <v>1164</v>
      </c>
      <c r="M114" s="563">
        <v>388</v>
      </c>
      <c r="N114" s="563">
        <v>440</v>
      </c>
      <c r="O114" s="564">
        <v>828</v>
      </c>
      <c r="Q114" s="589">
        <v>4168</v>
      </c>
      <c r="R114" s="576">
        <f t="shared" si="8"/>
        <v>59.162526614620297</v>
      </c>
      <c r="S114" s="574">
        <v>4376</v>
      </c>
      <c r="T114" s="576">
        <f t="shared" si="9"/>
        <v>56.225106000256972</v>
      </c>
      <c r="U114" s="561">
        <v>8544</v>
      </c>
      <c r="V114" s="613">
        <f t="shared" si="10"/>
        <v>57.620717561370377</v>
      </c>
      <c r="W114" s="577"/>
      <c r="X114" s="589">
        <v>7045</v>
      </c>
      <c r="Y114" s="574">
        <v>7783</v>
      </c>
      <c r="Z114" s="564">
        <v>14828</v>
      </c>
      <c r="AA114" s="579"/>
    </row>
    <row r="115" spans="1:27">
      <c r="A115" s="2417"/>
      <c r="B115" s="651"/>
      <c r="C115" s="569" t="s">
        <v>1903</v>
      </c>
      <c r="D115" s="562">
        <v>450</v>
      </c>
      <c r="E115" s="563">
        <v>354</v>
      </c>
      <c r="F115" s="564">
        <v>804</v>
      </c>
      <c r="G115" s="562">
        <v>605</v>
      </c>
      <c r="H115" s="563">
        <v>608</v>
      </c>
      <c r="I115" s="564">
        <v>1213</v>
      </c>
      <c r="J115" s="562">
        <v>206</v>
      </c>
      <c r="K115" s="563">
        <v>227</v>
      </c>
      <c r="L115" s="564">
        <v>433</v>
      </c>
      <c r="M115" s="563">
        <v>155</v>
      </c>
      <c r="N115" s="563">
        <v>242</v>
      </c>
      <c r="O115" s="564">
        <v>397</v>
      </c>
      <c r="Q115" s="589">
        <v>1416</v>
      </c>
      <c r="R115" s="576">
        <f t="shared" si="8"/>
        <v>89.281210592686008</v>
      </c>
      <c r="S115" s="574">
        <v>1431</v>
      </c>
      <c r="T115" s="576">
        <f t="shared" si="9"/>
        <v>45.198989260897029</v>
      </c>
      <c r="U115" s="561">
        <v>2847</v>
      </c>
      <c r="V115" s="613">
        <f t="shared" si="10"/>
        <v>59.911616161616159</v>
      </c>
      <c r="W115" s="577"/>
      <c r="X115" s="589">
        <v>1586</v>
      </c>
      <c r="Y115" s="574">
        <v>3166</v>
      </c>
      <c r="Z115" s="564">
        <v>4752</v>
      </c>
      <c r="AA115" s="579"/>
    </row>
    <row r="116" spans="1:27">
      <c r="A116" s="2417"/>
      <c r="B116" s="651"/>
      <c r="C116" s="569" t="s">
        <v>1904</v>
      </c>
      <c r="D116" s="562">
        <v>237</v>
      </c>
      <c r="E116" s="563">
        <v>260</v>
      </c>
      <c r="F116" s="564">
        <v>497</v>
      </c>
      <c r="G116" s="562">
        <v>472</v>
      </c>
      <c r="H116" s="563">
        <v>512</v>
      </c>
      <c r="I116" s="564">
        <v>984</v>
      </c>
      <c r="J116" s="562">
        <v>179</v>
      </c>
      <c r="K116" s="563">
        <v>228</v>
      </c>
      <c r="L116" s="564">
        <v>407</v>
      </c>
      <c r="M116" s="563">
        <v>124</v>
      </c>
      <c r="N116" s="563">
        <v>188</v>
      </c>
      <c r="O116" s="564">
        <v>312</v>
      </c>
      <c r="Q116" s="589">
        <v>1012</v>
      </c>
      <c r="R116" s="576">
        <f t="shared" si="8"/>
        <v>39.058278656889229</v>
      </c>
      <c r="S116" s="574">
        <v>1188</v>
      </c>
      <c r="T116" s="576">
        <f t="shared" si="9"/>
        <v>39.376864434869077</v>
      </c>
      <c r="U116" s="561">
        <v>2200</v>
      </c>
      <c r="V116" s="613">
        <f t="shared" si="10"/>
        <v>39.229671897289585</v>
      </c>
      <c r="W116" s="577"/>
      <c r="X116" s="589">
        <v>2591</v>
      </c>
      <c r="Y116" s="574">
        <v>3017</v>
      </c>
      <c r="Z116" s="564">
        <v>5608</v>
      </c>
      <c r="AA116" s="579"/>
    </row>
    <row r="117" spans="1:27">
      <c r="A117" s="2417"/>
      <c r="B117" s="651"/>
      <c r="C117" s="569" t="s">
        <v>2153</v>
      </c>
      <c r="D117" s="591">
        <v>504</v>
      </c>
      <c r="E117" s="592">
        <v>289</v>
      </c>
      <c r="F117" s="593">
        <v>793</v>
      </c>
      <c r="G117" s="591">
        <v>1183</v>
      </c>
      <c r="H117" s="592">
        <v>1246</v>
      </c>
      <c r="I117" s="593">
        <v>2429</v>
      </c>
      <c r="J117" s="591">
        <v>390</v>
      </c>
      <c r="K117" s="592">
        <v>505</v>
      </c>
      <c r="L117" s="593">
        <v>895</v>
      </c>
      <c r="M117" s="592">
        <v>206</v>
      </c>
      <c r="N117" s="592">
        <v>333</v>
      </c>
      <c r="O117" s="593">
        <v>539</v>
      </c>
      <c r="P117" s="573"/>
      <c r="Q117" s="594">
        <v>2283</v>
      </c>
      <c r="R117" s="595">
        <f t="shared" si="8"/>
        <v>59.952731092436977</v>
      </c>
      <c r="S117" s="596">
        <v>2373</v>
      </c>
      <c r="T117" s="595">
        <f t="shared" si="9"/>
        <v>60.458598726114651</v>
      </c>
      <c r="U117" s="572">
        <v>4656</v>
      </c>
      <c r="V117" s="615">
        <f t="shared" si="10"/>
        <v>60.209491788439159</v>
      </c>
      <c r="W117" s="596"/>
      <c r="X117" s="594">
        <v>3808</v>
      </c>
      <c r="Y117" s="596">
        <v>3925</v>
      </c>
      <c r="Z117" s="593">
        <v>7733</v>
      </c>
      <c r="AA117" s="579"/>
    </row>
    <row r="118" spans="1:27">
      <c r="A118" s="2417"/>
      <c r="B118" s="651"/>
      <c r="C118" s="569" t="s">
        <v>1905</v>
      </c>
      <c r="D118" s="562">
        <v>1517</v>
      </c>
      <c r="E118" s="563">
        <v>1479</v>
      </c>
      <c r="F118" s="564">
        <v>2996</v>
      </c>
      <c r="G118" s="562">
        <v>551</v>
      </c>
      <c r="H118" s="563">
        <v>495</v>
      </c>
      <c r="I118" s="564">
        <v>1046</v>
      </c>
      <c r="J118" s="562">
        <v>162</v>
      </c>
      <c r="K118" s="563">
        <v>217</v>
      </c>
      <c r="L118" s="564">
        <v>379</v>
      </c>
      <c r="M118" s="563">
        <v>187</v>
      </c>
      <c r="N118" s="563">
        <v>274</v>
      </c>
      <c r="O118" s="564">
        <v>461</v>
      </c>
      <c r="Q118" s="589">
        <v>2417</v>
      </c>
      <c r="R118" s="576">
        <f t="shared" si="8"/>
        <v>95.912698412698418</v>
      </c>
      <c r="S118" s="574">
        <v>2465</v>
      </c>
      <c r="T118" s="576">
        <f t="shared" si="9"/>
        <v>83.644384119443501</v>
      </c>
      <c r="U118" s="561">
        <v>4882</v>
      </c>
      <c r="V118" s="613">
        <f t="shared" si="10"/>
        <v>89.29943296140479</v>
      </c>
      <c r="W118" s="577"/>
      <c r="X118" s="589">
        <v>2520</v>
      </c>
      <c r="Y118" s="574">
        <v>2947</v>
      </c>
      <c r="Z118" s="564">
        <v>5467</v>
      </c>
      <c r="AA118" s="579"/>
    </row>
    <row r="119" spans="1:27">
      <c r="A119" s="2417"/>
      <c r="B119" s="651"/>
      <c r="C119" s="569" t="s">
        <v>1906</v>
      </c>
      <c r="D119" s="562">
        <v>1452</v>
      </c>
      <c r="E119" s="563">
        <v>1167</v>
      </c>
      <c r="F119" s="564">
        <v>2619</v>
      </c>
      <c r="G119" s="562">
        <v>890</v>
      </c>
      <c r="H119" s="563">
        <v>1131</v>
      </c>
      <c r="I119" s="564">
        <v>2021</v>
      </c>
      <c r="J119" s="562">
        <v>153</v>
      </c>
      <c r="K119" s="563">
        <v>214</v>
      </c>
      <c r="L119" s="564">
        <v>367</v>
      </c>
      <c r="M119" s="563">
        <v>148</v>
      </c>
      <c r="N119" s="563">
        <v>156</v>
      </c>
      <c r="O119" s="564">
        <v>304</v>
      </c>
      <c r="Q119" s="589">
        <v>2643</v>
      </c>
      <c r="R119" s="576">
        <f t="shared" si="8"/>
        <v>88.129376458819607</v>
      </c>
      <c r="S119" s="574">
        <v>2668</v>
      </c>
      <c r="T119" s="576">
        <f t="shared" si="9"/>
        <v>70.063025210084035</v>
      </c>
      <c r="U119" s="561">
        <v>5311</v>
      </c>
      <c r="V119" s="613">
        <f t="shared" si="10"/>
        <v>78.022623769648888</v>
      </c>
      <c r="W119" s="577"/>
      <c r="X119" s="589">
        <v>2999</v>
      </c>
      <c r="Y119" s="574">
        <v>3808</v>
      </c>
      <c r="Z119" s="564">
        <v>6807</v>
      </c>
      <c r="AA119" s="579"/>
    </row>
    <row r="120" spans="1:27">
      <c r="A120" s="2417"/>
      <c r="B120" s="651"/>
      <c r="C120" s="569" t="s">
        <v>1907</v>
      </c>
      <c r="D120" s="562">
        <v>9508</v>
      </c>
      <c r="E120" s="563">
        <v>7505</v>
      </c>
      <c r="F120" s="564">
        <v>17013</v>
      </c>
      <c r="G120" s="562">
        <v>14668</v>
      </c>
      <c r="H120" s="563">
        <v>11859</v>
      </c>
      <c r="I120" s="564">
        <v>26527</v>
      </c>
      <c r="J120" s="562">
        <v>5434</v>
      </c>
      <c r="K120" s="563">
        <v>5744</v>
      </c>
      <c r="L120" s="564">
        <v>11178</v>
      </c>
      <c r="M120" s="563">
        <v>4145</v>
      </c>
      <c r="N120" s="563">
        <v>4989</v>
      </c>
      <c r="O120" s="564">
        <v>9134</v>
      </c>
      <c r="Q120" s="589">
        <v>33755</v>
      </c>
      <c r="R120" s="576">
        <f t="shared" si="8"/>
        <v>90.753885035220733</v>
      </c>
      <c r="S120" s="574">
        <v>30097</v>
      </c>
      <c r="T120" s="576">
        <f t="shared" si="9"/>
        <v>84.354942683371178</v>
      </c>
      <c r="U120" s="561">
        <v>63852</v>
      </c>
      <c r="V120" s="613">
        <f t="shared" si="10"/>
        <v>87.620929562389364</v>
      </c>
      <c r="W120" s="577"/>
      <c r="X120" s="589">
        <v>37194</v>
      </c>
      <c r="Y120" s="574">
        <v>35679</v>
      </c>
      <c r="Z120" s="564">
        <v>72873</v>
      </c>
      <c r="AA120" s="579"/>
    </row>
    <row r="121" spans="1:27">
      <c r="A121" s="2417"/>
      <c r="B121" s="651"/>
      <c r="C121" s="569" t="s">
        <v>1908</v>
      </c>
      <c r="D121" s="562">
        <v>2214</v>
      </c>
      <c r="E121" s="563">
        <v>1780</v>
      </c>
      <c r="F121" s="564">
        <v>3994</v>
      </c>
      <c r="G121" s="562">
        <v>2466</v>
      </c>
      <c r="H121" s="563">
        <v>2561</v>
      </c>
      <c r="I121" s="564">
        <v>5027</v>
      </c>
      <c r="J121" s="562">
        <v>591</v>
      </c>
      <c r="K121" s="563">
        <v>779</v>
      </c>
      <c r="L121" s="564">
        <v>1370</v>
      </c>
      <c r="M121" s="563">
        <v>410</v>
      </c>
      <c r="N121" s="563">
        <v>531</v>
      </c>
      <c r="O121" s="564">
        <v>941</v>
      </c>
      <c r="Q121" s="589">
        <v>5681</v>
      </c>
      <c r="R121" s="576">
        <f t="shared" si="8"/>
        <v>85.172413793103445</v>
      </c>
      <c r="S121" s="574">
        <v>5651</v>
      </c>
      <c r="T121" s="576">
        <f t="shared" si="9"/>
        <v>79.345689413086205</v>
      </c>
      <c r="U121" s="561">
        <v>11332</v>
      </c>
      <c r="V121" s="613">
        <f t="shared" si="10"/>
        <v>82.163573085846863</v>
      </c>
      <c r="W121" s="577"/>
      <c r="X121" s="589">
        <v>6670</v>
      </c>
      <c r="Y121" s="574">
        <v>7122</v>
      </c>
      <c r="Z121" s="564">
        <v>13792</v>
      </c>
      <c r="AA121" s="579"/>
    </row>
    <row r="122" spans="1:27">
      <c r="A122" s="2417"/>
      <c r="B122" s="651"/>
      <c r="C122" s="569" t="s">
        <v>1909</v>
      </c>
      <c r="D122" s="562">
        <v>3947</v>
      </c>
      <c r="E122" s="563">
        <v>3112</v>
      </c>
      <c r="F122" s="564">
        <v>7059</v>
      </c>
      <c r="G122" s="562">
        <v>4405</v>
      </c>
      <c r="H122" s="563">
        <v>4669</v>
      </c>
      <c r="I122" s="564">
        <v>9074</v>
      </c>
      <c r="J122" s="562">
        <v>1343</v>
      </c>
      <c r="K122" s="563">
        <v>1680</v>
      </c>
      <c r="L122" s="564">
        <v>3023</v>
      </c>
      <c r="M122" s="563">
        <v>878</v>
      </c>
      <c r="N122" s="563">
        <v>1254</v>
      </c>
      <c r="O122" s="564">
        <v>2132</v>
      </c>
      <c r="Q122" s="589">
        <v>10573</v>
      </c>
      <c r="R122" s="576">
        <f t="shared" si="8"/>
        <v>62.691965609249927</v>
      </c>
      <c r="S122" s="574">
        <v>10715</v>
      </c>
      <c r="T122" s="576">
        <f t="shared" si="9"/>
        <v>60.577792853912257</v>
      </c>
      <c r="U122" s="561">
        <v>21288</v>
      </c>
      <c r="V122" s="613">
        <f t="shared" si="10"/>
        <v>61.609701038983587</v>
      </c>
      <c r="W122" s="577"/>
      <c r="X122" s="589">
        <v>16865</v>
      </c>
      <c r="Y122" s="574">
        <v>17688</v>
      </c>
      <c r="Z122" s="564">
        <v>34553</v>
      </c>
      <c r="AA122" s="579"/>
    </row>
    <row r="123" spans="1:27">
      <c r="A123" s="2417"/>
      <c r="B123" s="651"/>
      <c r="C123" s="569" t="s">
        <v>1910</v>
      </c>
      <c r="D123" s="562">
        <v>1110</v>
      </c>
      <c r="E123" s="563">
        <v>770</v>
      </c>
      <c r="F123" s="564">
        <v>1880</v>
      </c>
      <c r="G123" s="562">
        <v>1145</v>
      </c>
      <c r="H123" s="563">
        <v>1320</v>
      </c>
      <c r="I123" s="564">
        <v>2465</v>
      </c>
      <c r="J123" s="562">
        <v>212</v>
      </c>
      <c r="K123" s="563">
        <v>299</v>
      </c>
      <c r="L123" s="564">
        <v>511</v>
      </c>
      <c r="M123" s="563">
        <v>169</v>
      </c>
      <c r="N123" s="563">
        <v>249</v>
      </c>
      <c r="O123" s="564">
        <v>418</v>
      </c>
      <c r="Q123" s="589">
        <v>2636</v>
      </c>
      <c r="R123" s="576">
        <f t="shared" si="8"/>
        <v>87.925283522348238</v>
      </c>
      <c r="S123" s="574">
        <v>2638</v>
      </c>
      <c r="T123" s="576">
        <f t="shared" si="9"/>
        <v>73.420539938769835</v>
      </c>
      <c r="U123" s="561">
        <v>5274</v>
      </c>
      <c r="V123" s="613">
        <f t="shared" si="10"/>
        <v>80.018206645425579</v>
      </c>
      <c r="W123" s="577"/>
      <c r="X123" s="589">
        <v>2998</v>
      </c>
      <c r="Y123" s="574">
        <v>3593</v>
      </c>
      <c r="Z123" s="564">
        <v>6591</v>
      </c>
      <c r="AA123" s="579"/>
    </row>
    <row r="124" spans="1:27">
      <c r="A124" s="2417"/>
      <c r="B124" s="651"/>
      <c r="C124" s="569" t="s">
        <v>1911</v>
      </c>
      <c r="D124" s="562">
        <v>1383</v>
      </c>
      <c r="E124" s="563">
        <v>971</v>
      </c>
      <c r="F124" s="564">
        <v>2354</v>
      </c>
      <c r="G124" s="562">
        <v>3030</v>
      </c>
      <c r="H124" s="563">
        <v>3059</v>
      </c>
      <c r="I124" s="564">
        <v>6089</v>
      </c>
      <c r="J124" s="562">
        <v>805</v>
      </c>
      <c r="K124" s="563">
        <v>1065</v>
      </c>
      <c r="L124" s="564">
        <v>1870</v>
      </c>
      <c r="M124" s="563">
        <v>568</v>
      </c>
      <c r="N124" s="563">
        <v>824</v>
      </c>
      <c r="O124" s="564">
        <v>1392</v>
      </c>
      <c r="Q124" s="589">
        <v>5786</v>
      </c>
      <c r="R124" s="576">
        <f t="shared" si="8"/>
        <v>68.701021135122303</v>
      </c>
      <c r="S124" s="574">
        <v>5919</v>
      </c>
      <c r="T124" s="576">
        <f t="shared" si="9"/>
        <v>66.798329759620813</v>
      </c>
      <c r="U124" s="561">
        <v>11705</v>
      </c>
      <c r="V124" s="613">
        <f t="shared" si="10"/>
        <v>67.725510617369665</v>
      </c>
      <c r="W124" s="577"/>
      <c r="X124" s="589">
        <v>8422</v>
      </c>
      <c r="Y124" s="574">
        <v>8861</v>
      </c>
      <c r="Z124" s="564">
        <v>17283</v>
      </c>
      <c r="AA124" s="579"/>
    </row>
    <row r="125" spans="1:27">
      <c r="A125" s="2417"/>
      <c r="B125" s="651"/>
      <c r="C125" s="569" t="s">
        <v>1912</v>
      </c>
      <c r="D125" s="562">
        <v>1551</v>
      </c>
      <c r="E125" s="563">
        <v>1025</v>
      </c>
      <c r="F125" s="564">
        <v>2576</v>
      </c>
      <c r="G125" s="562">
        <v>2718</v>
      </c>
      <c r="H125" s="563">
        <v>2821</v>
      </c>
      <c r="I125" s="564">
        <v>5539</v>
      </c>
      <c r="J125" s="562">
        <v>872</v>
      </c>
      <c r="K125" s="563">
        <v>1003</v>
      </c>
      <c r="L125" s="564">
        <v>1875</v>
      </c>
      <c r="M125" s="563">
        <v>619</v>
      </c>
      <c r="N125" s="563">
        <v>802</v>
      </c>
      <c r="O125" s="564">
        <v>1421</v>
      </c>
      <c r="Q125" s="589">
        <v>5760</v>
      </c>
      <c r="R125" s="576">
        <f t="shared" si="8"/>
        <v>102.4546424759872</v>
      </c>
      <c r="S125" s="574">
        <v>5651</v>
      </c>
      <c r="T125" s="576">
        <f t="shared" si="9"/>
        <v>93.266215547119984</v>
      </c>
      <c r="U125" s="561">
        <v>11411</v>
      </c>
      <c r="V125" s="613">
        <f t="shared" si="10"/>
        <v>97.688554062152207</v>
      </c>
      <c r="W125" s="577"/>
      <c r="X125" s="589">
        <v>5622</v>
      </c>
      <c r="Y125" s="574">
        <v>6059</v>
      </c>
      <c r="Z125" s="564">
        <v>11681</v>
      </c>
      <c r="AA125" s="579"/>
    </row>
    <row r="126" spans="1:27">
      <c r="A126" s="2417"/>
      <c r="B126" s="651"/>
      <c r="C126" s="569" t="s">
        <v>1913</v>
      </c>
      <c r="D126" s="562">
        <v>1946</v>
      </c>
      <c r="E126" s="563">
        <v>1199</v>
      </c>
      <c r="F126" s="564">
        <v>3145</v>
      </c>
      <c r="G126" s="562">
        <v>2721</v>
      </c>
      <c r="H126" s="563">
        <v>2705</v>
      </c>
      <c r="I126" s="564">
        <v>5426</v>
      </c>
      <c r="J126" s="562">
        <v>1006</v>
      </c>
      <c r="K126" s="563">
        <v>1122</v>
      </c>
      <c r="L126" s="564">
        <v>2128</v>
      </c>
      <c r="M126" s="563">
        <v>678</v>
      </c>
      <c r="N126" s="563">
        <v>959</v>
      </c>
      <c r="O126" s="564">
        <v>1637</v>
      </c>
      <c r="Q126" s="589">
        <v>6351</v>
      </c>
      <c r="R126" s="576">
        <f t="shared" si="8"/>
        <v>126.71588188347965</v>
      </c>
      <c r="S126" s="574">
        <v>5985</v>
      </c>
      <c r="T126" s="576">
        <f t="shared" si="9"/>
        <v>109.27515062990689</v>
      </c>
      <c r="U126" s="561">
        <v>12336</v>
      </c>
      <c r="V126" s="613">
        <f t="shared" si="10"/>
        <v>117.60892363428354</v>
      </c>
      <c r="W126" s="577"/>
      <c r="X126" s="589">
        <v>5012</v>
      </c>
      <c r="Y126" s="574">
        <v>5477</v>
      </c>
      <c r="Z126" s="564">
        <v>10489</v>
      </c>
      <c r="AA126" s="579"/>
    </row>
    <row r="127" spans="1:27">
      <c r="A127" s="2417"/>
      <c r="B127" s="651"/>
      <c r="C127" s="569" t="s">
        <v>1914</v>
      </c>
      <c r="D127" s="562">
        <v>1273</v>
      </c>
      <c r="E127" s="563">
        <v>897</v>
      </c>
      <c r="F127" s="564">
        <v>2170</v>
      </c>
      <c r="G127" s="562">
        <v>1813</v>
      </c>
      <c r="H127" s="563">
        <v>1786</v>
      </c>
      <c r="I127" s="564">
        <v>3599</v>
      </c>
      <c r="J127" s="562">
        <v>423</v>
      </c>
      <c r="K127" s="563">
        <v>576</v>
      </c>
      <c r="L127" s="564">
        <v>999</v>
      </c>
      <c r="M127" s="563">
        <v>283</v>
      </c>
      <c r="N127" s="563">
        <v>382</v>
      </c>
      <c r="O127" s="564">
        <v>665</v>
      </c>
      <c r="Q127" s="589">
        <v>3792</v>
      </c>
      <c r="R127" s="576">
        <f t="shared" si="8"/>
        <v>90.89165867689357</v>
      </c>
      <c r="S127" s="574">
        <v>3641</v>
      </c>
      <c r="T127" s="576">
        <f t="shared" si="9"/>
        <v>84.068344493188647</v>
      </c>
      <c r="U127" s="561">
        <v>7433</v>
      </c>
      <c r="V127" s="613">
        <f t="shared" si="10"/>
        <v>87.416206044925318</v>
      </c>
      <c r="W127" s="577"/>
      <c r="X127" s="589">
        <v>4172</v>
      </c>
      <c r="Y127" s="574">
        <v>4331</v>
      </c>
      <c r="Z127" s="564">
        <v>8503</v>
      </c>
      <c r="AA127" s="579"/>
    </row>
    <row r="128" spans="1:27">
      <c r="A128" s="2417"/>
      <c r="B128" s="651"/>
      <c r="C128" s="569" t="s">
        <v>1915</v>
      </c>
      <c r="D128" s="562">
        <v>506</v>
      </c>
      <c r="E128" s="563">
        <v>354</v>
      </c>
      <c r="F128" s="564">
        <v>860</v>
      </c>
      <c r="G128" s="562">
        <v>566</v>
      </c>
      <c r="H128" s="563">
        <v>630</v>
      </c>
      <c r="I128" s="564">
        <v>1196</v>
      </c>
      <c r="J128" s="562">
        <v>140</v>
      </c>
      <c r="K128" s="563">
        <v>174</v>
      </c>
      <c r="L128" s="564">
        <v>314</v>
      </c>
      <c r="M128" s="563">
        <v>117</v>
      </c>
      <c r="N128" s="563">
        <v>135</v>
      </c>
      <c r="O128" s="564">
        <v>252</v>
      </c>
      <c r="Q128" s="589">
        <v>1329</v>
      </c>
      <c r="R128" s="576">
        <f t="shared" si="8"/>
        <v>88.188453881884541</v>
      </c>
      <c r="S128" s="574">
        <v>1293</v>
      </c>
      <c r="T128" s="576">
        <f t="shared" si="9"/>
        <v>79.227941176470594</v>
      </c>
      <c r="U128" s="561">
        <v>2622</v>
      </c>
      <c r="V128" s="613">
        <f t="shared" si="10"/>
        <v>83.529786556228103</v>
      </c>
      <c r="W128" s="577"/>
      <c r="X128" s="589">
        <v>1507</v>
      </c>
      <c r="Y128" s="574">
        <v>1632</v>
      </c>
      <c r="Z128" s="564">
        <v>3139</v>
      </c>
      <c r="AA128" s="579"/>
    </row>
    <row r="129" spans="1:27">
      <c r="A129" s="2418"/>
      <c r="B129" s="653"/>
      <c r="C129" s="652" t="s">
        <v>1916</v>
      </c>
      <c r="D129" s="565">
        <v>5639</v>
      </c>
      <c r="E129" s="566">
        <v>4244</v>
      </c>
      <c r="F129" s="567">
        <v>9883</v>
      </c>
      <c r="G129" s="565">
        <v>7356</v>
      </c>
      <c r="H129" s="566">
        <v>6645</v>
      </c>
      <c r="I129" s="567">
        <v>14001</v>
      </c>
      <c r="J129" s="565">
        <v>2114</v>
      </c>
      <c r="K129" s="566">
        <v>2482</v>
      </c>
      <c r="L129" s="567">
        <v>4596</v>
      </c>
      <c r="M129" s="566">
        <v>1627</v>
      </c>
      <c r="N129" s="566">
        <v>1845</v>
      </c>
      <c r="O129" s="567">
        <v>3472</v>
      </c>
      <c r="Q129" s="590">
        <v>16736</v>
      </c>
      <c r="R129" s="584">
        <f t="shared" si="8"/>
        <v>92.239858906525569</v>
      </c>
      <c r="S129" s="585">
        <v>15216</v>
      </c>
      <c r="T129" s="584">
        <f t="shared" si="9"/>
        <v>82.718129926610487</v>
      </c>
      <c r="U129" s="568">
        <v>31952</v>
      </c>
      <c r="V129" s="614">
        <f t="shared" si="10"/>
        <v>87.446290265196097</v>
      </c>
      <c r="W129" s="577"/>
      <c r="X129" s="590">
        <v>18144</v>
      </c>
      <c r="Y129" s="585">
        <v>18395</v>
      </c>
      <c r="Z129" s="567">
        <v>36539</v>
      </c>
      <c r="AA129" s="579"/>
    </row>
    <row r="130" spans="1:27">
      <c r="A130" s="1055"/>
      <c r="B130" s="2414" t="s">
        <v>569</v>
      </c>
      <c r="C130" s="2415" t="s">
        <v>1810</v>
      </c>
      <c r="D130" s="629">
        <f t="shared" ref="D130:O130" si="14">SUM(D97:D129)</f>
        <v>103118</v>
      </c>
      <c r="E130" s="630">
        <f t="shared" si="14"/>
        <v>77807</v>
      </c>
      <c r="F130" s="631">
        <f t="shared" si="14"/>
        <v>180925</v>
      </c>
      <c r="G130" s="632">
        <f t="shared" si="14"/>
        <v>141138</v>
      </c>
      <c r="H130" s="632">
        <f t="shared" si="14"/>
        <v>125997</v>
      </c>
      <c r="I130" s="632">
        <f t="shared" si="14"/>
        <v>267135</v>
      </c>
      <c r="J130" s="629">
        <f t="shared" si="14"/>
        <v>56089</v>
      </c>
      <c r="K130" s="630">
        <f t="shared" si="14"/>
        <v>60105</v>
      </c>
      <c r="L130" s="631">
        <f t="shared" si="14"/>
        <v>116194</v>
      </c>
      <c r="M130" s="632">
        <f t="shared" si="14"/>
        <v>45093</v>
      </c>
      <c r="N130" s="632">
        <f t="shared" si="14"/>
        <v>57518</v>
      </c>
      <c r="O130" s="632">
        <f t="shared" si="14"/>
        <v>102611</v>
      </c>
      <c r="Q130" s="1110">
        <f>SUM(Q97:Q129)</f>
        <v>345438</v>
      </c>
      <c r="R130" s="1111">
        <f t="shared" si="8"/>
        <v>78.514168043657619</v>
      </c>
      <c r="S130" s="1112">
        <f>SUM(S97:S129)</f>
        <v>321427</v>
      </c>
      <c r="T130" s="1111">
        <f t="shared" si="9"/>
        <v>71.809450616718536</v>
      </c>
      <c r="U130" s="1113">
        <f>SUM(U97:U129)</f>
        <v>666865</v>
      </c>
      <c r="V130" s="1114">
        <f t="shared" si="10"/>
        <v>75.132945762635487</v>
      </c>
      <c r="W130" s="577"/>
      <c r="X130" s="1115">
        <f>SUM(X97:X129)</f>
        <v>439969</v>
      </c>
      <c r="Y130" s="1116">
        <f>SUM(Y97:Y129)</f>
        <v>447611</v>
      </c>
      <c r="Z130" s="1117">
        <f>SUM(Z97:Z129)</f>
        <v>887580</v>
      </c>
      <c r="AA130" s="579"/>
    </row>
    <row r="131" spans="1:27">
      <c r="A131" s="2413" t="s">
        <v>1917</v>
      </c>
      <c r="B131" s="650" t="s">
        <v>776</v>
      </c>
      <c r="C131" s="657" t="s">
        <v>1616</v>
      </c>
      <c r="D131" s="557">
        <v>31244</v>
      </c>
      <c r="E131" s="558">
        <v>23996</v>
      </c>
      <c r="F131" s="559">
        <v>55240</v>
      </c>
      <c r="G131" s="557">
        <v>37211</v>
      </c>
      <c r="H131" s="558">
        <v>29295</v>
      </c>
      <c r="I131" s="559">
        <v>66506</v>
      </c>
      <c r="J131" s="557">
        <v>14039</v>
      </c>
      <c r="K131" s="558">
        <v>14140</v>
      </c>
      <c r="L131" s="559">
        <v>28179</v>
      </c>
      <c r="M131" s="558">
        <v>13636</v>
      </c>
      <c r="N131" s="558">
        <v>13739</v>
      </c>
      <c r="O131" s="559">
        <v>27375</v>
      </c>
      <c r="Q131" s="588">
        <v>96130</v>
      </c>
      <c r="R131" s="582">
        <f t="shared" si="8"/>
        <v>76.625695474038295</v>
      </c>
      <c r="S131" s="581">
        <v>81170</v>
      </c>
      <c r="T131" s="582">
        <f t="shared" si="9"/>
        <v>68.258840348147842</v>
      </c>
      <c r="U131" s="560">
        <v>177300</v>
      </c>
      <c r="V131" s="612">
        <f t="shared" si="10"/>
        <v>72.554211049683062</v>
      </c>
      <c r="W131" s="577"/>
      <c r="X131" s="588">
        <v>125454</v>
      </c>
      <c r="Y131" s="581">
        <v>118915</v>
      </c>
      <c r="Z131" s="559">
        <v>244369</v>
      </c>
      <c r="AA131" s="579"/>
    </row>
    <row r="132" spans="1:27">
      <c r="A132" s="2411"/>
      <c r="B132" s="651"/>
      <c r="C132" s="658" t="s">
        <v>1918</v>
      </c>
      <c r="D132" s="562">
        <v>9632</v>
      </c>
      <c r="E132" s="563">
        <v>6850</v>
      </c>
      <c r="F132" s="564">
        <v>16482</v>
      </c>
      <c r="G132" s="562">
        <v>5648</v>
      </c>
      <c r="H132" s="563">
        <v>5157</v>
      </c>
      <c r="I132" s="564">
        <v>10805</v>
      </c>
      <c r="J132" s="562">
        <v>2866</v>
      </c>
      <c r="K132" s="563">
        <v>3506</v>
      </c>
      <c r="L132" s="564">
        <v>6372</v>
      </c>
      <c r="M132" s="563">
        <v>2051</v>
      </c>
      <c r="N132" s="563">
        <v>3057</v>
      </c>
      <c r="O132" s="564">
        <v>5108</v>
      </c>
      <c r="Q132" s="589">
        <v>20197</v>
      </c>
      <c r="R132" s="576">
        <f t="shared" si="8"/>
        <v>75.505626378556201</v>
      </c>
      <c r="S132" s="574">
        <v>18570</v>
      </c>
      <c r="T132" s="576">
        <f t="shared" si="9"/>
        <v>67.85544634048307</v>
      </c>
      <c r="U132" s="561">
        <v>38767</v>
      </c>
      <c r="V132" s="613">
        <f t="shared" si="10"/>
        <v>71.636854165126763</v>
      </c>
      <c r="W132" s="577"/>
      <c r="X132" s="589">
        <v>26749</v>
      </c>
      <c r="Y132" s="574">
        <v>27367</v>
      </c>
      <c r="Z132" s="564">
        <v>54116</v>
      </c>
      <c r="AA132" s="579"/>
    </row>
    <row r="133" spans="1:27">
      <c r="A133" s="2411"/>
      <c r="B133" s="651"/>
      <c r="C133" s="658" t="s">
        <v>1919</v>
      </c>
      <c r="D133" s="562">
        <v>1509</v>
      </c>
      <c r="E133" s="563">
        <v>1532</v>
      </c>
      <c r="F133" s="564">
        <v>3041</v>
      </c>
      <c r="G133" s="562">
        <v>843</v>
      </c>
      <c r="H133" s="563">
        <v>853</v>
      </c>
      <c r="I133" s="564">
        <v>1696</v>
      </c>
      <c r="J133" s="562">
        <v>187</v>
      </c>
      <c r="K133" s="563">
        <v>241</v>
      </c>
      <c r="L133" s="564">
        <v>428</v>
      </c>
      <c r="M133" s="563">
        <v>229</v>
      </c>
      <c r="N133" s="563">
        <v>282</v>
      </c>
      <c r="O133" s="564">
        <v>511</v>
      </c>
      <c r="Q133" s="589">
        <v>2768</v>
      </c>
      <c r="R133" s="576">
        <f t="shared" si="8"/>
        <v>63.03803233887497</v>
      </c>
      <c r="S133" s="574">
        <v>2908</v>
      </c>
      <c r="T133" s="576">
        <f t="shared" si="9"/>
        <v>55.890832212185281</v>
      </c>
      <c r="U133" s="561">
        <v>5676</v>
      </c>
      <c r="V133" s="613">
        <f t="shared" si="10"/>
        <v>59.161976235146966</v>
      </c>
      <c r="W133" s="577"/>
      <c r="X133" s="589">
        <v>4391</v>
      </c>
      <c r="Y133" s="574">
        <v>5203</v>
      </c>
      <c r="Z133" s="564">
        <v>9594</v>
      </c>
      <c r="AA133" s="579"/>
    </row>
    <row r="134" spans="1:27">
      <c r="A134" s="2411"/>
      <c r="B134" s="651"/>
      <c r="C134" s="658" t="s">
        <v>1920</v>
      </c>
      <c r="D134" s="562">
        <v>1014</v>
      </c>
      <c r="E134" s="563">
        <v>786</v>
      </c>
      <c r="F134" s="564">
        <v>1800</v>
      </c>
      <c r="G134" s="562">
        <v>306</v>
      </c>
      <c r="H134" s="563">
        <v>336</v>
      </c>
      <c r="I134" s="564">
        <v>642</v>
      </c>
      <c r="J134" s="562">
        <v>103</v>
      </c>
      <c r="K134" s="563">
        <v>157</v>
      </c>
      <c r="L134" s="564">
        <v>260</v>
      </c>
      <c r="M134" s="563">
        <v>97</v>
      </c>
      <c r="N134" s="563">
        <v>113</v>
      </c>
      <c r="O134" s="564">
        <v>210</v>
      </c>
      <c r="Q134" s="589">
        <v>1520</v>
      </c>
      <c r="R134" s="576">
        <f t="shared" si="8"/>
        <v>77.669902912621353</v>
      </c>
      <c r="S134" s="574">
        <v>1392</v>
      </c>
      <c r="T134" s="576">
        <f t="shared" si="9"/>
        <v>66.826692270763317</v>
      </c>
      <c r="U134" s="561">
        <v>2912</v>
      </c>
      <c r="V134" s="613">
        <f t="shared" si="10"/>
        <v>72.079207920792072</v>
      </c>
      <c r="W134" s="577"/>
      <c r="X134" s="589">
        <v>1957</v>
      </c>
      <c r="Y134" s="574">
        <v>2083</v>
      </c>
      <c r="Z134" s="564">
        <v>4040</v>
      </c>
      <c r="AA134" s="579"/>
    </row>
    <row r="135" spans="1:27">
      <c r="A135" s="2411"/>
      <c r="B135" s="651"/>
      <c r="C135" s="658" t="s">
        <v>776</v>
      </c>
      <c r="D135" s="562">
        <v>5547</v>
      </c>
      <c r="E135" s="563">
        <v>4063</v>
      </c>
      <c r="F135" s="564">
        <v>9610</v>
      </c>
      <c r="G135" s="562">
        <v>3055</v>
      </c>
      <c r="H135" s="563">
        <v>2870</v>
      </c>
      <c r="I135" s="564">
        <v>5925</v>
      </c>
      <c r="J135" s="562">
        <v>1014</v>
      </c>
      <c r="K135" s="563">
        <v>1246</v>
      </c>
      <c r="L135" s="564">
        <v>2260</v>
      </c>
      <c r="M135" s="563">
        <v>771</v>
      </c>
      <c r="N135" s="563">
        <v>996</v>
      </c>
      <c r="O135" s="564">
        <v>1767</v>
      </c>
      <c r="Q135" s="589">
        <v>10387</v>
      </c>
      <c r="R135" s="576">
        <f t="shared" si="8"/>
        <v>100.21225277375784</v>
      </c>
      <c r="S135" s="574">
        <v>9175</v>
      </c>
      <c r="T135" s="576">
        <f t="shared" si="9"/>
        <v>83.79760708740524</v>
      </c>
      <c r="U135" s="561">
        <v>19562</v>
      </c>
      <c r="V135" s="613">
        <f t="shared" si="10"/>
        <v>91.780050670920517</v>
      </c>
      <c r="W135" s="577"/>
      <c r="X135" s="589">
        <v>10365</v>
      </c>
      <c r="Y135" s="574">
        <v>10949</v>
      </c>
      <c r="Z135" s="564">
        <v>21314</v>
      </c>
      <c r="AA135" s="579"/>
    </row>
    <row r="136" spans="1:27">
      <c r="A136" s="2411"/>
      <c r="B136" s="651"/>
      <c r="C136" s="658" t="s">
        <v>1921</v>
      </c>
      <c r="D136" s="562">
        <v>2202</v>
      </c>
      <c r="E136" s="563">
        <v>1753</v>
      </c>
      <c r="F136" s="564">
        <v>3955</v>
      </c>
      <c r="G136" s="562">
        <v>1201</v>
      </c>
      <c r="H136" s="563">
        <v>1280</v>
      </c>
      <c r="I136" s="564">
        <v>2481</v>
      </c>
      <c r="J136" s="562">
        <v>325</v>
      </c>
      <c r="K136" s="563">
        <v>400</v>
      </c>
      <c r="L136" s="564">
        <v>725</v>
      </c>
      <c r="M136" s="563">
        <v>249</v>
      </c>
      <c r="N136" s="563">
        <v>315</v>
      </c>
      <c r="O136" s="564">
        <v>564</v>
      </c>
      <c r="Q136" s="589">
        <v>3977</v>
      </c>
      <c r="R136" s="576">
        <f t="shared" ref="R136:R199" si="15">100*Q136/X136</f>
        <v>115.17520996235157</v>
      </c>
      <c r="S136" s="574">
        <v>3748</v>
      </c>
      <c r="T136" s="576">
        <f t="shared" ref="T136:T199" si="16">100*S136/Y136</f>
        <v>106.44703209315536</v>
      </c>
      <c r="U136" s="561">
        <v>7725</v>
      </c>
      <c r="V136" s="613">
        <f t="shared" ref="V136:V199" si="17">100*U136/Z136</f>
        <v>110.76856897046171</v>
      </c>
      <c r="W136" s="577"/>
      <c r="X136" s="589">
        <v>3453</v>
      </c>
      <c r="Y136" s="574">
        <v>3521</v>
      </c>
      <c r="Z136" s="564">
        <v>6974</v>
      </c>
      <c r="AA136" s="579"/>
    </row>
    <row r="137" spans="1:27">
      <c r="A137" s="2411"/>
      <c r="B137" s="651"/>
      <c r="C137" s="658" t="s">
        <v>1922</v>
      </c>
      <c r="D137" s="562">
        <v>1970</v>
      </c>
      <c r="E137" s="563">
        <v>1482</v>
      </c>
      <c r="F137" s="564">
        <v>3452</v>
      </c>
      <c r="G137" s="562">
        <v>1296</v>
      </c>
      <c r="H137" s="563">
        <v>1445</v>
      </c>
      <c r="I137" s="564">
        <v>2741</v>
      </c>
      <c r="J137" s="562">
        <v>407</v>
      </c>
      <c r="K137" s="563">
        <v>534</v>
      </c>
      <c r="L137" s="564">
        <v>941</v>
      </c>
      <c r="M137" s="563">
        <v>276</v>
      </c>
      <c r="N137" s="563">
        <v>399</v>
      </c>
      <c r="O137" s="564">
        <v>675</v>
      </c>
      <c r="Q137" s="589">
        <v>3949</v>
      </c>
      <c r="R137" s="576">
        <f t="shared" si="15"/>
        <v>95.133702722235611</v>
      </c>
      <c r="S137" s="574">
        <v>3860</v>
      </c>
      <c r="T137" s="576">
        <f t="shared" si="16"/>
        <v>77.869679241476703</v>
      </c>
      <c r="U137" s="561">
        <v>7809</v>
      </c>
      <c r="V137" s="613">
        <f t="shared" si="17"/>
        <v>85.737812911725953</v>
      </c>
      <c r="W137" s="577"/>
      <c r="X137" s="589">
        <v>4151</v>
      </c>
      <c r="Y137" s="574">
        <v>4957</v>
      </c>
      <c r="Z137" s="564">
        <v>9108</v>
      </c>
      <c r="AA137" s="579"/>
    </row>
    <row r="138" spans="1:27">
      <c r="A138" s="2411"/>
      <c r="B138" s="651"/>
      <c r="C138" s="658" t="s">
        <v>1923</v>
      </c>
      <c r="D138" s="562">
        <v>2526</v>
      </c>
      <c r="E138" s="563">
        <v>1771</v>
      </c>
      <c r="F138" s="564">
        <v>4297</v>
      </c>
      <c r="G138" s="562">
        <v>1949</v>
      </c>
      <c r="H138" s="563">
        <v>2233</v>
      </c>
      <c r="I138" s="564">
        <v>4182</v>
      </c>
      <c r="J138" s="562">
        <v>455</v>
      </c>
      <c r="K138" s="563">
        <v>690</v>
      </c>
      <c r="L138" s="564">
        <v>1145</v>
      </c>
      <c r="M138" s="563">
        <v>381</v>
      </c>
      <c r="N138" s="563">
        <v>518</v>
      </c>
      <c r="O138" s="564">
        <v>899</v>
      </c>
      <c r="Q138" s="589">
        <v>5311</v>
      </c>
      <c r="R138" s="576">
        <f t="shared" si="15"/>
        <v>85.139467778134019</v>
      </c>
      <c r="S138" s="574">
        <v>5212</v>
      </c>
      <c r="T138" s="576">
        <f t="shared" si="16"/>
        <v>76.81650700073692</v>
      </c>
      <c r="U138" s="561">
        <v>10523</v>
      </c>
      <c r="V138" s="613">
        <f t="shared" si="17"/>
        <v>80.803194348460423</v>
      </c>
      <c r="W138" s="577"/>
      <c r="X138" s="589">
        <v>6238</v>
      </c>
      <c r="Y138" s="574">
        <v>6785</v>
      </c>
      <c r="Z138" s="564">
        <v>13023</v>
      </c>
      <c r="AA138" s="579"/>
    </row>
    <row r="139" spans="1:27">
      <c r="A139" s="2411"/>
      <c r="B139" s="651"/>
      <c r="C139" s="658" t="s">
        <v>1924</v>
      </c>
      <c r="D139" s="562">
        <v>9755</v>
      </c>
      <c r="E139" s="563">
        <v>7433</v>
      </c>
      <c r="F139" s="564">
        <v>17188</v>
      </c>
      <c r="G139" s="562">
        <v>5374</v>
      </c>
      <c r="H139" s="563">
        <v>5500</v>
      </c>
      <c r="I139" s="564">
        <v>10874</v>
      </c>
      <c r="J139" s="562">
        <v>1751</v>
      </c>
      <c r="K139" s="563">
        <v>2082</v>
      </c>
      <c r="L139" s="564">
        <v>3833</v>
      </c>
      <c r="M139" s="563">
        <v>1227</v>
      </c>
      <c r="N139" s="563">
        <v>1977</v>
      </c>
      <c r="O139" s="564">
        <v>3204</v>
      </c>
      <c r="Q139" s="589">
        <v>18107</v>
      </c>
      <c r="R139" s="576">
        <f t="shared" si="15"/>
        <v>92.016465087915435</v>
      </c>
      <c r="S139" s="574">
        <v>16992</v>
      </c>
      <c r="T139" s="576">
        <f t="shared" si="16"/>
        <v>87.768595041322314</v>
      </c>
      <c r="U139" s="561">
        <v>35099</v>
      </c>
      <c r="V139" s="613">
        <f t="shared" si="17"/>
        <v>89.909831446283107</v>
      </c>
      <c r="W139" s="577"/>
      <c r="X139" s="589">
        <v>19678</v>
      </c>
      <c r="Y139" s="574">
        <v>19360</v>
      </c>
      <c r="Z139" s="564">
        <v>39038</v>
      </c>
      <c r="AA139" s="579"/>
    </row>
    <row r="140" spans="1:27">
      <c r="A140" s="2411"/>
      <c r="B140" s="651"/>
      <c r="C140" s="658" t="s">
        <v>1925</v>
      </c>
      <c r="D140" s="562">
        <v>1883</v>
      </c>
      <c r="E140" s="563">
        <v>1308</v>
      </c>
      <c r="F140" s="564">
        <v>3191</v>
      </c>
      <c r="G140" s="562">
        <v>1188</v>
      </c>
      <c r="H140" s="563">
        <v>1237</v>
      </c>
      <c r="I140" s="564">
        <v>2425</v>
      </c>
      <c r="J140" s="562">
        <v>388</v>
      </c>
      <c r="K140" s="563">
        <v>478</v>
      </c>
      <c r="L140" s="564">
        <v>866</v>
      </c>
      <c r="M140" s="563">
        <v>275</v>
      </c>
      <c r="N140" s="563">
        <v>444</v>
      </c>
      <c r="O140" s="564">
        <v>719</v>
      </c>
      <c r="Q140" s="589">
        <v>3734</v>
      </c>
      <c r="R140" s="576">
        <f t="shared" si="15"/>
        <v>89.330143540669852</v>
      </c>
      <c r="S140" s="574">
        <v>3467</v>
      </c>
      <c r="T140" s="576">
        <f t="shared" si="16"/>
        <v>81.826764219966961</v>
      </c>
      <c r="U140" s="561">
        <v>7201</v>
      </c>
      <c r="V140" s="613">
        <f t="shared" si="17"/>
        <v>85.553047404063207</v>
      </c>
      <c r="W140" s="577"/>
      <c r="X140" s="589">
        <v>4180</v>
      </c>
      <c r="Y140" s="574">
        <v>4237</v>
      </c>
      <c r="Z140" s="564">
        <v>8417</v>
      </c>
      <c r="AA140" s="579"/>
    </row>
    <row r="141" spans="1:27">
      <c r="A141" s="2411"/>
      <c r="B141" s="651"/>
      <c r="C141" s="658" t="s">
        <v>1926</v>
      </c>
      <c r="D141" s="562">
        <v>9506</v>
      </c>
      <c r="E141" s="563">
        <v>7861</v>
      </c>
      <c r="F141" s="564">
        <v>17367</v>
      </c>
      <c r="G141" s="562">
        <v>7285</v>
      </c>
      <c r="H141" s="563">
        <v>6574</v>
      </c>
      <c r="I141" s="564">
        <v>13859</v>
      </c>
      <c r="J141" s="562">
        <v>1443</v>
      </c>
      <c r="K141" s="563">
        <v>1554</v>
      </c>
      <c r="L141" s="564">
        <v>2997</v>
      </c>
      <c r="M141" s="563">
        <v>1304</v>
      </c>
      <c r="N141" s="563">
        <v>1250</v>
      </c>
      <c r="O141" s="564">
        <v>2554</v>
      </c>
      <c r="Q141" s="589">
        <v>19538</v>
      </c>
      <c r="R141" s="576">
        <f t="shared" si="15"/>
        <v>88.87372634643377</v>
      </c>
      <c r="S141" s="574">
        <v>17239</v>
      </c>
      <c r="T141" s="576">
        <f t="shared" si="16"/>
        <v>82.673124880107423</v>
      </c>
      <c r="U141" s="561">
        <v>36777</v>
      </c>
      <c r="V141" s="613">
        <f t="shared" si="17"/>
        <v>85.855355308618925</v>
      </c>
      <c r="W141" s="577"/>
      <c r="X141" s="589">
        <v>21984</v>
      </c>
      <c r="Y141" s="574">
        <v>20852</v>
      </c>
      <c r="Z141" s="564">
        <v>42836</v>
      </c>
      <c r="AA141" s="579"/>
    </row>
    <row r="142" spans="1:27">
      <c r="A142" s="2411"/>
      <c r="B142" s="651"/>
      <c r="C142" s="658" t="s">
        <v>1927</v>
      </c>
      <c r="D142" s="562">
        <v>1335</v>
      </c>
      <c r="E142" s="563">
        <v>1352</v>
      </c>
      <c r="F142" s="564">
        <v>2687</v>
      </c>
      <c r="G142" s="562">
        <v>891</v>
      </c>
      <c r="H142" s="563">
        <v>932</v>
      </c>
      <c r="I142" s="564">
        <v>1823</v>
      </c>
      <c r="J142" s="562">
        <v>201</v>
      </c>
      <c r="K142" s="563">
        <v>236</v>
      </c>
      <c r="L142" s="564">
        <v>437</v>
      </c>
      <c r="M142" s="563">
        <v>162</v>
      </c>
      <c r="N142" s="563">
        <v>208</v>
      </c>
      <c r="O142" s="564">
        <v>370</v>
      </c>
      <c r="Q142" s="589">
        <v>2589</v>
      </c>
      <c r="R142" s="576">
        <f t="shared" si="15"/>
        <v>55.91792656587473</v>
      </c>
      <c r="S142" s="574">
        <v>2728</v>
      </c>
      <c r="T142" s="576">
        <f t="shared" si="16"/>
        <v>54.977831519548566</v>
      </c>
      <c r="U142" s="561">
        <v>5317</v>
      </c>
      <c r="V142" s="613">
        <f t="shared" si="17"/>
        <v>55.431609674728939</v>
      </c>
      <c r="W142" s="577"/>
      <c r="X142" s="589">
        <v>4630</v>
      </c>
      <c r="Y142" s="574">
        <v>4962</v>
      </c>
      <c r="Z142" s="564">
        <v>9592</v>
      </c>
      <c r="AA142" s="579"/>
    </row>
    <row r="143" spans="1:27">
      <c r="A143" s="2411"/>
      <c r="B143" s="651"/>
      <c r="C143" s="658" t="s">
        <v>1928</v>
      </c>
      <c r="D143" s="562">
        <v>2034</v>
      </c>
      <c r="E143" s="563">
        <v>2145</v>
      </c>
      <c r="F143" s="564">
        <v>4179</v>
      </c>
      <c r="G143" s="562">
        <v>640</v>
      </c>
      <c r="H143" s="563">
        <v>519</v>
      </c>
      <c r="I143" s="564">
        <v>1159</v>
      </c>
      <c r="J143" s="562">
        <v>192</v>
      </c>
      <c r="K143" s="563">
        <v>194</v>
      </c>
      <c r="L143" s="564">
        <v>386</v>
      </c>
      <c r="M143" s="563">
        <v>175</v>
      </c>
      <c r="N143" s="563">
        <v>200</v>
      </c>
      <c r="O143" s="564">
        <v>375</v>
      </c>
      <c r="Q143" s="589">
        <v>3041</v>
      </c>
      <c r="R143" s="576">
        <f t="shared" si="15"/>
        <v>84.308289437205431</v>
      </c>
      <c r="S143" s="574">
        <v>3058</v>
      </c>
      <c r="T143" s="576">
        <f t="shared" si="16"/>
        <v>73.298178331735372</v>
      </c>
      <c r="U143" s="561">
        <v>6099</v>
      </c>
      <c r="V143" s="613">
        <f t="shared" si="17"/>
        <v>78.403393752410338</v>
      </c>
      <c r="W143" s="577"/>
      <c r="X143" s="589">
        <v>3607</v>
      </c>
      <c r="Y143" s="574">
        <v>4172</v>
      </c>
      <c r="Z143" s="564">
        <v>7779</v>
      </c>
      <c r="AA143" s="579"/>
    </row>
    <row r="144" spans="1:27">
      <c r="A144" s="2411"/>
      <c r="B144" s="651"/>
      <c r="C144" s="658" t="s">
        <v>1929</v>
      </c>
      <c r="D144" s="562">
        <v>18465</v>
      </c>
      <c r="E144" s="563">
        <v>13852</v>
      </c>
      <c r="F144" s="564">
        <v>32317</v>
      </c>
      <c r="G144" s="562">
        <v>29382</v>
      </c>
      <c r="H144" s="563">
        <v>24662</v>
      </c>
      <c r="I144" s="564">
        <v>54044</v>
      </c>
      <c r="J144" s="562">
        <v>9451</v>
      </c>
      <c r="K144" s="563">
        <v>9819</v>
      </c>
      <c r="L144" s="564">
        <v>19270</v>
      </c>
      <c r="M144" s="563">
        <v>7534</v>
      </c>
      <c r="N144" s="563">
        <v>8054</v>
      </c>
      <c r="O144" s="564">
        <v>15588</v>
      </c>
      <c r="Q144" s="589">
        <v>64832</v>
      </c>
      <c r="R144" s="576">
        <f t="shared" si="15"/>
        <v>90.756631903128721</v>
      </c>
      <c r="S144" s="574">
        <v>56387</v>
      </c>
      <c r="T144" s="576">
        <f t="shared" si="16"/>
        <v>82.071173859253335</v>
      </c>
      <c r="U144" s="561">
        <v>121219</v>
      </c>
      <c r="V144" s="613">
        <f t="shared" si="17"/>
        <v>86.498501498501497</v>
      </c>
      <c r="W144" s="577"/>
      <c r="X144" s="589">
        <v>71435</v>
      </c>
      <c r="Y144" s="574">
        <v>68705</v>
      </c>
      <c r="Z144" s="564">
        <v>140140</v>
      </c>
      <c r="AA144" s="579"/>
    </row>
    <row r="145" spans="1:27">
      <c r="A145" s="2411"/>
      <c r="B145" s="651"/>
      <c r="C145" s="658" t="s">
        <v>1930</v>
      </c>
      <c r="D145" s="562">
        <v>1544</v>
      </c>
      <c r="E145" s="563">
        <v>1354</v>
      </c>
      <c r="F145" s="564">
        <v>2898</v>
      </c>
      <c r="G145" s="562">
        <v>1461</v>
      </c>
      <c r="H145" s="563">
        <v>1546</v>
      </c>
      <c r="I145" s="564">
        <v>3007</v>
      </c>
      <c r="J145" s="562">
        <v>240</v>
      </c>
      <c r="K145" s="563">
        <v>304</v>
      </c>
      <c r="L145" s="564">
        <v>544</v>
      </c>
      <c r="M145" s="563">
        <v>195</v>
      </c>
      <c r="N145" s="563">
        <v>245</v>
      </c>
      <c r="O145" s="564">
        <v>440</v>
      </c>
      <c r="Q145" s="589">
        <v>3440</v>
      </c>
      <c r="R145" s="576">
        <f t="shared" si="15"/>
        <v>70.347648261758692</v>
      </c>
      <c r="S145" s="574">
        <v>3449</v>
      </c>
      <c r="T145" s="576">
        <f t="shared" si="16"/>
        <v>63.752310536044362</v>
      </c>
      <c r="U145" s="561">
        <v>6889</v>
      </c>
      <c r="V145" s="613">
        <f t="shared" si="17"/>
        <v>66.883495145631073</v>
      </c>
      <c r="W145" s="577"/>
      <c r="X145" s="589">
        <v>4890</v>
      </c>
      <c r="Y145" s="574">
        <v>5410</v>
      </c>
      <c r="Z145" s="564">
        <v>10300</v>
      </c>
      <c r="AA145" s="579"/>
    </row>
    <row r="146" spans="1:27">
      <c r="A146" s="2411"/>
      <c r="B146" s="651"/>
      <c r="C146" s="658" t="s">
        <v>1931</v>
      </c>
      <c r="D146" s="562">
        <v>1134</v>
      </c>
      <c r="E146" s="563">
        <v>1086</v>
      </c>
      <c r="F146" s="564">
        <v>2220</v>
      </c>
      <c r="G146" s="562">
        <v>852</v>
      </c>
      <c r="H146" s="563">
        <v>848</v>
      </c>
      <c r="I146" s="564">
        <v>1700</v>
      </c>
      <c r="J146" s="562">
        <v>191</v>
      </c>
      <c r="K146" s="563">
        <v>250</v>
      </c>
      <c r="L146" s="564">
        <v>441</v>
      </c>
      <c r="M146" s="563">
        <v>214</v>
      </c>
      <c r="N146" s="563">
        <v>258</v>
      </c>
      <c r="O146" s="564">
        <v>472</v>
      </c>
      <c r="Q146" s="589">
        <v>2391</v>
      </c>
      <c r="R146" s="576">
        <f t="shared" si="15"/>
        <v>66.435120866907468</v>
      </c>
      <c r="S146" s="574">
        <v>2442</v>
      </c>
      <c r="T146" s="576">
        <f t="shared" si="16"/>
        <v>61.095821866399803</v>
      </c>
      <c r="U146" s="561">
        <v>4833</v>
      </c>
      <c r="V146" s="613">
        <f t="shared" si="17"/>
        <v>63.625592417061611</v>
      </c>
      <c r="W146" s="577"/>
      <c r="X146" s="589">
        <v>3599</v>
      </c>
      <c r="Y146" s="574">
        <v>3997</v>
      </c>
      <c r="Z146" s="564">
        <v>7596</v>
      </c>
      <c r="AA146" s="579"/>
    </row>
    <row r="147" spans="1:27">
      <c r="A147" s="2411"/>
      <c r="B147" s="651"/>
      <c r="C147" s="658" t="s">
        <v>1932</v>
      </c>
      <c r="D147" s="562">
        <v>5187</v>
      </c>
      <c r="E147" s="563">
        <v>3306</v>
      </c>
      <c r="F147" s="564">
        <v>8493</v>
      </c>
      <c r="G147" s="562">
        <v>7249</v>
      </c>
      <c r="H147" s="563">
        <v>7150</v>
      </c>
      <c r="I147" s="564">
        <v>14399</v>
      </c>
      <c r="J147" s="562">
        <v>2267</v>
      </c>
      <c r="K147" s="563">
        <v>2715</v>
      </c>
      <c r="L147" s="564">
        <v>4982</v>
      </c>
      <c r="M147" s="563">
        <v>1750</v>
      </c>
      <c r="N147" s="563">
        <v>2398</v>
      </c>
      <c r="O147" s="564">
        <v>4148</v>
      </c>
      <c r="Q147" s="589">
        <v>16453</v>
      </c>
      <c r="R147" s="576">
        <f t="shared" si="15"/>
        <v>77.86559394226218</v>
      </c>
      <c r="S147" s="574">
        <v>15569</v>
      </c>
      <c r="T147" s="576">
        <f t="shared" si="16"/>
        <v>72.991092358180964</v>
      </c>
      <c r="U147" s="561">
        <v>32022</v>
      </c>
      <c r="V147" s="613">
        <f t="shared" si="17"/>
        <v>75.416862929816304</v>
      </c>
      <c r="W147" s="577"/>
      <c r="X147" s="589">
        <v>21130</v>
      </c>
      <c r="Y147" s="574">
        <v>21330</v>
      </c>
      <c r="Z147" s="564">
        <v>42460</v>
      </c>
      <c r="AA147" s="579"/>
    </row>
    <row r="148" spans="1:27">
      <c r="A148" s="2411"/>
      <c r="B148" s="651"/>
      <c r="C148" s="658" t="s">
        <v>1933</v>
      </c>
      <c r="D148" s="562">
        <v>1945</v>
      </c>
      <c r="E148" s="563">
        <v>1520</v>
      </c>
      <c r="F148" s="564">
        <v>3465</v>
      </c>
      <c r="G148" s="562">
        <v>1694</v>
      </c>
      <c r="H148" s="563">
        <v>1804</v>
      </c>
      <c r="I148" s="564">
        <v>3498</v>
      </c>
      <c r="J148" s="562">
        <v>405</v>
      </c>
      <c r="K148" s="563">
        <v>552</v>
      </c>
      <c r="L148" s="564">
        <v>957</v>
      </c>
      <c r="M148" s="563">
        <v>218</v>
      </c>
      <c r="N148" s="563">
        <v>338</v>
      </c>
      <c r="O148" s="564">
        <v>556</v>
      </c>
      <c r="Q148" s="589">
        <v>4262</v>
      </c>
      <c r="R148" s="576">
        <f t="shared" si="15"/>
        <v>89.42509441879983</v>
      </c>
      <c r="S148" s="574">
        <v>4214</v>
      </c>
      <c r="T148" s="576">
        <f t="shared" si="16"/>
        <v>87.282518641259315</v>
      </c>
      <c r="U148" s="561">
        <v>8476</v>
      </c>
      <c r="V148" s="613">
        <f t="shared" si="17"/>
        <v>88.34688346883469</v>
      </c>
      <c r="W148" s="577"/>
      <c r="X148" s="589">
        <v>4766</v>
      </c>
      <c r="Y148" s="574">
        <v>4828</v>
      </c>
      <c r="Z148" s="564">
        <v>9594</v>
      </c>
      <c r="AA148" s="579"/>
    </row>
    <row r="149" spans="1:27">
      <c r="A149" s="2411"/>
      <c r="B149" s="651"/>
      <c r="C149" s="658" t="s">
        <v>1934</v>
      </c>
      <c r="D149" s="562">
        <v>2477</v>
      </c>
      <c r="E149" s="563">
        <v>1918</v>
      </c>
      <c r="F149" s="564">
        <v>4395</v>
      </c>
      <c r="G149" s="562">
        <v>2520</v>
      </c>
      <c r="H149" s="563">
        <v>2571</v>
      </c>
      <c r="I149" s="564">
        <v>5091</v>
      </c>
      <c r="J149" s="562">
        <v>664</v>
      </c>
      <c r="K149" s="563">
        <v>786</v>
      </c>
      <c r="L149" s="564">
        <v>1450</v>
      </c>
      <c r="M149" s="563">
        <v>408</v>
      </c>
      <c r="N149" s="563">
        <v>516</v>
      </c>
      <c r="O149" s="564">
        <v>924</v>
      </c>
      <c r="Q149" s="589">
        <v>6069</v>
      </c>
      <c r="R149" s="576">
        <f t="shared" si="15"/>
        <v>86.25639567936328</v>
      </c>
      <c r="S149" s="574">
        <v>5791</v>
      </c>
      <c r="T149" s="576">
        <f t="shared" si="16"/>
        <v>78.39447678353865</v>
      </c>
      <c r="U149" s="561">
        <v>11860</v>
      </c>
      <c r="V149" s="613">
        <f t="shared" si="17"/>
        <v>82.229771892116759</v>
      </c>
      <c r="W149" s="577"/>
      <c r="X149" s="589">
        <v>7036</v>
      </c>
      <c r="Y149" s="574">
        <v>7387</v>
      </c>
      <c r="Z149" s="564">
        <v>14423</v>
      </c>
      <c r="AA149" s="579"/>
    </row>
    <row r="150" spans="1:27">
      <c r="A150" s="2411"/>
      <c r="B150" s="651"/>
      <c r="C150" s="658" t="s">
        <v>1935</v>
      </c>
      <c r="D150" s="562">
        <v>2690</v>
      </c>
      <c r="E150" s="563">
        <v>2023</v>
      </c>
      <c r="F150" s="564">
        <v>4713</v>
      </c>
      <c r="G150" s="562">
        <v>3431</v>
      </c>
      <c r="H150" s="563">
        <v>3627</v>
      </c>
      <c r="I150" s="564">
        <v>7058</v>
      </c>
      <c r="J150" s="562">
        <v>987</v>
      </c>
      <c r="K150" s="563">
        <v>1183</v>
      </c>
      <c r="L150" s="564">
        <v>2170</v>
      </c>
      <c r="M150" s="563">
        <v>568</v>
      </c>
      <c r="N150" s="563">
        <v>839</v>
      </c>
      <c r="O150" s="564">
        <v>1407</v>
      </c>
      <c r="Q150" s="589">
        <v>7676</v>
      </c>
      <c r="R150" s="576">
        <f t="shared" si="15"/>
        <v>84.789572517397545</v>
      </c>
      <c r="S150" s="574">
        <v>7672</v>
      </c>
      <c r="T150" s="576">
        <f t="shared" si="16"/>
        <v>80.706921944035344</v>
      </c>
      <c r="U150" s="561">
        <v>15348</v>
      </c>
      <c r="V150" s="613">
        <f t="shared" si="17"/>
        <v>82.698421251144993</v>
      </c>
      <c r="W150" s="577"/>
      <c r="X150" s="589">
        <v>9053</v>
      </c>
      <c r="Y150" s="574">
        <v>9506</v>
      </c>
      <c r="Z150" s="564">
        <v>18559</v>
      </c>
      <c r="AA150" s="579"/>
    </row>
    <row r="151" spans="1:27">
      <c r="A151" s="2411"/>
      <c r="B151" s="651"/>
      <c r="C151" s="658" t="s">
        <v>1936</v>
      </c>
      <c r="D151" s="562">
        <v>4155</v>
      </c>
      <c r="E151" s="563">
        <v>3060</v>
      </c>
      <c r="F151" s="564">
        <v>7215</v>
      </c>
      <c r="G151" s="562">
        <v>5164</v>
      </c>
      <c r="H151" s="563">
        <v>5446</v>
      </c>
      <c r="I151" s="564">
        <v>10610</v>
      </c>
      <c r="J151" s="562">
        <v>1312</v>
      </c>
      <c r="K151" s="563">
        <v>1595</v>
      </c>
      <c r="L151" s="564">
        <v>2907</v>
      </c>
      <c r="M151" s="563">
        <v>770</v>
      </c>
      <c r="N151" s="563">
        <v>1111</v>
      </c>
      <c r="O151" s="564">
        <v>1881</v>
      </c>
      <c r="Q151" s="589">
        <v>11401</v>
      </c>
      <c r="R151" s="576">
        <f t="shared" si="15"/>
        <v>84.414334369909668</v>
      </c>
      <c r="S151" s="574">
        <v>11212</v>
      </c>
      <c r="T151" s="576">
        <f t="shared" si="16"/>
        <v>78.664140882621197</v>
      </c>
      <c r="U151" s="561">
        <v>22613</v>
      </c>
      <c r="V151" s="613">
        <f t="shared" si="17"/>
        <v>81.461868222918696</v>
      </c>
      <c r="W151" s="577"/>
      <c r="X151" s="589">
        <v>13506</v>
      </c>
      <c r="Y151" s="574">
        <v>14253</v>
      </c>
      <c r="Z151" s="564">
        <v>27759</v>
      </c>
      <c r="AA151" s="579"/>
    </row>
    <row r="152" spans="1:27">
      <c r="A152" s="2411"/>
      <c r="B152" s="651"/>
      <c r="C152" s="658" t="s">
        <v>1937</v>
      </c>
      <c r="D152" s="562">
        <v>1073</v>
      </c>
      <c r="E152" s="563">
        <v>1090</v>
      </c>
      <c r="F152" s="564">
        <v>2163</v>
      </c>
      <c r="G152" s="562">
        <v>629</v>
      </c>
      <c r="H152" s="563">
        <v>694</v>
      </c>
      <c r="I152" s="564">
        <v>1323</v>
      </c>
      <c r="J152" s="562">
        <v>176</v>
      </c>
      <c r="K152" s="563">
        <v>216</v>
      </c>
      <c r="L152" s="564">
        <v>392</v>
      </c>
      <c r="M152" s="563">
        <v>154</v>
      </c>
      <c r="N152" s="563">
        <v>197</v>
      </c>
      <c r="O152" s="564">
        <v>351</v>
      </c>
      <c r="Q152" s="589">
        <v>2032</v>
      </c>
      <c r="R152" s="576">
        <f t="shared" si="15"/>
        <v>86.101694915254242</v>
      </c>
      <c r="S152" s="574">
        <v>2197</v>
      </c>
      <c r="T152" s="576">
        <f t="shared" si="16"/>
        <v>84.597612629957638</v>
      </c>
      <c r="U152" s="561">
        <v>4229</v>
      </c>
      <c r="V152" s="613">
        <f t="shared" si="17"/>
        <v>85.313697801089376</v>
      </c>
      <c r="W152" s="577"/>
      <c r="X152" s="589">
        <v>2360</v>
      </c>
      <c r="Y152" s="574">
        <v>2597</v>
      </c>
      <c r="Z152" s="564">
        <v>4957</v>
      </c>
      <c r="AA152" s="579"/>
    </row>
    <row r="153" spans="1:27">
      <c r="A153" s="2411"/>
      <c r="B153" s="651"/>
      <c r="C153" s="658" t="s">
        <v>1938</v>
      </c>
      <c r="D153" s="562">
        <v>14390</v>
      </c>
      <c r="E153" s="563">
        <v>11210</v>
      </c>
      <c r="F153" s="564">
        <v>25600</v>
      </c>
      <c r="G153" s="562">
        <v>16213</v>
      </c>
      <c r="H153" s="563">
        <v>13536</v>
      </c>
      <c r="I153" s="564">
        <v>29749</v>
      </c>
      <c r="J153" s="562">
        <v>4652</v>
      </c>
      <c r="K153" s="563">
        <v>4708</v>
      </c>
      <c r="L153" s="564">
        <v>9360</v>
      </c>
      <c r="M153" s="563">
        <v>4258</v>
      </c>
      <c r="N153" s="563">
        <v>4383</v>
      </c>
      <c r="O153" s="564">
        <v>8641</v>
      </c>
      <c r="Q153" s="589">
        <v>39513</v>
      </c>
      <c r="R153" s="576">
        <f t="shared" si="15"/>
        <v>85.195886069126118</v>
      </c>
      <c r="S153" s="574">
        <v>33837</v>
      </c>
      <c r="T153" s="576">
        <f t="shared" si="16"/>
        <v>76.118597170044765</v>
      </c>
      <c r="U153" s="561">
        <v>73350</v>
      </c>
      <c r="V153" s="613">
        <f t="shared" si="17"/>
        <v>80.753478950149727</v>
      </c>
      <c r="W153" s="577"/>
      <c r="X153" s="589">
        <v>46379</v>
      </c>
      <c r="Y153" s="574">
        <v>44453</v>
      </c>
      <c r="Z153" s="564">
        <v>90832</v>
      </c>
      <c r="AA153" s="579"/>
    </row>
    <row r="154" spans="1:27">
      <c r="A154" s="2411"/>
      <c r="B154" s="651"/>
      <c r="C154" s="658" t="s">
        <v>1939</v>
      </c>
      <c r="D154" s="562">
        <v>5338</v>
      </c>
      <c r="E154" s="563">
        <v>3669</v>
      </c>
      <c r="F154" s="564">
        <v>9007</v>
      </c>
      <c r="G154" s="562">
        <v>3441</v>
      </c>
      <c r="H154" s="563">
        <v>3533</v>
      </c>
      <c r="I154" s="564">
        <v>6974</v>
      </c>
      <c r="J154" s="562">
        <v>1070</v>
      </c>
      <c r="K154" s="563">
        <v>1327</v>
      </c>
      <c r="L154" s="564">
        <v>2397</v>
      </c>
      <c r="M154" s="563">
        <v>927</v>
      </c>
      <c r="N154" s="563">
        <v>1415</v>
      </c>
      <c r="O154" s="564">
        <v>2342</v>
      </c>
      <c r="Q154" s="589">
        <v>10776</v>
      </c>
      <c r="R154" s="576">
        <f t="shared" si="15"/>
        <v>116.52249134948097</v>
      </c>
      <c r="S154" s="574">
        <v>9944</v>
      </c>
      <c r="T154" s="576">
        <f t="shared" si="16"/>
        <v>106.87876182287188</v>
      </c>
      <c r="U154" s="561">
        <v>20720</v>
      </c>
      <c r="V154" s="613">
        <f t="shared" si="17"/>
        <v>111.68607158257869</v>
      </c>
      <c r="W154" s="577"/>
      <c r="X154" s="589">
        <v>9248</v>
      </c>
      <c r="Y154" s="574">
        <v>9304</v>
      </c>
      <c r="Z154" s="564">
        <v>18552</v>
      </c>
      <c r="AA154" s="579"/>
    </row>
    <row r="155" spans="1:27">
      <c r="A155" s="2411"/>
      <c r="B155" s="651"/>
      <c r="C155" s="658" t="s">
        <v>1940</v>
      </c>
      <c r="D155" s="562">
        <v>6961</v>
      </c>
      <c r="E155" s="563">
        <v>5994</v>
      </c>
      <c r="F155" s="564">
        <v>12955</v>
      </c>
      <c r="G155" s="562">
        <v>4591</v>
      </c>
      <c r="H155" s="563">
        <v>4769</v>
      </c>
      <c r="I155" s="564">
        <v>9360</v>
      </c>
      <c r="J155" s="562">
        <v>1057</v>
      </c>
      <c r="K155" s="563">
        <v>1341</v>
      </c>
      <c r="L155" s="564">
        <v>2398</v>
      </c>
      <c r="M155" s="563">
        <v>658</v>
      </c>
      <c r="N155" s="563">
        <v>799</v>
      </c>
      <c r="O155" s="564">
        <v>1457</v>
      </c>
      <c r="Q155" s="589">
        <v>13267</v>
      </c>
      <c r="R155" s="576">
        <f t="shared" si="15"/>
        <v>95.015397837141009</v>
      </c>
      <c r="S155" s="574">
        <v>12903</v>
      </c>
      <c r="T155" s="576">
        <f t="shared" si="16"/>
        <v>87.006068779501007</v>
      </c>
      <c r="U155" s="561">
        <v>26170</v>
      </c>
      <c r="V155" s="613">
        <f t="shared" si="17"/>
        <v>90.890146910707458</v>
      </c>
      <c r="W155" s="577"/>
      <c r="X155" s="589">
        <v>13963</v>
      </c>
      <c r="Y155" s="574">
        <v>14830</v>
      </c>
      <c r="Z155" s="564">
        <v>28793</v>
      </c>
      <c r="AA155" s="579"/>
    </row>
    <row r="156" spans="1:27">
      <c r="A156" s="2411"/>
      <c r="B156" s="651"/>
      <c r="C156" s="658" t="s">
        <v>1941</v>
      </c>
      <c r="D156" s="562">
        <v>10246</v>
      </c>
      <c r="E156" s="563">
        <v>9050</v>
      </c>
      <c r="F156" s="564">
        <v>19296</v>
      </c>
      <c r="G156" s="562">
        <v>7144</v>
      </c>
      <c r="H156" s="563">
        <v>6266</v>
      </c>
      <c r="I156" s="564">
        <v>13410</v>
      </c>
      <c r="J156" s="562">
        <v>1688</v>
      </c>
      <c r="K156" s="563">
        <v>1824</v>
      </c>
      <c r="L156" s="564">
        <v>3512</v>
      </c>
      <c r="M156" s="563">
        <v>1411</v>
      </c>
      <c r="N156" s="563">
        <v>1491</v>
      </c>
      <c r="O156" s="564">
        <v>2902</v>
      </c>
      <c r="Q156" s="589">
        <v>20489</v>
      </c>
      <c r="R156" s="576">
        <f t="shared" si="15"/>
        <v>108.7007268290095</v>
      </c>
      <c r="S156" s="574">
        <v>18631</v>
      </c>
      <c r="T156" s="576">
        <f t="shared" si="16"/>
        <v>98.410099302767804</v>
      </c>
      <c r="U156" s="561">
        <v>39120</v>
      </c>
      <c r="V156" s="613">
        <f t="shared" si="17"/>
        <v>103.54410947301554</v>
      </c>
      <c r="W156" s="577"/>
      <c r="X156" s="589">
        <v>18849</v>
      </c>
      <c r="Y156" s="574">
        <v>18932</v>
      </c>
      <c r="Z156" s="564">
        <v>37781</v>
      </c>
      <c r="AA156" s="579"/>
    </row>
    <row r="157" spans="1:27">
      <c r="A157" s="2411"/>
      <c r="B157" s="651"/>
      <c r="C157" s="658" t="s">
        <v>1942</v>
      </c>
      <c r="D157" s="562">
        <v>4437</v>
      </c>
      <c r="E157" s="563">
        <v>3867</v>
      </c>
      <c r="F157" s="564">
        <v>8304</v>
      </c>
      <c r="G157" s="562">
        <v>2608</v>
      </c>
      <c r="H157" s="563">
        <v>2731</v>
      </c>
      <c r="I157" s="564">
        <v>5339</v>
      </c>
      <c r="J157" s="562">
        <v>520</v>
      </c>
      <c r="K157" s="563">
        <v>621</v>
      </c>
      <c r="L157" s="564">
        <v>1141</v>
      </c>
      <c r="M157" s="563">
        <v>365</v>
      </c>
      <c r="N157" s="563">
        <v>431</v>
      </c>
      <c r="O157" s="564">
        <v>796</v>
      </c>
      <c r="Q157" s="589">
        <v>7930</v>
      </c>
      <c r="R157" s="576">
        <f t="shared" si="15"/>
        <v>92.44579155980415</v>
      </c>
      <c r="S157" s="574">
        <v>7650</v>
      </c>
      <c r="T157" s="576">
        <f t="shared" si="16"/>
        <v>85.848950735046571</v>
      </c>
      <c r="U157" s="561">
        <v>15580</v>
      </c>
      <c r="V157" s="613">
        <f t="shared" si="17"/>
        <v>89.084567442392355</v>
      </c>
      <c r="W157" s="577"/>
      <c r="X157" s="589">
        <v>8578</v>
      </c>
      <c r="Y157" s="574">
        <v>8911</v>
      </c>
      <c r="Z157" s="564">
        <v>17489</v>
      </c>
      <c r="AA157" s="579"/>
    </row>
    <row r="158" spans="1:27">
      <c r="A158" s="2411"/>
      <c r="B158" s="651"/>
      <c r="C158" s="658" t="s">
        <v>1943</v>
      </c>
      <c r="D158" s="562">
        <v>8207</v>
      </c>
      <c r="E158" s="563">
        <v>5699</v>
      </c>
      <c r="F158" s="564">
        <v>13906</v>
      </c>
      <c r="G158" s="562">
        <v>7389</v>
      </c>
      <c r="H158" s="563">
        <v>6810</v>
      </c>
      <c r="I158" s="564">
        <v>14199</v>
      </c>
      <c r="J158" s="562">
        <v>1867</v>
      </c>
      <c r="K158" s="563">
        <v>2209</v>
      </c>
      <c r="L158" s="564">
        <v>4076</v>
      </c>
      <c r="M158" s="563">
        <v>1507</v>
      </c>
      <c r="N158" s="563">
        <v>1862</v>
      </c>
      <c r="O158" s="564">
        <v>3369</v>
      </c>
      <c r="Q158" s="589">
        <v>18970</v>
      </c>
      <c r="R158" s="576">
        <f t="shared" si="15"/>
        <v>92.297961368170093</v>
      </c>
      <c r="S158" s="574">
        <v>16580</v>
      </c>
      <c r="T158" s="576">
        <f t="shared" si="16"/>
        <v>82.479355288031044</v>
      </c>
      <c r="U158" s="561">
        <v>35550</v>
      </c>
      <c r="V158" s="613">
        <f t="shared" si="17"/>
        <v>87.443118927561187</v>
      </c>
      <c r="W158" s="577"/>
      <c r="X158" s="589">
        <v>20553</v>
      </c>
      <c r="Y158" s="574">
        <v>20102</v>
      </c>
      <c r="Z158" s="564">
        <v>40655</v>
      </c>
      <c r="AA158" s="579"/>
    </row>
    <row r="159" spans="1:27">
      <c r="A159" s="2411"/>
      <c r="B159" s="651"/>
      <c r="C159" s="658" t="s">
        <v>1944</v>
      </c>
      <c r="D159" s="562">
        <v>3768</v>
      </c>
      <c r="E159" s="563">
        <v>2562</v>
      </c>
      <c r="F159" s="564">
        <v>6330</v>
      </c>
      <c r="G159" s="562">
        <v>2792</v>
      </c>
      <c r="H159" s="563">
        <v>2780</v>
      </c>
      <c r="I159" s="564">
        <v>5572</v>
      </c>
      <c r="J159" s="562">
        <v>663</v>
      </c>
      <c r="K159" s="563">
        <v>753</v>
      </c>
      <c r="L159" s="564">
        <v>1416</v>
      </c>
      <c r="M159" s="563">
        <v>618</v>
      </c>
      <c r="N159" s="563">
        <v>722</v>
      </c>
      <c r="O159" s="564">
        <v>1340</v>
      </c>
      <c r="Q159" s="589">
        <v>7841</v>
      </c>
      <c r="R159" s="576">
        <f t="shared" si="15"/>
        <v>105.47484530535378</v>
      </c>
      <c r="S159" s="574">
        <v>6817</v>
      </c>
      <c r="T159" s="576">
        <f t="shared" si="16"/>
        <v>94.693707459369364</v>
      </c>
      <c r="U159" s="561">
        <v>14658</v>
      </c>
      <c r="V159" s="613">
        <f t="shared" si="17"/>
        <v>100.17084671632611</v>
      </c>
      <c r="W159" s="577"/>
      <c r="X159" s="589">
        <v>7434</v>
      </c>
      <c r="Y159" s="574">
        <v>7199</v>
      </c>
      <c r="Z159" s="564">
        <v>14633</v>
      </c>
      <c r="AA159" s="579"/>
    </row>
    <row r="160" spans="1:27">
      <c r="A160" s="2412"/>
      <c r="B160" s="653"/>
      <c r="C160" s="659" t="s">
        <v>1945</v>
      </c>
      <c r="D160" s="565">
        <v>4610</v>
      </c>
      <c r="E160" s="566">
        <v>3557</v>
      </c>
      <c r="F160" s="567">
        <v>8167</v>
      </c>
      <c r="G160" s="565">
        <v>3113</v>
      </c>
      <c r="H160" s="566">
        <v>3361</v>
      </c>
      <c r="I160" s="567">
        <v>6474</v>
      </c>
      <c r="J160" s="565">
        <v>718</v>
      </c>
      <c r="K160" s="566">
        <v>1087</v>
      </c>
      <c r="L160" s="567">
        <v>1805</v>
      </c>
      <c r="M160" s="566">
        <v>580</v>
      </c>
      <c r="N160" s="566">
        <v>791</v>
      </c>
      <c r="O160" s="567">
        <v>1371</v>
      </c>
      <c r="Q160" s="590">
        <v>9021</v>
      </c>
      <c r="R160" s="584">
        <f t="shared" si="15"/>
        <v>108.73915139826423</v>
      </c>
      <c r="S160" s="585">
        <v>8796</v>
      </c>
      <c r="T160" s="584">
        <f t="shared" si="16"/>
        <v>100.03411804844762</v>
      </c>
      <c r="U160" s="568">
        <v>17817</v>
      </c>
      <c r="V160" s="614">
        <f t="shared" si="17"/>
        <v>104.26005032477032</v>
      </c>
      <c r="W160" s="577"/>
      <c r="X160" s="590">
        <v>8296</v>
      </c>
      <c r="Y160" s="585">
        <v>8793</v>
      </c>
      <c r="Z160" s="567">
        <v>17089</v>
      </c>
      <c r="AA160" s="579"/>
    </row>
    <row r="161" spans="1:27">
      <c r="A161" s="1056"/>
      <c r="B161" s="2414" t="s">
        <v>569</v>
      </c>
      <c r="C161" s="2415" t="s">
        <v>1810</v>
      </c>
      <c r="D161" s="629">
        <f t="shared" ref="D161:O161" si="18">SUM(D131:D160)</f>
        <v>176784</v>
      </c>
      <c r="E161" s="630">
        <f t="shared" si="18"/>
        <v>137149</v>
      </c>
      <c r="F161" s="631">
        <f t="shared" si="18"/>
        <v>313933</v>
      </c>
      <c r="G161" s="632">
        <f t="shared" si="18"/>
        <v>166560</v>
      </c>
      <c r="H161" s="632">
        <f t="shared" si="18"/>
        <v>150365</v>
      </c>
      <c r="I161" s="632">
        <f t="shared" si="18"/>
        <v>316925</v>
      </c>
      <c r="J161" s="629">
        <f t="shared" si="18"/>
        <v>51299</v>
      </c>
      <c r="K161" s="630">
        <f t="shared" si="18"/>
        <v>56748</v>
      </c>
      <c r="L161" s="631">
        <f t="shared" si="18"/>
        <v>108047</v>
      </c>
      <c r="M161" s="632">
        <f t="shared" si="18"/>
        <v>42968</v>
      </c>
      <c r="N161" s="632">
        <f t="shared" si="18"/>
        <v>49348</v>
      </c>
      <c r="O161" s="632">
        <f t="shared" si="18"/>
        <v>92316</v>
      </c>
      <c r="Q161" s="1110">
        <f>SUM(Q131:Q160)</f>
        <v>437611</v>
      </c>
      <c r="R161" s="1111">
        <f t="shared" si="15"/>
        <v>86.158822788199529</v>
      </c>
      <c r="S161" s="1112">
        <f>SUM(S131:S160)</f>
        <v>393610</v>
      </c>
      <c r="T161" s="1111">
        <f t="shared" si="16"/>
        <v>78.112720777932125</v>
      </c>
      <c r="U161" s="1113">
        <f>SUM(U131:U160)</f>
        <v>831221</v>
      </c>
      <c r="V161" s="1114">
        <f t="shared" si="17"/>
        <v>82.151723838025248</v>
      </c>
      <c r="W161" s="577"/>
      <c r="X161" s="1115">
        <f>SUM(X131:X160)</f>
        <v>507912</v>
      </c>
      <c r="Y161" s="1116">
        <f>SUM(Y131:Y160)</f>
        <v>503900</v>
      </c>
      <c r="Z161" s="1117">
        <f>SUM(Z131:Z160)</f>
        <v>1011812</v>
      </c>
      <c r="AA161" s="579"/>
    </row>
    <row r="162" spans="1:27">
      <c r="A162" s="2413" t="s">
        <v>1946</v>
      </c>
      <c r="B162" s="654" t="s">
        <v>1947</v>
      </c>
      <c r="C162" s="650" t="s">
        <v>1619</v>
      </c>
      <c r="D162" s="557">
        <v>27638</v>
      </c>
      <c r="E162" s="558">
        <v>21658</v>
      </c>
      <c r="F162" s="559">
        <v>49296</v>
      </c>
      <c r="G162" s="557">
        <v>33329</v>
      </c>
      <c r="H162" s="558">
        <v>23151</v>
      </c>
      <c r="I162" s="559">
        <v>56480</v>
      </c>
      <c r="J162" s="557">
        <v>15257</v>
      </c>
      <c r="K162" s="558">
        <v>14356</v>
      </c>
      <c r="L162" s="559">
        <v>29613</v>
      </c>
      <c r="M162" s="558">
        <v>17470</v>
      </c>
      <c r="N162" s="558">
        <v>16879</v>
      </c>
      <c r="O162" s="559">
        <v>34349</v>
      </c>
      <c r="Q162" s="588">
        <v>93694</v>
      </c>
      <c r="R162" s="582">
        <f t="shared" si="15"/>
        <v>79.30491603466956</v>
      </c>
      <c r="S162" s="581">
        <v>76044</v>
      </c>
      <c r="T162" s="582">
        <f t="shared" si="16"/>
        <v>68.652835707708135</v>
      </c>
      <c r="U162" s="560">
        <v>169738</v>
      </c>
      <c r="V162" s="612">
        <f t="shared" si="17"/>
        <v>74.150539513345862</v>
      </c>
      <c r="W162" s="577"/>
      <c r="X162" s="588">
        <v>118144</v>
      </c>
      <c r="Y162" s="581">
        <v>110766</v>
      </c>
      <c r="Z162" s="559">
        <v>228910</v>
      </c>
      <c r="AA162" s="579"/>
    </row>
    <row r="163" spans="1:27">
      <c r="A163" s="2411"/>
      <c r="B163" s="655"/>
      <c r="C163" s="651" t="s">
        <v>1948</v>
      </c>
      <c r="D163" s="562">
        <v>15733</v>
      </c>
      <c r="E163" s="563">
        <v>10468</v>
      </c>
      <c r="F163" s="564">
        <v>26201</v>
      </c>
      <c r="G163" s="562">
        <v>13023</v>
      </c>
      <c r="H163" s="563">
        <v>9876</v>
      </c>
      <c r="I163" s="564">
        <v>22899</v>
      </c>
      <c r="J163" s="562">
        <v>7002</v>
      </c>
      <c r="K163" s="563">
        <v>7572</v>
      </c>
      <c r="L163" s="564">
        <v>14574</v>
      </c>
      <c r="M163" s="563">
        <v>6520</v>
      </c>
      <c r="N163" s="563">
        <v>9550</v>
      </c>
      <c r="O163" s="564">
        <v>16070</v>
      </c>
      <c r="Q163" s="589">
        <v>42278</v>
      </c>
      <c r="R163" s="576">
        <f t="shared" si="15"/>
        <v>76.529577872710163</v>
      </c>
      <c r="S163" s="574">
        <v>37466</v>
      </c>
      <c r="T163" s="576">
        <f t="shared" si="16"/>
        <v>69.556661220852519</v>
      </c>
      <c r="U163" s="561">
        <v>79744</v>
      </c>
      <c r="V163" s="613">
        <f t="shared" si="17"/>
        <v>73.087216336107346</v>
      </c>
      <c r="W163" s="577"/>
      <c r="X163" s="589">
        <v>55244</v>
      </c>
      <c r="Y163" s="574">
        <v>53864</v>
      </c>
      <c r="Z163" s="564">
        <v>109108</v>
      </c>
      <c r="AA163" s="579"/>
    </row>
    <row r="164" spans="1:27">
      <c r="A164" s="2411"/>
      <c r="B164" s="655"/>
      <c r="C164" s="651" t="s">
        <v>1949</v>
      </c>
      <c r="D164" s="562">
        <v>10868</v>
      </c>
      <c r="E164" s="563">
        <v>7679</v>
      </c>
      <c r="F164" s="564">
        <v>18547</v>
      </c>
      <c r="G164" s="562">
        <v>10841</v>
      </c>
      <c r="H164" s="563">
        <v>8255</v>
      </c>
      <c r="I164" s="564">
        <v>19096</v>
      </c>
      <c r="J164" s="562">
        <v>6180</v>
      </c>
      <c r="K164" s="563">
        <v>5953</v>
      </c>
      <c r="L164" s="564">
        <v>12133</v>
      </c>
      <c r="M164" s="563">
        <v>5099</v>
      </c>
      <c r="N164" s="563">
        <v>5765</v>
      </c>
      <c r="O164" s="564">
        <v>10864</v>
      </c>
      <c r="Q164" s="589">
        <v>32988</v>
      </c>
      <c r="R164" s="576">
        <f t="shared" si="15"/>
        <v>51.080829978321461</v>
      </c>
      <c r="S164" s="574">
        <v>27652</v>
      </c>
      <c r="T164" s="576">
        <f t="shared" si="16"/>
        <v>48.59156167079621</v>
      </c>
      <c r="U164" s="561">
        <v>60640</v>
      </c>
      <c r="V164" s="613">
        <f t="shared" si="17"/>
        <v>49.914805699375243</v>
      </c>
      <c r="W164" s="577"/>
      <c r="X164" s="589">
        <v>64580</v>
      </c>
      <c r="Y164" s="574">
        <v>56907</v>
      </c>
      <c r="Z164" s="564">
        <v>121487</v>
      </c>
      <c r="AA164" s="579"/>
    </row>
    <row r="165" spans="1:27">
      <c r="A165" s="2411"/>
      <c r="B165" s="655"/>
      <c r="C165" s="651" t="s">
        <v>1950</v>
      </c>
      <c r="D165" s="562">
        <v>2256</v>
      </c>
      <c r="E165" s="563">
        <v>1966</v>
      </c>
      <c r="F165" s="564">
        <v>4222</v>
      </c>
      <c r="G165" s="562">
        <v>1095</v>
      </c>
      <c r="H165" s="563">
        <v>1102</v>
      </c>
      <c r="I165" s="564">
        <v>2197</v>
      </c>
      <c r="J165" s="562">
        <v>322</v>
      </c>
      <c r="K165" s="563">
        <v>538</v>
      </c>
      <c r="L165" s="564">
        <v>860</v>
      </c>
      <c r="M165" s="563">
        <v>287</v>
      </c>
      <c r="N165" s="563">
        <v>514</v>
      </c>
      <c r="O165" s="564">
        <v>801</v>
      </c>
      <c r="Q165" s="589">
        <v>3960</v>
      </c>
      <c r="R165" s="576">
        <f t="shared" si="15"/>
        <v>81.014729950900161</v>
      </c>
      <c r="S165" s="574">
        <v>4120</v>
      </c>
      <c r="T165" s="576">
        <f t="shared" si="16"/>
        <v>84.030185600652658</v>
      </c>
      <c r="U165" s="561">
        <v>8080</v>
      </c>
      <c r="V165" s="613">
        <f t="shared" si="17"/>
        <v>82.524767643754473</v>
      </c>
      <c r="W165" s="577"/>
      <c r="X165" s="589">
        <v>4888</v>
      </c>
      <c r="Y165" s="574">
        <v>4903</v>
      </c>
      <c r="Z165" s="564">
        <v>9791</v>
      </c>
      <c r="AA165" s="579"/>
    </row>
    <row r="166" spans="1:27">
      <c r="A166" s="2411"/>
      <c r="B166" s="655"/>
      <c r="C166" s="651" t="s">
        <v>1951</v>
      </c>
      <c r="D166" s="562">
        <v>5153</v>
      </c>
      <c r="E166" s="563">
        <v>3875</v>
      </c>
      <c r="F166" s="564">
        <v>9028</v>
      </c>
      <c r="G166" s="562">
        <v>2521</v>
      </c>
      <c r="H166" s="563">
        <v>2204</v>
      </c>
      <c r="I166" s="564">
        <v>4725</v>
      </c>
      <c r="J166" s="562">
        <v>1281</v>
      </c>
      <c r="K166" s="563">
        <v>1372</v>
      </c>
      <c r="L166" s="564">
        <v>2653</v>
      </c>
      <c r="M166" s="563">
        <v>812</v>
      </c>
      <c r="N166" s="563">
        <v>1400</v>
      </c>
      <c r="O166" s="564">
        <v>2212</v>
      </c>
      <c r="Q166" s="589">
        <v>9767</v>
      </c>
      <c r="R166" s="576">
        <f t="shared" si="15"/>
        <v>85.159996512337599</v>
      </c>
      <c r="S166" s="574">
        <v>8851</v>
      </c>
      <c r="T166" s="576">
        <f t="shared" si="16"/>
        <v>80.919729383799591</v>
      </c>
      <c r="U166" s="561">
        <v>18618</v>
      </c>
      <c r="V166" s="613">
        <f t="shared" si="17"/>
        <v>83.090105770518136</v>
      </c>
      <c r="W166" s="577"/>
      <c r="X166" s="589">
        <v>11469</v>
      </c>
      <c r="Y166" s="574">
        <v>10938</v>
      </c>
      <c r="Z166" s="564">
        <v>22407</v>
      </c>
      <c r="AA166" s="579"/>
    </row>
    <row r="167" spans="1:27">
      <c r="A167" s="2411"/>
      <c r="B167" s="655"/>
      <c r="C167" s="651" t="s">
        <v>1952</v>
      </c>
      <c r="D167" s="562">
        <v>7832</v>
      </c>
      <c r="E167" s="563">
        <v>5324</v>
      </c>
      <c r="F167" s="564">
        <v>13156</v>
      </c>
      <c r="G167" s="562">
        <v>7562</v>
      </c>
      <c r="H167" s="563">
        <v>5598</v>
      </c>
      <c r="I167" s="564">
        <v>13160</v>
      </c>
      <c r="J167" s="562">
        <v>2915</v>
      </c>
      <c r="K167" s="563">
        <v>3392</v>
      </c>
      <c r="L167" s="564">
        <v>6307</v>
      </c>
      <c r="M167" s="563">
        <v>2804</v>
      </c>
      <c r="N167" s="563">
        <v>4364</v>
      </c>
      <c r="O167" s="564">
        <v>7168</v>
      </c>
      <c r="Q167" s="589">
        <v>21113</v>
      </c>
      <c r="R167" s="576">
        <f t="shared" si="15"/>
        <v>86.809752888450305</v>
      </c>
      <c r="S167" s="574">
        <v>18678</v>
      </c>
      <c r="T167" s="576">
        <f t="shared" si="16"/>
        <v>79.953769102350066</v>
      </c>
      <c r="U167" s="561">
        <v>39791</v>
      </c>
      <c r="V167" s="613">
        <f t="shared" si="17"/>
        <v>83.450778071389621</v>
      </c>
      <c r="W167" s="577"/>
      <c r="X167" s="589">
        <v>24321</v>
      </c>
      <c r="Y167" s="574">
        <v>23361</v>
      </c>
      <c r="Z167" s="564">
        <v>47682</v>
      </c>
      <c r="AA167" s="579"/>
    </row>
    <row r="168" spans="1:27">
      <c r="A168" s="2411"/>
      <c r="B168" s="655"/>
      <c r="C168" s="651" t="s">
        <v>1953</v>
      </c>
      <c r="D168" s="562">
        <v>15159</v>
      </c>
      <c r="E168" s="563">
        <v>10801</v>
      </c>
      <c r="F168" s="564">
        <v>25960</v>
      </c>
      <c r="G168" s="562">
        <v>11182</v>
      </c>
      <c r="H168" s="563">
        <v>8753</v>
      </c>
      <c r="I168" s="564">
        <v>19935</v>
      </c>
      <c r="J168" s="562">
        <v>5502</v>
      </c>
      <c r="K168" s="563">
        <v>5784</v>
      </c>
      <c r="L168" s="564">
        <v>11286</v>
      </c>
      <c r="M168" s="563">
        <v>5294</v>
      </c>
      <c r="N168" s="563">
        <v>6133</v>
      </c>
      <c r="O168" s="564">
        <v>11427</v>
      </c>
      <c r="Q168" s="589">
        <v>37137</v>
      </c>
      <c r="R168" s="576">
        <f t="shared" si="15"/>
        <v>73.540070100398026</v>
      </c>
      <c r="S168" s="574">
        <v>31471</v>
      </c>
      <c r="T168" s="576">
        <f t="shared" si="16"/>
        <v>67.812277790945728</v>
      </c>
      <c r="U168" s="561">
        <v>68608</v>
      </c>
      <c r="V168" s="613">
        <f t="shared" si="17"/>
        <v>70.797044619639252</v>
      </c>
      <c r="W168" s="577"/>
      <c r="X168" s="589">
        <v>50499</v>
      </c>
      <c r="Y168" s="574">
        <v>46409</v>
      </c>
      <c r="Z168" s="564">
        <v>96908</v>
      </c>
      <c r="AA168" s="579"/>
    </row>
    <row r="169" spans="1:27">
      <c r="A169" s="2411"/>
      <c r="B169" s="656"/>
      <c r="C169" s="653" t="s">
        <v>1954</v>
      </c>
      <c r="D169" s="565">
        <v>3376</v>
      </c>
      <c r="E169" s="566">
        <v>2690</v>
      </c>
      <c r="F169" s="567">
        <v>6066</v>
      </c>
      <c r="G169" s="565">
        <v>1281</v>
      </c>
      <c r="H169" s="566">
        <v>1282</v>
      </c>
      <c r="I169" s="567">
        <v>2563</v>
      </c>
      <c r="J169" s="565">
        <v>510</v>
      </c>
      <c r="K169" s="566">
        <v>594</v>
      </c>
      <c r="L169" s="567">
        <v>1104</v>
      </c>
      <c r="M169" s="566">
        <v>396</v>
      </c>
      <c r="N169" s="566">
        <v>624</v>
      </c>
      <c r="O169" s="567">
        <v>1020</v>
      </c>
      <c r="Q169" s="590">
        <v>5563</v>
      </c>
      <c r="R169" s="584">
        <f t="shared" si="15"/>
        <v>81.832892027066791</v>
      </c>
      <c r="S169" s="585">
        <v>5190</v>
      </c>
      <c r="T169" s="584">
        <f t="shared" si="16"/>
        <v>78.588734100545125</v>
      </c>
      <c r="U169" s="568">
        <v>10753</v>
      </c>
      <c r="V169" s="614">
        <f t="shared" si="17"/>
        <v>80.234293389046414</v>
      </c>
      <c r="W169" s="577"/>
      <c r="X169" s="590">
        <v>6798</v>
      </c>
      <c r="Y169" s="585">
        <v>6604</v>
      </c>
      <c r="Z169" s="567">
        <v>13402</v>
      </c>
      <c r="AA169" s="579"/>
    </row>
    <row r="170" spans="1:27">
      <c r="A170" s="2411"/>
      <c r="B170" s="2414" t="s">
        <v>569</v>
      </c>
      <c r="C170" s="2415" t="s">
        <v>1810</v>
      </c>
      <c r="D170" s="629">
        <f t="shared" ref="D170:O170" si="19">SUM(D162:D169)</f>
        <v>88015</v>
      </c>
      <c r="E170" s="630">
        <f t="shared" si="19"/>
        <v>64461</v>
      </c>
      <c r="F170" s="631">
        <f t="shared" si="19"/>
        <v>152476</v>
      </c>
      <c r="G170" s="632">
        <f t="shared" si="19"/>
        <v>80834</v>
      </c>
      <c r="H170" s="632">
        <f t="shared" si="19"/>
        <v>60221</v>
      </c>
      <c r="I170" s="632">
        <f t="shared" si="19"/>
        <v>141055</v>
      </c>
      <c r="J170" s="629">
        <f t="shared" si="19"/>
        <v>38969</v>
      </c>
      <c r="K170" s="630">
        <f t="shared" si="19"/>
        <v>39561</v>
      </c>
      <c r="L170" s="631">
        <f t="shared" si="19"/>
        <v>78530</v>
      </c>
      <c r="M170" s="632">
        <f t="shared" si="19"/>
        <v>38682</v>
      </c>
      <c r="N170" s="632">
        <f t="shared" si="19"/>
        <v>45229</v>
      </c>
      <c r="O170" s="632">
        <f t="shared" si="19"/>
        <v>83911</v>
      </c>
      <c r="Q170" s="1110">
        <f>SUM(Q162:Q169)</f>
        <v>246500</v>
      </c>
      <c r="R170" s="1111">
        <f t="shared" si="15"/>
        <v>73.375542874832931</v>
      </c>
      <c r="S170" s="1112">
        <f>SUM(S162:S169)</f>
        <v>209472</v>
      </c>
      <c r="T170" s="1111">
        <f t="shared" si="16"/>
        <v>66.7635584793085</v>
      </c>
      <c r="U170" s="1113">
        <f>SUM(U162:U169)</f>
        <v>455972</v>
      </c>
      <c r="V170" s="1114">
        <f t="shared" si="17"/>
        <v>70.182470236033836</v>
      </c>
      <c r="W170" s="577"/>
      <c r="X170" s="1115">
        <f>SUM(X162:X169)</f>
        <v>335943</v>
      </c>
      <c r="Y170" s="1116">
        <f>SUM(Y162:Y169)</f>
        <v>313752</v>
      </c>
      <c r="Z170" s="1117">
        <f>SUM(Z162:Z169)</f>
        <v>649695</v>
      </c>
      <c r="AA170" s="579"/>
    </row>
    <row r="171" spans="1:27">
      <c r="A171" s="2411"/>
      <c r="B171" s="654" t="s">
        <v>1955</v>
      </c>
      <c r="C171" s="650" t="s">
        <v>1956</v>
      </c>
      <c r="D171" s="557">
        <v>8536</v>
      </c>
      <c r="E171" s="558">
        <v>5829</v>
      </c>
      <c r="F171" s="559">
        <v>14365</v>
      </c>
      <c r="G171" s="557">
        <v>7053</v>
      </c>
      <c r="H171" s="558">
        <v>5914</v>
      </c>
      <c r="I171" s="559">
        <v>12967</v>
      </c>
      <c r="J171" s="557">
        <v>3397</v>
      </c>
      <c r="K171" s="558">
        <v>3534</v>
      </c>
      <c r="L171" s="559">
        <v>6931</v>
      </c>
      <c r="M171" s="558">
        <v>3071</v>
      </c>
      <c r="N171" s="558">
        <v>3933</v>
      </c>
      <c r="O171" s="559">
        <v>7004</v>
      </c>
      <c r="Q171" s="588">
        <v>22057</v>
      </c>
      <c r="R171" s="582">
        <f t="shared" si="15"/>
        <v>80.608851368636479</v>
      </c>
      <c r="S171" s="581">
        <v>19210</v>
      </c>
      <c r="T171" s="582">
        <f t="shared" si="16"/>
        <v>74.135535659154058</v>
      </c>
      <c r="U171" s="560">
        <v>41267</v>
      </c>
      <c r="V171" s="612">
        <f t="shared" si="17"/>
        <v>77.460347254809946</v>
      </c>
      <c r="W171" s="577"/>
      <c r="X171" s="588">
        <v>27363</v>
      </c>
      <c r="Y171" s="581">
        <v>25912</v>
      </c>
      <c r="Z171" s="559">
        <v>53275</v>
      </c>
      <c r="AA171" s="579"/>
    </row>
    <row r="172" spans="1:27">
      <c r="A172" s="2411"/>
      <c r="B172" s="655"/>
      <c r="C172" s="651" t="s">
        <v>1955</v>
      </c>
      <c r="D172" s="562">
        <v>20179</v>
      </c>
      <c r="E172" s="563">
        <v>14855</v>
      </c>
      <c r="F172" s="564">
        <v>35034</v>
      </c>
      <c r="G172" s="562">
        <v>23831</v>
      </c>
      <c r="H172" s="563">
        <v>17538</v>
      </c>
      <c r="I172" s="564">
        <v>41369</v>
      </c>
      <c r="J172" s="562">
        <v>11649</v>
      </c>
      <c r="K172" s="563">
        <v>11653</v>
      </c>
      <c r="L172" s="564">
        <v>23302</v>
      </c>
      <c r="M172" s="563">
        <v>12371</v>
      </c>
      <c r="N172" s="563">
        <v>14562</v>
      </c>
      <c r="O172" s="564">
        <v>26933</v>
      </c>
      <c r="Q172" s="589">
        <v>68030</v>
      </c>
      <c r="R172" s="576">
        <f t="shared" si="15"/>
        <v>78.670135877421217</v>
      </c>
      <c r="S172" s="574">
        <v>58608</v>
      </c>
      <c r="T172" s="576">
        <f t="shared" si="16"/>
        <v>68.766940054208177</v>
      </c>
      <c r="U172" s="561">
        <v>126638</v>
      </c>
      <c r="V172" s="613">
        <f t="shared" si="17"/>
        <v>73.754528194196922</v>
      </c>
      <c r="W172" s="577"/>
      <c r="X172" s="589">
        <v>86475</v>
      </c>
      <c r="Y172" s="574">
        <v>85227</v>
      </c>
      <c r="Z172" s="564">
        <v>171702</v>
      </c>
      <c r="AA172" s="579"/>
    </row>
    <row r="173" spans="1:27">
      <c r="A173" s="2411"/>
      <c r="B173" s="655"/>
      <c r="C173" s="651" t="s">
        <v>1957</v>
      </c>
      <c r="D173" s="562">
        <v>10236</v>
      </c>
      <c r="E173" s="563">
        <v>7959</v>
      </c>
      <c r="F173" s="564">
        <v>18195</v>
      </c>
      <c r="G173" s="562">
        <v>10075</v>
      </c>
      <c r="H173" s="563">
        <v>7872</v>
      </c>
      <c r="I173" s="564">
        <v>17947</v>
      </c>
      <c r="J173" s="562">
        <v>2583</v>
      </c>
      <c r="K173" s="563">
        <v>2730</v>
      </c>
      <c r="L173" s="564">
        <v>5313</v>
      </c>
      <c r="M173" s="563">
        <v>2645</v>
      </c>
      <c r="N173" s="563">
        <v>3012</v>
      </c>
      <c r="O173" s="564">
        <v>5657</v>
      </c>
      <c r="Q173" s="589">
        <v>25539</v>
      </c>
      <c r="R173" s="576">
        <f t="shared" si="15"/>
        <v>87.345668456513565</v>
      </c>
      <c r="S173" s="574">
        <v>21573</v>
      </c>
      <c r="T173" s="576">
        <f t="shared" si="16"/>
        <v>80.232817613805409</v>
      </c>
      <c r="U173" s="561">
        <v>47112</v>
      </c>
      <c r="V173" s="613">
        <f t="shared" si="17"/>
        <v>83.938211555935652</v>
      </c>
      <c r="W173" s="577"/>
      <c r="X173" s="589">
        <v>29239</v>
      </c>
      <c r="Y173" s="574">
        <v>26888</v>
      </c>
      <c r="Z173" s="564">
        <v>56127</v>
      </c>
      <c r="AA173" s="579"/>
    </row>
    <row r="174" spans="1:27">
      <c r="A174" s="2411"/>
      <c r="B174" s="656"/>
      <c r="C174" s="653" t="s">
        <v>1958</v>
      </c>
      <c r="D174" s="565">
        <v>13119</v>
      </c>
      <c r="E174" s="566">
        <v>9391</v>
      </c>
      <c r="F174" s="567">
        <v>22510</v>
      </c>
      <c r="G174" s="565">
        <v>12947</v>
      </c>
      <c r="H174" s="566">
        <v>9857</v>
      </c>
      <c r="I174" s="567">
        <v>22804</v>
      </c>
      <c r="J174" s="565">
        <v>7197</v>
      </c>
      <c r="K174" s="566">
        <v>7132</v>
      </c>
      <c r="L174" s="567">
        <v>14329</v>
      </c>
      <c r="M174" s="566">
        <v>6734</v>
      </c>
      <c r="N174" s="566">
        <v>7676</v>
      </c>
      <c r="O174" s="567">
        <v>14410</v>
      </c>
      <c r="Q174" s="590">
        <v>39997</v>
      </c>
      <c r="R174" s="584">
        <f t="shared" si="15"/>
        <v>93.189655172413794</v>
      </c>
      <c r="S174" s="585">
        <v>34056</v>
      </c>
      <c r="T174" s="584">
        <f t="shared" si="16"/>
        <v>80.146851171985318</v>
      </c>
      <c r="U174" s="568">
        <v>74053</v>
      </c>
      <c r="V174" s="614">
        <f t="shared" si="17"/>
        <v>86.700931953355507</v>
      </c>
      <c r="W174" s="577"/>
      <c r="X174" s="590">
        <v>42920</v>
      </c>
      <c r="Y174" s="585">
        <v>42492</v>
      </c>
      <c r="Z174" s="567">
        <v>85412</v>
      </c>
      <c r="AA174" s="579"/>
    </row>
    <row r="175" spans="1:27">
      <c r="A175" s="2411"/>
      <c r="B175" s="2414" t="s">
        <v>569</v>
      </c>
      <c r="C175" s="2415" t="s">
        <v>1810</v>
      </c>
      <c r="D175" s="629">
        <f t="shared" ref="D175:O175" si="20">SUM(D171:D174)</f>
        <v>52070</v>
      </c>
      <c r="E175" s="630">
        <f t="shared" si="20"/>
        <v>38034</v>
      </c>
      <c r="F175" s="631">
        <f t="shared" si="20"/>
        <v>90104</v>
      </c>
      <c r="G175" s="632">
        <f t="shared" si="20"/>
        <v>53906</v>
      </c>
      <c r="H175" s="632">
        <f t="shared" si="20"/>
        <v>41181</v>
      </c>
      <c r="I175" s="632">
        <f t="shared" si="20"/>
        <v>95087</v>
      </c>
      <c r="J175" s="629">
        <f t="shared" si="20"/>
        <v>24826</v>
      </c>
      <c r="K175" s="630">
        <f t="shared" si="20"/>
        <v>25049</v>
      </c>
      <c r="L175" s="631">
        <f t="shared" si="20"/>
        <v>49875</v>
      </c>
      <c r="M175" s="632">
        <f t="shared" si="20"/>
        <v>24821</v>
      </c>
      <c r="N175" s="632">
        <f t="shared" si="20"/>
        <v>29183</v>
      </c>
      <c r="O175" s="632">
        <f t="shared" si="20"/>
        <v>54004</v>
      </c>
      <c r="Q175" s="1110">
        <f>SUM(Q171:Q174)</f>
        <v>155623</v>
      </c>
      <c r="R175" s="1111">
        <f t="shared" si="15"/>
        <v>83.669629080038931</v>
      </c>
      <c r="S175" s="1112">
        <f>SUM(S171:S174)</f>
        <v>133447</v>
      </c>
      <c r="T175" s="1111">
        <f t="shared" si="16"/>
        <v>73.924074474155077</v>
      </c>
      <c r="U175" s="1113">
        <f>SUM(U171:U174)</f>
        <v>289070</v>
      </c>
      <c r="V175" s="1114">
        <f t="shared" si="17"/>
        <v>78.869680996191164</v>
      </c>
      <c r="W175" s="577"/>
      <c r="X175" s="1115">
        <f>SUM(X171:X174)</f>
        <v>185997</v>
      </c>
      <c r="Y175" s="1116">
        <f>SUM(Y171:Y174)</f>
        <v>180519</v>
      </c>
      <c r="Z175" s="1117">
        <f>SUM(Z171:Z174)</f>
        <v>366516</v>
      </c>
      <c r="AA175" s="579"/>
    </row>
    <row r="176" spans="1:27">
      <c r="A176" s="2411"/>
      <c r="B176" s="654" t="s">
        <v>1959</v>
      </c>
      <c r="C176" s="650" t="s">
        <v>1960</v>
      </c>
      <c r="D176" s="557">
        <v>6290</v>
      </c>
      <c r="E176" s="558">
        <v>5247</v>
      </c>
      <c r="F176" s="559">
        <v>11537</v>
      </c>
      <c r="G176" s="557">
        <v>3210</v>
      </c>
      <c r="H176" s="558">
        <v>2750</v>
      </c>
      <c r="I176" s="559">
        <v>5960</v>
      </c>
      <c r="J176" s="557">
        <v>1050</v>
      </c>
      <c r="K176" s="558">
        <v>1177</v>
      </c>
      <c r="L176" s="559">
        <v>2227</v>
      </c>
      <c r="M176" s="558">
        <v>1093</v>
      </c>
      <c r="N176" s="558">
        <v>1282</v>
      </c>
      <c r="O176" s="559">
        <v>2375</v>
      </c>
      <c r="Q176" s="588">
        <v>11643</v>
      </c>
      <c r="R176" s="582">
        <f t="shared" si="15"/>
        <v>88.959352078239604</v>
      </c>
      <c r="S176" s="581">
        <v>10456</v>
      </c>
      <c r="T176" s="582">
        <f t="shared" si="16"/>
        <v>82.324226438863079</v>
      </c>
      <c r="U176" s="560">
        <v>22099</v>
      </c>
      <c r="V176" s="612">
        <f t="shared" si="17"/>
        <v>85.691573926868045</v>
      </c>
      <c r="W176" s="577"/>
      <c r="X176" s="588">
        <v>13088</v>
      </c>
      <c r="Y176" s="581">
        <v>12701</v>
      </c>
      <c r="Z176" s="559">
        <v>25789</v>
      </c>
      <c r="AA176" s="579"/>
    </row>
    <row r="177" spans="1:27">
      <c r="A177" s="2411"/>
      <c r="B177" s="655"/>
      <c r="C177" s="651" t="s">
        <v>1959</v>
      </c>
      <c r="D177" s="562">
        <v>7398</v>
      </c>
      <c r="E177" s="563">
        <v>5724</v>
      </c>
      <c r="F177" s="564">
        <v>13122</v>
      </c>
      <c r="G177" s="562">
        <v>3721</v>
      </c>
      <c r="H177" s="563">
        <v>3047</v>
      </c>
      <c r="I177" s="564">
        <v>6768</v>
      </c>
      <c r="J177" s="562">
        <v>2261</v>
      </c>
      <c r="K177" s="563">
        <v>2405</v>
      </c>
      <c r="L177" s="564">
        <v>4666</v>
      </c>
      <c r="M177" s="563">
        <v>1712</v>
      </c>
      <c r="N177" s="563">
        <v>2748</v>
      </c>
      <c r="O177" s="564">
        <v>4460</v>
      </c>
      <c r="Q177" s="589">
        <v>15092</v>
      </c>
      <c r="R177" s="576">
        <f t="shared" si="15"/>
        <v>73.183978275627965</v>
      </c>
      <c r="S177" s="574">
        <v>13924</v>
      </c>
      <c r="T177" s="576">
        <f t="shared" si="16"/>
        <v>64.880480872279946</v>
      </c>
      <c r="U177" s="561">
        <v>29016</v>
      </c>
      <c r="V177" s="613">
        <f t="shared" si="17"/>
        <v>68.949457025402182</v>
      </c>
      <c r="W177" s="577"/>
      <c r="X177" s="589">
        <v>20622</v>
      </c>
      <c r="Y177" s="574">
        <v>21461</v>
      </c>
      <c r="Z177" s="564">
        <v>42083</v>
      </c>
      <c r="AA177" s="579"/>
    </row>
    <row r="178" spans="1:27">
      <c r="A178" s="2411"/>
      <c r="B178" s="655"/>
      <c r="C178" s="651" t="s">
        <v>1961</v>
      </c>
      <c r="D178" s="562">
        <v>8175</v>
      </c>
      <c r="E178" s="563">
        <v>6435</v>
      </c>
      <c r="F178" s="564">
        <v>14610</v>
      </c>
      <c r="G178" s="562">
        <v>3437</v>
      </c>
      <c r="H178" s="563">
        <v>3201</v>
      </c>
      <c r="I178" s="564">
        <v>6638</v>
      </c>
      <c r="J178" s="562">
        <v>1029</v>
      </c>
      <c r="K178" s="563">
        <v>1368</v>
      </c>
      <c r="L178" s="564">
        <v>2397</v>
      </c>
      <c r="M178" s="563">
        <v>973</v>
      </c>
      <c r="N178" s="563">
        <v>1377</v>
      </c>
      <c r="O178" s="564">
        <v>2350</v>
      </c>
      <c r="Q178" s="589">
        <v>13614</v>
      </c>
      <c r="R178" s="576">
        <f t="shared" si="15"/>
        <v>79.331041314608711</v>
      </c>
      <c r="S178" s="574">
        <v>12381</v>
      </c>
      <c r="T178" s="576">
        <f t="shared" si="16"/>
        <v>74.490102881896391</v>
      </c>
      <c r="U178" s="561">
        <v>25995</v>
      </c>
      <c r="V178" s="613">
        <f t="shared" si="17"/>
        <v>76.949262921082237</v>
      </c>
      <c r="W178" s="577"/>
      <c r="X178" s="589">
        <v>17161</v>
      </c>
      <c r="Y178" s="574">
        <v>16621</v>
      </c>
      <c r="Z178" s="564">
        <v>33782</v>
      </c>
      <c r="AA178" s="579"/>
    </row>
    <row r="179" spans="1:27">
      <c r="A179" s="2411"/>
      <c r="B179" s="655"/>
      <c r="C179" s="651" t="s">
        <v>1962</v>
      </c>
      <c r="D179" s="562">
        <v>2007</v>
      </c>
      <c r="E179" s="563">
        <v>1914</v>
      </c>
      <c r="F179" s="564">
        <v>3921</v>
      </c>
      <c r="G179" s="562">
        <v>588</v>
      </c>
      <c r="H179" s="563">
        <v>563</v>
      </c>
      <c r="I179" s="564">
        <v>1151</v>
      </c>
      <c r="J179" s="562">
        <v>134</v>
      </c>
      <c r="K179" s="563">
        <v>181</v>
      </c>
      <c r="L179" s="564">
        <v>315</v>
      </c>
      <c r="M179" s="563">
        <v>196</v>
      </c>
      <c r="N179" s="563">
        <v>226</v>
      </c>
      <c r="O179" s="564">
        <v>422</v>
      </c>
      <c r="Q179" s="589">
        <v>2925</v>
      </c>
      <c r="R179" s="576">
        <f t="shared" si="15"/>
        <v>115.74990106846063</v>
      </c>
      <c r="S179" s="574">
        <v>2884</v>
      </c>
      <c r="T179" s="576">
        <f t="shared" si="16"/>
        <v>113.63278171788811</v>
      </c>
      <c r="U179" s="561">
        <v>5809</v>
      </c>
      <c r="V179" s="613">
        <f t="shared" si="17"/>
        <v>114.68904244817374</v>
      </c>
      <c r="W179" s="577"/>
      <c r="X179" s="589">
        <v>2527</v>
      </c>
      <c r="Y179" s="574">
        <v>2538</v>
      </c>
      <c r="Z179" s="564">
        <v>5065</v>
      </c>
      <c r="AA179" s="579"/>
    </row>
    <row r="180" spans="1:27">
      <c r="A180" s="2411"/>
      <c r="B180" s="655"/>
      <c r="C180" s="651" t="s">
        <v>1963</v>
      </c>
      <c r="D180" s="562">
        <v>5315</v>
      </c>
      <c r="E180" s="563">
        <v>3342</v>
      </c>
      <c r="F180" s="564">
        <v>8657</v>
      </c>
      <c r="G180" s="562">
        <v>4478</v>
      </c>
      <c r="H180" s="563">
        <v>3913</v>
      </c>
      <c r="I180" s="564">
        <v>8391</v>
      </c>
      <c r="J180" s="562">
        <v>2192</v>
      </c>
      <c r="K180" s="563">
        <v>2521</v>
      </c>
      <c r="L180" s="564">
        <v>4713</v>
      </c>
      <c r="M180" s="563">
        <v>1921</v>
      </c>
      <c r="N180" s="563">
        <v>3326</v>
      </c>
      <c r="O180" s="564">
        <v>5247</v>
      </c>
      <c r="Q180" s="589">
        <v>13906</v>
      </c>
      <c r="R180" s="576">
        <f t="shared" si="15"/>
        <v>90.776160323780928</v>
      </c>
      <c r="S180" s="574">
        <v>13102</v>
      </c>
      <c r="T180" s="576">
        <f t="shared" si="16"/>
        <v>86.089756225770415</v>
      </c>
      <c r="U180" s="561">
        <v>27008</v>
      </c>
      <c r="V180" s="613">
        <f t="shared" si="17"/>
        <v>88.440631344554319</v>
      </c>
      <c r="W180" s="577"/>
      <c r="X180" s="589">
        <v>15319</v>
      </c>
      <c r="Y180" s="574">
        <v>15219</v>
      </c>
      <c r="Z180" s="564">
        <v>30538</v>
      </c>
      <c r="AA180" s="579"/>
    </row>
    <row r="181" spans="1:27">
      <c r="A181" s="2411"/>
      <c r="B181" s="655"/>
      <c r="C181" s="651" t="s">
        <v>1964</v>
      </c>
      <c r="D181" s="562">
        <v>5807</v>
      </c>
      <c r="E181" s="563">
        <v>4080</v>
      </c>
      <c r="F181" s="564">
        <v>9887</v>
      </c>
      <c r="G181" s="562">
        <v>1935</v>
      </c>
      <c r="H181" s="563">
        <v>1917</v>
      </c>
      <c r="I181" s="564">
        <v>3852</v>
      </c>
      <c r="J181" s="562">
        <v>961</v>
      </c>
      <c r="K181" s="563">
        <v>1259</v>
      </c>
      <c r="L181" s="564">
        <v>2220</v>
      </c>
      <c r="M181" s="563">
        <v>709</v>
      </c>
      <c r="N181" s="563">
        <v>1154</v>
      </c>
      <c r="O181" s="564">
        <v>1863</v>
      </c>
      <c r="Q181" s="589">
        <v>9412</v>
      </c>
      <c r="R181" s="576">
        <f t="shared" si="15"/>
        <v>91.609889040295897</v>
      </c>
      <c r="S181" s="574">
        <v>8410</v>
      </c>
      <c r="T181" s="576">
        <f t="shared" si="16"/>
        <v>78.524743230625589</v>
      </c>
      <c r="U181" s="561">
        <v>17822</v>
      </c>
      <c r="V181" s="613">
        <f t="shared" si="17"/>
        <v>84.931376286694629</v>
      </c>
      <c r="W181" s="577"/>
      <c r="X181" s="589">
        <v>10274</v>
      </c>
      <c r="Y181" s="574">
        <v>10710</v>
      </c>
      <c r="Z181" s="564">
        <v>20984</v>
      </c>
      <c r="AA181" s="579"/>
    </row>
    <row r="182" spans="1:27">
      <c r="A182" s="2411"/>
      <c r="B182" s="656"/>
      <c r="C182" s="653" t="s">
        <v>1965</v>
      </c>
      <c r="D182" s="565">
        <v>3839</v>
      </c>
      <c r="E182" s="566">
        <v>3389</v>
      </c>
      <c r="F182" s="567">
        <v>7228</v>
      </c>
      <c r="G182" s="565">
        <v>477</v>
      </c>
      <c r="H182" s="566">
        <v>582</v>
      </c>
      <c r="I182" s="567">
        <v>1059</v>
      </c>
      <c r="J182" s="565">
        <v>137</v>
      </c>
      <c r="K182" s="566">
        <v>221</v>
      </c>
      <c r="L182" s="567">
        <v>358</v>
      </c>
      <c r="M182" s="566">
        <v>207</v>
      </c>
      <c r="N182" s="566">
        <v>257</v>
      </c>
      <c r="O182" s="567">
        <v>464</v>
      </c>
      <c r="Q182" s="590">
        <v>4660</v>
      </c>
      <c r="R182" s="584">
        <f t="shared" si="15"/>
        <v>87.808554739023933</v>
      </c>
      <c r="S182" s="585">
        <v>4449</v>
      </c>
      <c r="T182" s="584">
        <f t="shared" si="16"/>
        <v>77.997896213183736</v>
      </c>
      <c r="U182" s="568">
        <v>9109</v>
      </c>
      <c r="V182" s="614">
        <f t="shared" si="17"/>
        <v>82.726364544546357</v>
      </c>
      <c r="W182" s="577"/>
      <c r="X182" s="590">
        <v>5307</v>
      </c>
      <c r="Y182" s="585">
        <v>5704</v>
      </c>
      <c r="Z182" s="567">
        <v>11011</v>
      </c>
      <c r="AA182" s="579"/>
    </row>
    <row r="183" spans="1:27">
      <c r="A183" s="2411"/>
      <c r="B183" s="2414" t="s">
        <v>569</v>
      </c>
      <c r="C183" s="2415" t="s">
        <v>1810</v>
      </c>
      <c r="D183" s="629">
        <f t="shared" ref="D183:O183" si="21">SUM(D176:D182)</f>
        <v>38831</v>
      </c>
      <c r="E183" s="630">
        <f t="shared" si="21"/>
        <v>30131</v>
      </c>
      <c r="F183" s="631">
        <f t="shared" si="21"/>
        <v>68962</v>
      </c>
      <c r="G183" s="632">
        <f t="shared" si="21"/>
        <v>17846</v>
      </c>
      <c r="H183" s="632">
        <f t="shared" si="21"/>
        <v>15973</v>
      </c>
      <c r="I183" s="632">
        <f t="shared" si="21"/>
        <v>33819</v>
      </c>
      <c r="J183" s="629">
        <f t="shared" si="21"/>
        <v>7764</v>
      </c>
      <c r="K183" s="630">
        <f t="shared" si="21"/>
        <v>9132</v>
      </c>
      <c r="L183" s="631">
        <f t="shared" si="21"/>
        <v>16896</v>
      </c>
      <c r="M183" s="632">
        <f t="shared" si="21"/>
        <v>6811</v>
      </c>
      <c r="N183" s="632">
        <f t="shared" si="21"/>
        <v>10370</v>
      </c>
      <c r="O183" s="632">
        <f t="shared" si="21"/>
        <v>17181</v>
      </c>
      <c r="Q183" s="1110">
        <f>SUM(Q176:Q182)</f>
        <v>71252</v>
      </c>
      <c r="R183" s="1111">
        <f t="shared" si="15"/>
        <v>84.523950746162427</v>
      </c>
      <c r="S183" s="1112">
        <f>SUM(S176:S182)</f>
        <v>65606</v>
      </c>
      <c r="T183" s="1111">
        <f t="shared" si="16"/>
        <v>77.225321938931657</v>
      </c>
      <c r="U183" s="1113">
        <f>SUM(U176:U182)</f>
        <v>136858</v>
      </c>
      <c r="V183" s="1114">
        <f t="shared" si="17"/>
        <v>80.860492047361333</v>
      </c>
      <c r="W183" s="577"/>
      <c r="X183" s="1115">
        <f>SUM(X176:X182)</f>
        <v>84298</v>
      </c>
      <c r="Y183" s="1116">
        <f>SUM(Y176:Y182)</f>
        <v>84954</v>
      </c>
      <c r="Z183" s="1117">
        <f>SUM(Z176:Z182)</f>
        <v>169252</v>
      </c>
      <c r="AA183" s="579"/>
    </row>
    <row r="184" spans="1:27">
      <c r="A184" s="2411"/>
      <c r="B184" s="654" t="s">
        <v>778</v>
      </c>
      <c r="C184" s="650" t="s">
        <v>2154</v>
      </c>
      <c r="D184" s="597">
        <v>30271</v>
      </c>
      <c r="E184" s="598">
        <v>21128</v>
      </c>
      <c r="F184" s="599">
        <v>51399</v>
      </c>
      <c r="G184" s="597">
        <v>26851</v>
      </c>
      <c r="H184" s="598">
        <v>23114</v>
      </c>
      <c r="I184" s="599">
        <v>49965</v>
      </c>
      <c r="J184" s="597">
        <v>12330</v>
      </c>
      <c r="K184" s="598">
        <v>13668</v>
      </c>
      <c r="L184" s="599">
        <v>25998</v>
      </c>
      <c r="M184" s="598">
        <v>10012</v>
      </c>
      <c r="N184" s="598">
        <v>12421</v>
      </c>
      <c r="O184" s="599">
        <v>22433</v>
      </c>
      <c r="P184" s="573"/>
      <c r="Q184" s="606">
        <v>79464</v>
      </c>
      <c r="R184" s="607">
        <f t="shared" si="15"/>
        <v>78.338278931750736</v>
      </c>
      <c r="S184" s="608">
        <v>70331</v>
      </c>
      <c r="T184" s="607">
        <f t="shared" si="16"/>
        <v>71.305026664233424</v>
      </c>
      <c r="U184" s="616">
        <v>149795</v>
      </c>
      <c r="V184" s="612">
        <f t="shared" si="17"/>
        <v>74.870920823107795</v>
      </c>
      <c r="W184" s="577"/>
      <c r="X184" s="588">
        <v>101437</v>
      </c>
      <c r="Y184" s="581">
        <v>98634</v>
      </c>
      <c r="Z184" s="559">
        <v>200071</v>
      </c>
      <c r="AA184" s="579"/>
    </row>
    <row r="185" spans="1:27">
      <c r="A185" s="2411"/>
      <c r="B185" s="655"/>
      <c r="C185" s="651" t="s">
        <v>1966</v>
      </c>
      <c r="D185" s="562">
        <v>792</v>
      </c>
      <c r="E185" s="563">
        <v>562</v>
      </c>
      <c r="F185" s="564">
        <v>1354</v>
      </c>
      <c r="G185" s="562">
        <v>416</v>
      </c>
      <c r="H185" s="563">
        <v>379</v>
      </c>
      <c r="I185" s="564">
        <v>795</v>
      </c>
      <c r="J185" s="562">
        <v>134</v>
      </c>
      <c r="K185" s="563">
        <v>183</v>
      </c>
      <c r="L185" s="564">
        <v>317</v>
      </c>
      <c r="M185" s="563">
        <v>177</v>
      </c>
      <c r="N185" s="563">
        <v>279</v>
      </c>
      <c r="O185" s="564">
        <v>456</v>
      </c>
      <c r="Q185" s="589">
        <v>1519</v>
      </c>
      <c r="R185" s="576">
        <f t="shared" si="15"/>
        <v>81.447721179624665</v>
      </c>
      <c r="S185" s="574">
        <v>1403</v>
      </c>
      <c r="T185" s="576">
        <f t="shared" si="16"/>
        <v>74.986638161411008</v>
      </c>
      <c r="U185" s="561">
        <v>2922</v>
      </c>
      <c r="V185" s="613">
        <f t="shared" si="17"/>
        <v>78.211991434689509</v>
      </c>
      <c r="W185" s="577"/>
      <c r="X185" s="589">
        <v>1865</v>
      </c>
      <c r="Y185" s="574">
        <v>1871</v>
      </c>
      <c r="Z185" s="564">
        <v>3736</v>
      </c>
      <c r="AA185" s="579"/>
    </row>
    <row r="186" spans="1:27">
      <c r="A186" s="2411"/>
      <c r="B186" s="655"/>
      <c r="C186" s="651" t="s">
        <v>1967</v>
      </c>
      <c r="D186" s="562">
        <v>6693</v>
      </c>
      <c r="E186" s="563">
        <v>4416</v>
      </c>
      <c r="F186" s="564">
        <v>11109</v>
      </c>
      <c r="G186" s="562">
        <v>3518</v>
      </c>
      <c r="H186" s="563">
        <v>3494</v>
      </c>
      <c r="I186" s="564">
        <v>7012</v>
      </c>
      <c r="J186" s="562">
        <v>1770</v>
      </c>
      <c r="K186" s="563">
        <v>2245</v>
      </c>
      <c r="L186" s="564">
        <v>4015</v>
      </c>
      <c r="M186" s="563">
        <v>1308</v>
      </c>
      <c r="N186" s="563">
        <v>2160</v>
      </c>
      <c r="O186" s="564">
        <v>3468</v>
      </c>
      <c r="Q186" s="589">
        <v>13289</v>
      </c>
      <c r="R186" s="576">
        <f t="shared" si="15"/>
        <v>88.334219622440841</v>
      </c>
      <c r="S186" s="574">
        <v>12315</v>
      </c>
      <c r="T186" s="576">
        <f t="shared" si="16"/>
        <v>81.459187723243815</v>
      </c>
      <c r="U186" s="561">
        <v>25604</v>
      </c>
      <c r="V186" s="613">
        <f t="shared" si="17"/>
        <v>84.888270008620111</v>
      </c>
      <c r="W186" s="577"/>
      <c r="X186" s="589">
        <v>15044</v>
      </c>
      <c r="Y186" s="574">
        <v>15118</v>
      </c>
      <c r="Z186" s="564">
        <v>30162</v>
      </c>
      <c r="AA186" s="579"/>
    </row>
    <row r="187" spans="1:27">
      <c r="A187" s="2411"/>
      <c r="B187" s="655"/>
      <c r="C187" s="651" t="s">
        <v>1968</v>
      </c>
      <c r="D187" s="562">
        <v>5227</v>
      </c>
      <c r="E187" s="563">
        <v>3384</v>
      </c>
      <c r="F187" s="564">
        <v>8611</v>
      </c>
      <c r="G187" s="562">
        <v>2545</v>
      </c>
      <c r="H187" s="563">
        <v>2228</v>
      </c>
      <c r="I187" s="564">
        <v>4773</v>
      </c>
      <c r="J187" s="562">
        <v>1398</v>
      </c>
      <c r="K187" s="563">
        <v>1520</v>
      </c>
      <c r="L187" s="564">
        <v>2918</v>
      </c>
      <c r="M187" s="563">
        <v>1219</v>
      </c>
      <c r="N187" s="563">
        <v>1951</v>
      </c>
      <c r="O187" s="564">
        <v>3170</v>
      </c>
      <c r="Q187" s="589">
        <v>10389</v>
      </c>
      <c r="R187" s="576">
        <f t="shared" si="15"/>
        <v>98.632868128738252</v>
      </c>
      <c r="S187" s="574">
        <v>9083</v>
      </c>
      <c r="T187" s="576">
        <f t="shared" si="16"/>
        <v>89.99306450014862</v>
      </c>
      <c r="U187" s="561">
        <v>19472</v>
      </c>
      <c r="V187" s="613">
        <f t="shared" si="17"/>
        <v>94.405119751769618</v>
      </c>
      <c r="W187" s="577"/>
      <c r="X187" s="589">
        <v>10533</v>
      </c>
      <c r="Y187" s="574">
        <v>10093</v>
      </c>
      <c r="Z187" s="564">
        <v>20626</v>
      </c>
      <c r="AA187" s="579"/>
    </row>
    <row r="188" spans="1:27">
      <c r="A188" s="2411"/>
      <c r="B188" s="655"/>
      <c r="C188" s="651" t="s">
        <v>1969</v>
      </c>
      <c r="D188" s="562">
        <v>6067</v>
      </c>
      <c r="E188" s="563">
        <v>3910</v>
      </c>
      <c r="F188" s="564">
        <v>9977</v>
      </c>
      <c r="G188" s="562">
        <v>3991</v>
      </c>
      <c r="H188" s="563">
        <v>3739</v>
      </c>
      <c r="I188" s="564">
        <v>7730</v>
      </c>
      <c r="J188" s="562">
        <v>1551</v>
      </c>
      <c r="K188" s="563">
        <v>1827</v>
      </c>
      <c r="L188" s="564">
        <v>3378</v>
      </c>
      <c r="M188" s="563">
        <v>1011</v>
      </c>
      <c r="N188" s="563">
        <v>1601</v>
      </c>
      <c r="O188" s="564">
        <v>2612</v>
      </c>
      <c r="Q188" s="589">
        <v>12620</v>
      </c>
      <c r="R188" s="576">
        <f t="shared" si="15"/>
        <v>88.636044388256778</v>
      </c>
      <c r="S188" s="574">
        <v>11077</v>
      </c>
      <c r="T188" s="576">
        <f t="shared" si="16"/>
        <v>78.599304619314552</v>
      </c>
      <c r="U188" s="561">
        <v>23697</v>
      </c>
      <c r="V188" s="613">
        <f t="shared" si="17"/>
        <v>83.643358864847698</v>
      </c>
      <c r="W188" s="577"/>
      <c r="X188" s="589">
        <v>14238</v>
      </c>
      <c r="Y188" s="574">
        <v>14093</v>
      </c>
      <c r="Z188" s="564">
        <v>28331</v>
      </c>
      <c r="AA188" s="579"/>
    </row>
    <row r="189" spans="1:27">
      <c r="A189" s="2411"/>
      <c r="B189" s="655"/>
      <c r="C189" s="651" t="s">
        <v>1970</v>
      </c>
      <c r="D189" s="562">
        <v>5381</v>
      </c>
      <c r="E189" s="563">
        <v>3525</v>
      </c>
      <c r="F189" s="564">
        <v>8906</v>
      </c>
      <c r="G189" s="562">
        <v>2995</v>
      </c>
      <c r="H189" s="563">
        <v>2516</v>
      </c>
      <c r="I189" s="564">
        <v>5511</v>
      </c>
      <c r="J189" s="562">
        <v>1834</v>
      </c>
      <c r="K189" s="563">
        <v>2100</v>
      </c>
      <c r="L189" s="564">
        <v>3934</v>
      </c>
      <c r="M189" s="563">
        <v>1382</v>
      </c>
      <c r="N189" s="563">
        <v>2364</v>
      </c>
      <c r="O189" s="564">
        <v>3746</v>
      </c>
      <c r="Q189" s="589">
        <v>11592</v>
      </c>
      <c r="R189" s="576">
        <f t="shared" si="15"/>
        <v>88.562915425166167</v>
      </c>
      <c r="S189" s="574">
        <v>10505</v>
      </c>
      <c r="T189" s="576">
        <f t="shared" si="16"/>
        <v>81.02583879676051</v>
      </c>
      <c r="U189" s="561">
        <v>22097</v>
      </c>
      <c r="V189" s="613">
        <f t="shared" si="17"/>
        <v>84.812312888615949</v>
      </c>
      <c r="W189" s="577"/>
      <c r="X189" s="589">
        <v>13089</v>
      </c>
      <c r="Y189" s="574">
        <v>12965</v>
      </c>
      <c r="Z189" s="564">
        <v>26054</v>
      </c>
      <c r="AA189" s="579"/>
    </row>
    <row r="190" spans="1:27">
      <c r="A190" s="2411"/>
      <c r="B190" s="655"/>
      <c r="C190" s="651" t="s">
        <v>1971</v>
      </c>
      <c r="D190" s="562">
        <v>2574</v>
      </c>
      <c r="E190" s="563">
        <v>1778</v>
      </c>
      <c r="F190" s="564">
        <v>4352</v>
      </c>
      <c r="G190" s="562">
        <v>1060</v>
      </c>
      <c r="H190" s="563">
        <v>1100</v>
      </c>
      <c r="I190" s="564">
        <v>2160</v>
      </c>
      <c r="J190" s="562">
        <v>378</v>
      </c>
      <c r="K190" s="563">
        <v>528</v>
      </c>
      <c r="L190" s="564">
        <v>906</v>
      </c>
      <c r="M190" s="563">
        <v>330</v>
      </c>
      <c r="N190" s="563">
        <v>609</v>
      </c>
      <c r="O190" s="564">
        <v>939</v>
      </c>
      <c r="Q190" s="589">
        <v>4342</v>
      </c>
      <c r="R190" s="576">
        <f t="shared" si="15"/>
        <v>100.81263060134664</v>
      </c>
      <c r="S190" s="574">
        <v>4015</v>
      </c>
      <c r="T190" s="576">
        <f t="shared" si="16"/>
        <v>86.474262330389834</v>
      </c>
      <c r="U190" s="561">
        <v>8357</v>
      </c>
      <c r="V190" s="613">
        <f t="shared" si="17"/>
        <v>93.374301675977648</v>
      </c>
      <c r="W190" s="577"/>
      <c r="X190" s="589">
        <v>4307</v>
      </c>
      <c r="Y190" s="574">
        <v>4643</v>
      </c>
      <c r="Z190" s="564">
        <v>8950</v>
      </c>
      <c r="AA190" s="579"/>
    </row>
    <row r="191" spans="1:27">
      <c r="A191" s="2411"/>
      <c r="B191" s="655"/>
      <c r="C191" s="651" t="s">
        <v>1972</v>
      </c>
      <c r="D191" s="562">
        <v>876</v>
      </c>
      <c r="E191" s="563">
        <v>732</v>
      </c>
      <c r="F191" s="564">
        <v>1608</v>
      </c>
      <c r="G191" s="562">
        <v>389</v>
      </c>
      <c r="H191" s="563">
        <v>414</v>
      </c>
      <c r="I191" s="564">
        <v>803</v>
      </c>
      <c r="J191" s="562">
        <v>106</v>
      </c>
      <c r="K191" s="563">
        <v>128</v>
      </c>
      <c r="L191" s="564">
        <v>234</v>
      </c>
      <c r="M191" s="563">
        <v>78</v>
      </c>
      <c r="N191" s="563">
        <v>113</v>
      </c>
      <c r="O191" s="564">
        <v>191</v>
      </c>
      <c r="Q191" s="589">
        <v>1449</v>
      </c>
      <c r="R191" s="576">
        <f t="shared" si="15"/>
        <v>81.267526640493557</v>
      </c>
      <c r="S191" s="574">
        <v>1387</v>
      </c>
      <c r="T191" s="576">
        <f t="shared" si="16"/>
        <v>73.50291467938527</v>
      </c>
      <c r="U191" s="561">
        <v>2836</v>
      </c>
      <c r="V191" s="613">
        <f t="shared" si="17"/>
        <v>77.275204359673026</v>
      </c>
      <c r="W191" s="577"/>
      <c r="X191" s="589">
        <v>1783</v>
      </c>
      <c r="Y191" s="574">
        <v>1887</v>
      </c>
      <c r="Z191" s="564">
        <v>3670</v>
      </c>
      <c r="AA191" s="579"/>
    </row>
    <row r="192" spans="1:27">
      <c r="A192" s="2411"/>
      <c r="B192" s="655"/>
      <c r="C192" s="651" t="s">
        <v>1973</v>
      </c>
      <c r="D192" s="562">
        <v>2690</v>
      </c>
      <c r="E192" s="563">
        <v>1892</v>
      </c>
      <c r="F192" s="564">
        <v>4582</v>
      </c>
      <c r="G192" s="562">
        <v>1325</v>
      </c>
      <c r="H192" s="563">
        <v>1390</v>
      </c>
      <c r="I192" s="564">
        <v>2715</v>
      </c>
      <c r="J192" s="562">
        <v>462</v>
      </c>
      <c r="K192" s="563">
        <v>630</v>
      </c>
      <c r="L192" s="564">
        <v>1092</v>
      </c>
      <c r="M192" s="563">
        <v>383</v>
      </c>
      <c r="N192" s="563">
        <v>657</v>
      </c>
      <c r="O192" s="564">
        <v>1040</v>
      </c>
      <c r="Q192" s="589">
        <v>4860</v>
      </c>
      <c r="R192" s="576">
        <f t="shared" si="15"/>
        <v>96.735668789808912</v>
      </c>
      <c r="S192" s="574">
        <v>4569</v>
      </c>
      <c r="T192" s="576">
        <f t="shared" si="16"/>
        <v>85.577823562464886</v>
      </c>
      <c r="U192" s="561">
        <v>9429</v>
      </c>
      <c r="V192" s="613">
        <f t="shared" si="17"/>
        <v>90.987165878606575</v>
      </c>
      <c r="W192" s="577"/>
      <c r="X192" s="589">
        <v>5024</v>
      </c>
      <c r="Y192" s="574">
        <v>5339</v>
      </c>
      <c r="Z192" s="564">
        <v>10363</v>
      </c>
      <c r="AA192" s="579"/>
    </row>
    <row r="193" spans="1:27">
      <c r="A193" s="2411"/>
      <c r="B193" s="655"/>
      <c r="C193" s="651" t="s">
        <v>1974</v>
      </c>
      <c r="D193" s="562">
        <v>1049</v>
      </c>
      <c r="E193" s="563">
        <v>752</v>
      </c>
      <c r="F193" s="564">
        <v>1801</v>
      </c>
      <c r="G193" s="562">
        <v>402</v>
      </c>
      <c r="H193" s="563">
        <v>313</v>
      </c>
      <c r="I193" s="564">
        <v>715</v>
      </c>
      <c r="J193" s="562">
        <v>168</v>
      </c>
      <c r="K193" s="563">
        <v>194</v>
      </c>
      <c r="L193" s="564">
        <v>362</v>
      </c>
      <c r="M193" s="563">
        <v>164</v>
      </c>
      <c r="N193" s="563">
        <v>315</v>
      </c>
      <c r="O193" s="564">
        <v>479</v>
      </c>
      <c r="Q193" s="589">
        <v>1783</v>
      </c>
      <c r="R193" s="576">
        <f t="shared" si="15"/>
        <v>95.808704997313271</v>
      </c>
      <c r="S193" s="574">
        <v>1574</v>
      </c>
      <c r="T193" s="576">
        <f t="shared" si="16"/>
        <v>92.642731018246025</v>
      </c>
      <c r="U193" s="561">
        <v>3357</v>
      </c>
      <c r="V193" s="613">
        <f t="shared" si="17"/>
        <v>94.297752808988761</v>
      </c>
      <c r="W193" s="577"/>
      <c r="X193" s="589">
        <v>1861</v>
      </c>
      <c r="Y193" s="574">
        <v>1699</v>
      </c>
      <c r="Z193" s="564">
        <v>3560</v>
      </c>
      <c r="AA193" s="579"/>
    </row>
    <row r="194" spans="1:27">
      <c r="A194" s="2411"/>
      <c r="B194" s="655"/>
      <c r="C194" s="651" t="s">
        <v>1975</v>
      </c>
      <c r="D194" s="562">
        <v>3372</v>
      </c>
      <c r="E194" s="563">
        <v>2739</v>
      </c>
      <c r="F194" s="564">
        <v>6111</v>
      </c>
      <c r="G194" s="562">
        <v>1905</v>
      </c>
      <c r="H194" s="563">
        <v>1688</v>
      </c>
      <c r="I194" s="564">
        <v>3593</v>
      </c>
      <c r="J194" s="562">
        <v>511</v>
      </c>
      <c r="K194" s="563">
        <v>588</v>
      </c>
      <c r="L194" s="564">
        <v>1099</v>
      </c>
      <c r="M194" s="563">
        <v>455</v>
      </c>
      <c r="N194" s="563">
        <v>593</v>
      </c>
      <c r="O194" s="564">
        <v>1048</v>
      </c>
      <c r="Q194" s="589">
        <v>6243</v>
      </c>
      <c r="R194" s="576">
        <f t="shared" si="15"/>
        <v>84.938775510204081</v>
      </c>
      <c r="S194" s="574">
        <v>5608</v>
      </c>
      <c r="T194" s="576">
        <f t="shared" si="16"/>
        <v>75.518448693778609</v>
      </c>
      <c r="U194" s="561">
        <v>11851</v>
      </c>
      <c r="V194" s="613">
        <f t="shared" si="17"/>
        <v>80.204385489983764</v>
      </c>
      <c r="W194" s="577"/>
      <c r="X194" s="589">
        <v>7350</v>
      </c>
      <c r="Y194" s="574">
        <v>7426</v>
      </c>
      <c r="Z194" s="564">
        <v>14776</v>
      </c>
      <c r="AA194" s="579"/>
    </row>
    <row r="195" spans="1:27">
      <c r="A195" s="2411"/>
      <c r="B195" s="655"/>
      <c r="C195" s="651" t="s">
        <v>1976</v>
      </c>
      <c r="D195" s="562">
        <v>3283</v>
      </c>
      <c r="E195" s="563">
        <v>2224</v>
      </c>
      <c r="F195" s="564">
        <v>5507</v>
      </c>
      <c r="G195" s="562">
        <v>1822</v>
      </c>
      <c r="H195" s="563">
        <v>1734</v>
      </c>
      <c r="I195" s="564">
        <v>3556</v>
      </c>
      <c r="J195" s="562">
        <v>691</v>
      </c>
      <c r="K195" s="563">
        <v>876</v>
      </c>
      <c r="L195" s="564">
        <v>1567</v>
      </c>
      <c r="M195" s="563">
        <v>625</v>
      </c>
      <c r="N195" s="563">
        <v>970</v>
      </c>
      <c r="O195" s="564">
        <v>1595</v>
      </c>
      <c r="Q195" s="589">
        <v>6421</v>
      </c>
      <c r="R195" s="576">
        <f t="shared" si="15"/>
        <v>94.999260245598464</v>
      </c>
      <c r="S195" s="574">
        <v>5804</v>
      </c>
      <c r="T195" s="576">
        <f t="shared" si="16"/>
        <v>85.921539600296072</v>
      </c>
      <c r="U195" s="561">
        <v>12225</v>
      </c>
      <c r="V195" s="613">
        <f t="shared" si="17"/>
        <v>90.46174337723842</v>
      </c>
      <c r="W195" s="577"/>
      <c r="X195" s="589">
        <v>6759</v>
      </c>
      <c r="Y195" s="574">
        <v>6755</v>
      </c>
      <c r="Z195" s="564">
        <v>13514</v>
      </c>
      <c r="AA195" s="579"/>
    </row>
    <row r="196" spans="1:27">
      <c r="A196" s="2411"/>
      <c r="B196" s="655"/>
      <c r="C196" s="651" t="s">
        <v>1977</v>
      </c>
      <c r="D196" s="562">
        <v>5057</v>
      </c>
      <c r="E196" s="563">
        <v>4028</v>
      </c>
      <c r="F196" s="564">
        <v>9085</v>
      </c>
      <c r="G196" s="562">
        <v>2679</v>
      </c>
      <c r="H196" s="563">
        <v>2328</v>
      </c>
      <c r="I196" s="564">
        <v>5007</v>
      </c>
      <c r="J196" s="562">
        <v>765</v>
      </c>
      <c r="K196" s="563">
        <v>980</v>
      </c>
      <c r="L196" s="564">
        <v>1745</v>
      </c>
      <c r="M196" s="563">
        <v>725</v>
      </c>
      <c r="N196" s="563">
        <v>1059</v>
      </c>
      <c r="O196" s="564">
        <v>1784</v>
      </c>
      <c r="Q196" s="589">
        <v>9226</v>
      </c>
      <c r="R196" s="576">
        <f t="shared" si="15"/>
        <v>91.382725832012682</v>
      </c>
      <c r="S196" s="574">
        <v>8395</v>
      </c>
      <c r="T196" s="576">
        <f t="shared" si="16"/>
        <v>80.488974113135185</v>
      </c>
      <c r="U196" s="561">
        <v>17621</v>
      </c>
      <c r="V196" s="613">
        <f t="shared" si="17"/>
        <v>85.847218162330705</v>
      </c>
      <c r="W196" s="577"/>
      <c r="X196" s="589">
        <v>10096</v>
      </c>
      <c r="Y196" s="574">
        <v>10430</v>
      </c>
      <c r="Z196" s="564">
        <v>20526</v>
      </c>
      <c r="AA196" s="579"/>
    </row>
    <row r="197" spans="1:27">
      <c r="A197" s="2411"/>
      <c r="B197" s="656"/>
      <c r="C197" s="653" t="s">
        <v>2155</v>
      </c>
      <c r="D197" s="600">
        <v>2278</v>
      </c>
      <c r="E197" s="601">
        <v>1971</v>
      </c>
      <c r="F197" s="602">
        <v>4249</v>
      </c>
      <c r="G197" s="600">
        <v>342</v>
      </c>
      <c r="H197" s="601">
        <v>404</v>
      </c>
      <c r="I197" s="602">
        <v>746</v>
      </c>
      <c r="J197" s="600">
        <v>150</v>
      </c>
      <c r="K197" s="601">
        <v>205</v>
      </c>
      <c r="L197" s="602">
        <v>355</v>
      </c>
      <c r="M197" s="601">
        <v>175</v>
      </c>
      <c r="N197" s="601">
        <v>307</v>
      </c>
      <c r="O197" s="602">
        <v>482</v>
      </c>
      <c r="P197" s="573"/>
      <c r="Q197" s="609">
        <v>2945</v>
      </c>
      <c r="R197" s="610">
        <f t="shared" si="15"/>
        <v>94.119527005433042</v>
      </c>
      <c r="S197" s="611">
        <v>2887</v>
      </c>
      <c r="T197" s="610">
        <f t="shared" si="16"/>
        <v>38.855989232839839</v>
      </c>
      <c r="U197" s="617">
        <v>5832</v>
      </c>
      <c r="V197" s="614">
        <f t="shared" si="17"/>
        <v>55.232503077942987</v>
      </c>
      <c r="W197" s="577"/>
      <c r="X197" s="590">
        <v>3129</v>
      </c>
      <c r="Y197" s="585">
        <v>7430</v>
      </c>
      <c r="Z197" s="567">
        <v>10559</v>
      </c>
      <c r="AA197" s="579"/>
    </row>
    <row r="198" spans="1:27">
      <c r="A198" s="2411"/>
      <c r="B198" s="2414" t="s">
        <v>569</v>
      </c>
      <c r="C198" s="2415" t="s">
        <v>1810</v>
      </c>
      <c r="D198" s="629">
        <f t="shared" ref="D198:O198" si="22">SUM(D184:D197)</f>
        <v>75610</v>
      </c>
      <c r="E198" s="630">
        <f t="shared" si="22"/>
        <v>53041</v>
      </c>
      <c r="F198" s="631">
        <f t="shared" si="22"/>
        <v>128651</v>
      </c>
      <c r="G198" s="632">
        <f t="shared" si="22"/>
        <v>50240</v>
      </c>
      <c r="H198" s="632">
        <f t="shared" si="22"/>
        <v>44841</v>
      </c>
      <c r="I198" s="632">
        <f t="shared" si="22"/>
        <v>95081</v>
      </c>
      <c r="J198" s="629">
        <f t="shared" si="22"/>
        <v>22248</v>
      </c>
      <c r="K198" s="630">
        <f t="shared" si="22"/>
        <v>25672</v>
      </c>
      <c r="L198" s="631">
        <f t="shared" si="22"/>
        <v>47920</v>
      </c>
      <c r="M198" s="632">
        <f t="shared" si="22"/>
        <v>18044</v>
      </c>
      <c r="N198" s="632">
        <f t="shared" si="22"/>
        <v>25399</v>
      </c>
      <c r="O198" s="632">
        <f t="shared" si="22"/>
        <v>43443</v>
      </c>
      <c r="P198" s="573"/>
      <c r="Q198" s="1110">
        <f>SUM(Q184:Q197)</f>
        <v>166142</v>
      </c>
      <c r="R198" s="1111">
        <f t="shared" si="15"/>
        <v>84.544182377935527</v>
      </c>
      <c r="S198" s="1112">
        <f>SUM(S184:S197)</f>
        <v>148953</v>
      </c>
      <c r="T198" s="1111">
        <f t="shared" si="16"/>
        <v>75.08355050583971</v>
      </c>
      <c r="U198" s="1113">
        <f>SUM(U184:U197)</f>
        <v>315095</v>
      </c>
      <c r="V198" s="1114">
        <f t="shared" si="17"/>
        <v>79.791490460827859</v>
      </c>
      <c r="W198" s="577"/>
      <c r="X198" s="1115">
        <f>SUM(X184:X197)</f>
        <v>196515</v>
      </c>
      <c r="Y198" s="1116">
        <f>SUM(Y184:Y197)</f>
        <v>198383</v>
      </c>
      <c r="Z198" s="1117">
        <f>SUM(Z184:Z197)</f>
        <v>394898</v>
      </c>
      <c r="AA198" s="579"/>
    </row>
    <row r="199" spans="1:27">
      <c r="A199" s="2411"/>
      <c r="B199" s="654" t="s">
        <v>1978</v>
      </c>
      <c r="C199" s="650" t="s">
        <v>1979</v>
      </c>
      <c r="D199" s="557">
        <v>30299</v>
      </c>
      <c r="E199" s="558">
        <v>23113</v>
      </c>
      <c r="F199" s="559">
        <v>53412</v>
      </c>
      <c r="G199" s="557">
        <v>32587</v>
      </c>
      <c r="H199" s="558">
        <v>25518</v>
      </c>
      <c r="I199" s="559">
        <v>58105</v>
      </c>
      <c r="J199" s="557">
        <v>10799</v>
      </c>
      <c r="K199" s="558">
        <v>11222</v>
      </c>
      <c r="L199" s="559">
        <v>22021</v>
      </c>
      <c r="M199" s="558">
        <v>9829</v>
      </c>
      <c r="N199" s="558">
        <v>9815</v>
      </c>
      <c r="O199" s="559">
        <v>19644</v>
      </c>
      <c r="Q199" s="588">
        <v>83514</v>
      </c>
      <c r="R199" s="582">
        <f t="shared" si="15"/>
        <v>90.536951313378793</v>
      </c>
      <c r="S199" s="581">
        <v>69668</v>
      </c>
      <c r="T199" s="582">
        <f t="shared" si="16"/>
        <v>82.053094009846177</v>
      </c>
      <c r="U199" s="560">
        <v>153182</v>
      </c>
      <c r="V199" s="612">
        <f t="shared" si="17"/>
        <v>86.470711096308762</v>
      </c>
      <c r="W199" s="577"/>
      <c r="X199" s="588">
        <v>92243</v>
      </c>
      <c r="Y199" s="581">
        <v>84906</v>
      </c>
      <c r="Z199" s="559">
        <v>177149</v>
      </c>
      <c r="AA199" s="579"/>
    </row>
    <row r="200" spans="1:27">
      <c r="A200" s="2411"/>
      <c r="B200" s="655"/>
      <c r="C200" s="651" t="s">
        <v>1980</v>
      </c>
      <c r="D200" s="562">
        <v>4775</v>
      </c>
      <c r="E200" s="563">
        <v>3633</v>
      </c>
      <c r="F200" s="564">
        <v>8408</v>
      </c>
      <c r="G200" s="562">
        <v>3754</v>
      </c>
      <c r="H200" s="563">
        <v>3374</v>
      </c>
      <c r="I200" s="564">
        <v>7128</v>
      </c>
      <c r="J200" s="562">
        <v>1198</v>
      </c>
      <c r="K200" s="563">
        <v>1462</v>
      </c>
      <c r="L200" s="564">
        <v>2660</v>
      </c>
      <c r="M200" s="563">
        <v>856</v>
      </c>
      <c r="N200" s="563">
        <v>1153</v>
      </c>
      <c r="O200" s="564">
        <v>2009</v>
      </c>
      <c r="Q200" s="589">
        <v>10583</v>
      </c>
      <c r="R200" s="576">
        <f t="shared" ref="R200:R263" si="23">100*Q200/X200</f>
        <v>96.842972181551971</v>
      </c>
      <c r="S200" s="574">
        <v>9622</v>
      </c>
      <c r="T200" s="576">
        <f t="shared" ref="T200:T263" si="24">100*S200/Y200</f>
        <v>90.000935366195861</v>
      </c>
      <c r="U200" s="561">
        <v>20205</v>
      </c>
      <c r="V200" s="613">
        <f t="shared" ref="V200:V263" si="25">100*U200/Z200</f>
        <v>93.459456959156299</v>
      </c>
      <c r="W200" s="577"/>
      <c r="X200" s="589">
        <v>10928</v>
      </c>
      <c r="Y200" s="574">
        <v>10691</v>
      </c>
      <c r="Z200" s="564">
        <v>21619</v>
      </c>
      <c r="AA200" s="579"/>
    </row>
    <row r="201" spans="1:27">
      <c r="A201" s="2411"/>
      <c r="B201" s="655"/>
      <c r="C201" s="651" t="s">
        <v>1981</v>
      </c>
      <c r="D201" s="562">
        <v>1584</v>
      </c>
      <c r="E201" s="563">
        <v>1581</v>
      </c>
      <c r="F201" s="564">
        <v>3165</v>
      </c>
      <c r="G201" s="562">
        <v>452</v>
      </c>
      <c r="H201" s="563">
        <v>426</v>
      </c>
      <c r="I201" s="564">
        <v>878</v>
      </c>
      <c r="J201" s="562">
        <v>93</v>
      </c>
      <c r="K201" s="563">
        <v>142</v>
      </c>
      <c r="L201" s="564">
        <v>235</v>
      </c>
      <c r="M201" s="563">
        <v>136</v>
      </c>
      <c r="N201" s="563">
        <v>138</v>
      </c>
      <c r="O201" s="564">
        <v>274</v>
      </c>
      <c r="Q201" s="589">
        <v>2265</v>
      </c>
      <c r="R201" s="576">
        <f t="shared" si="23"/>
        <v>96.919127086007705</v>
      </c>
      <c r="S201" s="574">
        <v>2287</v>
      </c>
      <c r="T201" s="576">
        <f t="shared" si="24"/>
        <v>82.832307135095974</v>
      </c>
      <c r="U201" s="561">
        <v>4552</v>
      </c>
      <c r="V201" s="613">
        <f t="shared" si="25"/>
        <v>89.289917614750877</v>
      </c>
      <c r="W201" s="577"/>
      <c r="X201" s="589">
        <v>2337</v>
      </c>
      <c r="Y201" s="574">
        <v>2761</v>
      </c>
      <c r="Z201" s="564">
        <v>5098</v>
      </c>
      <c r="AA201" s="579"/>
    </row>
    <row r="202" spans="1:27">
      <c r="A202" s="2411"/>
      <c r="B202" s="655"/>
      <c r="C202" s="651" t="s">
        <v>1982</v>
      </c>
      <c r="D202" s="562">
        <v>2706</v>
      </c>
      <c r="E202" s="563">
        <v>2008</v>
      </c>
      <c r="F202" s="564">
        <v>4714</v>
      </c>
      <c r="G202" s="562">
        <v>2283</v>
      </c>
      <c r="H202" s="563">
        <v>2241</v>
      </c>
      <c r="I202" s="564">
        <v>4524</v>
      </c>
      <c r="J202" s="562">
        <v>715</v>
      </c>
      <c r="K202" s="563">
        <v>824</v>
      </c>
      <c r="L202" s="564">
        <v>1539</v>
      </c>
      <c r="M202" s="563">
        <v>548</v>
      </c>
      <c r="N202" s="563">
        <v>796</v>
      </c>
      <c r="O202" s="564">
        <v>1344</v>
      </c>
      <c r="Q202" s="589">
        <v>6252</v>
      </c>
      <c r="R202" s="576">
        <f t="shared" si="23"/>
        <v>81.057954103461682</v>
      </c>
      <c r="S202" s="574">
        <v>5869</v>
      </c>
      <c r="T202" s="576">
        <f t="shared" si="24"/>
        <v>77.203367534859254</v>
      </c>
      <c r="U202" s="561">
        <v>12121</v>
      </c>
      <c r="V202" s="613">
        <f t="shared" si="25"/>
        <v>79.14462944825334</v>
      </c>
      <c r="W202" s="577"/>
      <c r="X202" s="589">
        <v>7713</v>
      </c>
      <c r="Y202" s="574">
        <v>7602</v>
      </c>
      <c r="Z202" s="564">
        <v>15315</v>
      </c>
      <c r="AA202" s="579"/>
    </row>
    <row r="203" spans="1:27">
      <c r="A203" s="2411"/>
      <c r="B203" s="655"/>
      <c r="C203" s="651" t="s">
        <v>1983</v>
      </c>
      <c r="D203" s="562">
        <v>6303</v>
      </c>
      <c r="E203" s="563">
        <v>5181</v>
      </c>
      <c r="F203" s="564">
        <v>11484</v>
      </c>
      <c r="G203" s="562">
        <v>3051</v>
      </c>
      <c r="H203" s="563">
        <v>3321</v>
      </c>
      <c r="I203" s="564">
        <v>6372</v>
      </c>
      <c r="J203" s="562">
        <v>644</v>
      </c>
      <c r="K203" s="563">
        <v>1001</v>
      </c>
      <c r="L203" s="564">
        <v>1645</v>
      </c>
      <c r="M203" s="563">
        <v>488</v>
      </c>
      <c r="N203" s="563">
        <v>680</v>
      </c>
      <c r="O203" s="564">
        <v>1168</v>
      </c>
      <c r="Q203" s="589">
        <v>10486</v>
      </c>
      <c r="R203" s="576">
        <f t="shared" si="23"/>
        <v>88.214015310843777</v>
      </c>
      <c r="S203" s="574">
        <v>10183</v>
      </c>
      <c r="T203" s="576">
        <f t="shared" si="24"/>
        <v>78.870730384943073</v>
      </c>
      <c r="U203" s="561">
        <v>20669</v>
      </c>
      <c r="V203" s="613">
        <f t="shared" si="25"/>
        <v>83.349463666424711</v>
      </c>
      <c r="W203" s="577"/>
      <c r="X203" s="589">
        <v>11887</v>
      </c>
      <c r="Y203" s="574">
        <v>12911</v>
      </c>
      <c r="Z203" s="564">
        <v>24798</v>
      </c>
      <c r="AA203" s="579"/>
    </row>
    <row r="204" spans="1:27">
      <c r="A204" s="2411"/>
      <c r="B204" s="655"/>
      <c r="C204" s="651" t="s">
        <v>1984</v>
      </c>
      <c r="D204" s="562">
        <v>5292</v>
      </c>
      <c r="E204" s="563">
        <v>3798</v>
      </c>
      <c r="F204" s="564">
        <v>9090</v>
      </c>
      <c r="G204" s="562">
        <v>4032</v>
      </c>
      <c r="H204" s="563">
        <v>3364</v>
      </c>
      <c r="I204" s="564">
        <v>7396</v>
      </c>
      <c r="J204" s="562">
        <v>1461</v>
      </c>
      <c r="K204" s="563">
        <v>1630</v>
      </c>
      <c r="L204" s="564">
        <v>3091</v>
      </c>
      <c r="M204" s="563">
        <v>1083</v>
      </c>
      <c r="N204" s="563">
        <v>1297</v>
      </c>
      <c r="O204" s="564">
        <v>2380</v>
      </c>
      <c r="Q204" s="589">
        <v>11868</v>
      </c>
      <c r="R204" s="576">
        <f t="shared" si="23"/>
        <v>77.482535744597513</v>
      </c>
      <c r="S204" s="574">
        <v>10089</v>
      </c>
      <c r="T204" s="576">
        <f t="shared" si="24"/>
        <v>67.036544850498345</v>
      </c>
      <c r="U204" s="561">
        <v>21957</v>
      </c>
      <c r="V204" s="613">
        <f t="shared" si="25"/>
        <v>72.305463167253933</v>
      </c>
      <c r="W204" s="577"/>
      <c r="X204" s="589">
        <v>15317</v>
      </c>
      <c r="Y204" s="574">
        <v>15050</v>
      </c>
      <c r="Z204" s="564">
        <v>30367</v>
      </c>
      <c r="AA204" s="579"/>
    </row>
    <row r="205" spans="1:27">
      <c r="A205" s="2411"/>
      <c r="B205" s="655"/>
      <c r="C205" s="651" t="s">
        <v>1985</v>
      </c>
      <c r="D205" s="562">
        <v>3814</v>
      </c>
      <c r="E205" s="563">
        <v>3693</v>
      </c>
      <c r="F205" s="564">
        <v>7507</v>
      </c>
      <c r="G205" s="562">
        <v>1305</v>
      </c>
      <c r="H205" s="563">
        <v>1200</v>
      </c>
      <c r="I205" s="564">
        <v>2505</v>
      </c>
      <c r="J205" s="562">
        <v>224</v>
      </c>
      <c r="K205" s="563">
        <v>335</v>
      </c>
      <c r="L205" s="564">
        <v>559</v>
      </c>
      <c r="M205" s="563">
        <v>244</v>
      </c>
      <c r="N205" s="563">
        <v>308</v>
      </c>
      <c r="O205" s="564">
        <v>552</v>
      </c>
      <c r="Q205" s="589">
        <v>5587</v>
      </c>
      <c r="R205" s="576">
        <f t="shared" si="23"/>
        <v>97.453340310483171</v>
      </c>
      <c r="S205" s="574">
        <v>5536</v>
      </c>
      <c r="T205" s="576">
        <f t="shared" si="24"/>
        <v>93.92602646759417</v>
      </c>
      <c r="U205" s="561">
        <v>11123</v>
      </c>
      <c r="V205" s="613">
        <f t="shared" si="25"/>
        <v>95.665261890427459</v>
      </c>
      <c r="W205" s="577"/>
      <c r="X205" s="589">
        <v>5733</v>
      </c>
      <c r="Y205" s="574">
        <v>5894</v>
      </c>
      <c r="Z205" s="564">
        <v>11627</v>
      </c>
      <c r="AA205" s="579"/>
    </row>
    <row r="206" spans="1:27">
      <c r="A206" s="2411"/>
      <c r="B206" s="655"/>
      <c r="C206" s="651" t="s">
        <v>1986</v>
      </c>
      <c r="D206" s="562">
        <v>1722</v>
      </c>
      <c r="E206" s="563">
        <v>1571</v>
      </c>
      <c r="F206" s="564">
        <v>3293</v>
      </c>
      <c r="G206" s="562">
        <v>575</v>
      </c>
      <c r="H206" s="563">
        <v>612</v>
      </c>
      <c r="I206" s="564">
        <v>1187</v>
      </c>
      <c r="J206" s="562">
        <v>94</v>
      </c>
      <c r="K206" s="563">
        <v>120</v>
      </c>
      <c r="L206" s="564">
        <v>214</v>
      </c>
      <c r="M206" s="563">
        <v>87</v>
      </c>
      <c r="N206" s="563">
        <v>114</v>
      </c>
      <c r="O206" s="564">
        <v>201</v>
      </c>
      <c r="Q206" s="589">
        <v>2478</v>
      </c>
      <c r="R206" s="576">
        <f t="shared" si="23"/>
        <v>94.077448747152616</v>
      </c>
      <c r="S206" s="574">
        <v>2417</v>
      </c>
      <c r="T206" s="576">
        <f t="shared" si="24"/>
        <v>94.450957405236423</v>
      </c>
      <c r="U206" s="561">
        <v>4895</v>
      </c>
      <c r="V206" s="613">
        <f t="shared" si="25"/>
        <v>94.261505873290972</v>
      </c>
      <c r="W206" s="577"/>
      <c r="X206" s="589">
        <v>2634</v>
      </c>
      <c r="Y206" s="574">
        <v>2559</v>
      </c>
      <c r="Z206" s="564">
        <v>5193</v>
      </c>
      <c r="AA206" s="579"/>
    </row>
    <row r="207" spans="1:27">
      <c r="A207" s="2411"/>
      <c r="B207" s="655"/>
      <c r="C207" s="651" t="s">
        <v>1987</v>
      </c>
      <c r="D207" s="562">
        <v>2968</v>
      </c>
      <c r="E207" s="563">
        <v>2664</v>
      </c>
      <c r="F207" s="564">
        <v>5632</v>
      </c>
      <c r="G207" s="562">
        <v>1320</v>
      </c>
      <c r="H207" s="563">
        <v>1348</v>
      </c>
      <c r="I207" s="564">
        <v>2668</v>
      </c>
      <c r="J207" s="562">
        <v>210</v>
      </c>
      <c r="K207" s="563">
        <v>261</v>
      </c>
      <c r="L207" s="564">
        <v>471</v>
      </c>
      <c r="M207" s="563">
        <v>187</v>
      </c>
      <c r="N207" s="563">
        <v>321</v>
      </c>
      <c r="O207" s="564">
        <v>508</v>
      </c>
      <c r="Q207" s="589">
        <v>4685</v>
      </c>
      <c r="R207" s="576">
        <f t="shared" si="23"/>
        <v>95.807770961145195</v>
      </c>
      <c r="S207" s="574">
        <v>4594</v>
      </c>
      <c r="T207" s="576">
        <f t="shared" si="24"/>
        <v>93.014780319902812</v>
      </c>
      <c r="U207" s="561">
        <v>9279</v>
      </c>
      <c r="V207" s="613">
        <f t="shared" si="25"/>
        <v>94.404313765388139</v>
      </c>
      <c r="W207" s="577"/>
      <c r="X207" s="589">
        <v>4890</v>
      </c>
      <c r="Y207" s="574">
        <v>4939</v>
      </c>
      <c r="Z207" s="564">
        <v>9829</v>
      </c>
      <c r="AA207" s="579"/>
    </row>
    <row r="208" spans="1:27">
      <c r="A208" s="2411"/>
      <c r="B208" s="655"/>
      <c r="C208" s="651" t="s">
        <v>1988</v>
      </c>
      <c r="D208" s="562">
        <v>2038</v>
      </c>
      <c r="E208" s="563">
        <v>1607</v>
      </c>
      <c r="F208" s="564">
        <v>3645</v>
      </c>
      <c r="G208" s="562">
        <v>1054</v>
      </c>
      <c r="H208" s="563">
        <v>1116</v>
      </c>
      <c r="I208" s="564">
        <v>2170</v>
      </c>
      <c r="J208" s="562">
        <v>206</v>
      </c>
      <c r="K208" s="563">
        <v>304</v>
      </c>
      <c r="L208" s="564">
        <v>510</v>
      </c>
      <c r="M208" s="563">
        <v>198</v>
      </c>
      <c r="N208" s="563">
        <v>302</v>
      </c>
      <c r="O208" s="564">
        <v>500</v>
      </c>
      <c r="Q208" s="589">
        <v>3496</v>
      </c>
      <c r="R208" s="576">
        <f t="shared" si="23"/>
        <v>79.184597961494902</v>
      </c>
      <c r="S208" s="574">
        <v>3329</v>
      </c>
      <c r="T208" s="576">
        <f t="shared" si="24"/>
        <v>70.589482612383378</v>
      </c>
      <c r="U208" s="561">
        <v>6825</v>
      </c>
      <c r="V208" s="613">
        <f t="shared" si="25"/>
        <v>74.745372905486803</v>
      </c>
      <c r="W208" s="577"/>
      <c r="X208" s="589">
        <v>4415</v>
      </c>
      <c r="Y208" s="574">
        <v>4716</v>
      </c>
      <c r="Z208" s="564">
        <v>9131</v>
      </c>
      <c r="AA208" s="579"/>
    </row>
    <row r="209" spans="1:27">
      <c r="A209" s="2411"/>
      <c r="B209" s="655"/>
      <c r="C209" s="651" t="s">
        <v>1989</v>
      </c>
      <c r="D209" s="562">
        <v>3172</v>
      </c>
      <c r="E209" s="563">
        <v>2755</v>
      </c>
      <c r="F209" s="564">
        <v>5927</v>
      </c>
      <c r="G209" s="562">
        <v>1291</v>
      </c>
      <c r="H209" s="563">
        <v>1335</v>
      </c>
      <c r="I209" s="564">
        <v>2626</v>
      </c>
      <c r="J209" s="562">
        <v>325</v>
      </c>
      <c r="K209" s="563">
        <v>364</v>
      </c>
      <c r="L209" s="564">
        <v>689</v>
      </c>
      <c r="M209" s="563">
        <v>345</v>
      </c>
      <c r="N209" s="563">
        <v>421</v>
      </c>
      <c r="O209" s="564">
        <v>766</v>
      </c>
      <c r="Q209" s="589">
        <v>5133</v>
      </c>
      <c r="R209" s="576">
        <f t="shared" si="23"/>
        <v>94.565217391304344</v>
      </c>
      <c r="S209" s="574">
        <v>4875</v>
      </c>
      <c r="T209" s="576">
        <f t="shared" si="24"/>
        <v>87.084673097534832</v>
      </c>
      <c r="U209" s="561">
        <v>10008</v>
      </c>
      <c r="V209" s="613">
        <f t="shared" si="25"/>
        <v>90.767277344458549</v>
      </c>
      <c r="W209" s="577"/>
      <c r="X209" s="589">
        <v>5428</v>
      </c>
      <c r="Y209" s="574">
        <v>5598</v>
      </c>
      <c r="Z209" s="564">
        <v>11026</v>
      </c>
      <c r="AA209" s="579"/>
    </row>
    <row r="210" spans="1:27">
      <c r="A210" s="2411"/>
      <c r="B210" s="655"/>
      <c r="C210" s="651" t="s">
        <v>1990</v>
      </c>
      <c r="D210" s="562">
        <v>1535</v>
      </c>
      <c r="E210" s="563">
        <v>1469</v>
      </c>
      <c r="F210" s="564">
        <v>3004</v>
      </c>
      <c r="G210" s="562">
        <v>632</v>
      </c>
      <c r="H210" s="563">
        <v>714</v>
      </c>
      <c r="I210" s="564">
        <v>1346</v>
      </c>
      <c r="J210" s="562">
        <v>101</v>
      </c>
      <c r="K210" s="563">
        <v>117</v>
      </c>
      <c r="L210" s="564">
        <v>218</v>
      </c>
      <c r="M210" s="563">
        <v>120</v>
      </c>
      <c r="N210" s="563">
        <v>139</v>
      </c>
      <c r="O210" s="564">
        <v>259</v>
      </c>
      <c r="Q210" s="589">
        <v>2388</v>
      </c>
      <c r="R210" s="576">
        <f t="shared" si="23"/>
        <v>97.94913863822805</v>
      </c>
      <c r="S210" s="574">
        <v>2439</v>
      </c>
      <c r="T210" s="576">
        <f t="shared" si="24"/>
        <v>96.061441512406461</v>
      </c>
      <c r="U210" s="561">
        <v>4827</v>
      </c>
      <c r="V210" s="613">
        <f t="shared" si="25"/>
        <v>96.986136226642557</v>
      </c>
      <c r="W210" s="577"/>
      <c r="X210" s="589">
        <v>2438</v>
      </c>
      <c r="Y210" s="574">
        <v>2539</v>
      </c>
      <c r="Z210" s="564">
        <v>4977</v>
      </c>
      <c r="AA210" s="579"/>
    </row>
    <row r="211" spans="1:27">
      <c r="A211" s="2411"/>
      <c r="B211" s="655"/>
      <c r="C211" s="651" t="s">
        <v>1991</v>
      </c>
      <c r="D211" s="562">
        <v>3963</v>
      </c>
      <c r="E211" s="563">
        <v>3297</v>
      </c>
      <c r="F211" s="564">
        <v>7260</v>
      </c>
      <c r="G211" s="562">
        <v>2152</v>
      </c>
      <c r="H211" s="563">
        <v>2060</v>
      </c>
      <c r="I211" s="564">
        <v>4212</v>
      </c>
      <c r="J211" s="562">
        <v>590</v>
      </c>
      <c r="K211" s="563">
        <v>730</v>
      </c>
      <c r="L211" s="564">
        <v>1320</v>
      </c>
      <c r="M211" s="563">
        <v>504</v>
      </c>
      <c r="N211" s="563">
        <v>761</v>
      </c>
      <c r="O211" s="564">
        <v>1265</v>
      </c>
      <c r="Q211" s="589">
        <v>7209</v>
      </c>
      <c r="R211" s="576">
        <f t="shared" si="23"/>
        <v>93.055376274686978</v>
      </c>
      <c r="S211" s="574">
        <v>6848</v>
      </c>
      <c r="T211" s="576">
        <f t="shared" si="24"/>
        <v>87.851186658114173</v>
      </c>
      <c r="U211" s="561">
        <v>14057</v>
      </c>
      <c r="V211" s="613">
        <f t="shared" si="25"/>
        <v>90.445245142195347</v>
      </c>
      <c r="W211" s="577"/>
      <c r="X211" s="589">
        <v>7747</v>
      </c>
      <c r="Y211" s="574">
        <v>7795</v>
      </c>
      <c r="Z211" s="564">
        <v>15542</v>
      </c>
      <c r="AA211" s="579"/>
    </row>
    <row r="212" spans="1:27">
      <c r="A212" s="2411"/>
      <c r="B212" s="655"/>
      <c r="C212" s="651" t="s">
        <v>1992</v>
      </c>
      <c r="D212" s="562">
        <v>2523</v>
      </c>
      <c r="E212" s="563">
        <v>2234</v>
      </c>
      <c r="F212" s="564">
        <v>4757</v>
      </c>
      <c r="G212" s="562">
        <v>1892</v>
      </c>
      <c r="H212" s="563">
        <v>1920</v>
      </c>
      <c r="I212" s="564">
        <v>3812</v>
      </c>
      <c r="J212" s="562">
        <v>357</v>
      </c>
      <c r="K212" s="563">
        <v>381</v>
      </c>
      <c r="L212" s="564">
        <v>738</v>
      </c>
      <c r="M212" s="563">
        <v>431</v>
      </c>
      <c r="N212" s="563">
        <v>385</v>
      </c>
      <c r="O212" s="564">
        <v>816</v>
      </c>
      <c r="Q212" s="589">
        <v>5203</v>
      </c>
      <c r="R212" s="576">
        <f t="shared" si="23"/>
        <v>90.993354319692202</v>
      </c>
      <c r="S212" s="574">
        <v>4920</v>
      </c>
      <c r="T212" s="576">
        <f t="shared" si="24"/>
        <v>79.676113360323882</v>
      </c>
      <c r="U212" s="561">
        <v>10123</v>
      </c>
      <c r="V212" s="613">
        <f t="shared" si="25"/>
        <v>85.117295888337679</v>
      </c>
      <c r="W212" s="577"/>
      <c r="X212" s="589">
        <v>5718</v>
      </c>
      <c r="Y212" s="574">
        <v>6175</v>
      </c>
      <c r="Z212" s="564">
        <v>11893</v>
      </c>
      <c r="AA212" s="579"/>
    </row>
    <row r="213" spans="1:27">
      <c r="A213" s="2411"/>
      <c r="B213" s="655"/>
      <c r="C213" s="651" t="s">
        <v>1993</v>
      </c>
      <c r="D213" s="562">
        <v>1421</v>
      </c>
      <c r="E213" s="563">
        <v>1192</v>
      </c>
      <c r="F213" s="564">
        <v>2613</v>
      </c>
      <c r="G213" s="562">
        <v>870</v>
      </c>
      <c r="H213" s="563">
        <v>823</v>
      </c>
      <c r="I213" s="564">
        <v>1693</v>
      </c>
      <c r="J213" s="562">
        <v>208</v>
      </c>
      <c r="K213" s="563">
        <v>301</v>
      </c>
      <c r="L213" s="564">
        <v>509</v>
      </c>
      <c r="M213" s="563">
        <v>248</v>
      </c>
      <c r="N213" s="563">
        <v>487</v>
      </c>
      <c r="O213" s="564">
        <v>735</v>
      </c>
      <c r="Q213" s="589">
        <v>2747</v>
      </c>
      <c r="R213" s="576">
        <f t="shared" si="23"/>
        <v>112.35173824130879</v>
      </c>
      <c r="S213" s="574">
        <v>2803</v>
      </c>
      <c r="T213" s="576">
        <f t="shared" si="24"/>
        <v>116.25881377021983</v>
      </c>
      <c r="U213" s="561">
        <v>5550</v>
      </c>
      <c r="V213" s="613">
        <f t="shared" si="25"/>
        <v>114.29159802306425</v>
      </c>
      <c r="W213" s="577"/>
      <c r="X213" s="589">
        <v>2445</v>
      </c>
      <c r="Y213" s="574">
        <v>2411</v>
      </c>
      <c r="Z213" s="564">
        <v>4856</v>
      </c>
      <c r="AA213" s="579"/>
    </row>
    <row r="214" spans="1:27">
      <c r="A214" s="2411"/>
      <c r="B214" s="655"/>
      <c r="C214" s="651" t="s">
        <v>1994</v>
      </c>
      <c r="D214" s="562">
        <v>12344</v>
      </c>
      <c r="E214" s="563">
        <v>10379</v>
      </c>
      <c r="F214" s="564">
        <v>22723</v>
      </c>
      <c r="G214" s="562">
        <v>9502</v>
      </c>
      <c r="H214" s="563">
        <v>8482</v>
      </c>
      <c r="I214" s="564">
        <v>17984</v>
      </c>
      <c r="J214" s="562">
        <v>1895</v>
      </c>
      <c r="K214" s="563">
        <v>2069</v>
      </c>
      <c r="L214" s="564">
        <v>3964</v>
      </c>
      <c r="M214" s="563">
        <v>1518</v>
      </c>
      <c r="N214" s="563">
        <v>1737</v>
      </c>
      <c r="O214" s="564">
        <v>3255</v>
      </c>
      <c r="Q214" s="589">
        <v>25259</v>
      </c>
      <c r="R214" s="576">
        <f t="shared" si="23"/>
        <v>98.441092793951441</v>
      </c>
      <c r="S214" s="574">
        <v>22667</v>
      </c>
      <c r="T214" s="576">
        <f t="shared" si="24"/>
        <v>88.088761075703403</v>
      </c>
      <c r="U214" s="561">
        <v>47926</v>
      </c>
      <c r="V214" s="613">
        <f t="shared" si="25"/>
        <v>93.257574283434849</v>
      </c>
      <c r="W214" s="577"/>
      <c r="X214" s="589">
        <v>25659</v>
      </c>
      <c r="Y214" s="574">
        <v>25732</v>
      </c>
      <c r="Z214" s="564">
        <v>51391</v>
      </c>
      <c r="AA214" s="579"/>
    </row>
    <row r="215" spans="1:27">
      <c r="A215" s="2411"/>
      <c r="B215" s="655"/>
      <c r="C215" s="651" t="s">
        <v>1995</v>
      </c>
      <c r="D215" s="562">
        <v>1081</v>
      </c>
      <c r="E215" s="563">
        <v>805</v>
      </c>
      <c r="F215" s="564">
        <v>1886</v>
      </c>
      <c r="G215" s="562">
        <v>424</v>
      </c>
      <c r="H215" s="563">
        <v>470</v>
      </c>
      <c r="I215" s="564">
        <v>894</v>
      </c>
      <c r="J215" s="562">
        <v>98</v>
      </c>
      <c r="K215" s="563">
        <v>105</v>
      </c>
      <c r="L215" s="564">
        <v>203</v>
      </c>
      <c r="M215" s="563">
        <v>79</v>
      </c>
      <c r="N215" s="563">
        <v>141</v>
      </c>
      <c r="O215" s="564">
        <v>220</v>
      </c>
      <c r="Q215" s="589">
        <v>1682</v>
      </c>
      <c r="R215" s="576">
        <f t="shared" si="23"/>
        <v>106.25394819962098</v>
      </c>
      <c r="S215" s="574">
        <v>1521</v>
      </c>
      <c r="T215" s="576">
        <f t="shared" si="24"/>
        <v>80.094786729857816</v>
      </c>
      <c r="U215" s="561">
        <v>3203</v>
      </c>
      <c r="V215" s="613">
        <f t="shared" si="25"/>
        <v>91.987363584147047</v>
      </c>
      <c r="W215" s="577"/>
      <c r="X215" s="589">
        <v>1583</v>
      </c>
      <c r="Y215" s="574">
        <v>1899</v>
      </c>
      <c r="Z215" s="564">
        <v>3482</v>
      </c>
      <c r="AA215" s="579"/>
    </row>
    <row r="216" spans="1:27">
      <c r="A216" s="2411"/>
      <c r="B216" s="655"/>
      <c r="C216" s="651" t="s">
        <v>1996</v>
      </c>
      <c r="D216" s="562">
        <v>4366</v>
      </c>
      <c r="E216" s="563">
        <v>3996</v>
      </c>
      <c r="F216" s="564">
        <v>8362</v>
      </c>
      <c r="G216" s="562">
        <v>1839</v>
      </c>
      <c r="H216" s="563">
        <v>1856</v>
      </c>
      <c r="I216" s="564">
        <v>3695</v>
      </c>
      <c r="J216" s="562">
        <v>344</v>
      </c>
      <c r="K216" s="563">
        <v>429</v>
      </c>
      <c r="L216" s="564">
        <v>773</v>
      </c>
      <c r="M216" s="563">
        <v>307</v>
      </c>
      <c r="N216" s="563">
        <v>410</v>
      </c>
      <c r="O216" s="564">
        <v>717</v>
      </c>
      <c r="Q216" s="589">
        <v>6856</v>
      </c>
      <c r="R216" s="576">
        <f t="shared" si="23"/>
        <v>87.796132667435018</v>
      </c>
      <c r="S216" s="574">
        <v>6691</v>
      </c>
      <c r="T216" s="576">
        <f t="shared" si="24"/>
        <v>85.159730176912305</v>
      </c>
      <c r="U216" s="561">
        <v>13547</v>
      </c>
      <c r="V216" s="613">
        <f t="shared" si="25"/>
        <v>86.47389250606409</v>
      </c>
      <c r="W216" s="577"/>
      <c r="X216" s="589">
        <v>7809</v>
      </c>
      <c r="Y216" s="574">
        <v>7857</v>
      </c>
      <c r="Z216" s="564">
        <v>15666</v>
      </c>
      <c r="AA216" s="579"/>
    </row>
    <row r="217" spans="1:27">
      <c r="A217" s="2411"/>
      <c r="B217" s="655"/>
      <c r="C217" s="651" t="s">
        <v>1997</v>
      </c>
      <c r="D217" s="562">
        <v>2290</v>
      </c>
      <c r="E217" s="563">
        <v>1855</v>
      </c>
      <c r="F217" s="564">
        <v>4145</v>
      </c>
      <c r="G217" s="562">
        <v>1177</v>
      </c>
      <c r="H217" s="563">
        <v>1226</v>
      </c>
      <c r="I217" s="564">
        <v>2403</v>
      </c>
      <c r="J217" s="562">
        <v>291</v>
      </c>
      <c r="K217" s="563">
        <v>419</v>
      </c>
      <c r="L217" s="564">
        <v>710</v>
      </c>
      <c r="M217" s="563">
        <v>172</v>
      </c>
      <c r="N217" s="563">
        <v>281</v>
      </c>
      <c r="O217" s="564">
        <v>453</v>
      </c>
      <c r="Q217" s="589">
        <v>3930</v>
      </c>
      <c r="R217" s="576">
        <f t="shared" si="23"/>
        <v>79.09036023344737</v>
      </c>
      <c r="S217" s="574">
        <v>3781</v>
      </c>
      <c r="T217" s="576">
        <f t="shared" si="24"/>
        <v>74.166339741074935</v>
      </c>
      <c r="U217" s="561">
        <v>7711</v>
      </c>
      <c r="V217" s="613">
        <f t="shared" si="25"/>
        <v>76.596801430416207</v>
      </c>
      <c r="W217" s="577"/>
      <c r="X217" s="589">
        <v>4969</v>
      </c>
      <c r="Y217" s="574">
        <v>5098</v>
      </c>
      <c r="Z217" s="564">
        <v>10067</v>
      </c>
      <c r="AA217" s="579"/>
    </row>
    <row r="218" spans="1:27">
      <c r="A218" s="2411"/>
      <c r="B218" s="655"/>
      <c r="C218" s="651" t="s">
        <v>1998</v>
      </c>
      <c r="D218" s="562">
        <v>1528</v>
      </c>
      <c r="E218" s="563">
        <v>1327</v>
      </c>
      <c r="F218" s="564">
        <v>2855</v>
      </c>
      <c r="G218" s="562">
        <v>631</v>
      </c>
      <c r="H218" s="563">
        <v>713</v>
      </c>
      <c r="I218" s="564">
        <v>1344</v>
      </c>
      <c r="J218" s="562">
        <v>207</v>
      </c>
      <c r="K218" s="563">
        <v>264</v>
      </c>
      <c r="L218" s="564">
        <v>471</v>
      </c>
      <c r="M218" s="563">
        <v>166</v>
      </c>
      <c r="N218" s="563">
        <v>261</v>
      </c>
      <c r="O218" s="564">
        <v>427</v>
      </c>
      <c r="Q218" s="589">
        <v>2532</v>
      </c>
      <c r="R218" s="576">
        <f t="shared" si="23"/>
        <v>104.06905055487053</v>
      </c>
      <c r="S218" s="574">
        <v>2565</v>
      </c>
      <c r="T218" s="576">
        <f t="shared" si="24"/>
        <v>102.55897640943623</v>
      </c>
      <c r="U218" s="561">
        <v>5097</v>
      </c>
      <c r="V218" s="613">
        <f t="shared" si="25"/>
        <v>103.30360762059181</v>
      </c>
      <c r="W218" s="577"/>
      <c r="X218" s="589">
        <v>2433</v>
      </c>
      <c r="Y218" s="574">
        <v>2501</v>
      </c>
      <c r="Z218" s="564">
        <v>4934</v>
      </c>
      <c r="AA218" s="579"/>
    </row>
    <row r="219" spans="1:27">
      <c r="A219" s="2412"/>
      <c r="B219" s="656"/>
      <c r="C219" s="653" t="s">
        <v>1999</v>
      </c>
      <c r="D219" s="565">
        <v>2860</v>
      </c>
      <c r="E219" s="566">
        <v>2124</v>
      </c>
      <c r="F219" s="567">
        <v>4984</v>
      </c>
      <c r="G219" s="565">
        <v>2013</v>
      </c>
      <c r="H219" s="566">
        <v>1816</v>
      </c>
      <c r="I219" s="567">
        <v>3829</v>
      </c>
      <c r="J219" s="565">
        <v>972</v>
      </c>
      <c r="K219" s="566">
        <v>1193</v>
      </c>
      <c r="L219" s="567">
        <v>2165</v>
      </c>
      <c r="M219" s="566">
        <v>676</v>
      </c>
      <c r="N219" s="566">
        <v>1146</v>
      </c>
      <c r="O219" s="567">
        <v>1822</v>
      </c>
      <c r="Q219" s="590">
        <v>6521</v>
      </c>
      <c r="R219" s="584">
        <f t="shared" si="23"/>
        <v>72.876620473848902</v>
      </c>
      <c r="S219" s="585">
        <v>6279</v>
      </c>
      <c r="T219" s="584">
        <f t="shared" si="24"/>
        <v>66.269129287598943</v>
      </c>
      <c r="U219" s="568">
        <v>12800</v>
      </c>
      <c r="V219" s="614">
        <f t="shared" si="25"/>
        <v>69.478369429517457</v>
      </c>
      <c r="W219" s="577"/>
      <c r="X219" s="590">
        <v>8948</v>
      </c>
      <c r="Y219" s="585">
        <v>9475</v>
      </c>
      <c r="Z219" s="567">
        <v>18423</v>
      </c>
      <c r="AA219" s="579"/>
    </row>
    <row r="220" spans="1:27">
      <c r="A220" s="1055"/>
      <c r="B220" s="2414" t="s">
        <v>569</v>
      </c>
      <c r="C220" s="2415" t="s">
        <v>1810</v>
      </c>
      <c r="D220" s="629">
        <f t="shared" ref="D220:O220" si="26">SUM(D199:D219)</f>
        <v>98584</v>
      </c>
      <c r="E220" s="630">
        <f t="shared" si="26"/>
        <v>80282</v>
      </c>
      <c r="F220" s="631">
        <f t="shared" si="26"/>
        <v>178866</v>
      </c>
      <c r="G220" s="632">
        <f t="shared" si="26"/>
        <v>72836</v>
      </c>
      <c r="H220" s="632">
        <f t="shared" si="26"/>
        <v>63935</v>
      </c>
      <c r="I220" s="632">
        <f t="shared" si="26"/>
        <v>136771</v>
      </c>
      <c r="J220" s="629">
        <f t="shared" si="26"/>
        <v>21032</v>
      </c>
      <c r="K220" s="630">
        <f t="shared" si="26"/>
        <v>23673</v>
      </c>
      <c r="L220" s="631">
        <f t="shared" si="26"/>
        <v>44705</v>
      </c>
      <c r="M220" s="632">
        <f t="shared" si="26"/>
        <v>18222</v>
      </c>
      <c r="N220" s="632">
        <f t="shared" si="26"/>
        <v>21093</v>
      </c>
      <c r="O220" s="632">
        <f t="shared" si="26"/>
        <v>39315</v>
      </c>
      <c r="Q220" s="1110">
        <f>SUM(Q199:Q219)</f>
        <v>210674</v>
      </c>
      <c r="R220" s="1111">
        <f t="shared" si="23"/>
        <v>90.31182214906076</v>
      </c>
      <c r="S220" s="1112">
        <f>SUM(S199:S219)</f>
        <v>188983</v>
      </c>
      <c r="T220" s="1111">
        <f t="shared" si="24"/>
        <v>82.48606558450345</v>
      </c>
      <c r="U220" s="1113">
        <f>SUM(U199:U219)</f>
        <v>399657</v>
      </c>
      <c r="V220" s="1114">
        <f t="shared" si="25"/>
        <v>86.43418983829423</v>
      </c>
      <c r="W220" s="577"/>
      <c r="X220" s="1115">
        <f>SUM(X199:X219)</f>
        <v>233274</v>
      </c>
      <c r="Y220" s="1116">
        <f>SUM(Y199:Y219)</f>
        <v>229109</v>
      </c>
      <c r="Z220" s="1117">
        <f>SUM(Z199:Z219)</f>
        <v>462383</v>
      </c>
      <c r="AA220" s="579"/>
    </row>
    <row r="221" spans="1:27">
      <c r="A221" s="2416" t="s">
        <v>2000</v>
      </c>
      <c r="B221" s="654" t="s">
        <v>2001</v>
      </c>
      <c r="C221" s="650" t="s">
        <v>1620</v>
      </c>
      <c r="D221" s="557">
        <v>43792</v>
      </c>
      <c r="E221" s="558">
        <v>32265</v>
      </c>
      <c r="F221" s="559">
        <v>76057</v>
      </c>
      <c r="G221" s="557">
        <v>37321</v>
      </c>
      <c r="H221" s="558">
        <v>27575</v>
      </c>
      <c r="I221" s="559">
        <v>64896</v>
      </c>
      <c r="J221" s="557">
        <v>15709</v>
      </c>
      <c r="K221" s="558">
        <v>16070</v>
      </c>
      <c r="L221" s="559">
        <v>31779</v>
      </c>
      <c r="M221" s="558">
        <v>15099</v>
      </c>
      <c r="N221" s="558">
        <v>14867</v>
      </c>
      <c r="O221" s="559">
        <v>29966</v>
      </c>
      <c r="Q221" s="588">
        <v>111921</v>
      </c>
      <c r="R221" s="582">
        <f t="shared" si="23"/>
        <v>70.667458027365086</v>
      </c>
      <c r="S221" s="581">
        <v>90777</v>
      </c>
      <c r="T221" s="582">
        <f t="shared" si="24"/>
        <v>61.206367614437035</v>
      </c>
      <c r="U221" s="560">
        <v>202698</v>
      </c>
      <c r="V221" s="612">
        <f t="shared" si="25"/>
        <v>66.092145162868036</v>
      </c>
      <c r="W221" s="577"/>
      <c r="X221" s="588">
        <v>158377</v>
      </c>
      <c r="Y221" s="581">
        <v>148313</v>
      </c>
      <c r="Z221" s="559">
        <v>306690</v>
      </c>
      <c r="AA221" s="579"/>
    </row>
    <row r="222" spans="1:27">
      <c r="A222" s="2417"/>
      <c r="B222" s="655"/>
      <c r="C222" s="651" t="s">
        <v>2002</v>
      </c>
      <c r="D222" s="562">
        <v>5982</v>
      </c>
      <c r="E222" s="563">
        <v>5820</v>
      </c>
      <c r="F222" s="564">
        <v>11802</v>
      </c>
      <c r="G222" s="562">
        <v>1509</v>
      </c>
      <c r="H222" s="563">
        <v>1320</v>
      </c>
      <c r="I222" s="564">
        <v>2829</v>
      </c>
      <c r="J222" s="562">
        <v>482</v>
      </c>
      <c r="K222" s="563">
        <v>542</v>
      </c>
      <c r="L222" s="564">
        <v>1024</v>
      </c>
      <c r="M222" s="563">
        <v>338</v>
      </c>
      <c r="N222" s="563">
        <v>484</v>
      </c>
      <c r="O222" s="564">
        <v>822</v>
      </c>
      <c r="Q222" s="589">
        <v>8311</v>
      </c>
      <c r="R222" s="576">
        <f t="shared" si="23"/>
        <v>66.47204670878989</v>
      </c>
      <c r="S222" s="574">
        <v>8166</v>
      </c>
      <c r="T222" s="576">
        <f t="shared" si="24"/>
        <v>62.326362387421767</v>
      </c>
      <c r="U222" s="561">
        <v>16477</v>
      </c>
      <c r="V222" s="613">
        <f t="shared" si="25"/>
        <v>64.350712751415742</v>
      </c>
      <c r="W222" s="577"/>
      <c r="X222" s="589">
        <v>12503</v>
      </c>
      <c r="Y222" s="574">
        <v>13102</v>
      </c>
      <c r="Z222" s="564">
        <v>25605</v>
      </c>
      <c r="AA222" s="579"/>
    </row>
    <row r="223" spans="1:27">
      <c r="A223" s="2417"/>
      <c r="B223" s="655"/>
      <c r="C223" s="651" t="s">
        <v>2003</v>
      </c>
      <c r="D223" s="562">
        <v>4270</v>
      </c>
      <c r="E223" s="563">
        <v>3430</v>
      </c>
      <c r="F223" s="564">
        <v>7700</v>
      </c>
      <c r="G223" s="562">
        <v>1995</v>
      </c>
      <c r="H223" s="563">
        <v>2063</v>
      </c>
      <c r="I223" s="564">
        <v>4058</v>
      </c>
      <c r="J223" s="562">
        <v>679</v>
      </c>
      <c r="K223" s="563">
        <v>861</v>
      </c>
      <c r="L223" s="564">
        <v>1540</v>
      </c>
      <c r="M223" s="563">
        <v>406</v>
      </c>
      <c r="N223" s="563">
        <v>572</v>
      </c>
      <c r="O223" s="564">
        <v>978</v>
      </c>
      <c r="Q223" s="589">
        <v>7350</v>
      </c>
      <c r="R223" s="576">
        <f t="shared" si="23"/>
        <v>74.264928766292812</v>
      </c>
      <c r="S223" s="574">
        <v>6926</v>
      </c>
      <c r="T223" s="576">
        <f t="shared" si="24"/>
        <v>76.084807206415462</v>
      </c>
      <c r="U223" s="561">
        <v>14276</v>
      </c>
      <c r="V223" s="613">
        <f t="shared" si="25"/>
        <v>75.136842105263156</v>
      </c>
      <c r="W223" s="577"/>
      <c r="X223" s="589">
        <v>9897</v>
      </c>
      <c r="Y223" s="574">
        <v>9103</v>
      </c>
      <c r="Z223" s="564">
        <v>19000</v>
      </c>
      <c r="AA223" s="579"/>
    </row>
    <row r="224" spans="1:27">
      <c r="A224" s="2417"/>
      <c r="B224" s="655"/>
      <c r="C224" s="651" t="s">
        <v>2004</v>
      </c>
      <c r="D224" s="562">
        <v>1903</v>
      </c>
      <c r="E224" s="563">
        <v>2074</v>
      </c>
      <c r="F224" s="564">
        <v>3977</v>
      </c>
      <c r="G224" s="562">
        <v>292</v>
      </c>
      <c r="H224" s="563">
        <v>293</v>
      </c>
      <c r="I224" s="564">
        <v>585</v>
      </c>
      <c r="J224" s="562">
        <v>84</v>
      </c>
      <c r="K224" s="563">
        <v>151</v>
      </c>
      <c r="L224" s="564">
        <v>235</v>
      </c>
      <c r="M224" s="563">
        <v>99</v>
      </c>
      <c r="N224" s="563">
        <v>158</v>
      </c>
      <c r="O224" s="564">
        <v>257</v>
      </c>
      <c r="Q224" s="589">
        <v>2378</v>
      </c>
      <c r="R224" s="576">
        <f t="shared" si="23"/>
        <v>67.118261360429017</v>
      </c>
      <c r="S224" s="574">
        <v>2676</v>
      </c>
      <c r="T224" s="576">
        <f t="shared" si="24"/>
        <v>65.411879736005872</v>
      </c>
      <c r="U224" s="561">
        <v>5054</v>
      </c>
      <c r="V224" s="613">
        <f t="shared" si="25"/>
        <v>66.203824993450354</v>
      </c>
      <c r="W224" s="577"/>
      <c r="X224" s="589">
        <v>3543</v>
      </c>
      <c r="Y224" s="574">
        <v>4091</v>
      </c>
      <c r="Z224" s="564">
        <v>7634</v>
      </c>
      <c r="AA224" s="579"/>
    </row>
    <row r="225" spans="1:27">
      <c r="A225" s="2417"/>
      <c r="B225" s="655"/>
      <c r="C225" s="651" t="s">
        <v>2005</v>
      </c>
      <c r="D225" s="562">
        <v>6474</v>
      </c>
      <c r="E225" s="563">
        <v>4984</v>
      </c>
      <c r="F225" s="564">
        <v>11458</v>
      </c>
      <c r="G225" s="562">
        <v>2787</v>
      </c>
      <c r="H225" s="563">
        <v>2655</v>
      </c>
      <c r="I225" s="564">
        <v>5442</v>
      </c>
      <c r="J225" s="562">
        <v>968</v>
      </c>
      <c r="K225" s="563">
        <v>1375</v>
      </c>
      <c r="L225" s="564">
        <v>2343</v>
      </c>
      <c r="M225" s="563">
        <v>715</v>
      </c>
      <c r="N225" s="563">
        <v>977</v>
      </c>
      <c r="O225" s="564">
        <v>1692</v>
      </c>
      <c r="Q225" s="589">
        <v>10944</v>
      </c>
      <c r="R225" s="576">
        <f t="shared" si="23"/>
        <v>82.230069877526489</v>
      </c>
      <c r="S225" s="574">
        <v>9991</v>
      </c>
      <c r="T225" s="576">
        <f t="shared" si="24"/>
        <v>68.756451723900625</v>
      </c>
      <c r="U225" s="561">
        <v>20935</v>
      </c>
      <c r="V225" s="613">
        <f t="shared" si="25"/>
        <v>75.197557471264375</v>
      </c>
      <c r="W225" s="577"/>
      <c r="X225" s="589">
        <v>13309</v>
      </c>
      <c r="Y225" s="574">
        <v>14531</v>
      </c>
      <c r="Z225" s="564">
        <v>27840</v>
      </c>
      <c r="AA225" s="579"/>
    </row>
    <row r="226" spans="1:27">
      <c r="A226" s="2417"/>
      <c r="B226" s="655"/>
      <c r="C226" s="651" t="s">
        <v>2006</v>
      </c>
      <c r="D226" s="562">
        <v>4137</v>
      </c>
      <c r="E226" s="563">
        <v>3868</v>
      </c>
      <c r="F226" s="564">
        <v>8005</v>
      </c>
      <c r="G226" s="562">
        <v>872</v>
      </c>
      <c r="H226" s="563">
        <v>975</v>
      </c>
      <c r="I226" s="564">
        <v>1847</v>
      </c>
      <c r="J226" s="562">
        <v>242</v>
      </c>
      <c r="K226" s="563">
        <v>362</v>
      </c>
      <c r="L226" s="564">
        <v>604</v>
      </c>
      <c r="M226" s="563">
        <v>195</v>
      </c>
      <c r="N226" s="563">
        <v>282</v>
      </c>
      <c r="O226" s="564">
        <v>477</v>
      </c>
      <c r="Q226" s="589">
        <v>5446</v>
      </c>
      <c r="R226" s="576">
        <f t="shared" si="23"/>
        <v>100.29465930018416</v>
      </c>
      <c r="S226" s="574">
        <v>5487</v>
      </c>
      <c r="T226" s="576">
        <f t="shared" si="24"/>
        <v>97.339010111761581</v>
      </c>
      <c r="U226" s="561">
        <v>10933</v>
      </c>
      <c r="V226" s="613">
        <f t="shared" si="25"/>
        <v>98.789193096593479</v>
      </c>
      <c r="W226" s="577"/>
      <c r="X226" s="589">
        <v>5430</v>
      </c>
      <c r="Y226" s="574">
        <v>5637</v>
      </c>
      <c r="Z226" s="564">
        <v>11067</v>
      </c>
      <c r="AA226" s="579"/>
    </row>
    <row r="227" spans="1:27">
      <c r="A227" s="2417"/>
      <c r="B227" s="655"/>
      <c r="C227" s="651" t="s">
        <v>2007</v>
      </c>
      <c r="D227" s="562">
        <v>3680</v>
      </c>
      <c r="E227" s="563">
        <v>3140</v>
      </c>
      <c r="F227" s="564">
        <v>6820</v>
      </c>
      <c r="G227" s="562">
        <v>2425</v>
      </c>
      <c r="H227" s="563">
        <v>2164</v>
      </c>
      <c r="I227" s="564">
        <v>4589</v>
      </c>
      <c r="J227" s="562">
        <v>659</v>
      </c>
      <c r="K227" s="563">
        <v>701</v>
      </c>
      <c r="L227" s="564">
        <v>1360</v>
      </c>
      <c r="M227" s="563">
        <v>444</v>
      </c>
      <c r="N227" s="563">
        <v>564</v>
      </c>
      <c r="O227" s="564">
        <v>1008</v>
      </c>
      <c r="Q227" s="589">
        <v>7208</v>
      </c>
      <c r="R227" s="576">
        <f t="shared" si="23"/>
        <v>92.743180648481726</v>
      </c>
      <c r="S227" s="574">
        <v>6569</v>
      </c>
      <c r="T227" s="576">
        <f t="shared" si="24"/>
        <v>85.245263431092653</v>
      </c>
      <c r="U227" s="561">
        <v>13777</v>
      </c>
      <c r="V227" s="613">
        <f t="shared" si="25"/>
        <v>89.010208037214113</v>
      </c>
      <c r="W227" s="577"/>
      <c r="X227" s="589">
        <v>7772</v>
      </c>
      <c r="Y227" s="574">
        <v>7706</v>
      </c>
      <c r="Z227" s="564">
        <v>15478</v>
      </c>
      <c r="AA227" s="579"/>
    </row>
    <row r="228" spans="1:27">
      <c r="A228" s="2417"/>
      <c r="B228" s="655"/>
      <c r="C228" s="651" t="s">
        <v>2008</v>
      </c>
      <c r="D228" s="562">
        <v>8665</v>
      </c>
      <c r="E228" s="563">
        <v>6554</v>
      </c>
      <c r="F228" s="564">
        <v>15219</v>
      </c>
      <c r="G228" s="562">
        <v>4541</v>
      </c>
      <c r="H228" s="563">
        <v>4083</v>
      </c>
      <c r="I228" s="564">
        <v>8624</v>
      </c>
      <c r="J228" s="562">
        <v>1637</v>
      </c>
      <c r="K228" s="563">
        <v>1968</v>
      </c>
      <c r="L228" s="564">
        <v>3605</v>
      </c>
      <c r="M228" s="563">
        <v>1308</v>
      </c>
      <c r="N228" s="563">
        <v>1656</v>
      </c>
      <c r="O228" s="564">
        <v>2964</v>
      </c>
      <c r="Q228" s="589">
        <v>16151</v>
      </c>
      <c r="R228" s="576">
        <f t="shared" si="23"/>
        <v>89.757697010114484</v>
      </c>
      <c r="S228" s="574">
        <v>14261</v>
      </c>
      <c r="T228" s="576">
        <f t="shared" si="24"/>
        <v>80.005610098176717</v>
      </c>
      <c r="U228" s="561">
        <v>30412</v>
      </c>
      <c r="V228" s="613">
        <f t="shared" si="25"/>
        <v>84.904659538233901</v>
      </c>
      <c r="W228" s="577"/>
      <c r="X228" s="589">
        <v>17994</v>
      </c>
      <c r="Y228" s="574">
        <v>17825</v>
      </c>
      <c r="Z228" s="564">
        <v>35819</v>
      </c>
      <c r="AA228" s="579"/>
    </row>
    <row r="229" spans="1:27">
      <c r="A229" s="2417"/>
      <c r="B229" s="655"/>
      <c r="C229" s="651" t="s">
        <v>2009</v>
      </c>
      <c r="D229" s="562">
        <v>6171</v>
      </c>
      <c r="E229" s="563">
        <v>4477</v>
      </c>
      <c r="F229" s="564">
        <v>10648</v>
      </c>
      <c r="G229" s="562">
        <v>2823</v>
      </c>
      <c r="H229" s="563">
        <v>2516</v>
      </c>
      <c r="I229" s="564">
        <v>5339</v>
      </c>
      <c r="J229" s="562">
        <v>896</v>
      </c>
      <c r="K229" s="563">
        <v>1111</v>
      </c>
      <c r="L229" s="564">
        <v>2007</v>
      </c>
      <c r="M229" s="563">
        <v>667</v>
      </c>
      <c r="N229" s="563">
        <v>960</v>
      </c>
      <c r="O229" s="564">
        <v>1627</v>
      </c>
      <c r="Q229" s="589">
        <v>10557</v>
      </c>
      <c r="R229" s="576">
        <f t="shared" si="23"/>
        <v>95.477977751650542</v>
      </c>
      <c r="S229" s="574">
        <v>9064</v>
      </c>
      <c r="T229" s="576">
        <f t="shared" si="24"/>
        <v>83.209400532452037</v>
      </c>
      <c r="U229" s="561">
        <v>19621</v>
      </c>
      <c r="V229" s="613">
        <f t="shared" si="25"/>
        <v>89.389521640091118</v>
      </c>
      <c r="W229" s="577"/>
      <c r="X229" s="589">
        <v>11057</v>
      </c>
      <c r="Y229" s="574">
        <v>10893</v>
      </c>
      <c r="Z229" s="564">
        <v>21950</v>
      </c>
      <c r="AA229" s="579"/>
    </row>
    <row r="230" spans="1:27">
      <c r="A230" s="2417"/>
      <c r="B230" s="655"/>
      <c r="C230" s="651" t="s">
        <v>2010</v>
      </c>
      <c r="D230" s="562">
        <v>2334</v>
      </c>
      <c r="E230" s="563">
        <v>1808</v>
      </c>
      <c r="F230" s="564">
        <v>4142</v>
      </c>
      <c r="G230" s="562">
        <v>508</v>
      </c>
      <c r="H230" s="563">
        <v>533</v>
      </c>
      <c r="I230" s="564">
        <v>1041</v>
      </c>
      <c r="J230" s="562">
        <v>210</v>
      </c>
      <c r="K230" s="563">
        <v>270</v>
      </c>
      <c r="L230" s="564">
        <v>480</v>
      </c>
      <c r="M230" s="563">
        <v>192</v>
      </c>
      <c r="N230" s="563">
        <v>283</v>
      </c>
      <c r="O230" s="564">
        <v>475</v>
      </c>
      <c r="Q230" s="589">
        <v>3244</v>
      </c>
      <c r="R230" s="576">
        <f t="shared" si="23"/>
        <v>119.79320531757755</v>
      </c>
      <c r="S230" s="574">
        <v>2894</v>
      </c>
      <c r="T230" s="576">
        <f t="shared" si="24"/>
        <v>106.35795663359059</v>
      </c>
      <c r="U230" s="561">
        <v>6138</v>
      </c>
      <c r="V230" s="613">
        <f t="shared" si="25"/>
        <v>113.05949530300239</v>
      </c>
      <c r="W230" s="577"/>
      <c r="X230" s="589">
        <v>2708</v>
      </c>
      <c r="Y230" s="574">
        <v>2721</v>
      </c>
      <c r="Z230" s="564">
        <v>5429</v>
      </c>
      <c r="AA230" s="579"/>
    </row>
    <row r="231" spans="1:27">
      <c r="A231" s="2417"/>
      <c r="B231" s="655"/>
      <c r="C231" s="651" t="s">
        <v>2011</v>
      </c>
      <c r="D231" s="562">
        <v>9617</v>
      </c>
      <c r="E231" s="563">
        <v>8387</v>
      </c>
      <c r="F231" s="564">
        <v>18004</v>
      </c>
      <c r="G231" s="562">
        <v>2948</v>
      </c>
      <c r="H231" s="563">
        <v>2485</v>
      </c>
      <c r="I231" s="564">
        <v>5433</v>
      </c>
      <c r="J231" s="562">
        <v>960</v>
      </c>
      <c r="K231" s="563">
        <v>1155</v>
      </c>
      <c r="L231" s="564">
        <v>2115</v>
      </c>
      <c r="M231" s="563">
        <v>871</v>
      </c>
      <c r="N231" s="563">
        <v>1051</v>
      </c>
      <c r="O231" s="564">
        <v>1922</v>
      </c>
      <c r="Q231" s="589">
        <v>14396</v>
      </c>
      <c r="R231" s="576">
        <f t="shared" si="23"/>
        <v>90.952741976244624</v>
      </c>
      <c r="S231" s="574">
        <v>13078</v>
      </c>
      <c r="T231" s="576">
        <f t="shared" si="24"/>
        <v>79.212598425196845</v>
      </c>
      <c r="U231" s="561">
        <v>27474</v>
      </c>
      <c r="V231" s="613">
        <f t="shared" si="25"/>
        <v>84.958871915393658</v>
      </c>
      <c r="W231" s="577"/>
      <c r="X231" s="589">
        <v>15828</v>
      </c>
      <c r="Y231" s="574">
        <v>16510</v>
      </c>
      <c r="Z231" s="564">
        <v>32338</v>
      </c>
      <c r="AA231" s="579"/>
    </row>
    <row r="232" spans="1:27">
      <c r="A232" s="2417"/>
      <c r="B232" s="655"/>
      <c r="C232" s="651" t="s">
        <v>2012</v>
      </c>
      <c r="D232" s="562">
        <v>16778</v>
      </c>
      <c r="E232" s="563">
        <v>12785</v>
      </c>
      <c r="F232" s="564">
        <v>29563</v>
      </c>
      <c r="G232" s="562">
        <v>8228</v>
      </c>
      <c r="H232" s="563">
        <v>6627</v>
      </c>
      <c r="I232" s="564">
        <v>14855</v>
      </c>
      <c r="J232" s="562">
        <v>3744</v>
      </c>
      <c r="K232" s="563">
        <v>4371</v>
      </c>
      <c r="L232" s="564">
        <v>8115</v>
      </c>
      <c r="M232" s="563">
        <v>2749</v>
      </c>
      <c r="N232" s="563">
        <v>3294</v>
      </c>
      <c r="O232" s="564">
        <v>6043</v>
      </c>
      <c r="Q232" s="589">
        <v>31499</v>
      </c>
      <c r="R232" s="576">
        <f t="shared" si="23"/>
        <v>85.383968989726498</v>
      </c>
      <c r="S232" s="574">
        <v>27077</v>
      </c>
      <c r="T232" s="576">
        <f t="shared" si="24"/>
        <v>72.717262863895158</v>
      </c>
      <c r="U232" s="561">
        <v>58576</v>
      </c>
      <c r="V232" s="613">
        <f t="shared" si="25"/>
        <v>79.021139395901628</v>
      </c>
      <c r="W232" s="577"/>
      <c r="X232" s="589">
        <v>36891</v>
      </c>
      <c r="Y232" s="574">
        <v>37236</v>
      </c>
      <c r="Z232" s="564">
        <v>74127</v>
      </c>
      <c r="AA232" s="579"/>
    </row>
    <row r="233" spans="1:27">
      <c r="A233" s="2417"/>
      <c r="B233" s="655"/>
      <c r="C233" s="651" t="s">
        <v>2013</v>
      </c>
      <c r="D233" s="562">
        <v>1451</v>
      </c>
      <c r="E233" s="563">
        <v>1151</v>
      </c>
      <c r="F233" s="564">
        <v>2602</v>
      </c>
      <c r="G233" s="562">
        <v>584</v>
      </c>
      <c r="H233" s="563">
        <v>636</v>
      </c>
      <c r="I233" s="564">
        <v>1220</v>
      </c>
      <c r="J233" s="562">
        <v>202</v>
      </c>
      <c r="K233" s="563">
        <v>283</v>
      </c>
      <c r="L233" s="564">
        <v>485</v>
      </c>
      <c r="M233" s="563">
        <v>147</v>
      </c>
      <c r="N233" s="563">
        <v>229</v>
      </c>
      <c r="O233" s="564">
        <v>376</v>
      </c>
      <c r="Q233" s="589">
        <v>2384</v>
      </c>
      <c r="R233" s="576">
        <f t="shared" si="23"/>
        <v>70.616113744075832</v>
      </c>
      <c r="S233" s="574">
        <v>2299</v>
      </c>
      <c r="T233" s="576">
        <f t="shared" si="24"/>
        <v>64.37972556706805</v>
      </c>
      <c r="U233" s="561">
        <v>4683</v>
      </c>
      <c r="V233" s="613">
        <f t="shared" si="25"/>
        <v>67.410392975385065</v>
      </c>
      <c r="W233" s="577"/>
      <c r="X233" s="589">
        <v>3376</v>
      </c>
      <c r="Y233" s="574">
        <v>3571</v>
      </c>
      <c r="Z233" s="564">
        <v>6947</v>
      </c>
      <c r="AA233" s="579"/>
    </row>
    <row r="234" spans="1:27">
      <c r="A234" s="2417"/>
      <c r="B234" s="655"/>
      <c r="C234" s="651" t="s">
        <v>2014</v>
      </c>
      <c r="D234" s="562">
        <v>5533</v>
      </c>
      <c r="E234" s="563">
        <v>4524</v>
      </c>
      <c r="F234" s="564">
        <v>10057</v>
      </c>
      <c r="G234" s="562">
        <v>3281</v>
      </c>
      <c r="H234" s="563">
        <v>2651</v>
      </c>
      <c r="I234" s="564">
        <v>5932</v>
      </c>
      <c r="J234" s="562">
        <v>970</v>
      </c>
      <c r="K234" s="563">
        <v>1188</v>
      </c>
      <c r="L234" s="564">
        <v>2158</v>
      </c>
      <c r="M234" s="563">
        <v>798</v>
      </c>
      <c r="N234" s="563">
        <v>947</v>
      </c>
      <c r="O234" s="564">
        <v>1745</v>
      </c>
      <c r="Q234" s="589">
        <v>10582</v>
      </c>
      <c r="R234" s="576">
        <f t="shared" si="23"/>
        <v>87.015870405394296</v>
      </c>
      <c r="S234" s="574">
        <v>9310</v>
      </c>
      <c r="T234" s="576">
        <f t="shared" si="24"/>
        <v>78.744819419775013</v>
      </c>
      <c r="U234" s="561">
        <v>19892</v>
      </c>
      <c r="V234" s="613">
        <f t="shared" si="25"/>
        <v>82.938625750500336</v>
      </c>
      <c r="W234" s="577"/>
      <c r="X234" s="589">
        <v>12161</v>
      </c>
      <c r="Y234" s="574">
        <v>11823</v>
      </c>
      <c r="Z234" s="564">
        <v>23984</v>
      </c>
      <c r="AA234" s="579"/>
    </row>
    <row r="235" spans="1:27">
      <c r="A235" s="2417"/>
      <c r="B235" s="655"/>
      <c r="C235" s="651" t="s">
        <v>2015</v>
      </c>
      <c r="D235" s="562">
        <v>7019</v>
      </c>
      <c r="E235" s="563">
        <v>5752</v>
      </c>
      <c r="F235" s="564">
        <v>12771</v>
      </c>
      <c r="G235" s="562">
        <v>3093</v>
      </c>
      <c r="H235" s="563">
        <v>2602</v>
      </c>
      <c r="I235" s="564">
        <v>5695</v>
      </c>
      <c r="J235" s="562">
        <v>1381</v>
      </c>
      <c r="K235" s="563">
        <v>1393</v>
      </c>
      <c r="L235" s="564">
        <v>2774</v>
      </c>
      <c r="M235" s="563">
        <v>935</v>
      </c>
      <c r="N235" s="563">
        <v>1088</v>
      </c>
      <c r="O235" s="564">
        <v>2023</v>
      </c>
      <c r="Q235" s="589">
        <v>12428</v>
      </c>
      <c r="R235" s="576">
        <f t="shared" si="23"/>
        <v>80.440129449838182</v>
      </c>
      <c r="S235" s="574">
        <v>10835</v>
      </c>
      <c r="T235" s="576">
        <f t="shared" si="24"/>
        <v>67.177134354268702</v>
      </c>
      <c r="U235" s="561">
        <v>23263</v>
      </c>
      <c r="V235" s="613">
        <f t="shared" si="25"/>
        <v>73.666043889926854</v>
      </c>
      <c r="W235" s="577"/>
      <c r="X235" s="589">
        <v>15450</v>
      </c>
      <c r="Y235" s="574">
        <v>16129</v>
      </c>
      <c r="Z235" s="564">
        <v>31579</v>
      </c>
      <c r="AA235" s="579"/>
    </row>
    <row r="236" spans="1:27">
      <c r="A236" s="2417"/>
      <c r="B236" s="655"/>
      <c r="C236" s="651" t="s">
        <v>2156</v>
      </c>
      <c r="D236" s="591">
        <v>4927</v>
      </c>
      <c r="E236" s="592">
        <v>4960</v>
      </c>
      <c r="F236" s="593">
        <v>9887</v>
      </c>
      <c r="G236" s="591">
        <v>666</v>
      </c>
      <c r="H236" s="592">
        <v>571</v>
      </c>
      <c r="I236" s="593">
        <v>1237</v>
      </c>
      <c r="J236" s="591">
        <v>201</v>
      </c>
      <c r="K236" s="592">
        <v>238</v>
      </c>
      <c r="L236" s="593">
        <v>439</v>
      </c>
      <c r="M236" s="592">
        <v>213</v>
      </c>
      <c r="N236" s="592">
        <v>247</v>
      </c>
      <c r="O236" s="593">
        <v>460</v>
      </c>
      <c r="P236" s="573"/>
      <c r="Q236" s="594">
        <v>6007</v>
      </c>
      <c r="R236" s="595">
        <f t="shared" si="23"/>
        <v>91.920428462127006</v>
      </c>
      <c r="S236" s="596">
        <v>6016</v>
      </c>
      <c r="T236" s="595">
        <f t="shared" si="24"/>
        <v>88.275862068965523</v>
      </c>
      <c r="U236" s="572">
        <v>12023</v>
      </c>
      <c r="V236" s="613">
        <f t="shared" si="25"/>
        <v>90.059925093632955</v>
      </c>
      <c r="W236" s="577"/>
      <c r="X236" s="589">
        <v>6535</v>
      </c>
      <c r="Y236" s="574">
        <v>6815</v>
      </c>
      <c r="Z236" s="564">
        <v>13350</v>
      </c>
      <c r="AA236" s="579"/>
    </row>
    <row r="237" spans="1:27">
      <c r="A237" s="2417"/>
      <c r="B237" s="655"/>
      <c r="C237" s="651" t="s">
        <v>2016</v>
      </c>
      <c r="D237" s="562">
        <v>5376</v>
      </c>
      <c r="E237" s="563">
        <v>5502</v>
      </c>
      <c r="F237" s="564">
        <v>10878</v>
      </c>
      <c r="G237" s="562">
        <v>1189</v>
      </c>
      <c r="H237" s="563">
        <v>1068</v>
      </c>
      <c r="I237" s="564">
        <v>2257</v>
      </c>
      <c r="J237" s="562">
        <v>359</v>
      </c>
      <c r="K237" s="563">
        <v>409</v>
      </c>
      <c r="L237" s="564">
        <v>768</v>
      </c>
      <c r="M237" s="563">
        <v>254</v>
      </c>
      <c r="N237" s="563">
        <v>332</v>
      </c>
      <c r="O237" s="564">
        <v>586</v>
      </c>
      <c r="Q237" s="589">
        <v>7178</v>
      </c>
      <c r="R237" s="576">
        <f t="shared" si="23"/>
        <v>94.45979734175549</v>
      </c>
      <c r="S237" s="574">
        <v>7311</v>
      </c>
      <c r="T237" s="576">
        <f t="shared" si="24"/>
        <v>89.24560546875</v>
      </c>
      <c r="U237" s="561">
        <v>14489</v>
      </c>
      <c r="V237" s="613">
        <f t="shared" si="25"/>
        <v>91.75479703628649</v>
      </c>
      <c r="W237" s="577"/>
      <c r="X237" s="589">
        <v>7599</v>
      </c>
      <c r="Y237" s="574">
        <v>8192</v>
      </c>
      <c r="Z237" s="564">
        <v>15791</v>
      </c>
      <c r="AA237" s="579"/>
    </row>
    <row r="238" spans="1:27">
      <c r="A238" s="2417"/>
      <c r="B238" s="655"/>
      <c r="C238" s="651" t="s">
        <v>2017</v>
      </c>
      <c r="D238" s="562">
        <v>2714</v>
      </c>
      <c r="E238" s="563">
        <v>2619</v>
      </c>
      <c r="F238" s="564">
        <v>5333</v>
      </c>
      <c r="G238" s="562">
        <v>756</v>
      </c>
      <c r="H238" s="563">
        <v>740</v>
      </c>
      <c r="I238" s="564">
        <v>1496</v>
      </c>
      <c r="J238" s="562">
        <v>204</v>
      </c>
      <c r="K238" s="563">
        <v>231</v>
      </c>
      <c r="L238" s="564">
        <v>435</v>
      </c>
      <c r="M238" s="563">
        <v>215</v>
      </c>
      <c r="N238" s="563">
        <v>226</v>
      </c>
      <c r="O238" s="564">
        <v>441</v>
      </c>
      <c r="Q238" s="589">
        <v>3889</v>
      </c>
      <c r="R238" s="576">
        <f t="shared" si="23"/>
        <v>78.280998389694048</v>
      </c>
      <c r="S238" s="574">
        <v>3816</v>
      </c>
      <c r="T238" s="576">
        <f t="shared" si="24"/>
        <v>72.5337388329215</v>
      </c>
      <c r="U238" s="561">
        <v>7705</v>
      </c>
      <c r="V238" s="613">
        <f t="shared" si="25"/>
        <v>75.325056212728512</v>
      </c>
      <c r="W238" s="577"/>
      <c r="X238" s="589">
        <v>4968</v>
      </c>
      <c r="Y238" s="574">
        <v>5261</v>
      </c>
      <c r="Z238" s="564">
        <v>10229</v>
      </c>
      <c r="AA238" s="579"/>
    </row>
    <row r="239" spans="1:27">
      <c r="A239" s="2417"/>
      <c r="B239" s="655"/>
      <c r="C239" s="651" t="s">
        <v>2018</v>
      </c>
      <c r="D239" s="562">
        <v>5417</v>
      </c>
      <c r="E239" s="563">
        <v>4121</v>
      </c>
      <c r="F239" s="564">
        <v>9538</v>
      </c>
      <c r="G239" s="562">
        <v>2857</v>
      </c>
      <c r="H239" s="563">
        <v>2681</v>
      </c>
      <c r="I239" s="564">
        <v>5538</v>
      </c>
      <c r="J239" s="562">
        <v>1024</v>
      </c>
      <c r="K239" s="563">
        <v>1205</v>
      </c>
      <c r="L239" s="564">
        <v>2229</v>
      </c>
      <c r="M239" s="563">
        <v>554</v>
      </c>
      <c r="N239" s="563">
        <v>811</v>
      </c>
      <c r="O239" s="564">
        <v>1365</v>
      </c>
      <c r="Q239" s="589">
        <v>9852</v>
      </c>
      <c r="R239" s="576">
        <f t="shared" si="23"/>
        <v>83.378469871360863</v>
      </c>
      <c r="S239" s="574">
        <v>8818</v>
      </c>
      <c r="T239" s="576">
        <f t="shared" si="24"/>
        <v>72.809842292131123</v>
      </c>
      <c r="U239" s="561">
        <v>18670</v>
      </c>
      <c r="V239" s="613">
        <f t="shared" si="25"/>
        <v>78.029004889873363</v>
      </c>
      <c r="W239" s="577"/>
      <c r="X239" s="589">
        <v>11816</v>
      </c>
      <c r="Y239" s="574">
        <v>12111</v>
      </c>
      <c r="Z239" s="564">
        <v>23927</v>
      </c>
      <c r="AA239" s="579"/>
    </row>
    <row r="240" spans="1:27">
      <c r="A240" s="2417"/>
      <c r="B240" s="655"/>
      <c r="C240" s="651" t="s">
        <v>2019</v>
      </c>
      <c r="D240" s="562">
        <v>10883</v>
      </c>
      <c r="E240" s="563">
        <v>8484</v>
      </c>
      <c r="F240" s="564">
        <v>19367</v>
      </c>
      <c r="G240" s="562">
        <v>6433</v>
      </c>
      <c r="H240" s="563">
        <v>5494</v>
      </c>
      <c r="I240" s="564">
        <v>11927</v>
      </c>
      <c r="J240" s="562">
        <v>2262</v>
      </c>
      <c r="K240" s="563">
        <v>2625</v>
      </c>
      <c r="L240" s="564">
        <v>4887</v>
      </c>
      <c r="M240" s="563">
        <v>1658</v>
      </c>
      <c r="N240" s="563">
        <v>1993</v>
      </c>
      <c r="O240" s="564">
        <v>3651</v>
      </c>
      <c r="Q240" s="589">
        <v>21236</v>
      </c>
      <c r="R240" s="576">
        <f t="shared" si="23"/>
        <v>73.333793770287997</v>
      </c>
      <c r="S240" s="574">
        <v>18596</v>
      </c>
      <c r="T240" s="576">
        <f t="shared" si="24"/>
        <v>64.408423385979489</v>
      </c>
      <c r="U240" s="561">
        <v>39832</v>
      </c>
      <c r="V240" s="613">
        <f t="shared" si="25"/>
        <v>68.877745114992223</v>
      </c>
      <c r="W240" s="577"/>
      <c r="X240" s="589">
        <v>28958</v>
      </c>
      <c r="Y240" s="574">
        <v>28872</v>
      </c>
      <c r="Z240" s="564">
        <v>57830</v>
      </c>
      <c r="AA240" s="579"/>
    </row>
    <row r="241" spans="1:27">
      <c r="A241" s="2417"/>
      <c r="B241" s="656"/>
      <c r="C241" s="653" t="s">
        <v>2157</v>
      </c>
      <c r="D241" s="600">
        <v>3609</v>
      </c>
      <c r="E241" s="601">
        <v>3252</v>
      </c>
      <c r="F241" s="602">
        <v>6861</v>
      </c>
      <c r="G241" s="600">
        <v>612</v>
      </c>
      <c r="H241" s="601">
        <v>601</v>
      </c>
      <c r="I241" s="602">
        <v>1213</v>
      </c>
      <c r="J241" s="600">
        <v>251</v>
      </c>
      <c r="K241" s="601">
        <v>337</v>
      </c>
      <c r="L241" s="602">
        <v>588</v>
      </c>
      <c r="M241" s="601">
        <v>190</v>
      </c>
      <c r="N241" s="601">
        <v>281</v>
      </c>
      <c r="O241" s="602">
        <v>471</v>
      </c>
      <c r="P241" s="573"/>
      <c r="Q241" s="609">
        <v>4662</v>
      </c>
      <c r="R241" s="610">
        <f t="shared" si="23"/>
        <v>86.06239616023629</v>
      </c>
      <c r="S241" s="611">
        <v>4471</v>
      </c>
      <c r="T241" s="610">
        <f t="shared" si="24"/>
        <v>81.498359460444775</v>
      </c>
      <c r="U241" s="617">
        <v>9133</v>
      </c>
      <c r="V241" s="614">
        <f t="shared" si="25"/>
        <v>83.765935980922677</v>
      </c>
      <c r="W241" s="577"/>
      <c r="X241" s="590">
        <v>5417</v>
      </c>
      <c r="Y241" s="585">
        <v>5486</v>
      </c>
      <c r="Z241" s="567">
        <v>10903</v>
      </c>
      <c r="AA241" s="579"/>
    </row>
    <row r="242" spans="1:27">
      <c r="A242" s="2417"/>
      <c r="B242" s="2414" t="s">
        <v>569</v>
      </c>
      <c r="C242" s="2415" t="s">
        <v>1810</v>
      </c>
      <c r="D242" s="629">
        <f t="shared" ref="D242:O242" si="27">SUM(D221:D241)</f>
        <v>160732</v>
      </c>
      <c r="E242" s="630">
        <f t="shared" si="27"/>
        <v>129957</v>
      </c>
      <c r="F242" s="631">
        <f t="shared" si="27"/>
        <v>290689</v>
      </c>
      <c r="G242" s="632">
        <f t="shared" si="27"/>
        <v>85720</v>
      </c>
      <c r="H242" s="632">
        <f t="shared" si="27"/>
        <v>70333</v>
      </c>
      <c r="I242" s="632">
        <f t="shared" si="27"/>
        <v>156053</v>
      </c>
      <c r="J242" s="629">
        <f t="shared" si="27"/>
        <v>33124</v>
      </c>
      <c r="K242" s="630">
        <f t="shared" si="27"/>
        <v>36846</v>
      </c>
      <c r="L242" s="631">
        <f t="shared" si="27"/>
        <v>69970</v>
      </c>
      <c r="M242" s="632">
        <f t="shared" si="27"/>
        <v>28047</v>
      </c>
      <c r="N242" s="632">
        <f t="shared" si="27"/>
        <v>31302</v>
      </c>
      <c r="O242" s="632">
        <f t="shared" si="27"/>
        <v>59349</v>
      </c>
      <c r="P242" s="573"/>
      <c r="Q242" s="1110">
        <f>SUM(Q221:Q241)</f>
        <v>307623</v>
      </c>
      <c r="R242" s="1111">
        <f t="shared" si="23"/>
        <v>78.557620362165437</v>
      </c>
      <c r="S242" s="1112">
        <f>SUM(S221:S241)</f>
        <v>268438</v>
      </c>
      <c r="T242" s="1111">
        <f t="shared" si="24"/>
        <v>69.556497585041768</v>
      </c>
      <c r="U242" s="1113">
        <f>SUM(U221:U241)</f>
        <v>576061</v>
      </c>
      <c r="V242" s="1114">
        <f t="shared" si="25"/>
        <v>74.089826974844286</v>
      </c>
      <c r="W242" s="577"/>
      <c r="X242" s="1115">
        <f>SUM(X221:X241)</f>
        <v>391589</v>
      </c>
      <c r="Y242" s="1116">
        <f>SUM(Y221:Y241)</f>
        <v>385928</v>
      </c>
      <c r="Z242" s="1117">
        <f>SUM(Z221:Z241)</f>
        <v>777517</v>
      </c>
      <c r="AA242" s="579"/>
    </row>
    <row r="243" spans="1:27">
      <c r="A243" s="2417"/>
      <c r="B243" s="654" t="s">
        <v>2020</v>
      </c>
      <c r="C243" s="650" t="s">
        <v>2021</v>
      </c>
      <c r="D243" s="557">
        <v>3180</v>
      </c>
      <c r="E243" s="558">
        <v>1996</v>
      </c>
      <c r="F243" s="559">
        <v>5176</v>
      </c>
      <c r="G243" s="557">
        <v>1354</v>
      </c>
      <c r="H243" s="558">
        <v>1316</v>
      </c>
      <c r="I243" s="559">
        <v>2670</v>
      </c>
      <c r="J243" s="557">
        <v>497</v>
      </c>
      <c r="K243" s="558">
        <v>653</v>
      </c>
      <c r="L243" s="559">
        <v>1150</v>
      </c>
      <c r="M243" s="558">
        <v>380</v>
      </c>
      <c r="N243" s="558">
        <v>693</v>
      </c>
      <c r="O243" s="559">
        <v>1073</v>
      </c>
      <c r="Q243" s="588">
        <v>5411</v>
      </c>
      <c r="R243" s="582">
        <f t="shared" si="23"/>
        <v>115.9914255091104</v>
      </c>
      <c r="S243" s="581">
        <v>4658</v>
      </c>
      <c r="T243" s="582">
        <f t="shared" si="24"/>
        <v>107.79912057394122</v>
      </c>
      <c r="U243" s="560">
        <v>10069</v>
      </c>
      <c r="V243" s="612">
        <f t="shared" si="25"/>
        <v>112.05208101491209</v>
      </c>
      <c r="W243" s="577"/>
      <c r="X243" s="588">
        <v>4665</v>
      </c>
      <c r="Y243" s="581">
        <v>4321</v>
      </c>
      <c r="Z243" s="559">
        <v>8986</v>
      </c>
      <c r="AA243" s="579"/>
    </row>
    <row r="244" spans="1:27">
      <c r="A244" s="2417"/>
      <c r="B244" s="655"/>
      <c r="C244" s="651" t="s">
        <v>2022</v>
      </c>
      <c r="D244" s="562">
        <v>12247</v>
      </c>
      <c r="E244" s="563">
        <v>8823</v>
      </c>
      <c r="F244" s="564">
        <v>21070</v>
      </c>
      <c r="G244" s="562">
        <v>8780</v>
      </c>
      <c r="H244" s="563">
        <v>7210</v>
      </c>
      <c r="I244" s="564">
        <v>15990</v>
      </c>
      <c r="J244" s="562">
        <v>2741</v>
      </c>
      <c r="K244" s="563">
        <v>3112</v>
      </c>
      <c r="L244" s="564">
        <v>5853</v>
      </c>
      <c r="M244" s="563">
        <v>2624</v>
      </c>
      <c r="N244" s="563">
        <v>3187</v>
      </c>
      <c r="O244" s="564">
        <v>5811</v>
      </c>
      <c r="Q244" s="589">
        <v>26392</v>
      </c>
      <c r="R244" s="576">
        <f t="shared" si="23"/>
        <v>98.931663980207674</v>
      </c>
      <c r="S244" s="574">
        <v>22332</v>
      </c>
      <c r="T244" s="576">
        <f t="shared" si="24"/>
        <v>90.924636619030167</v>
      </c>
      <c r="U244" s="561">
        <v>48724</v>
      </c>
      <c r="V244" s="613">
        <f t="shared" si="25"/>
        <v>95.093485303876037</v>
      </c>
      <c r="W244" s="577"/>
      <c r="X244" s="589">
        <v>26677</v>
      </c>
      <c r="Y244" s="574">
        <v>24561</v>
      </c>
      <c r="Z244" s="564">
        <v>51238</v>
      </c>
      <c r="AA244" s="579"/>
    </row>
    <row r="245" spans="1:27">
      <c r="A245" s="2417"/>
      <c r="B245" s="655"/>
      <c r="C245" s="651" t="s">
        <v>2023</v>
      </c>
      <c r="D245" s="562">
        <v>5194</v>
      </c>
      <c r="E245" s="563">
        <v>3661</v>
      </c>
      <c r="F245" s="564">
        <v>8855</v>
      </c>
      <c r="G245" s="562">
        <v>2570</v>
      </c>
      <c r="H245" s="563">
        <v>2602</v>
      </c>
      <c r="I245" s="564">
        <v>5172</v>
      </c>
      <c r="J245" s="562">
        <v>694</v>
      </c>
      <c r="K245" s="563">
        <v>877</v>
      </c>
      <c r="L245" s="564">
        <v>1571</v>
      </c>
      <c r="M245" s="563">
        <v>596</v>
      </c>
      <c r="N245" s="563">
        <v>841</v>
      </c>
      <c r="O245" s="564">
        <v>1437</v>
      </c>
      <c r="Q245" s="589">
        <v>9054</v>
      </c>
      <c r="R245" s="576">
        <f t="shared" si="23"/>
        <v>81.884778873112054</v>
      </c>
      <c r="S245" s="574">
        <v>7981</v>
      </c>
      <c r="T245" s="576">
        <f t="shared" si="24"/>
        <v>76.453683302998371</v>
      </c>
      <c r="U245" s="561">
        <v>17035</v>
      </c>
      <c r="V245" s="613">
        <f t="shared" si="25"/>
        <v>79.24730182359508</v>
      </c>
      <c r="W245" s="577"/>
      <c r="X245" s="589">
        <v>11057</v>
      </c>
      <c r="Y245" s="574">
        <v>10439</v>
      </c>
      <c r="Z245" s="564">
        <v>21496</v>
      </c>
      <c r="AA245" s="579"/>
    </row>
    <row r="246" spans="1:27">
      <c r="A246" s="2417"/>
      <c r="B246" s="655"/>
      <c r="C246" s="651" t="s">
        <v>2024</v>
      </c>
      <c r="D246" s="562">
        <v>3212</v>
      </c>
      <c r="E246" s="563">
        <v>2657</v>
      </c>
      <c r="F246" s="564">
        <v>5869</v>
      </c>
      <c r="G246" s="562">
        <v>2272</v>
      </c>
      <c r="H246" s="563">
        <v>1914</v>
      </c>
      <c r="I246" s="564">
        <v>4186</v>
      </c>
      <c r="J246" s="562">
        <v>417</v>
      </c>
      <c r="K246" s="563">
        <v>477</v>
      </c>
      <c r="L246" s="564">
        <v>894</v>
      </c>
      <c r="M246" s="563">
        <v>420</v>
      </c>
      <c r="N246" s="563">
        <v>525</v>
      </c>
      <c r="O246" s="564">
        <v>945</v>
      </c>
      <c r="Q246" s="589">
        <v>6321</v>
      </c>
      <c r="R246" s="576">
        <f t="shared" si="23"/>
        <v>78.815461346633413</v>
      </c>
      <c r="S246" s="574">
        <v>5573</v>
      </c>
      <c r="T246" s="576">
        <f t="shared" si="24"/>
        <v>74.865663621708762</v>
      </c>
      <c r="U246" s="561">
        <v>11894</v>
      </c>
      <c r="V246" s="613">
        <f t="shared" si="25"/>
        <v>76.914123124676664</v>
      </c>
      <c r="W246" s="577"/>
      <c r="X246" s="589">
        <v>8020</v>
      </c>
      <c r="Y246" s="574">
        <v>7444</v>
      </c>
      <c r="Z246" s="564">
        <v>15464</v>
      </c>
      <c r="AA246" s="579"/>
    </row>
    <row r="247" spans="1:27">
      <c r="A247" s="2417"/>
      <c r="B247" s="655"/>
      <c r="C247" s="651" t="s">
        <v>2025</v>
      </c>
      <c r="D247" s="562">
        <v>2740</v>
      </c>
      <c r="E247" s="563">
        <v>2161</v>
      </c>
      <c r="F247" s="564">
        <v>4901</v>
      </c>
      <c r="G247" s="562">
        <v>664</v>
      </c>
      <c r="H247" s="563">
        <v>732</v>
      </c>
      <c r="I247" s="564">
        <v>1396</v>
      </c>
      <c r="J247" s="562">
        <v>156</v>
      </c>
      <c r="K247" s="563">
        <v>244</v>
      </c>
      <c r="L247" s="564">
        <v>400</v>
      </c>
      <c r="M247" s="563">
        <v>164</v>
      </c>
      <c r="N247" s="563">
        <v>230</v>
      </c>
      <c r="O247" s="564">
        <v>394</v>
      </c>
      <c r="Q247" s="589">
        <v>3724</v>
      </c>
      <c r="R247" s="576">
        <f t="shared" si="23"/>
        <v>83.479040573862363</v>
      </c>
      <c r="S247" s="574">
        <v>3367</v>
      </c>
      <c r="T247" s="576">
        <f t="shared" si="24"/>
        <v>72.408602150537632</v>
      </c>
      <c r="U247" s="561">
        <v>7091</v>
      </c>
      <c r="V247" s="613">
        <f t="shared" si="25"/>
        <v>77.828997914608721</v>
      </c>
      <c r="W247" s="577"/>
      <c r="X247" s="589">
        <v>4461</v>
      </c>
      <c r="Y247" s="574">
        <v>4650</v>
      </c>
      <c r="Z247" s="564">
        <v>9111</v>
      </c>
      <c r="AA247" s="579"/>
    </row>
    <row r="248" spans="1:27">
      <c r="A248" s="2417"/>
      <c r="B248" s="655"/>
      <c r="C248" s="651" t="s">
        <v>2026</v>
      </c>
      <c r="D248" s="562">
        <v>2611</v>
      </c>
      <c r="E248" s="563">
        <v>2408</v>
      </c>
      <c r="F248" s="564">
        <v>5019</v>
      </c>
      <c r="G248" s="562">
        <v>463</v>
      </c>
      <c r="H248" s="563">
        <v>495</v>
      </c>
      <c r="I248" s="564">
        <v>958</v>
      </c>
      <c r="J248" s="562">
        <v>147</v>
      </c>
      <c r="K248" s="563">
        <v>212</v>
      </c>
      <c r="L248" s="564">
        <v>359</v>
      </c>
      <c r="M248" s="563">
        <v>144</v>
      </c>
      <c r="N248" s="563">
        <v>206</v>
      </c>
      <c r="O248" s="564">
        <v>350</v>
      </c>
      <c r="Q248" s="589">
        <v>3365</v>
      </c>
      <c r="R248" s="576">
        <f t="shared" si="23"/>
        <v>64.229814850162242</v>
      </c>
      <c r="S248" s="574">
        <v>3321</v>
      </c>
      <c r="T248" s="576">
        <f t="shared" si="24"/>
        <v>53.45243843553839</v>
      </c>
      <c r="U248" s="561">
        <v>6686</v>
      </c>
      <c r="V248" s="613">
        <f t="shared" si="25"/>
        <v>58.382815228780998</v>
      </c>
      <c r="W248" s="577"/>
      <c r="X248" s="589">
        <v>5239</v>
      </c>
      <c r="Y248" s="574">
        <v>6213</v>
      </c>
      <c r="Z248" s="564">
        <v>11452</v>
      </c>
      <c r="AA248" s="579"/>
    </row>
    <row r="249" spans="1:27">
      <c r="A249" s="2417"/>
      <c r="B249" s="655"/>
      <c r="C249" s="651" t="s">
        <v>2027</v>
      </c>
      <c r="D249" s="562">
        <v>2549</v>
      </c>
      <c r="E249" s="563">
        <v>2079</v>
      </c>
      <c r="F249" s="564">
        <v>4628</v>
      </c>
      <c r="G249" s="562">
        <v>867</v>
      </c>
      <c r="H249" s="563">
        <v>859</v>
      </c>
      <c r="I249" s="564">
        <v>1726</v>
      </c>
      <c r="J249" s="562">
        <v>250</v>
      </c>
      <c r="K249" s="563">
        <v>315</v>
      </c>
      <c r="L249" s="564">
        <v>565</v>
      </c>
      <c r="M249" s="563">
        <v>219</v>
      </c>
      <c r="N249" s="563">
        <v>315</v>
      </c>
      <c r="O249" s="564">
        <v>534</v>
      </c>
      <c r="Q249" s="589">
        <v>3885</v>
      </c>
      <c r="R249" s="576">
        <f t="shared" si="23"/>
        <v>121.90147474113587</v>
      </c>
      <c r="S249" s="574">
        <v>3568</v>
      </c>
      <c r="T249" s="576">
        <f t="shared" si="24"/>
        <v>114.50577663671373</v>
      </c>
      <c r="U249" s="561">
        <v>7453</v>
      </c>
      <c r="V249" s="613">
        <f t="shared" si="25"/>
        <v>118.24528002538474</v>
      </c>
      <c r="W249" s="577"/>
      <c r="X249" s="589">
        <v>3187</v>
      </c>
      <c r="Y249" s="574">
        <v>3116</v>
      </c>
      <c r="Z249" s="564">
        <v>6303</v>
      </c>
      <c r="AA249" s="579"/>
    </row>
    <row r="250" spans="1:27">
      <c r="A250" s="2417"/>
      <c r="B250" s="655"/>
      <c r="C250" s="651" t="s">
        <v>2028</v>
      </c>
      <c r="D250" s="562">
        <v>3464</v>
      </c>
      <c r="E250" s="563">
        <v>3016</v>
      </c>
      <c r="F250" s="564">
        <v>6480</v>
      </c>
      <c r="G250" s="562">
        <v>787</v>
      </c>
      <c r="H250" s="563">
        <v>843</v>
      </c>
      <c r="I250" s="564">
        <v>1630</v>
      </c>
      <c r="J250" s="562">
        <v>260</v>
      </c>
      <c r="K250" s="563">
        <v>390</v>
      </c>
      <c r="L250" s="564">
        <v>650</v>
      </c>
      <c r="M250" s="563">
        <v>240</v>
      </c>
      <c r="N250" s="563">
        <v>380</v>
      </c>
      <c r="O250" s="564">
        <v>620</v>
      </c>
      <c r="Q250" s="589">
        <v>4751</v>
      </c>
      <c r="R250" s="576">
        <f t="shared" si="23"/>
        <v>99.268700376096945</v>
      </c>
      <c r="S250" s="574">
        <v>4629</v>
      </c>
      <c r="T250" s="576">
        <f t="shared" si="24"/>
        <v>84.148336666060715</v>
      </c>
      <c r="U250" s="561">
        <v>9380</v>
      </c>
      <c r="V250" s="613">
        <f t="shared" si="25"/>
        <v>91.183046563623989</v>
      </c>
      <c r="W250" s="577"/>
      <c r="X250" s="589">
        <v>4786</v>
      </c>
      <c r="Y250" s="574">
        <v>5501</v>
      </c>
      <c r="Z250" s="564">
        <v>10287</v>
      </c>
      <c r="AA250" s="579"/>
    </row>
    <row r="251" spans="1:27">
      <c r="A251" s="2417"/>
      <c r="B251" s="655"/>
      <c r="C251" s="651" t="s">
        <v>2029</v>
      </c>
      <c r="D251" s="562">
        <v>1372</v>
      </c>
      <c r="E251" s="563">
        <v>1492</v>
      </c>
      <c r="F251" s="564">
        <v>2864</v>
      </c>
      <c r="G251" s="562">
        <v>803</v>
      </c>
      <c r="H251" s="563">
        <v>817</v>
      </c>
      <c r="I251" s="564">
        <v>1620</v>
      </c>
      <c r="J251" s="562">
        <v>194</v>
      </c>
      <c r="K251" s="563">
        <v>216</v>
      </c>
      <c r="L251" s="564">
        <v>410</v>
      </c>
      <c r="M251" s="563">
        <v>216</v>
      </c>
      <c r="N251" s="563">
        <v>224</v>
      </c>
      <c r="O251" s="564">
        <v>440</v>
      </c>
      <c r="Q251" s="589">
        <v>2585</v>
      </c>
      <c r="R251" s="576">
        <f t="shared" si="23"/>
        <v>44.301628106255357</v>
      </c>
      <c r="S251" s="574">
        <v>2749</v>
      </c>
      <c r="T251" s="576">
        <f t="shared" si="24"/>
        <v>47.975567190226876</v>
      </c>
      <c r="U251" s="561">
        <v>5334</v>
      </c>
      <c r="V251" s="613">
        <f t="shared" si="25"/>
        <v>46.121919584954604</v>
      </c>
      <c r="W251" s="577"/>
      <c r="X251" s="589">
        <v>5835</v>
      </c>
      <c r="Y251" s="574">
        <v>5730</v>
      </c>
      <c r="Z251" s="564">
        <v>11565</v>
      </c>
      <c r="AA251" s="579"/>
    </row>
    <row r="252" spans="1:27">
      <c r="A252" s="2417"/>
      <c r="B252" s="655"/>
      <c r="C252" s="651" t="s">
        <v>2030</v>
      </c>
      <c r="D252" s="562">
        <v>4214</v>
      </c>
      <c r="E252" s="563">
        <v>3386</v>
      </c>
      <c r="F252" s="564">
        <v>7600</v>
      </c>
      <c r="G252" s="562">
        <v>2465</v>
      </c>
      <c r="H252" s="563">
        <v>2132</v>
      </c>
      <c r="I252" s="564">
        <v>4597</v>
      </c>
      <c r="J252" s="562">
        <v>535</v>
      </c>
      <c r="K252" s="563">
        <v>638</v>
      </c>
      <c r="L252" s="564">
        <v>1173</v>
      </c>
      <c r="M252" s="563">
        <v>467</v>
      </c>
      <c r="N252" s="563">
        <v>544</v>
      </c>
      <c r="O252" s="564">
        <v>1011</v>
      </c>
      <c r="Q252" s="589">
        <v>7681</v>
      </c>
      <c r="R252" s="576">
        <f t="shared" si="23"/>
        <v>84.184568171854451</v>
      </c>
      <c r="S252" s="574">
        <v>6700</v>
      </c>
      <c r="T252" s="576">
        <f t="shared" si="24"/>
        <v>74.726745482935527</v>
      </c>
      <c r="U252" s="561">
        <v>14381</v>
      </c>
      <c r="V252" s="613">
        <f t="shared" si="25"/>
        <v>79.496959646213384</v>
      </c>
      <c r="W252" s="577"/>
      <c r="X252" s="589">
        <v>9124</v>
      </c>
      <c r="Y252" s="574">
        <v>8966</v>
      </c>
      <c r="Z252" s="564">
        <v>18090</v>
      </c>
      <c r="AA252" s="579"/>
    </row>
    <row r="253" spans="1:27">
      <c r="A253" s="2418"/>
      <c r="B253" s="656"/>
      <c r="C253" s="653" t="s">
        <v>2031</v>
      </c>
      <c r="D253" s="565">
        <v>8614</v>
      </c>
      <c r="E253" s="566">
        <v>6425</v>
      </c>
      <c r="F253" s="567">
        <v>15039</v>
      </c>
      <c r="G253" s="565">
        <v>5339</v>
      </c>
      <c r="H253" s="566">
        <v>4182</v>
      </c>
      <c r="I253" s="567">
        <v>9521</v>
      </c>
      <c r="J253" s="565">
        <v>1593</v>
      </c>
      <c r="K253" s="566">
        <v>1671</v>
      </c>
      <c r="L253" s="567">
        <v>3264</v>
      </c>
      <c r="M253" s="566">
        <v>1273</v>
      </c>
      <c r="N253" s="566">
        <v>1562</v>
      </c>
      <c r="O253" s="567">
        <v>2835</v>
      </c>
      <c r="Q253" s="590">
        <v>16819</v>
      </c>
      <c r="R253" s="584">
        <f t="shared" si="23"/>
        <v>99.221284879948087</v>
      </c>
      <c r="S253" s="585">
        <v>13840</v>
      </c>
      <c r="T253" s="584">
        <f t="shared" si="24"/>
        <v>86.68420393335839</v>
      </c>
      <c r="U253" s="568">
        <v>30659</v>
      </c>
      <c r="V253" s="614">
        <f t="shared" si="25"/>
        <v>93.14032262964426</v>
      </c>
      <c r="W253" s="577"/>
      <c r="X253" s="590">
        <v>16951</v>
      </c>
      <c r="Y253" s="585">
        <v>15966</v>
      </c>
      <c r="Z253" s="567">
        <v>32917</v>
      </c>
      <c r="AA253" s="579"/>
    </row>
    <row r="254" spans="1:27">
      <c r="A254" s="1055"/>
      <c r="B254" s="2414" t="s">
        <v>569</v>
      </c>
      <c r="C254" s="2415" t="s">
        <v>1810</v>
      </c>
      <c r="D254" s="629">
        <f t="shared" ref="D254:O254" si="28">SUM(D243:D253)</f>
        <v>49397</v>
      </c>
      <c r="E254" s="630">
        <f t="shared" si="28"/>
        <v>38104</v>
      </c>
      <c r="F254" s="631">
        <f t="shared" si="28"/>
        <v>87501</v>
      </c>
      <c r="G254" s="632">
        <f t="shared" si="28"/>
        <v>26364</v>
      </c>
      <c r="H254" s="632">
        <f t="shared" si="28"/>
        <v>23102</v>
      </c>
      <c r="I254" s="632">
        <f t="shared" si="28"/>
        <v>49466</v>
      </c>
      <c r="J254" s="629">
        <f t="shared" si="28"/>
        <v>7484</v>
      </c>
      <c r="K254" s="630">
        <f t="shared" si="28"/>
        <v>8805</v>
      </c>
      <c r="L254" s="631">
        <f t="shared" si="28"/>
        <v>16289</v>
      </c>
      <c r="M254" s="632">
        <f t="shared" si="28"/>
        <v>6743</v>
      </c>
      <c r="N254" s="632">
        <f t="shared" si="28"/>
        <v>8707</v>
      </c>
      <c r="O254" s="632">
        <f t="shared" si="28"/>
        <v>15450</v>
      </c>
      <c r="Q254" s="1110">
        <f>SUM(Q243:Q253)</f>
        <v>89988</v>
      </c>
      <c r="R254" s="1111">
        <f t="shared" si="23"/>
        <v>89.986200275994477</v>
      </c>
      <c r="S254" s="1112">
        <f>SUM(S243:S253)</f>
        <v>78718</v>
      </c>
      <c r="T254" s="1111">
        <f t="shared" si="24"/>
        <v>81.230458068044626</v>
      </c>
      <c r="U254" s="1113">
        <f>SUM(U243:U253)</f>
        <v>168706</v>
      </c>
      <c r="V254" s="1114">
        <f t="shared" si="25"/>
        <v>85.677140201819114</v>
      </c>
      <c r="W254" s="577"/>
      <c r="X254" s="1115">
        <f>SUM(X243:X253)</f>
        <v>100002</v>
      </c>
      <c r="Y254" s="1116">
        <f>SUM(Y243:Y253)</f>
        <v>96907</v>
      </c>
      <c r="Z254" s="1117">
        <f>SUM(Z243:Z253)</f>
        <v>196909</v>
      </c>
      <c r="AA254" s="579"/>
    </row>
    <row r="255" spans="1:27">
      <c r="A255" s="2416" t="s">
        <v>2032</v>
      </c>
      <c r="B255" s="654" t="s">
        <v>2033</v>
      </c>
      <c r="C255" s="650" t="s">
        <v>1621</v>
      </c>
      <c r="D255" s="557">
        <v>39989</v>
      </c>
      <c r="E255" s="558">
        <v>30187</v>
      </c>
      <c r="F255" s="559">
        <v>70176</v>
      </c>
      <c r="G255" s="557">
        <v>25936</v>
      </c>
      <c r="H255" s="558">
        <v>19630</v>
      </c>
      <c r="I255" s="559">
        <v>45566</v>
      </c>
      <c r="J255" s="557">
        <v>13513</v>
      </c>
      <c r="K255" s="558">
        <v>13012</v>
      </c>
      <c r="L255" s="559">
        <v>26525</v>
      </c>
      <c r="M255" s="558">
        <v>13279</v>
      </c>
      <c r="N255" s="558">
        <v>14167</v>
      </c>
      <c r="O255" s="559">
        <v>27446</v>
      </c>
      <c r="Q255" s="588">
        <v>92717</v>
      </c>
      <c r="R255" s="582">
        <f t="shared" si="23"/>
        <v>78.278525898096163</v>
      </c>
      <c r="S255" s="581">
        <v>76996</v>
      </c>
      <c r="T255" s="582">
        <f t="shared" si="24"/>
        <v>63.462077378303086</v>
      </c>
      <c r="U255" s="560">
        <v>169713</v>
      </c>
      <c r="V255" s="612">
        <f t="shared" si="25"/>
        <v>70.781287144817341</v>
      </c>
      <c r="W255" s="577"/>
      <c r="X255" s="588">
        <v>118445</v>
      </c>
      <c r="Y255" s="581">
        <v>121326</v>
      </c>
      <c r="Z255" s="559">
        <v>239771</v>
      </c>
      <c r="AA255" s="579"/>
    </row>
    <row r="256" spans="1:27">
      <c r="A256" s="2417"/>
      <c r="B256" s="655"/>
      <c r="C256" s="651" t="s">
        <v>2034</v>
      </c>
      <c r="D256" s="562">
        <v>10009</v>
      </c>
      <c r="E256" s="563">
        <v>8164</v>
      </c>
      <c r="F256" s="564">
        <v>18173</v>
      </c>
      <c r="G256" s="562">
        <v>2526</v>
      </c>
      <c r="H256" s="563">
        <v>1964</v>
      </c>
      <c r="I256" s="564">
        <v>4490</v>
      </c>
      <c r="J256" s="562">
        <v>1349</v>
      </c>
      <c r="K256" s="563">
        <v>1435</v>
      </c>
      <c r="L256" s="564">
        <v>2784</v>
      </c>
      <c r="M256" s="563">
        <v>1225</v>
      </c>
      <c r="N256" s="563">
        <v>1902</v>
      </c>
      <c r="O256" s="564">
        <v>3127</v>
      </c>
      <c r="Q256" s="589">
        <v>15109</v>
      </c>
      <c r="R256" s="576">
        <f t="shared" si="23"/>
        <v>88.486090775988288</v>
      </c>
      <c r="S256" s="574">
        <v>13465</v>
      </c>
      <c r="T256" s="576">
        <f t="shared" si="24"/>
        <v>73.422760237744697</v>
      </c>
      <c r="U256" s="561">
        <v>28574</v>
      </c>
      <c r="V256" s="613">
        <f t="shared" si="25"/>
        <v>80.685604563167104</v>
      </c>
      <c r="W256" s="577"/>
      <c r="X256" s="589">
        <v>17075</v>
      </c>
      <c r="Y256" s="574">
        <v>18339</v>
      </c>
      <c r="Z256" s="564">
        <v>35414</v>
      </c>
      <c r="AA256" s="579"/>
    </row>
    <row r="257" spans="1:27">
      <c r="A257" s="2417"/>
      <c r="B257" s="655"/>
      <c r="C257" s="651" t="s">
        <v>2035</v>
      </c>
      <c r="D257" s="562">
        <v>942</v>
      </c>
      <c r="E257" s="563">
        <v>1076</v>
      </c>
      <c r="F257" s="564">
        <v>2018</v>
      </c>
      <c r="G257" s="562">
        <v>183</v>
      </c>
      <c r="H257" s="563">
        <v>150</v>
      </c>
      <c r="I257" s="564">
        <v>333</v>
      </c>
      <c r="J257" s="562">
        <v>63</v>
      </c>
      <c r="K257" s="563">
        <v>96</v>
      </c>
      <c r="L257" s="564">
        <v>159</v>
      </c>
      <c r="M257" s="563">
        <v>90</v>
      </c>
      <c r="N257" s="563">
        <v>171</v>
      </c>
      <c r="O257" s="564">
        <v>261</v>
      </c>
      <c r="Q257" s="589">
        <v>1278</v>
      </c>
      <c r="R257" s="576">
        <f t="shared" si="23"/>
        <v>70.335718216840945</v>
      </c>
      <c r="S257" s="574">
        <v>1493</v>
      </c>
      <c r="T257" s="576">
        <f t="shared" si="24"/>
        <v>59.863672814755411</v>
      </c>
      <c r="U257" s="561">
        <v>2771</v>
      </c>
      <c r="V257" s="613">
        <f t="shared" si="25"/>
        <v>64.277429830665739</v>
      </c>
      <c r="W257" s="577"/>
      <c r="X257" s="589">
        <v>1817</v>
      </c>
      <c r="Y257" s="574">
        <v>2494</v>
      </c>
      <c r="Z257" s="564">
        <v>4311</v>
      </c>
      <c r="AA257" s="579"/>
    </row>
    <row r="258" spans="1:27">
      <c r="A258" s="2417"/>
      <c r="B258" s="655"/>
      <c r="C258" s="651" t="s">
        <v>2036</v>
      </c>
      <c r="D258" s="562">
        <v>2326</v>
      </c>
      <c r="E258" s="563">
        <v>2237</v>
      </c>
      <c r="F258" s="564">
        <v>4563</v>
      </c>
      <c r="G258" s="562">
        <v>1160</v>
      </c>
      <c r="H258" s="563">
        <v>1283</v>
      </c>
      <c r="I258" s="564">
        <v>2443</v>
      </c>
      <c r="J258" s="562">
        <v>333</v>
      </c>
      <c r="K258" s="563">
        <v>410</v>
      </c>
      <c r="L258" s="564">
        <v>743</v>
      </c>
      <c r="M258" s="563">
        <v>234</v>
      </c>
      <c r="N258" s="563">
        <v>346</v>
      </c>
      <c r="O258" s="564">
        <v>580</v>
      </c>
      <c r="Q258" s="589">
        <v>4053</v>
      </c>
      <c r="R258" s="576">
        <f t="shared" si="23"/>
        <v>66.409962313616248</v>
      </c>
      <c r="S258" s="574">
        <v>4276</v>
      </c>
      <c r="T258" s="576">
        <f t="shared" si="24"/>
        <v>68.657675016056515</v>
      </c>
      <c r="U258" s="561">
        <v>8329</v>
      </c>
      <c r="V258" s="613">
        <f t="shared" si="25"/>
        <v>67.545211256183606</v>
      </c>
      <c r="W258" s="577"/>
      <c r="X258" s="589">
        <v>6103</v>
      </c>
      <c r="Y258" s="574">
        <v>6228</v>
      </c>
      <c r="Z258" s="564">
        <v>12331</v>
      </c>
      <c r="AA258" s="579"/>
    </row>
    <row r="259" spans="1:27">
      <c r="A259" s="2417"/>
      <c r="B259" s="655"/>
      <c r="C259" s="651" t="s">
        <v>2037</v>
      </c>
      <c r="D259" s="562">
        <v>3164</v>
      </c>
      <c r="E259" s="563">
        <v>2110</v>
      </c>
      <c r="F259" s="564">
        <v>5274</v>
      </c>
      <c r="G259" s="562">
        <v>2469</v>
      </c>
      <c r="H259" s="563">
        <v>2297</v>
      </c>
      <c r="I259" s="564">
        <v>4766</v>
      </c>
      <c r="J259" s="562">
        <v>941</v>
      </c>
      <c r="K259" s="563">
        <v>1110</v>
      </c>
      <c r="L259" s="564">
        <v>2051</v>
      </c>
      <c r="M259" s="563">
        <v>665</v>
      </c>
      <c r="N259" s="563">
        <v>861</v>
      </c>
      <c r="O259" s="564">
        <v>1526</v>
      </c>
      <c r="Q259" s="589">
        <v>7239</v>
      </c>
      <c r="R259" s="576">
        <f t="shared" si="23"/>
        <v>81.99116547740401</v>
      </c>
      <c r="S259" s="574">
        <v>6378</v>
      </c>
      <c r="T259" s="576">
        <f t="shared" si="24"/>
        <v>69.100758396533038</v>
      </c>
      <c r="U259" s="561">
        <v>13617</v>
      </c>
      <c r="V259" s="613">
        <f t="shared" si="25"/>
        <v>75.402846226258376</v>
      </c>
      <c r="W259" s="577"/>
      <c r="X259" s="589">
        <v>8829</v>
      </c>
      <c r="Y259" s="574">
        <v>9230</v>
      </c>
      <c r="Z259" s="564">
        <v>18059</v>
      </c>
      <c r="AA259" s="579"/>
    </row>
    <row r="260" spans="1:27">
      <c r="A260" s="2417"/>
      <c r="B260" s="655"/>
      <c r="C260" s="651" t="s">
        <v>2038</v>
      </c>
      <c r="D260" s="562">
        <v>385</v>
      </c>
      <c r="E260" s="563">
        <v>535</v>
      </c>
      <c r="F260" s="564">
        <v>920</v>
      </c>
      <c r="G260" s="562">
        <v>135</v>
      </c>
      <c r="H260" s="563">
        <v>144</v>
      </c>
      <c r="I260" s="564">
        <v>279</v>
      </c>
      <c r="J260" s="562">
        <v>65</v>
      </c>
      <c r="K260" s="563">
        <v>105</v>
      </c>
      <c r="L260" s="564">
        <v>170</v>
      </c>
      <c r="M260" s="563">
        <v>94</v>
      </c>
      <c r="N260" s="563">
        <v>157</v>
      </c>
      <c r="O260" s="564">
        <v>251</v>
      </c>
      <c r="Q260" s="589">
        <v>679</v>
      </c>
      <c r="R260" s="576">
        <f t="shared" si="23"/>
        <v>21.192259675405744</v>
      </c>
      <c r="S260" s="574">
        <v>941</v>
      </c>
      <c r="T260" s="576">
        <f t="shared" si="24"/>
        <v>24.321530111139829</v>
      </c>
      <c r="U260" s="561">
        <v>1620</v>
      </c>
      <c r="V260" s="613">
        <f t="shared" si="25"/>
        <v>22.904001131061783</v>
      </c>
      <c r="W260" s="577"/>
      <c r="X260" s="589">
        <v>3204</v>
      </c>
      <c r="Y260" s="574">
        <v>3869</v>
      </c>
      <c r="Z260" s="564">
        <v>7073</v>
      </c>
      <c r="AA260" s="579"/>
    </row>
    <row r="261" spans="1:27">
      <c r="A261" s="2417"/>
      <c r="B261" s="655"/>
      <c r="C261" s="651" t="s">
        <v>2039</v>
      </c>
      <c r="D261" s="562">
        <v>188</v>
      </c>
      <c r="E261" s="563">
        <v>209</v>
      </c>
      <c r="F261" s="564">
        <v>397</v>
      </c>
      <c r="G261" s="562">
        <v>132</v>
      </c>
      <c r="H261" s="563">
        <v>109</v>
      </c>
      <c r="I261" s="564">
        <v>241</v>
      </c>
      <c r="J261" s="562">
        <v>39</v>
      </c>
      <c r="K261" s="563">
        <v>49</v>
      </c>
      <c r="L261" s="564">
        <v>88</v>
      </c>
      <c r="M261" s="563">
        <v>56</v>
      </c>
      <c r="N261" s="563">
        <v>63</v>
      </c>
      <c r="O261" s="564">
        <v>119</v>
      </c>
      <c r="Q261" s="589">
        <v>415</v>
      </c>
      <c r="R261" s="576">
        <f t="shared" si="23"/>
        <v>46.786922209695604</v>
      </c>
      <c r="S261" s="574">
        <v>430</v>
      </c>
      <c r="T261" s="576">
        <f t="shared" si="24"/>
        <v>45.842217484008529</v>
      </c>
      <c r="U261" s="561">
        <v>845</v>
      </c>
      <c r="V261" s="613">
        <f t="shared" si="25"/>
        <v>46.301369863013697</v>
      </c>
      <c r="W261" s="577"/>
      <c r="X261" s="589">
        <v>887</v>
      </c>
      <c r="Y261" s="574">
        <v>938</v>
      </c>
      <c r="Z261" s="564">
        <v>1825</v>
      </c>
      <c r="AA261" s="579"/>
    </row>
    <row r="262" spans="1:27">
      <c r="A262" s="2417"/>
      <c r="B262" s="655"/>
      <c r="C262" s="651" t="s">
        <v>2040</v>
      </c>
      <c r="D262" s="562">
        <v>2090</v>
      </c>
      <c r="E262" s="563">
        <v>2111</v>
      </c>
      <c r="F262" s="564">
        <v>4201</v>
      </c>
      <c r="G262" s="562">
        <v>456</v>
      </c>
      <c r="H262" s="563">
        <v>399</v>
      </c>
      <c r="I262" s="564">
        <v>855</v>
      </c>
      <c r="J262" s="562">
        <v>214</v>
      </c>
      <c r="K262" s="563">
        <v>257</v>
      </c>
      <c r="L262" s="564">
        <v>471</v>
      </c>
      <c r="M262" s="563">
        <v>249</v>
      </c>
      <c r="N262" s="563">
        <v>386</v>
      </c>
      <c r="O262" s="564">
        <v>635</v>
      </c>
      <c r="Q262" s="589">
        <v>3009</v>
      </c>
      <c r="R262" s="576">
        <f t="shared" si="23"/>
        <v>74.86937049017169</v>
      </c>
      <c r="S262" s="574">
        <v>3153</v>
      </c>
      <c r="T262" s="576">
        <f t="shared" si="24"/>
        <v>71.822323462414573</v>
      </c>
      <c r="U262" s="561">
        <v>6162</v>
      </c>
      <c r="V262" s="613">
        <f t="shared" si="25"/>
        <v>73.278630039243666</v>
      </c>
      <c r="W262" s="577"/>
      <c r="X262" s="589">
        <v>4019</v>
      </c>
      <c r="Y262" s="574">
        <v>4390</v>
      </c>
      <c r="Z262" s="564">
        <v>8409</v>
      </c>
      <c r="AA262" s="579"/>
    </row>
    <row r="263" spans="1:27">
      <c r="A263" s="2417"/>
      <c r="B263" s="655"/>
      <c r="C263" s="651" t="s">
        <v>2041</v>
      </c>
      <c r="D263" s="562">
        <v>158</v>
      </c>
      <c r="E263" s="563">
        <v>190</v>
      </c>
      <c r="F263" s="564">
        <v>348</v>
      </c>
      <c r="G263" s="562">
        <v>148</v>
      </c>
      <c r="H263" s="563">
        <v>145</v>
      </c>
      <c r="I263" s="564">
        <v>293</v>
      </c>
      <c r="J263" s="562">
        <v>31</v>
      </c>
      <c r="K263" s="563">
        <v>42</v>
      </c>
      <c r="L263" s="564">
        <v>73</v>
      </c>
      <c r="M263" s="563">
        <v>47</v>
      </c>
      <c r="N263" s="563">
        <v>50</v>
      </c>
      <c r="O263" s="564">
        <v>97</v>
      </c>
      <c r="Q263" s="589">
        <v>384</v>
      </c>
      <c r="R263" s="576">
        <f t="shared" si="23"/>
        <v>51.063829787234042</v>
      </c>
      <c r="S263" s="574">
        <v>427</v>
      </c>
      <c r="T263" s="576">
        <f t="shared" si="24"/>
        <v>47.603121516164997</v>
      </c>
      <c r="U263" s="561">
        <v>811</v>
      </c>
      <c r="V263" s="613">
        <f t="shared" si="25"/>
        <v>49.181322013341422</v>
      </c>
      <c r="W263" s="577"/>
      <c r="X263" s="589">
        <v>752</v>
      </c>
      <c r="Y263" s="574">
        <v>897</v>
      </c>
      <c r="Z263" s="564">
        <v>1649</v>
      </c>
      <c r="AA263" s="579"/>
    </row>
    <row r="264" spans="1:27">
      <c r="A264" s="2417"/>
      <c r="B264" s="655"/>
      <c r="C264" s="651" t="s">
        <v>2042</v>
      </c>
      <c r="D264" s="562">
        <v>4991</v>
      </c>
      <c r="E264" s="563">
        <v>4660</v>
      </c>
      <c r="F264" s="564">
        <v>9651</v>
      </c>
      <c r="G264" s="562">
        <v>1624</v>
      </c>
      <c r="H264" s="563">
        <v>1561</v>
      </c>
      <c r="I264" s="564">
        <v>3185</v>
      </c>
      <c r="J264" s="562">
        <v>535</v>
      </c>
      <c r="K264" s="563">
        <v>664</v>
      </c>
      <c r="L264" s="564">
        <v>1199</v>
      </c>
      <c r="M264" s="563">
        <v>441</v>
      </c>
      <c r="N264" s="563">
        <v>537</v>
      </c>
      <c r="O264" s="564">
        <v>978</v>
      </c>
      <c r="Q264" s="589">
        <v>7591</v>
      </c>
      <c r="R264" s="576">
        <f t="shared" ref="R264:R327" si="29">100*Q264/X264</f>
        <v>97.420431211498979</v>
      </c>
      <c r="S264" s="574">
        <v>7422</v>
      </c>
      <c r="T264" s="576">
        <f t="shared" ref="T264:T327" si="30">100*S264/Y264</f>
        <v>86.292291594000702</v>
      </c>
      <c r="U264" s="561">
        <v>15013</v>
      </c>
      <c r="V264" s="613">
        <f t="shared" ref="V264:V327" si="31">100*U264/Z264</f>
        <v>91.581772707863109</v>
      </c>
      <c r="W264" s="577"/>
      <c r="X264" s="589">
        <v>7792</v>
      </c>
      <c r="Y264" s="574">
        <v>8601</v>
      </c>
      <c r="Z264" s="564">
        <v>16393</v>
      </c>
      <c r="AA264" s="579"/>
    </row>
    <row r="265" spans="1:27">
      <c r="A265" s="2417"/>
      <c r="B265" s="655"/>
      <c r="C265" s="651" t="s">
        <v>2043</v>
      </c>
      <c r="D265" s="562">
        <v>3204</v>
      </c>
      <c r="E265" s="563">
        <v>2134</v>
      </c>
      <c r="F265" s="564">
        <v>5338</v>
      </c>
      <c r="G265" s="562">
        <v>2122</v>
      </c>
      <c r="H265" s="563">
        <v>1816</v>
      </c>
      <c r="I265" s="564">
        <v>3938</v>
      </c>
      <c r="J265" s="562">
        <v>1044</v>
      </c>
      <c r="K265" s="563">
        <v>1186</v>
      </c>
      <c r="L265" s="564">
        <v>2230</v>
      </c>
      <c r="M265" s="563">
        <v>896</v>
      </c>
      <c r="N265" s="563">
        <v>1162</v>
      </c>
      <c r="O265" s="564">
        <v>2058</v>
      </c>
      <c r="Q265" s="589">
        <v>7266</v>
      </c>
      <c r="R265" s="576">
        <f t="shared" si="29"/>
        <v>78.221552373775438</v>
      </c>
      <c r="S265" s="574">
        <v>6298</v>
      </c>
      <c r="T265" s="576">
        <f t="shared" si="30"/>
        <v>69.437706725468573</v>
      </c>
      <c r="U265" s="561">
        <v>13564</v>
      </c>
      <c r="V265" s="613">
        <f t="shared" si="31"/>
        <v>73.882019717849559</v>
      </c>
      <c r="W265" s="577"/>
      <c r="X265" s="589">
        <v>9289</v>
      </c>
      <c r="Y265" s="574">
        <v>9070</v>
      </c>
      <c r="Z265" s="564">
        <v>18359</v>
      </c>
      <c r="AA265" s="579"/>
    </row>
    <row r="266" spans="1:27">
      <c r="A266" s="2417"/>
      <c r="B266" s="655"/>
      <c r="C266" s="651" t="s">
        <v>2044</v>
      </c>
      <c r="D266" s="562">
        <v>4238</v>
      </c>
      <c r="E266" s="563">
        <v>4255</v>
      </c>
      <c r="F266" s="564">
        <v>8493</v>
      </c>
      <c r="G266" s="562">
        <v>1001</v>
      </c>
      <c r="H266" s="563">
        <v>853</v>
      </c>
      <c r="I266" s="564">
        <v>1854</v>
      </c>
      <c r="J266" s="562">
        <v>298</v>
      </c>
      <c r="K266" s="563">
        <v>349</v>
      </c>
      <c r="L266" s="564">
        <v>647</v>
      </c>
      <c r="M266" s="563">
        <v>242</v>
      </c>
      <c r="N266" s="563">
        <v>398</v>
      </c>
      <c r="O266" s="564">
        <v>640</v>
      </c>
      <c r="Q266" s="589">
        <v>5779</v>
      </c>
      <c r="R266" s="576">
        <f t="shared" si="29"/>
        <v>88.689379987722532</v>
      </c>
      <c r="S266" s="574">
        <v>5855</v>
      </c>
      <c r="T266" s="576">
        <f t="shared" si="30"/>
        <v>82.604401805869074</v>
      </c>
      <c r="U266" s="561">
        <v>11634</v>
      </c>
      <c r="V266" s="613">
        <f t="shared" si="31"/>
        <v>85.518965010291097</v>
      </c>
      <c r="W266" s="577"/>
      <c r="X266" s="589">
        <v>6516</v>
      </c>
      <c r="Y266" s="574">
        <v>7088</v>
      </c>
      <c r="Z266" s="564">
        <v>13604</v>
      </c>
      <c r="AA266" s="579"/>
    </row>
    <row r="267" spans="1:27">
      <c r="A267" s="2417"/>
      <c r="B267" s="656"/>
      <c r="C267" s="653" t="s">
        <v>2045</v>
      </c>
      <c r="D267" s="565">
        <v>5775</v>
      </c>
      <c r="E267" s="566">
        <v>4526</v>
      </c>
      <c r="F267" s="567">
        <v>10301</v>
      </c>
      <c r="G267" s="565">
        <v>4822</v>
      </c>
      <c r="H267" s="566">
        <v>3889</v>
      </c>
      <c r="I267" s="567">
        <v>8711</v>
      </c>
      <c r="J267" s="565">
        <v>2084</v>
      </c>
      <c r="K267" s="566">
        <v>2054</v>
      </c>
      <c r="L267" s="567">
        <v>4138</v>
      </c>
      <c r="M267" s="566">
        <v>1859</v>
      </c>
      <c r="N267" s="566">
        <v>2082</v>
      </c>
      <c r="O267" s="567">
        <v>3941</v>
      </c>
      <c r="Q267" s="590">
        <v>14540</v>
      </c>
      <c r="R267" s="584">
        <f t="shared" si="29"/>
        <v>73.717298722368682</v>
      </c>
      <c r="S267" s="585">
        <v>12551</v>
      </c>
      <c r="T267" s="584">
        <f t="shared" si="30"/>
        <v>60.862186014935503</v>
      </c>
      <c r="U267" s="568">
        <v>27091</v>
      </c>
      <c r="V267" s="614">
        <f t="shared" si="31"/>
        <v>67.14668120755465</v>
      </c>
      <c r="W267" s="577"/>
      <c r="X267" s="590">
        <v>19724</v>
      </c>
      <c r="Y267" s="585">
        <v>20622</v>
      </c>
      <c r="Z267" s="567">
        <v>40346</v>
      </c>
      <c r="AA267" s="579"/>
    </row>
    <row r="268" spans="1:27">
      <c r="A268" s="2417"/>
      <c r="B268" s="2414" t="s">
        <v>569</v>
      </c>
      <c r="C268" s="2415" t="s">
        <v>1810</v>
      </c>
      <c r="D268" s="629">
        <f t="shared" ref="D268:O268" si="32">SUM(D255:D267)</f>
        <v>77459</v>
      </c>
      <c r="E268" s="630">
        <f t="shared" si="32"/>
        <v>62394</v>
      </c>
      <c r="F268" s="631">
        <f t="shared" si="32"/>
        <v>139853</v>
      </c>
      <c r="G268" s="632">
        <f t="shared" si="32"/>
        <v>42714</v>
      </c>
      <c r="H268" s="632">
        <f t="shared" si="32"/>
        <v>34240</v>
      </c>
      <c r="I268" s="632">
        <f t="shared" si="32"/>
        <v>76954</v>
      </c>
      <c r="J268" s="629">
        <f t="shared" si="32"/>
        <v>20509</v>
      </c>
      <c r="K268" s="630">
        <f t="shared" si="32"/>
        <v>20769</v>
      </c>
      <c r="L268" s="631">
        <f t="shared" si="32"/>
        <v>41278</v>
      </c>
      <c r="M268" s="632">
        <f t="shared" si="32"/>
        <v>19377</v>
      </c>
      <c r="N268" s="632">
        <f t="shared" si="32"/>
        <v>22282</v>
      </c>
      <c r="O268" s="632">
        <f t="shared" si="32"/>
        <v>41659</v>
      </c>
      <c r="Q268" s="1110">
        <f>SUM(Q255:Q267)</f>
        <v>160059</v>
      </c>
      <c r="R268" s="1111">
        <f t="shared" si="29"/>
        <v>78.286835051748085</v>
      </c>
      <c r="S268" s="1112">
        <f>SUM(S255:S267)</f>
        <v>139685</v>
      </c>
      <c r="T268" s="1111">
        <f t="shared" si="30"/>
        <v>65.55149888311152</v>
      </c>
      <c r="U268" s="1113">
        <f>SUM(U255:U267)</f>
        <v>299744</v>
      </c>
      <c r="V268" s="1114">
        <f t="shared" si="31"/>
        <v>71.787404441208594</v>
      </c>
      <c r="W268" s="577"/>
      <c r="X268" s="1115">
        <f>SUM(X255:X267)</f>
        <v>204452</v>
      </c>
      <c r="Y268" s="1116">
        <f>SUM(Y255:Y267)</f>
        <v>213092</v>
      </c>
      <c r="Z268" s="1117">
        <f>SUM(Z255:Z267)</f>
        <v>417544</v>
      </c>
      <c r="AA268" s="579"/>
    </row>
    <row r="269" spans="1:27">
      <c r="A269" s="2417"/>
      <c r="B269" s="654" t="s">
        <v>2046</v>
      </c>
      <c r="C269" s="650" t="s">
        <v>2047</v>
      </c>
      <c r="D269" s="557">
        <v>10039</v>
      </c>
      <c r="E269" s="558">
        <v>7344</v>
      </c>
      <c r="F269" s="559">
        <v>17383</v>
      </c>
      <c r="G269" s="557">
        <v>6072</v>
      </c>
      <c r="H269" s="558">
        <v>4563</v>
      </c>
      <c r="I269" s="559">
        <v>10635</v>
      </c>
      <c r="J269" s="557">
        <v>2611</v>
      </c>
      <c r="K269" s="558">
        <v>2742</v>
      </c>
      <c r="L269" s="559">
        <v>5353</v>
      </c>
      <c r="M269" s="558">
        <v>2348</v>
      </c>
      <c r="N269" s="558">
        <v>2609</v>
      </c>
      <c r="O269" s="559">
        <v>4957</v>
      </c>
      <c r="Q269" s="588">
        <v>21070</v>
      </c>
      <c r="R269" s="582">
        <f t="shared" si="29"/>
        <v>80.456697724148469</v>
      </c>
      <c r="S269" s="581">
        <v>17258</v>
      </c>
      <c r="T269" s="582">
        <f t="shared" si="30"/>
        <v>65.589844937671018</v>
      </c>
      <c r="U269" s="560">
        <v>38328</v>
      </c>
      <c r="V269" s="612">
        <f t="shared" si="31"/>
        <v>73.005714285714291</v>
      </c>
      <c r="W269" s="577"/>
      <c r="X269" s="588">
        <v>26188</v>
      </c>
      <c r="Y269" s="581">
        <v>26312</v>
      </c>
      <c r="Z269" s="559">
        <v>52500</v>
      </c>
      <c r="AA269" s="579"/>
    </row>
    <row r="270" spans="1:27">
      <c r="A270" s="2417"/>
      <c r="B270" s="655"/>
      <c r="C270" s="651" t="s">
        <v>2048</v>
      </c>
      <c r="D270" s="562">
        <v>10249</v>
      </c>
      <c r="E270" s="563">
        <v>8871</v>
      </c>
      <c r="F270" s="564">
        <v>19120</v>
      </c>
      <c r="G270" s="562">
        <v>6288</v>
      </c>
      <c r="H270" s="563">
        <v>5107</v>
      </c>
      <c r="I270" s="564">
        <v>11395</v>
      </c>
      <c r="J270" s="562">
        <v>1869</v>
      </c>
      <c r="K270" s="563">
        <v>1933</v>
      </c>
      <c r="L270" s="564">
        <v>3802</v>
      </c>
      <c r="M270" s="563">
        <v>1722</v>
      </c>
      <c r="N270" s="563">
        <v>1914</v>
      </c>
      <c r="O270" s="564">
        <v>3636</v>
      </c>
      <c r="Q270" s="589">
        <v>20128</v>
      </c>
      <c r="R270" s="576">
        <f t="shared" si="29"/>
        <v>93.535944978855895</v>
      </c>
      <c r="S270" s="574">
        <v>17825</v>
      </c>
      <c r="T270" s="576">
        <f t="shared" si="30"/>
        <v>86.659536195245266</v>
      </c>
      <c r="U270" s="561">
        <v>37953</v>
      </c>
      <c r="V270" s="613">
        <f t="shared" si="31"/>
        <v>90.175346892225818</v>
      </c>
      <c r="W270" s="577"/>
      <c r="X270" s="589">
        <v>21519</v>
      </c>
      <c r="Y270" s="574">
        <v>20569</v>
      </c>
      <c r="Z270" s="564">
        <v>42088</v>
      </c>
      <c r="AA270" s="579"/>
    </row>
    <row r="271" spans="1:27">
      <c r="A271" s="2417"/>
      <c r="B271" s="655"/>
      <c r="C271" s="651" t="s">
        <v>2049</v>
      </c>
      <c r="D271" s="562">
        <v>3561</v>
      </c>
      <c r="E271" s="563">
        <v>2629</v>
      </c>
      <c r="F271" s="564">
        <v>6190</v>
      </c>
      <c r="G271" s="562">
        <v>1284</v>
      </c>
      <c r="H271" s="563">
        <v>1018</v>
      </c>
      <c r="I271" s="564">
        <v>2302</v>
      </c>
      <c r="J271" s="562">
        <v>616</v>
      </c>
      <c r="K271" s="563">
        <v>745</v>
      </c>
      <c r="L271" s="564">
        <v>1361</v>
      </c>
      <c r="M271" s="563">
        <v>528</v>
      </c>
      <c r="N271" s="563">
        <v>801</v>
      </c>
      <c r="O271" s="564">
        <v>1329</v>
      </c>
      <c r="Q271" s="589">
        <v>5989</v>
      </c>
      <c r="R271" s="576">
        <f t="shared" si="29"/>
        <v>86.359048305695751</v>
      </c>
      <c r="S271" s="574">
        <v>5193</v>
      </c>
      <c r="T271" s="576">
        <f t="shared" si="30"/>
        <v>64.953095684803003</v>
      </c>
      <c r="U271" s="561">
        <v>11182</v>
      </c>
      <c r="V271" s="613">
        <f t="shared" si="31"/>
        <v>74.896182183523109</v>
      </c>
      <c r="W271" s="577"/>
      <c r="X271" s="589">
        <v>6935</v>
      </c>
      <c r="Y271" s="574">
        <v>7995</v>
      </c>
      <c r="Z271" s="564">
        <v>14930</v>
      </c>
      <c r="AA271" s="579"/>
    </row>
    <row r="272" spans="1:27">
      <c r="A272" s="2417"/>
      <c r="B272" s="655"/>
      <c r="C272" s="651" t="s">
        <v>2050</v>
      </c>
      <c r="D272" s="562">
        <v>925</v>
      </c>
      <c r="E272" s="563">
        <v>599</v>
      </c>
      <c r="F272" s="564">
        <v>1524</v>
      </c>
      <c r="G272" s="562">
        <v>296</v>
      </c>
      <c r="H272" s="563">
        <v>210</v>
      </c>
      <c r="I272" s="564">
        <v>506</v>
      </c>
      <c r="J272" s="562">
        <v>126</v>
      </c>
      <c r="K272" s="563">
        <v>154</v>
      </c>
      <c r="L272" s="564">
        <v>280</v>
      </c>
      <c r="M272" s="563">
        <v>92</v>
      </c>
      <c r="N272" s="563">
        <v>130</v>
      </c>
      <c r="O272" s="564">
        <v>222</v>
      </c>
      <c r="Q272" s="589">
        <v>1439</v>
      </c>
      <c r="R272" s="576">
        <f t="shared" si="29"/>
        <v>73.757047667862636</v>
      </c>
      <c r="S272" s="574">
        <v>1093</v>
      </c>
      <c r="T272" s="576">
        <f t="shared" si="30"/>
        <v>54.540918163672657</v>
      </c>
      <c r="U272" s="561">
        <v>2532</v>
      </c>
      <c r="V272" s="613">
        <f t="shared" si="31"/>
        <v>64.020227560050571</v>
      </c>
      <c r="W272" s="577"/>
      <c r="X272" s="589">
        <v>1951</v>
      </c>
      <c r="Y272" s="574">
        <v>2004</v>
      </c>
      <c r="Z272" s="564">
        <v>3955</v>
      </c>
      <c r="AA272" s="579"/>
    </row>
    <row r="273" spans="1:27">
      <c r="A273" s="2417"/>
      <c r="B273" s="655"/>
      <c r="C273" s="651" t="s">
        <v>2051</v>
      </c>
      <c r="D273" s="562">
        <v>3841</v>
      </c>
      <c r="E273" s="563">
        <v>2915</v>
      </c>
      <c r="F273" s="564">
        <v>6756</v>
      </c>
      <c r="G273" s="562">
        <v>1246</v>
      </c>
      <c r="H273" s="563">
        <v>1030</v>
      </c>
      <c r="I273" s="564">
        <v>2276</v>
      </c>
      <c r="J273" s="562">
        <v>621</v>
      </c>
      <c r="K273" s="563">
        <v>679</v>
      </c>
      <c r="L273" s="564">
        <v>1300</v>
      </c>
      <c r="M273" s="563">
        <v>481</v>
      </c>
      <c r="N273" s="563">
        <v>701</v>
      </c>
      <c r="O273" s="564">
        <v>1182</v>
      </c>
      <c r="Q273" s="589">
        <v>6189</v>
      </c>
      <c r="R273" s="576">
        <f t="shared" si="29"/>
        <v>85.247933884297524</v>
      </c>
      <c r="S273" s="574">
        <v>5325</v>
      </c>
      <c r="T273" s="576">
        <f t="shared" si="30"/>
        <v>67.040161148180786</v>
      </c>
      <c r="U273" s="561">
        <v>11514</v>
      </c>
      <c r="V273" s="613">
        <f t="shared" si="31"/>
        <v>75.735052292310726</v>
      </c>
      <c r="W273" s="577"/>
      <c r="X273" s="589">
        <v>7260</v>
      </c>
      <c r="Y273" s="574">
        <v>7943</v>
      </c>
      <c r="Z273" s="564">
        <v>15203</v>
      </c>
      <c r="AA273" s="579"/>
    </row>
    <row r="274" spans="1:27">
      <c r="A274" s="2417"/>
      <c r="B274" s="655"/>
      <c r="C274" s="651" t="s">
        <v>2052</v>
      </c>
      <c r="D274" s="562">
        <v>1258</v>
      </c>
      <c r="E274" s="563">
        <v>769</v>
      </c>
      <c r="F274" s="564">
        <v>2027</v>
      </c>
      <c r="G274" s="562">
        <v>170</v>
      </c>
      <c r="H274" s="563">
        <v>195</v>
      </c>
      <c r="I274" s="564">
        <v>365</v>
      </c>
      <c r="J274" s="562">
        <v>76</v>
      </c>
      <c r="K274" s="563">
        <v>136</v>
      </c>
      <c r="L274" s="564">
        <v>212</v>
      </c>
      <c r="M274" s="563">
        <v>84</v>
      </c>
      <c r="N274" s="563">
        <v>182</v>
      </c>
      <c r="O274" s="564">
        <v>266</v>
      </c>
      <c r="Q274" s="589">
        <v>1588</v>
      </c>
      <c r="R274" s="576">
        <f t="shared" si="29"/>
        <v>80.937818552497447</v>
      </c>
      <c r="S274" s="574">
        <v>1282</v>
      </c>
      <c r="T274" s="576">
        <f t="shared" si="30"/>
        <v>60.9895337773549</v>
      </c>
      <c r="U274" s="561">
        <v>2870</v>
      </c>
      <c r="V274" s="613">
        <f t="shared" si="31"/>
        <v>70.620078740157481</v>
      </c>
      <c r="W274" s="577"/>
      <c r="X274" s="589">
        <v>1962</v>
      </c>
      <c r="Y274" s="574">
        <v>2102</v>
      </c>
      <c r="Z274" s="564">
        <v>4064</v>
      </c>
      <c r="AA274" s="579"/>
    </row>
    <row r="275" spans="1:27">
      <c r="A275" s="2417"/>
      <c r="B275" s="655"/>
      <c r="C275" s="651" t="s">
        <v>2053</v>
      </c>
      <c r="D275" s="562">
        <v>821</v>
      </c>
      <c r="E275" s="563">
        <v>714</v>
      </c>
      <c r="F275" s="564">
        <v>1535</v>
      </c>
      <c r="G275" s="562">
        <v>280</v>
      </c>
      <c r="H275" s="563">
        <v>206</v>
      </c>
      <c r="I275" s="564">
        <v>486</v>
      </c>
      <c r="J275" s="562">
        <v>78</v>
      </c>
      <c r="K275" s="563">
        <v>131</v>
      </c>
      <c r="L275" s="564">
        <v>209</v>
      </c>
      <c r="M275" s="563">
        <v>82</v>
      </c>
      <c r="N275" s="563">
        <v>163</v>
      </c>
      <c r="O275" s="564">
        <v>245</v>
      </c>
      <c r="Q275" s="589">
        <v>1261</v>
      </c>
      <c r="R275" s="576">
        <f t="shared" si="29"/>
        <v>50.970088924818107</v>
      </c>
      <c r="S275" s="574">
        <v>1214</v>
      </c>
      <c r="T275" s="576">
        <f t="shared" si="30"/>
        <v>42.701371790362295</v>
      </c>
      <c r="U275" s="561">
        <v>2475</v>
      </c>
      <c r="V275" s="613">
        <f t="shared" si="31"/>
        <v>46.548805717509872</v>
      </c>
      <c r="W275" s="577"/>
      <c r="X275" s="589">
        <v>2474</v>
      </c>
      <c r="Y275" s="574">
        <v>2843</v>
      </c>
      <c r="Z275" s="564">
        <v>5317</v>
      </c>
      <c r="AA275" s="579"/>
    </row>
    <row r="276" spans="1:27">
      <c r="A276" s="2417"/>
      <c r="B276" s="655"/>
      <c r="C276" s="651" t="s">
        <v>2054</v>
      </c>
      <c r="D276" s="562">
        <v>8447</v>
      </c>
      <c r="E276" s="563">
        <v>7050</v>
      </c>
      <c r="F276" s="564">
        <v>15497</v>
      </c>
      <c r="G276" s="562">
        <v>2133</v>
      </c>
      <c r="H276" s="563">
        <v>1872</v>
      </c>
      <c r="I276" s="564">
        <v>4005</v>
      </c>
      <c r="J276" s="562">
        <v>937</v>
      </c>
      <c r="K276" s="563">
        <v>1118</v>
      </c>
      <c r="L276" s="564">
        <v>2055</v>
      </c>
      <c r="M276" s="563">
        <v>952</v>
      </c>
      <c r="N276" s="563">
        <v>1389</v>
      </c>
      <c r="O276" s="564">
        <v>2341</v>
      </c>
      <c r="Q276" s="589">
        <v>12469</v>
      </c>
      <c r="R276" s="576">
        <f t="shared" si="29"/>
        <v>86.566231602332692</v>
      </c>
      <c r="S276" s="574">
        <v>11429</v>
      </c>
      <c r="T276" s="576">
        <f t="shared" si="30"/>
        <v>63.053072933907096</v>
      </c>
      <c r="U276" s="561">
        <v>23898</v>
      </c>
      <c r="V276" s="613">
        <f t="shared" si="31"/>
        <v>73.464494312941895</v>
      </c>
      <c r="W276" s="577"/>
      <c r="X276" s="589">
        <v>14404</v>
      </c>
      <c r="Y276" s="574">
        <v>18126</v>
      </c>
      <c r="Z276" s="564">
        <v>32530</v>
      </c>
      <c r="AA276" s="579"/>
    </row>
    <row r="277" spans="1:27">
      <c r="A277" s="2417"/>
      <c r="B277" s="655"/>
      <c r="C277" s="651" t="s">
        <v>2055</v>
      </c>
      <c r="D277" s="562">
        <v>2188</v>
      </c>
      <c r="E277" s="563">
        <v>1889</v>
      </c>
      <c r="F277" s="564">
        <v>4077</v>
      </c>
      <c r="G277" s="562">
        <v>400</v>
      </c>
      <c r="H277" s="563">
        <v>414</v>
      </c>
      <c r="I277" s="564">
        <v>814</v>
      </c>
      <c r="J277" s="562">
        <v>212</v>
      </c>
      <c r="K277" s="563">
        <v>248</v>
      </c>
      <c r="L277" s="564">
        <v>460</v>
      </c>
      <c r="M277" s="563">
        <v>228</v>
      </c>
      <c r="N277" s="563">
        <v>404</v>
      </c>
      <c r="O277" s="564">
        <v>632</v>
      </c>
      <c r="Q277" s="589">
        <v>3028</v>
      </c>
      <c r="R277" s="576">
        <f t="shared" si="29"/>
        <v>70.434984880204695</v>
      </c>
      <c r="S277" s="574">
        <v>2955</v>
      </c>
      <c r="T277" s="576">
        <f t="shared" si="30"/>
        <v>59.829925086049805</v>
      </c>
      <c r="U277" s="561">
        <v>5983</v>
      </c>
      <c r="V277" s="613">
        <f t="shared" si="31"/>
        <v>64.765100671140942</v>
      </c>
      <c r="W277" s="577"/>
      <c r="X277" s="589">
        <v>4299</v>
      </c>
      <c r="Y277" s="574">
        <v>4939</v>
      </c>
      <c r="Z277" s="564">
        <v>9238</v>
      </c>
      <c r="AA277" s="579"/>
    </row>
    <row r="278" spans="1:27">
      <c r="A278" s="2417"/>
      <c r="B278" s="656"/>
      <c r="C278" s="653" t="s">
        <v>2056</v>
      </c>
      <c r="D278" s="565">
        <v>2031</v>
      </c>
      <c r="E278" s="566">
        <v>1775</v>
      </c>
      <c r="F278" s="567">
        <v>3806</v>
      </c>
      <c r="G278" s="565">
        <v>539</v>
      </c>
      <c r="H278" s="566">
        <v>450</v>
      </c>
      <c r="I278" s="567">
        <v>989</v>
      </c>
      <c r="J278" s="565">
        <v>185</v>
      </c>
      <c r="K278" s="566">
        <v>278</v>
      </c>
      <c r="L278" s="567">
        <v>463</v>
      </c>
      <c r="M278" s="566">
        <v>242</v>
      </c>
      <c r="N278" s="566">
        <v>338</v>
      </c>
      <c r="O278" s="567">
        <v>580</v>
      </c>
      <c r="Q278" s="590">
        <v>2997</v>
      </c>
      <c r="R278" s="584">
        <f t="shared" si="29"/>
        <v>68.005445881552077</v>
      </c>
      <c r="S278" s="585">
        <v>2841</v>
      </c>
      <c r="T278" s="584">
        <f t="shared" si="30"/>
        <v>61.72061698892027</v>
      </c>
      <c r="U278" s="568">
        <v>5838</v>
      </c>
      <c r="V278" s="614">
        <f t="shared" si="31"/>
        <v>64.794672586015537</v>
      </c>
      <c r="W278" s="577"/>
      <c r="X278" s="590">
        <v>4407</v>
      </c>
      <c r="Y278" s="585">
        <v>4603</v>
      </c>
      <c r="Z278" s="567">
        <v>9010</v>
      </c>
      <c r="AA278" s="579"/>
    </row>
    <row r="279" spans="1:27">
      <c r="A279" s="2417"/>
      <c r="B279" s="2414" t="s">
        <v>569</v>
      </c>
      <c r="C279" s="2415" t="s">
        <v>1810</v>
      </c>
      <c r="D279" s="629">
        <f t="shared" ref="D279:O279" si="33">SUM(D269:D278)</f>
        <v>43360</v>
      </c>
      <c r="E279" s="630">
        <f t="shared" si="33"/>
        <v>34555</v>
      </c>
      <c r="F279" s="631">
        <f t="shared" si="33"/>
        <v>77915</v>
      </c>
      <c r="G279" s="632">
        <f t="shared" si="33"/>
        <v>18708</v>
      </c>
      <c r="H279" s="632">
        <f t="shared" si="33"/>
        <v>15065</v>
      </c>
      <c r="I279" s="632">
        <f t="shared" si="33"/>
        <v>33773</v>
      </c>
      <c r="J279" s="629">
        <f t="shared" si="33"/>
        <v>7331</v>
      </c>
      <c r="K279" s="630">
        <f t="shared" si="33"/>
        <v>8164</v>
      </c>
      <c r="L279" s="631">
        <f t="shared" si="33"/>
        <v>15495</v>
      </c>
      <c r="M279" s="632">
        <f t="shared" si="33"/>
        <v>6759</v>
      </c>
      <c r="N279" s="632">
        <f t="shared" si="33"/>
        <v>8631</v>
      </c>
      <c r="O279" s="632">
        <f t="shared" si="33"/>
        <v>15390</v>
      </c>
      <c r="Q279" s="1110">
        <f>SUM(Q269:Q278)</f>
        <v>76158</v>
      </c>
      <c r="R279" s="1111">
        <f t="shared" si="29"/>
        <v>83.324762852985259</v>
      </c>
      <c r="S279" s="1112">
        <f>SUM(S269:S278)</f>
        <v>66415</v>
      </c>
      <c r="T279" s="1111">
        <f t="shared" si="30"/>
        <v>68.162691407693259</v>
      </c>
      <c r="U279" s="1113">
        <f>SUM(U269:U278)</f>
        <v>142573</v>
      </c>
      <c r="V279" s="1114">
        <f t="shared" si="31"/>
        <v>75.501363624328121</v>
      </c>
      <c r="W279" s="577"/>
      <c r="X279" s="1115">
        <f>SUM(X269:X278)</f>
        <v>91399</v>
      </c>
      <c r="Y279" s="1116">
        <f>SUM(Y269:Y278)</f>
        <v>97436</v>
      </c>
      <c r="Z279" s="1117">
        <f>SUM(Z269:Z278)</f>
        <v>188835</v>
      </c>
      <c r="AA279" s="579"/>
    </row>
    <row r="280" spans="1:27">
      <c r="A280" s="2417"/>
      <c r="B280" s="654" t="s">
        <v>2057</v>
      </c>
      <c r="C280" s="650" t="s">
        <v>2057</v>
      </c>
      <c r="D280" s="558">
        <v>30728</v>
      </c>
      <c r="E280" s="558">
        <v>21985</v>
      </c>
      <c r="F280" s="559">
        <v>52713</v>
      </c>
      <c r="G280" s="557">
        <v>24836</v>
      </c>
      <c r="H280" s="558">
        <v>19396</v>
      </c>
      <c r="I280" s="559">
        <v>44232</v>
      </c>
      <c r="J280" s="557">
        <v>8965</v>
      </c>
      <c r="K280" s="558">
        <v>9586</v>
      </c>
      <c r="L280" s="559">
        <v>18551</v>
      </c>
      <c r="M280" s="558">
        <v>8236</v>
      </c>
      <c r="N280" s="558">
        <v>8916</v>
      </c>
      <c r="O280" s="559">
        <v>17152</v>
      </c>
      <c r="Q280" s="588">
        <v>72765</v>
      </c>
      <c r="R280" s="582">
        <f t="shared" si="29"/>
        <v>87.283784756375496</v>
      </c>
      <c r="S280" s="581">
        <v>59883</v>
      </c>
      <c r="T280" s="582">
        <f t="shared" si="30"/>
        <v>74.436903341288783</v>
      </c>
      <c r="U280" s="560">
        <v>132648</v>
      </c>
      <c r="V280" s="612">
        <f t="shared" si="31"/>
        <v>80.974764061679707</v>
      </c>
      <c r="W280" s="577"/>
      <c r="X280" s="588">
        <v>83366</v>
      </c>
      <c r="Y280" s="581">
        <v>80448</v>
      </c>
      <c r="Z280" s="559">
        <v>163814</v>
      </c>
      <c r="AA280" s="579"/>
    </row>
    <row r="281" spans="1:27">
      <c r="A281" s="2417"/>
      <c r="B281" s="655"/>
      <c r="C281" s="651" t="s">
        <v>2058</v>
      </c>
      <c r="D281" s="563">
        <v>1541</v>
      </c>
      <c r="E281" s="563">
        <v>986</v>
      </c>
      <c r="F281" s="564">
        <v>2527</v>
      </c>
      <c r="G281" s="562">
        <v>1181</v>
      </c>
      <c r="H281" s="563">
        <v>1276</v>
      </c>
      <c r="I281" s="564">
        <v>2457</v>
      </c>
      <c r="J281" s="562">
        <v>497</v>
      </c>
      <c r="K281" s="563">
        <v>736</v>
      </c>
      <c r="L281" s="564">
        <v>1233</v>
      </c>
      <c r="M281" s="563">
        <v>334</v>
      </c>
      <c r="N281" s="563">
        <v>584</v>
      </c>
      <c r="O281" s="564">
        <v>918</v>
      </c>
      <c r="Q281" s="589">
        <v>3553</v>
      </c>
      <c r="R281" s="576">
        <f t="shared" si="29"/>
        <v>78.640991589198762</v>
      </c>
      <c r="S281" s="574">
        <v>3582</v>
      </c>
      <c r="T281" s="576">
        <f t="shared" si="30"/>
        <v>74.687239366138442</v>
      </c>
      <c r="U281" s="561">
        <v>7135</v>
      </c>
      <c r="V281" s="613">
        <f t="shared" si="31"/>
        <v>76.605110586214295</v>
      </c>
      <c r="W281" s="577"/>
      <c r="X281" s="589">
        <v>4518</v>
      </c>
      <c r="Y281" s="574">
        <v>4796</v>
      </c>
      <c r="Z281" s="564">
        <v>9314</v>
      </c>
      <c r="AA281" s="579"/>
    </row>
    <row r="282" spans="1:27">
      <c r="A282" s="2417"/>
      <c r="B282" s="655"/>
      <c r="C282" s="651" t="s">
        <v>2059</v>
      </c>
      <c r="D282" s="563">
        <v>4788</v>
      </c>
      <c r="E282" s="563">
        <v>3440</v>
      </c>
      <c r="F282" s="564">
        <v>8228</v>
      </c>
      <c r="G282" s="562">
        <v>3216</v>
      </c>
      <c r="H282" s="563">
        <v>3036</v>
      </c>
      <c r="I282" s="564">
        <v>6252</v>
      </c>
      <c r="J282" s="562">
        <v>1085</v>
      </c>
      <c r="K282" s="563">
        <v>1392</v>
      </c>
      <c r="L282" s="564">
        <v>2477</v>
      </c>
      <c r="M282" s="563">
        <v>703</v>
      </c>
      <c r="N282" s="563">
        <v>956</v>
      </c>
      <c r="O282" s="564">
        <v>1659</v>
      </c>
      <c r="Q282" s="589">
        <v>9792</v>
      </c>
      <c r="R282" s="576">
        <f t="shared" si="29"/>
        <v>94.801045599767647</v>
      </c>
      <c r="S282" s="574">
        <v>8824</v>
      </c>
      <c r="T282" s="576">
        <f t="shared" si="30"/>
        <v>85.18196737136789</v>
      </c>
      <c r="U282" s="561">
        <v>18616</v>
      </c>
      <c r="V282" s="613">
        <f t="shared" si="31"/>
        <v>89.984532095901002</v>
      </c>
      <c r="W282" s="577"/>
      <c r="X282" s="589">
        <v>10329</v>
      </c>
      <c r="Y282" s="574">
        <v>10359</v>
      </c>
      <c r="Z282" s="564">
        <v>20688</v>
      </c>
      <c r="AA282" s="579"/>
    </row>
    <row r="283" spans="1:27">
      <c r="A283" s="2417"/>
      <c r="B283" s="655"/>
      <c r="C283" s="651" t="s">
        <v>2060</v>
      </c>
      <c r="D283" s="563">
        <v>2429</v>
      </c>
      <c r="E283" s="563">
        <v>1906</v>
      </c>
      <c r="F283" s="564">
        <v>4335</v>
      </c>
      <c r="G283" s="562">
        <v>1626</v>
      </c>
      <c r="H283" s="563">
        <v>1642</v>
      </c>
      <c r="I283" s="564">
        <v>3268</v>
      </c>
      <c r="J283" s="562">
        <v>564</v>
      </c>
      <c r="K283" s="563">
        <v>714</v>
      </c>
      <c r="L283" s="564">
        <v>1278</v>
      </c>
      <c r="M283" s="563">
        <v>438</v>
      </c>
      <c r="N283" s="563">
        <v>587</v>
      </c>
      <c r="O283" s="564">
        <v>1025</v>
      </c>
      <c r="Q283" s="589">
        <v>5057</v>
      </c>
      <c r="R283" s="576">
        <f t="shared" si="29"/>
        <v>94.505699869183331</v>
      </c>
      <c r="S283" s="574">
        <v>4849</v>
      </c>
      <c r="T283" s="576">
        <f t="shared" si="30"/>
        <v>81.413700470114165</v>
      </c>
      <c r="U283" s="561">
        <v>9906</v>
      </c>
      <c r="V283" s="613">
        <f t="shared" si="31"/>
        <v>87.609445476253654</v>
      </c>
      <c r="W283" s="577"/>
      <c r="X283" s="589">
        <v>5351</v>
      </c>
      <c r="Y283" s="574">
        <v>5956</v>
      </c>
      <c r="Z283" s="564">
        <v>11307</v>
      </c>
      <c r="AA283" s="579"/>
    </row>
    <row r="284" spans="1:27">
      <c r="A284" s="2417"/>
      <c r="B284" s="655"/>
      <c r="C284" s="651" t="s">
        <v>2061</v>
      </c>
      <c r="D284" s="563">
        <v>3258</v>
      </c>
      <c r="E284" s="563">
        <v>2424</v>
      </c>
      <c r="F284" s="564">
        <v>5682</v>
      </c>
      <c r="G284" s="562">
        <v>1847</v>
      </c>
      <c r="H284" s="563">
        <v>1886</v>
      </c>
      <c r="I284" s="564">
        <v>3733</v>
      </c>
      <c r="J284" s="562">
        <v>463</v>
      </c>
      <c r="K284" s="563">
        <v>707</v>
      </c>
      <c r="L284" s="564">
        <v>1170</v>
      </c>
      <c r="M284" s="563">
        <v>349</v>
      </c>
      <c r="N284" s="563">
        <v>573</v>
      </c>
      <c r="O284" s="564">
        <v>922</v>
      </c>
      <c r="Q284" s="589">
        <v>5917</v>
      </c>
      <c r="R284" s="576">
        <f t="shared" si="29"/>
        <v>90.988774411809928</v>
      </c>
      <c r="S284" s="574">
        <v>5590</v>
      </c>
      <c r="T284" s="576">
        <f t="shared" si="30"/>
        <v>83.908736115280703</v>
      </c>
      <c r="U284" s="561">
        <v>11507</v>
      </c>
      <c r="V284" s="613">
        <f t="shared" si="31"/>
        <v>87.406000759589816</v>
      </c>
      <c r="W284" s="577"/>
      <c r="X284" s="589">
        <v>6503</v>
      </c>
      <c r="Y284" s="574">
        <v>6662</v>
      </c>
      <c r="Z284" s="564">
        <v>13165</v>
      </c>
      <c r="AA284" s="579"/>
    </row>
    <row r="285" spans="1:27">
      <c r="A285" s="2417"/>
      <c r="B285" s="655"/>
      <c r="C285" s="651" t="s">
        <v>2062</v>
      </c>
      <c r="D285" s="563">
        <v>3190</v>
      </c>
      <c r="E285" s="563">
        <v>3234</v>
      </c>
      <c r="F285" s="564">
        <v>6424</v>
      </c>
      <c r="G285" s="562">
        <v>513</v>
      </c>
      <c r="H285" s="563">
        <v>517</v>
      </c>
      <c r="I285" s="564">
        <v>1030</v>
      </c>
      <c r="J285" s="562">
        <v>164</v>
      </c>
      <c r="K285" s="563">
        <v>273</v>
      </c>
      <c r="L285" s="564">
        <v>437</v>
      </c>
      <c r="M285" s="563">
        <v>131</v>
      </c>
      <c r="N285" s="563">
        <v>265</v>
      </c>
      <c r="O285" s="564">
        <v>396</v>
      </c>
      <c r="Q285" s="589">
        <v>3998</v>
      </c>
      <c r="R285" s="576">
        <f t="shared" si="29"/>
        <v>109.89554700384826</v>
      </c>
      <c r="S285" s="574">
        <v>4289</v>
      </c>
      <c r="T285" s="576">
        <f t="shared" si="30"/>
        <v>102.24076281287246</v>
      </c>
      <c r="U285" s="561">
        <v>8287</v>
      </c>
      <c r="V285" s="613">
        <f t="shared" si="31"/>
        <v>105.79599131877953</v>
      </c>
      <c r="W285" s="577"/>
      <c r="X285" s="589">
        <v>3638</v>
      </c>
      <c r="Y285" s="574">
        <v>4195</v>
      </c>
      <c r="Z285" s="564">
        <v>7833</v>
      </c>
      <c r="AA285" s="579"/>
    </row>
    <row r="286" spans="1:27">
      <c r="A286" s="2418"/>
      <c r="B286" s="656"/>
      <c r="C286" s="653" t="s">
        <v>2063</v>
      </c>
      <c r="D286" s="566">
        <v>2733</v>
      </c>
      <c r="E286" s="566">
        <v>2159</v>
      </c>
      <c r="F286" s="567">
        <v>4892</v>
      </c>
      <c r="G286" s="565">
        <v>1268</v>
      </c>
      <c r="H286" s="566">
        <v>1265</v>
      </c>
      <c r="I286" s="567">
        <v>2533</v>
      </c>
      <c r="J286" s="565">
        <v>378</v>
      </c>
      <c r="K286" s="566">
        <v>517</v>
      </c>
      <c r="L286" s="567">
        <v>895</v>
      </c>
      <c r="M286" s="566">
        <v>263</v>
      </c>
      <c r="N286" s="566">
        <v>383</v>
      </c>
      <c r="O286" s="567">
        <v>646</v>
      </c>
      <c r="Q286" s="590">
        <v>4642</v>
      </c>
      <c r="R286" s="584">
        <f t="shared" si="29"/>
        <v>105.30852994555354</v>
      </c>
      <c r="S286" s="585">
        <v>4324</v>
      </c>
      <c r="T286" s="584">
        <f t="shared" si="30"/>
        <v>95.158450704225359</v>
      </c>
      <c r="U286" s="568">
        <v>8966</v>
      </c>
      <c r="V286" s="614">
        <f t="shared" si="31"/>
        <v>100.15638963360144</v>
      </c>
      <c r="W286" s="577"/>
      <c r="X286" s="590">
        <v>4408</v>
      </c>
      <c r="Y286" s="585">
        <v>4544</v>
      </c>
      <c r="Z286" s="567">
        <v>8952</v>
      </c>
      <c r="AA286" s="579"/>
    </row>
    <row r="287" spans="1:27">
      <c r="A287" s="1055"/>
      <c r="B287" s="2414" t="s">
        <v>569</v>
      </c>
      <c r="C287" s="2415" t="s">
        <v>1810</v>
      </c>
      <c r="D287" s="629">
        <f t="shared" ref="D287:O287" si="34">SUM(D280:D286)</f>
        <v>48667</v>
      </c>
      <c r="E287" s="630">
        <f t="shared" si="34"/>
        <v>36134</v>
      </c>
      <c r="F287" s="631">
        <f t="shared" si="34"/>
        <v>84801</v>
      </c>
      <c r="G287" s="632">
        <f t="shared" si="34"/>
        <v>34487</v>
      </c>
      <c r="H287" s="632">
        <f t="shared" si="34"/>
        <v>29018</v>
      </c>
      <c r="I287" s="632">
        <f t="shared" si="34"/>
        <v>63505</v>
      </c>
      <c r="J287" s="629">
        <f t="shared" si="34"/>
        <v>12116</v>
      </c>
      <c r="K287" s="630">
        <f t="shared" si="34"/>
        <v>13925</v>
      </c>
      <c r="L287" s="631">
        <f t="shared" si="34"/>
        <v>26041</v>
      </c>
      <c r="M287" s="632">
        <f t="shared" si="34"/>
        <v>10454</v>
      </c>
      <c r="N287" s="632">
        <f t="shared" si="34"/>
        <v>12264</v>
      </c>
      <c r="O287" s="632">
        <f t="shared" si="34"/>
        <v>22718</v>
      </c>
      <c r="Q287" s="1110">
        <f>SUM(Q280:Q286)</f>
        <v>105724</v>
      </c>
      <c r="R287" s="1111">
        <f t="shared" si="29"/>
        <v>89.51089211179125</v>
      </c>
      <c r="S287" s="1112">
        <f>SUM(S280:S286)</f>
        <v>91341</v>
      </c>
      <c r="T287" s="1111">
        <f t="shared" si="30"/>
        <v>78.095930232558146</v>
      </c>
      <c r="U287" s="1113">
        <f>SUM(U280:U286)</f>
        <v>197065</v>
      </c>
      <c r="V287" s="1114">
        <f t="shared" si="31"/>
        <v>83.831405563378183</v>
      </c>
      <c r="W287" s="577"/>
      <c r="X287" s="1115">
        <f>SUM(X280:X286)</f>
        <v>118113</v>
      </c>
      <c r="Y287" s="1116">
        <f>SUM(Y280:Y286)</f>
        <v>116960</v>
      </c>
      <c r="Z287" s="1117">
        <f>SUM(Z280:Z286)</f>
        <v>235073</v>
      </c>
      <c r="AA287" s="579"/>
    </row>
    <row r="288" spans="1:27">
      <c r="A288" s="2416" t="s">
        <v>2064</v>
      </c>
      <c r="B288" s="650" t="s">
        <v>2065</v>
      </c>
      <c r="C288" s="649" t="s">
        <v>2065</v>
      </c>
      <c r="D288" s="557">
        <v>22947</v>
      </c>
      <c r="E288" s="558">
        <v>17217</v>
      </c>
      <c r="F288" s="559">
        <v>40164</v>
      </c>
      <c r="G288" s="557">
        <v>22936</v>
      </c>
      <c r="H288" s="558">
        <v>17075</v>
      </c>
      <c r="I288" s="559">
        <v>40011</v>
      </c>
      <c r="J288" s="557">
        <v>9092</v>
      </c>
      <c r="K288" s="558">
        <v>8981</v>
      </c>
      <c r="L288" s="559">
        <v>18073</v>
      </c>
      <c r="M288" s="558">
        <v>8499</v>
      </c>
      <c r="N288" s="558">
        <v>9266</v>
      </c>
      <c r="O288" s="559">
        <v>17765</v>
      </c>
      <c r="Q288" s="588">
        <v>63474</v>
      </c>
      <c r="R288" s="582">
        <f t="shared" si="29"/>
        <v>77.265036335528478</v>
      </c>
      <c r="S288" s="581">
        <v>52539</v>
      </c>
      <c r="T288" s="582">
        <f t="shared" si="30"/>
        <v>66.623974435384667</v>
      </c>
      <c r="U288" s="560">
        <v>116013</v>
      </c>
      <c r="V288" s="612">
        <f t="shared" si="31"/>
        <v>72.053288615613937</v>
      </c>
      <c r="W288" s="577"/>
      <c r="X288" s="588">
        <v>82151</v>
      </c>
      <c r="Y288" s="581">
        <v>78859</v>
      </c>
      <c r="Z288" s="559">
        <v>161010</v>
      </c>
      <c r="AA288" s="579"/>
    </row>
    <row r="289" spans="1:122">
      <c r="A289" s="2417"/>
      <c r="B289" s="651"/>
      <c r="C289" s="569" t="s">
        <v>2066</v>
      </c>
      <c r="D289" s="562">
        <v>1012</v>
      </c>
      <c r="E289" s="563">
        <v>790</v>
      </c>
      <c r="F289" s="564">
        <v>1802</v>
      </c>
      <c r="G289" s="562">
        <v>423</v>
      </c>
      <c r="H289" s="563">
        <v>419</v>
      </c>
      <c r="I289" s="564">
        <v>842</v>
      </c>
      <c r="J289" s="562">
        <v>120</v>
      </c>
      <c r="K289" s="563">
        <v>173</v>
      </c>
      <c r="L289" s="564">
        <v>293</v>
      </c>
      <c r="M289" s="563">
        <v>126</v>
      </c>
      <c r="N289" s="563">
        <v>226</v>
      </c>
      <c r="O289" s="564">
        <v>352</v>
      </c>
      <c r="Q289" s="589">
        <v>1681</v>
      </c>
      <c r="R289" s="576">
        <f t="shared" si="29"/>
        <v>69.376805612876595</v>
      </c>
      <c r="S289" s="574">
        <v>1608</v>
      </c>
      <c r="T289" s="576">
        <f t="shared" si="30"/>
        <v>62.325581395348834</v>
      </c>
      <c r="U289" s="561">
        <v>3289</v>
      </c>
      <c r="V289" s="613">
        <f t="shared" si="31"/>
        <v>65.740555666600045</v>
      </c>
      <c r="W289" s="577"/>
      <c r="X289" s="589">
        <v>2423</v>
      </c>
      <c r="Y289" s="574">
        <v>2580</v>
      </c>
      <c r="Z289" s="564">
        <v>5003</v>
      </c>
      <c r="AA289" s="579"/>
    </row>
    <row r="290" spans="1:122">
      <c r="A290" s="2417"/>
      <c r="B290" s="651"/>
      <c r="C290" s="569" t="s">
        <v>2067</v>
      </c>
      <c r="D290" s="562">
        <v>4194</v>
      </c>
      <c r="E290" s="563">
        <v>3384</v>
      </c>
      <c r="F290" s="564">
        <v>7578</v>
      </c>
      <c r="G290" s="562">
        <v>1762</v>
      </c>
      <c r="H290" s="563">
        <v>1839</v>
      </c>
      <c r="I290" s="564">
        <v>3601</v>
      </c>
      <c r="J290" s="562">
        <v>693</v>
      </c>
      <c r="K290" s="563">
        <v>960</v>
      </c>
      <c r="L290" s="564">
        <v>1653</v>
      </c>
      <c r="M290" s="563">
        <v>585</v>
      </c>
      <c r="N290" s="563">
        <v>846</v>
      </c>
      <c r="O290" s="564">
        <v>1431</v>
      </c>
      <c r="Q290" s="589">
        <v>7234</v>
      </c>
      <c r="R290" s="576">
        <f t="shared" si="29"/>
        <v>92.05904810384321</v>
      </c>
      <c r="S290" s="574">
        <v>7029</v>
      </c>
      <c r="T290" s="576">
        <f t="shared" si="30"/>
        <v>88.548752834467123</v>
      </c>
      <c r="U290" s="561">
        <v>14263</v>
      </c>
      <c r="V290" s="613">
        <f t="shared" si="31"/>
        <v>90.295011395289947</v>
      </c>
      <c r="W290" s="577"/>
      <c r="X290" s="589">
        <v>7858</v>
      </c>
      <c r="Y290" s="574">
        <v>7938</v>
      </c>
      <c r="Z290" s="564">
        <v>15796</v>
      </c>
      <c r="AA290" s="579"/>
    </row>
    <row r="291" spans="1:122">
      <c r="A291" s="2417"/>
      <c r="B291" s="651"/>
      <c r="C291" s="569" t="s">
        <v>2068</v>
      </c>
      <c r="D291" s="562">
        <v>7851</v>
      </c>
      <c r="E291" s="563">
        <v>6195</v>
      </c>
      <c r="F291" s="564">
        <v>14046</v>
      </c>
      <c r="G291" s="562">
        <v>5672</v>
      </c>
      <c r="H291" s="563">
        <v>5113</v>
      </c>
      <c r="I291" s="564">
        <v>10785</v>
      </c>
      <c r="J291" s="562">
        <v>1817</v>
      </c>
      <c r="K291" s="563">
        <v>2222</v>
      </c>
      <c r="L291" s="564">
        <v>4039</v>
      </c>
      <c r="M291" s="563">
        <v>1288</v>
      </c>
      <c r="N291" s="563">
        <v>1812</v>
      </c>
      <c r="O291" s="564">
        <v>3100</v>
      </c>
      <c r="Q291" s="589">
        <v>16628</v>
      </c>
      <c r="R291" s="576">
        <f t="shared" si="29"/>
        <v>88.484461472967226</v>
      </c>
      <c r="S291" s="574">
        <v>15342</v>
      </c>
      <c r="T291" s="576">
        <f t="shared" si="30"/>
        <v>76.484371105239546</v>
      </c>
      <c r="U291" s="561">
        <v>31970</v>
      </c>
      <c r="V291" s="613">
        <f t="shared" si="31"/>
        <v>82.288744176469081</v>
      </c>
      <c r="W291" s="577"/>
      <c r="X291" s="589">
        <v>18792</v>
      </c>
      <c r="Y291" s="574">
        <v>20059</v>
      </c>
      <c r="Z291" s="564">
        <v>38851</v>
      </c>
      <c r="AA291" s="579"/>
    </row>
    <row r="292" spans="1:122">
      <c r="A292" s="2417"/>
      <c r="B292" s="651"/>
      <c r="C292" s="569" t="s">
        <v>2069</v>
      </c>
      <c r="D292" s="562">
        <v>2855</v>
      </c>
      <c r="E292" s="563">
        <v>2814</v>
      </c>
      <c r="F292" s="564">
        <v>5669</v>
      </c>
      <c r="G292" s="562">
        <v>1075</v>
      </c>
      <c r="H292" s="563">
        <v>1137</v>
      </c>
      <c r="I292" s="564">
        <v>2212</v>
      </c>
      <c r="J292" s="562">
        <v>357</v>
      </c>
      <c r="K292" s="563">
        <v>486</v>
      </c>
      <c r="L292" s="564">
        <v>843</v>
      </c>
      <c r="M292" s="563">
        <v>307</v>
      </c>
      <c r="N292" s="563">
        <v>464</v>
      </c>
      <c r="O292" s="564">
        <v>771</v>
      </c>
      <c r="Q292" s="589">
        <v>4594</v>
      </c>
      <c r="R292" s="576">
        <f t="shared" si="29"/>
        <v>100.52516411378556</v>
      </c>
      <c r="S292" s="574">
        <v>4901</v>
      </c>
      <c r="T292" s="576">
        <f t="shared" si="30"/>
        <v>99.311043566362713</v>
      </c>
      <c r="U292" s="561">
        <v>9495</v>
      </c>
      <c r="V292" s="613">
        <f t="shared" si="31"/>
        <v>99.894792214623877</v>
      </c>
      <c r="W292" s="577"/>
      <c r="X292" s="589">
        <v>4570</v>
      </c>
      <c r="Y292" s="574">
        <v>4935</v>
      </c>
      <c r="Z292" s="564">
        <v>9505</v>
      </c>
      <c r="AA292" s="579"/>
    </row>
    <row r="293" spans="1:122">
      <c r="A293" s="2417"/>
      <c r="B293" s="651"/>
      <c r="C293" s="569" t="s">
        <v>2070</v>
      </c>
      <c r="D293" s="562">
        <v>3528</v>
      </c>
      <c r="E293" s="563">
        <v>2605</v>
      </c>
      <c r="F293" s="564">
        <v>6133</v>
      </c>
      <c r="G293" s="562">
        <v>1773</v>
      </c>
      <c r="H293" s="563">
        <v>1645</v>
      </c>
      <c r="I293" s="564">
        <v>3418</v>
      </c>
      <c r="J293" s="562">
        <v>766</v>
      </c>
      <c r="K293" s="563">
        <v>896</v>
      </c>
      <c r="L293" s="564">
        <v>1662</v>
      </c>
      <c r="M293" s="563">
        <v>568</v>
      </c>
      <c r="N293" s="563">
        <v>921</v>
      </c>
      <c r="O293" s="564">
        <v>1489</v>
      </c>
      <c r="Q293" s="589">
        <v>6635</v>
      </c>
      <c r="R293" s="576">
        <f t="shared" si="29"/>
        <v>78.123160249617328</v>
      </c>
      <c r="S293" s="574">
        <v>6067</v>
      </c>
      <c r="T293" s="576">
        <f t="shared" si="30"/>
        <v>75.357098497081111</v>
      </c>
      <c r="U293" s="561">
        <v>12702</v>
      </c>
      <c r="V293" s="613">
        <f t="shared" si="31"/>
        <v>76.777079303675052</v>
      </c>
      <c r="W293" s="577"/>
      <c r="X293" s="589">
        <v>8493</v>
      </c>
      <c r="Y293" s="574">
        <v>8051</v>
      </c>
      <c r="Z293" s="564">
        <v>16544</v>
      </c>
      <c r="AA293" s="579"/>
    </row>
    <row r="294" spans="1:122">
      <c r="A294" s="2417"/>
      <c r="B294" s="651"/>
      <c r="C294" s="569" t="s">
        <v>782</v>
      </c>
      <c r="D294" s="562">
        <v>4618</v>
      </c>
      <c r="E294" s="563">
        <v>3170</v>
      </c>
      <c r="F294" s="564">
        <v>7788</v>
      </c>
      <c r="G294" s="562">
        <v>3095</v>
      </c>
      <c r="H294" s="563">
        <v>3361</v>
      </c>
      <c r="I294" s="564">
        <v>6456</v>
      </c>
      <c r="J294" s="562">
        <v>1113</v>
      </c>
      <c r="K294" s="563">
        <v>1512</v>
      </c>
      <c r="L294" s="564">
        <v>2625</v>
      </c>
      <c r="M294" s="563">
        <v>687</v>
      </c>
      <c r="N294" s="563">
        <v>1144</v>
      </c>
      <c r="O294" s="564">
        <v>1831</v>
      </c>
      <c r="Q294" s="589">
        <v>9513</v>
      </c>
      <c r="R294" s="576">
        <f t="shared" si="29"/>
        <v>89.290407358738506</v>
      </c>
      <c r="S294" s="574">
        <v>9187</v>
      </c>
      <c r="T294" s="576">
        <f t="shared" si="30"/>
        <v>83.110186357879499</v>
      </c>
      <c r="U294" s="561">
        <v>18700</v>
      </c>
      <c r="V294" s="613">
        <f t="shared" si="31"/>
        <v>86.143357287635894</v>
      </c>
      <c r="W294" s="577"/>
      <c r="X294" s="589">
        <v>10654</v>
      </c>
      <c r="Y294" s="574">
        <v>11054</v>
      </c>
      <c r="Z294" s="564">
        <v>21708</v>
      </c>
      <c r="AA294" s="579"/>
    </row>
    <row r="295" spans="1:122">
      <c r="A295" s="2417"/>
      <c r="B295" s="651"/>
      <c r="C295" s="569" t="s">
        <v>2071</v>
      </c>
      <c r="D295" s="562">
        <v>2456</v>
      </c>
      <c r="E295" s="563">
        <v>1700</v>
      </c>
      <c r="F295" s="564">
        <v>4156</v>
      </c>
      <c r="G295" s="562">
        <v>1207</v>
      </c>
      <c r="H295" s="563">
        <v>1252</v>
      </c>
      <c r="I295" s="564">
        <v>2459</v>
      </c>
      <c r="J295" s="562">
        <v>406</v>
      </c>
      <c r="K295" s="563">
        <v>552</v>
      </c>
      <c r="L295" s="564">
        <v>958</v>
      </c>
      <c r="M295" s="563">
        <v>305</v>
      </c>
      <c r="N295" s="563">
        <v>523</v>
      </c>
      <c r="O295" s="564">
        <v>828</v>
      </c>
      <c r="Q295" s="589">
        <v>4374</v>
      </c>
      <c r="R295" s="576">
        <f t="shared" si="29"/>
        <v>130.80143540669857</v>
      </c>
      <c r="S295" s="574">
        <v>4027</v>
      </c>
      <c r="T295" s="576">
        <f t="shared" si="30"/>
        <v>110.78404401650619</v>
      </c>
      <c r="U295" s="561">
        <v>8401</v>
      </c>
      <c r="V295" s="613">
        <f t="shared" si="31"/>
        <v>120.37541195013613</v>
      </c>
      <c r="W295" s="577"/>
      <c r="X295" s="589">
        <v>3344</v>
      </c>
      <c r="Y295" s="574">
        <v>3635</v>
      </c>
      <c r="Z295" s="564">
        <v>6979</v>
      </c>
      <c r="AA295" s="579"/>
    </row>
    <row r="296" spans="1:122">
      <c r="A296" s="2417"/>
      <c r="B296" s="651"/>
      <c r="C296" s="569" t="s">
        <v>2072</v>
      </c>
      <c r="D296" s="562">
        <v>5497</v>
      </c>
      <c r="E296" s="563">
        <v>4352</v>
      </c>
      <c r="F296" s="564">
        <v>9849</v>
      </c>
      <c r="G296" s="562">
        <v>2283</v>
      </c>
      <c r="H296" s="563">
        <v>2260</v>
      </c>
      <c r="I296" s="564">
        <v>4543</v>
      </c>
      <c r="J296" s="562">
        <v>825</v>
      </c>
      <c r="K296" s="563">
        <v>1088</v>
      </c>
      <c r="L296" s="564">
        <v>1913</v>
      </c>
      <c r="M296" s="563">
        <v>573</v>
      </c>
      <c r="N296" s="563">
        <v>1142</v>
      </c>
      <c r="O296" s="564">
        <v>1715</v>
      </c>
      <c r="Q296" s="589">
        <v>9178</v>
      </c>
      <c r="R296" s="576">
        <f t="shared" si="29"/>
        <v>100.18556926099771</v>
      </c>
      <c r="S296" s="574">
        <v>8842</v>
      </c>
      <c r="T296" s="576">
        <f t="shared" si="30"/>
        <v>95.136647299332907</v>
      </c>
      <c r="U296" s="561">
        <v>18020</v>
      </c>
      <c r="V296" s="613">
        <f t="shared" si="31"/>
        <v>97.642915199133029</v>
      </c>
      <c r="W296" s="577"/>
      <c r="X296" s="589">
        <v>9161</v>
      </c>
      <c r="Y296" s="574">
        <v>9294</v>
      </c>
      <c r="Z296" s="564">
        <v>18455</v>
      </c>
      <c r="AA296" s="579"/>
    </row>
    <row r="297" spans="1:122">
      <c r="A297" s="2417"/>
      <c r="B297" s="651"/>
      <c r="C297" s="569" t="s">
        <v>2073</v>
      </c>
      <c r="D297" s="562">
        <v>5501</v>
      </c>
      <c r="E297" s="563">
        <v>4198</v>
      </c>
      <c r="F297" s="564">
        <v>9699</v>
      </c>
      <c r="G297" s="562">
        <v>2715</v>
      </c>
      <c r="H297" s="563">
        <v>2604</v>
      </c>
      <c r="I297" s="564">
        <v>5319</v>
      </c>
      <c r="J297" s="562">
        <v>886</v>
      </c>
      <c r="K297" s="563">
        <v>1218</v>
      </c>
      <c r="L297" s="564">
        <v>2104</v>
      </c>
      <c r="M297" s="563">
        <v>695</v>
      </c>
      <c r="N297" s="563">
        <v>1039</v>
      </c>
      <c r="O297" s="564">
        <v>1734</v>
      </c>
      <c r="Q297" s="589">
        <v>9797</v>
      </c>
      <c r="R297" s="576">
        <f t="shared" si="29"/>
        <v>98.462311557788951</v>
      </c>
      <c r="S297" s="574">
        <v>9059</v>
      </c>
      <c r="T297" s="576">
        <f t="shared" si="30"/>
        <v>91.06353035786087</v>
      </c>
      <c r="U297" s="561">
        <v>18856</v>
      </c>
      <c r="V297" s="613">
        <f t="shared" si="31"/>
        <v>94.763292793245554</v>
      </c>
      <c r="W297" s="577"/>
      <c r="X297" s="589">
        <v>9950</v>
      </c>
      <c r="Y297" s="574">
        <v>9948</v>
      </c>
      <c r="Z297" s="564">
        <v>19898</v>
      </c>
      <c r="AA297" s="579"/>
    </row>
    <row r="298" spans="1:122">
      <c r="A298" s="2417"/>
      <c r="B298" s="651"/>
      <c r="C298" s="569" t="s">
        <v>2074</v>
      </c>
      <c r="D298" s="562">
        <v>11756</v>
      </c>
      <c r="E298" s="563">
        <v>10440</v>
      </c>
      <c r="F298" s="564">
        <v>22196</v>
      </c>
      <c r="G298" s="562">
        <v>3852</v>
      </c>
      <c r="H298" s="563">
        <v>3547</v>
      </c>
      <c r="I298" s="564">
        <v>7399</v>
      </c>
      <c r="J298" s="562">
        <v>1378</v>
      </c>
      <c r="K298" s="563">
        <v>1848</v>
      </c>
      <c r="L298" s="564">
        <v>3226</v>
      </c>
      <c r="M298" s="563">
        <v>1128</v>
      </c>
      <c r="N298" s="563">
        <v>1750</v>
      </c>
      <c r="O298" s="564">
        <v>2878</v>
      </c>
      <c r="Q298" s="589">
        <v>18114</v>
      </c>
      <c r="R298" s="576">
        <f t="shared" si="29"/>
        <v>104.4877711121366</v>
      </c>
      <c r="S298" s="574">
        <v>17585</v>
      </c>
      <c r="T298" s="576">
        <f t="shared" si="30"/>
        <v>99.165397845824174</v>
      </c>
      <c r="U298" s="561">
        <v>35699</v>
      </c>
      <c r="V298" s="613">
        <f t="shared" si="31"/>
        <v>101.79645841056204</v>
      </c>
      <c r="W298" s="577"/>
      <c r="X298" s="589">
        <v>17336</v>
      </c>
      <c r="Y298" s="574">
        <v>17733</v>
      </c>
      <c r="Z298" s="564">
        <v>35069</v>
      </c>
      <c r="AA298" s="579"/>
    </row>
    <row r="299" spans="1:122">
      <c r="A299" s="2418"/>
      <c r="B299" s="653"/>
      <c r="C299" s="652" t="s">
        <v>2075</v>
      </c>
      <c r="D299" s="565">
        <v>7290</v>
      </c>
      <c r="E299" s="566">
        <v>6258</v>
      </c>
      <c r="F299" s="567">
        <v>13548</v>
      </c>
      <c r="G299" s="565">
        <v>5510</v>
      </c>
      <c r="H299" s="566">
        <v>4976</v>
      </c>
      <c r="I299" s="567">
        <v>10486</v>
      </c>
      <c r="J299" s="565">
        <v>1556</v>
      </c>
      <c r="K299" s="566">
        <v>1963</v>
      </c>
      <c r="L299" s="567">
        <v>3519</v>
      </c>
      <c r="M299" s="566">
        <v>1063</v>
      </c>
      <c r="N299" s="566">
        <v>1513</v>
      </c>
      <c r="O299" s="567">
        <v>2576</v>
      </c>
      <c r="Q299" s="590">
        <v>15419</v>
      </c>
      <c r="R299" s="584">
        <f t="shared" si="29"/>
        <v>97.38520810964441</v>
      </c>
      <c r="S299" s="585">
        <v>14710</v>
      </c>
      <c r="T299" s="584">
        <f t="shared" si="30"/>
        <v>94.525125305230688</v>
      </c>
      <c r="U299" s="568">
        <v>30129</v>
      </c>
      <c r="V299" s="614">
        <f t="shared" si="31"/>
        <v>95.967510750119445</v>
      </c>
      <c r="W299" s="577"/>
      <c r="X299" s="590">
        <v>15833</v>
      </c>
      <c r="Y299" s="585">
        <v>15562</v>
      </c>
      <c r="Z299" s="567">
        <v>31395</v>
      </c>
      <c r="AA299" s="579"/>
    </row>
    <row r="300" spans="1:122">
      <c r="A300" s="1055"/>
      <c r="B300" s="2414" t="s">
        <v>569</v>
      </c>
      <c r="C300" s="2415" t="s">
        <v>1810</v>
      </c>
      <c r="D300" s="629">
        <f t="shared" ref="D300:O300" si="35">SUM(D288:D299)</f>
        <v>79505</v>
      </c>
      <c r="E300" s="630">
        <f t="shared" si="35"/>
        <v>63123</v>
      </c>
      <c r="F300" s="631">
        <f t="shared" si="35"/>
        <v>142628</v>
      </c>
      <c r="G300" s="632">
        <f t="shared" si="35"/>
        <v>52303</v>
      </c>
      <c r="H300" s="632">
        <f t="shared" si="35"/>
        <v>45228</v>
      </c>
      <c r="I300" s="632">
        <f t="shared" si="35"/>
        <v>97531</v>
      </c>
      <c r="J300" s="629">
        <f t="shared" si="35"/>
        <v>19009</v>
      </c>
      <c r="K300" s="630">
        <f t="shared" si="35"/>
        <v>21899</v>
      </c>
      <c r="L300" s="631">
        <f t="shared" si="35"/>
        <v>40908</v>
      </c>
      <c r="M300" s="632">
        <f t="shared" si="35"/>
        <v>15824</v>
      </c>
      <c r="N300" s="632">
        <f t="shared" si="35"/>
        <v>20646</v>
      </c>
      <c r="O300" s="632">
        <f t="shared" si="35"/>
        <v>36470</v>
      </c>
      <c r="Q300" s="1110">
        <f>SUM(Q288:Q299)</f>
        <v>166641</v>
      </c>
      <c r="R300" s="1111">
        <f t="shared" si="29"/>
        <v>87.445753417469106</v>
      </c>
      <c r="S300" s="1112">
        <f>SUM(S288:S299)</f>
        <v>150896</v>
      </c>
      <c r="T300" s="1111">
        <f t="shared" si="30"/>
        <v>79.566354509406906</v>
      </c>
      <c r="U300" s="1113">
        <f>SUM(U288:U299)</f>
        <v>317537</v>
      </c>
      <c r="V300" s="1114">
        <f t="shared" si="31"/>
        <v>83.515555754274573</v>
      </c>
      <c r="W300" s="577"/>
      <c r="X300" s="1115">
        <f>SUM(X288:X299)</f>
        <v>190565</v>
      </c>
      <c r="Y300" s="1116">
        <f>SUM(Y288:Y299)</f>
        <v>189648</v>
      </c>
      <c r="Z300" s="1117">
        <f>SUM(Z288:Z299)</f>
        <v>380213</v>
      </c>
      <c r="AA300" s="579"/>
    </row>
    <row r="301" spans="1:122" s="437" customFormat="1">
      <c r="A301" s="2416" t="s">
        <v>2076</v>
      </c>
      <c r="B301" s="660" t="s">
        <v>784</v>
      </c>
      <c r="C301" s="661" t="s">
        <v>1622</v>
      </c>
      <c r="D301" s="597">
        <v>8734</v>
      </c>
      <c r="E301" s="598">
        <v>5534</v>
      </c>
      <c r="F301" s="599">
        <v>14268</v>
      </c>
      <c r="G301" s="597">
        <v>7488</v>
      </c>
      <c r="H301" s="598">
        <v>5784</v>
      </c>
      <c r="I301" s="599">
        <v>13272</v>
      </c>
      <c r="J301" s="597">
        <v>2856</v>
      </c>
      <c r="K301" s="598">
        <v>2964</v>
      </c>
      <c r="L301" s="599">
        <v>5820</v>
      </c>
      <c r="M301" s="598">
        <v>2981</v>
      </c>
      <c r="N301" s="598">
        <v>3589</v>
      </c>
      <c r="O301" s="599">
        <v>6570</v>
      </c>
      <c r="P301" s="573"/>
      <c r="Q301" s="606">
        <v>22059</v>
      </c>
      <c r="R301" s="607">
        <f t="shared" si="29"/>
        <v>76.984016193201654</v>
      </c>
      <c r="S301" s="608">
        <v>17871</v>
      </c>
      <c r="T301" s="607">
        <f t="shared" si="30"/>
        <v>60.240679565832941</v>
      </c>
      <c r="U301" s="616">
        <v>39930</v>
      </c>
      <c r="V301" s="618">
        <f t="shared" si="31"/>
        <v>68.467078189300409</v>
      </c>
      <c r="W301" s="596"/>
      <c r="X301" s="606">
        <v>28654</v>
      </c>
      <c r="Y301" s="608">
        <v>29666</v>
      </c>
      <c r="Z301" s="599">
        <v>58320</v>
      </c>
      <c r="AA301" s="579"/>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row>
    <row r="302" spans="1:122" s="437" customFormat="1">
      <c r="A302" s="2417"/>
      <c r="B302" s="662"/>
      <c r="C302" s="663" t="s">
        <v>2077</v>
      </c>
      <c r="D302" s="591">
        <v>29</v>
      </c>
      <c r="E302" s="592">
        <v>34</v>
      </c>
      <c r="F302" s="593">
        <v>63</v>
      </c>
      <c r="G302" s="591">
        <v>22</v>
      </c>
      <c r="H302" s="592">
        <v>35</v>
      </c>
      <c r="I302" s="593">
        <v>57</v>
      </c>
      <c r="J302" s="591">
        <v>21</v>
      </c>
      <c r="K302" s="592">
        <v>32</v>
      </c>
      <c r="L302" s="593">
        <v>53</v>
      </c>
      <c r="M302" s="592">
        <v>15</v>
      </c>
      <c r="N302" s="592">
        <v>26</v>
      </c>
      <c r="O302" s="593">
        <v>41</v>
      </c>
      <c r="P302" s="573"/>
      <c r="Q302" s="594">
        <v>87</v>
      </c>
      <c r="R302" s="595">
        <f t="shared" si="29"/>
        <v>24.369747899159663</v>
      </c>
      <c r="S302" s="596">
        <v>127</v>
      </c>
      <c r="T302" s="595">
        <f t="shared" si="30"/>
        <v>21.525423728813561</v>
      </c>
      <c r="U302" s="572">
        <v>214</v>
      </c>
      <c r="V302" s="615">
        <f t="shared" si="31"/>
        <v>22.597676874340021</v>
      </c>
      <c r="W302" s="596"/>
      <c r="X302" s="594">
        <v>357</v>
      </c>
      <c r="Y302" s="596">
        <v>590</v>
      </c>
      <c r="Z302" s="593">
        <v>947</v>
      </c>
      <c r="AA302" s="579"/>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row>
    <row r="303" spans="1:122" s="437" customFormat="1">
      <c r="A303" s="2417"/>
      <c r="B303" s="662"/>
      <c r="C303" s="663" t="s">
        <v>2158</v>
      </c>
      <c r="D303" s="591">
        <v>3632</v>
      </c>
      <c r="E303" s="592">
        <v>2380</v>
      </c>
      <c r="F303" s="593">
        <v>6012</v>
      </c>
      <c r="G303" s="591">
        <v>2365</v>
      </c>
      <c r="H303" s="592">
        <v>2043</v>
      </c>
      <c r="I303" s="593">
        <v>4408</v>
      </c>
      <c r="J303" s="591">
        <v>1182</v>
      </c>
      <c r="K303" s="592">
        <v>1376</v>
      </c>
      <c r="L303" s="593">
        <v>2558</v>
      </c>
      <c r="M303" s="592">
        <v>1409</v>
      </c>
      <c r="N303" s="592">
        <v>2152</v>
      </c>
      <c r="O303" s="593">
        <v>3561</v>
      </c>
      <c r="P303" s="573"/>
      <c r="Q303" s="594">
        <v>8588</v>
      </c>
      <c r="R303" s="595">
        <f t="shared" si="29"/>
        <v>68.375796178343947</v>
      </c>
      <c r="S303" s="596">
        <v>7951</v>
      </c>
      <c r="T303" s="595">
        <f t="shared" si="30"/>
        <v>56.418079897821613</v>
      </c>
      <c r="U303" s="572">
        <v>16539</v>
      </c>
      <c r="V303" s="615">
        <f t="shared" si="31"/>
        <v>62.053052189246991</v>
      </c>
      <c r="W303" s="596"/>
      <c r="X303" s="594">
        <v>12560</v>
      </c>
      <c r="Y303" s="596">
        <v>14093</v>
      </c>
      <c r="Z303" s="593">
        <v>26653</v>
      </c>
      <c r="AA303" s="579"/>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row>
    <row r="304" spans="1:122" s="437" customFormat="1">
      <c r="A304" s="2417"/>
      <c r="B304" s="662"/>
      <c r="C304" s="663" t="s">
        <v>2078</v>
      </c>
      <c r="D304" s="591">
        <v>738</v>
      </c>
      <c r="E304" s="592">
        <v>608</v>
      </c>
      <c r="F304" s="593">
        <v>1346</v>
      </c>
      <c r="G304" s="591">
        <v>352</v>
      </c>
      <c r="H304" s="592">
        <v>389</v>
      </c>
      <c r="I304" s="593">
        <v>741</v>
      </c>
      <c r="J304" s="591">
        <v>172</v>
      </c>
      <c r="K304" s="592">
        <v>232</v>
      </c>
      <c r="L304" s="593">
        <v>404</v>
      </c>
      <c r="M304" s="592">
        <v>235</v>
      </c>
      <c r="N304" s="592">
        <v>380</v>
      </c>
      <c r="O304" s="593">
        <v>615</v>
      </c>
      <c r="P304" s="573"/>
      <c r="Q304" s="594">
        <v>1497</v>
      </c>
      <c r="R304" s="595">
        <f t="shared" si="29"/>
        <v>60.460420032310175</v>
      </c>
      <c r="S304" s="596">
        <v>1609</v>
      </c>
      <c r="T304" s="595">
        <f t="shared" si="30"/>
        <v>43.806153008439971</v>
      </c>
      <c r="U304" s="572">
        <v>3106</v>
      </c>
      <c r="V304" s="615">
        <f t="shared" si="31"/>
        <v>50.512278419255161</v>
      </c>
      <c r="W304" s="596"/>
      <c r="X304" s="594">
        <v>2476</v>
      </c>
      <c r="Y304" s="596">
        <v>3673</v>
      </c>
      <c r="Z304" s="593">
        <v>6149</v>
      </c>
      <c r="AA304" s="579"/>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row>
    <row r="305" spans="1:122" s="437" customFormat="1">
      <c r="A305" s="2417"/>
      <c r="B305" s="662"/>
      <c r="C305" s="663" t="s">
        <v>2079</v>
      </c>
      <c r="D305" s="591">
        <v>54</v>
      </c>
      <c r="E305" s="592">
        <v>58</v>
      </c>
      <c r="F305" s="593">
        <v>112</v>
      </c>
      <c r="G305" s="591">
        <v>24</v>
      </c>
      <c r="H305" s="592">
        <v>23</v>
      </c>
      <c r="I305" s="593">
        <v>47</v>
      </c>
      <c r="J305" s="591">
        <v>16</v>
      </c>
      <c r="K305" s="592">
        <v>15</v>
      </c>
      <c r="L305" s="593">
        <v>31</v>
      </c>
      <c r="M305" s="592">
        <v>20</v>
      </c>
      <c r="N305" s="592">
        <v>35</v>
      </c>
      <c r="O305" s="593">
        <v>55</v>
      </c>
      <c r="P305" s="573"/>
      <c r="Q305" s="594">
        <v>114</v>
      </c>
      <c r="R305" s="595">
        <f t="shared" si="29"/>
        <v>17.298937784522003</v>
      </c>
      <c r="S305" s="596">
        <v>131</v>
      </c>
      <c r="T305" s="595">
        <f t="shared" si="30"/>
        <v>11.12999150382328</v>
      </c>
      <c r="U305" s="572">
        <v>245</v>
      </c>
      <c r="V305" s="615">
        <f t="shared" si="31"/>
        <v>13.344226579520697</v>
      </c>
      <c r="W305" s="596"/>
      <c r="X305" s="594">
        <v>659</v>
      </c>
      <c r="Y305" s="596">
        <v>1177</v>
      </c>
      <c r="Z305" s="593">
        <v>1836</v>
      </c>
      <c r="AA305" s="579"/>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row>
    <row r="306" spans="1:122" s="437" customFormat="1">
      <c r="A306" s="2417"/>
      <c r="B306" s="662"/>
      <c r="C306" s="663" t="s">
        <v>2080</v>
      </c>
      <c r="D306" s="591">
        <v>366</v>
      </c>
      <c r="E306" s="592">
        <v>260</v>
      </c>
      <c r="F306" s="593">
        <v>626</v>
      </c>
      <c r="G306" s="591">
        <v>196</v>
      </c>
      <c r="H306" s="592">
        <v>197</v>
      </c>
      <c r="I306" s="593">
        <v>393</v>
      </c>
      <c r="J306" s="591">
        <v>95</v>
      </c>
      <c r="K306" s="592">
        <v>123</v>
      </c>
      <c r="L306" s="593">
        <v>218</v>
      </c>
      <c r="M306" s="592">
        <v>122</v>
      </c>
      <c r="N306" s="592">
        <v>170</v>
      </c>
      <c r="O306" s="593">
        <v>292</v>
      </c>
      <c r="P306" s="573"/>
      <c r="Q306" s="594">
        <v>779</v>
      </c>
      <c r="R306" s="595">
        <f t="shared" si="29"/>
        <v>58.836858006042299</v>
      </c>
      <c r="S306" s="596">
        <v>750</v>
      </c>
      <c r="T306" s="595">
        <f t="shared" si="30"/>
        <v>51.124744376278116</v>
      </c>
      <c r="U306" s="572">
        <v>1529</v>
      </c>
      <c r="V306" s="615">
        <f t="shared" si="31"/>
        <v>54.783231816553204</v>
      </c>
      <c r="W306" s="596"/>
      <c r="X306" s="594">
        <v>1324</v>
      </c>
      <c r="Y306" s="596">
        <v>1467</v>
      </c>
      <c r="Z306" s="593">
        <v>2791</v>
      </c>
      <c r="AA306" s="579"/>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row>
    <row r="307" spans="1:122" s="437" customFormat="1">
      <c r="A307" s="2417"/>
      <c r="B307" s="662"/>
      <c r="C307" s="663" t="s">
        <v>774</v>
      </c>
      <c r="D307" s="591">
        <v>32</v>
      </c>
      <c r="E307" s="592">
        <v>33</v>
      </c>
      <c r="F307" s="593">
        <v>65</v>
      </c>
      <c r="G307" s="591">
        <v>8</v>
      </c>
      <c r="H307" s="592">
        <v>18</v>
      </c>
      <c r="I307" s="593">
        <v>26</v>
      </c>
      <c r="J307" s="591">
        <v>5</v>
      </c>
      <c r="K307" s="592">
        <v>13</v>
      </c>
      <c r="L307" s="593">
        <v>18</v>
      </c>
      <c r="M307" s="592">
        <v>10</v>
      </c>
      <c r="N307" s="592">
        <v>26</v>
      </c>
      <c r="O307" s="593">
        <v>36</v>
      </c>
      <c r="P307" s="573"/>
      <c r="Q307" s="594">
        <v>55</v>
      </c>
      <c r="R307" s="595">
        <f t="shared" si="29"/>
        <v>18.771331058020479</v>
      </c>
      <c r="S307" s="596">
        <v>90</v>
      </c>
      <c r="T307" s="595">
        <f t="shared" si="30"/>
        <v>23.80952380952381</v>
      </c>
      <c r="U307" s="572">
        <v>145</v>
      </c>
      <c r="V307" s="615">
        <f t="shared" si="31"/>
        <v>21.609538002980624</v>
      </c>
      <c r="W307" s="596"/>
      <c r="X307" s="594">
        <v>293</v>
      </c>
      <c r="Y307" s="596">
        <v>378</v>
      </c>
      <c r="Z307" s="593">
        <v>671</v>
      </c>
      <c r="AA307" s="579"/>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row>
    <row r="308" spans="1:122" s="437" customFormat="1">
      <c r="A308" s="2417"/>
      <c r="B308" s="662"/>
      <c r="C308" s="663" t="s">
        <v>2081</v>
      </c>
      <c r="D308" s="591">
        <v>15</v>
      </c>
      <c r="E308" s="592">
        <v>34</v>
      </c>
      <c r="F308" s="593">
        <v>49</v>
      </c>
      <c r="G308" s="591">
        <v>10</v>
      </c>
      <c r="H308" s="592">
        <v>9</v>
      </c>
      <c r="I308" s="593">
        <v>19</v>
      </c>
      <c r="J308" s="591">
        <v>14</v>
      </c>
      <c r="K308" s="592">
        <v>9</v>
      </c>
      <c r="L308" s="593">
        <v>23</v>
      </c>
      <c r="M308" s="592">
        <v>7</v>
      </c>
      <c r="N308" s="592">
        <v>12</v>
      </c>
      <c r="O308" s="593">
        <v>19</v>
      </c>
      <c r="P308" s="573"/>
      <c r="Q308" s="594">
        <v>46</v>
      </c>
      <c r="R308" s="595">
        <f t="shared" si="29"/>
        <v>19.246861924686193</v>
      </c>
      <c r="S308" s="596">
        <v>64</v>
      </c>
      <c r="T308" s="595">
        <f t="shared" si="30"/>
        <v>16.410256410256409</v>
      </c>
      <c r="U308" s="572">
        <v>110</v>
      </c>
      <c r="V308" s="615">
        <f t="shared" si="31"/>
        <v>17.488076311605724</v>
      </c>
      <c r="W308" s="596"/>
      <c r="X308" s="594">
        <v>239</v>
      </c>
      <c r="Y308" s="596">
        <v>390</v>
      </c>
      <c r="Z308" s="593">
        <v>629</v>
      </c>
      <c r="AA308" s="579"/>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row>
    <row r="309" spans="1:122" s="437" customFormat="1">
      <c r="A309" s="2417"/>
      <c r="B309" s="662"/>
      <c r="C309" s="663" t="s">
        <v>2082</v>
      </c>
      <c r="D309" s="591">
        <v>407</v>
      </c>
      <c r="E309" s="592">
        <v>312</v>
      </c>
      <c r="F309" s="593">
        <v>719</v>
      </c>
      <c r="G309" s="591">
        <v>385</v>
      </c>
      <c r="H309" s="592">
        <v>340</v>
      </c>
      <c r="I309" s="593">
        <v>725</v>
      </c>
      <c r="J309" s="591">
        <v>182</v>
      </c>
      <c r="K309" s="592">
        <v>195</v>
      </c>
      <c r="L309" s="593">
        <v>377</v>
      </c>
      <c r="M309" s="592">
        <v>192</v>
      </c>
      <c r="N309" s="592">
        <v>301</v>
      </c>
      <c r="O309" s="593">
        <v>493</v>
      </c>
      <c r="P309" s="573"/>
      <c r="Q309" s="594">
        <v>1166</v>
      </c>
      <c r="R309" s="595">
        <f t="shared" si="29"/>
        <v>47.747747747747745</v>
      </c>
      <c r="S309" s="596">
        <v>1148</v>
      </c>
      <c r="T309" s="595">
        <f t="shared" si="30"/>
        <v>40.970735189150609</v>
      </c>
      <c r="U309" s="572">
        <v>2314</v>
      </c>
      <c r="V309" s="615">
        <f t="shared" si="31"/>
        <v>44.126620900076276</v>
      </c>
      <c r="W309" s="596"/>
      <c r="X309" s="594">
        <v>2442</v>
      </c>
      <c r="Y309" s="596">
        <v>2802</v>
      </c>
      <c r="Z309" s="593">
        <v>5244</v>
      </c>
      <c r="AA309" s="579"/>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row>
    <row r="310" spans="1:122" s="437" customFormat="1">
      <c r="A310" s="2418"/>
      <c r="B310" s="664"/>
      <c r="C310" s="665" t="s">
        <v>2159</v>
      </c>
      <c r="D310" s="600">
        <v>72</v>
      </c>
      <c r="E310" s="601">
        <v>98</v>
      </c>
      <c r="F310" s="602">
        <v>170</v>
      </c>
      <c r="G310" s="600">
        <v>53</v>
      </c>
      <c r="H310" s="601">
        <v>91</v>
      </c>
      <c r="I310" s="602">
        <v>144</v>
      </c>
      <c r="J310" s="600">
        <v>15</v>
      </c>
      <c r="K310" s="601">
        <v>30</v>
      </c>
      <c r="L310" s="602">
        <v>45</v>
      </c>
      <c r="M310" s="601">
        <v>30</v>
      </c>
      <c r="N310" s="601">
        <v>43</v>
      </c>
      <c r="O310" s="602">
        <v>73</v>
      </c>
      <c r="P310" s="573"/>
      <c r="Q310" s="609">
        <v>170</v>
      </c>
      <c r="R310" s="610">
        <f t="shared" si="29"/>
        <v>18.201284796573876</v>
      </c>
      <c r="S310" s="611">
        <v>262</v>
      </c>
      <c r="T310" s="610">
        <f t="shared" si="30"/>
        <v>22.128378378378379</v>
      </c>
      <c r="U310" s="617">
        <v>432</v>
      </c>
      <c r="V310" s="619">
        <f t="shared" si="31"/>
        <v>20.396600566572239</v>
      </c>
      <c r="W310" s="596"/>
      <c r="X310" s="609">
        <v>934</v>
      </c>
      <c r="Y310" s="611">
        <v>1184</v>
      </c>
      <c r="Z310" s="602">
        <v>2118</v>
      </c>
      <c r="AA310" s="579"/>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row>
    <row r="311" spans="1:122" s="437" customFormat="1">
      <c r="A311" s="1055"/>
      <c r="B311" s="2414" t="s">
        <v>569</v>
      </c>
      <c r="C311" s="2415" t="s">
        <v>1810</v>
      </c>
      <c r="D311" s="629">
        <f t="shared" ref="D311:O311" si="36">SUM(D301:D310)</f>
        <v>14079</v>
      </c>
      <c r="E311" s="630">
        <f t="shared" si="36"/>
        <v>9351</v>
      </c>
      <c r="F311" s="631">
        <f t="shared" si="36"/>
        <v>23430</v>
      </c>
      <c r="G311" s="632">
        <f t="shared" si="36"/>
        <v>10903</v>
      </c>
      <c r="H311" s="632">
        <f t="shared" si="36"/>
        <v>8929</v>
      </c>
      <c r="I311" s="632">
        <f t="shared" si="36"/>
        <v>19832</v>
      </c>
      <c r="J311" s="629">
        <f t="shared" si="36"/>
        <v>4558</v>
      </c>
      <c r="K311" s="630">
        <f t="shared" si="36"/>
        <v>4989</v>
      </c>
      <c r="L311" s="631">
        <f t="shared" si="36"/>
        <v>9547</v>
      </c>
      <c r="M311" s="632">
        <f t="shared" si="36"/>
        <v>5021</v>
      </c>
      <c r="N311" s="632">
        <f t="shared" si="36"/>
        <v>6734</v>
      </c>
      <c r="O311" s="632">
        <f t="shared" si="36"/>
        <v>11755</v>
      </c>
      <c r="P311" s="573"/>
      <c r="Q311" s="1110">
        <f>SUM(Q301:Q310)</f>
        <v>34561</v>
      </c>
      <c r="R311" s="1111">
        <f t="shared" si="29"/>
        <v>69.207817693940484</v>
      </c>
      <c r="S311" s="1112">
        <f>SUM(S301:S310)</f>
        <v>30003</v>
      </c>
      <c r="T311" s="1111">
        <f t="shared" si="30"/>
        <v>54.137495488993146</v>
      </c>
      <c r="U311" s="1113">
        <f>SUM(U301:U310)</f>
        <v>64564</v>
      </c>
      <c r="V311" s="1114">
        <f t="shared" si="31"/>
        <v>61.280586191841152</v>
      </c>
      <c r="W311" s="596"/>
      <c r="X311" s="1115">
        <f>SUM(X301:X310)</f>
        <v>49938</v>
      </c>
      <c r="Y311" s="1116">
        <f>SUM(Y301:Y310)</f>
        <v>55420</v>
      </c>
      <c r="Z311" s="1117">
        <f>SUM(Z301:Z310)</f>
        <v>105358</v>
      </c>
      <c r="AA311" s="579"/>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row>
    <row r="312" spans="1:122" s="437" customFormat="1">
      <c r="A312" s="2416" t="s">
        <v>2083</v>
      </c>
      <c r="B312" s="660" t="s">
        <v>786</v>
      </c>
      <c r="C312" s="661" t="s">
        <v>1623</v>
      </c>
      <c r="D312" s="597">
        <v>11634</v>
      </c>
      <c r="E312" s="598">
        <v>8484</v>
      </c>
      <c r="F312" s="599">
        <v>20118</v>
      </c>
      <c r="G312" s="597">
        <v>17256</v>
      </c>
      <c r="H312" s="598">
        <v>11562</v>
      </c>
      <c r="I312" s="599">
        <v>28818</v>
      </c>
      <c r="J312" s="597">
        <v>8523</v>
      </c>
      <c r="K312" s="598">
        <v>7730</v>
      </c>
      <c r="L312" s="599">
        <v>16253</v>
      </c>
      <c r="M312" s="598">
        <v>10460</v>
      </c>
      <c r="N312" s="598">
        <v>12775</v>
      </c>
      <c r="O312" s="599">
        <v>23235</v>
      </c>
      <c r="P312" s="573"/>
      <c r="Q312" s="606">
        <v>47873</v>
      </c>
      <c r="R312" s="607">
        <f t="shared" si="29"/>
        <v>77.710862930978507</v>
      </c>
      <c r="S312" s="608">
        <v>40551</v>
      </c>
      <c r="T312" s="607">
        <f t="shared" si="30"/>
        <v>63.891033417889048</v>
      </c>
      <c r="U312" s="616">
        <v>88424</v>
      </c>
      <c r="V312" s="618">
        <f t="shared" si="31"/>
        <v>70.697912419147215</v>
      </c>
      <c r="W312" s="596"/>
      <c r="X312" s="606">
        <v>61604</v>
      </c>
      <c r="Y312" s="608">
        <v>63469</v>
      </c>
      <c r="Z312" s="599">
        <v>125073</v>
      </c>
      <c r="AA312" s="579"/>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row>
    <row r="313" spans="1:122" s="437" customFormat="1">
      <c r="A313" s="2417"/>
      <c r="B313" s="662"/>
      <c r="C313" s="663" t="s">
        <v>2084</v>
      </c>
      <c r="D313" s="591">
        <v>0</v>
      </c>
      <c r="E313" s="592">
        <v>1</v>
      </c>
      <c r="F313" s="593">
        <v>1</v>
      </c>
      <c r="G313" s="591">
        <v>5</v>
      </c>
      <c r="H313" s="592">
        <v>7</v>
      </c>
      <c r="I313" s="593">
        <v>12</v>
      </c>
      <c r="J313" s="591">
        <v>0</v>
      </c>
      <c r="K313" s="592">
        <v>2</v>
      </c>
      <c r="L313" s="593">
        <v>2</v>
      </c>
      <c r="M313" s="592">
        <v>3</v>
      </c>
      <c r="N313" s="592">
        <v>7</v>
      </c>
      <c r="O313" s="593">
        <v>10</v>
      </c>
      <c r="P313" s="573"/>
      <c r="Q313" s="594">
        <v>8</v>
      </c>
      <c r="R313" s="595">
        <f t="shared" si="29"/>
        <v>5.7971014492753623</v>
      </c>
      <c r="S313" s="596">
        <v>17</v>
      </c>
      <c r="T313" s="595">
        <f t="shared" si="30"/>
        <v>3.4623217922606924</v>
      </c>
      <c r="U313" s="572">
        <v>25</v>
      </c>
      <c r="V313" s="615">
        <f t="shared" si="31"/>
        <v>3.9745627980922098</v>
      </c>
      <c r="W313" s="596"/>
      <c r="X313" s="594">
        <v>138</v>
      </c>
      <c r="Y313" s="596">
        <v>491</v>
      </c>
      <c r="Z313" s="593">
        <v>629</v>
      </c>
      <c r="AA313" s="579"/>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row>
    <row r="314" spans="1:122" s="437" customFormat="1">
      <c r="A314" s="2417"/>
      <c r="B314" s="662"/>
      <c r="C314" s="663" t="s">
        <v>2085</v>
      </c>
      <c r="D314" s="591">
        <v>1</v>
      </c>
      <c r="E314" s="592">
        <v>0</v>
      </c>
      <c r="F314" s="593">
        <v>1</v>
      </c>
      <c r="G314" s="591">
        <v>1</v>
      </c>
      <c r="H314" s="592">
        <v>1</v>
      </c>
      <c r="I314" s="593">
        <v>2</v>
      </c>
      <c r="J314" s="591">
        <v>0</v>
      </c>
      <c r="K314" s="592">
        <v>2</v>
      </c>
      <c r="L314" s="593">
        <v>2</v>
      </c>
      <c r="M314" s="592">
        <v>0</v>
      </c>
      <c r="N314" s="592">
        <v>7</v>
      </c>
      <c r="O314" s="593">
        <v>7</v>
      </c>
      <c r="P314" s="573"/>
      <c r="Q314" s="594">
        <v>2</v>
      </c>
      <c r="R314" s="595">
        <f t="shared" si="29"/>
        <v>2.5641025641025643</v>
      </c>
      <c r="S314" s="596">
        <v>10</v>
      </c>
      <c r="T314" s="595">
        <f t="shared" si="30"/>
        <v>3.4013605442176869</v>
      </c>
      <c r="U314" s="572">
        <v>12</v>
      </c>
      <c r="V314" s="615">
        <f t="shared" si="31"/>
        <v>3.225806451612903</v>
      </c>
      <c r="W314" s="596"/>
      <c r="X314" s="594">
        <v>78</v>
      </c>
      <c r="Y314" s="596">
        <v>294</v>
      </c>
      <c r="Z314" s="593">
        <v>372</v>
      </c>
      <c r="AA314" s="579"/>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row>
    <row r="315" spans="1:122" s="437" customFormat="1">
      <c r="A315" s="2417"/>
      <c r="B315" s="662"/>
      <c r="C315" s="663" t="s">
        <v>2086</v>
      </c>
      <c r="D315" s="591">
        <v>2</v>
      </c>
      <c r="E315" s="592">
        <v>5</v>
      </c>
      <c r="F315" s="593">
        <v>7</v>
      </c>
      <c r="G315" s="591">
        <v>6</v>
      </c>
      <c r="H315" s="592">
        <v>6</v>
      </c>
      <c r="I315" s="593">
        <v>12</v>
      </c>
      <c r="J315" s="591">
        <v>10</v>
      </c>
      <c r="K315" s="592">
        <v>17</v>
      </c>
      <c r="L315" s="593">
        <v>27</v>
      </c>
      <c r="M315" s="592">
        <v>9</v>
      </c>
      <c r="N315" s="592">
        <v>12</v>
      </c>
      <c r="O315" s="593">
        <v>21</v>
      </c>
      <c r="P315" s="573"/>
      <c r="Q315" s="594">
        <v>27</v>
      </c>
      <c r="R315" s="595">
        <f t="shared" si="29"/>
        <v>15.168539325842696</v>
      </c>
      <c r="S315" s="596">
        <v>40</v>
      </c>
      <c r="T315" s="595">
        <f t="shared" si="30"/>
        <v>7.0175438596491224</v>
      </c>
      <c r="U315" s="572">
        <v>67</v>
      </c>
      <c r="V315" s="615">
        <f t="shared" si="31"/>
        <v>8.9572192513368982</v>
      </c>
      <c r="W315" s="596"/>
      <c r="X315" s="594">
        <v>178</v>
      </c>
      <c r="Y315" s="596">
        <v>570</v>
      </c>
      <c r="Z315" s="593">
        <v>748</v>
      </c>
      <c r="AA315" s="579"/>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row>
    <row r="316" spans="1:122" s="437" customFormat="1">
      <c r="A316" s="2417"/>
      <c r="B316" s="662"/>
      <c r="C316" s="663" t="s">
        <v>2087</v>
      </c>
      <c r="D316" s="591">
        <v>36</v>
      </c>
      <c r="E316" s="592">
        <v>55</v>
      </c>
      <c r="F316" s="593">
        <v>91</v>
      </c>
      <c r="G316" s="591">
        <v>40</v>
      </c>
      <c r="H316" s="592">
        <v>35</v>
      </c>
      <c r="I316" s="593">
        <v>75</v>
      </c>
      <c r="J316" s="591">
        <v>23</v>
      </c>
      <c r="K316" s="592">
        <v>23</v>
      </c>
      <c r="L316" s="593">
        <v>46</v>
      </c>
      <c r="M316" s="592">
        <v>66</v>
      </c>
      <c r="N316" s="592">
        <v>81</v>
      </c>
      <c r="O316" s="593">
        <v>147</v>
      </c>
      <c r="P316" s="573"/>
      <c r="Q316" s="594">
        <v>165</v>
      </c>
      <c r="R316" s="595">
        <f t="shared" si="29"/>
        <v>15.865384615384615</v>
      </c>
      <c r="S316" s="596">
        <v>194</v>
      </c>
      <c r="T316" s="595">
        <f t="shared" si="30"/>
        <v>11.194460473167917</v>
      </c>
      <c r="U316" s="572">
        <v>359</v>
      </c>
      <c r="V316" s="615">
        <f t="shared" si="31"/>
        <v>12.946267580238009</v>
      </c>
      <c r="W316" s="596"/>
      <c r="X316" s="594">
        <v>1040</v>
      </c>
      <c r="Y316" s="596">
        <v>1733</v>
      </c>
      <c r="Z316" s="593">
        <v>2773</v>
      </c>
      <c r="AA316" s="579"/>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row>
    <row r="317" spans="1:122" s="437" customFormat="1">
      <c r="A317" s="2417"/>
      <c r="B317" s="662"/>
      <c r="C317" s="663" t="s">
        <v>2088</v>
      </c>
      <c r="D317" s="591">
        <v>584</v>
      </c>
      <c r="E317" s="592">
        <v>670</v>
      </c>
      <c r="F317" s="593">
        <v>1254</v>
      </c>
      <c r="G317" s="591">
        <v>658</v>
      </c>
      <c r="H317" s="592">
        <v>744</v>
      </c>
      <c r="I317" s="593">
        <v>1402</v>
      </c>
      <c r="J317" s="591">
        <v>305</v>
      </c>
      <c r="K317" s="592">
        <v>414</v>
      </c>
      <c r="L317" s="593">
        <v>719</v>
      </c>
      <c r="M317" s="592">
        <v>457</v>
      </c>
      <c r="N317" s="592">
        <v>703</v>
      </c>
      <c r="O317" s="593">
        <v>1160</v>
      </c>
      <c r="P317" s="573"/>
      <c r="Q317" s="594">
        <v>2004</v>
      </c>
      <c r="R317" s="595">
        <f t="shared" si="29"/>
        <v>92.307692307692307</v>
      </c>
      <c r="S317" s="596">
        <v>2531</v>
      </c>
      <c r="T317" s="595">
        <f t="shared" si="30"/>
        <v>73.108030040439047</v>
      </c>
      <c r="U317" s="572">
        <v>4535</v>
      </c>
      <c r="V317" s="615">
        <f t="shared" si="31"/>
        <v>80.507722350434932</v>
      </c>
      <c r="W317" s="596"/>
      <c r="X317" s="594">
        <v>2171</v>
      </c>
      <c r="Y317" s="596">
        <v>3462</v>
      </c>
      <c r="Z317" s="593">
        <v>5633</v>
      </c>
      <c r="AA317" s="579"/>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row>
    <row r="318" spans="1:122" s="437" customFormat="1">
      <c r="A318" s="2417"/>
      <c r="B318" s="662"/>
      <c r="C318" s="663" t="s">
        <v>2089</v>
      </c>
      <c r="D318" s="591">
        <v>10</v>
      </c>
      <c r="E318" s="592">
        <v>9</v>
      </c>
      <c r="F318" s="593">
        <v>19</v>
      </c>
      <c r="G318" s="591">
        <v>12</v>
      </c>
      <c r="H318" s="592">
        <v>11</v>
      </c>
      <c r="I318" s="593">
        <v>23</v>
      </c>
      <c r="J318" s="591">
        <v>13</v>
      </c>
      <c r="K318" s="592">
        <v>14</v>
      </c>
      <c r="L318" s="593">
        <v>27</v>
      </c>
      <c r="M318" s="592">
        <v>19</v>
      </c>
      <c r="N318" s="592">
        <v>29</v>
      </c>
      <c r="O318" s="593">
        <v>48</v>
      </c>
      <c r="P318" s="573"/>
      <c r="Q318" s="594">
        <v>54</v>
      </c>
      <c r="R318" s="595">
        <f t="shared" si="29"/>
        <v>31.03448275862069</v>
      </c>
      <c r="S318" s="596">
        <v>63</v>
      </c>
      <c r="T318" s="595">
        <f t="shared" si="30"/>
        <v>15.07177033492823</v>
      </c>
      <c r="U318" s="572">
        <v>117</v>
      </c>
      <c r="V318" s="615">
        <f t="shared" si="31"/>
        <v>19.763513513513512</v>
      </c>
      <c r="W318" s="596"/>
      <c r="X318" s="594">
        <v>174</v>
      </c>
      <c r="Y318" s="596">
        <v>418</v>
      </c>
      <c r="Z318" s="593">
        <v>592</v>
      </c>
      <c r="AA318" s="579"/>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row>
    <row r="319" spans="1:122" s="437" customFormat="1">
      <c r="A319" s="2417"/>
      <c r="B319" s="662"/>
      <c r="C319" s="663" t="s">
        <v>2090</v>
      </c>
      <c r="D319" s="591">
        <v>0</v>
      </c>
      <c r="E319" s="592">
        <v>1</v>
      </c>
      <c r="F319" s="593">
        <v>1</v>
      </c>
      <c r="G319" s="591">
        <v>2</v>
      </c>
      <c r="H319" s="592">
        <v>2</v>
      </c>
      <c r="I319" s="593">
        <v>4</v>
      </c>
      <c r="J319" s="591">
        <v>0</v>
      </c>
      <c r="K319" s="592">
        <v>2</v>
      </c>
      <c r="L319" s="593">
        <v>2</v>
      </c>
      <c r="M319" s="592">
        <v>1</v>
      </c>
      <c r="N319" s="592">
        <v>5</v>
      </c>
      <c r="O319" s="593">
        <v>6</v>
      </c>
      <c r="P319" s="573"/>
      <c r="Q319" s="594">
        <v>3</v>
      </c>
      <c r="R319" s="595">
        <f t="shared" si="29"/>
        <v>15</v>
      </c>
      <c r="S319" s="596">
        <v>10</v>
      </c>
      <c r="T319" s="595">
        <f t="shared" si="30"/>
        <v>1.287001287001287</v>
      </c>
      <c r="U319" s="572">
        <v>13</v>
      </c>
      <c r="V319" s="615">
        <f t="shared" si="31"/>
        <v>1.6311166875784191</v>
      </c>
      <c r="W319" s="596"/>
      <c r="X319" s="594">
        <v>20</v>
      </c>
      <c r="Y319" s="596">
        <v>777</v>
      </c>
      <c r="Z319" s="593">
        <v>797</v>
      </c>
      <c r="AA319" s="579"/>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row>
    <row r="320" spans="1:122" s="437" customFormat="1">
      <c r="A320" s="2417"/>
      <c r="B320" s="662"/>
      <c r="C320" s="663" t="s">
        <v>2160</v>
      </c>
      <c r="D320" s="591">
        <v>3279</v>
      </c>
      <c r="E320" s="592">
        <v>2684</v>
      </c>
      <c r="F320" s="593">
        <v>5963</v>
      </c>
      <c r="G320" s="591">
        <v>2920</v>
      </c>
      <c r="H320" s="592">
        <v>2420</v>
      </c>
      <c r="I320" s="593">
        <v>5340</v>
      </c>
      <c r="J320" s="591">
        <v>1152</v>
      </c>
      <c r="K320" s="592">
        <v>1088</v>
      </c>
      <c r="L320" s="593">
        <v>2240</v>
      </c>
      <c r="M320" s="592">
        <v>1040</v>
      </c>
      <c r="N320" s="592">
        <v>1347</v>
      </c>
      <c r="O320" s="593">
        <v>2387</v>
      </c>
      <c r="P320" s="573"/>
      <c r="Q320" s="594">
        <v>8391</v>
      </c>
      <c r="R320" s="595">
        <f t="shared" si="29"/>
        <v>86.863354037267086</v>
      </c>
      <c r="S320" s="596">
        <v>7539</v>
      </c>
      <c r="T320" s="595">
        <f t="shared" si="30"/>
        <v>65.906110674009966</v>
      </c>
      <c r="U320" s="572">
        <v>15930</v>
      </c>
      <c r="V320" s="615">
        <f t="shared" si="31"/>
        <v>75.501208588084737</v>
      </c>
      <c r="W320" s="596"/>
      <c r="X320" s="594">
        <v>9660</v>
      </c>
      <c r="Y320" s="596">
        <v>11439</v>
      </c>
      <c r="Z320" s="593">
        <v>21099</v>
      </c>
      <c r="AA320" s="579"/>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row>
    <row r="321" spans="1:122" s="437" customFormat="1">
      <c r="A321" s="2418"/>
      <c r="B321" s="664"/>
      <c r="C321" s="665" t="s">
        <v>2091</v>
      </c>
      <c r="D321" s="600">
        <v>4</v>
      </c>
      <c r="E321" s="601">
        <v>4</v>
      </c>
      <c r="F321" s="602">
        <v>8</v>
      </c>
      <c r="G321" s="600">
        <v>11</v>
      </c>
      <c r="H321" s="601">
        <v>10</v>
      </c>
      <c r="I321" s="602">
        <v>21</v>
      </c>
      <c r="J321" s="600">
        <v>1</v>
      </c>
      <c r="K321" s="601">
        <v>8</v>
      </c>
      <c r="L321" s="602">
        <v>9</v>
      </c>
      <c r="M321" s="601">
        <v>13</v>
      </c>
      <c r="N321" s="601">
        <v>11</v>
      </c>
      <c r="O321" s="602">
        <v>24</v>
      </c>
      <c r="P321" s="573"/>
      <c r="Q321" s="609">
        <v>29</v>
      </c>
      <c r="R321" s="610">
        <f t="shared" si="29"/>
        <v>9.8305084745762716</v>
      </c>
      <c r="S321" s="611">
        <v>33</v>
      </c>
      <c r="T321" s="610">
        <f t="shared" si="30"/>
        <v>4.0993788819875778</v>
      </c>
      <c r="U321" s="617">
        <v>62</v>
      </c>
      <c r="V321" s="619">
        <f t="shared" si="31"/>
        <v>5.6363636363636367</v>
      </c>
      <c r="W321" s="596"/>
      <c r="X321" s="609">
        <v>295</v>
      </c>
      <c r="Y321" s="611">
        <v>805</v>
      </c>
      <c r="Z321" s="602">
        <v>1100</v>
      </c>
      <c r="AA321" s="579"/>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row>
    <row r="322" spans="1:122" s="437" customFormat="1">
      <c r="A322" s="1055"/>
      <c r="B322" s="2414" t="s">
        <v>569</v>
      </c>
      <c r="C322" s="2415" t="s">
        <v>1810</v>
      </c>
      <c r="D322" s="629">
        <f t="shared" ref="D322:O322" si="37">SUM(D312:D321)</f>
        <v>15550</v>
      </c>
      <c r="E322" s="630">
        <f t="shared" si="37"/>
        <v>11913</v>
      </c>
      <c r="F322" s="631">
        <f t="shared" si="37"/>
        <v>27463</v>
      </c>
      <c r="G322" s="632">
        <f t="shared" si="37"/>
        <v>20911</v>
      </c>
      <c r="H322" s="632">
        <f t="shared" si="37"/>
        <v>14798</v>
      </c>
      <c r="I322" s="632">
        <f t="shared" si="37"/>
        <v>35709</v>
      </c>
      <c r="J322" s="629">
        <f t="shared" si="37"/>
        <v>10027</v>
      </c>
      <c r="K322" s="630">
        <f t="shared" si="37"/>
        <v>9300</v>
      </c>
      <c r="L322" s="631">
        <f t="shared" si="37"/>
        <v>19327</v>
      </c>
      <c r="M322" s="632">
        <f t="shared" si="37"/>
        <v>12068</v>
      </c>
      <c r="N322" s="632">
        <f t="shared" si="37"/>
        <v>14977</v>
      </c>
      <c r="O322" s="632">
        <f t="shared" si="37"/>
        <v>27045</v>
      </c>
      <c r="P322" s="573"/>
      <c r="Q322" s="1110">
        <f>SUM(Q312:Q321)</f>
        <v>58556</v>
      </c>
      <c r="R322" s="1111">
        <f t="shared" si="29"/>
        <v>77.70376071551793</v>
      </c>
      <c r="S322" s="1112">
        <f>SUM(S312:S321)</f>
        <v>50988</v>
      </c>
      <c r="T322" s="1111">
        <f t="shared" si="30"/>
        <v>61.094203072203982</v>
      </c>
      <c r="U322" s="1113">
        <f>SUM(U312:U321)</f>
        <v>109544</v>
      </c>
      <c r="V322" s="1114">
        <f t="shared" si="31"/>
        <v>68.975418093894817</v>
      </c>
      <c r="W322" s="596"/>
      <c r="X322" s="1115">
        <f>SUM(X312:X321)</f>
        <v>75358</v>
      </c>
      <c r="Y322" s="1116">
        <f>SUM(Y312:Y321)</f>
        <v>83458</v>
      </c>
      <c r="Z322" s="1117">
        <f>SUM(Z312:Z321)</f>
        <v>158816</v>
      </c>
      <c r="AA322" s="579"/>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row>
    <row r="323" spans="1:122">
      <c r="A323" s="2413" t="s">
        <v>2092</v>
      </c>
      <c r="B323" s="654" t="s">
        <v>2093</v>
      </c>
      <c r="C323" s="650" t="s">
        <v>1624</v>
      </c>
      <c r="D323" s="557">
        <v>29555</v>
      </c>
      <c r="E323" s="558">
        <v>22499</v>
      </c>
      <c r="F323" s="559">
        <v>52054</v>
      </c>
      <c r="G323" s="557">
        <v>41863</v>
      </c>
      <c r="H323" s="558">
        <v>25186</v>
      </c>
      <c r="I323" s="559">
        <v>67049</v>
      </c>
      <c r="J323" s="557">
        <v>19266</v>
      </c>
      <c r="K323" s="558">
        <v>17318</v>
      </c>
      <c r="L323" s="559">
        <v>36584</v>
      </c>
      <c r="M323" s="558">
        <v>25708</v>
      </c>
      <c r="N323" s="558">
        <v>23441</v>
      </c>
      <c r="O323" s="559">
        <v>49149</v>
      </c>
      <c r="Q323" s="588">
        <v>116392</v>
      </c>
      <c r="R323" s="582">
        <f t="shared" si="29"/>
        <v>142.50453009451982</v>
      </c>
      <c r="S323" s="581">
        <v>88444</v>
      </c>
      <c r="T323" s="582">
        <f t="shared" si="30"/>
        <v>104.99798181256975</v>
      </c>
      <c r="U323" s="560">
        <v>204836</v>
      </c>
      <c r="V323" s="612">
        <f t="shared" si="31"/>
        <v>123.46211801579169</v>
      </c>
      <c r="W323" s="577"/>
      <c r="X323" s="588">
        <v>81676</v>
      </c>
      <c r="Y323" s="581">
        <v>84234</v>
      </c>
      <c r="Z323" s="559">
        <v>165910</v>
      </c>
      <c r="AA323" s="579"/>
    </row>
    <row r="324" spans="1:122">
      <c r="A324" s="2411"/>
      <c r="B324" s="655"/>
      <c r="C324" s="651" t="s">
        <v>2094</v>
      </c>
      <c r="D324" s="562">
        <v>10608</v>
      </c>
      <c r="E324" s="563">
        <v>7289</v>
      </c>
      <c r="F324" s="564">
        <v>17897</v>
      </c>
      <c r="G324" s="562">
        <v>10101</v>
      </c>
      <c r="H324" s="563">
        <v>6949</v>
      </c>
      <c r="I324" s="564">
        <v>17050</v>
      </c>
      <c r="J324" s="562">
        <v>5989</v>
      </c>
      <c r="K324" s="563">
        <v>5371</v>
      </c>
      <c r="L324" s="564">
        <v>11360</v>
      </c>
      <c r="M324" s="563">
        <v>6263</v>
      </c>
      <c r="N324" s="563">
        <v>6860</v>
      </c>
      <c r="O324" s="564">
        <v>13123</v>
      </c>
      <c r="Q324" s="589">
        <v>32961</v>
      </c>
      <c r="R324" s="576">
        <f t="shared" si="29"/>
        <v>97.086892488954348</v>
      </c>
      <c r="S324" s="574">
        <v>26469</v>
      </c>
      <c r="T324" s="576">
        <f t="shared" si="30"/>
        <v>81.031685290065823</v>
      </c>
      <c r="U324" s="561">
        <v>59430</v>
      </c>
      <c r="V324" s="613">
        <f t="shared" si="31"/>
        <v>89.214140959243409</v>
      </c>
      <c r="W324" s="577"/>
      <c r="X324" s="589">
        <v>33950</v>
      </c>
      <c r="Y324" s="574">
        <v>32665</v>
      </c>
      <c r="Z324" s="564">
        <v>66615</v>
      </c>
      <c r="AA324" s="579"/>
    </row>
    <row r="325" spans="1:122">
      <c r="A325" s="2411"/>
      <c r="B325" s="655"/>
      <c r="C325" s="651" t="s">
        <v>2095</v>
      </c>
      <c r="D325" s="562">
        <v>10857</v>
      </c>
      <c r="E325" s="563">
        <v>8293</v>
      </c>
      <c r="F325" s="564">
        <v>19150</v>
      </c>
      <c r="G325" s="562">
        <v>11256</v>
      </c>
      <c r="H325" s="563">
        <v>8029</v>
      </c>
      <c r="I325" s="564">
        <v>19285</v>
      </c>
      <c r="J325" s="562">
        <v>5875</v>
      </c>
      <c r="K325" s="563">
        <v>5942</v>
      </c>
      <c r="L325" s="564">
        <v>11817</v>
      </c>
      <c r="M325" s="563">
        <v>6710</v>
      </c>
      <c r="N325" s="563">
        <v>7703</v>
      </c>
      <c r="O325" s="564">
        <v>14413</v>
      </c>
      <c r="Q325" s="589">
        <v>34698</v>
      </c>
      <c r="R325" s="576">
        <f t="shared" si="29"/>
        <v>62.459273126563822</v>
      </c>
      <c r="S325" s="574">
        <v>29967</v>
      </c>
      <c r="T325" s="576">
        <f t="shared" si="30"/>
        <v>52.373379006606314</v>
      </c>
      <c r="U325" s="561">
        <v>64665</v>
      </c>
      <c r="V325" s="613">
        <f t="shared" si="31"/>
        <v>57.341869806953916</v>
      </c>
      <c r="W325" s="577"/>
      <c r="X325" s="589">
        <v>55553</v>
      </c>
      <c r="Y325" s="574">
        <v>57218</v>
      </c>
      <c r="Z325" s="564">
        <v>112771</v>
      </c>
      <c r="AA325" s="579"/>
    </row>
    <row r="326" spans="1:122">
      <c r="A326" s="2411"/>
      <c r="B326" s="656"/>
      <c r="C326" s="653" t="s">
        <v>2096</v>
      </c>
      <c r="D326" s="565">
        <v>40169</v>
      </c>
      <c r="E326" s="566">
        <v>27107</v>
      </c>
      <c r="F326" s="567">
        <v>67276</v>
      </c>
      <c r="G326" s="565">
        <v>53100</v>
      </c>
      <c r="H326" s="566">
        <v>36143</v>
      </c>
      <c r="I326" s="567">
        <v>89243</v>
      </c>
      <c r="J326" s="565">
        <v>36157</v>
      </c>
      <c r="K326" s="566">
        <v>31745</v>
      </c>
      <c r="L326" s="567">
        <v>67902</v>
      </c>
      <c r="M326" s="566">
        <v>39127</v>
      </c>
      <c r="N326" s="566">
        <v>38403</v>
      </c>
      <c r="O326" s="567">
        <v>77530</v>
      </c>
      <c r="Q326" s="590">
        <v>168553</v>
      </c>
      <c r="R326" s="584">
        <f t="shared" si="29"/>
        <v>39.860803019481899</v>
      </c>
      <c r="S326" s="585">
        <v>133398</v>
      </c>
      <c r="T326" s="584">
        <f t="shared" si="30"/>
        <v>33.068418443232524</v>
      </c>
      <c r="U326" s="568">
        <v>301951</v>
      </c>
      <c r="V326" s="614">
        <f t="shared" si="31"/>
        <v>36.544573460461308</v>
      </c>
      <c r="W326" s="577"/>
      <c r="X326" s="590">
        <v>422854</v>
      </c>
      <c r="Y326" s="585">
        <v>403400</v>
      </c>
      <c r="Z326" s="567">
        <v>826254</v>
      </c>
      <c r="AA326" s="579"/>
    </row>
    <row r="327" spans="1:122">
      <c r="A327" s="2411"/>
      <c r="B327" s="2414" t="s">
        <v>569</v>
      </c>
      <c r="C327" s="2415" t="s">
        <v>1810</v>
      </c>
      <c r="D327" s="629">
        <f t="shared" ref="D327:O327" si="38">SUM(D323:D326)</f>
        <v>91189</v>
      </c>
      <c r="E327" s="630">
        <f t="shared" si="38"/>
        <v>65188</v>
      </c>
      <c r="F327" s="631">
        <f t="shared" si="38"/>
        <v>156377</v>
      </c>
      <c r="G327" s="632">
        <f t="shared" si="38"/>
        <v>116320</v>
      </c>
      <c r="H327" s="632">
        <f t="shared" si="38"/>
        <v>76307</v>
      </c>
      <c r="I327" s="632">
        <f t="shared" si="38"/>
        <v>192627</v>
      </c>
      <c r="J327" s="629">
        <f t="shared" si="38"/>
        <v>67287</v>
      </c>
      <c r="K327" s="630">
        <f t="shared" si="38"/>
        <v>60376</v>
      </c>
      <c r="L327" s="631">
        <f t="shared" si="38"/>
        <v>127663</v>
      </c>
      <c r="M327" s="632">
        <f t="shared" si="38"/>
        <v>77808</v>
      </c>
      <c r="N327" s="632">
        <f t="shared" si="38"/>
        <v>76407</v>
      </c>
      <c r="O327" s="632">
        <f t="shared" si="38"/>
        <v>154215</v>
      </c>
      <c r="Q327" s="1110">
        <f>SUM(Q323:Q326)</f>
        <v>352604</v>
      </c>
      <c r="R327" s="1111">
        <f t="shared" si="29"/>
        <v>59.357645113991985</v>
      </c>
      <c r="S327" s="1112">
        <f>SUM(S323:S326)</f>
        <v>278278</v>
      </c>
      <c r="T327" s="1111">
        <f t="shared" si="30"/>
        <v>48.185248226459137</v>
      </c>
      <c r="U327" s="1113">
        <f>SUM(U323:U326)</f>
        <v>630882</v>
      </c>
      <c r="V327" s="1114">
        <f t="shared" si="31"/>
        <v>53.850198455038196</v>
      </c>
      <c r="W327" s="577"/>
      <c r="X327" s="1115">
        <f>SUM(X323:X326)</f>
        <v>594033</v>
      </c>
      <c r="Y327" s="1116">
        <f>SUM(Y323:Y326)</f>
        <v>577517</v>
      </c>
      <c r="Z327" s="1117">
        <f>SUM(Z323:Z326)</f>
        <v>1171550</v>
      </c>
      <c r="AA327" s="579"/>
    </row>
    <row r="328" spans="1:122">
      <c r="A328" s="2411"/>
      <c r="B328" s="654" t="s">
        <v>2097</v>
      </c>
      <c r="C328" s="650" t="s">
        <v>2098</v>
      </c>
      <c r="D328" s="557">
        <v>20444</v>
      </c>
      <c r="E328" s="558">
        <v>16154</v>
      </c>
      <c r="F328" s="559">
        <v>36598</v>
      </c>
      <c r="G328" s="557">
        <v>20248</v>
      </c>
      <c r="H328" s="558">
        <v>13833</v>
      </c>
      <c r="I328" s="559">
        <v>34081</v>
      </c>
      <c r="J328" s="557">
        <v>10394</v>
      </c>
      <c r="K328" s="558">
        <v>9819</v>
      </c>
      <c r="L328" s="559">
        <v>20213</v>
      </c>
      <c r="M328" s="558">
        <v>10417</v>
      </c>
      <c r="N328" s="558">
        <v>11713</v>
      </c>
      <c r="O328" s="559">
        <v>22130</v>
      </c>
      <c r="Q328" s="588">
        <v>61503</v>
      </c>
      <c r="R328" s="582">
        <f t="shared" ref="R328:R380" si="39">100*Q328/X328</f>
        <v>110.79226113272806</v>
      </c>
      <c r="S328" s="581">
        <v>51519</v>
      </c>
      <c r="T328" s="582">
        <f t="shared" ref="T328:T380" si="40">100*S328/Y328</f>
        <v>97.101230751832929</v>
      </c>
      <c r="U328" s="560">
        <v>113022</v>
      </c>
      <c r="V328" s="612">
        <f t="shared" ref="V328:V380" si="41">100*U328/Z328</f>
        <v>104.1015391133749</v>
      </c>
      <c r="W328" s="577"/>
      <c r="X328" s="588">
        <v>55512</v>
      </c>
      <c r="Y328" s="581">
        <v>53057</v>
      </c>
      <c r="Z328" s="559">
        <v>108569</v>
      </c>
      <c r="AA328" s="579"/>
    </row>
    <row r="329" spans="1:122">
      <c r="A329" s="2411"/>
      <c r="B329" s="655"/>
      <c r="C329" s="651" t="s">
        <v>2099</v>
      </c>
      <c r="D329" s="562">
        <v>10739</v>
      </c>
      <c r="E329" s="563">
        <v>8190</v>
      </c>
      <c r="F329" s="564">
        <v>18929</v>
      </c>
      <c r="G329" s="562">
        <v>8754</v>
      </c>
      <c r="H329" s="563">
        <v>6657</v>
      </c>
      <c r="I329" s="564">
        <v>15411</v>
      </c>
      <c r="J329" s="562">
        <v>4651</v>
      </c>
      <c r="K329" s="563">
        <v>4579</v>
      </c>
      <c r="L329" s="564">
        <v>9230</v>
      </c>
      <c r="M329" s="563">
        <v>4425</v>
      </c>
      <c r="N329" s="563">
        <v>5477</v>
      </c>
      <c r="O329" s="564">
        <v>9902</v>
      </c>
      <c r="Q329" s="589">
        <v>28569</v>
      </c>
      <c r="R329" s="576">
        <f t="shared" si="39"/>
        <v>65.073001844976432</v>
      </c>
      <c r="S329" s="574">
        <v>24903</v>
      </c>
      <c r="T329" s="576">
        <f t="shared" si="40"/>
        <v>59.796859242184127</v>
      </c>
      <c r="U329" s="561">
        <v>53472</v>
      </c>
      <c r="V329" s="613">
        <f t="shared" si="41"/>
        <v>62.504529567850007</v>
      </c>
      <c r="W329" s="577"/>
      <c r="X329" s="589">
        <v>43903</v>
      </c>
      <c r="Y329" s="574">
        <v>41646</v>
      </c>
      <c r="Z329" s="564">
        <v>85549</v>
      </c>
      <c r="AA329" s="579"/>
    </row>
    <row r="330" spans="1:122">
      <c r="A330" s="2411"/>
      <c r="B330" s="655"/>
      <c r="C330" s="651" t="s">
        <v>2100</v>
      </c>
      <c r="D330" s="562">
        <v>8066</v>
      </c>
      <c r="E330" s="563">
        <v>5899</v>
      </c>
      <c r="F330" s="564">
        <v>13965</v>
      </c>
      <c r="G330" s="562">
        <v>12358</v>
      </c>
      <c r="H330" s="563">
        <v>7542</v>
      </c>
      <c r="I330" s="564">
        <v>19900</v>
      </c>
      <c r="J330" s="562">
        <v>5572</v>
      </c>
      <c r="K330" s="563">
        <v>5232</v>
      </c>
      <c r="L330" s="564">
        <v>10804</v>
      </c>
      <c r="M330" s="563">
        <v>6334</v>
      </c>
      <c r="N330" s="563">
        <v>6287</v>
      </c>
      <c r="O330" s="564">
        <v>12621</v>
      </c>
      <c r="Q330" s="589">
        <v>32330</v>
      </c>
      <c r="R330" s="576">
        <f t="shared" si="39"/>
        <v>117.38435843439112</v>
      </c>
      <c r="S330" s="574">
        <v>24960</v>
      </c>
      <c r="T330" s="576">
        <f t="shared" si="40"/>
        <v>102.27412415488629</v>
      </c>
      <c r="U330" s="561">
        <v>57290</v>
      </c>
      <c r="V330" s="613">
        <f t="shared" si="41"/>
        <v>110.28548328103643</v>
      </c>
      <c r="W330" s="577"/>
      <c r="X330" s="589">
        <v>27542</v>
      </c>
      <c r="Y330" s="574">
        <v>24405</v>
      </c>
      <c r="Z330" s="564">
        <v>51947</v>
      </c>
      <c r="AA330" s="579"/>
    </row>
    <row r="331" spans="1:122">
      <c r="A331" s="2411"/>
      <c r="B331" s="655"/>
      <c r="C331" s="651" t="s">
        <v>2101</v>
      </c>
      <c r="D331" s="562">
        <v>17209</v>
      </c>
      <c r="E331" s="563">
        <v>12039</v>
      </c>
      <c r="F331" s="564">
        <v>29248</v>
      </c>
      <c r="G331" s="562">
        <v>16198</v>
      </c>
      <c r="H331" s="563">
        <v>11986</v>
      </c>
      <c r="I331" s="564">
        <v>28184</v>
      </c>
      <c r="J331" s="562">
        <v>14276</v>
      </c>
      <c r="K331" s="563">
        <v>13346</v>
      </c>
      <c r="L331" s="564">
        <v>27622</v>
      </c>
      <c r="M331" s="563">
        <v>13210</v>
      </c>
      <c r="N331" s="563">
        <v>14329</v>
      </c>
      <c r="O331" s="564">
        <v>27539</v>
      </c>
      <c r="Q331" s="589">
        <v>60893</v>
      </c>
      <c r="R331" s="576">
        <f t="shared" si="39"/>
        <v>57.452730497792203</v>
      </c>
      <c r="S331" s="574">
        <v>51700</v>
      </c>
      <c r="T331" s="576">
        <f t="shared" si="40"/>
        <v>50.06051803437424</v>
      </c>
      <c r="U331" s="561">
        <v>112593</v>
      </c>
      <c r="V331" s="613">
        <f t="shared" si="41"/>
        <v>53.804542609061322</v>
      </c>
      <c r="W331" s="577"/>
      <c r="X331" s="589">
        <v>105988</v>
      </c>
      <c r="Y331" s="574">
        <v>103275</v>
      </c>
      <c r="Z331" s="564">
        <v>209263</v>
      </c>
      <c r="AA331" s="579"/>
    </row>
    <row r="332" spans="1:122">
      <c r="A332" s="2411"/>
      <c r="B332" s="655"/>
      <c r="C332" s="651" t="s">
        <v>2102</v>
      </c>
      <c r="D332" s="562">
        <v>22196</v>
      </c>
      <c r="E332" s="563">
        <v>18506</v>
      </c>
      <c r="F332" s="564">
        <v>40702</v>
      </c>
      <c r="G332" s="562">
        <v>22007</v>
      </c>
      <c r="H332" s="563">
        <v>15288</v>
      </c>
      <c r="I332" s="564">
        <v>37295</v>
      </c>
      <c r="J332" s="562">
        <v>11450</v>
      </c>
      <c r="K332" s="563">
        <v>10921</v>
      </c>
      <c r="L332" s="564">
        <v>22371</v>
      </c>
      <c r="M332" s="563">
        <v>11306</v>
      </c>
      <c r="N332" s="563">
        <v>12552</v>
      </c>
      <c r="O332" s="564">
        <v>23858</v>
      </c>
      <c r="Q332" s="589">
        <v>66959</v>
      </c>
      <c r="R332" s="576">
        <f t="shared" si="39"/>
        <v>104.47162716677329</v>
      </c>
      <c r="S332" s="574">
        <v>57267</v>
      </c>
      <c r="T332" s="576">
        <f t="shared" si="40"/>
        <v>92.469038123072451</v>
      </c>
      <c r="U332" s="561">
        <v>124226</v>
      </c>
      <c r="V332" s="613">
        <f t="shared" si="41"/>
        <v>98.573287627753444</v>
      </c>
      <c r="W332" s="577"/>
      <c r="X332" s="589">
        <v>64093</v>
      </c>
      <c r="Y332" s="574">
        <v>61931</v>
      </c>
      <c r="Z332" s="564">
        <v>126024</v>
      </c>
      <c r="AA332" s="579"/>
    </row>
    <row r="333" spans="1:122">
      <c r="A333" s="2411"/>
      <c r="B333" s="655"/>
      <c r="C333" s="651" t="s">
        <v>2103</v>
      </c>
      <c r="D333" s="562">
        <v>17023</v>
      </c>
      <c r="E333" s="563">
        <v>14691</v>
      </c>
      <c r="F333" s="564">
        <v>31714</v>
      </c>
      <c r="G333" s="562">
        <v>10273</v>
      </c>
      <c r="H333" s="563">
        <v>8931</v>
      </c>
      <c r="I333" s="564">
        <v>19204</v>
      </c>
      <c r="J333" s="562">
        <v>6100</v>
      </c>
      <c r="K333" s="563">
        <v>6139</v>
      </c>
      <c r="L333" s="564">
        <v>12239</v>
      </c>
      <c r="M333" s="563">
        <v>5335</v>
      </c>
      <c r="N333" s="563">
        <v>6700</v>
      </c>
      <c r="O333" s="564">
        <v>12035</v>
      </c>
      <c r="Q333" s="589">
        <v>38731</v>
      </c>
      <c r="R333" s="576">
        <f t="shared" si="39"/>
        <v>72.47567365269461</v>
      </c>
      <c r="S333" s="574">
        <v>36461</v>
      </c>
      <c r="T333" s="576">
        <f t="shared" si="40"/>
        <v>62.377677410524875</v>
      </c>
      <c r="U333" s="561">
        <v>75192</v>
      </c>
      <c r="V333" s="613">
        <f t="shared" si="41"/>
        <v>67.200514782111327</v>
      </c>
      <c r="W333" s="577"/>
      <c r="X333" s="589">
        <v>53440</v>
      </c>
      <c r="Y333" s="574">
        <v>58452</v>
      </c>
      <c r="Z333" s="564">
        <v>111892</v>
      </c>
      <c r="AA333" s="579"/>
    </row>
    <row r="334" spans="1:122">
      <c r="A334" s="2411"/>
      <c r="B334" s="655"/>
      <c r="C334" s="651" t="s">
        <v>2104</v>
      </c>
      <c r="D334" s="562">
        <v>10859</v>
      </c>
      <c r="E334" s="563">
        <v>8485</v>
      </c>
      <c r="F334" s="564">
        <v>19344</v>
      </c>
      <c r="G334" s="562">
        <v>4711</v>
      </c>
      <c r="H334" s="563">
        <v>4239</v>
      </c>
      <c r="I334" s="564">
        <v>8950</v>
      </c>
      <c r="J334" s="562">
        <v>3148</v>
      </c>
      <c r="K334" s="563">
        <v>3181</v>
      </c>
      <c r="L334" s="564">
        <v>6329</v>
      </c>
      <c r="M334" s="563">
        <v>2627</v>
      </c>
      <c r="N334" s="563">
        <v>3407</v>
      </c>
      <c r="O334" s="564">
        <v>6034</v>
      </c>
      <c r="Q334" s="589">
        <v>21345</v>
      </c>
      <c r="R334" s="576">
        <f t="shared" si="39"/>
        <v>68.794920553066689</v>
      </c>
      <c r="S334" s="574">
        <v>19312</v>
      </c>
      <c r="T334" s="576">
        <f t="shared" si="40"/>
        <v>59.255622717928262</v>
      </c>
      <c r="U334" s="561">
        <v>40657</v>
      </c>
      <c r="V334" s="613">
        <f t="shared" si="41"/>
        <v>63.908013455311391</v>
      </c>
      <c r="W334" s="577"/>
      <c r="X334" s="589">
        <v>31027</v>
      </c>
      <c r="Y334" s="574">
        <v>32591</v>
      </c>
      <c r="Z334" s="564">
        <v>63618</v>
      </c>
      <c r="AA334" s="579"/>
    </row>
    <row r="335" spans="1:122">
      <c r="A335" s="2411"/>
      <c r="B335" s="656"/>
      <c r="C335" s="653" t="s">
        <v>2105</v>
      </c>
      <c r="D335" s="565">
        <v>2480</v>
      </c>
      <c r="E335" s="566">
        <v>1780</v>
      </c>
      <c r="F335" s="567">
        <v>4260</v>
      </c>
      <c r="G335" s="565">
        <v>1896</v>
      </c>
      <c r="H335" s="566">
        <v>1911</v>
      </c>
      <c r="I335" s="567">
        <v>3807</v>
      </c>
      <c r="J335" s="565">
        <v>1092</v>
      </c>
      <c r="K335" s="566">
        <v>1246</v>
      </c>
      <c r="L335" s="567">
        <v>2338</v>
      </c>
      <c r="M335" s="566">
        <v>994</v>
      </c>
      <c r="N335" s="566">
        <v>1393</v>
      </c>
      <c r="O335" s="567">
        <v>2387</v>
      </c>
      <c r="Q335" s="590">
        <v>6462</v>
      </c>
      <c r="R335" s="584">
        <f t="shared" si="39"/>
        <v>80.906473018655319</v>
      </c>
      <c r="S335" s="585">
        <v>6330</v>
      </c>
      <c r="T335" s="584">
        <f t="shared" si="40"/>
        <v>75.890181033449224</v>
      </c>
      <c r="U335" s="568">
        <v>12792</v>
      </c>
      <c r="V335" s="614">
        <f t="shared" si="41"/>
        <v>78.343949044585983</v>
      </c>
      <c r="W335" s="577"/>
      <c r="X335" s="590">
        <v>7987</v>
      </c>
      <c r="Y335" s="585">
        <v>8341</v>
      </c>
      <c r="Z335" s="567">
        <v>16328</v>
      </c>
      <c r="AA335" s="579"/>
    </row>
    <row r="336" spans="1:122">
      <c r="A336" s="2411"/>
      <c r="B336" s="2414" t="s">
        <v>569</v>
      </c>
      <c r="C336" s="2415" t="s">
        <v>1810</v>
      </c>
      <c r="D336" s="629">
        <f t="shared" ref="D336:O336" si="42">SUM(D328:D335)</f>
        <v>109016</v>
      </c>
      <c r="E336" s="630">
        <f t="shared" si="42"/>
        <v>85744</v>
      </c>
      <c r="F336" s="631">
        <f t="shared" si="42"/>
        <v>194760</v>
      </c>
      <c r="G336" s="632">
        <f t="shared" si="42"/>
        <v>96445</v>
      </c>
      <c r="H336" s="632">
        <f t="shared" si="42"/>
        <v>70387</v>
      </c>
      <c r="I336" s="632">
        <f t="shared" si="42"/>
        <v>166832</v>
      </c>
      <c r="J336" s="629">
        <f t="shared" si="42"/>
        <v>56683</v>
      </c>
      <c r="K336" s="630">
        <f t="shared" si="42"/>
        <v>54463</v>
      </c>
      <c r="L336" s="631">
        <f t="shared" si="42"/>
        <v>111146</v>
      </c>
      <c r="M336" s="632">
        <f t="shared" si="42"/>
        <v>54648</v>
      </c>
      <c r="N336" s="632">
        <f t="shared" si="42"/>
        <v>61858</v>
      </c>
      <c r="O336" s="632">
        <f t="shared" si="42"/>
        <v>116506</v>
      </c>
      <c r="Q336" s="1110">
        <f>SUM(Q328:Q335)</f>
        <v>316792</v>
      </c>
      <c r="R336" s="1111">
        <f t="shared" si="39"/>
        <v>81.334661559159116</v>
      </c>
      <c r="S336" s="1112">
        <f>SUM(S328:S335)</f>
        <v>272452</v>
      </c>
      <c r="T336" s="1111">
        <f t="shared" si="40"/>
        <v>71.006885623589383</v>
      </c>
      <c r="U336" s="1113">
        <f>SUM(U328:U335)</f>
        <v>589244</v>
      </c>
      <c r="V336" s="1114">
        <f t="shared" si="41"/>
        <v>76.20946985863759</v>
      </c>
      <c r="W336" s="577"/>
      <c r="X336" s="1115">
        <f>SUM(X328:X335)</f>
        <v>389492</v>
      </c>
      <c r="Y336" s="1116">
        <f>SUM(Y328:Y335)</f>
        <v>383698</v>
      </c>
      <c r="Z336" s="1117">
        <f>SUM(Z328:Z335)</f>
        <v>773190</v>
      </c>
      <c r="AA336" s="579"/>
    </row>
    <row r="337" spans="1:27">
      <c r="A337" s="2411"/>
      <c r="B337" s="654" t="s">
        <v>2106</v>
      </c>
      <c r="C337" s="650" t="s">
        <v>2107</v>
      </c>
      <c r="D337" s="557">
        <v>3869</v>
      </c>
      <c r="E337" s="558">
        <v>3089</v>
      </c>
      <c r="F337" s="559">
        <v>6958</v>
      </c>
      <c r="G337" s="557">
        <v>9791</v>
      </c>
      <c r="H337" s="558">
        <v>5224</v>
      </c>
      <c r="I337" s="559">
        <v>15015</v>
      </c>
      <c r="J337" s="557">
        <v>4371</v>
      </c>
      <c r="K337" s="558">
        <v>3126</v>
      </c>
      <c r="L337" s="559">
        <v>7497</v>
      </c>
      <c r="M337" s="558">
        <v>5883</v>
      </c>
      <c r="N337" s="558">
        <v>4478</v>
      </c>
      <c r="O337" s="559">
        <v>10361</v>
      </c>
      <c r="Q337" s="588">
        <v>23914</v>
      </c>
      <c r="R337" s="582">
        <f t="shared" si="39"/>
        <v>46.642351426732461</v>
      </c>
      <c r="S337" s="581">
        <v>15917</v>
      </c>
      <c r="T337" s="582">
        <f t="shared" si="40"/>
        <v>35.685140346157297</v>
      </c>
      <c r="U337" s="560">
        <v>39831</v>
      </c>
      <c r="V337" s="612">
        <f t="shared" si="41"/>
        <v>41.544719687092567</v>
      </c>
      <c r="W337" s="577"/>
      <c r="X337" s="588">
        <v>51271</v>
      </c>
      <c r="Y337" s="581">
        <v>44604</v>
      </c>
      <c r="Z337" s="559">
        <v>95875</v>
      </c>
      <c r="AA337" s="579"/>
    </row>
    <row r="338" spans="1:27">
      <c r="A338" s="2411"/>
      <c r="B338" s="655"/>
      <c r="C338" s="651" t="s">
        <v>2108</v>
      </c>
      <c r="D338" s="562">
        <v>8251</v>
      </c>
      <c r="E338" s="563">
        <v>6542</v>
      </c>
      <c r="F338" s="564">
        <v>14793</v>
      </c>
      <c r="G338" s="562">
        <v>22091</v>
      </c>
      <c r="H338" s="563">
        <v>9217</v>
      </c>
      <c r="I338" s="564">
        <v>31308</v>
      </c>
      <c r="J338" s="562">
        <v>9211</v>
      </c>
      <c r="K338" s="563">
        <v>5218</v>
      </c>
      <c r="L338" s="564">
        <v>14429</v>
      </c>
      <c r="M338" s="563">
        <v>13638</v>
      </c>
      <c r="N338" s="563">
        <v>8826</v>
      </c>
      <c r="O338" s="564">
        <v>22464</v>
      </c>
      <c r="Q338" s="589">
        <v>53191</v>
      </c>
      <c r="R338" s="576">
        <f t="shared" si="39"/>
        <v>33.73415272994793</v>
      </c>
      <c r="S338" s="574">
        <v>29803</v>
      </c>
      <c r="T338" s="576">
        <f t="shared" si="40"/>
        <v>23.016921140226902</v>
      </c>
      <c r="U338" s="561">
        <v>82994</v>
      </c>
      <c r="V338" s="613">
        <f t="shared" si="41"/>
        <v>28.901657612480847</v>
      </c>
      <c r="W338" s="577"/>
      <c r="X338" s="589">
        <v>157677</v>
      </c>
      <c r="Y338" s="574">
        <v>129483</v>
      </c>
      <c r="Z338" s="564">
        <v>287160</v>
      </c>
      <c r="AA338" s="579"/>
    </row>
    <row r="339" spans="1:27">
      <c r="A339" s="2411"/>
      <c r="B339" s="655"/>
      <c r="C339" s="651" t="s">
        <v>2109</v>
      </c>
      <c r="D339" s="562">
        <v>4588</v>
      </c>
      <c r="E339" s="563">
        <v>3737</v>
      </c>
      <c r="F339" s="564">
        <v>8325</v>
      </c>
      <c r="G339" s="562">
        <v>8697</v>
      </c>
      <c r="H339" s="563">
        <v>4769</v>
      </c>
      <c r="I339" s="564">
        <v>13466</v>
      </c>
      <c r="J339" s="562">
        <v>4425</v>
      </c>
      <c r="K339" s="563">
        <v>2689</v>
      </c>
      <c r="L339" s="564">
        <v>7114</v>
      </c>
      <c r="M339" s="563">
        <v>4495</v>
      </c>
      <c r="N339" s="563">
        <v>3304</v>
      </c>
      <c r="O339" s="564">
        <v>7799</v>
      </c>
      <c r="Q339" s="589">
        <v>22205</v>
      </c>
      <c r="R339" s="576">
        <f t="shared" si="39"/>
        <v>36.797971595711182</v>
      </c>
      <c r="S339" s="574">
        <v>14499</v>
      </c>
      <c r="T339" s="576">
        <f t="shared" si="40"/>
        <v>30.38221365407988</v>
      </c>
      <c r="U339" s="561">
        <v>36704</v>
      </c>
      <c r="V339" s="613">
        <f t="shared" si="41"/>
        <v>33.964743441447276</v>
      </c>
      <c r="W339" s="577"/>
      <c r="X339" s="589">
        <v>60343</v>
      </c>
      <c r="Y339" s="574">
        <v>47722</v>
      </c>
      <c r="Z339" s="564">
        <v>108065</v>
      </c>
      <c r="AA339" s="579"/>
    </row>
    <row r="340" spans="1:27">
      <c r="A340" s="2411"/>
      <c r="B340" s="655"/>
      <c r="C340" s="651" t="s">
        <v>2110</v>
      </c>
      <c r="D340" s="562">
        <v>21266</v>
      </c>
      <c r="E340" s="563">
        <v>16267</v>
      </c>
      <c r="F340" s="564">
        <v>37533</v>
      </c>
      <c r="G340" s="562">
        <v>19915</v>
      </c>
      <c r="H340" s="563">
        <v>12659</v>
      </c>
      <c r="I340" s="564">
        <v>32574</v>
      </c>
      <c r="J340" s="562">
        <v>10116</v>
      </c>
      <c r="K340" s="563">
        <v>8719</v>
      </c>
      <c r="L340" s="564">
        <v>18835</v>
      </c>
      <c r="M340" s="563">
        <v>12017</v>
      </c>
      <c r="N340" s="563">
        <v>11777</v>
      </c>
      <c r="O340" s="564">
        <v>23794</v>
      </c>
      <c r="Q340" s="589">
        <v>63314</v>
      </c>
      <c r="R340" s="576">
        <f t="shared" si="39"/>
        <v>122.89923714502009</v>
      </c>
      <c r="S340" s="574">
        <v>49422</v>
      </c>
      <c r="T340" s="576">
        <f t="shared" si="40"/>
        <v>105.16214145884756</v>
      </c>
      <c r="U340" s="561">
        <v>112736</v>
      </c>
      <c r="V340" s="613">
        <f t="shared" si="41"/>
        <v>114.43768842690812</v>
      </c>
      <c r="W340" s="577"/>
      <c r="X340" s="589">
        <v>51517</v>
      </c>
      <c r="Y340" s="574">
        <v>46996</v>
      </c>
      <c r="Z340" s="564">
        <v>98513</v>
      </c>
      <c r="AA340" s="579"/>
    </row>
    <row r="341" spans="1:27">
      <c r="A341" s="2411"/>
      <c r="B341" s="655"/>
      <c r="C341" s="651" t="s">
        <v>2111</v>
      </c>
      <c r="D341" s="562">
        <v>9248</v>
      </c>
      <c r="E341" s="563">
        <v>7058</v>
      </c>
      <c r="F341" s="564">
        <v>16306</v>
      </c>
      <c r="G341" s="562">
        <v>20560</v>
      </c>
      <c r="H341" s="563">
        <v>10893</v>
      </c>
      <c r="I341" s="564">
        <v>31453</v>
      </c>
      <c r="J341" s="562">
        <v>8707</v>
      </c>
      <c r="K341" s="563">
        <v>6353</v>
      </c>
      <c r="L341" s="564">
        <v>15060</v>
      </c>
      <c r="M341" s="563">
        <v>14370</v>
      </c>
      <c r="N341" s="563">
        <v>10603</v>
      </c>
      <c r="O341" s="564">
        <v>24973</v>
      </c>
      <c r="Q341" s="589">
        <v>52885</v>
      </c>
      <c r="R341" s="576">
        <f t="shared" si="39"/>
        <v>66.016302787452091</v>
      </c>
      <c r="S341" s="574">
        <v>34907</v>
      </c>
      <c r="T341" s="576">
        <f t="shared" si="40"/>
        <v>52.77744179014212</v>
      </c>
      <c r="U341" s="561">
        <v>87792</v>
      </c>
      <c r="V341" s="613">
        <f t="shared" si="41"/>
        <v>60.029128404296785</v>
      </c>
      <c r="W341" s="577"/>
      <c r="X341" s="589">
        <v>80109</v>
      </c>
      <c r="Y341" s="574">
        <v>66140</v>
      </c>
      <c r="Z341" s="564">
        <v>146249</v>
      </c>
      <c r="AA341" s="579"/>
    </row>
    <row r="342" spans="1:27">
      <c r="A342" s="2411"/>
      <c r="B342" s="655"/>
      <c r="C342" s="651" t="s">
        <v>2112</v>
      </c>
      <c r="D342" s="562">
        <v>38869</v>
      </c>
      <c r="E342" s="563">
        <v>30634</v>
      </c>
      <c r="F342" s="564">
        <v>69503</v>
      </c>
      <c r="G342" s="562">
        <v>31251</v>
      </c>
      <c r="H342" s="563">
        <v>22253</v>
      </c>
      <c r="I342" s="564">
        <v>53504</v>
      </c>
      <c r="J342" s="562">
        <v>15194</v>
      </c>
      <c r="K342" s="563">
        <v>14604</v>
      </c>
      <c r="L342" s="564">
        <v>29798</v>
      </c>
      <c r="M342" s="563">
        <v>15241</v>
      </c>
      <c r="N342" s="563">
        <v>16942</v>
      </c>
      <c r="O342" s="564">
        <v>32183</v>
      </c>
      <c r="Q342" s="589">
        <v>100555</v>
      </c>
      <c r="R342" s="576">
        <f t="shared" si="39"/>
        <v>79.573781129567053</v>
      </c>
      <c r="S342" s="574">
        <v>84433</v>
      </c>
      <c r="T342" s="576">
        <f t="shared" si="40"/>
        <v>69.533958674759319</v>
      </c>
      <c r="U342" s="561">
        <v>184988</v>
      </c>
      <c r="V342" s="613">
        <f t="shared" si="41"/>
        <v>74.653946423238665</v>
      </c>
      <c r="W342" s="577"/>
      <c r="X342" s="589">
        <v>126367</v>
      </c>
      <c r="Y342" s="574">
        <v>121427</v>
      </c>
      <c r="Z342" s="564">
        <v>247794</v>
      </c>
      <c r="AA342" s="579"/>
    </row>
    <row r="343" spans="1:27">
      <c r="A343" s="2411"/>
      <c r="B343" s="655"/>
      <c r="C343" s="651" t="s">
        <v>2113</v>
      </c>
      <c r="D343" s="562">
        <v>3917</v>
      </c>
      <c r="E343" s="563">
        <v>3126</v>
      </c>
      <c r="F343" s="564">
        <v>7043</v>
      </c>
      <c r="G343" s="562">
        <v>15416</v>
      </c>
      <c r="H343" s="563">
        <v>7212</v>
      </c>
      <c r="I343" s="564">
        <v>22628</v>
      </c>
      <c r="J343" s="562">
        <v>5628</v>
      </c>
      <c r="K343" s="563">
        <v>3520</v>
      </c>
      <c r="L343" s="564">
        <v>9148</v>
      </c>
      <c r="M343" s="563">
        <v>10645</v>
      </c>
      <c r="N343" s="563">
        <v>6688</v>
      </c>
      <c r="O343" s="564">
        <v>17333</v>
      </c>
      <c r="Q343" s="589">
        <v>35606</v>
      </c>
      <c r="R343" s="576">
        <f t="shared" si="39"/>
        <v>52.474430394670911</v>
      </c>
      <c r="S343" s="574">
        <v>20546</v>
      </c>
      <c r="T343" s="576">
        <f t="shared" si="40"/>
        <v>34.927920576635387</v>
      </c>
      <c r="U343" s="561">
        <v>56152</v>
      </c>
      <c r="V343" s="613">
        <f t="shared" si="41"/>
        <v>44.326560255135064</v>
      </c>
      <c r="W343" s="577"/>
      <c r="X343" s="589">
        <v>67854</v>
      </c>
      <c r="Y343" s="574">
        <v>58824</v>
      </c>
      <c r="Z343" s="564">
        <v>126678</v>
      </c>
      <c r="AA343" s="579"/>
    </row>
    <row r="344" spans="1:27">
      <c r="A344" s="2411"/>
      <c r="B344" s="656"/>
      <c r="C344" s="653" t="s">
        <v>2114</v>
      </c>
      <c r="D344" s="565">
        <v>1376</v>
      </c>
      <c r="E344" s="566">
        <v>1061</v>
      </c>
      <c r="F344" s="567">
        <v>2437</v>
      </c>
      <c r="G344" s="565">
        <v>7298</v>
      </c>
      <c r="H344" s="566">
        <v>2101</v>
      </c>
      <c r="I344" s="567">
        <v>9399</v>
      </c>
      <c r="J344" s="565">
        <v>3038</v>
      </c>
      <c r="K344" s="566">
        <v>1087</v>
      </c>
      <c r="L344" s="567">
        <v>4125</v>
      </c>
      <c r="M344" s="566">
        <v>4315</v>
      </c>
      <c r="N344" s="566">
        <v>2072</v>
      </c>
      <c r="O344" s="567">
        <v>6387</v>
      </c>
      <c r="Q344" s="590">
        <v>16027</v>
      </c>
      <c r="R344" s="584">
        <f t="shared" si="39"/>
        <v>35.303317326754481</v>
      </c>
      <c r="S344" s="585">
        <v>6321</v>
      </c>
      <c r="T344" s="584">
        <f t="shared" si="40"/>
        <v>18.299991314669523</v>
      </c>
      <c r="U344" s="568">
        <v>22348</v>
      </c>
      <c r="V344" s="614">
        <f t="shared" si="41"/>
        <v>27.956316691477252</v>
      </c>
      <c r="W344" s="577"/>
      <c r="X344" s="590">
        <v>45398</v>
      </c>
      <c r="Y344" s="585">
        <v>34541</v>
      </c>
      <c r="Z344" s="567">
        <v>79939</v>
      </c>
      <c r="AA344" s="579"/>
    </row>
    <row r="345" spans="1:27">
      <c r="A345" s="2411"/>
      <c r="B345" s="2414" t="s">
        <v>569</v>
      </c>
      <c r="C345" s="2415" t="s">
        <v>1810</v>
      </c>
      <c r="D345" s="629">
        <f t="shared" ref="D345:O345" si="43">SUM(D337:D344)</f>
        <v>91384</v>
      </c>
      <c r="E345" s="630">
        <f t="shared" si="43"/>
        <v>71514</v>
      </c>
      <c r="F345" s="631">
        <f t="shared" si="43"/>
        <v>162898</v>
      </c>
      <c r="G345" s="632">
        <f t="shared" si="43"/>
        <v>135019</v>
      </c>
      <c r="H345" s="632">
        <f t="shared" si="43"/>
        <v>74328</v>
      </c>
      <c r="I345" s="632">
        <f t="shared" si="43"/>
        <v>209347</v>
      </c>
      <c r="J345" s="629">
        <f t="shared" si="43"/>
        <v>60690</v>
      </c>
      <c r="K345" s="630">
        <f t="shared" si="43"/>
        <v>45316</v>
      </c>
      <c r="L345" s="631">
        <f t="shared" si="43"/>
        <v>106006</v>
      </c>
      <c r="M345" s="632">
        <f t="shared" si="43"/>
        <v>80604</v>
      </c>
      <c r="N345" s="632">
        <f t="shared" si="43"/>
        <v>64690</v>
      </c>
      <c r="O345" s="632">
        <f t="shared" si="43"/>
        <v>145294</v>
      </c>
      <c r="Q345" s="1110">
        <f>SUM(Q337:Q344)</f>
        <v>367697</v>
      </c>
      <c r="R345" s="1111">
        <f t="shared" si="39"/>
        <v>57.404579914321758</v>
      </c>
      <c r="S345" s="1112">
        <f>SUM(S337:S344)</f>
        <v>255848</v>
      </c>
      <c r="T345" s="1111">
        <f t="shared" si="40"/>
        <v>46.540072798447255</v>
      </c>
      <c r="U345" s="1113">
        <f>SUM(U337:U344)</f>
        <v>623545</v>
      </c>
      <c r="V345" s="1114">
        <f t="shared" si="41"/>
        <v>52.386721365602682</v>
      </c>
      <c r="W345" s="577"/>
      <c r="X345" s="1115">
        <f>SUM(X337:X344)</f>
        <v>640536</v>
      </c>
      <c r="Y345" s="1116">
        <f>SUM(Y337:Y344)</f>
        <v>549737</v>
      </c>
      <c r="Z345" s="1117">
        <f>SUM(Z337:Z344)</f>
        <v>1190273</v>
      </c>
      <c r="AA345" s="579"/>
    </row>
    <row r="346" spans="1:27">
      <c r="A346" s="2411"/>
      <c r="B346" s="654" t="s">
        <v>2115</v>
      </c>
      <c r="C346" s="650" t="s">
        <v>2116</v>
      </c>
      <c r="D346" s="557">
        <v>45618</v>
      </c>
      <c r="E346" s="558">
        <v>35202</v>
      </c>
      <c r="F346" s="559">
        <v>80820</v>
      </c>
      <c r="G346" s="557">
        <v>49752</v>
      </c>
      <c r="H346" s="558">
        <v>33217</v>
      </c>
      <c r="I346" s="559">
        <v>82969</v>
      </c>
      <c r="J346" s="557">
        <v>28291</v>
      </c>
      <c r="K346" s="558">
        <v>25539</v>
      </c>
      <c r="L346" s="559">
        <v>53830</v>
      </c>
      <c r="M346" s="558">
        <v>33487</v>
      </c>
      <c r="N346" s="558">
        <v>33499</v>
      </c>
      <c r="O346" s="559">
        <v>66986</v>
      </c>
      <c r="Q346" s="588">
        <v>157148</v>
      </c>
      <c r="R346" s="582">
        <f t="shared" si="39"/>
        <v>78.79462494985961</v>
      </c>
      <c r="S346" s="581">
        <v>127457</v>
      </c>
      <c r="T346" s="582">
        <f t="shared" si="40"/>
        <v>63.943670451067845</v>
      </c>
      <c r="U346" s="560">
        <v>284605</v>
      </c>
      <c r="V346" s="612">
        <f t="shared" si="41"/>
        <v>71.371251883932217</v>
      </c>
      <c r="W346" s="577"/>
      <c r="X346" s="588">
        <v>199440</v>
      </c>
      <c r="Y346" s="581">
        <v>199327</v>
      </c>
      <c r="Z346" s="559">
        <v>398767</v>
      </c>
      <c r="AA346" s="579"/>
    </row>
    <row r="347" spans="1:27">
      <c r="A347" s="2411"/>
      <c r="B347" s="655"/>
      <c r="C347" s="651" t="s">
        <v>2117</v>
      </c>
      <c r="D347" s="562">
        <v>25084</v>
      </c>
      <c r="E347" s="563">
        <v>19827</v>
      </c>
      <c r="F347" s="564">
        <v>44911</v>
      </c>
      <c r="G347" s="562">
        <v>17717</v>
      </c>
      <c r="H347" s="563">
        <v>13477</v>
      </c>
      <c r="I347" s="564">
        <v>31194</v>
      </c>
      <c r="J347" s="562">
        <v>10236</v>
      </c>
      <c r="K347" s="563">
        <v>10367</v>
      </c>
      <c r="L347" s="564">
        <v>20603</v>
      </c>
      <c r="M347" s="563">
        <v>10204</v>
      </c>
      <c r="N347" s="563">
        <v>12138</v>
      </c>
      <c r="O347" s="564">
        <v>22342</v>
      </c>
      <c r="Q347" s="589">
        <v>63241</v>
      </c>
      <c r="R347" s="576">
        <f t="shared" si="39"/>
        <v>98.939282529451333</v>
      </c>
      <c r="S347" s="574">
        <v>55809</v>
      </c>
      <c r="T347" s="576">
        <f t="shared" si="40"/>
        <v>92.590626296142673</v>
      </c>
      <c r="U347" s="561">
        <v>119050</v>
      </c>
      <c r="V347" s="613">
        <f t="shared" si="41"/>
        <v>95.858092983557981</v>
      </c>
      <c r="W347" s="577"/>
      <c r="X347" s="589">
        <v>63919</v>
      </c>
      <c r="Y347" s="574">
        <v>60275</v>
      </c>
      <c r="Z347" s="564">
        <v>124194</v>
      </c>
      <c r="AA347" s="579"/>
    </row>
    <row r="348" spans="1:27">
      <c r="A348" s="2411"/>
      <c r="B348" s="655"/>
      <c r="C348" s="651" t="s">
        <v>2118</v>
      </c>
      <c r="D348" s="562">
        <v>44481</v>
      </c>
      <c r="E348" s="563">
        <v>32054</v>
      </c>
      <c r="F348" s="564">
        <v>76535</v>
      </c>
      <c r="G348" s="562">
        <v>21179</v>
      </c>
      <c r="H348" s="563">
        <v>17600</v>
      </c>
      <c r="I348" s="564">
        <v>38779</v>
      </c>
      <c r="J348" s="562">
        <v>12248</v>
      </c>
      <c r="K348" s="563">
        <v>12318</v>
      </c>
      <c r="L348" s="564">
        <v>24566</v>
      </c>
      <c r="M348" s="563">
        <v>10429</v>
      </c>
      <c r="N348" s="563">
        <v>13524</v>
      </c>
      <c r="O348" s="564">
        <v>23953</v>
      </c>
      <c r="Q348" s="589">
        <v>88337</v>
      </c>
      <c r="R348" s="576">
        <f t="shared" si="39"/>
        <v>87.277451735925865</v>
      </c>
      <c r="S348" s="574">
        <v>75496</v>
      </c>
      <c r="T348" s="576">
        <f t="shared" si="40"/>
        <v>74.340012800945303</v>
      </c>
      <c r="U348" s="561">
        <v>163833</v>
      </c>
      <c r="V348" s="613">
        <f t="shared" si="41"/>
        <v>80.797853715311518</v>
      </c>
      <c r="W348" s="577"/>
      <c r="X348" s="589">
        <v>101214</v>
      </c>
      <c r="Y348" s="574">
        <v>101555</v>
      </c>
      <c r="Z348" s="564">
        <v>202769</v>
      </c>
      <c r="AA348" s="579"/>
    </row>
    <row r="349" spans="1:27">
      <c r="A349" s="2411"/>
      <c r="B349" s="655"/>
      <c r="C349" s="651" t="s">
        <v>2119</v>
      </c>
      <c r="D349" s="562">
        <v>20629</v>
      </c>
      <c r="E349" s="563">
        <v>16306</v>
      </c>
      <c r="F349" s="564">
        <v>36935</v>
      </c>
      <c r="G349" s="562">
        <v>13758</v>
      </c>
      <c r="H349" s="563">
        <v>10663</v>
      </c>
      <c r="I349" s="564">
        <v>24421</v>
      </c>
      <c r="J349" s="562">
        <v>7096</v>
      </c>
      <c r="K349" s="563">
        <v>7230</v>
      </c>
      <c r="L349" s="564">
        <v>14326</v>
      </c>
      <c r="M349" s="563">
        <v>6858</v>
      </c>
      <c r="N349" s="563">
        <v>8394</v>
      </c>
      <c r="O349" s="564">
        <v>15252</v>
      </c>
      <c r="Q349" s="589">
        <v>48341</v>
      </c>
      <c r="R349" s="576">
        <f t="shared" si="39"/>
        <v>111.59306539855491</v>
      </c>
      <c r="S349" s="574">
        <v>42593</v>
      </c>
      <c r="T349" s="576">
        <f t="shared" si="40"/>
        <v>102.77489563979442</v>
      </c>
      <c r="U349" s="561">
        <v>90934</v>
      </c>
      <c r="V349" s="613">
        <f t="shared" si="41"/>
        <v>107.28156485217433</v>
      </c>
      <c r="W349" s="577"/>
      <c r="X349" s="589">
        <v>43319</v>
      </c>
      <c r="Y349" s="574">
        <v>41443</v>
      </c>
      <c r="Z349" s="564">
        <v>84762</v>
      </c>
      <c r="AA349" s="579"/>
    </row>
    <row r="350" spans="1:27">
      <c r="A350" s="2411"/>
      <c r="B350" s="655"/>
      <c r="C350" s="651" t="s">
        <v>2120</v>
      </c>
      <c r="D350" s="562">
        <v>66662</v>
      </c>
      <c r="E350" s="563">
        <v>50450</v>
      </c>
      <c r="F350" s="564">
        <v>117112</v>
      </c>
      <c r="G350" s="562">
        <v>60486</v>
      </c>
      <c r="H350" s="563">
        <v>44888</v>
      </c>
      <c r="I350" s="564">
        <v>105374</v>
      </c>
      <c r="J350" s="562">
        <v>40083</v>
      </c>
      <c r="K350" s="563">
        <v>38092</v>
      </c>
      <c r="L350" s="564">
        <v>78175</v>
      </c>
      <c r="M350" s="563">
        <v>37642</v>
      </c>
      <c r="N350" s="563">
        <v>40777</v>
      </c>
      <c r="O350" s="564">
        <v>78419</v>
      </c>
      <c r="Q350" s="589">
        <v>204873</v>
      </c>
      <c r="R350" s="576">
        <f t="shared" si="39"/>
        <v>55.482195423808221</v>
      </c>
      <c r="S350" s="574">
        <v>174207</v>
      </c>
      <c r="T350" s="576">
        <f t="shared" si="40"/>
        <v>49.060785616924449</v>
      </c>
      <c r="U350" s="561">
        <v>379080</v>
      </c>
      <c r="V350" s="613">
        <f t="shared" si="41"/>
        <v>52.334322275496554</v>
      </c>
      <c r="W350" s="577"/>
      <c r="X350" s="589">
        <v>369259</v>
      </c>
      <c r="Y350" s="574">
        <v>355084</v>
      </c>
      <c r="Z350" s="564">
        <v>724343</v>
      </c>
      <c r="AA350" s="579"/>
    </row>
    <row r="351" spans="1:27">
      <c r="A351" s="2411"/>
      <c r="B351" s="655"/>
      <c r="C351" s="651" t="s">
        <v>2121</v>
      </c>
      <c r="D351" s="562">
        <v>2849</v>
      </c>
      <c r="E351" s="563">
        <v>2112</v>
      </c>
      <c r="F351" s="564">
        <v>4961</v>
      </c>
      <c r="G351" s="562">
        <v>2831</v>
      </c>
      <c r="H351" s="563">
        <v>2392</v>
      </c>
      <c r="I351" s="564">
        <v>5223</v>
      </c>
      <c r="J351" s="562">
        <v>1538</v>
      </c>
      <c r="K351" s="563">
        <v>1557</v>
      </c>
      <c r="L351" s="564">
        <v>3095</v>
      </c>
      <c r="M351" s="563">
        <v>1352</v>
      </c>
      <c r="N351" s="563">
        <v>1537</v>
      </c>
      <c r="O351" s="564">
        <v>2889</v>
      </c>
      <c r="Q351" s="589">
        <v>8570</v>
      </c>
      <c r="R351" s="576">
        <f t="shared" si="39"/>
        <v>73.404710920770881</v>
      </c>
      <c r="S351" s="574">
        <v>7598</v>
      </c>
      <c r="T351" s="576">
        <f t="shared" si="40"/>
        <v>65.522593997930315</v>
      </c>
      <c r="U351" s="561">
        <v>16168</v>
      </c>
      <c r="V351" s="613">
        <f t="shared" si="41"/>
        <v>69.477031498431529</v>
      </c>
      <c r="W351" s="577"/>
      <c r="X351" s="589">
        <v>11675</v>
      </c>
      <c r="Y351" s="574">
        <v>11596</v>
      </c>
      <c r="Z351" s="564">
        <v>23271</v>
      </c>
      <c r="AA351" s="579"/>
    </row>
    <row r="352" spans="1:27">
      <c r="A352" s="2411"/>
      <c r="B352" s="656"/>
      <c r="C352" s="653" t="s">
        <v>2122</v>
      </c>
      <c r="D352" s="565">
        <v>1734</v>
      </c>
      <c r="E352" s="566">
        <v>1102</v>
      </c>
      <c r="F352" s="567">
        <v>2836</v>
      </c>
      <c r="G352" s="565">
        <v>1805</v>
      </c>
      <c r="H352" s="566">
        <v>1414</v>
      </c>
      <c r="I352" s="567">
        <v>3219</v>
      </c>
      <c r="J352" s="565">
        <v>772</v>
      </c>
      <c r="K352" s="566">
        <v>774</v>
      </c>
      <c r="L352" s="567">
        <v>1546</v>
      </c>
      <c r="M352" s="566">
        <v>786</v>
      </c>
      <c r="N352" s="566">
        <v>962</v>
      </c>
      <c r="O352" s="567">
        <v>1748</v>
      </c>
      <c r="Q352" s="590">
        <v>5097</v>
      </c>
      <c r="R352" s="584">
        <f t="shared" si="39"/>
        <v>75.077330976579759</v>
      </c>
      <c r="S352" s="585">
        <v>4252</v>
      </c>
      <c r="T352" s="584">
        <f t="shared" si="40"/>
        <v>55.55265220799582</v>
      </c>
      <c r="U352" s="568">
        <v>9349</v>
      </c>
      <c r="V352" s="614">
        <f t="shared" si="41"/>
        <v>64.730319185764728</v>
      </c>
      <c r="W352" s="577"/>
      <c r="X352" s="590">
        <v>6789</v>
      </c>
      <c r="Y352" s="585">
        <v>7654</v>
      </c>
      <c r="Z352" s="567">
        <v>14443</v>
      </c>
      <c r="AA352" s="579"/>
    </row>
    <row r="353" spans="1:27">
      <c r="A353" s="2411"/>
      <c r="B353" s="2414" t="s">
        <v>569</v>
      </c>
      <c r="C353" s="2415" t="s">
        <v>1810</v>
      </c>
      <c r="D353" s="629">
        <f t="shared" ref="D353:O353" si="44">SUM(D346:D352)</f>
        <v>207057</v>
      </c>
      <c r="E353" s="630">
        <f t="shared" si="44"/>
        <v>157053</v>
      </c>
      <c r="F353" s="631">
        <f t="shared" si="44"/>
        <v>364110</v>
      </c>
      <c r="G353" s="632">
        <f t="shared" si="44"/>
        <v>167528</v>
      </c>
      <c r="H353" s="632">
        <f t="shared" si="44"/>
        <v>123651</v>
      </c>
      <c r="I353" s="632">
        <f t="shared" si="44"/>
        <v>291179</v>
      </c>
      <c r="J353" s="629">
        <f t="shared" si="44"/>
        <v>100264</v>
      </c>
      <c r="K353" s="630">
        <f t="shared" si="44"/>
        <v>95877</v>
      </c>
      <c r="L353" s="631">
        <f t="shared" si="44"/>
        <v>196141</v>
      </c>
      <c r="M353" s="632">
        <f t="shared" si="44"/>
        <v>100758</v>
      </c>
      <c r="N353" s="632">
        <f t="shared" si="44"/>
        <v>110831</v>
      </c>
      <c r="O353" s="632">
        <f t="shared" si="44"/>
        <v>211589</v>
      </c>
      <c r="Q353" s="1110">
        <f>SUM(Q346:Q352)</f>
        <v>575607</v>
      </c>
      <c r="R353" s="1111">
        <f t="shared" si="39"/>
        <v>72.347429347108843</v>
      </c>
      <c r="S353" s="1112">
        <f>SUM(S346:S352)</f>
        <v>487412</v>
      </c>
      <c r="T353" s="1111">
        <f t="shared" si="40"/>
        <v>62.735315998527547</v>
      </c>
      <c r="U353" s="1113">
        <f>SUM(U346:U352)</f>
        <v>1063019</v>
      </c>
      <c r="V353" s="1114">
        <f t="shared" si="41"/>
        <v>67.598465930155442</v>
      </c>
      <c r="W353" s="577"/>
      <c r="X353" s="1115">
        <f>SUM(X346:X352)</f>
        <v>795615</v>
      </c>
      <c r="Y353" s="1116">
        <f>SUM(Y346:Y352)</f>
        <v>776934</v>
      </c>
      <c r="Z353" s="1117">
        <f>SUM(Z346:Z352)</f>
        <v>1572549</v>
      </c>
      <c r="AA353" s="579"/>
    </row>
    <row r="354" spans="1:27">
      <c r="A354" s="2411"/>
      <c r="B354" s="654" t="s">
        <v>2123</v>
      </c>
      <c r="C354" s="650" t="s">
        <v>2124</v>
      </c>
      <c r="D354" s="557">
        <v>32339</v>
      </c>
      <c r="E354" s="558">
        <v>24936</v>
      </c>
      <c r="F354" s="559">
        <v>57275</v>
      </c>
      <c r="G354" s="557">
        <v>23729</v>
      </c>
      <c r="H354" s="558">
        <v>18124</v>
      </c>
      <c r="I354" s="559">
        <v>41853</v>
      </c>
      <c r="J354" s="557">
        <v>12680</v>
      </c>
      <c r="K354" s="558">
        <v>12310</v>
      </c>
      <c r="L354" s="559">
        <v>24990</v>
      </c>
      <c r="M354" s="558">
        <v>12312</v>
      </c>
      <c r="N354" s="558">
        <v>14476</v>
      </c>
      <c r="O354" s="559">
        <v>26788</v>
      </c>
      <c r="Q354" s="588">
        <v>81060</v>
      </c>
      <c r="R354" s="582">
        <f t="shared" si="39"/>
        <v>94.659769014281878</v>
      </c>
      <c r="S354" s="581">
        <v>69846</v>
      </c>
      <c r="T354" s="582">
        <f t="shared" si="40"/>
        <v>83.570838867152446</v>
      </c>
      <c r="U354" s="560">
        <v>150906</v>
      </c>
      <c r="V354" s="612">
        <f t="shared" si="41"/>
        <v>89.182672418887776</v>
      </c>
      <c r="W354" s="577"/>
      <c r="X354" s="588">
        <v>85633</v>
      </c>
      <c r="Y354" s="581">
        <v>83577</v>
      </c>
      <c r="Z354" s="559">
        <v>169210</v>
      </c>
      <c r="AA354" s="579"/>
    </row>
    <row r="355" spans="1:27">
      <c r="A355" s="2411"/>
      <c r="B355" s="655"/>
      <c r="C355" s="651" t="s">
        <v>2125</v>
      </c>
      <c r="D355" s="562">
        <v>8664</v>
      </c>
      <c r="E355" s="563">
        <v>7295</v>
      </c>
      <c r="F355" s="564">
        <v>15959</v>
      </c>
      <c r="G355" s="562">
        <v>11648</v>
      </c>
      <c r="H355" s="563">
        <v>7442</v>
      </c>
      <c r="I355" s="564">
        <v>19090</v>
      </c>
      <c r="J355" s="562">
        <v>5373</v>
      </c>
      <c r="K355" s="563">
        <v>4687</v>
      </c>
      <c r="L355" s="564">
        <v>10060</v>
      </c>
      <c r="M355" s="563">
        <v>6551</v>
      </c>
      <c r="N355" s="563">
        <v>6301</v>
      </c>
      <c r="O355" s="564">
        <v>12852</v>
      </c>
      <c r="Q355" s="589">
        <v>32236</v>
      </c>
      <c r="R355" s="576">
        <f t="shared" si="39"/>
        <v>85.425058299766803</v>
      </c>
      <c r="S355" s="574">
        <v>25725</v>
      </c>
      <c r="T355" s="576">
        <f t="shared" si="40"/>
        <v>74.649603900060939</v>
      </c>
      <c r="U355" s="561">
        <v>57961</v>
      </c>
      <c r="V355" s="613">
        <f t="shared" si="41"/>
        <v>80.28172915772123</v>
      </c>
      <c r="W355" s="577"/>
      <c r="X355" s="589">
        <v>37736</v>
      </c>
      <c r="Y355" s="574">
        <v>34461</v>
      </c>
      <c r="Z355" s="564">
        <v>72197</v>
      </c>
      <c r="AA355" s="579"/>
    </row>
    <row r="356" spans="1:27">
      <c r="A356" s="2411"/>
      <c r="B356" s="655"/>
      <c r="C356" s="651" t="s">
        <v>2126</v>
      </c>
      <c r="D356" s="562">
        <v>20860</v>
      </c>
      <c r="E356" s="563">
        <v>16803</v>
      </c>
      <c r="F356" s="564">
        <v>37663</v>
      </c>
      <c r="G356" s="562">
        <v>13599</v>
      </c>
      <c r="H356" s="563">
        <v>10781</v>
      </c>
      <c r="I356" s="564">
        <v>24380</v>
      </c>
      <c r="J356" s="562">
        <v>7459</v>
      </c>
      <c r="K356" s="563">
        <v>7523</v>
      </c>
      <c r="L356" s="564">
        <v>14982</v>
      </c>
      <c r="M356" s="563">
        <v>6594</v>
      </c>
      <c r="N356" s="563">
        <v>8310</v>
      </c>
      <c r="O356" s="564">
        <v>14904</v>
      </c>
      <c r="Q356" s="589">
        <v>48512</v>
      </c>
      <c r="R356" s="576">
        <f t="shared" si="39"/>
        <v>95.601450417783383</v>
      </c>
      <c r="S356" s="574">
        <v>43417</v>
      </c>
      <c r="T356" s="576">
        <f t="shared" si="40"/>
        <v>88.235174572206645</v>
      </c>
      <c r="U356" s="561">
        <v>91929</v>
      </c>
      <c r="V356" s="613">
        <f t="shared" si="41"/>
        <v>91.97498749374688</v>
      </c>
      <c r="W356" s="577"/>
      <c r="X356" s="589">
        <v>50744</v>
      </c>
      <c r="Y356" s="574">
        <v>49206</v>
      </c>
      <c r="Z356" s="564">
        <v>99950</v>
      </c>
      <c r="AA356" s="579"/>
    </row>
    <row r="357" spans="1:27">
      <c r="A357" s="2411"/>
      <c r="B357" s="655"/>
      <c r="C357" s="651" t="s">
        <v>2127</v>
      </c>
      <c r="D357" s="562">
        <v>20126</v>
      </c>
      <c r="E357" s="563">
        <v>15670</v>
      </c>
      <c r="F357" s="564">
        <v>35796</v>
      </c>
      <c r="G357" s="562">
        <v>17283</v>
      </c>
      <c r="H357" s="563">
        <v>12287</v>
      </c>
      <c r="I357" s="564">
        <v>29570</v>
      </c>
      <c r="J357" s="562">
        <v>9053</v>
      </c>
      <c r="K357" s="563">
        <v>8717</v>
      </c>
      <c r="L357" s="564">
        <v>17770</v>
      </c>
      <c r="M357" s="563">
        <v>9360</v>
      </c>
      <c r="N357" s="563">
        <v>10447</v>
      </c>
      <c r="O357" s="564">
        <v>19807</v>
      </c>
      <c r="Q357" s="589">
        <v>55822</v>
      </c>
      <c r="R357" s="576">
        <f t="shared" si="39"/>
        <v>115.61898055135561</v>
      </c>
      <c r="S357" s="574">
        <v>47121</v>
      </c>
      <c r="T357" s="576">
        <f t="shared" si="40"/>
        <v>103.43760289759631</v>
      </c>
      <c r="U357" s="561">
        <v>102943</v>
      </c>
      <c r="V357" s="613">
        <f t="shared" si="41"/>
        <v>109.70523040197791</v>
      </c>
      <c r="W357" s="577"/>
      <c r="X357" s="589">
        <v>48281</v>
      </c>
      <c r="Y357" s="574">
        <v>45555</v>
      </c>
      <c r="Z357" s="564">
        <v>93836</v>
      </c>
      <c r="AA357" s="579"/>
    </row>
    <row r="358" spans="1:27">
      <c r="A358" s="2411"/>
      <c r="B358" s="655"/>
      <c r="C358" s="651" t="s">
        <v>2128</v>
      </c>
      <c r="D358" s="562">
        <v>14782</v>
      </c>
      <c r="E358" s="563">
        <v>11424</v>
      </c>
      <c r="F358" s="564">
        <v>26206</v>
      </c>
      <c r="G358" s="562">
        <v>14018</v>
      </c>
      <c r="H358" s="563">
        <v>9401</v>
      </c>
      <c r="I358" s="564">
        <v>23419</v>
      </c>
      <c r="J358" s="562">
        <v>6981</v>
      </c>
      <c r="K358" s="563">
        <v>6701</v>
      </c>
      <c r="L358" s="564">
        <v>13682</v>
      </c>
      <c r="M358" s="563">
        <v>7567</v>
      </c>
      <c r="N358" s="563">
        <v>8513</v>
      </c>
      <c r="O358" s="564">
        <v>16080</v>
      </c>
      <c r="Q358" s="589">
        <v>43348</v>
      </c>
      <c r="R358" s="576">
        <f t="shared" si="39"/>
        <v>107.39272619165592</v>
      </c>
      <c r="S358" s="574">
        <v>36039</v>
      </c>
      <c r="T358" s="576">
        <f t="shared" si="40"/>
        <v>95.064626747560013</v>
      </c>
      <c r="U358" s="561">
        <v>79387</v>
      </c>
      <c r="V358" s="613">
        <f t="shared" si="41"/>
        <v>101.42192809873011</v>
      </c>
      <c r="W358" s="577"/>
      <c r="X358" s="589">
        <v>40364</v>
      </c>
      <c r="Y358" s="574">
        <v>37910</v>
      </c>
      <c r="Z358" s="564">
        <v>78274</v>
      </c>
      <c r="AA358" s="579"/>
    </row>
    <row r="359" spans="1:27">
      <c r="A359" s="2411"/>
      <c r="B359" s="655"/>
      <c r="C359" s="651" t="s">
        <v>2129</v>
      </c>
      <c r="D359" s="562">
        <v>7133</v>
      </c>
      <c r="E359" s="563">
        <v>5637</v>
      </c>
      <c r="F359" s="564">
        <v>12770</v>
      </c>
      <c r="G359" s="562">
        <v>12031</v>
      </c>
      <c r="H359" s="563">
        <v>7578</v>
      </c>
      <c r="I359" s="564">
        <v>19609</v>
      </c>
      <c r="J359" s="562">
        <v>5076</v>
      </c>
      <c r="K359" s="563">
        <v>4601</v>
      </c>
      <c r="L359" s="564">
        <v>9677</v>
      </c>
      <c r="M359" s="563">
        <v>6980</v>
      </c>
      <c r="N359" s="563">
        <v>6579</v>
      </c>
      <c r="O359" s="564">
        <v>13559</v>
      </c>
      <c r="Q359" s="589">
        <v>31220</v>
      </c>
      <c r="R359" s="576">
        <f t="shared" si="39"/>
        <v>84.950069385867053</v>
      </c>
      <c r="S359" s="574">
        <v>24395</v>
      </c>
      <c r="T359" s="576">
        <f t="shared" si="40"/>
        <v>70.134835983095186</v>
      </c>
      <c r="U359" s="561">
        <v>55615</v>
      </c>
      <c r="V359" s="613">
        <f t="shared" si="41"/>
        <v>77.746246540106796</v>
      </c>
      <c r="W359" s="577"/>
      <c r="X359" s="589">
        <v>36751</v>
      </c>
      <c r="Y359" s="574">
        <v>34783</v>
      </c>
      <c r="Z359" s="564">
        <v>71534</v>
      </c>
      <c r="AA359" s="579"/>
    </row>
    <row r="360" spans="1:27">
      <c r="A360" s="2411"/>
      <c r="B360" s="655"/>
      <c r="C360" s="651" t="s">
        <v>2130</v>
      </c>
      <c r="D360" s="562">
        <v>44119</v>
      </c>
      <c r="E360" s="563">
        <v>31826</v>
      </c>
      <c r="F360" s="564">
        <v>75945</v>
      </c>
      <c r="G360" s="562">
        <v>33169</v>
      </c>
      <c r="H360" s="563">
        <v>25767</v>
      </c>
      <c r="I360" s="564">
        <v>58936</v>
      </c>
      <c r="J360" s="562">
        <v>19268</v>
      </c>
      <c r="K360" s="563">
        <v>18655</v>
      </c>
      <c r="L360" s="564">
        <v>37923</v>
      </c>
      <c r="M360" s="563">
        <v>17642</v>
      </c>
      <c r="N360" s="563">
        <v>19976</v>
      </c>
      <c r="O360" s="564">
        <v>37618</v>
      </c>
      <c r="Q360" s="589">
        <v>114198</v>
      </c>
      <c r="R360" s="576">
        <f t="shared" si="39"/>
        <v>72.713496166874663</v>
      </c>
      <c r="S360" s="574">
        <v>96224</v>
      </c>
      <c r="T360" s="576">
        <f t="shared" si="40"/>
        <v>63.371553137821799</v>
      </c>
      <c r="U360" s="561">
        <v>210422</v>
      </c>
      <c r="V360" s="613">
        <f t="shared" si="41"/>
        <v>68.121323565118018</v>
      </c>
      <c r="W360" s="577"/>
      <c r="X360" s="589">
        <v>157052</v>
      </c>
      <c r="Y360" s="574">
        <v>151841</v>
      </c>
      <c r="Z360" s="564">
        <v>308893</v>
      </c>
      <c r="AA360" s="579"/>
    </row>
    <row r="361" spans="1:27">
      <c r="A361" s="2411"/>
      <c r="B361" s="655"/>
      <c r="C361" s="651" t="s">
        <v>2131</v>
      </c>
      <c r="D361" s="562">
        <v>9436</v>
      </c>
      <c r="E361" s="563">
        <v>7147</v>
      </c>
      <c r="F361" s="564">
        <v>16583</v>
      </c>
      <c r="G361" s="562">
        <v>12701</v>
      </c>
      <c r="H361" s="563">
        <v>10919</v>
      </c>
      <c r="I361" s="564">
        <v>23620</v>
      </c>
      <c r="J361" s="562">
        <v>5197</v>
      </c>
      <c r="K361" s="563">
        <v>5392</v>
      </c>
      <c r="L361" s="564">
        <v>10589</v>
      </c>
      <c r="M361" s="563">
        <v>4421</v>
      </c>
      <c r="N361" s="563">
        <v>5286</v>
      </c>
      <c r="O361" s="564">
        <v>9707</v>
      </c>
      <c r="Q361" s="589">
        <v>31755</v>
      </c>
      <c r="R361" s="576">
        <f t="shared" si="39"/>
        <v>85.4892986943061</v>
      </c>
      <c r="S361" s="574">
        <v>28744</v>
      </c>
      <c r="T361" s="576">
        <f t="shared" si="40"/>
        <v>79.075653370013754</v>
      </c>
      <c r="U361" s="561">
        <v>60499</v>
      </c>
      <c r="V361" s="613">
        <f t="shared" si="41"/>
        <v>82.317164432954627</v>
      </c>
      <c r="W361" s="577"/>
      <c r="X361" s="589">
        <v>37145</v>
      </c>
      <c r="Y361" s="574">
        <v>36350</v>
      </c>
      <c r="Z361" s="564">
        <v>73495</v>
      </c>
      <c r="AA361" s="579"/>
    </row>
    <row r="362" spans="1:27">
      <c r="A362" s="2411"/>
      <c r="B362" s="655"/>
      <c r="C362" s="651" t="s">
        <v>2132</v>
      </c>
      <c r="D362" s="562">
        <v>2578</v>
      </c>
      <c r="E362" s="563">
        <v>1911</v>
      </c>
      <c r="F362" s="564">
        <v>4489</v>
      </c>
      <c r="G362" s="562">
        <v>3025</v>
      </c>
      <c r="H362" s="563">
        <v>2612</v>
      </c>
      <c r="I362" s="564">
        <v>5637</v>
      </c>
      <c r="J362" s="562">
        <v>1509</v>
      </c>
      <c r="K362" s="563">
        <v>1566</v>
      </c>
      <c r="L362" s="564">
        <v>3075</v>
      </c>
      <c r="M362" s="563">
        <v>1249</v>
      </c>
      <c r="N362" s="563">
        <v>1546</v>
      </c>
      <c r="O362" s="564">
        <v>2795</v>
      </c>
      <c r="Q362" s="589">
        <v>8361</v>
      </c>
      <c r="R362" s="576">
        <f t="shared" si="39"/>
        <v>62.582335329341319</v>
      </c>
      <c r="S362" s="574">
        <v>7635</v>
      </c>
      <c r="T362" s="576">
        <f t="shared" si="40"/>
        <v>57.735934664246827</v>
      </c>
      <c r="U362" s="561">
        <v>15996</v>
      </c>
      <c r="V362" s="613">
        <f t="shared" si="41"/>
        <v>60.171531748420101</v>
      </c>
      <c r="W362" s="577"/>
      <c r="X362" s="589">
        <v>13360</v>
      </c>
      <c r="Y362" s="574">
        <v>13224</v>
      </c>
      <c r="Z362" s="564">
        <v>26584</v>
      </c>
      <c r="AA362" s="579"/>
    </row>
    <row r="363" spans="1:27">
      <c r="A363" s="2411"/>
      <c r="B363" s="656"/>
      <c r="C363" s="653" t="s">
        <v>2133</v>
      </c>
      <c r="D363" s="565">
        <v>8555</v>
      </c>
      <c r="E363" s="566">
        <v>6499</v>
      </c>
      <c r="F363" s="567">
        <v>15054</v>
      </c>
      <c r="G363" s="565">
        <v>9712</v>
      </c>
      <c r="H363" s="566">
        <v>9143</v>
      </c>
      <c r="I363" s="567">
        <v>18855</v>
      </c>
      <c r="J363" s="565">
        <v>3827</v>
      </c>
      <c r="K363" s="566">
        <v>4057</v>
      </c>
      <c r="L363" s="567">
        <v>7884</v>
      </c>
      <c r="M363" s="566">
        <v>2903</v>
      </c>
      <c r="N363" s="566">
        <v>3907</v>
      </c>
      <c r="O363" s="567">
        <v>6810</v>
      </c>
      <c r="Q363" s="590">
        <v>24997</v>
      </c>
      <c r="R363" s="584">
        <f t="shared" si="39"/>
        <v>77.770518324933107</v>
      </c>
      <c r="S363" s="585">
        <v>23606</v>
      </c>
      <c r="T363" s="584">
        <f t="shared" si="40"/>
        <v>72.289082835706637</v>
      </c>
      <c r="U363" s="568">
        <v>48603</v>
      </c>
      <c r="V363" s="614">
        <f t="shared" si="41"/>
        <v>75.008102226954946</v>
      </c>
      <c r="W363" s="577"/>
      <c r="X363" s="590">
        <v>32142</v>
      </c>
      <c r="Y363" s="585">
        <v>32655</v>
      </c>
      <c r="Z363" s="567">
        <v>64797</v>
      </c>
      <c r="AA363" s="579"/>
    </row>
    <row r="364" spans="1:27">
      <c r="A364" s="2411"/>
      <c r="B364" s="2414" t="s">
        <v>569</v>
      </c>
      <c r="C364" s="2415" t="s">
        <v>1810</v>
      </c>
      <c r="D364" s="629">
        <f t="shared" ref="D364:O364" si="45">SUM(D354:D363)</f>
        <v>168592</v>
      </c>
      <c r="E364" s="630">
        <f t="shared" si="45"/>
        <v>129148</v>
      </c>
      <c r="F364" s="631">
        <f t="shared" si="45"/>
        <v>297740</v>
      </c>
      <c r="G364" s="632">
        <f t="shared" si="45"/>
        <v>150915</v>
      </c>
      <c r="H364" s="632">
        <f t="shared" si="45"/>
        <v>114054</v>
      </c>
      <c r="I364" s="632">
        <f t="shared" si="45"/>
        <v>264969</v>
      </c>
      <c r="J364" s="629">
        <f t="shared" si="45"/>
        <v>76423</v>
      </c>
      <c r="K364" s="630">
        <f t="shared" si="45"/>
        <v>74209</v>
      </c>
      <c r="L364" s="631">
        <f t="shared" si="45"/>
        <v>150632</v>
      </c>
      <c r="M364" s="632">
        <f t="shared" si="45"/>
        <v>75579</v>
      </c>
      <c r="N364" s="632">
        <f t="shared" si="45"/>
        <v>85341</v>
      </c>
      <c r="O364" s="632">
        <f t="shared" si="45"/>
        <v>160920</v>
      </c>
      <c r="Q364" s="1110">
        <f>SUM(Q354:Q363)</f>
        <v>471509</v>
      </c>
      <c r="R364" s="1111">
        <f t="shared" si="39"/>
        <v>87.444733757659378</v>
      </c>
      <c r="S364" s="1112">
        <f>SUM(S354:S363)</f>
        <v>402752</v>
      </c>
      <c r="T364" s="1111">
        <f t="shared" si="40"/>
        <v>77.517601364226024</v>
      </c>
      <c r="U364" s="1113">
        <f>SUM(U354:U363)</f>
        <v>874261</v>
      </c>
      <c r="V364" s="1114">
        <f t="shared" si="41"/>
        <v>82.573268981931861</v>
      </c>
      <c r="W364" s="577"/>
      <c r="X364" s="1115">
        <f>SUM(X354:X363)</f>
        <v>539208</v>
      </c>
      <c r="Y364" s="1116">
        <f>SUM(Y354:Y363)</f>
        <v>519562</v>
      </c>
      <c r="Z364" s="1117">
        <f>SUM(Z354:Z363)</f>
        <v>1058770</v>
      </c>
      <c r="AA364" s="579"/>
    </row>
    <row r="365" spans="1:27">
      <c r="A365" s="2411"/>
      <c r="B365" s="654" t="s">
        <v>2134</v>
      </c>
      <c r="C365" s="650" t="s">
        <v>2135</v>
      </c>
      <c r="D365" s="557">
        <v>27799</v>
      </c>
      <c r="E365" s="558">
        <v>20912</v>
      </c>
      <c r="F365" s="559">
        <v>48711</v>
      </c>
      <c r="G365" s="557">
        <v>18020</v>
      </c>
      <c r="H365" s="558">
        <v>14235</v>
      </c>
      <c r="I365" s="559">
        <v>32255</v>
      </c>
      <c r="J365" s="557">
        <v>9918</v>
      </c>
      <c r="K365" s="558">
        <v>9786</v>
      </c>
      <c r="L365" s="559">
        <v>19704</v>
      </c>
      <c r="M365" s="558">
        <v>9314</v>
      </c>
      <c r="N365" s="558">
        <v>11900</v>
      </c>
      <c r="O365" s="559">
        <v>21214</v>
      </c>
      <c r="Q365" s="588">
        <v>65051</v>
      </c>
      <c r="R365" s="582">
        <f t="shared" si="39"/>
        <v>93.489602046535694</v>
      </c>
      <c r="S365" s="581">
        <v>56833</v>
      </c>
      <c r="T365" s="582">
        <f t="shared" si="40"/>
        <v>86.883341231865231</v>
      </c>
      <c r="U365" s="560">
        <v>121884</v>
      </c>
      <c r="V365" s="612">
        <f t="shared" si="41"/>
        <v>90.288457264767317</v>
      </c>
      <c r="W365" s="577"/>
      <c r="X365" s="588">
        <v>69581</v>
      </c>
      <c r="Y365" s="581">
        <v>65413</v>
      </c>
      <c r="Z365" s="559">
        <v>134994</v>
      </c>
      <c r="AA365" s="579"/>
    </row>
    <row r="366" spans="1:27">
      <c r="A366" s="2411"/>
      <c r="B366" s="655"/>
      <c r="C366" s="651" t="s">
        <v>2136</v>
      </c>
      <c r="D366" s="562">
        <v>22144</v>
      </c>
      <c r="E366" s="563">
        <v>17012</v>
      </c>
      <c r="F366" s="564">
        <v>39156</v>
      </c>
      <c r="G366" s="562">
        <v>17801</v>
      </c>
      <c r="H366" s="563">
        <v>12390</v>
      </c>
      <c r="I366" s="564">
        <v>30191</v>
      </c>
      <c r="J366" s="562">
        <v>9222</v>
      </c>
      <c r="K366" s="563">
        <v>8934</v>
      </c>
      <c r="L366" s="564">
        <v>18156</v>
      </c>
      <c r="M366" s="563">
        <v>9616</v>
      </c>
      <c r="N366" s="563">
        <v>11245</v>
      </c>
      <c r="O366" s="564">
        <v>20861</v>
      </c>
      <c r="Q366" s="589">
        <v>58783</v>
      </c>
      <c r="R366" s="576">
        <f t="shared" si="39"/>
        <v>123.57937225387349</v>
      </c>
      <c r="S366" s="574">
        <v>49581</v>
      </c>
      <c r="T366" s="576">
        <f t="shared" si="40"/>
        <v>110.26085796250584</v>
      </c>
      <c r="U366" s="561">
        <v>108364</v>
      </c>
      <c r="V366" s="613">
        <f t="shared" si="41"/>
        <v>117.10722545226619</v>
      </c>
      <c r="W366" s="577"/>
      <c r="X366" s="589">
        <v>47567</v>
      </c>
      <c r="Y366" s="574">
        <v>44967</v>
      </c>
      <c r="Z366" s="564">
        <v>92534</v>
      </c>
      <c r="AA366" s="579"/>
    </row>
    <row r="367" spans="1:27">
      <c r="A367" s="2411"/>
      <c r="B367" s="655"/>
      <c r="C367" s="651" t="s">
        <v>2137</v>
      </c>
      <c r="D367" s="562">
        <v>34009</v>
      </c>
      <c r="E367" s="563">
        <v>24682</v>
      </c>
      <c r="F367" s="564">
        <v>58691</v>
      </c>
      <c r="G367" s="562">
        <v>25348</v>
      </c>
      <c r="H367" s="563">
        <v>19425</v>
      </c>
      <c r="I367" s="564">
        <v>44773</v>
      </c>
      <c r="J367" s="562">
        <v>17038</v>
      </c>
      <c r="K367" s="563">
        <v>15900</v>
      </c>
      <c r="L367" s="564">
        <v>32938</v>
      </c>
      <c r="M367" s="563">
        <v>16584</v>
      </c>
      <c r="N367" s="563">
        <v>19087</v>
      </c>
      <c r="O367" s="564">
        <v>35671</v>
      </c>
      <c r="Q367" s="589">
        <v>92979</v>
      </c>
      <c r="R367" s="576">
        <f t="shared" si="39"/>
        <v>68.785186390773305</v>
      </c>
      <c r="S367" s="574">
        <v>79094</v>
      </c>
      <c r="T367" s="576">
        <f t="shared" si="40"/>
        <v>60.608429118773948</v>
      </c>
      <c r="U367" s="561">
        <v>172073</v>
      </c>
      <c r="V367" s="613">
        <f t="shared" si="41"/>
        <v>64.768719440816341</v>
      </c>
      <c r="W367" s="577"/>
      <c r="X367" s="589">
        <v>135173</v>
      </c>
      <c r="Y367" s="574">
        <v>130500</v>
      </c>
      <c r="Z367" s="564">
        <v>265673</v>
      </c>
      <c r="AA367" s="579"/>
    </row>
    <row r="368" spans="1:27">
      <c r="A368" s="2411"/>
      <c r="B368" s="655"/>
      <c r="C368" s="651" t="s">
        <v>2138</v>
      </c>
      <c r="D368" s="562">
        <v>14708</v>
      </c>
      <c r="E368" s="563">
        <v>11466</v>
      </c>
      <c r="F368" s="564">
        <v>26174</v>
      </c>
      <c r="G368" s="562">
        <v>14599</v>
      </c>
      <c r="H368" s="563">
        <v>10051</v>
      </c>
      <c r="I368" s="564">
        <v>24650</v>
      </c>
      <c r="J368" s="562">
        <v>7582</v>
      </c>
      <c r="K368" s="563">
        <v>6988</v>
      </c>
      <c r="L368" s="564">
        <v>14570</v>
      </c>
      <c r="M368" s="563">
        <v>8461</v>
      </c>
      <c r="N368" s="563">
        <v>9145</v>
      </c>
      <c r="O368" s="564">
        <v>17606</v>
      </c>
      <c r="Q368" s="589">
        <v>45350</v>
      </c>
      <c r="R368" s="576">
        <f t="shared" si="39"/>
        <v>101.26158311934799</v>
      </c>
      <c r="S368" s="574">
        <v>37650</v>
      </c>
      <c r="T368" s="576">
        <f t="shared" si="40"/>
        <v>87.371205792258422</v>
      </c>
      <c r="U368" s="561">
        <v>83000</v>
      </c>
      <c r="V368" s="613">
        <f t="shared" si="41"/>
        <v>94.450197435051265</v>
      </c>
      <c r="W368" s="577"/>
      <c r="X368" s="589">
        <v>44785</v>
      </c>
      <c r="Y368" s="574">
        <v>43092</v>
      </c>
      <c r="Z368" s="564">
        <v>87877</v>
      </c>
      <c r="AA368" s="579"/>
    </row>
    <row r="369" spans="1:27">
      <c r="A369" s="2411"/>
      <c r="B369" s="655"/>
      <c r="C369" s="651" t="s">
        <v>2139</v>
      </c>
      <c r="D369" s="562">
        <v>25369</v>
      </c>
      <c r="E369" s="563">
        <v>17754</v>
      </c>
      <c r="F369" s="564">
        <v>43123</v>
      </c>
      <c r="G369" s="562">
        <v>15690</v>
      </c>
      <c r="H369" s="563">
        <v>11815</v>
      </c>
      <c r="I369" s="564">
        <v>27505</v>
      </c>
      <c r="J369" s="562">
        <v>9785</v>
      </c>
      <c r="K369" s="563">
        <v>9650</v>
      </c>
      <c r="L369" s="564">
        <v>19435</v>
      </c>
      <c r="M369" s="563">
        <v>9449</v>
      </c>
      <c r="N369" s="563">
        <v>11674</v>
      </c>
      <c r="O369" s="564">
        <v>21123</v>
      </c>
      <c r="Q369" s="589">
        <v>60293</v>
      </c>
      <c r="R369" s="576">
        <f t="shared" si="39"/>
        <v>90.806813560853655</v>
      </c>
      <c r="S369" s="574">
        <v>50893</v>
      </c>
      <c r="T369" s="576">
        <f t="shared" si="40"/>
        <v>78.351166191979061</v>
      </c>
      <c r="U369" s="561">
        <v>111186</v>
      </c>
      <c r="V369" s="613">
        <f t="shared" si="41"/>
        <v>84.647359766124609</v>
      </c>
      <c r="W369" s="577"/>
      <c r="X369" s="589">
        <v>66397</v>
      </c>
      <c r="Y369" s="574">
        <v>64955</v>
      </c>
      <c r="Z369" s="564">
        <v>131352</v>
      </c>
      <c r="AA369" s="579"/>
    </row>
    <row r="370" spans="1:27">
      <c r="A370" s="2411"/>
      <c r="B370" s="655"/>
      <c r="C370" s="651" t="s">
        <v>2140</v>
      </c>
      <c r="D370" s="562">
        <v>17315</v>
      </c>
      <c r="E370" s="563">
        <v>13312</v>
      </c>
      <c r="F370" s="564">
        <v>30627</v>
      </c>
      <c r="G370" s="562">
        <v>17285</v>
      </c>
      <c r="H370" s="563">
        <v>15249</v>
      </c>
      <c r="I370" s="564">
        <v>32534</v>
      </c>
      <c r="J370" s="562">
        <v>7259</v>
      </c>
      <c r="K370" s="563">
        <v>7877</v>
      </c>
      <c r="L370" s="564">
        <v>15136</v>
      </c>
      <c r="M370" s="563">
        <v>5708</v>
      </c>
      <c r="N370" s="563">
        <v>7256</v>
      </c>
      <c r="O370" s="564">
        <v>12964</v>
      </c>
      <c r="Q370" s="589">
        <v>47567</v>
      </c>
      <c r="R370" s="576">
        <f t="shared" si="39"/>
        <v>89.120170869711842</v>
      </c>
      <c r="S370" s="574">
        <v>43694</v>
      </c>
      <c r="T370" s="576">
        <f t="shared" si="40"/>
        <v>81.527782960779192</v>
      </c>
      <c r="U370" s="561">
        <v>91261</v>
      </c>
      <c r="V370" s="613">
        <f t="shared" si="41"/>
        <v>85.316169321666294</v>
      </c>
      <c r="W370" s="577"/>
      <c r="X370" s="589">
        <v>53374</v>
      </c>
      <c r="Y370" s="574">
        <v>53594</v>
      </c>
      <c r="Z370" s="564">
        <v>106968</v>
      </c>
      <c r="AA370" s="579"/>
    </row>
    <row r="371" spans="1:27">
      <c r="A371" s="2411"/>
      <c r="B371" s="655"/>
      <c r="C371" s="651" t="s">
        <v>2141</v>
      </c>
      <c r="D371" s="562">
        <v>896</v>
      </c>
      <c r="E371" s="563">
        <v>624</v>
      </c>
      <c r="F371" s="564">
        <v>1520</v>
      </c>
      <c r="G371" s="562">
        <v>1039</v>
      </c>
      <c r="H371" s="563">
        <v>952</v>
      </c>
      <c r="I371" s="564">
        <v>1991</v>
      </c>
      <c r="J371" s="562">
        <v>548</v>
      </c>
      <c r="K371" s="563">
        <v>623</v>
      </c>
      <c r="L371" s="564">
        <v>1171</v>
      </c>
      <c r="M371" s="563">
        <v>671</v>
      </c>
      <c r="N371" s="563">
        <v>878</v>
      </c>
      <c r="O371" s="564">
        <v>1549</v>
      </c>
      <c r="Q371" s="589">
        <v>3154</v>
      </c>
      <c r="R371" s="576">
        <f t="shared" si="39"/>
        <v>142.13609734114465</v>
      </c>
      <c r="S371" s="574">
        <v>3077</v>
      </c>
      <c r="T371" s="576">
        <f t="shared" si="40"/>
        <v>126.93894389438944</v>
      </c>
      <c r="U371" s="561">
        <v>6231</v>
      </c>
      <c r="V371" s="613">
        <f t="shared" si="41"/>
        <v>134.20202455309067</v>
      </c>
      <c r="W371" s="577"/>
      <c r="X371" s="589">
        <v>2219</v>
      </c>
      <c r="Y371" s="574">
        <v>2424</v>
      </c>
      <c r="Z371" s="564">
        <v>4643</v>
      </c>
      <c r="AA371" s="579"/>
    </row>
    <row r="372" spans="1:27">
      <c r="A372" s="2411"/>
      <c r="B372" s="655"/>
      <c r="C372" s="651" t="s">
        <v>2142</v>
      </c>
      <c r="D372" s="562">
        <v>4332</v>
      </c>
      <c r="E372" s="563">
        <v>3225</v>
      </c>
      <c r="F372" s="564">
        <v>7557</v>
      </c>
      <c r="G372" s="562">
        <v>4288</v>
      </c>
      <c r="H372" s="563">
        <v>3890</v>
      </c>
      <c r="I372" s="564">
        <v>8178</v>
      </c>
      <c r="J372" s="562">
        <v>1671</v>
      </c>
      <c r="K372" s="563">
        <v>1737</v>
      </c>
      <c r="L372" s="564">
        <v>3408</v>
      </c>
      <c r="M372" s="563">
        <v>1429</v>
      </c>
      <c r="N372" s="563">
        <v>1662</v>
      </c>
      <c r="O372" s="564">
        <v>3091</v>
      </c>
      <c r="Q372" s="589">
        <v>11720</v>
      </c>
      <c r="R372" s="576">
        <f t="shared" si="39"/>
        <v>79.522323246030666</v>
      </c>
      <c r="S372" s="574">
        <v>10514</v>
      </c>
      <c r="T372" s="576">
        <f t="shared" si="40"/>
        <v>70.725144625319516</v>
      </c>
      <c r="U372" s="561">
        <v>22234</v>
      </c>
      <c r="V372" s="613">
        <f t="shared" si="41"/>
        <v>75.104715578975814</v>
      </c>
      <c r="W372" s="577"/>
      <c r="X372" s="589">
        <v>14738</v>
      </c>
      <c r="Y372" s="574">
        <v>14866</v>
      </c>
      <c r="Z372" s="564">
        <v>29604</v>
      </c>
      <c r="AA372" s="579"/>
    </row>
    <row r="373" spans="1:27">
      <c r="A373" s="2411"/>
      <c r="B373" s="655"/>
      <c r="C373" s="651" t="s">
        <v>2143</v>
      </c>
      <c r="D373" s="562">
        <v>1982</v>
      </c>
      <c r="E373" s="563">
        <v>1358</v>
      </c>
      <c r="F373" s="564">
        <v>3340</v>
      </c>
      <c r="G373" s="562">
        <v>1825</v>
      </c>
      <c r="H373" s="563">
        <v>1931</v>
      </c>
      <c r="I373" s="564">
        <v>3756</v>
      </c>
      <c r="J373" s="562">
        <v>635</v>
      </c>
      <c r="K373" s="563">
        <v>697</v>
      </c>
      <c r="L373" s="564">
        <v>1332</v>
      </c>
      <c r="M373" s="563">
        <v>469</v>
      </c>
      <c r="N373" s="563">
        <v>633</v>
      </c>
      <c r="O373" s="564">
        <v>1102</v>
      </c>
      <c r="Q373" s="589">
        <v>4911</v>
      </c>
      <c r="R373" s="576">
        <f t="shared" si="39"/>
        <v>82.330259849119869</v>
      </c>
      <c r="S373" s="574">
        <v>4619</v>
      </c>
      <c r="T373" s="576">
        <f t="shared" si="40"/>
        <v>80.260642919200691</v>
      </c>
      <c r="U373" s="561">
        <v>9530</v>
      </c>
      <c r="V373" s="613">
        <f t="shared" si="41"/>
        <v>81.313993174061437</v>
      </c>
      <c r="W373" s="577"/>
      <c r="X373" s="589">
        <v>5965</v>
      </c>
      <c r="Y373" s="574">
        <v>5755</v>
      </c>
      <c r="Z373" s="564">
        <v>11720</v>
      </c>
      <c r="AA373" s="579"/>
    </row>
    <row r="374" spans="1:27">
      <c r="A374" s="2411"/>
      <c r="B374" s="655"/>
      <c r="C374" s="651" t="s">
        <v>2144</v>
      </c>
      <c r="D374" s="562">
        <v>2013</v>
      </c>
      <c r="E374" s="563">
        <v>1741</v>
      </c>
      <c r="F374" s="564">
        <v>3754</v>
      </c>
      <c r="G374" s="562">
        <v>944</v>
      </c>
      <c r="H374" s="563">
        <v>942</v>
      </c>
      <c r="I374" s="564">
        <v>1886</v>
      </c>
      <c r="J374" s="562">
        <v>364</v>
      </c>
      <c r="K374" s="563">
        <v>451</v>
      </c>
      <c r="L374" s="564">
        <v>815</v>
      </c>
      <c r="M374" s="563">
        <v>369</v>
      </c>
      <c r="N374" s="563">
        <v>605</v>
      </c>
      <c r="O374" s="564">
        <v>974</v>
      </c>
      <c r="Q374" s="589">
        <v>3690</v>
      </c>
      <c r="R374" s="576">
        <f t="shared" si="39"/>
        <v>100.81967213114754</v>
      </c>
      <c r="S374" s="574">
        <v>3739</v>
      </c>
      <c r="T374" s="576">
        <f t="shared" si="40"/>
        <v>85.093309057806096</v>
      </c>
      <c r="U374" s="561">
        <v>7429</v>
      </c>
      <c r="V374" s="613">
        <f t="shared" si="41"/>
        <v>92.239880804569154</v>
      </c>
      <c r="W374" s="577"/>
      <c r="X374" s="589">
        <v>3660</v>
      </c>
      <c r="Y374" s="574">
        <v>4394</v>
      </c>
      <c r="Z374" s="564">
        <v>8054</v>
      </c>
      <c r="AA374" s="579"/>
    </row>
    <row r="375" spans="1:27">
      <c r="A375" s="2411"/>
      <c r="B375" s="655"/>
      <c r="C375" s="651" t="s">
        <v>2145</v>
      </c>
      <c r="D375" s="562">
        <v>7374</v>
      </c>
      <c r="E375" s="563">
        <v>5521</v>
      </c>
      <c r="F375" s="564">
        <v>12895</v>
      </c>
      <c r="G375" s="562">
        <v>9271</v>
      </c>
      <c r="H375" s="563">
        <v>7220</v>
      </c>
      <c r="I375" s="564">
        <v>16491</v>
      </c>
      <c r="J375" s="562">
        <v>4877</v>
      </c>
      <c r="K375" s="563">
        <v>4826</v>
      </c>
      <c r="L375" s="564">
        <v>9703</v>
      </c>
      <c r="M375" s="563">
        <v>4348</v>
      </c>
      <c r="N375" s="563">
        <v>5171</v>
      </c>
      <c r="O375" s="564">
        <v>9519</v>
      </c>
      <c r="Q375" s="589">
        <v>25870</v>
      </c>
      <c r="R375" s="576">
        <f t="shared" si="39"/>
        <v>65.9259448026299</v>
      </c>
      <c r="S375" s="574">
        <v>22738</v>
      </c>
      <c r="T375" s="576">
        <f t="shared" si="40"/>
        <v>60.29700344736144</v>
      </c>
      <c r="U375" s="561">
        <v>48608</v>
      </c>
      <c r="V375" s="613">
        <f t="shared" si="41"/>
        <v>63.167470208314384</v>
      </c>
      <c r="W375" s="577"/>
      <c r="X375" s="589">
        <v>39241</v>
      </c>
      <c r="Y375" s="574">
        <v>37710</v>
      </c>
      <c r="Z375" s="564">
        <v>76951</v>
      </c>
      <c r="AA375" s="579"/>
    </row>
    <row r="376" spans="1:27">
      <c r="A376" s="2411"/>
      <c r="B376" s="655"/>
      <c r="C376" s="651" t="s">
        <v>2146</v>
      </c>
      <c r="D376" s="562">
        <v>5330</v>
      </c>
      <c r="E376" s="563">
        <v>4329</v>
      </c>
      <c r="F376" s="564">
        <v>9659</v>
      </c>
      <c r="G376" s="562">
        <v>4126</v>
      </c>
      <c r="H376" s="563">
        <v>3474</v>
      </c>
      <c r="I376" s="564">
        <v>7600</v>
      </c>
      <c r="J376" s="562">
        <v>2158</v>
      </c>
      <c r="K376" s="563">
        <v>2152</v>
      </c>
      <c r="L376" s="564">
        <v>4310</v>
      </c>
      <c r="M376" s="563">
        <v>1956</v>
      </c>
      <c r="N376" s="563">
        <v>2496</v>
      </c>
      <c r="O376" s="564">
        <v>4452</v>
      </c>
      <c r="Q376" s="589">
        <v>13570</v>
      </c>
      <c r="R376" s="576">
        <f t="shared" si="39"/>
        <v>87.814663819323115</v>
      </c>
      <c r="S376" s="574">
        <v>12451</v>
      </c>
      <c r="T376" s="576">
        <f t="shared" si="40"/>
        <v>79.356277884002552</v>
      </c>
      <c r="U376" s="561">
        <v>26021</v>
      </c>
      <c r="V376" s="613">
        <f t="shared" si="41"/>
        <v>83.553286452814433</v>
      </c>
      <c r="W376" s="577"/>
      <c r="X376" s="589">
        <v>15453</v>
      </c>
      <c r="Y376" s="574">
        <v>15690</v>
      </c>
      <c r="Z376" s="564">
        <v>31143</v>
      </c>
      <c r="AA376" s="579"/>
    </row>
    <row r="377" spans="1:27">
      <c r="A377" s="2411"/>
      <c r="B377" s="655"/>
      <c r="C377" s="651" t="s">
        <v>2147</v>
      </c>
      <c r="D377" s="562">
        <v>4470</v>
      </c>
      <c r="E377" s="563">
        <v>3229</v>
      </c>
      <c r="F377" s="564">
        <v>7699</v>
      </c>
      <c r="G377" s="562">
        <v>4866</v>
      </c>
      <c r="H377" s="563">
        <v>4347</v>
      </c>
      <c r="I377" s="564">
        <v>9213</v>
      </c>
      <c r="J377" s="562">
        <v>2222</v>
      </c>
      <c r="K377" s="563">
        <v>2452</v>
      </c>
      <c r="L377" s="564">
        <v>4674</v>
      </c>
      <c r="M377" s="563">
        <v>2023</v>
      </c>
      <c r="N377" s="563">
        <v>2508</v>
      </c>
      <c r="O377" s="564">
        <v>4531</v>
      </c>
      <c r="Q377" s="589">
        <v>13581</v>
      </c>
      <c r="R377" s="576">
        <f t="shared" si="39"/>
        <v>85.863311626730734</v>
      </c>
      <c r="S377" s="574">
        <v>12536</v>
      </c>
      <c r="T377" s="576">
        <f t="shared" si="40"/>
        <v>79.507832815373888</v>
      </c>
      <c r="U377" s="561">
        <v>26117</v>
      </c>
      <c r="V377" s="613">
        <f t="shared" si="41"/>
        <v>82.690602836879435</v>
      </c>
      <c r="W377" s="577"/>
      <c r="X377" s="589">
        <v>15817</v>
      </c>
      <c r="Y377" s="574">
        <v>15767</v>
      </c>
      <c r="Z377" s="564">
        <v>31584</v>
      </c>
      <c r="AA377" s="579"/>
    </row>
    <row r="378" spans="1:27">
      <c r="A378" s="2411"/>
      <c r="B378" s="655"/>
      <c r="C378" s="651" t="s">
        <v>2148</v>
      </c>
      <c r="D378" s="562">
        <v>7146</v>
      </c>
      <c r="E378" s="563">
        <v>5177</v>
      </c>
      <c r="F378" s="564">
        <v>12323</v>
      </c>
      <c r="G378" s="562">
        <v>6267</v>
      </c>
      <c r="H378" s="563">
        <v>5081</v>
      </c>
      <c r="I378" s="564">
        <v>11348</v>
      </c>
      <c r="J378" s="562">
        <v>3671</v>
      </c>
      <c r="K378" s="563">
        <v>3592</v>
      </c>
      <c r="L378" s="564">
        <v>7263</v>
      </c>
      <c r="M378" s="563">
        <v>3146</v>
      </c>
      <c r="N378" s="563">
        <v>3918</v>
      </c>
      <c r="O378" s="564">
        <v>7064</v>
      </c>
      <c r="Q378" s="589">
        <v>20230</v>
      </c>
      <c r="R378" s="576">
        <f t="shared" si="39"/>
        <v>82.279253263919955</v>
      </c>
      <c r="S378" s="574">
        <v>17768</v>
      </c>
      <c r="T378" s="576">
        <f t="shared" si="40"/>
        <v>71.151689892679798</v>
      </c>
      <c r="U378" s="561">
        <v>37998</v>
      </c>
      <c r="V378" s="613">
        <f t="shared" si="41"/>
        <v>76.672249238281651</v>
      </c>
      <c r="W378" s="577"/>
      <c r="X378" s="589">
        <v>24587</v>
      </c>
      <c r="Y378" s="574">
        <v>24972</v>
      </c>
      <c r="Z378" s="564">
        <v>49559</v>
      </c>
      <c r="AA378" s="579"/>
    </row>
    <row r="379" spans="1:27">
      <c r="A379" s="2411"/>
      <c r="B379" s="656"/>
      <c r="C379" s="653" t="s">
        <v>2149</v>
      </c>
      <c r="D379" s="565">
        <v>10755</v>
      </c>
      <c r="E379" s="566">
        <v>8112</v>
      </c>
      <c r="F379" s="567">
        <v>18867</v>
      </c>
      <c r="G379" s="565">
        <v>11586</v>
      </c>
      <c r="H379" s="566">
        <v>8909</v>
      </c>
      <c r="I379" s="567">
        <v>20495</v>
      </c>
      <c r="J379" s="565">
        <v>6577</v>
      </c>
      <c r="K379" s="566">
        <v>6633</v>
      </c>
      <c r="L379" s="567">
        <v>13210</v>
      </c>
      <c r="M379" s="566">
        <v>5643</v>
      </c>
      <c r="N379" s="566">
        <v>6687</v>
      </c>
      <c r="O379" s="567">
        <v>12330</v>
      </c>
      <c r="Q379" s="590">
        <v>34561</v>
      </c>
      <c r="R379" s="584">
        <f t="shared" si="39"/>
        <v>78.935227480358122</v>
      </c>
      <c r="S379" s="585">
        <v>30341</v>
      </c>
      <c r="T379" s="584">
        <f t="shared" si="40"/>
        <v>72.523663830194096</v>
      </c>
      <c r="U379" s="568">
        <v>64902</v>
      </c>
      <c r="V379" s="614">
        <f t="shared" si="41"/>
        <v>75.802382620882966</v>
      </c>
      <c r="W379" s="577"/>
      <c r="X379" s="590">
        <v>43784</v>
      </c>
      <c r="Y379" s="585">
        <v>41836</v>
      </c>
      <c r="Z379" s="567">
        <v>85620</v>
      </c>
      <c r="AA379" s="579"/>
    </row>
    <row r="380" spans="1:27">
      <c r="A380" s="1055"/>
      <c r="B380" s="2423" t="s">
        <v>569</v>
      </c>
      <c r="C380" s="2424" t="s">
        <v>1810</v>
      </c>
      <c r="D380" s="629">
        <f t="shared" ref="D380:O380" si="46">SUM(D365:D379)</f>
        <v>185642</v>
      </c>
      <c r="E380" s="630">
        <f t="shared" si="46"/>
        <v>138454</v>
      </c>
      <c r="F380" s="631">
        <f t="shared" si="46"/>
        <v>324096</v>
      </c>
      <c r="G380" s="632">
        <f t="shared" si="46"/>
        <v>152955</v>
      </c>
      <c r="H380" s="632">
        <f t="shared" si="46"/>
        <v>119911</v>
      </c>
      <c r="I380" s="632">
        <f t="shared" si="46"/>
        <v>272866</v>
      </c>
      <c r="J380" s="629">
        <f t="shared" si="46"/>
        <v>83527</v>
      </c>
      <c r="K380" s="630">
        <f t="shared" si="46"/>
        <v>82298</v>
      </c>
      <c r="L380" s="631">
        <f t="shared" si="46"/>
        <v>165825</v>
      </c>
      <c r="M380" s="632">
        <f t="shared" si="46"/>
        <v>79186</v>
      </c>
      <c r="N380" s="632">
        <f t="shared" si="46"/>
        <v>94865</v>
      </c>
      <c r="O380" s="632">
        <f t="shared" si="46"/>
        <v>174051</v>
      </c>
      <c r="Q380" s="1110">
        <f>SUM(Q365:Q379)</f>
        <v>501310</v>
      </c>
      <c r="R380" s="1111">
        <f t="shared" si="39"/>
        <v>86.085300536970607</v>
      </c>
      <c r="S380" s="1112">
        <f>SUM(S365:S379)</f>
        <v>435528</v>
      </c>
      <c r="T380" s="1111">
        <f t="shared" si="40"/>
        <v>76.957247740464894</v>
      </c>
      <c r="U380" s="1113">
        <f>SUM(U365:U379)</f>
        <v>936838</v>
      </c>
      <c r="V380" s="1114">
        <f t="shared" si="41"/>
        <v>81.586482692314391</v>
      </c>
      <c r="W380" s="577"/>
      <c r="X380" s="1115">
        <f>SUM(X365:X379)</f>
        <v>582341</v>
      </c>
      <c r="Y380" s="1116">
        <f>SUM(Y365:Y379)</f>
        <v>565935</v>
      </c>
      <c r="Z380" s="1117">
        <f>SUM(Z365:Z379)</f>
        <v>1148276</v>
      </c>
      <c r="AA380" s="579"/>
    </row>
    <row r="381" spans="1:27">
      <c r="A381" s="1109"/>
      <c r="B381" s="1139" t="s">
        <v>2150</v>
      </c>
      <c r="C381" s="406" t="s">
        <v>2150</v>
      </c>
      <c r="D381" s="603">
        <v>87777</v>
      </c>
      <c r="E381" s="604">
        <v>87643</v>
      </c>
      <c r="F381" s="605">
        <f>+E381+D381</f>
        <v>175420</v>
      </c>
      <c r="G381" s="603">
        <v>8086</v>
      </c>
      <c r="H381" s="604">
        <v>8958</v>
      </c>
      <c r="I381" s="605">
        <f>+H381+G381</f>
        <v>17044</v>
      </c>
      <c r="J381" s="603">
        <v>1693</v>
      </c>
      <c r="K381" s="604">
        <v>3011</v>
      </c>
      <c r="L381" s="605">
        <f>+K381+J381</f>
        <v>4704</v>
      </c>
      <c r="M381" s="603">
        <v>3461</v>
      </c>
      <c r="N381" s="604">
        <v>6816</v>
      </c>
      <c r="O381" s="605">
        <f>+N381+M381</f>
        <v>10277</v>
      </c>
      <c r="Q381" s="1107">
        <f>+D381+G381+J381+M381</f>
        <v>101017</v>
      </c>
      <c r="R381" s="1102"/>
      <c r="S381" s="1108">
        <f>+E381+H381+K381+N381</f>
        <v>106428</v>
      </c>
      <c r="T381" s="621"/>
      <c r="U381" s="1108">
        <f>+S381+Q381</f>
        <v>207445</v>
      </c>
      <c r="V381" s="622"/>
      <c r="X381" s="620"/>
      <c r="Y381" s="621"/>
      <c r="Z381" s="622"/>
      <c r="AA381" s="579"/>
    </row>
    <row r="382" spans="1:27">
      <c r="A382" s="1109"/>
      <c r="B382" s="2421" t="s">
        <v>569</v>
      </c>
      <c r="C382" s="2422" t="s">
        <v>1810</v>
      </c>
      <c r="D382" s="1136">
        <f t="shared" ref="D382:O382" si="47">+D381</f>
        <v>87777</v>
      </c>
      <c r="E382" s="1137">
        <f t="shared" si="47"/>
        <v>87643</v>
      </c>
      <c r="F382" s="1138">
        <f t="shared" si="47"/>
        <v>175420</v>
      </c>
      <c r="G382" s="1137">
        <f t="shared" si="47"/>
        <v>8086</v>
      </c>
      <c r="H382" s="1137">
        <f t="shared" si="47"/>
        <v>8958</v>
      </c>
      <c r="I382" s="1137">
        <f t="shared" si="47"/>
        <v>17044</v>
      </c>
      <c r="J382" s="1136">
        <f t="shared" si="47"/>
        <v>1693</v>
      </c>
      <c r="K382" s="1137">
        <f t="shared" si="47"/>
        <v>3011</v>
      </c>
      <c r="L382" s="1138">
        <f t="shared" si="47"/>
        <v>4704</v>
      </c>
      <c r="M382" s="1137">
        <f t="shared" si="47"/>
        <v>3461</v>
      </c>
      <c r="N382" s="1137">
        <f t="shared" si="47"/>
        <v>6816</v>
      </c>
      <c r="O382" s="1137">
        <f t="shared" si="47"/>
        <v>10277</v>
      </c>
      <c r="Q382" s="1128">
        <f>+Q381</f>
        <v>101017</v>
      </c>
      <c r="R382" s="1129"/>
      <c r="S382" s="1130">
        <f>+S381</f>
        <v>106428</v>
      </c>
      <c r="T382" s="1129"/>
      <c r="U382" s="1127">
        <f>+U381</f>
        <v>207445</v>
      </c>
      <c r="V382" s="1131"/>
      <c r="X382" s="1118"/>
      <c r="Y382" s="1119"/>
      <c r="Z382" s="1120"/>
    </row>
    <row r="383" spans="1:27">
      <c r="A383" s="628"/>
      <c r="B383" s="1141"/>
      <c r="C383" s="1141"/>
      <c r="D383" s="692"/>
      <c r="E383" s="692"/>
      <c r="F383" s="692"/>
      <c r="G383" s="692"/>
      <c r="H383" s="692"/>
      <c r="I383" s="692"/>
      <c r="J383" s="692"/>
      <c r="K383" s="692"/>
      <c r="L383" s="692"/>
      <c r="M383" s="692"/>
      <c r="N383" s="692"/>
      <c r="O383" s="692"/>
      <c r="P383" s="92"/>
      <c r="Q383" s="1140"/>
      <c r="R383" s="1140"/>
      <c r="S383" s="1140"/>
      <c r="T383" s="1140"/>
      <c r="U383" s="1140"/>
      <c r="V383" s="1140"/>
      <c r="X383" s="1140"/>
      <c r="Y383" s="1140"/>
      <c r="Z383" s="1140"/>
    </row>
    <row r="384" spans="1:27">
      <c r="A384" s="1143"/>
      <c r="B384" s="2419" t="s">
        <v>383</v>
      </c>
      <c r="C384" s="2420"/>
      <c r="D384" s="1132">
        <f t="shared" ref="D384:O384" si="48">+D381+D380+D364+D353+D345+D336+D327+D322+D311+D300+D287+D279+D268+D254+D242+D220+D198+D183+D175+D170+D161+D130+D96+D85+D76+D55+D39+D29+D19+D11</f>
        <v>2566980</v>
      </c>
      <c r="E384" s="1132">
        <f t="shared" si="48"/>
        <v>1976248</v>
      </c>
      <c r="F384" s="1132">
        <f t="shared" si="48"/>
        <v>4543228</v>
      </c>
      <c r="G384" s="1132">
        <f t="shared" si="48"/>
        <v>2234412</v>
      </c>
      <c r="H384" s="1132">
        <f t="shared" si="48"/>
        <v>1741007</v>
      </c>
      <c r="I384" s="1132">
        <f t="shared" si="48"/>
        <v>3975419</v>
      </c>
      <c r="J384" s="1132">
        <f t="shared" si="48"/>
        <v>1023793</v>
      </c>
      <c r="K384" s="1132">
        <f t="shared" si="48"/>
        <v>1021126</v>
      </c>
      <c r="L384" s="1132">
        <f t="shared" si="48"/>
        <v>2044919</v>
      </c>
      <c r="M384" s="1132">
        <f t="shared" si="48"/>
        <v>1011676</v>
      </c>
      <c r="N384" s="1132">
        <f t="shared" si="48"/>
        <v>1156264</v>
      </c>
      <c r="O384" s="1117">
        <f t="shared" si="48"/>
        <v>2167940</v>
      </c>
      <c r="Q384" s="1115">
        <f>+Q381+Q380+Q364+Q353+Q345+Q336+Q327+Q322+Q311+Q300+Q287+Q279+Q268+Q254+Q242+Q220+Q198+Q183+Q175+Q170+Q161+Q130+Q96+Q85+Q76+Q55+Q39+Q29+Q19+Q11</f>
        <v>6836861</v>
      </c>
      <c r="R384" s="1133">
        <f>100*Q384/X384</f>
        <v>78.835296376350769</v>
      </c>
      <c r="S384" s="1116">
        <f>+S381+S380+S364+S353+S345+S336+S327+S322+S311+S300+S287+S279+S268+S254+S242+S220+S198+S183+S175+S170+S161+S130+S96+S85+S76+S55+S39+S29+S19+S11</f>
        <v>5894645</v>
      </c>
      <c r="T384" s="1133">
        <f>100*S384/Y384</f>
        <v>69.356067491812368</v>
      </c>
      <c r="U384" s="1132">
        <f>+U381+U380+U364+U353+U345+U336+U327+U322+U311+U300+U287+U279+U268+U254+U242+U220+U198+U183+U175+U170+U161+U130+U96+U85+U76+U55+U39+U29+U19+U11</f>
        <v>12731506</v>
      </c>
      <c r="V384" s="1134">
        <f>100*U384/Z384</f>
        <v>74.143496410318534</v>
      </c>
      <c r="W384" s="579"/>
      <c r="X384" s="1135">
        <f>+X381+X380+X364+X353+X345+X336+X327+X322+X311+X300+X287+X279+X268+X254+X242+X220+X198+X183+X175+X170+X161+X130+X96+X85+X76+X55+X39+X29+X19+X11</f>
        <v>8672335</v>
      </c>
      <c r="Y384" s="1132">
        <f>+Y381+Y380+Y364+Y353+Y345+Y336+Y327+Y322+Y311+Y300+Y287+Y279+Y268+Y254+Y242+Y220+Y198+Y183+Y175+Y170+Y161+Y130+Y96+Y85+Y76+Y55+Y39+Y29+Y19+Y11</f>
        <v>8499105</v>
      </c>
      <c r="Z384" s="1117">
        <f>+Z381+Z380+Z364+Z353+Z345+Z336+Z327+Z322+Z311+Z300+Z287+Z279+Z268+Z254+Z242+Z220+Z198+Z183+Z175+Z170+Z161+Z130+Z96+Z85+Z76+Z55+Z39+Z29+Z19+Z11</f>
        <v>17171440</v>
      </c>
    </row>
    <row r="385" spans="1:26">
      <c r="A385" s="1142"/>
      <c r="B385" s="2"/>
      <c r="C385" s="92"/>
      <c r="D385" s="92"/>
      <c r="E385" s="92"/>
      <c r="F385" s="92"/>
      <c r="G385" s="92"/>
      <c r="H385" s="92"/>
      <c r="I385" s="92"/>
      <c r="J385" s="92"/>
      <c r="K385" s="92"/>
      <c r="L385" s="92"/>
      <c r="M385" s="92"/>
      <c r="N385" s="92"/>
      <c r="O385" s="92"/>
      <c r="P385" s="92"/>
      <c r="Q385" s="578"/>
      <c r="R385" s="578"/>
      <c r="S385" s="578"/>
      <c r="T385" s="578"/>
      <c r="U385" s="578"/>
      <c r="V385" s="578"/>
      <c r="X385" s="578"/>
      <c r="Y385" s="578"/>
      <c r="Z385" s="578"/>
    </row>
    <row r="386" spans="1:26">
      <c r="A386" s="1121" t="s">
        <v>558</v>
      </c>
      <c r="B386" s="2"/>
      <c r="C386" s="92"/>
      <c r="D386" s="92"/>
      <c r="E386" s="92"/>
      <c r="F386" s="92"/>
      <c r="G386" s="92"/>
      <c r="H386" s="92"/>
      <c r="I386" s="92"/>
      <c r="J386" s="92"/>
      <c r="K386" s="92"/>
      <c r="L386" s="92"/>
      <c r="M386" s="92"/>
      <c r="N386" s="92"/>
      <c r="O386" s="92"/>
      <c r="P386" s="92"/>
      <c r="Q386" s="578"/>
      <c r="R386" s="578"/>
      <c r="S386" s="578"/>
      <c r="T386" s="578"/>
      <c r="U386" s="577"/>
      <c r="V386" s="578"/>
      <c r="X386" s="578"/>
      <c r="Y386" s="578"/>
      <c r="Z386" s="578"/>
    </row>
    <row r="387" spans="1:26">
      <c r="A387" s="2" t="s">
        <v>1315</v>
      </c>
      <c r="B387" s="2"/>
      <c r="C387" s="92"/>
      <c r="D387" s="92"/>
      <c r="E387" s="92"/>
      <c r="F387" s="92"/>
      <c r="G387" s="92"/>
      <c r="H387" s="92"/>
      <c r="I387" s="92"/>
      <c r="J387" s="92"/>
      <c r="K387" s="92"/>
      <c r="L387" s="92"/>
      <c r="M387" s="92"/>
      <c r="N387" s="92"/>
      <c r="O387" s="92"/>
      <c r="P387" s="92"/>
      <c r="Q387" s="578"/>
      <c r="R387" s="578"/>
      <c r="S387" s="578"/>
      <c r="T387" s="578"/>
      <c r="U387" s="578"/>
      <c r="V387" s="578"/>
      <c r="X387" s="578"/>
      <c r="Y387" s="578"/>
      <c r="Z387" s="578"/>
    </row>
    <row r="388" spans="1:26">
      <c r="A388" s="2"/>
      <c r="B388" s="2"/>
      <c r="C388" s="92"/>
      <c r="D388" s="92"/>
      <c r="E388" s="92"/>
      <c r="F388" s="92"/>
      <c r="G388" s="92"/>
      <c r="H388" s="92"/>
      <c r="I388" s="92"/>
      <c r="J388" s="92"/>
      <c r="K388" s="92"/>
      <c r="L388" s="92"/>
      <c r="M388" s="92"/>
      <c r="N388" s="92"/>
      <c r="O388" s="92"/>
      <c r="P388" s="92"/>
      <c r="Q388" s="578"/>
      <c r="R388" s="578"/>
      <c r="S388" s="578"/>
      <c r="T388" s="578"/>
      <c r="U388" s="578"/>
      <c r="V388" s="578"/>
      <c r="X388" s="578"/>
      <c r="Y388" s="578"/>
      <c r="Z388" s="578"/>
    </row>
    <row r="389" spans="1:26">
      <c r="A389" s="2"/>
      <c r="B389" s="2"/>
      <c r="C389" s="92"/>
      <c r="D389" s="92"/>
      <c r="E389" s="92"/>
      <c r="F389" s="92"/>
      <c r="G389" s="92"/>
      <c r="H389" s="92"/>
      <c r="I389" s="92"/>
      <c r="J389" s="92"/>
      <c r="K389" s="92"/>
      <c r="L389" s="92"/>
      <c r="M389" s="92"/>
      <c r="N389" s="92"/>
      <c r="O389" s="92"/>
      <c r="P389" s="92"/>
      <c r="Q389" s="578"/>
      <c r="R389" s="578"/>
      <c r="S389" s="578"/>
      <c r="T389" s="578"/>
      <c r="U389" s="578"/>
      <c r="V389" s="578"/>
      <c r="X389" s="578"/>
      <c r="Y389" s="578"/>
      <c r="Z389" s="578"/>
    </row>
    <row r="390" spans="1:26">
      <c r="A390" s="2"/>
      <c r="B390" s="2"/>
      <c r="C390" s="92"/>
      <c r="D390" s="92"/>
      <c r="E390" s="92"/>
      <c r="F390" s="92"/>
      <c r="G390" s="92"/>
      <c r="H390" s="92"/>
      <c r="I390" s="92"/>
      <c r="J390" s="92"/>
      <c r="K390" s="92"/>
      <c r="L390" s="92"/>
      <c r="M390" s="92"/>
      <c r="N390" s="92"/>
      <c r="O390" s="92"/>
      <c r="P390" s="92"/>
      <c r="Q390" s="578"/>
      <c r="R390" s="578"/>
      <c r="S390" s="578"/>
      <c r="T390" s="578"/>
      <c r="U390" s="578"/>
      <c r="V390" s="578"/>
      <c r="X390" s="578"/>
      <c r="Y390" s="578"/>
      <c r="Z390" s="578"/>
    </row>
    <row r="391" spans="1:26">
      <c r="A391" s="2"/>
      <c r="B391" s="2"/>
      <c r="C391" s="92"/>
      <c r="D391" s="92"/>
      <c r="E391" s="92"/>
      <c r="F391" s="92"/>
      <c r="G391" s="92"/>
      <c r="H391" s="92"/>
      <c r="I391" s="92"/>
      <c r="J391" s="92"/>
      <c r="K391" s="92"/>
      <c r="L391" s="92"/>
      <c r="M391" s="92"/>
      <c r="N391" s="92"/>
      <c r="O391" s="92"/>
      <c r="P391" s="92"/>
      <c r="Q391" s="578"/>
      <c r="R391" s="578"/>
      <c r="S391" s="578"/>
      <c r="T391" s="578"/>
      <c r="U391" s="578"/>
      <c r="V391" s="578"/>
      <c r="X391" s="578"/>
      <c r="Y391" s="578"/>
      <c r="Z391" s="578"/>
    </row>
    <row r="392" spans="1:26">
      <c r="A392" s="2"/>
      <c r="B392" s="2"/>
      <c r="C392" s="92"/>
      <c r="D392" s="92"/>
      <c r="E392" s="92"/>
      <c r="F392" s="92"/>
      <c r="G392" s="92"/>
      <c r="H392" s="92"/>
      <c r="I392" s="92"/>
      <c r="J392" s="92"/>
      <c r="K392" s="92"/>
      <c r="L392" s="92"/>
      <c r="M392" s="92"/>
      <c r="N392" s="92"/>
      <c r="O392" s="92"/>
      <c r="P392" s="92"/>
      <c r="Q392" s="578"/>
      <c r="R392" s="578"/>
      <c r="S392" s="578"/>
      <c r="T392" s="578"/>
      <c r="U392" s="578"/>
      <c r="V392" s="578"/>
      <c r="X392" s="578"/>
      <c r="Y392" s="578"/>
      <c r="Z392" s="578"/>
    </row>
    <row r="393" spans="1:26">
      <c r="A393" s="2"/>
      <c r="B393" s="2"/>
      <c r="C393" s="92"/>
      <c r="D393" s="92"/>
      <c r="E393" s="92"/>
      <c r="F393" s="92"/>
      <c r="G393" s="92"/>
      <c r="H393" s="92"/>
      <c r="I393" s="92"/>
      <c r="J393" s="92"/>
      <c r="K393" s="92"/>
      <c r="L393" s="92"/>
      <c r="M393" s="92"/>
      <c r="N393" s="92"/>
      <c r="O393" s="92"/>
      <c r="P393" s="92"/>
      <c r="Q393" s="578"/>
      <c r="R393" s="578"/>
      <c r="S393" s="578"/>
      <c r="T393" s="578"/>
      <c r="U393" s="578"/>
      <c r="V393" s="578"/>
      <c r="X393" s="578"/>
      <c r="Y393" s="578"/>
      <c r="Z393" s="578"/>
    </row>
    <row r="394" spans="1:26">
      <c r="A394" s="2"/>
      <c r="B394" s="2"/>
      <c r="C394" s="92"/>
      <c r="D394" s="92"/>
      <c r="E394" s="92"/>
      <c r="F394" s="92"/>
      <c r="G394" s="92"/>
      <c r="H394" s="92"/>
      <c r="I394" s="92"/>
      <c r="J394" s="92"/>
      <c r="K394" s="92"/>
      <c r="L394" s="92"/>
      <c r="M394" s="92"/>
      <c r="N394" s="92"/>
      <c r="O394" s="92"/>
      <c r="P394" s="92"/>
      <c r="Q394" s="578"/>
      <c r="R394" s="578"/>
      <c r="S394" s="578"/>
      <c r="T394" s="578"/>
      <c r="U394" s="578"/>
      <c r="V394" s="578"/>
      <c r="X394" s="578"/>
      <c r="Y394" s="578"/>
      <c r="Z394" s="578"/>
    </row>
    <row r="395" spans="1:26">
      <c r="A395" s="2"/>
      <c r="B395" s="2"/>
      <c r="C395" s="92"/>
      <c r="D395" s="92"/>
      <c r="E395" s="92"/>
      <c r="F395" s="92"/>
      <c r="G395" s="92"/>
      <c r="H395" s="92"/>
      <c r="I395" s="92"/>
      <c r="J395" s="92"/>
      <c r="K395" s="92"/>
      <c r="L395" s="92"/>
      <c r="M395" s="92"/>
      <c r="N395" s="92"/>
      <c r="O395" s="92"/>
      <c r="P395" s="92"/>
      <c r="Q395" s="578"/>
      <c r="R395" s="578"/>
      <c r="S395" s="578"/>
      <c r="T395" s="578"/>
      <c r="U395" s="578"/>
      <c r="V395" s="578"/>
      <c r="X395" s="578"/>
      <c r="Y395" s="578"/>
      <c r="Z395" s="578"/>
    </row>
    <row r="396" spans="1:26">
      <c r="A396" s="2"/>
      <c r="B396" s="2"/>
      <c r="C396" s="92"/>
      <c r="D396" s="92"/>
      <c r="E396" s="92"/>
      <c r="F396" s="92"/>
      <c r="G396" s="92"/>
      <c r="H396" s="92"/>
      <c r="I396" s="92"/>
      <c r="J396" s="92"/>
      <c r="K396" s="92"/>
      <c r="L396" s="92"/>
      <c r="M396" s="92"/>
      <c r="N396" s="92"/>
      <c r="O396" s="92"/>
      <c r="P396" s="92"/>
      <c r="Q396" s="578"/>
      <c r="R396" s="578"/>
      <c r="S396" s="578"/>
      <c r="T396" s="578"/>
      <c r="U396" s="578"/>
      <c r="V396" s="578"/>
      <c r="X396" s="578"/>
      <c r="Y396" s="578"/>
      <c r="Z396" s="578"/>
    </row>
    <row r="397" spans="1:26">
      <c r="A397" s="2"/>
      <c r="B397" s="2"/>
      <c r="C397" s="92"/>
      <c r="D397" s="92"/>
      <c r="E397" s="92"/>
      <c r="F397" s="92"/>
      <c r="G397" s="92"/>
      <c r="H397" s="92"/>
      <c r="I397" s="92"/>
      <c r="J397" s="92"/>
      <c r="K397" s="92"/>
      <c r="L397" s="92"/>
      <c r="M397" s="92"/>
      <c r="N397" s="92"/>
      <c r="O397" s="92"/>
      <c r="P397" s="92"/>
      <c r="Q397" s="578"/>
      <c r="R397" s="578"/>
      <c r="S397" s="578"/>
      <c r="T397" s="578"/>
      <c r="U397" s="578"/>
      <c r="V397" s="578"/>
      <c r="X397" s="578"/>
      <c r="Y397" s="578"/>
      <c r="Z397" s="578"/>
    </row>
    <row r="398" spans="1:26">
      <c r="A398" s="2"/>
      <c r="B398" s="2"/>
      <c r="C398" s="92"/>
      <c r="D398" s="92"/>
      <c r="E398" s="92"/>
      <c r="F398" s="92"/>
      <c r="G398" s="92"/>
      <c r="H398" s="92"/>
      <c r="I398" s="92"/>
      <c r="J398" s="92"/>
      <c r="K398" s="92"/>
      <c r="L398" s="92"/>
      <c r="M398" s="92"/>
      <c r="N398" s="92"/>
      <c r="O398" s="92"/>
      <c r="P398" s="92"/>
      <c r="Q398" s="578"/>
      <c r="R398" s="578"/>
      <c r="S398" s="578"/>
      <c r="T398" s="578"/>
      <c r="U398" s="578"/>
      <c r="V398" s="578"/>
      <c r="X398" s="578"/>
      <c r="Y398" s="578"/>
      <c r="Z398" s="578"/>
    </row>
    <row r="399" spans="1:26">
      <c r="A399" s="2"/>
      <c r="B399" s="2"/>
      <c r="C399" s="92"/>
      <c r="D399" s="92"/>
      <c r="E399" s="92"/>
      <c r="F399" s="92"/>
      <c r="G399" s="92"/>
      <c r="H399" s="92"/>
      <c r="I399" s="92"/>
      <c r="J399" s="92"/>
      <c r="K399" s="92"/>
      <c r="L399" s="92"/>
      <c r="M399" s="92"/>
      <c r="N399" s="92"/>
      <c r="O399" s="92"/>
      <c r="P399" s="92"/>
      <c r="Q399" s="578"/>
      <c r="R399" s="578"/>
      <c r="S399" s="578"/>
      <c r="T399" s="578"/>
      <c r="U399" s="578"/>
      <c r="V399" s="578"/>
      <c r="X399" s="578"/>
      <c r="Y399" s="578"/>
      <c r="Z399" s="578"/>
    </row>
    <row r="400" spans="1:26">
      <c r="A400" s="2"/>
      <c r="B400" s="2"/>
      <c r="C400" s="92"/>
      <c r="D400" s="92"/>
      <c r="E400" s="92"/>
      <c r="F400" s="92"/>
      <c r="G400" s="92"/>
      <c r="H400" s="92"/>
      <c r="I400" s="92"/>
      <c r="J400" s="92"/>
      <c r="K400" s="92"/>
      <c r="L400" s="92"/>
      <c r="M400" s="92"/>
      <c r="N400" s="92"/>
      <c r="O400" s="92"/>
      <c r="P400" s="92"/>
      <c r="Q400" s="578"/>
      <c r="R400" s="578"/>
      <c r="S400" s="578"/>
      <c r="T400" s="578"/>
      <c r="U400" s="578"/>
      <c r="V400" s="578"/>
      <c r="X400" s="578"/>
      <c r="Y400" s="578"/>
      <c r="Z400" s="578"/>
    </row>
    <row r="401" spans="3:27" s="2" customFormat="1">
      <c r="C401" s="92"/>
      <c r="D401" s="92"/>
      <c r="E401" s="92"/>
      <c r="F401" s="92"/>
      <c r="G401" s="92"/>
      <c r="H401" s="92"/>
      <c r="I401" s="92"/>
      <c r="J401" s="92"/>
      <c r="K401" s="92"/>
      <c r="L401" s="92"/>
      <c r="M401" s="92"/>
      <c r="N401" s="92"/>
      <c r="O401" s="92"/>
      <c r="P401" s="92"/>
      <c r="Q401" s="578"/>
      <c r="R401" s="578"/>
      <c r="S401" s="578"/>
      <c r="T401" s="578"/>
      <c r="U401" s="578"/>
      <c r="V401" s="578"/>
      <c r="W401" s="578"/>
      <c r="X401" s="578"/>
      <c r="Y401" s="578"/>
      <c r="Z401" s="578"/>
      <c r="AA401" s="92"/>
    </row>
    <row r="402" spans="3:27" s="2" customFormat="1">
      <c r="C402" s="92"/>
      <c r="D402" s="92"/>
      <c r="E402" s="92"/>
      <c r="F402" s="92"/>
      <c r="G402" s="92"/>
      <c r="H402" s="92"/>
      <c r="I402" s="92"/>
      <c r="J402" s="92"/>
      <c r="K402" s="92"/>
      <c r="L402" s="92"/>
      <c r="M402" s="92"/>
      <c r="N402" s="92"/>
      <c r="O402" s="92"/>
      <c r="P402" s="92"/>
      <c r="Q402" s="578"/>
      <c r="R402" s="578"/>
      <c r="S402" s="578"/>
      <c r="T402" s="578"/>
      <c r="U402" s="578"/>
      <c r="V402" s="578"/>
      <c r="W402" s="578"/>
      <c r="X402" s="578"/>
      <c r="Y402" s="578"/>
      <c r="Z402" s="578"/>
      <c r="AA402" s="92"/>
    </row>
    <row r="403" spans="3:27" s="2" customFormat="1">
      <c r="C403" s="92"/>
      <c r="D403" s="92"/>
      <c r="E403" s="92"/>
      <c r="F403" s="92"/>
      <c r="G403" s="92"/>
      <c r="H403" s="92"/>
      <c r="I403" s="92"/>
      <c r="J403" s="92"/>
      <c r="K403" s="92"/>
      <c r="L403" s="92"/>
      <c r="M403" s="92"/>
      <c r="N403" s="92"/>
      <c r="O403" s="92"/>
      <c r="P403" s="92"/>
      <c r="Q403" s="578"/>
      <c r="R403" s="578"/>
      <c r="S403" s="578"/>
      <c r="T403" s="578"/>
      <c r="U403" s="578"/>
      <c r="V403" s="578"/>
      <c r="W403" s="578"/>
      <c r="X403" s="578"/>
      <c r="Y403" s="578"/>
      <c r="Z403" s="578"/>
      <c r="AA403" s="92"/>
    </row>
    <row r="404" spans="3:27" s="2" customFormat="1">
      <c r="C404" s="92"/>
      <c r="D404" s="92"/>
      <c r="E404" s="92"/>
      <c r="F404" s="92"/>
      <c r="G404" s="92"/>
      <c r="H404" s="92"/>
      <c r="I404" s="92"/>
      <c r="J404" s="92"/>
      <c r="K404" s="92"/>
      <c r="L404" s="92"/>
      <c r="M404" s="92"/>
      <c r="N404" s="92"/>
      <c r="O404" s="92"/>
      <c r="P404" s="92"/>
      <c r="Q404" s="578"/>
      <c r="R404" s="578"/>
      <c r="S404" s="578"/>
      <c r="T404" s="578"/>
      <c r="U404" s="578"/>
      <c r="V404" s="578"/>
      <c r="W404" s="578"/>
      <c r="X404" s="578"/>
      <c r="Y404" s="578"/>
      <c r="Z404" s="578"/>
      <c r="AA404" s="92"/>
    </row>
    <row r="405" spans="3:27" s="2" customFormat="1">
      <c r="C405" s="92"/>
      <c r="D405" s="92"/>
      <c r="E405" s="92"/>
      <c r="F405" s="92"/>
      <c r="G405" s="92"/>
      <c r="H405" s="92"/>
      <c r="I405" s="92"/>
      <c r="J405" s="92"/>
      <c r="K405" s="92"/>
      <c r="L405" s="92"/>
      <c r="M405" s="92"/>
      <c r="N405" s="92"/>
      <c r="O405" s="92"/>
      <c r="P405" s="92"/>
      <c r="Q405" s="578"/>
      <c r="R405" s="578"/>
      <c r="S405" s="578"/>
      <c r="T405" s="578"/>
      <c r="U405" s="578"/>
      <c r="V405" s="578"/>
      <c r="W405" s="578"/>
      <c r="X405" s="578"/>
      <c r="Y405" s="578"/>
      <c r="Z405" s="578"/>
      <c r="AA405" s="92"/>
    </row>
    <row r="406" spans="3:27" s="2" customFormat="1">
      <c r="C406" s="92"/>
      <c r="D406" s="92"/>
      <c r="E406" s="92"/>
      <c r="F406" s="92"/>
      <c r="G406" s="92"/>
      <c r="H406" s="92"/>
      <c r="I406" s="92"/>
      <c r="J406" s="92"/>
      <c r="K406" s="92"/>
      <c r="L406" s="92"/>
      <c r="M406" s="92"/>
      <c r="N406" s="92"/>
      <c r="O406" s="92"/>
      <c r="P406" s="92"/>
      <c r="Q406" s="578"/>
      <c r="R406" s="578"/>
      <c r="S406" s="578"/>
      <c r="T406" s="578"/>
      <c r="U406" s="578"/>
      <c r="V406" s="578"/>
      <c r="W406" s="578"/>
      <c r="X406" s="578"/>
      <c r="Y406" s="578"/>
      <c r="Z406" s="578"/>
      <c r="AA406" s="92"/>
    </row>
    <row r="407" spans="3:27" s="2" customFormat="1">
      <c r="C407" s="92"/>
      <c r="D407" s="92"/>
      <c r="E407" s="92"/>
      <c r="F407" s="92"/>
      <c r="G407" s="92"/>
      <c r="H407" s="92"/>
      <c r="I407" s="92"/>
      <c r="J407" s="92"/>
      <c r="K407" s="92"/>
      <c r="L407" s="92"/>
      <c r="M407" s="92"/>
      <c r="N407" s="92"/>
      <c r="O407" s="92"/>
      <c r="P407" s="92"/>
      <c r="Q407" s="578"/>
      <c r="R407" s="578"/>
      <c r="S407" s="578"/>
      <c r="T407" s="578"/>
      <c r="U407" s="578"/>
      <c r="V407" s="578"/>
      <c r="W407" s="578"/>
      <c r="X407" s="578"/>
      <c r="Y407" s="578"/>
      <c r="Z407" s="578"/>
      <c r="AA407" s="92"/>
    </row>
    <row r="408" spans="3:27" s="2" customFormat="1">
      <c r="C408" s="92"/>
      <c r="D408" s="92"/>
      <c r="E408" s="92"/>
      <c r="F408" s="92"/>
      <c r="G408" s="92"/>
      <c r="H408" s="92"/>
      <c r="I408" s="92"/>
      <c r="J408" s="92"/>
      <c r="K408" s="92"/>
      <c r="L408" s="92"/>
      <c r="M408" s="92"/>
      <c r="N408" s="92"/>
      <c r="O408" s="92"/>
      <c r="P408" s="92"/>
      <c r="Q408" s="578"/>
      <c r="R408" s="578"/>
      <c r="S408" s="578"/>
      <c r="T408" s="578"/>
      <c r="U408" s="578"/>
      <c r="V408" s="578"/>
      <c r="W408" s="578"/>
      <c r="X408" s="578"/>
      <c r="Y408" s="578"/>
      <c r="Z408" s="578"/>
      <c r="AA408" s="92"/>
    </row>
    <row r="409" spans="3:27" s="2" customFormat="1">
      <c r="C409" s="92"/>
      <c r="D409" s="92"/>
      <c r="E409" s="92"/>
      <c r="F409" s="92"/>
      <c r="G409" s="92"/>
      <c r="H409" s="92"/>
      <c r="I409" s="92"/>
      <c r="J409" s="92"/>
      <c r="K409" s="92"/>
      <c r="L409" s="92"/>
      <c r="M409" s="92"/>
      <c r="N409" s="92"/>
      <c r="O409" s="92"/>
      <c r="P409" s="92"/>
      <c r="Q409" s="578"/>
      <c r="R409" s="578"/>
      <c r="S409" s="578"/>
      <c r="T409" s="578"/>
      <c r="U409" s="578"/>
      <c r="V409" s="578"/>
      <c r="W409" s="578"/>
      <c r="X409" s="578"/>
      <c r="Y409" s="578"/>
      <c r="Z409" s="578"/>
      <c r="AA409" s="92"/>
    </row>
    <row r="410" spans="3:27" s="2" customFormat="1">
      <c r="C410" s="92"/>
      <c r="D410" s="92"/>
      <c r="E410" s="92"/>
      <c r="F410" s="92"/>
      <c r="G410" s="92"/>
      <c r="H410" s="92"/>
      <c r="I410" s="92"/>
      <c r="J410" s="92"/>
      <c r="K410" s="92"/>
      <c r="L410" s="92"/>
      <c r="M410" s="92"/>
      <c r="N410" s="92"/>
      <c r="O410" s="92"/>
      <c r="P410" s="92"/>
      <c r="Q410" s="578"/>
      <c r="R410" s="578"/>
      <c r="S410" s="578"/>
      <c r="T410" s="578"/>
      <c r="U410" s="578"/>
      <c r="V410" s="578"/>
      <c r="W410" s="578"/>
      <c r="X410" s="578"/>
      <c r="Y410" s="578"/>
      <c r="Z410" s="578"/>
      <c r="AA410" s="92"/>
    </row>
    <row r="411" spans="3:27" s="2" customFormat="1">
      <c r="C411" s="92"/>
      <c r="D411" s="92"/>
      <c r="E411" s="92"/>
      <c r="F411" s="92"/>
      <c r="G411" s="92"/>
      <c r="H411" s="92"/>
      <c r="I411" s="92"/>
      <c r="J411" s="92"/>
      <c r="K411" s="92"/>
      <c r="L411" s="92"/>
      <c r="M411" s="92"/>
      <c r="N411" s="92"/>
      <c r="O411" s="92"/>
      <c r="P411" s="92"/>
      <c r="Q411" s="578"/>
      <c r="R411" s="578"/>
      <c r="S411" s="578"/>
      <c r="T411" s="578"/>
      <c r="U411" s="578"/>
      <c r="V411" s="578"/>
      <c r="W411" s="578"/>
      <c r="X411" s="578"/>
      <c r="Y411" s="578"/>
      <c r="Z411" s="578"/>
      <c r="AA411" s="92"/>
    </row>
    <row r="412" spans="3:27" s="2" customFormat="1">
      <c r="C412" s="92"/>
      <c r="D412" s="92"/>
      <c r="E412" s="92"/>
      <c r="F412" s="92"/>
      <c r="G412" s="92"/>
      <c r="H412" s="92"/>
      <c r="I412" s="92"/>
      <c r="J412" s="92"/>
      <c r="K412" s="92"/>
      <c r="L412" s="92"/>
      <c r="M412" s="92"/>
      <c r="N412" s="92"/>
      <c r="O412" s="92"/>
      <c r="P412" s="92"/>
      <c r="Q412" s="578"/>
      <c r="R412" s="578"/>
      <c r="S412" s="578"/>
      <c r="T412" s="578"/>
      <c r="U412" s="578"/>
      <c r="V412" s="578"/>
      <c r="W412" s="578"/>
      <c r="X412" s="578"/>
      <c r="Y412" s="578"/>
      <c r="Z412" s="578"/>
      <c r="AA412" s="92"/>
    </row>
    <row r="413" spans="3:27" s="2" customFormat="1">
      <c r="C413" s="92"/>
      <c r="D413" s="92"/>
      <c r="E413" s="92"/>
      <c r="F413" s="92"/>
      <c r="G413" s="92"/>
      <c r="H413" s="92"/>
      <c r="I413" s="92"/>
      <c r="J413" s="92"/>
      <c r="K413" s="92"/>
      <c r="L413" s="92"/>
      <c r="M413" s="92"/>
      <c r="N413" s="92"/>
      <c r="O413" s="92"/>
      <c r="P413" s="92"/>
      <c r="Q413" s="578"/>
      <c r="R413" s="578"/>
      <c r="S413" s="578"/>
      <c r="T413" s="578"/>
      <c r="U413" s="578"/>
      <c r="V413" s="578"/>
      <c r="W413" s="578"/>
      <c r="X413" s="578"/>
      <c r="Y413" s="578"/>
      <c r="Z413" s="578"/>
      <c r="AA413" s="92"/>
    </row>
    <row r="414" spans="3:27" s="2" customFormat="1">
      <c r="C414" s="92"/>
      <c r="D414" s="92"/>
      <c r="E414" s="92"/>
      <c r="F414" s="92"/>
      <c r="G414" s="92"/>
      <c r="H414" s="92"/>
      <c r="I414" s="92"/>
      <c r="J414" s="92"/>
      <c r="K414" s="92"/>
      <c r="L414" s="92"/>
      <c r="M414" s="92"/>
      <c r="N414" s="92"/>
      <c r="O414" s="92"/>
      <c r="P414" s="92"/>
      <c r="Q414" s="578"/>
      <c r="R414" s="578"/>
      <c r="S414" s="578"/>
      <c r="T414" s="578"/>
      <c r="U414" s="578"/>
      <c r="V414" s="578"/>
      <c r="W414" s="578"/>
      <c r="X414" s="578"/>
      <c r="Y414" s="578"/>
      <c r="Z414" s="578"/>
      <c r="AA414" s="92"/>
    </row>
    <row r="415" spans="3:27" s="2" customFormat="1">
      <c r="C415" s="92"/>
      <c r="D415" s="92"/>
      <c r="E415" s="92"/>
      <c r="F415" s="92"/>
      <c r="G415" s="92"/>
      <c r="H415" s="92"/>
      <c r="I415" s="92"/>
      <c r="J415" s="92"/>
      <c r="K415" s="92"/>
      <c r="L415" s="92"/>
      <c r="M415" s="92"/>
      <c r="N415" s="92"/>
      <c r="O415" s="92"/>
      <c r="P415" s="92"/>
      <c r="Q415" s="578"/>
      <c r="R415" s="578"/>
      <c r="S415" s="578"/>
      <c r="T415" s="578"/>
      <c r="U415" s="578"/>
      <c r="V415" s="578"/>
      <c r="W415" s="578"/>
      <c r="X415" s="578"/>
      <c r="Y415" s="578"/>
      <c r="Z415" s="578"/>
      <c r="AA415" s="92"/>
    </row>
    <row r="416" spans="3:27" s="2" customFormat="1">
      <c r="C416" s="92"/>
      <c r="D416" s="92"/>
      <c r="E416" s="92"/>
      <c r="F416" s="92"/>
      <c r="G416" s="92"/>
      <c r="H416" s="92"/>
      <c r="I416" s="92"/>
      <c r="J416" s="92"/>
      <c r="K416" s="92"/>
      <c r="L416" s="92"/>
      <c r="M416" s="92"/>
      <c r="N416" s="92"/>
      <c r="O416" s="92"/>
      <c r="P416" s="92"/>
      <c r="Q416" s="578"/>
      <c r="R416" s="578"/>
      <c r="S416" s="578"/>
      <c r="T416" s="578"/>
      <c r="U416" s="578"/>
      <c r="V416" s="578"/>
      <c r="W416" s="578"/>
      <c r="X416" s="578"/>
      <c r="Y416" s="578"/>
      <c r="Z416" s="578"/>
      <c r="AA416" s="92"/>
    </row>
    <row r="417" spans="3:27" s="2" customFormat="1">
      <c r="C417" s="92"/>
      <c r="D417" s="92"/>
      <c r="E417" s="92"/>
      <c r="F417" s="92"/>
      <c r="G417" s="92"/>
      <c r="H417" s="92"/>
      <c r="I417" s="92"/>
      <c r="J417" s="92"/>
      <c r="K417" s="92"/>
      <c r="L417" s="92"/>
      <c r="M417" s="92"/>
      <c r="N417" s="92"/>
      <c r="O417" s="92"/>
      <c r="P417" s="92"/>
      <c r="Q417" s="578"/>
      <c r="R417" s="578"/>
      <c r="S417" s="578"/>
      <c r="T417" s="578"/>
      <c r="U417" s="578"/>
      <c r="V417" s="578"/>
      <c r="W417" s="578"/>
      <c r="X417" s="578"/>
      <c r="Y417" s="578"/>
      <c r="Z417" s="578"/>
      <c r="AA417" s="92"/>
    </row>
    <row r="418" spans="3:27" s="2" customFormat="1">
      <c r="C418" s="92"/>
      <c r="D418" s="92"/>
      <c r="E418" s="92"/>
      <c r="F418" s="92"/>
      <c r="G418" s="92"/>
      <c r="H418" s="92"/>
      <c r="I418" s="92"/>
      <c r="J418" s="92"/>
      <c r="K418" s="92"/>
      <c r="L418" s="92"/>
      <c r="M418" s="92"/>
      <c r="N418" s="92"/>
      <c r="O418" s="92"/>
      <c r="P418" s="92"/>
      <c r="Q418" s="578"/>
      <c r="R418" s="578"/>
      <c r="S418" s="578"/>
      <c r="T418" s="578"/>
      <c r="U418" s="578"/>
      <c r="V418" s="578"/>
      <c r="W418" s="578"/>
      <c r="X418" s="578"/>
      <c r="Y418" s="578"/>
      <c r="Z418" s="578"/>
      <c r="AA418" s="92"/>
    </row>
    <row r="419" spans="3:27" s="2" customFormat="1">
      <c r="C419" s="92"/>
      <c r="D419" s="92"/>
      <c r="E419" s="92"/>
      <c r="F419" s="92"/>
      <c r="G419" s="92"/>
      <c r="H419" s="92"/>
      <c r="I419" s="92"/>
      <c r="J419" s="92"/>
      <c r="K419" s="92"/>
      <c r="L419" s="92"/>
      <c r="M419" s="92"/>
      <c r="N419" s="92"/>
      <c r="O419" s="92"/>
      <c r="P419" s="92"/>
      <c r="Q419" s="578"/>
      <c r="R419" s="578"/>
      <c r="S419" s="578"/>
      <c r="T419" s="578"/>
      <c r="U419" s="578"/>
      <c r="V419" s="578"/>
      <c r="W419" s="578"/>
      <c r="X419" s="578"/>
      <c r="Y419" s="578"/>
      <c r="Z419" s="578"/>
      <c r="AA419" s="92"/>
    </row>
    <row r="420" spans="3:27" s="2" customFormat="1">
      <c r="C420" s="92"/>
      <c r="D420" s="92"/>
      <c r="E420" s="92"/>
      <c r="F420" s="92"/>
      <c r="G420" s="92"/>
      <c r="H420" s="92"/>
      <c r="I420" s="92"/>
      <c r="J420" s="92"/>
      <c r="K420" s="92"/>
      <c r="L420" s="92"/>
      <c r="M420" s="92"/>
      <c r="N420" s="92"/>
      <c r="O420" s="92"/>
      <c r="P420" s="92"/>
      <c r="Q420" s="578"/>
      <c r="R420" s="578"/>
      <c r="S420" s="578"/>
      <c r="T420" s="578"/>
      <c r="U420" s="578"/>
      <c r="V420" s="578"/>
      <c r="W420" s="578"/>
      <c r="X420" s="578"/>
      <c r="Y420" s="578"/>
      <c r="Z420" s="578"/>
      <c r="AA420" s="92"/>
    </row>
    <row r="421" spans="3:27" s="2" customFormat="1">
      <c r="C421" s="92"/>
      <c r="D421" s="92"/>
      <c r="E421" s="92"/>
      <c r="F421" s="92"/>
      <c r="G421" s="92"/>
      <c r="H421" s="92"/>
      <c r="I421" s="92"/>
      <c r="J421" s="92"/>
      <c r="K421" s="92"/>
      <c r="L421" s="92"/>
      <c r="M421" s="92"/>
      <c r="N421" s="92"/>
      <c r="O421" s="92"/>
      <c r="P421" s="92"/>
      <c r="Q421" s="578"/>
      <c r="R421" s="578"/>
      <c r="S421" s="578"/>
      <c r="T421" s="578"/>
      <c r="U421" s="578"/>
      <c r="V421" s="578"/>
      <c r="W421" s="578"/>
      <c r="X421" s="578"/>
      <c r="Y421" s="578"/>
      <c r="Z421" s="578"/>
      <c r="AA421" s="92"/>
    </row>
    <row r="422" spans="3:27" s="2" customFormat="1">
      <c r="C422" s="92"/>
      <c r="D422" s="92"/>
      <c r="E422" s="92"/>
      <c r="F422" s="92"/>
      <c r="G422" s="92"/>
      <c r="H422" s="92"/>
      <c r="I422" s="92"/>
      <c r="J422" s="92"/>
      <c r="K422" s="92"/>
      <c r="L422" s="92"/>
      <c r="M422" s="92"/>
      <c r="N422" s="92"/>
      <c r="O422" s="92"/>
      <c r="P422" s="92"/>
      <c r="Q422" s="578"/>
      <c r="R422" s="578"/>
      <c r="S422" s="578"/>
      <c r="T422" s="578"/>
      <c r="U422" s="578"/>
      <c r="V422" s="578"/>
      <c r="W422" s="578"/>
      <c r="X422" s="578"/>
      <c r="Y422" s="578"/>
      <c r="Z422" s="578"/>
      <c r="AA422" s="92"/>
    </row>
    <row r="423" spans="3:27" s="2" customFormat="1">
      <c r="C423" s="92"/>
      <c r="D423" s="92"/>
      <c r="E423" s="92"/>
      <c r="F423" s="92"/>
      <c r="G423" s="92"/>
      <c r="H423" s="92"/>
      <c r="I423" s="92"/>
      <c r="J423" s="92"/>
      <c r="K423" s="92"/>
      <c r="L423" s="92"/>
      <c r="M423" s="92"/>
      <c r="N423" s="92"/>
      <c r="O423" s="92"/>
      <c r="P423" s="92"/>
      <c r="Q423" s="578"/>
      <c r="R423" s="578"/>
      <c r="S423" s="578"/>
      <c r="T423" s="578"/>
      <c r="U423" s="578"/>
      <c r="V423" s="578"/>
      <c r="W423" s="578"/>
      <c r="X423" s="578"/>
      <c r="Y423" s="578"/>
      <c r="Z423" s="578"/>
      <c r="AA423" s="92"/>
    </row>
    <row r="424" spans="3:27" s="2" customFormat="1">
      <c r="C424" s="92"/>
      <c r="D424" s="92"/>
      <c r="E424" s="92"/>
      <c r="F424" s="92"/>
      <c r="G424" s="92"/>
      <c r="H424" s="92"/>
      <c r="I424" s="92"/>
      <c r="J424" s="92"/>
      <c r="K424" s="92"/>
      <c r="L424" s="92"/>
      <c r="M424" s="92"/>
      <c r="N424" s="92"/>
      <c r="O424" s="92"/>
      <c r="P424" s="92"/>
      <c r="Q424" s="578"/>
      <c r="R424" s="578"/>
      <c r="S424" s="578"/>
      <c r="T424" s="578"/>
      <c r="U424" s="578"/>
      <c r="V424" s="578"/>
      <c r="W424" s="578"/>
      <c r="X424" s="578"/>
      <c r="Y424" s="578"/>
      <c r="Z424" s="578"/>
      <c r="AA424" s="92"/>
    </row>
    <row r="425" spans="3:27" s="2" customFormat="1">
      <c r="C425" s="92"/>
      <c r="D425" s="92"/>
      <c r="E425" s="92"/>
      <c r="F425" s="92"/>
      <c r="G425" s="92"/>
      <c r="H425" s="92"/>
      <c r="I425" s="92"/>
      <c r="J425" s="92"/>
      <c r="K425" s="92"/>
      <c r="L425" s="92"/>
      <c r="M425" s="92"/>
      <c r="N425" s="92"/>
      <c r="O425" s="92"/>
      <c r="P425" s="92"/>
      <c r="Q425" s="578"/>
      <c r="R425" s="578"/>
      <c r="S425" s="578"/>
      <c r="T425" s="578"/>
      <c r="U425" s="578"/>
      <c r="V425" s="578"/>
      <c r="W425" s="578"/>
      <c r="X425" s="578"/>
      <c r="Y425" s="578"/>
      <c r="Z425" s="578"/>
      <c r="AA425" s="92"/>
    </row>
    <row r="426" spans="3:27" s="2" customFormat="1">
      <c r="C426" s="92"/>
      <c r="D426" s="92"/>
      <c r="E426" s="92"/>
      <c r="F426" s="92"/>
      <c r="G426" s="92"/>
      <c r="H426" s="92"/>
      <c r="I426" s="92"/>
      <c r="J426" s="92"/>
      <c r="K426" s="92"/>
      <c r="L426" s="92"/>
      <c r="M426" s="92"/>
      <c r="N426" s="92"/>
      <c r="O426" s="92"/>
      <c r="P426" s="92"/>
      <c r="Q426" s="578"/>
      <c r="R426" s="578"/>
      <c r="S426" s="578"/>
      <c r="T426" s="578"/>
      <c r="U426" s="578"/>
      <c r="V426" s="578"/>
      <c r="W426" s="578"/>
      <c r="X426" s="578"/>
      <c r="Y426" s="578"/>
      <c r="Z426" s="578"/>
      <c r="AA426" s="92"/>
    </row>
    <row r="427" spans="3:27" s="2" customFormat="1">
      <c r="C427" s="92"/>
      <c r="D427" s="92"/>
      <c r="E427" s="92"/>
      <c r="F427" s="92"/>
      <c r="G427" s="92"/>
      <c r="H427" s="92"/>
      <c r="I427" s="92"/>
      <c r="J427" s="92"/>
      <c r="K427" s="92"/>
      <c r="L427" s="92"/>
      <c r="M427" s="92"/>
      <c r="N427" s="92"/>
      <c r="O427" s="92"/>
      <c r="P427" s="92"/>
      <c r="Q427" s="578"/>
      <c r="R427" s="578"/>
      <c r="S427" s="578"/>
      <c r="T427" s="578"/>
      <c r="U427" s="578"/>
      <c r="V427" s="578"/>
      <c r="W427" s="578"/>
      <c r="X427" s="578"/>
      <c r="Y427" s="578"/>
      <c r="Z427" s="578"/>
      <c r="AA427" s="92"/>
    </row>
    <row r="428" spans="3:27" s="2" customFormat="1">
      <c r="C428" s="92"/>
      <c r="D428" s="92"/>
      <c r="E428" s="92"/>
      <c r="F428" s="92"/>
      <c r="G428" s="92"/>
      <c r="H428" s="92"/>
      <c r="I428" s="92"/>
      <c r="J428" s="92"/>
      <c r="K428" s="92"/>
      <c r="L428" s="92"/>
      <c r="M428" s="92"/>
      <c r="N428" s="92"/>
      <c r="O428" s="92"/>
      <c r="P428" s="92"/>
      <c r="Q428" s="578"/>
      <c r="R428" s="578"/>
      <c r="S428" s="578"/>
      <c r="T428" s="578"/>
      <c r="U428" s="578"/>
      <c r="V428" s="578"/>
      <c r="W428" s="578"/>
      <c r="X428" s="578"/>
      <c r="Y428" s="578"/>
      <c r="Z428" s="578"/>
      <c r="AA428" s="92"/>
    </row>
    <row r="429" spans="3:27" s="2" customFormat="1">
      <c r="C429" s="92"/>
      <c r="D429" s="92"/>
      <c r="E429" s="92"/>
      <c r="F429" s="92"/>
      <c r="G429" s="92"/>
      <c r="H429" s="92"/>
      <c r="I429" s="92"/>
      <c r="J429" s="92"/>
      <c r="K429" s="92"/>
      <c r="L429" s="92"/>
      <c r="M429" s="92"/>
      <c r="N429" s="92"/>
      <c r="O429" s="92"/>
      <c r="P429" s="92"/>
      <c r="Q429" s="578"/>
      <c r="R429" s="578"/>
      <c r="S429" s="578"/>
      <c r="T429" s="578"/>
      <c r="U429" s="578"/>
      <c r="V429" s="578"/>
      <c r="W429" s="578"/>
      <c r="X429" s="578"/>
      <c r="Y429" s="578"/>
      <c r="Z429" s="578"/>
      <c r="AA429" s="92"/>
    </row>
    <row r="430" spans="3:27" s="2" customFormat="1">
      <c r="C430" s="92"/>
      <c r="D430" s="92"/>
      <c r="E430" s="92"/>
      <c r="F430" s="92"/>
      <c r="G430" s="92"/>
      <c r="H430" s="92"/>
      <c r="I430" s="92"/>
      <c r="J430" s="92"/>
      <c r="K430" s="92"/>
      <c r="L430" s="92"/>
      <c r="M430" s="92"/>
      <c r="N430" s="92"/>
      <c r="O430" s="92"/>
      <c r="P430" s="92"/>
      <c r="Q430" s="578"/>
      <c r="R430" s="578"/>
      <c r="S430" s="578"/>
      <c r="T430" s="578"/>
      <c r="U430" s="578"/>
      <c r="V430" s="578"/>
      <c r="W430" s="578"/>
      <c r="X430" s="578"/>
      <c r="Y430" s="578"/>
      <c r="Z430" s="578"/>
      <c r="AA430" s="92"/>
    </row>
    <row r="431" spans="3:27" s="2" customFormat="1">
      <c r="C431" s="92"/>
      <c r="D431" s="92"/>
      <c r="E431" s="92"/>
      <c r="F431" s="92"/>
      <c r="G431" s="92"/>
      <c r="H431" s="92"/>
      <c r="I431" s="92"/>
      <c r="J431" s="92"/>
      <c r="K431" s="92"/>
      <c r="L431" s="92"/>
      <c r="M431" s="92"/>
      <c r="N431" s="92"/>
      <c r="O431" s="92"/>
      <c r="P431" s="92"/>
      <c r="Q431" s="578"/>
      <c r="R431" s="578"/>
      <c r="S431" s="578"/>
      <c r="T431" s="578"/>
      <c r="U431" s="578"/>
      <c r="V431" s="578"/>
      <c r="W431" s="578"/>
      <c r="X431" s="578"/>
      <c r="Y431" s="578"/>
      <c r="Z431" s="578"/>
      <c r="AA431" s="92"/>
    </row>
    <row r="432" spans="3:27" s="2" customFormat="1">
      <c r="C432" s="92"/>
      <c r="D432" s="92"/>
      <c r="E432" s="92"/>
      <c r="F432" s="92"/>
      <c r="G432" s="92"/>
      <c r="H432" s="92"/>
      <c r="I432" s="92"/>
      <c r="J432" s="92"/>
      <c r="K432" s="92"/>
      <c r="L432" s="92"/>
      <c r="M432" s="92"/>
      <c r="N432" s="92"/>
      <c r="O432" s="92"/>
      <c r="P432" s="92"/>
      <c r="Q432" s="578"/>
      <c r="R432" s="578"/>
      <c r="S432" s="578"/>
      <c r="T432" s="578"/>
      <c r="U432" s="578"/>
      <c r="V432" s="578"/>
      <c r="W432" s="578"/>
      <c r="X432" s="578"/>
      <c r="Y432" s="578"/>
      <c r="Z432" s="578"/>
      <c r="AA432" s="92"/>
    </row>
    <row r="433" spans="3:27" s="2" customFormat="1">
      <c r="C433" s="92"/>
      <c r="D433" s="92"/>
      <c r="E433" s="92"/>
      <c r="F433" s="92"/>
      <c r="G433" s="92"/>
      <c r="H433" s="92"/>
      <c r="I433" s="92"/>
      <c r="J433" s="92"/>
      <c r="K433" s="92"/>
      <c r="L433" s="92"/>
      <c r="M433" s="92"/>
      <c r="N433" s="92"/>
      <c r="O433" s="92"/>
      <c r="P433" s="92"/>
      <c r="Q433" s="578"/>
      <c r="R433" s="578"/>
      <c r="S433" s="578"/>
      <c r="T433" s="578"/>
      <c r="U433" s="578"/>
      <c r="V433" s="578"/>
      <c r="W433" s="578"/>
      <c r="X433" s="578"/>
      <c r="Y433" s="578"/>
      <c r="Z433" s="578"/>
      <c r="AA433" s="92"/>
    </row>
    <row r="434" spans="3:27" s="2" customFormat="1">
      <c r="C434" s="92"/>
      <c r="D434" s="92"/>
      <c r="E434" s="92"/>
      <c r="F434" s="92"/>
      <c r="G434" s="92"/>
      <c r="H434" s="92"/>
      <c r="I434" s="92"/>
      <c r="J434" s="92"/>
      <c r="K434" s="92"/>
      <c r="L434" s="92"/>
      <c r="M434" s="92"/>
      <c r="N434" s="92"/>
      <c r="O434" s="92"/>
      <c r="P434" s="92"/>
      <c r="Q434" s="578"/>
      <c r="R434" s="578"/>
      <c r="S434" s="578"/>
      <c r="T434" s="578"/>
      <c r="U434" s="578"/>
      <c r="V434" s="578"/>
      <c r="W434" s="578"/>
      <c r="X434" s="578"/>
      <c r="Y434" s="578"/>
      <c r="Z434" s="578"/>
      <c r="AA434" s="92"/>
    </row>
    <row r="435" spans="3:27" s="2" customFormat="1">
      <c r="C435" s="92"/>
      <c r="D435" s="92"/>
      <c r="E435" s="92"/>
      <c r="F435" s="92"/>
      <c r="G435" s="92"/>
      <c r="H435" s="92"/>
      <c r="I435" s="92"/>
      <c r="J435" s="92"/>
      <c r="K435" s="92"/>
      <c r="L435" s="92"/>
      <c r="M435" s="92"/>
      <c r="N435" s="92"/>
      <c r="O435" s="92"/>
      <c r="P435" s="92"/>
      <c r="Q435" s="578"/>
      <c r="R435" s="578"/>
      <c r="S435" s="578"/>
      <c r="T435" s="578"/>
      <c r="U435" s="578"/>
      <c r="V435" s="578"/>
      <c r="W435" s="578"/>
      <c r="X435" s="578"/>
      <c r="Y435" s="578"/>
      <c r="Z435" s="578"/>
      <c r="AA435" s="92"/>
    </row>
    <row r="436" spans="3:27" s="2" customFormat="1">
      <c r="C436" s="92"/>
      <c r="D436" s="92"/>
      <c r="E436" s="92"/>
      <c r="F436" s="92"/>
      <c r="G436" s="92"/>
      <c r="H436" s="92"/>
      <c r="I436" s="92"/>
      <c r="J436" s="92"/>
      <c r="K436" s="92"/>
      <c r="L436" s="92"/>
      <c r="M436" s="92"/>
      <c r="N436" s="92"/>
      <c r="O436" s="92"/>
      <c r="P436" s="92"/>
      <c r="Q436" s="578"/>
      <c r="R436" s="578"/>
      <c r="S436" s="578"/>
      <c r="T436" s="578"/>
      <c r="U436" s="578"/>
      <c r="V436" s="578"/>
      <c r="W436" s="578"/>
      <c r="X436" s="578"/>
      <c r="Y436" s="578"/>
      <c r="Z436" s="578"/>
      <c r="AA436" s="92"/>
    </row>
    <row r="437" spans="3:27" s="2" customFormat="1">
      <c r="C437" s="92"/>
      <c r="D437" s="92"/>
      <c r="E437" s="92"/>
      <c r="F437" s="92"/>
      <c r="G437" s="92"/>
      <c r="H437" s="92"/>
      <c r="I437" s="92"/>
      <c r="J437" s="92"/>
      <c r="K437" s="92"/>
      <c r="L437" s="92"/>
      <c r="M437" s="92"/>
      <c r="N437" s="92"/>
      <c r="O437" s="92"/>
      <c r="P437" s="92"/>
      <c r="Q437" s="578"/>
      <c r="R437" s="578"/>
      <c r="S437" s="578"/>
      <c r="T437" s="578"/>
      <c r="U437" s="578"/>
      <c r="V437" s="578"/>
      <c r="W437" s="578"/>
      <c r="X437" s="578"/>
      <c r="Y437" s="578"/>
      <c r="Z437" s="578"/>
      <c r="AA437" s="92"/>
    </row>
    <row r="438" spans="3:27" s="2" customFormat="1">
      <c r="C438" s="92"/>
      <c r="D438" s="92"/>
      <c r="E438" s="92"/>
      <c r="F438" s="92"/>
      <c r="G438" s="92"/>
      <c r="H438" s="92"/>
      <c r="I438" s="92"/>
      <c r="J438" s="92"/>
      <c r="K438" s="92"/>
      <c r="L438" s="92"/>
      <c r="M438" s="92"/>
      <c r="N438" s="92"/>
      <c r="O438" s="92"/>
      <c r="P438" s="92"/>
      <c r="Q438" s="578"/>
      <c r="R438" s="578"/>
      <c r="S438" s="578"/>
      <c r="T438" s="578"/>
      <c r="U438" s="578"/>
      <c r="V438" s="578"/>
      <c r="W438" s="578"/>
      <c r="X438" s="578"/>
      <c r="Y438" s="578"/>
      <c r="Z438" s="578"/>
      <c r="AA438" s="92"/>
    </row>
    <row r="439" spans="3:27" s="2" customFormat="1">
      <c r="C439" s="92"/>
      <c r="D439" s="92"/>
      <c r="E439" s="92"/>
      <c r="F439" s="92"/>
      <c r="G439" s="92"/>
      <c r="H439" s="92"/>
      <c r="I439" s="92"/>
      <c r="J439" s="92"/>
      <c r="K439" s="92"/>
      <c r="L439" s="92"/>
      <c r="M439" s="92"/>
      <c r="N439" s="92"/>
      <c r="O439" s="92"/>
      <c r="P439" s="92"/>
      <c r="Q439" s="578"/>
      <c r="R439" s="578"/>
      <c r="S439" s="578"/>
      <c r="T439" s="578"/>
      <c r="U439" s="578"/>
      <c r="V439" s="578"/>
      <c r="W439" s="578"/>
      <c r="X439" s="578"/>
      <c r="Y439" s="578"/>
      <c r="Z439" s="578"/>
      <c r="AA439" s="92"/>
    </row>
    <row r="440" spans="3:27" s="2" customFormat="1">
      <c r="C440" s="92"/>
      <c r="D440" s="92"/>
      <c r="E440" s="92"/>
      <c r="F440" s="92"/>
      <c r="G440" s="92"/>
      <c r="H440" s="92"/>
      <c r="I440" s="92"/>
      <c r="J440" s="92"/>
      <c r="K440" s="92"/>
      <c r="L440" s="92"/>
      <c r="M440" s="92"/>
      <c r="N440" s="92"/>
      <c r="O440" s="92"/>
      <c r="P440" s="92"/>
      <c r="Q440" s="578"/>
      <c r="R440" s="578"/>
      <c r="S440" s="578"/>
      <c r="T440" s="578"/>
      <c r="U440" s="578"/>
      <c r="V440" s="578"/>
      <c r="W440" s="578"/>
      <c r="X440" s="578"/>
      <c r="Y440" s="578"/>
      <c r="Z440" s="578"/>
      <c r="AA440" s="92"/>
    </row>
    <row r="441" spans="3:27" s="2" customFormat="1">
      <c r="C441" s="92"/>
      <c r="D441" s="92"/>
      <c r="E441" s="92"/>
      <c r="F441" s="92"/>
      <c r="G441" s="92"/>
      <c r="H441" s="92"/>
      <c r="I441" s="92"/>
      <c r="J441" s="92"/>
      <c r="K441" s="92"/>
      <c r="L441" s="92"/>
      <c r="M441" s="92"/>
      <c r="N441" s="92"/>
      <c r="O441" s="92"/>
      <c r="P441" s="92"/>
      <c r="Q441" s="578"/>
      <c r="R441" s="578"/>
      <c r="S441" s="578"/>
      <c r="T441" s="578"/>
      <c r="U441" s="578"/>
      <c r="V441" s="578"/>
      <c r="W441" s="578"/>
      <c r="X441" s="578"/>
      <c r="Y441" s="578"/>
      <c r="Z441" s="578"/>
      <c r="AA441" s="92"/>
    </row>
    <row r="442" spans="3:27" s="2" customFormat="1">
      <c r="C442" s="92"/>
      <c r="D442" s="92"/>
      <c r="E442" s="92"/>
      <c r="F442" s="92"/>
      <c r="G442" s="92"/>
      <c r="H442" s="92"/>
      <c r="I442" s="92"/>
      <c r="J442" s="92"/>
      <c r="K442" s="92"/>
      <c r="L442" s="92"/>
      <c r="M442" s="92"/>
      <c r="N442" s="92"/>
      <c r="O442" s="92"/>
      <c r="P442" s="92"/>
      <c r="Q442" s="578"/>
      <c r="R442" s="578"/>
      <c r="S442" s="578"/>
      <c r="T442" s="578"/>
      <c r="U442" s="578"/>
      <c r="V442" s="578"/>
      <c r="W442" s="578"/>
      <c r="X442" s="578"/>
      <c r="Y442" s="578"/>
      <c r="Z442" s="578"/>
      <c r="AA442" s="92"/>
    </row>
    <row r="443" spans="3:27" s="2" customFormat="1">
      <c r="C443" s="92"/>
      <c r="D443" s="92"/>
      <c r="E443" s="92"/>
      <c r="F443" s="92"/>
      <c r="G443" s="92"/>
      <c r="H443" s="92"/>
      <c r="I443" s="92"/>
      <c r="J443" s="92"/>
      <c r="K443" s="92"/>
      <c r="L443" s="92"/>
      <c r="M443" s="92"/>
      <c r="N443" s="92"/>
      <c r="O443" s="92"/>
      <c r="P443" s="92"/>
      <c r="Q443" s="578"/>
      <c r="R443" s="578"/>
      <c r="S443" s="578"/>
      <c r="T443" s="578"/>
      <c r="U443" s="578"/>
      <c r="V443" s="578"/>
      <c r="W443" s="578"/>
      <c r="X443" s="578"/>
      <c r="Y443" s="578"/>
      <c r="Z443" s="578"/>
      <c r="AA443" s="92"/>
    </row>
    <row r="444" spans="3:27" s="2" customFormat="1">
      <c r="C444" s="92"/>
      <c r="D444" s="92"/>
      <c r="E444" s="92"/>
      <c r="F444" s="92"/>
      <c r="G444" s="92"/>
      <c r="H444" s="92"/>
      <c r="I444" s="92"/>
      <c r="J444" s="92"/>
      <c r="K444" s="92"/>
      <c r="L444" s="92"/>
      <c r="M444" s="92"/>
      <c r="N444" s="92"/>
      <c r="O444" s="92"/>
      <c r="P444" s="92"/>
      <c r="Q444" s="578"/>
      <c r="R444" s="578"/>
      <c r="S444" s="578"/>
      <c r="T444" s="578"/>
      <c r="U444" s="578"/>
      <c r="V444" s="578"/>
      <c r="W444" s="578"/>
      <c r="X444" s="578"/>
      <c r="Y444" s="578"/>
      <c r="Z444" s="578"/>
      <c r="AA444" s="92"/>
    </row>
    <row r="445" spans="3:27" s="2" customFormat="1">
      <c r="C445" s="92"/>
      <c r="D445" s="92"/>
      <c r="E445" s="92"/>
      <c r="F445" s="92"/>
      <c r="G445" s="92"/>
      <c r="H445" s="92"/>
      <c r="I445" s="92"/>
      <c r="J445" s="92"/>
      <c r="K445" s="92"/>
      <c r="L445" s="92"/>
      <c r="M445" s="92"/>
      <c r="N445" s="92"/>
      <c r="O445" s="92"/>
      <c r="P445" s="92"/>
      <c r="Q445" s="578"/>
      <c r="R445" s="578"/>
      <c r="S445" s="578"/>
      <c r="T445" s="578"/>
      <c r="U445" s="578"/>
      <c r="V445" s="578"/>
      <c r="W445" s="578"/>
      <c r="X445" s="578"/>
      <c r="Y445" s="578"/>
      <c r="Z445" s="578"/>
      <c r="AA445" s="92"/>
    </row>
    <row r="446" spans="3:27" s="2" customFormat="1">
      <c r="C446" s="92"/>
      <c r="D446" s="92"/>
      <c r="E446" s="92"/>
      <c r="F446" s="92"/>
      <c r="G446" s="92"/>
      <c r="H446" s="92"/>
      <c r="I446" s="92"/>
      <c r="J446" s="92"/>
      <c r="K446" s="92"/>
      <c r="L446" s="92"/>
      <c r="M446" s="92"/>
      <c r="N446" s="92"/>
      <c r="O446" s="92"/>
      <c r="P446" s="92"/>
      <c r="Q446" s="578"/>
      <c r="R446" s="578"/>
      <c r="S446" s="578"/>
      <c r="T446" s="578"/>
      <c r="U446" s="578"/>
      <c r="V446" s="578"/>
      <c r="W446" s="578"/>
      <c r="X446" s="578"/>
      <c r="Y446" s="578"/>
      <c r="Z446" s="578"/>
      <c r="AA446" s="92"/>
    </row>
    <row r="447" spans="3:27" s="2" customFormat="1">
      <c r="C447" s="92"/>
      <c r="D447" s="92"/>
      <c r="E447" s="92"/>
      <c r="F447" s="92"/>
      <c r="G447" s="92"/>
      <c r="H447" s="92"/>
      <c r="I447" s="92"/>
      <c r="J447" s="92"/>
      <c r="K447" s="92"/>
      <c r="L447" s="92"/>
      <c r="M447" s="92"/>
      <c r="N447" s="92"/>
      <c r="O447" s="92"/>
      <c r="P447" s="92"/>
      <c r="Q447" s="578"/>
      <c r="R447" s="578"/>
      <c r="S447" s="578"/>
      <c r="T447" s="578"/>
      <c r="U447" s="578"/>
      <c r="V447" s="578"/>
      <c r="W447" s="578"/>
      <c r="X447" s="578"/>
      <c r="Y447" s="578"/>
      <c r="Z447" s="578"/>
      <c r="AA447" s="92"/>
    </row>
    <row r="448" spans="3:27" s="2" customFormat="1">
      <c r="C448" s="92"/>
      <c r="D448" s="92"/>
      <c r="E448" s="92"/>
      <c r="F448" s="92"/>
      <c r="G448" s="92"/>
      <c r="H448" s="92"/>
      <c r="I448" s="92"/>
      <c r="J448" s="92"/>
      <c r="K448" s="92"/>
      <c r="L448" s="92"/>
      <c r="M448" s="92"/>
      <c r="N448" s="92"/>
      <c r="O448" s="92"/>
      <c r="P448" s="92"/>
      <c r="Q448" s="578"/>
      <c r="R448" s="578"/>
      <c r="S448" s="578"/>
      <c r="T448" s="578"/>
      <c r="U448" s="578"/>
      <c r="V448" s="578"/>
      <c r="W448" s="578"/>
      <c r="X448" s="578"/>
      <c r="Y448" s="578"/>
      <c r="Z448" s="578"/>
      <c r="AA448" s="92"/>
    </row>
    <row r="449" spans="3:27" s="2" customFormat="1">
      <c r="C449" s="92"/>
      <c r="D449" s="92"/>
      <c r="E449" s="92"/>
      <c r="F449" s="92"/>
      <c r="G449" s="92"/>
      <c r="H449" s="92"/>
      <c r="I449" s="92"/>
      <c r="J449" s="92"/>
      <c r="K449" s="92"/>
      <c r="L449" s="92"/>
      <c r="M449" s="92"/>
      <c r="N449" s="92"/>
      <c r="O449" s="92"/>
      <c r="P449" s="92"/>
      <c r="Q449" s="578"/>
      <c r="R449" s="578"/>
      <c r="S449" s="578"/>
      <c r="T449" s="578"/>
      <c r="U449" s="578"/>
      <c r="V449" s="578"/>
      <c r="W449" s="578"/>
      <c r="X449" s="578"/>
      <c r="Y449" s="578"/>
      <c r="Z449" s="578"/>
      <c r="AA449" s="92"/>
    </row>
    <row r="450" spans="3:27" s="2" customFormat="1">
      <c r="C450" s="92"/>
      <c r="D450" s="92"/>
      <c r="E450" s="92"/>
      <c r="F450" s="92"/>
      <c r="G450" s="92"/>
      <c r="H450" s="92"/>
      <c r="I450" s="92"/>
      <c r="J450" s="92"/>
      <c r="K450" s="92"/>
      <c r="L450" s="92"/>
      <c r="M450" s="92"/>
      <c r="N450" s="92"/>
      <c r="O450" s="92"/>
      <c r="P450" s="92"/>
      <c r="Q450" s="578"/>
      <c r="R450" s="578"/>
      <c r="S450" s="578"/>
      <c r="T450" s="578"/>
      <c r="U450" s="578"/>
      <c r="V450" s="578"/>
      <c r="W450" s="578"/>
      <c r="X450" s="578"/>
      <c r="Y450" s="578"/>
      <c r="Z450" s="578"/>
      <c r="AA450" s="92"/>
    </row>
    <row r="451" spans="3:27" s="2" customFormat="1">
      <c r="C451" s="92"/>
      <c r="D451" s="92"/>
      <c r="E451" s="92"/>
      <c r="F451" s="92"/>
      <c r="G451" s="92"/>
      <c r="H451" s="92"/>
      <c r="I451" s="92"/>
      <c r="J451" s="92"/>
      <c r="K451" s="92"/>
      <c r="L451" s="92"/>
      <c r="M451" s="92"/>
      <c r="N451" s="92"/>
      <c r="O451" s="92"/>
      <c r="P451" s="92"/>
      <c r="Q451" s="578"/>
      <c r="R451" s="578"/>
      <c r="S451" s="578"/>
      <c r="T451" s="578"/>
      <c r="U451" s="578"/>
      <c r="V451" s="578"/>
      <c r="W451" s="578"/>
      <c r="X451" s="578"/>
      <c r="Y451" s="578"/>
      <c r="Z451" s="578"/>
      <c r="AA451" s="92"/>
    </row>
    <row r="452" spans="3:27" s="2" customFormat="1">
      <c r="C452" s="92"/>
      <c r="D452" s="92"/>
      <c r="E452" s="92"/>
      <c r="F452" s="92"/>
      <c r="G452" s="92"/>
      <c r="H452" s="92"/>
      <c r="I452" s="92"/>
      <c r="J452" s="92"/>
      <c r="K452" s="92"/>
      <c r="L452" s="92"/>
      <c r="M452" s="92"/>
      <c r="N452" s="92"/>
      <c r="O452" s="92"/>
      <c r="P452" s="92"/>
      <c r="Q452" s="578"/>
      <c r="R452" s="578"/>
      <c r="S452" s="578"/>
      <c r="T452" s="578"/>
      <c r="U452" s="578"/>
      <c r="V452" s="578"/>
      <c r="W452" s="578"/>
      <c r="X452" s="578"/>
      <c r="Y452" s="578"/>
      <c r="Z452" s="578"/>
      <c r="AA452" s="92"/>
    </row>
    <row r="453" spans="3:27" s="2" customFormat="1">
      <c r="C453" s="92"/>
      <c r="D453" s="92"/>
      <c r="E453" s="92"/>
      <c r="F453" s="92"/>
      <c r="G453" s="92"/>
      <c r="H453" s="92"/>
      <c r="I453" s="92"/>
      <c r="J453" s="92"/>
      <c r="K453" s="92"/>
      <c r="L453" s="92"/>
      <c r="M453" s="92"/>
      <c r="N453" s="92"/>
      <c r="O453" s="92"/>
      <c r="P453" s="92"/>
      <c r="Q453" s="578"/>
      <c r="R453" s="578"/>
      <c r="S453" s="578"/>
      <c r="T453" s="578"/>
      <c r="U453" s="578"/>
      <c r="V453" s="578"/>
      <c r="W453" s="578"/>
      <c r="X453" s="578"/>
      <c r="Y453" s="578"/>
      <c r="Z453" s="578"/>
      <c r="AA453" s="92"/>
    </row>
    <row r="454" spans="3:27" s="2" customFormat="1">
      <c r="C454" s="92"/>
      <c r="D454" s="92"/>
      <c r="E454" s="92"/>
      <c r="F454" s="92"/>
      <c r="G454" s="92"/>
      <c r="H454" s="92"/>
      <c r="I454" s="92"/>
      <c r="J454" s="92"/>
      <c r="K454" s="92"/>
      <c r="L454" s="92"/>
      <c r="M454" s="92"/>
      <c r="N454" s="92"/>
      <c r="O454" s="92"/>
      <c r="P454" s="92"/>
      <c r="Q454" s="578"/>
      <c r="R454" s="578"/>
      <c r="S454" s="578"/>
      <c r="T454" s="578"/>
      <c r="U454" s="578"/>
      <c r="V454" s="578"/>
      <c r="W454" s="578"/>
      <c r="X454" s="578"/>
      <c r="Y454" s="578"/>
      <c r="Z454" s="578"/>
      <c r="AA454" s="92"/>
    </row>
    <row r="455" spans="3:27" s="2" customFormat="1">
      <c r="C455" s="92"/>
      <c r="D455" s="92"/>
      <c r="E455" s="92"/>
      <c r="F455" s="92"/>
      <c r="G455" s="92"/>
      <c r="H455" s="92"/>
      <c r="I455" s="92"/>
      <c r="J455" s="92"/>
      <c r="K455" s="92"/>
      <c r="L455" s="92"/>
      <c r="M455" s="92"/>
      <c r="N455" s="92"/>
      <c r="O455" s="92"/>
      <c r="P455" s="92"/>
      <c r="Q455" s="578"/>
      <c r="R455" s="578"/>
      <c r="S455" s="578"/>
      <c r="T455" s="578"/>
      <c r="U455" s="578"/>
      <c r="V455" s="578"/>
      <c r="W455" s="578"/>
      <c r="X455" s="578"/>
      <c r="Y455" s="578"/>
      <c r="Z455" s="578"/>
      <c r="AA455" s="92"/>
    </row>
    <row r="456" spans="3:27" s="2" customFormat="1">
      <c r="C456" s="92"/>
      <c r="D456" s="92"/>
      <c r="E456" s="92"/>
      <c r="F456" s="92"/>
      <c r="G456" s="92"/>
      <c r="H456" s="92"/>
      <c r="I456" s="92"/>
      <c r="J456" s="92"/>
      <c r="K456" s="92"/>
      <c r="L456" s="92"/>
      <c r="M456" s="92"/>
      <c r="N456" s="92"/>
      <c r="O456" s="92"/>
      <c r="P456" s="92"/>
      <c r="Q456" s="578"/>
      <c r="R456" s="578"/>
      <c r="S456" s="578"/>
      <c r="T456" s="578"/>
      <c r="U456" s="578"/>
      <c r="V456" s="578"/>
      <c r="W456" s="578"/>
      <c r="X456" s="578"/>
      <c r="Y456" s="578"/>
      <c r="Z456" s="578"/>
      <c r="AA456" s="92"/>
    </row>
    <row r="457" spans="3:27" s="2" customFormat="1">
      <c r="C457" s="92"/>
      <c r="D457" s="92"/>
      <c r="E457" s="92"/>
      <c r="F457" s="92"/>
      <c r="G457" s="92"/>
      <c r="H457" s="92"/>
      <c r="I457" s="92"/>
      <c r="J457" s="92"/>
      <c r="K457" s="92"/>
      <c r="L457" s="92"/>
      <c r="M457" s="92"/>
      <c r="N457" s="92"/>
      <c r="O457" s="92"/>
      <c r="P457" s="92"/>
      <c r="Q457" s="578"/>
      <c r="R457" s="578"/>
      <c r="S457" s="578"/>
      <c r="T457" s="578"/>
      <c r="U457" s="578"/>
      <c r="V457" s="578"/>
      <c r="W457" s="578"/>
      <c r="X457" s="578"/>
      <c r="Y457" s="578"/>
      <c r="Z457" s="578"/>
      <c r="AA457" s="92"/>
    </row>
    <row r="458" spans="3:27" s="2" customFormat="1">
      <c r="C458" s="92"/>
      <c r="D458" s="92"/>
      <c r="E458" s="92"/>
      <c r="F458" s="92"/>
      <c r="G458" s="92"/>
      <c r="H458" s="92"/>
      <c r="I458" s="92"/>
      <c r="J458" s="92"/>
      <c r="K458" s="92"/>
      <c r="L458" s="92"/>
      <c r="M458" s="92"/>
      <c r="N458" s="92"/>
      <c r="O458" s="92"/>
      <c r="P458" s="92"/>
      <c r="Q458" s="578"/>
      <c r="R458" s="578"/>
      <c r="S458" s="578"/>
      <c r="T458" s="578"/>
      <c r="U458" s="578"/>
      <c r="V458" s="578"/>
      <c r="W458" s="578"/>
      <c r="X458" s="578"/>
      <c r="Y458" s="578"/>
      <c r="Z458" s="578"/>
      <c r="AA458" s="92"/>
    </row>
    <row r="459" spans="3:27" s="2" customFormat="1">
      <c r="C459" s="92"/>
      <c r="D459" s="92"/>
      <c r="E459" s="92"/>
      <c r="F459" s="92"/>
      <c r="G459" s="92"/>
      <c r="H459" s="92"/>
      <c r="I459" s="92"/>
      <c r="J459" s="92"/>
      <c r="K459" s="92"/>
      <c r="L459" s="92"/>
      <c r="M459" s="92"/>
      <c r="N459" s="92"/>
      <c r="O459" s="92"/>
      <c r="P459" s="92"/>
      <c r="Q459" s="578"/>
      <c r="R459" s="578"/>
      <c r="S459" s="578"/>
      <c r="T459" s="578"/>
      <c r="U459" s="578"/>
      <c r="V459" s="578"/>
      <c r="W459" s="578"/>
      <c r="X459" s="578"/>
      <c r="Y459" s="578"/>
      <c r="Z459" s="578"/>
      <c r="AA459" s="92"/>
    </row>
    <row r="460" spans="3:27" s="2" customFormat="1">
      <c r="C460" s="92"/>
      <c r="D460" s="92"/>
      <c r="E460" s="92"/>
      <c r="F460" s="92"/>
      <c r="G460" s="92"/>
      <c r="H460" s="92"/>
      <c r="I460" s="92"/>
      <c r="J460" s="92"/>
      <c r="K460" s="92"/>
      <c r="L460" s="92"/>
      <c r="M460" s="92"/>
      <c r="N460" s="92"/>
      <c r="O460" s="92"/>
      <c r="P460" s="92"/>
      <c r="Q460" s="578"/>
      <c r="R460" s="578"/>
      <c r="S460" s="578"/>
      <c r="T460" s="578"/>
      <c r="U460" s="578"/>
      <c r="V460" s="578"/>
      <c r="W460" s="578"/>
      <c r="X460" s="578"/>
      <c r="Y460" s="578"/>
      <c r="Z460" s="578"/>
      <c r="AA460" s="92"/>
    </row>
    <row r="461" spans="3:27" s="2" customFormat="1">
      <c r="C461" s="92"/>
      <c r="D461" s="92"/>
      <c r="E461" s="92"/>
      <c r="F461" s="92"/>
      <c r="G461" s="92"/>
      <c r="H461" s="92"/>
      <c r="I461" s="92"/>
      <c r="J461" s="92"/>
      <c r="K461" s="92"/>
      <c r="L461" s="92"/>
      <c r="M461" s="92"/>
      <c r="N461" s="92"/>
      <c r="O461" s="92"/>
      <c r="P461" s="92"/>
      <c r="Q461" s="578"/>
      <c r="R461" s="578"/>
      <c r="S461" s="578"/>
      <c r="T461" s="578"/>
      <c r="U461" s="578"/>
      <c r="V461" s="578"/>
      <c r="W461" s="578"/>
      <c r="X461" s="578"/>
      <c r="Y461" s="578"/>
      <c r="Z461" s="578"/>
      <c r="AA461" s="92"/>
    </row>
    <row r="462" spans="3:27" s="2" customFormat="1">
      <c r="C462" s="92"/>
      <c r="D462" s="92"/>
      <c r="E462" s="92"/>
      <c r="F462" s="92"/>
      <c r="G462" s="92"/>
      <c r="H462" s="92"/>
      <c r="I462" s="92"/>
      <c r="J462" s="92"/>
      <c r="K462" s="92"/>
      <c r="L462" s="92"/>
      <c r="M462" s="92"/>
      <c r="N462" s="92"/>
      <c r="O462" s="92"/>
      <c r="P462" s="92"/>
      <c r="Q462" s="578"/>
      <c r="R462" s="578"/>
      <c r="S462" s="578"/>
      <c r="T462" s="578"/>
      <c r="U462" s="578"/>
      <c r="V462" s="578"/>
      <c r="W462" s="578"/>
      <c r="X462" s="578"/>
      <c r="Y462" s="578"/>
      <c r="Z462" s="578"/>
      <c r="AA462" s="92"/>
    </row>
    <row r="463" spans="3:27" s="2" customFormat="1">
      <c r="C463" s="92"/>
      <c r="D463" s="92"/>
      <c r="E463" s="92"/>
      <c r="F463" s="92"/>
      <c r="G463" s="92"/>
      <c r="H463" s="92"/>
      <c r="I463" s="92"/>
      <c r="J463" s="92"/>
      <c r="K463" s="92"/>
      <c r="L463" s="92"/>
      <c r="M463" s="92"/>
      <c r="N463" s="92"/>
      <c r="O463" s="92"/>
      <c r="P463" s="92"/>
      <c r="Q463" s="578"/>
      <c r="R463" s="578"/>
      <c r="S463" s="578"/>
      <c r="T463" s="578"/>
      <c r="U463" s="578"/>
      <c r="V463" s="578"/>
      <c r="W463" s="578"/>
      <c r="X463" s="578"/>
      <c r="Y463" s="578"/>
      <c r="Z463" s="578"/>
      <c r="AA463" s="92"/>
    </row>
    <row r="464" spans="3:27" s="2" customFormat="1">
      <c r="C464" s="92"/>
      <c r="D464" s="92"/>
      <c r="E464" s="92"/>
      <c r="F464" s="92"/>
      <c r="G464" s="92"/>
      <c r="H464" s="92"/>
      <c r="I464" s="92"/>
      <c r="J464" s="92"/>
      <c r="K464" s="92"/>
      <c r="L464" s="92"/>
      <c r="M464" s="92"/>
      <c r="N464" s="92"/>
      <c r="O464" s="92"/>
      <c r="P464" s="92"/>
      <c r="Q464" s="578"/>
      <c r="R464" s="578"/>
      <c r="S464" s="578"/>
      <c r="T464" s="578"/>
      <c r="U464" s="578"/>
      <c r="V464" s="578"/>
      <c r="W464" s="578"/>
      <c r="X464" s="578"/>
      <c r="Y464" s="578"/>
      <c r="Z464" s="578"/>
      <c r="AA464" s="92"/>
    </row>
    <row r="465" spans="3:27" s="2" customFormat="1">
      <c r="C465" s="92"/>
      <c r="D465" s="92"/>
      <c r="E465" s="92"/>
      <c r="F465" s="92"/>
      <c r="G465" s="92"/>
      <c r="H465" s="92"/>
      <c r="I465" s="92"/>
      <c r="J465" s="92"/>
      <c r="K465" s="92"/>
      <c r="L465" s="92"/>
      <c r="M465" s="92"/>
      <c r="N465" s="92"/>
      <c r="O465" s="92"/>
      <c r="P465" s="92"/>
      <c r="Q465" s="578"/>
      <c r="R465" s="578"/>
      <c r="S465" s="578"/>
      <c r="T465" s="578"/>
      <c r="U465" s="578"/>
      <c r="V465" s="578"/>
      <c r="W465" s="578"/>
      <c r="X465" s="578"/>
      <c r="Y465" s="578"/>
      <c r="Z465" s="578"/>
      <c r="AA465" s="92"/>
    </row>
    <row r="466" spans="3:27" s="2" customFormat="1">
      <c r="C466" s="92"/>
      <c r="D466" s="92"/>
      <c r="E466" s="92"/>
      <c r="F466" s="92"/>
      <c r="G466" s="92"/>
      <c r="H466" s="92"/>
      <c r="I466" s="92"/>
      <c r="J466" s="92"/>
      <c r="K466" s="92"/>
      <c r="L466" s="92"/>
      <c r="M466" s="92"/>
      <c r="N466" s="92"/>
      <c r="O466" s="92"/>
      <c r="P466" s="92"/>
      <c r="Q466" s="578"/>
      <c r="R466" s="578"/>
      <c r="S466" s="578"/>
      <c r="T466" s="578"/>
      <c r="U466" s="578"/>
      <c r="V466" s="578"/>
      <c r="W466" s="578"/>
      <c r="X466" s="578"/>
      <c r="Y466" s="578"/>
      <c r="Z466" s="578"/>
      <c r="AA466" s="92"/>
    </row>
    <row r="467" spans="3:27" s="2" customFormat="1">
      <c r="C467" s="92"/>
      <c r="D467" s="92"/>
      <c r="E467" s="92"/>
      <c r="F467" s="92"/>
      <c r="G467" s="92"/>
      <c r="H467" s="92"/>
      <c r="I467" s="92"/>
      <c r="J467" s="92"/>
      <c r="K467" s="92"/>
      <c r="L467" s="92"/>
      <c r="M467" s="92"/>
      <c r="N467" s="92"/>
      <c r="O467" s="92"/>
      <c r="P467" s="92"/>
      <c r="Q467" s="578"/>
      <c r="R467" s="578"/>
      <c r="S467" s="578"/>
      <c r="T467" s="578"/>
      <c r="U467" s="578"/>
      <c r="V467" s="578"/>
      <c r="W467" s="578"/>
      <c r="X467" s="578"/>
      <c r="Y467" s="578"/>
      <c r="Z467" s="578"/>
      <c r="AA467" s="92"/>
    </row>
    <row r="468" spans="3:27" s="2" customFormat="1">
      <c r="C468" s="92"/>
      <c r="D468" s="92"/>
      <c r="E468" s="92"/>
      <c r="F468" s="92"/>
      <c r="G468" s="92"/>
      <c r="H468" s="92"/>
      <c r="I468" s="92"/>
      <c r="J468" s="92"/>
      <c r="K468" s="92"/>
      <c r="L468" s="92"/>
      <c r="M468" s="92"/>
      <c r="N468" s="92"/>
      <c r="O468" s="92"/>
      <c r="P468" s="92"/>
      <c r="Q468" s="578"/>
      <c r="R468" s="578"/>
      <c r="S468" s="578"/>
      <c r="T468" s="578"/>
      <c r="U468" s="578"/>
      <c r="V468" s="578"/>
      <c r="W468" s="578"/>
      <c r="X468" s="578"/>
      <c r="Y468" s="578"/>
      <c r="Z468" s="578"/>
      <c r="AA468" s="92"/>
    </row>
    <row r="469" spans="3:27" s="2" customFormat="1">
      <c r="C469" s="92"/>
      <c r="D469" s="92"/>
      <c r="E469" s="92"/>
      <c r="F469" s="92"/>
      <c r="G469" s="92"/>
      <c r="H469" s="92"/>
      <c r="I469" s="92"/>
      <c r="J469" s="92"/>
      <c r="K469" s="92"/>
      <c r="L469" s="92"/>
      <c r="M469" s="92"/>
      <c r="N469" s="92"/>
      <c r="O469" s="92"/>
      <c r="P469" s="92"/>
      <c r="Q469" s="578"/>
      <c r="R469" s="578"/>
      <c r="S469" s="578"/>
      <c r="T469" s="578"/>
      <c r="U469" s="578"/>
      <c r="V469" s="578"/>
      <c r="W469" s="578"/>
      <c r="X469" s="578"/>
      <c r="Y469" s="578"/>
      <c r="Z469" s="578"/>
      <c r="AA469" s="92"/>
    </row>
    <row r="470" spans="3:27" s="2" customFormat="1">
      <c r="C470" s="92"/>
      <c r="D470" s="92"/>
      <c r="E470" s="92"/>
      <c r="F470" s="92"/>
      <c r="G470" s="92"/>
      <c r="H470" s="92"/>
      <c r="I470" s="92"/>
      <c r="J470" s="92"/>
      <c r="K470" s="92"/>
      <c r="L470" s="92"/>
      <c r="M470" s="92"/>
      <c r="N470" s="92"/>
      <c r="O470" s="92"/>
      <c r="P470" s="92"/>
      <c r="Q470" s="578"/>
      <c r="R470" s="578"/>
      <c r="S470" s="578"/>
      <c r="T470" s="578"/>
      <c r="U470" s="578"/>
      <c r="V470" s="578"/>
      <c r="W470" s="578"/>
      <c r="X470" s="578"/>
      <c r="Y470" s="578"/>
      <c r="Z470" s="578"/>
      <c r="AA470" s="92"/>
    </row>
    <row r="471" spans="3:27" s="2" customFormat="1">
      <c r="C471" s="92"/>
      <c r="D471" s="92"/>
      <c r="E471" s="92"/>
      <c r="F471" s="92"/>
      <c r="G471" s="92"/>
      <c r="H471" s="92"/>
      <c r="I471" s="92"/>
      <c r="J471" s="92"/>
      <c r="K471" s="92"/>
      <c r="L471" s="92"/>
      <c r="M471" s="92"/>
      <c r="N471" s="92"/>
      <c r="O471" s="92"/>
      <c r="P471" s="92"/>
      <c r="Q471" s="578"/>
      <c r="R471" s="578"/>
      <c r="S471" s="578"/>
      <c r="T471" s="578"/>
      <c r="U471" s="578"/>
      <c r="V471" s="578"/>
      <c r="W471" s="578"/>
      <c r="X471" s="578"/>
      <c r="Y471" s="578"/>
      <c r="Z471" s="578"/>
      <c r="AA471" s="92"/>
    </row>
    <row r="472" spans="3:27" s="2" customFormat="1">
      <c r="C472" s="92"/>
      <c r="D472" s="92"/>
      <c r="E472" s="92"/>
      <c r="F472" s="92"/>
      <c r="G472" s="92"/>
      <c r="H472" s="92"/>
      <c r="I472" s="92"/>
      <c r="J472" s="92"/>
      <c r="K472" s="92"/>
      <c r="L472" s="92"/>
      <c r="M472" s="92"/>
      <c r="N472" s="92"/>
      <c r="O472" s="92"/>
      <c r="P472" s="92"/>
      <c r="Q472" s="578"/>
      <c r="R472" s="578"/>
      <c r="S472" s="578"/>
      <c r="T472" s="578"/>
      <c r="U472" s="578"/>
      <c r="V472" s="578"/>
      <c r="W472" s="578"/>
      <c r="X472" s="578"/>
      <c r="Y472" s="578"/>
      <c r="Z472" s="578"/>
      <c r="AA472" s="92"/>
    </row>
    <row r="473" spans="3:27" s="2" customFormat="1">
      <c r="C473" s="92"/>
      <c r="D473" s="92"/>
      <c r="E473" s="92"/>
      <c r="F473" s="92"/>
      <c r="G473" s="92"/>
      <c r="H473" s="92"/>
      <c r="I473" s="92"/>
      <c r="J473" s="92"/>
      <c r="K473" s="92"/>
      <c r="L473" s="92"/>
      <c r="M473" s="92"/>
      <c r="N473" s="92"/>
      <c r="O473" s="92"/>
      <c r="P473" s="92"/>
      <c r="Q473" s="578"/>
      <c r="R473" s="578"/>
      <c r="S473" s="578"/>
      <c r="T473" s="578"/>
      <c r="U473" s="578"/>
      <c r="V473" s="578"/>
      <c r="W473" s="578"/>
      <c r="X473" s="578"/>
      <c r="Y473" s="578"/>
      <c r="Z473" s="578"/>
      <c r="AA473" s="92"/>
    </row>
    <row r="474" spans="3:27" s="2" customFormat="1">
      <c r="C474" s="92"/>
      <c r="D474" s="92"/>
      <c r="E474" s="92"/>
      <c r="F474" s="92"/>
      <c r="G474" s="92"/>
      <c r="H474" s="92"/>
      <c r="I474" s="92"/>
      <c r="J474" s="92"/>
      <c r="K474" s="92"/>
      <c r="L474" s="92"/>
      <c r="M474" s="92"/>
      <c r="N474" s="92"/>
      <c r="O474" s="92"/>
      <c r="P474" s="92"/>
      <c r="Q474" s="578"/>
      <c r="R474" s="578"/>
      <c r="S474" s="578"/>
      <c r="T474" s="578"/>
      <c r="U474" s="578"/>
      <c r="V474" s="578"/>
      <c r="W474" s="578"/>
      <c r="X474" s="578"/>
      <c r="Y474" s="578"/>
      <c r="Z474" s="578"/>
      <c r="AA474" s="92"/>
    </row>
    <row r="475" spans="3:27" s="2" customFormat="1">
      <c r="C475" s="92"/>
      <c r="D475" s="92"/>
      <c r="E475" s="92"/>
      <c r="F475" s="92"/>
      <c r="G475" s="92"/>
      <c r="H475" s="92"/>
      <c r="I475" s="92"/>
      <c r="J475" s="92"/>
      <c r="K475" s="92"/>
      <c r="L475" s="92"/>
      <c r="M475" s="92"/>
      <c r="N475" s="92"/>
      <c r="O475" s="92"/>
      <c r="P475" s="92"/>
      <c r="Q475" s="578"/>
      <c r="R475" s="578"/>
      <c r="S475" s="578"/>
      <c r="T475" s="578"/>
      <c r="U475" s="578"/>
      <c r="V475" s="578"/>
      <c r="W475" s="578"/>
      <c r="X475" s="578"/>
      <c r="Y475" s="578"/>
      <c r="Z475" s="578"/>
      <c r="AA475" s="92"/>
    </row>
    <row r="476" spans="3:27" s="2" customFormat="1">
      <c r="C476" s="92"/>
      <c r="D476" s="92"/>
      <c r="E476" s="92"/>
      <c r="F476" s="92"/>
      <c r="G476" s="92"/>
      <c r="H476" s="92"/>
      <c r="I476" s="92"/>
      <c r="J476" s="92"/>
      <c r="K476" s="92"/>
      <c r="L476" s="92"/>
      <c r="M476" s="92"/>
      <c r="N476" s="92"/>
      <c r="O476" s="92"/>
      <c r="P476" s="92"/>
      <c r="Q476" s="578"/>
      <c r="R476" s="578"/>
      <c r="S476" s="578"/>
      <c r="T476" s="578"/>
      <c r="U476" s="578"/>
      <c r="V476" s="578"/>
      <c r="W476" s="578"/>
      <c r="X476" s="578"/>
      <c r="Y476" s="578"/>
      <c r="Z476" s="578"/>
      <c r="AA476" s="92"/>
    </row>
    <row r="477" spans="3:27" s="2" customFormat="1">
      <c r="C477" s="92"/>
      <c r="D477" s="92"/>
      <c r="E477" s="92"/>
      <c r="F477" s="92"/>
      <c r="G477" s="92"/>
      <c r="H477" s="92"/>
      <c r="I477" s="92"/>
      <c r="J477" s="92"/>
      <c r="K477" s="92"/>
      <c r="L477" s="92"/>
      <c r="M477" s="92"/>
      <c r="N477" s="92"/>
      <c r="O477" s="92"/>
      <c r="P477" s="92"/>
      <c r="Q477" s="578"/>
      <c r="R477" s="578"/>
      <c r="S477" s="578"/>
      <c r="T477" s="578"/>
      <c r="U477" s="578"/>
      <c r="V477" s="578"/>
      <c r="W477" s="578"/>
      <c r="X477" s="578"/>
      <c r="Y477" s="578"/>
      <c r="Z477" s="578"/>
      <c r="AA477" s="92"/>
    </row>
    <row r="478" spans="3:27" s="2" customFormat="1">
      <c r="C478" s="92"/>
      <c r="D478" s="92"/>
      <c r="E478" s="92"/>
      <c r="F478" s="92"/>
      <c r="G478" s="92"/>
      <c r="H478" s="92"/>
      <c r="I478" s="92"/>
      <c r="J478" s="92"/>
      <c r="K478" s="92"/>
      <c r="L478" s="92"/>
      <c r="M478" s="92"/>
      <c r="N478" s="92"/>
      <c r="O478" s="92"/>
      <c r="P478" s="92"/>
      <c r="Q478" s="578"/>
      <c r="R478" s="578"/>
      <c r="S478" s="578"/>
      <c r="T478" s="578"/>
      <c r="U478" s="578"/>
      <c r="V478" s="578"/>
      <c r="W478" s="578"/>
      <c r="X478" s="578"/>
      <c r="Y478" s="578"/>
      <c r="Z478" s="578"/>
      <c r="AA478" s="92"/>
    </row>
    <row r="479" spans="3:27" s="2" customFormat="1">
      <c r="C479" s="92"/>
      <c r="D479" s="92"/>
      <c r="E479" s="92"/>
      <c r="F479" s="92"/>
      <c r="G479" s="92"/>
      <c r="H479" s="92"/>
      <c r="I479" s="92"/>
      <c r="J479" s="92"/>
      <c r="K479" s="92"/>
      <c r="L479" s="92"/>
      <c r="M479" s="92"/>
      <c r="N479" s="92"/>
      <c r="O479" s="92"/>
      <c r="P479" s="92"/>
      <c r="Q479" s="578"/>
      <c r="R479" s="578"/>
      <c r="S479" s="578"/>
      <c r="T479" s="578"/>
      <c r="U479" s="578"/>
      <c r="V479" s="578"/>
      <c r="W479" s="578"/>
      <c r="X479" s="578"/>
      <c r="Y479" s="578"/>
      <c r="Z479" s="578"/>
      <c r="AA479" s="92"/>
    </row>
    <row r="480" spans="3:27" s="2" customFormat="1">
      <c r="C480" s="92"/>
      <c r="D480" s="92"/>
      <c r="E480" s="92"/>
      <c r="F480" s="92"/>
      <c r="G480" s="92"/>
      <c r="H480" s="92"/>
      <c r="I480" s="92"/>
      <c r="J480" s="92"/>
      <c r="K480" s="92"/>
      <c r="L480" s="92"/>
      <c r="M480" s="92"/>
      <c r="N480" s="92"/>
      <c r="O480" s="92"/>
      <c r="P480" s="92"/>
      <c r="Q480" s="578"/>
      <c r="R480" s="578"/>
      <c r="S480" s="578"/>
      <c r="T480" s="578"/>
      <c r="U480" s="578"/>
      <c r="V480" s="578"/>
      <c r="W480" s="578"/>
      <c r="X480" s="578"/>
      <c r="Y480" s="578"/>
      <c r="Z480" s="578"/>
      <c r="AA480" s="92"/>
    </row>
    <row r="481" spans="3:27" s="2" customFormat="1">
      <c r="C481" s="92"/>
      <c r="D481" s="92"/>
      <c r="E481" s="92"/>
      <c r="F481" s="92"/>
      <c r="G481" s="92"/>
      <c r="H481" s="92"/>
      <c r="I481" s="92"/>
      <c r="J481" s="92"/>
      <c r="K481" s="92"/>
      <c r="L481" s="92"/>
      <c r="M481" s="92"/>
      <c r="N481" s="92"/>
      <c r="O481" s="92"/>
      <c r="P481" s="92"/>
      <c r="Q481" s="578"/>
      <c r="R481" s="578"/>
      <c r="S481" s="578"/>
      <c r="T481" s="578"/>
      <c r="U481" s="578"/>
      <c r="V481" s="578"/>
      <c r="W481" s="578"/>
      <c r="X481" s="578"/>
      <c r="Y481" s="578"/>
      <c r="Z481" s="578"/>
      <c r="AA481" s="92"/>
    </row>
    <row r="482" spans="3:27" s="2" customFormat="1">
      <c r="C482" s="92"/>
      <c r="D482" s="92"/>
      <c r="E482" s="92"/>
      <c r="F482" s="92"/>
      <c r="G482" s="92"/>
      <c r="H482" s="92"/>
      <c r="I482" s="92"/>
      <c r="J482" s="92"/>
      <c r="K482" s="92"/>
      <c r="L482" s="92"/>
      <c r="M482" s="92"/>
      <c r="N482" s="92"/>
      <c r="O482" s="92"/>
      <c r="P482" s="92"/>
      <c r="Q482" s="578"/>
      <c r="R482" s="578"/>
      <c r="S482" s="578"/>
      <c r="T482" s="578"/>
      <c r="U482" s="578"/>
      <c r="V482" s="578"/>
      <c r="W482" s="578"/>
      <c r="X482" s="578"/>
      <c r="Y482" s="578"/>
      <c r="Z482" s="578"/>
      <c r="AA482" s="92"/>
    </row>
    <row r="483" spans="3:27" s="2" customFormat="1">
      <c r="C483" s="92"/>
      <c r="D483" s="92"/>
      <c r="E483" s="92"/>
      <c r="F483" s="92"/>
      <c r="G483" s="92"/>
      <c r="H483" s="92"/>
      <c r="I483" s="92"/>
      <c r="J483" s="92"/>
      <c r="K483" s="92"/>
      <c r="L483" s="92"/>
      <c r="M483" s="92"/>
      <c r="N483" s="92"/>
      <c r="O483" s="92"/>
      <c r="P483" s="92"/>
      <c r="Q483" s="578"/>
      <c r="R483" s="578"/>
      <c r="S483" s="578"/>
      <c r="T483" s="578"/>
      <c r="U483" s="578"/>
      <c r="V483" s="578"/>
      <c r="W483" s="578"/>
      <c r="X483" s="578"/>
      <c r="Y483" s="578"/>
      <c r="Z483" s="578"/>
      <c r="AA483" s="92"/>
    </row>
    <row r="484" spans="3:27" s="2" customFormat="1">
      <c r="C484" s="92"/>
      <c r="D484" s="92"/>
      <c r="E484" s="92"/>
      <c r="F484" s="92"/>
      <c r="G484" s="92"/>
      <c r="H484" s="92"/>
      <c r="I484" s="92"/>
      <c r="J484" s="92"/>
      <c r="K484" s="92"/>
      <c r="L484" s="92"/>
      <c r="M484" s="92"/>
      <c r="N484" s="92"/>
      <c r="O484" s="92"/>
      <c r="P484" s="92"/>
      <c r="Q484" s="578"/>
      <c r="R484" s="578"/>
      <c r="S484" s="578"/>
      <c r="T484" s="578"/>
      <c r="U484" s="578"/>
      <c r="V484" s="578"/>
      <c r="W484" s="578"/>
      <c r="X484" s="578"/>
      <c r="Y484" s="578"/>
      <c r="Z484" s="578"/>
      <c r="AA484" s="92"/>
    </row>
    <row r="485" spans="3:27" s="2" customFormat="1">
      <c r="C485" s="92"/>
      <c r="D485" s="92"/>
      <c r="E485" s="92"/>
      <c r="F485" s="92"/>
      <c r="G485" s="92"/>
      <c r="H485" s="92"/>
      <c r="I485" s="92"/>
      <c r="J485" s="92"/>
      <c r="K485" s="92"/>
      <c r="L485" s="92"/>
      <c r="M485" s="92"/>
      <c r="N485" s="92"/>
      <c r="O485" s="92"/>
      <c r="P485" s="92"/>
      <c r="Q485" s="578"/>
      <c r="R485" s="578"/>
      <c r="S485" s="578"/>
      <c r="T485" s="578"/>
      <c r="U485" s="578"/>
      <c r="V485" s="578"/>
      <c r="W485" s="578"/>
      <c r="X485" s="578"/>
      <c r="Y485" s="578"/>
      <c r="Z485" s="578"/>
      <c r="AA485" s="92"/>
    </row>
    <row r="486" spans="3:27" s="2" customFormat="1">
      <c r="C486" s="92"/>
      <c r="D486" s="92"/>
      <c r="E486" s="92"/>
      <c r="F486" s="92"/>
      <c r="G486" s="92"/>
      <c r="H486" s="92"/>
      <c r="I486" s="92"/>
      <c r="J486" s="92"/>
      <c r="K486" s="92"/>
      <c r="L486" s="92"/>
      <c r="M486" s="92"/>
      <c r="N486" s="92"/>
      <c r="O486" s="92"/>
      <c r="P486" s="92"/>
      <c r="Q486" s="578"/>
      <c r="R486" s="578"/>
      <c r="S486" s="578"/>
      <c r="T486" s="578"/>
      <c r="U486" s="578"/>
      <c r="V486" s="578"/>
      <c r="W486" s="578"/>
      <c r="X486" s="578"/>
      <c r="Y486" s="578"/>
      <c r="Z486" s="578"/>
      <c r="AA486" s="92"/>
    </row>
    <row r="487" spans="3:27" s="2" customFormat="1">
      <c r="C487" s="92"/>
      <c r="D487" s="92"/>
      <c r="E487" s="92"/>
      <c r="F487" s="92"/>
      <c r="G487" s="92"/>
      <c r="H487" s="92"/>
      <c r="I487" s="92"/>
      <c r="J487" s="92"/>
      <c r="K487" s="92"/>
      <c r="L487" s="92"/>
      <c r="M487" s="92"/>
      <c r="N487" s="92"/>
      <c r="O487" s="92"/>
      <c r="P487" s="92"/>
      <c r="Q487" s="578"/>
      <c r="R487" s="578"/>
      <c r="S487" s="578"/>
      <c r="T487" s="578"/>
      <c r="U487" s="578"/>
      <c r="V487" s="578"/>
      <c r="W487" s="578"/>
      <c r="X487" s="578"/>
      <c r="Y487" s="578"/>
      <c r="Z487" s="578"/>
      <c r="AA487" s="92"/>
    </row>
    <row r="488" spans="3:27" s="2" customFormat="1">
      <c r="C488" s="92"/>
      <c r="D488" s="92"/>
      <c r="E488" s="92"/>
      <c r="F488" s="92"/>
      <c r="G488" s="92"/>
      <c r="H488" s="92"/>
      <c r="I488" s="92"/>
      <c r="J488" s="92"/>
      <c r="K488" s="92"/>
      <c r="L488" s="92"/>
      <c r="M488" s="92"/>
      <c r="N488" s="92"/>
      <c r="O488" s="92"/>
      <c r="P488" s="92"/>
      <c r="Q488" s="578"/>
      <c r="R488" s="578"/>
      <c r="S488" s="578"/>
      <c r="T488" s="578"/>
      <c r="U488" s="578"/>
      <c r="V488" s="578"/>
      <c r="W488" s="578"/>
      <c r="X488" s="578"/>
      <c r="Y488" s="578"/>
      <c r="Z488" s="578"/>
      <c r="AA488" s="92"/>
    </row>
    <row r="489" spans="3:27" s="2" customFormat="1">
      <c r="C489" s="92"/>
      <c r="D489" s="92"/>
      <c r="E489" s="92"/>
      <c r="F489" s="92"/>
      <c r="G489" s="92"/>
      <c r="H489" s="92"/>
      <c r="I489" s="92"/>
      <c r="J489" s="92"/>
      <c r="K489" s="92"/>
      <c r="L489" s="92"/>
      <c r="M489" s="92"/>
      <c r="N489" s="92"/>
      <c r="O489" s="92"/>
      <c r="P489" s="92"/>
      <c r="Q489" s="578"/>
      <c r="R489" s="578"/>
      <c r="S489" s="578"/>
      <c r="T489" s="578"/>
      <c r="U489" s="578"/>
      <c r="V489" s="578"/>
      <c r="W489" s="578"/>
      <c r="X489" s="578"/>
      <c r="Y489" s="578"/>
      <c r="Z489" s="578"/>
      <c r="AA489" s="92"/>
    </row>
    <row r="490" spans="3:27" s="2" customFormat="1">
      <c r="C490" s="92"/>
      <c r="D490" s="92"/>
      <c r="E490" s="92"/>
      <c r="F490" s="92"/>
      <c r="G490" s="92"/>
      <c r="H490" s="92"/>
      <c r="I490" s="92"/>
      <c r="J490" s="92"/>
      <c r="K490" s="92"/>
      <c r="L490" s="92"/>
      <c r="M490" s="92"/>
      <c r="N490" s="92"/>
      <c r="O490" s="92"/>
      <c r="P490" s="92"/>
      <c r="Q490" s="578"/>
      <c r="R490" s="578"/>
      <c r="S490" s="578"/>
      <c r="T490" s="578"/>
      <c r="U490" s="578"/>
      <c r="V490" s="578"/>
      <c r="W490" s="578"/>
      <c r="X490" s="578"/>
      <c r="Y490" s="578"/>
      <c r="Z490" s="578"/>
      <c r="AA490" s="92"/>
    </row>
    <row r="491" spans="3:27" s="2" customFormat="1">
      <c r="C491" s="92"/>
      <c r="D491" s="92"/>
      <c r="E491" s="92"/>
      <c r="F491" s="92"/>
      <c r="G491" s="92"/>
      <c r="H491" s="92"/>
      <c r="I491" s="92"/>
      <c r="J491" s="92"/>
      <c r="K491" s="92"/>
      <c r="L491" s="92"/>
      <c r="M491" s="92"/>
      <c r="N491" s="92"/>
      <c r="O491" s="92"/>
      <c r="P491" s="92"/>
      <c r="Q491" s="578"/>
      <c r="R491" s="578"/>
      <c r="S491" s="578"/>
      <c r="T491" s="578"/>
      <c r="U491" s="578"/>
      <c r="V491" s="578"/>
      <c r="W491" s="578"/>
      <c r="X491" s="578"/>
      <c r="Y491" s="578"/>
      <c r="Z491" s="578"/>
      <c r="AA491" s="92"/>
    </row>
    <row r="492" spans="3:27" s="2" customFormat="1">
      <c r="C492" s="92"/>
      <c r="D492" s="92"/>
      <c r="E492" s="92"/>
      <c r="F492" s="92"/>
      <c r="G492" s="92"/>
      <c r="H492" s="92"/>
      <c r="I492" s="92"/>
      <c r="J492" s="92"/>
      <c r="K492" s="92"/>
      <c r="L492" s="92"/>
      <c r="M492" s="92"/>
      <c r="N492" s="92"/>
      <c r="O492" s="92"/>
      <c r="P492" s="92"/>
      <c r="Q492" s="578"/>
      <c r="R492" s="578"/>
      <c r="S492" s="578"/>
      <c r="T492" s="578"/>
      <c r="U492" s="578"/>
      <c r="V492" s="578"/>
      <c r="W492" s="578"/>
      <c r="X492" s="578"/>
      <c r="Y492" s="578"/>
      <c r="Z492" s="578"/>
      <c r="AA492" s="92"/>
    </row>
    <row r="493" spans="3:27" s="2" customFormat="1">
      <c r="C493" s="92"/>
      <c r="D493" s="92"/>
      <c r="E493" s="92"/>
      <c r="F493" s="92"/>
      <c r="G493" s="92"/>
      <c r="H493" s="92"/>
      <c r="I493" s="92"/>
      <c r="J493" s="92"/>
      <c r="K493" s="92"/>
      <c r="L493" s="92"/>
      <c r="M493" s="92"/>
      <c r="N493" s="92"/>
      <c r="O493" s="92"/>
      <c r="P493" s="92"/>
      <c r="Q493" s="578"/>
      <c r="R493" s="578"/>
      <c r="S493" s="578"/>
      <c r="T493" s="578"/>
      <c r="U493" s="578"/>
      <c r="V493" s="578"/>
      <c r="W493" s="578"/>
      <c r="X493" s="578"/>
      <c r="Y493" s="578"/>
      <c r="Z493" s="578"/>
      <c r="AA493" s="92"/>
    </row>
    <row r="494" spans="3:27" s="2" customFormat="1">
      <c r="C494" s="92"/>
      <c r="D494" s="92"/>
      <c r="E494" s="92"/>
      <c r="F494" s="92"/>
      <c r="G494" s="92"/>
      <c r="H494" s="92"/>
      <c r="I494" s="92"/>
      <c r="J494" s="92"/>
      <c r="K494" s="92"/>
      <c r="L494" s="92"/>
      <c r="M494" s="92"/>
      <c r="N494" s="92"/>
      <c r="O494" s="92"/>
      <c r="P494" s="92"/>
      <c r="Q494" s="578"/>
      <c r="R494" s="578"/>
      <c r="S494" s="578"/>
      <c r="T494" s="578"/>
      <c r="U494" s="578"/>
      <c r="V494" s="578"/>
      <c r="W494" s="578"/>
      <c r="X494" s="578"/>
      <c r="Y494" s="578"/>
      <c r="Z494" s="578"/>
      <c r="AA494" s="92"/>
    </row>
    <row r="495" spans="3:27" s="2" customFormat="1">
      <c r="C495" s="92"/>
      <c r="D495" s="92"/>
      <c r="E495" s="92"/>
      <c r="F495" s="92"/>
      <c r="G495" s="92"/>
      <c r="H495" s="92"/>
      <c r="I495" s="92"/>
      <c r="J495" s="92"/>
      <c r="K495" s="92"/>
      <c r="L495" s="92"/>
      <c r="M495" s="92"/>
      <c r="N495" s="92"/>
      <c r="O495" s="92"/>
      <c r="P495" s="92"/>
      <c r="Q495" s="578"/>
      <c r="R495" s="578"/>
      <c r="S495" s="578"/>
      <c r="T495" s="578"/>
      <c r="U495" s="578"/>
      <c r="V495" s="578"/>
      <c r="W495" s="578"/>
      <c r="X495" s="578"/>
      <c r="Y495" s="578"/>
      <c r="Z495" s="578"/>
      <c r="AA495" s="92"/>
    </row>
    <row r="496" spans="3:27" s="2" customFormat="1">
      <c r="C496" s="92"/>
      <c r="D496" s="92"/>
      <c r="E496" s="92"/>
      <c r="F496" s="92"/>
      <c r="G496" s="92"/>
      <c r="H496" s="92"/>
      <c r="I496" s="92"/>
      <c r="J496" s="92"/>
      <c r="K496" s="92"/>
      <c r="L496" s="92"/>
      <c r="M496" s="92"/>
      <c r="N496" s="92"/>
      <c r="O496" s="92"/>
      <c r="P496" s="92"/>
      <c r="Q496" s="578"/>
      <c r="R496" s="578"/>
      <c r="S496" s="578"/>
      <c r="T496" s="578"/>
      <c r="U496" s="578"/>
      <c r="V496" s="578"/>
      <c r="W496" s="578"/>
      <c r="X496" s="578"/>
      <c r="Y496" s="578"/>
      <c r="Z496" s="578"/>
      <c r="AA496" s="92"/>
    </row>
    <row r="497" spans="3:27" s="2" customFormat="1">
      <c r="C497" s="92"/>
      <c r="D497" s="92"/>
      <c r="E497" s="92"/>
      <c r="F497" s="92"/>
      <c r="G497" s="92"/>
      <c r="H497" s="92"/>
      <c r="I497" s="92"/>
      <c r="J497" s="92"/>
      <c r="K497" s="92"/>
      <c r="L497" s="92"/>
      <c r="M497" s="92"/>
      <c r="N497" s="92"/>
      <c r="O497" s="92"/>
      <c r="P497" s="92"/>
      <c r="Q497" s="578"/>
      <c r="R497" s="578"/>
      <c r="S497" s="578"/>
      <c r="T497" s="578"/>
      <c r="U497" s="578"/>
      <c r="V497" s="578"/>
      <c r="W497" s="578"/>
      <c r="X497" s="578"/>
      <c r="Y497" s="578"/>
      <c r="Z497" s="578"/>
      <c r="AA497" s="92"/>
    </row>
    <row r="498" spans="3:27" s="2" customFormat="1">
      <c r="C498" s="92"/>
      <c r="D498" s="92"/>
      <c r="E498" s="92"/>
      <c r="F498" s="92"/>
      <c r="G498" s="92"/>
      <c r="H498" s="92"/>
      <c r="I498" s="92"/>
      <c r="J498" s="92"/>
      <c r="K498" s="92"/>
      <c r="L498" s="92"/>
      <c r="M498" s="92"/>
      <c r="N498" s="92"/>
      <c r="O498" s="92"/>
      <c r="P498" s="92"/>
      <c r="Q498" s="578"/>
      <c r="R498" s="578"/>
      <c r="S498" s="578"/>
      <c r="T498" s="578"/>
      <c r="U498" s="578"/>
      <c r="V498" s="578"/>
      <c r="W498" s="578"/>
      <c r="X498" s="578"/>
      <c r="Y498" s="578"/>
      <c r="Z498" s="578"/>
      <c r="AA498" s="92"/>
    </row>
    <row r="499" spans="3:27" s="2" customFormat="1">
      <c r="C499" s="92"/>
      <c r="D499" s="92"/>
      <c r="E499" s="92"/>
      <c r="F499" s="92"/>
      <c r="G499" s="92"/>
      <c r="H499" s="92"/>
      <c r="I499" s="92"/>
      <c r="J499" s="92"/>
      <c r="K499" s="92"/>
      <c r="L499" s="92"/>
      <c r="M499" s="92"/>
      <c r="N499" s="92"/>
      <c r="O499" s="92"/>
      <c r="P499" s="92"/>
      <c r="Q499" s="578"/>
      <c r="R499" s="578"/>
      <c r="S499" s="578"/>
      <c r="T499" s="578"/>
      <c r="U499" s="578"/>
      <c r="V499" s="578"/>
      <c r="W499" s="578"/>
      <c r="X499" s="578"/>
      <c r="Y499" s="578"/>
      <c r="Z499" s="578"/>
      <c r="AA499" s="92"/>
    </row>
    <row r="500" spans="3:27" s="2" customFormat="1">
      <c r="C500" s="92"/>
      <c r="D500" s="92"/>
      <c r="E500" s="92"/>
      <c r="F500" s="92"/>
      <c r="G500" s="92"/>
      <c r="H500" s="92"/>
      <c r="I500" s="92"/>
      <c r="J500" s="92"/>
      <c r="K500" s="92"/>
      <c r="L500" s="92"/>
      <c r="M500" s="92"/>
      <c r="N500" s="92"/>
      <c r="O500" s="92"/>
      <c r="P500" s="92"/>
      <c r="Q500" s="578"/>
      <c r="R500" s="578"/>
      <c r="S500" s="578"/>
      <c r="T500" s="578"/>
      <c r="U500" s="578"/>
      <c r="V500" s="578"/>
      <c r="W500" s="578"/>
      <c r="X500" s="578"/>
      <c r="Y500" s="578"/>
      <c r="Z500" s="578"/>
      <c r="AA500" s="92"/>
    </row>
    <row r="501" spans="3:27" s="2" customFormat="1">
      <c r="C501" s="92"/>
      <c r="D501" s="92"/>
      <c r="E501" s="92"/>
      <c r="F501" s="92"/>
      <c r="G501" s="92"/>
      <c r="H501" s="92"/>
      <c r="I501" s="92"/>
      <c r="J501" s="92"/>
      <c r="K501" s="92"/>
      <c r="L501" s="92"/>
      <c r="M501" s="92"/>
      <c r="N501" s="92"/>
      <c r="O501" s="92"/>
      <c r="P501" s="92"/>
      <c r="Q501" s="578"/>
      <c r="R501" s="578"/>
      <c r="S501" s="578"/>
      <c r="T501" s="578"/>
      <c r="U501" s="578"/>
      <c r="V501" s="578"/>
      <c r="W501" s="578"/>
      <c r="X501" s="578"/>
      <c r="Y501" s="578"/>
      <c r="Z501" s="578"/>
      <c r="AA501" s="92"/>
    </row>
    <row r="502" spans="3:27" s="2" customFormat="1">
      <c r="C502" s="92"/>
      <c r="D502" s="92"/>
      <c r="E502" s="92"/>
      <c r="F502" s="92"/>
      <c r="G502" s="92"/>
      <c r="H502" s="92"/>
      <c r="I502" s="92"/>
      <c r="J502" s="92"/>
      <c r="K502" s="92"/>
      <c r="L502" s="92"/>
      <c r="M502" s="92"/>
      <c r="N502" s="92"/>
      <c r="O502" s="92"/>
      <c r="P502" s="92"/>
      <c r="Q502" s="578"/>
      <c r="R502" s="578"/>
      <c r="S502" s="578"/>
      <c r="T502" s="578"/>
      <c r="U502" s="578"/>
      <c r="V502" s="578"/>
      <c r="W502" s="578"/>
      <c r="X502" s="578"/>
      <c r="Y502" s="578"/>
      <c r="Z502" s="578"/>
      <c r="AA502" s="92"/>
    </row>
    <row r="503" spans="3:27" s="2" customFormat="1">
      <c r="C503" s="92"/>
      <c r="D503" s="92"/>
      <c r="E503" s="92"/>
      <c r="F503" s="92"/>
      <c r="G503" s="92"/>
      <c r="H503" s="92"/>
      <c r="I503" s="92"/>
      <c r="J503" s="92"/>
      <c r="K503" s="92"/>
      <c r="L503" s="92"/>
      <c r="M503" s="92"/>
      <c r="N503" s="92"/>
      <c r="O503" s="92"/>
      <c r="P503" s="92"/>
      <c r="Q503" s="578"/>
      <c r="R503" s="578"/>
      <c r="S503" s="578"/>
      <c r="T503" s="578"/>
      <c r="U503" s="578"/>
      <c r="V503" s="578"/>
      <c r="W503" s="578"/>
      <c r="X503" s="578"/>
      <c r="Y503" s="578"/>
      <c r="Z503" s="578"/>
      <c r="AA503" s="92"/>
    </row>
    <row r="504" spans="3:27" s="2" customFormat="1">
      <c r="C504" s="92"/>
      <c r="D504" s="92"/>
      <c r="E504" s="92"/>
      <c r="F504" s="92"/>
      <c r="G504" s="92"/>
      <c r="H504" s="92"/>
      <c r="I504" s="92"/>
      <c r="J504" s="92"/>
      <c r="K504" s="92"/>
      <c r="L504" s="92"/>
      <c r="M504" s="92"/>
      <c r="N504" s="92"/>
      <c r="O504" s="92"/>
      <c r="P504" s="92"/>
      <c r="Q504" s="578"/>
      <c r="R504" s="578"/>
      <c r="S504" s="578"/>
      <c r="T504" s="578"/>
      <c r="U504" s="578"/>
      <c r="V504" s="578"/>
      <c r="W504" s="578"/>
      <c r="X504" s="578"/>
      <c r="Y504" s="578"/>
      <c r="Z504" s="578"/>
      <c r="AA504" s="92"/>
    </row>
    <row r="505" spans="3:27" s="2" customFormat="1">
      <c r="C505" s="92"/>
      <c r="D505" s="92"/>
      <c r="E505" s="92"/>
      <c r="F505" s="92"/>
      <c r="G505" s="92"/>
      <c r="H505" s="92"/>
      <c r="I505" s="92"/>
      <c r="J505" s="92"/>
      <c r="K505" s="92"/>
      <c r="L505" s="92"/>
      <c r="M505" s="92"/>
      <c r="N505" s="92"/>
      <c r="O505" s="92"/>
      <c r="P505" s="92"/>
      <c r="Q505" s="578"/>
      <c r="R505" s="578"/>
      <c r="S505" s="578"/>
      <c r="T505" s="578"/>
      <c r="U505" s="578"/>
      <c r="V505" s="578"/>
      <c r="W505" s="578"/>
      <c r="X505" s="578"/>
      <c r="Y505" s="578"/>
      <c r="Z505" s="578"/>
      <c r="AA505" s="92"/>
    </row>
    <row r="506" spans="3:27" s="2" customFormat="1">
      <c r="C506" s="92"/>
      <c r="D506" s="92"/>
      <c r="E506" s="92"/>
      <c r="F506" s="92"/>
      <c r="G506" s="92"/>
      <c r="H506" s="92"/>
      <c r="I506" s="92"/>
      <c r="J506" s="92"/>
      <c r="K506" s="92"/>
      <c r="L506" s="92"/>
      <c r="M506" s="92"/>
      <c r="N506" s="92"/>
      <c r="O506" s="92"/>
      <c r="P506" s="92"/>
      <c r="Q506" s="578"/>
      <c r="R506" s="578"/>
      <c r="S506" s="578"/>
      <c r="T506" s="578"/>
      <c r="U506" s="578"/>
      <c r="V506" s="578"/>
      <c r="W506" s="578"/>
      <c r="X506" s="578"/>
      <c r="Y506" s="578"/>
      <c r="Z506" s="578"/>
      <c r="AA506" s="92"/>
    </row>
    <row r="507" spans="3:27" s="2" customFormat="1">
      <c r="C507" s="92"/>
      <c r="D507" s="92"/>
      <c r="E507" s="92"/>
      <c r="F507" s="92"/>
      <c r="G507" s="92"/>
      <c r="H507" s="92"/>
      <c r="I507" s="92"/>
      <c r="J507" s="92"/>
      <c r="K507" s="92"/>
      <c r="L507" s="92"/>
      <c r="M507" s="92"/>
      <c r="N507" s="92"/>
      <c r="O507" s="92"/>
      <c r="P507" s="92"/>
      <c r="Q507" s="578"/>
      <c r="R507" s="578"/>
      <c r="S507" s="578"/>
      <c r="T507" s="578"/>
      <c r="U507" s="578"/>
      <c r="V507" s="578"/>
      <c r="W507" s="578"/>
      <c r="X507" s="578"/>
      <c r="Y507" s="578"/>
      <c r="Z507" s="578"/>
      <c r="AA507" s="92"/>
    </row>
    <row r="508" spans="3:27" s="2" customFormat="1">
      <c r="C508" s="92"/>
      <c r="D508" s="92"/>
      <c r="E508" s="92"/>
      <c r="F508" s="92"/>
      <c r="G508" s="92"/>
      <c r="H508" s="92"/>
      <c r="I508" s="92"/>
      <c r="J508" s="92"/>
      <c r="K508" s="92"/>
      <c r="L508" s="92"/>
      <c r="M508" s="92"/>
      <c r="N508" s="92"/>
      <c r="O508" s="92"/>
      <c r="P508" s="92"/>
      <c r="Q508" s="578"/>
      <c r="R508" s="578"/>
      <c r="S508" s="578"/>
      <c r="T508" s="578"/>
      <c r="U508" s="578"/>
      <c r="V508" s="578"/>
      <c r="W508" s="578"/>
      <c r="X508" s="578"/>
      <c r="Y508" s="578"/>
      <c r="Z508" s="578"/>
      <c r="AA508" s="92"/>
    </row>
    <row r="509" spans="3:27" s="2" customFormat="1">
      <c r="C509" s="92"/>
      <c r="D509" s="92"/>
      <c r="E509" s="92"/>
      <c r="F509" s="92"/>
      <c r="G509" s="92"/>
      <c r="H509" s="92"/>
      <c r="I509" s="92"/>
      <c r="J509" s="92"/>
      <c r="K509" s="92"/>
      <c r="L509" s="92"/>
      <c r="M509" s="92"/>
      <c r="N509" s="92"/>
      <c r="O509" s="92"/>
      <c r="P509" s="92"/>
      <c r="Q509" s="578"/>
      <c r="R509" s="578"/>
      <c r="S509" s="578"/>
      <c r="T509" s="578"/>
      <c r="U509" s="578"/>
      <c r="V509" s="578"/>
      <c r="W509" s="578"/>
      <c r="X509" s="578"/>
      <c r="Y509" s="578"/>
      <c r="Z509" s="578"/>
      <c r="AA509" s="92"/>
    </row>
    <row r="510" spans="3:27" s="2" customFormat="1">
      <c r="C510" s="92"/>
      <c r="D510" s="92"/>
      <c r="E510" s="92"/>
      <c r="F510" s="92"/>
      <c r="G510" s="92"/>
      <c r="H510" s="92"/>
      <c r="I510" s="92"/>
      <c r="J510" s="92"/>
      <c r="K510" s="92"/>
      <c r="L510" s="92"/>
      <c r="M510" s="92"/>
      <c r="N510" s="92"/>
      <c r="O510" s="92"/>
      <c r="P510" s="92"/>
      <c r="Q510" s="578"/>
      <c r="R510" s="578"/>
      <c r="S510" s="578"/>
      <c r="T510" s="578"/>
      <c r="U510" s="578"/>
      <c r="V510" s="578"/>
      <c r="W510" s="578"/>
      <c r="X510" s="578"/>
      <c r="Y510" s="578"/>
      <c r="Z510" s="578"/>
      <c r="AA510" s="92"/>
    </row>
    <row r="511" spans="3:27" s="2" customFormat="1">
      <c r="C511" s="92"/>
      <c r="D511" s="92"/>
      <c r="E511" s="92"/>
      <c r="F511" s="92"/>
      <c r="G511" s="92"/>
      <c r="H511" s="92"/>
      <c r="I511" s="92"/>
      <c r="J511" s="92"/>
      <c r="K511" s="92"/>
      <c r="L511" s="92"/>
      <c r="M511" s="92"/>
      <c r="N511" s="92"/>
      <c r="O511" s="92"/>
      <c r="P511" s="92"/>
      <c r="Q511" s="578"/>
      <c r="R511" s="578"/>
      <c r="S511" s="578"/>
      <c r="T511" s="578"/>
      <c r="U511" s="578"/>
      <c r="V511" s="578"/>
      <c r="W511" s="578"/>
      <c r="X511" s="578"/>
      <c r="Y511" s="578"/>
      <c r="Z511" s="578"/>
      <c r="AA511" s="92"/>
    </row>
    <row r="512" spans="3:27" s="2" customFormat="1">
      <c r="C512" s="92"/>
      <c r="D512" s="92"/>
      <c r="E512" s="92"/>
      <c r="F512" s="92"/>
      <c r="G512" s="92"/>
      <c r="H512" s="92"/>
      <c r="I512" s="92"/>
      <c r="J512" s="92"/>
      <c r="K512" s="92"/>
      <c r="L512" s="92"/>
      <c r="M512" s="92"/>
      <c r="N512" s="92"/>
      <c r="O512" s="92"/>
      <c r="P512" s="92"/>
      <c r="Q512" s="578"/>
      <c r="R512" s="578"/>
      <c r="S512" s="578"/>
      <c r="T512" s="578"/>
      <c r="U512" s="578"/>
      <c r="V512" s="578"/>
      <c r="W512" s="578"/>
      <c r="X512" s="578"/>
      <c r="Y512" s="578"/>
      <c r="Z512" s="578"/>
      <c r="AA512" s="92"/>
    </row>
    <row r="513" spans="3:27" s="2" customFormat="1">
      <c r="C513" s="92"/>
      <c r="D513" s="92"/>
      <c r="E513" s="92"/>
      <c r="F513" s="92"/>
      <c r="G513" s="92"/>
      <c r="H513" s="92"/>
      <c r="I513" s="92"/>
      <c r="J513" s="92"/>
      <c r="K513" s="92"/>
      <c r="L513" s="92"/>
      <c r="M513" s="92"/>
      <c r="N513" s="92"/>
      <c r="O513" s="92"/>
      <c r="P513" s="92"/>
      <c r="Q513" s="578"/>
      <c r="R513" s="578"/>
      <c r="S513" s="578"/>
      <c r="T513" s="578"/>
      <c r="U513" s="578"/>
      <c r="V513" s="578"/>
      <c r="W513" s="578"/>
      <c r="X513" s="578"/>
      <c r="Y513" s="578"/>
      <c r="Z513" s="578"/>
      <c r="AA513" s="92"/>
    </row>
    <row r="514" spans="3:27" s="2" customFormat="1">
      <c r="C514" s="92"/>
      <c r="D514" s="92"/>
      <c r="E514" s="92"/>
      <c r="F514" s="92"/>
      <c r="G514" s="92"/>
      <c r="H514" s="92"/>
      <c r="I514" s="92"/>
      <c r="J514" s="92"/>
      <c r="K514" s="92"/>
      <c r="L514" s="92"/>
      <c r="M514" s="92"/>
      <c r="N514" s="92"/>
      <c r="O514" s="92"/>
      <c r="P514" s="92"/>
      <c r="Q514" s="578"/>
      <c r="R514" s="578"/>
      <c r="S514" s="578"/>
      <c r="T514" s="578"/>
      <c r="U514" s="578"/>
      <c r="V514" s="578"/>
      <c r="W514" s="578"/>
      <c r="X514" s="578"/>
      <c r="Y514" s="578"/>
      <c r="Z514" s="578"/>
      <c r="AA514" s="92"/>
    </row>
    <row r="515" spans="3:27" s="2" customFormat="1">
      <c r="C515" s="92"/>
      <c r="D515" s="92"/>
      <c r="E515" s="92"/>
      <c r="F515" s="92"/>
      <c r="G515" s="92"/>
      <c r="H515" s="92"/>
      <c r="I515" s="92"/>
      <c r="J515" s="92"/>
      <c r="K515" s="92"/>
      <c r="L515" s="92"/>
      <c r="M515" s="92"/>
      <c r="N515" s="92"/>
      <c r="O515" s="92"/>
      <c r="P515" s="92"/>
      <c r="Q515" s="578"/>
      <c r="R515" s="578"/>
      <c r="S515" s="578"/>
      <c r="T515" s="578"/>
      <c r="U515" s="578"/>
      <c r="V515" s="578"/>
      <c r="W515" s="578"/>
      <c r="X515" s="578"/>
      <c r="Y515" s="578"/>
      <c r="Z515" s="578"/>
      <c r="AA515" s="92"/>
    </row>
    <row r="516" spans="3:27" s="2" customFormat="1">
      <c r="C516" s="92"/>
      <c r="D516" s="92"/>
      <c r="E516" s="92"/>
      <c r="F516" s="92"/>
      <c r="G516" s="92"/>
      <c r="H516" s="92"/>
      <c r="I516" s="92"/>
      <c r="J516" s="92"/>
      <c r="K516" s="92"/>
      <c r="L516" s="92"/>
      <c r="M516" s="92"/>
      <c r="N516" s="92"/>
      <c r="O516" s="92"/>
      <c r="P516" s="92"/>
      <c r="Q516" s="578"/>
      <c r="R516" s="578"/>
      <c r="S516" s="578"/>
      <c r="T516" s="578"/>
      <c r="U516" s="578"/>
      <c r="V516" s="578"/>
      <c r="W516" s="578"/>
      <c r="X516" s="578"/>
      <c r="Y516" s="578"/>
      <c r="Z516" s="578"/>
      <c r="AA516" s="92"/>
    </row>
    <row r="517" spans="3:27" s="2" customFormat="1">
      <c r="C517" s="92"/>
      <c r="D517" s="92"/>
      <c r="E517" s="92"/>
      <c r="F517" s="92"/>
      <c r="G517" s="92"/>
      <c r="H517" s="92"/>
      <c r="I517" s="92"/>
      <c r="J517" s="92"/>
      <c r="K517" s="92"/>
      <c r="L517" s="92"/>
      <c r="M517" s="92"/>
      <c r="N517" s="92"/>
      <c r="O517" s="92"/>
      <c r="P517" s="92"/>
      <c r="Q517" s="578"/>
      <c r="R517" s="578"/>
      <c r="S517" s="578"/>
      <c r="T517" s="578"/>
      <c r="U517" s="578"/>
      <c r="V517" s="578"/>
      <c r="W517" s="578"/>
      <c r="X517" s="578"/>
      <c r="Y517" s="578"/>
      <c r="Z517" s="578"/>
      <c r="AA517" s="92"/>
    </row>
    <row r="518" spans="3:27" s="2" customFormat="1">
      <c r="C518" s="92"/>
      <c r="D518" s="92"/>
      <c r="E518" s="92"/>
      <c r="F518" s="92"/>
      <c r="G518" s="92"/>
      <c r="H518" s="92"/>
      <c r="I518" s="92"/>
      <c r="J518" s="92"/>
      <c r="K518" s="92"/>
      <c r="L518" s="92"/>
      <c r="M518" s="92"/>
      <c r="N518" s="92"/>
      <c r="O518" s="92"/>
      <c r="P518" s="92"/>
      <c r="Q518" s="578"/>
      <c r="R518" s="578"/>
      <c r="S518" s="578"/>
      <c r="T518" s="578"/>
      <c r="U518" s="578"/>
      <c r="V518" s="578"/>
      <c r="W518" s="578"/>
      <c r="X518" s="578"/>
      <c r="Y518" s="578"/>
      <c r="Z518" s="578"/>
      <c r="AA518" s="92"/>
    </row>
    <row r="519" spans="3:27" s="2" customFormat="1">
      <c r="C519" s="92"/>
      <c r="D519" s="92"/>
      <c r="E519" s="92"/>
      <c r="F519" s="92"/>
      <c r="G519" s="92"/>
      <c r="H519" s="92"/>
      <c r="I519" s="92"/>
      <c r="J519" s="92"/>
      <c r="K519" s="92"/>
      <c r="L519" s="92"/>
      <c r="M519" s="92"/>
      <c r="N519" s="92"/>
      <c r="O519" s="92"/>
      <c r="P519" s="92"/>
      <c r="Q519" s="578"/>
      <c r="R519" s="578"/>
      <c r="S519" s="578"/>
      <c r="T519" s="578"/>
      <c r="U519" s="578"/>
      <c r="V519" s="578"/>
      <c r="W519" s="578"/>
      <c r="X519" s="578"/>
      <c r="Y519" s="578"/>
      <c r="Z519" s="578"/>
      <c r="AA519" s="92"/>
    </row>
    <row r="520" spans="3:27" s="2" customFormat="1">
      <c r="C520" s="92"/>
      <c r="D520" s="92"/>
      <c r="E520" s="92"/>
      <c r="F520" s="92"/>
      <c r="G520" s="92"/>
      <c r="H520" s="92"/>
      <c r="I520" s="92"/>
      <c r="J520" s="92"/>
      <c r="K520" s="92"/>
      <c r="L520" s="92"/>
      <c r="M520" s="92"/>
      <c r="N520" s="92"/>
      <c r="O520" s="92"/>
      <c r="P520" s="92"/>
      <c r="Q520" s="578"/>
      <c r="R520" s="578"/>
      <c r="S520" s="578"/>
      <c r="T520" s="578"/>
      <c r="U520" s="578"/>
      <c r="V520" s="578"/>
      <c r="W520" s="578"/>
      <c r="X520" s="578"/>
      <c r="Y520" s="578"/>
      <c r="Z520" s="578"/>
      <c r="AA520" s="92"/>
    </row>
    <row r="521" spans="3:27" s="2" customFormat="1">
      <c r="C521" s="92"/>
      <c r="D521" s="92"/>
      <c r="E521" s="92"/>
      <c r="F521" s="92"/>
      <c r="G521" s="92"/>
      <c r="H521" s="92"/>
      <c r="I521" s="92"/>
      <c r="J521" s="92"/>
      <c r="K521" s="92"/>
      <c r="L521" s="92"/>
      <c r="M521" s="92"/>
      <c r="N521" s="92"/>
      <c r="O521" s="92"/>
      <c r="P521" s="92"/>
      <c r="Q521" s="578"/>
      <c r="R521" s="578"/>
      <c r="S521" s="578"/>
      <c r="T521" s="578"/>
      <c r="U521" s="578"/>
      <c r="V521" s="578"/>
      <c r="W521" s="578"/>
      <c r="X521" s="578"/>
      <c r="Y521" s="578"/>
      <c r="Z521" s="578"/>
      <c r="AA521" s="92"/>
    </row>
    <row r="522" spans="3:27" s="2" customFormat="1">
      <c r="C522" s="92"/>
      <c r="D522" s="92"/>
      <c r="E522" s="92"/>
      <c r="F522" s="92"/>
      <c r="G522" s="92"/>
      <c r="H522" s="92"/>
      <c r="I522" s="92"/>
      <c r="J522" s="92"/>
      <c r="K522" s="92"/>
      <c r="L522" s="92"/>
      <c r="M522" s="92"/>
      <c r="N522" s="92"/>
      <c r="O522" s="92"/>
      <c r="P522" s="92"/>
      <c r="Q522" s="578"/>
      <c r="R522" s="578"/>
      <c r="S522" s="578"/>
      <c r="T522" s="578"/>
      <c r="U522" s="578"/>
      <c r="V522" s="578"/>
      <c r="W522" s="578"/>
      <c r="X522" s="578"/>
      <c r="Y522" s="578"/>
      <c r="Z522" s="578"/>
      <c r="AA522" s="92"/>
    </row>
    <row r="523" spans="3:27" s="2" customFormat="1">
      <c r="C523" s="92"/>
      <c r="D523" s="92"/>
      <c r="E523" s="92"/>
      <c r="F523" s="92"/>
      <c r="G523" s="92"/>
      <c r="H523" s="92"/>
      <c r="I523" s="92"/>
      <c r="J523" s="92"/>
      <c r="K523" s="92"/>
      <c r="L523" s="92"/>
      <c r="M523" s="92"/>
      <c r="N523" s="92"/>
      <c r="O523" s="92"/>
      <c r="P523" s="92"/>
      <c r="Q523" s="578"/>
      <c r="R523" s="578"/>
      <c r="S523" s="578"/>
      <c r="T523" s="578"/>
      <c r="U523" s="578"/>
      <c r="V523" s="578"/>
      <c r="W523" s="578"/>
      <c r="X523" s="578"/>
      <c r="Y523" s="578"/>
      <c r="Z523" s="578"/>
      <c r="AA523" s="92"/>
    </row>
    <row r="524" spans="3:27" s="2" customFormat="1">
      <c r="C524" s="92"/>
      <c r="D524" s="92"/>
      <c r="E524" s="92"/>
      <c r="F524" s="92"/>
      <c r="G524" s="92"/>
      <c r="H524" s="92"/>
      <c r="I524" s="92"/>
      <c r="J524" s="92"/>
      <c r="K524" s="92"/>
      <c r="L524" s="92"/>
      <c r="M524" s="92"/>
      <c r="N524" s="92"/>
      <c r="O524" s="92"/>
      <c r="P524" s="92"/>
      <c r="Q524" s="578"/>
      <c r="R524" s="578"/>
      <c r="S524" s="578"/>
      <c r="T524" s="578"/>
      <c r="U524" s="578"/>
      <c r="V524" s="578"/>
      <c r="W524" s="578"/>
      <c r="X524" s="578"/>
      <c r="Y524" s="578"/>
      <c r="Z524" s="578"/>
      <c r="AA524" s="92"/>
    </row>
    <row r="525" spans="3:27" s="2" customFormat="1">
      <c r="C525" s="92"/>
      <c r="D525" s="92"/>
      <c r="E525" s="92"/>
      <c r="F525" s="92"/>
      <c r="G525" s="92"/>
      <c r="H525" s="92"/>
      <c r="I525" s="92"/>
      <c r="J525" s="92"/>
      <c r="K525" s="92"/>
      <c r="L525" s="92"/>
      <c r="M525" s="92"/>
      <c r="N525" s="92"/>
      <c r="O525" s="92"/>
      <c r="P525" s="92"/>
      <c r="Q525" s="578"/>
      <c r="R525" s="578"/>
      <c r="S525" s="578"/>
      <c r="T525" s="578"/>
      <c r="U525" s="578"/>
      <c r="V525" s="578"/>
      <c r="W525" s="578"/>
      <c r="X525" s="578"/>
      <c r="Y525" s="578"/>
      <c r="Z525" s="578"/>
      <c r="AA525" s="92"/>
    </row>
    <row r="526" spans="3:27" s="2" customFormat="1">
      <c r="C526" s="92"/>
      <c r="D526" s="92"/>
      <c r="E526" s="92"/>
      <c r="F526" s="92"/>
      <c r="G526" s="92"/>
      <c r="H526" s="92"/>
      <c r="I526" s="92"/>
      <c r="J526" s="92"/>
      <c r="K526" s="92"/>
      <c r="L526" s="92"/>
      <c r="M526" s="92"/>
      <c r="N526" s="92"/>
      <c r="O526" s="92"/>
      <c r="P526" s="92"/>
      <c r="Q526" s="578"/>
      <c r="R526" s="578"/>
      <c r="S526" s="578"/>
      <c r="T526" s="578"/>
      <c r="U526" s="578"/>
      <c r="V526" s="578"/>
      <c r="W526" s="578"/>
      <c r="X526" s="578"/>
      <c r="Y526" s="578"/>
      <c r="Z526" s="578"/>
      <c r="AA526" s="92"/>
    </row>
    <row r="527" spans="3:27" s="2" customFormat="1">
      <c r="C527" s="92"/>
      <c r="D527" s="92"/>
      <c r="E527" s="92"/>
      <c r="F527" s="92"/>
      <c r="G527" s="92"/>
      <c r="H527" s="92"/>
      <c r="I527" s="92"/>
      <c r="J527" s="92"/>
      <c r="K527" s="92"/>
      <c r="L527" s="92"/>
      <c r="M527" s="92"/>
      <c r="N527" s="92"/>
      <c r="O527" s="92"/>
      <c r="P527" s="92"/>
      <c r="Q527" s="578"/>
      <c r="R527" s="578"/>
      <c r="S527" s="578"/>
      <c r="T527" s="578"/>
      <c r="U527" s="578"/>
      <c r="V527" s="578"/>
      <c r="W527" s="578"/>
      <c r="X527" s="578"/>
      <c r="Y527" s="578"/>
      <c r="Z527" s="578"/>
      <c r="AA527" s="92"/>
    </row>
    <row r="528" spans="3:27" s="2" customFormat="1">
      <c r="C528" s="92"/>
      <c r="D528" s="92"/>
      <c r="E528" s="92"/>
      <c r="F528" s="92"/>
      <c r="G528" s="92"/>
      <c r="H528" s="92"/>
      <c r="I528" s="92"/>
      <c r="J528" s="92"/>
      <c r="K528" s="92"/>
      <c r="L528" s="92"/>
      <c r="M528" s="92"/>
      <c r="N528" s="92"/>
      <c r="O528" s="92"/>
      <c r="P528" s="92"/>
      <c r="Q528" s="578"/>
      <c r="R528" s="578"/>
      <c r="S528" s="578"/>
      <c r="T528" s="578"/>
      <c r="U528" s="578"/>
      <c r="V528" s="578"/>
      <c r="W528" s="578"/>
      <c r="X528" s="578"/>
      <c r="Y528" s="578"/>
      <c r="Z528" s="578"/>
      <c r="AA528" s="92"/>
    </row>
    <row r="529" spans="3:27" s="2" customFormat="1">
      <c r="C529" s="92"/>
      <c r="D529" s="92"/>
      <c r="E529" s="92"/>
      <c r="F529" s="92"/>
      <c r="G529" s="92"/>
      <c r="H529" s="92"/>
      <c r="I529" s="92"/>
      <c r="J529" s="92"/>
      <c r="K529" s="92"/>
      <c r="L529" s="92"/>
      <c r="M529" s="92"/>
      <c r="N529" s="92"/>
      <c r="O529" s="92"/>
      <c r="P529" s="92"/>
      <c r="Q529" s="578"/>
      <c r="R529" s="578"/>
      <c r="S529" s="578"/>
      <c r="T529" s="578"/>
      <c r="U529" s="578"/>
      <c r="V529" s="578"/>
      <c r="W529" s="578"/>
      <c r="X529" s="578"/>
      <c r="Y529" s="578"/>
      <c r="Z529" s="578"/>
      <c r="AA529" s="92"/>
    </row>
    <row r="530" spans="3:27" s="2" customFormat="1">
      <c r="C530" s="92"/>
      <c r="D530" s="92"/>
      <c r="E530" s="92"/>
      <c r="F530" s="92"/>
      <c r="G530" s="92"/>
      <c r="H530" s="92"/>
      <c r="I530" s="92"/>
      <c r="J530" s="92"/>
      <c r="K530" s="92"/>
      <c r="L530" s="92"/>
      <c r="M530" s="92"/>
      <c r="N530" s="92"/>
      <c r="O530" s="92"/>
      <c r="P530" s="92"/>
      <c r="Q530" s="578"/>
      <c r="R530" s="578"/>
      <c r="S530" s="578"/>
      <c r="T530" s="578"/>
      <c r="U530" s="578"/>
      <c r="V530" s="578"/>
      <c r="W530" s="578"/>
      <c r="X530" s="578"/>
      <c r="Y530" s="578"/>
      <c r="Z530" s="578"/>
      <c r="AA530" s="92"/>
    </row>
    <row r="531" spans="3:27" s="2" customFormat="1">
      <c r="C531" s="92"/>
      <c r="D531" s="92"/>
      <c r="E531" s="92"/>
      <c r="F531" s="92"/>
      <c r="G531" s="92"/>
      <c r="H531" s="92"/>
      <c r="I531" s="92"/>
      <c r="J531" s="92"/>
      <c r="K531" s="92"/>
      <c r="L531" s="92"/>
      <c r="M531" s="92"/>
      <c r="N531" s="92"/>
      <c r="O531" s="92"/>
      <c r="P531" s="92"/>
      <c r="Q531" s="578"/>
      <c r="R531" s="578"/>
      <c r="S531" s="578"/>
      <c r="T531" s="578"/>
      <c r="U531" s="578"/>
      <c r="V531" s="578"/>
      <c r="W531" s="578"/>
      <c r="X531" s="578"/>
      <c r="Y531" s="578"/>
      <c r="Z531" s="578"/>
      <c r="AA531" s="92"/>
    </row>
    <row r="532" spans="3:27" s="2" customFormat="1">
      <c r="C532" s="92"/>
      <c r="D532" s="92"/>
      <c r="E532" s="92"/>
      <c r="F532" s="92"/>
      <c r="G532" s="92"/>
      <c r="H532" s="92"/>
      <c r="I532" s="92"/>
      <c r="J532" s="92"/>
      <c r="K532" s="92"/>
      <c r="L532" s="92"/>
      <c r="M532" s="92"/>
      <c r="N532" s="92"/>
      <c r="O532" s="92"/>
      <c r="P532" s="92"/>
      <c r="Q532" s="578"/>
      <c r="R532" s="578"/>
      <c r="S532" s="578"/>
      <c r="T532" s="578"/>
      <c r="U532" s="578"/>
      <c r="V532" s="578"/>
      <c r="W532" s="578"/>
      <c r="X532" s="578"/>
      <c r="Y532" s="578"/>
      <c r="Z532" s="578"/>
      <c r="AA532" s="92"/>
    </row>
    <row r="533" spans="3:27" s="2" customFormat="1">
      <c r="C533" s="92"/>
      <c r="D533" s="92"/>
      <c r="E533" s="92"/>
      <c r="F533" s="92"/>
      <c r="G533" s="92"/>
      <c r="H533" s="92"/>
      <c r="I533" s="92"/>
      <c r="J533" s="92"/>
      <c r="K533" s="92"/>
      <c r="L533" s="92"/>
      <c r="M533" s="92"/>
      <c r="N533" s="92"/>
      <c r="O533" s="92"/>
      <c r="P533" s="92"/>
      <c r="Q533" s="578"/>
      <c r="R533" s="578"/>
      <c r="S533" s="578"/>
      <c r="T533" s="578"/>
      <c r="U533" s="578"/>
      <c r="V533" s="578"/>
      <c r="W533" s="578"/>
      <c r="X533" s="578"/>
      <c r="Y533" s="578"/>
      <c r="Z533" s="578"/>
      <c r="AA533" s="92"/>
    </row>
    <row r="534" spans="3:27" s="2" customFormat="1">
      <c r="C534" s="92"/>
      <c r="D534" s="92"/>
      <c r="E534" s="92"/>
      <c r="F534" s="92"/>
      <c r="G534" s="92"/>
      <c r="H534" s="92"/>
      <c r="I534" s="92"/>
      <c r="J534" s="92"/>
      <c r="K534" s="92"/>
      <c r="L534" s="92"/>
      <c r="M534" s="92"/>
      <c r="N534" s="92"/>
      <c r="O534" s="92"/>
      <c r="P534" s="92"/>
      <c r="Q534" s="578"/>
      <c r="R534" s="578"/>
      <c r="S534" s="578"/>
      <c r="T534" s="578"/>
      <c r="U534" s="578"/>
      <c r="V534" s="578"/>
      <c r="W534" s="578"/>
      <c r="X534" s="578"/>
      <c r="Y534" s="578"/>
      <c r="Z534" s="578"/>
      <c r="AA534" s="92"/>
    </row>
    <row r="535" spans="3:27" s="2" customFormat="1">
      <c r="C535" s="92"/>
      <c r="D535" s="92"/>
      <c r="E535" s="92"/>
      <c r="F535" s="92"/>
      <c r="G535" s="92"/>
      <c r="H535" s="92"/>
      <c r="I535" s="92"/>
      <c r="J535" s="92"/>
      <c r="K535" s="92"/>
      <c r="L535" s="92"/>
      <c r="M535" s="92"/>
      <c r="N535" s="92"/>
      <c r="O535" s="92"/>
      <c r="P535" s="92"/>
      <c r="Q535" s="578"/>
      <c r="R535" s="578"/>
      <c r="S535" s="578"/>
      <c r="T535" s="578"/>
      <c r="U535" s="578"/>
      <c r="V535" s="578"/>
      <c r="W535" s="578"/>
      <c r="X535" s="578"/>
      <c r="Y535" s="578"/>
      <c r="Z535" s="578"/>
      <c r="AA535" s="92"/>
    </row>
    <row r="536" spans="3:27" s="2" customFormat="1">
      <c r="C536" s="92"/>
      <c r="D536" s="92"/>
      <c r="E536" s="92"/>
      <c r="F536" s="92"/>
      <c r="G536" s="92"/>
      <c r="H536" s="92"/>
      <c r="I536" s="92"/>
      <c r="J536" s="92"/>
      <c r="K536" s="92"/>
      <c r="L536" s="92"/>
      <c r="M536" s="92"/>
      <c r="N536" s="92"/>
      <c r="O536" s="92"/>
      <c r="P536" s="92"/>
      <c r="Q536" s="578"/>
      <c r="R536" s="578"/>
      <c r="S536" s="578"/>
      <c r="T536" s="578"/>
      <c r="U536" s="578"/>
      <c r="V536" s="578"/>
      <c r="W536" s="578"/>
      <c r="X536" s="578"/>
      <c r="Y536" s="578"/>
      <c r="Z536" s="578"/>
      <c r="AA536" s="92"/>
    </row>
    <row r="537" spans="3:27" s="2" customFormat="1">
      <c r="C537" s="92"/>
      <c r="D537" s="92"/>
      <c r="E537" s="92"/>
      <c r="F537" s="92"/>
      <c r="G537" s="92"/>
      <c r="H537" s="92"/>
      <c r="I537" s="92"/>
      <c r="J537" s="92"/>
      <c r="K537" s="92"/>
      <c r="L537" s="92"/>
      <c r="M537" s="92"/>
      <c r="N537" s="92"/>
      <c r="O537" s="92"/>
      <c r="P537" s="92"/>
      <c r="Q537" s="578"/>
      <c r="R537" s="578"/>
      <c r="S537" s="578"/>
      <c r="T537" s="578"/>
      <c r="U537" s="578"/>
      <c r="V537" s="578"/>
      <c r="W537" s="578"/>
      <c r="X537" s="578"/>
      <c r="Y537" s="578"/>
      <c r="Z537" s="578"/>
      <c r="AA537" s="92"/>
    </row>
    <row r="538" spans="3:27" s="2" customFormat="1">
      <c r="C538" s="92"/>
      <c r="D538" s="92"/>
      <c r="E538" s="92"/>
      <c r="F538" s="92"/>
      <c r="G538" s="92"/>
      <c r="H538" s="92"/>
      <c r="I538" s="92"/>
      <c r="J538" s="92"/>
      <c r="K538" s="92"/>
      <c r="L538" s="92"/>
      <c r="M538" s="92"/>
      <c r="N538" s="92"/>
      <c r="O538" s="92"/>
      <c r="P538" s="92"/>
      <c r="Q538" s="578"/>
      <c r="R538" s="578"/>
      <c r="S538" s="578"/>
      <c r="T538" s="578"/>
      <c r="U538" s="578"/>
      <c r="V538" s="578"/>
      <c r="W538" s="578"/>
      <c r="X538" s="578"/>
      <c r="Y538" s="578"/>
      <c r="Z538" s="578"/>
      <c r="AA538" s="92"/>
    </row>
    <row r="539" spans="3:27" s="2" customFormat="1">
      <c r="C539" s="92"/>
      <c r="D539" s="92"/>
      <c r="E539" s="92"/>
      <c r="F539" s="92"/>
      <c r="G539" s="92"/>
      <c r="H539" s="92"/>
      <c r="I539" s="92"/>
      <c r="J539" s="92"/>
      <c r="K539" s="92"/>
      <c r="L539" s="92"/>
      <c r="M539" s="92"/>
      <c r="N539" s="92"/>
      <c r="O539" s="92"/>
      <c r="P539" s="92"/>
      <c r="Q539" s="578"/>
      <c r="R539" s="578"/>
      <c r="S539" s="578"/>
      <c r="T539" s="578"/>
      <c r="U539" s="578"/>
      <c r="V539" s="578"/>
      <c r="W539" s="578"/>
      <c r="X539" s="578"/>
      <c r="Y539" s="578"/>
      <c r="Z539" s="578"/>
      <c r="AA539" s="92"/>
    </row>
    <row r="540" spans="3:27" s="2" customFormat="1">
      <c r="C540" s="92"/>
      <c r="D540" s="92"/>
      <c r="E540" s="92"/>
      <c r="F540" s="92"/>
      <c r="G540" s="92"/>
      <c r="H540" s="92"/>
      <c r="I540" s="92"/>
      <c r="J540" s="92"/>
      <c r="K540" s="92"/>
      <c r="L540" s="92"/>
      <c r="M540" s="92"/>
      <c r="N540" s="92"/>
      <c r="O540" s="92"/>
      <c r="P540" s="92"/>
      <c r="Q540" s="578"/>
      <c r="R540" s="578"/>
      <c r="S540" s="578"/>
      <c r="T540" s="578"/>
      <c r="U540" s="578"/>
      <c r="V540" s="578"/>
      <c r="W540" s="578"/>
      <c r="X540" s="578"/>
      <c r="Y540" s="578"/>
      <c r="Z540" s="578"/>
      <c r="AA540" s="92"/>
    </row>
    <row r="541" spans="3:27" s="2" customFormat="1">
      <c r="C541" s="92"/>
      <c r="D541" s="92"/>
      <c r="E541" s="92"/>
      <c r="F541" s="92"/>
      <c r="G541" s="92"/>
      <c r="H541" s="92"/>
      <c r="I541" s="92"/>
      <c r="J541" s="92"/>
      <c r="K541" s="92"/>
      <c r="L541" s="92"/>
      <c r="M541" s="92"/>
      <c r="N541" s="92"/>
      <c r="O541" s="92"/>
      <c r="P541" s="92"/>
      <c r="Q541" s="578"/>
      <c r="R541" s="578"/>
      <c r="S541" s="578"/>
      <c r="T541" s="578"/>
      <c r="U541" s="578"/>
      <c r="V541" s="578"/>
      <c r="W541" s="578"/>
      <c r="X541" s="578"/>
      <c r="Y541" s="578"/>
      <c r="Z541" s="578"/>
      <c r="AA541" s="92"/>
    </row>
    <row r="542" spans="3:27" s="2" customFormat="1">
      <c r="C542" s="92"/>
      <c r="D542" s="92"/>
      <c r="E542" s="92"/>
      <c r="F542" s="92"/>
      <c r="G542" s="92"/>
      <c r="H542" s="92"/>
      <c r="I542" s="92"/>
      <c r="J542" s="92"/>
      <c r="K542" s="92"/>
      <c r="L542" s="92"/>
      <c r="M542" s="92"/>
      <c r="N542" s="92"/>
      <c r="O542" s="92"/>
      <c r="P542" s="92"/>
      <c r="Q542" s="578"/>
      <c r="R542" s="578"/>
      <c r="S542" s="578"/>
      <c r="T542" s="578"/>
      <c r="U542" s="578"/>
      <c r="V542" s="578"/>
      <c r="W542" s="578"/>
      <c r="X542" s="578"/>
      <c r="Y542" s="578"/>
      <c r="Z542" s="578"/>
      <c r="AA542" s="92"/>
    </row>
    <row r="543" spans="3:27" s="2" customFormat="1">
      <c r="C543" s="92"/>
      <c r="D543" s="92"/>
      <c r="E543" s="92"/>
      <c r="F543" s="92"/>
      <c r="G543" s="92"/>
      <c r="H543" s="92"/>
      <c r="I543" s="92"/>
      <c r="J543" s="92"/>
      <c r="K543" s="92"/>
      <c r="L543" s="92"/>
      <c r="M543" s="92"/>
      <c r="N543" s="92"/>
      <c r="O543" s="92"/>
      <c r="P543" s="92"/>
      <c r="Q543" s="578"/>
      <c r="R543" s="578"/>
      <c r="S543" s="578"/>
      <c r="T543" s="578"/>
      <c r="U543" s="578"/>
      <c r="V543" s="578"/>
      <c r="W543" s="578"/>
      <c r="X543" s="578"/>
      <c r="Y543" s="578"/>
      <c r="Z543" s="578"/>
      <c r="AA543" s="92"/>
    </row>
    <row r="544" spans="3:27" s="2" customFormat="1">
      <c r="C544" s="92"/>
      <c r="D544" s="92"/>
      <c r="E544" s="92"/>
      <c r="F544" s="92"/>
      <c r="G544" s="92"/>
      <c r="H544" s="92"/>
      <c r="I544" s="92"/>
      <c r="J544" s="92"/>
      <c r="K544" s="92"/>
      <c r="L544" s="92"/>
      <c r="M544" s="92"/>
      <c r="N544" s="92"/>
      <c r="O544" s="92"/>
      <c r="P544" s="92"/>
      <c r="Q544" s="578"/>
      <c r="R544" s="578"/>
      <c r="S544" s="578"/>
      <c r="T544" s="578"/>
      <c r="U544" s="578"/>
      <c r="V544" s="578"/>
      <c r="W544" s="578"/>
      <c r="X544" s="578"/>
      <c r="Y544" s="578"/>
      <c r="Z544" s="578"/>
      <c r="AA544" s="92"/>
    </row>
    <row r="545" spans="3:27" s="2" customFormat="1">
      <c r="C545" s="92"/>
      <c r="D545" s="92"/>
      <c r="E545" s="92"/>
      <c r="F545" s="92"/>
      <c r="G545" s="92"/>
      <c r="H545" s="92"/>
      <c r="I545" s="92"/>
      <c r="J545" s="92"/>
      <c r="K545" s="92"/>
      <c r="L545" s="92"/>
      <c r="M545" s="92"/>
      <c r="N545" s="92"/>
      <c r="O545" s="92"/>
      <c r="P545" s="92"/>
      <c r="Q545" s="578"/>
      <c r="R545" s="578"/>
      <c r="S545" s="578"/>
      <c r="T545" s="578"/>
      <c r="U545" s="578"/>
      <c r="V545" s="578"/>
      <c r="W545" s="578"/>
      <c r="X545" s="578"/>
      <c r="Y545" s="578"/>
      <c r="Z545" s="578"/>
      <c r="AA545" s="92"/>
    </row>
    <row r="546" spans="3:27" s="2" customFormat="1">
      <c r="C546" s="92"/>
      <c r="D546" s="92"/>
      <c r="E546" s="92"/>
      <c r="F546" s="92"/>
      <c r="G546" s="92"/>
      <c r="H546" s="92"/>
      <c r="I546" s="92"/>
      <c r="J546" s="92"/>
      <c r="K546" s="92"/>
      <c r="L546" s="92"/>
      <c r="M546" s="92"/>
      <c r="N546" s="92"/>
      <c r="O546" s="92"/>
      <c r="P546" s="92"/>
      <c r="Q546" s="578"/>
      <c r="R546" s="578"/>
      <c r="S546" s="578"/>
      <c r="T546" s="578"/>
      <c r="U546" s="578"/>
      <c r="V546" s="578"/>
      <c r="W546" s="578"/>
      <c r="X546" s="578"/>
      <c r="Y546" s="578"/>
      <c r="Z546" s="578"/>
      <c r="AA546" s="92"/>
    </row>
    <row r="547" spans="3:27" s="2" customFormat="1">
      <c r="C547" s="92"/>
      <c r="D547" s="92"/>
      <c r="E547" s="92"/>
      <c r="F547" s="92"/>
      <c r="G547" s="92"/>
      <c r="H547" s="92"/>
      <c r="I547" s="92"/>
      <c r="J547" s="92"/>
      <c r="K547" s="92"/>
      <c r="L547" s="92"/>
      <c r="M547" s="92"/>
      <c r="N547" s="92"/>
      <c r="O547" s="92"/>
      <c r="P547" s="92"/>
      <c r="Q547" s="578"/>
      <c r="R547" s="578"/>
      <c r="S547" s="578"/>
      <c r="T547" s="578"/>
      <c r="U547" s="578"/>
      <c r="V547" s="578"/>
      <c r="W547" s="578"/>
      <c r="X547" s="578"/>
      <c r="Y547" s="578"/>
      <c r="Z547" s="578"/>
      <c r="AA547" s="92"/>
    </row>
    <row r="548" spans="3:27" s="2" customFormat="1">
      <c r="C548" s="92"/>
      <c r="D548" s="92"/>
      <c r="E548" s="92"/>
      <c r="F548" s="92"/>
      <c r="G548" s="92"/>
      <c r="H548" s="92"/>
      <c r="I548" s="92"/>
      <c r="J548" s="92"/>
      <c r="K548" s="92"/>
      <c r="L548" s="92"/>
      <c r="M548" s="92"/>
      <c r="N548" s="92"/>
      <c r="O548" s="92"/>
      <c r="P548" s="92"/>
      <c r="Q548" s="578"/>
      <c r="R548" s="578"/>
      <c r="S548" s="578"/>
      <c r="T548" s="578"/>
      <c r="U548" s="578"/>
      <c r="V548" s="578"/>
      <c r="W548" s="578"/>
      <c r="X548" s="578"/>
      <c r="Y548" s="578"/>
      <c r="Z548" s="578"/>
      <c r="AA548" s="92"/>
    </row>
    <row r="549" spans="3:27" s="2" customFormat="1">
      <c r="C549" s="92"/>
      <c r="D549" s="92"/>
      <c r="E549" s="92"/>
      <c r="F549" s="92"/>
      <c r="G549" s="92"/>
      <c r="H549" s="92"/>
      <c r="I549" s="92"/>
      <c r="J549" s="92"/>
      <c r="K549" s="92"/>
      <c r="L549" s="92"/>
      <c r="M549" s="92"/>
      <c r="N549" s="92"/>
      <c r="O549" s="92"/>
      <c r="P549" s="92"/>
      <c r="Q549" s="578"/>
      <c r="R549" s="578"/>
      <c r="S549" s="578"/>
      <c r="T549" s="578"/>
      <c r="U549" s="578"/>
      <c r="V549" s="578"/>
      <c r="W549" s="578"/>
      <c r="X549" s="578"/>
      <c r="Y549" s="578"/>
      <c r="Z549" s="578"/>
      <c r="AA549" s="92"/>
    </row>
    <row r="550" spans="3:27" s="2" customFormat="1">
      <c r="C550" s="92"/>
      <c r="D550" s="92"/>
      <c r="E550" s="92"/>
      <c r="F550" s="92"/>
      <c r="G550" s="92"/>
      <c r="H550" s="92"/>
      <c r="I550" s="92"/>
      <c r="J550" s="92"/>
      <c r="K550" s="92"/>
      <c r="L550" s="92"/>
      <c r="M550" s="92"/>
      <c r="N550" s="92"/>
      <c r="O550" s="92"/>
      <c r="P550" s="92"/>
      <c r="Q550" s="578"/>
      <c r="R550" s="578"/>
      <c r="S550" s="578"/>
      <c r="T550" s="578"/>
      <c r="U550" s="578"/>
      <c r="V550" s="578"/>
      <c r="W550" s="578"/>
      <c r="X550" s="578"/>
      <c r="Y550" s="578"/>
      <c r="Z550" s="578"/>
      <c r="AA550" s="92"/>
    </row>
    <row r="551" spans="3:27" s="2" customFormat="1">
      <c r="C551" s="92"/>
      <c r="D551" s="92"/>
      <c r="E551" s="92"/>
      <c r="F551" s="92"/>
      <c r="G551" s="92"/>
      <c r="H551" s="92"/>
      <c r="I551" s="92"/>
      <c r="J551" s="92"/>
      <c r="K551" s="92"/>
      <c r="L551" s="92"/>
      <c r="M551" s="92"/>
      <c r="N551" s="92"/>
      <c r="O551" s="92"/>
      <c r="P551" s="92"/>
      <c r="Q551" s="578"/>
      <c r="R551" s="578"/>
      <c r="S551" s="578"/>
      <c r="T551" s="578"/>
      <c r="U551" s="578"/>
      <c r="V551" s="578"/>
      <c r="W551" s="578"/>
      <c r="X551" s="578"/>
      <c r="Y551" s="578"/>
      <c r="Z551" s="578"/>
      <c r="AA551" s="92"/>
    </row>
    <row r="552" spans="3:27" s="2" customFormat="1">
      <c r="C552" s="92"/>
      <c r="D552" s="92"/>
      <c r="E552" s="92"/>
      <c r="F552" s="92"/>
      <c r="G552" s="92"/>
      <c r="H552" s="92"/>
      <c r="I552" s="92"/>
      <c r="J552" s="92"/>
      <c r="K552" s="92"/>
      <c r="L552" s="92"/>
      <c r="M552" s="92"/>
      <c r="N552" s="92"/>
      <c r="O552" s="92"/>
      <c r="P552" s="92"/>
      <c r="Q552" s="578"/>
      <c r="R552" s="578"/>
      <c r="S552" s="578"/>
      <c r="T552" s="578"/>
      <c r="U552" s="578"/>
      <c r="V552" s="578"/>
      <c r="W552" s="578"/>
      <c r="X552" s="578"/>
      <c r="Y552" s="578"/>
      <c r="Z552" s="578"/>
      <c r="AA552" s="92"/>
    </row>
    <row r="553" spans="3:27" s="2" customFormat="1">
      <c r="C553" s="92"/>
      <c r="D553" s="92"/>
      <c r="E553" s="92"/>
      <c r="F553" s="92"/>
      <c r="G553" s="92"/>
      <c r="H553" s="92"/>
      <c r="I553" s="92"/>
      <c r="J553" s="92"/>
      <c r="K553" s="92"/>
      <c r="L553" s="92"/>
      <c r="M553" s="92"/>
      <c r="N553" s="92"/>
      <c r="O553" s="92"/>
      <c r="P553" s="92"/>
      <c r="Q553" s="578"/>
      <c r="R553" s="578"/>
      <c r="S553" s="578"/>
      <c r="T553" s="578"/>
      <c r="U553" s="578"/>
      <c r="V553" s="578"/>
      <c r="W553" s="578"/>
      <c r="X553" s="578"/>
      <c r="Y553" s="578"/>
      <c r="Z553" s="578"/>
      <c r="AA553" s="92"/>
    </row>
    <row r="554" spans="3:27" s="2" customFormat="1">
      <c r="C554" s="92"/>
      <c r="D554" s="92"/>
      <c r="E554" s="92"/>
      <c r="F554" s="92"/>
      <c r="G554" s="92"/>
      <c r="H554" s="92"/>
      <c r="I554" s="92"/>
      <c r="J554" s="92"/>
      <c r="K554" s="92"/>
      <c r="L554" s="92"/>
      <c r="M554" s="92"/>
      <c r="N554" s="92"/>
      <c r="O554" s="92"/>
      <c r="P554" s="92"/>
      <c r="Q554" s="578"/>
      <c r="R554" s="578"/>
      <c r="S554" s="578"/>
      <c r="T554" s="578"/>
      <c r="U554" s="578"/>
      <c r="V554" s="578"/>
      <c r="W554" s="578"/>
      <c r="X554" s="578"/>
      <c r="Y554" s="578"/>
      <c r="Z554" s="578"/>
      <c r="AA554" s="92"/>
    </row>
    <row r="555" spans="3:27" s="2" customFormat="1">
      <c r="C555" s="92"/>
      <c r="D555" s="92"/>
      <c r="E555" s="92"/>
      <c r="F555" s="92"/>
      <c r="G555" s="92"/>
      <c r="H555" s="92"/>
      <c r="I555" s="92"/>
      <c r="J555" s="92"/>
      <c r="K555" s="92"/>
      <c r="L555" s="92"/>
      <c r="M555" s="92"/>
      <c r="N555" s="92"/>
      <c r="O555" s="92"/>
      <c r="P555" s="92"/>
      <c r="Q555" s="578"/>
      <c r="R555" s="578"/>
      <c r="S555" s="578"/>
      <c r="T555" s="578"/>
      <c r="U555" s="578"/>
      <c r="V555" s="578"/>
      <c r="W555" s="578"/>
      <c r="X555" s="578"/>
      <c r="Y555" s="578"/>
      <c r="Z555" s="578"/>
      <c r="AA555" s="92"/>
    </row>
    <row r="556" spans="3:27" s="2" customFormat="1">
      <c r="C556" s="92"/>
      <c r="D556" s="92"/>
      <c r="E556" s="92"/>
      <c r="F556" s="92"/>
      <c r="G556" s="92"/>
      <c r="H556" s="92"/>
      <c r="I556" s="92"/>
      <c r="J556" s="92"/>
      <c r="K556" s="92"/>
      <c r="L556" s="92"/>
      <c r="M556" s="92"/>
      <c r="N556" s="92"/>
      <c r="O556" s="92"/>
      <c r="P556" s="92"/>
      <c r="Q556" s="578"/>
      <c r="R556" s="578"/>
      <c r="S556" s="578"/>
      <c r="T556" s="578"/>
      <c r="U556" s="578"/>
      <c r="V556" s="578"/>
      <c r="W556" s="578"/>
      <c r="X556" s="578"/>
      <c r="Y556" s="578"/>
      <c r="Z556" s="578"/>
      <c r="AA556" s="92"/>
    </row>
    <row r="557" spans="3:27" s="2" customFormat="1">
      <c r="C557" s="92"/>
      <c r="D557" s="92"/>
      <c r="E557" s="92"/>
      <c r="F557" s="92"/>
      <c r="G557" s="92"/>
      <c r="H557" s="92"/>
      <c r="I557" s="92"/>
      <c r="J557" s="92"/>
      <c r="K557" s="92"/>
      <c r="L557" s="92"/>
      <c r="M557" s="92"/>
      <c r="N557" s="92"/>
      <c r="O557" s="92"/>
      <c r="P557" s="92"/>
      <c r="Q557" s="578"/>
      <c r="R557" s="578"/>
      <c r="S557" s="578"/>
      <c r="T557" s="578"/>
      <c r="U557" s="578"/>
      <c r="V557" s="578"/>
      <c r="W557" s="578"/>
      <c r="X557" s="578"/>
      <c r="Y557" s="578"/>
      <c r="Z557" s="578"/>
      <c r="AA557" s="92"/>
    </row>
    <row r="558" spans="3:27" s="2" customFormat="1">
      <c r="C558" s="92"/>
      <c r="D558" s="92"/>
      <c r="E558" s="92"/>
      <c r="F558" s="92"/>
      <c r="G558" s="92"/>
      <c r="H558" s="92"/>
      <c r="I558" s="92"/>
      <c r="J558" s="92"/>
      <c r="K558" s="92"/>
      <c r="L558" s="92"/>
      <c r="M558" s="92"/>
      <c r="N558" s="92"/>
      <c r="O558" s="92"/>
      <c r="P558" s="92"/>
      <c r="Q558" s="578"/>
      <c r="R558" s="578"/>
      <c r="S558" s="578"/>
      <c r="T558" s="578"/>
      <c r="U558" s="578"/>
      <c r="V558" s="578"/>
      <c r="W558" s="578"/>
      <c r="X558" s="578"/>
      <c r="Y558" s="578"/>
      <c r="Z558" s="578"/>
      <c r="AA558" s="92"/>
    </row>
    <row r="559" spans="3:27" s="2" customFormat="1">
      <c r="C559" s="92"/>
      <c r="D559" s="92"/>
      <c r="E559" s="92"/>
      <c r="F559" s="92"/>
      <c r="G559" s="92"/>
      <c r="H559" s="92"/>
      <c r="I559" s="92"/>
      <c r="J559" s="92"/>
      <c r="K559" s="92"/>
      <c r="L559" s="92"/>
      <c r="M559" s="92"/>
      <c r="N559" s="92"/>
      <c r="O559" s="92"/>
      <c r="P559" s="92"/>
      <c r="Q559" s="578"/>
      <c r="R559" s="578"/>
      <c r="S559" s="578"/>
      <c r="T559" s="578"/>
      <c r="U559" s="578"/>
      <c r="V559" s="578"/>
      <c r="W559" s="578"/>
      <c r="X559" s="578"/>
      <c r="Y559" s="578"/>
      <c r="Z559" s="578"/>
      <c r="AA559" s="92"/>
    </row>
    <row r="560" spans="3:27" s="2" customFormat="1">
      <c r="C560" s="92"/>
      <c r="D560" s="92"/>
      <c r="E560" s="92"/>
      <c r="F560" s="92"/>
      <c r="G560" s="92"/>
      <c r="H560" s="92"/>
      <c r="I560" s="92"/>
      <c r="J560" s="92"/>
      <c r="K560" s="92"/>
      <c r="L560" s="92"/>
      <c r="M560" s="92"/>
      <c r="N560" s="92"/>
      <c r="O560" s="92"/>
      <c r="P560" s="92"/>
      <c r="Q560" s="578"/>
      <c r="R560" s="578"/>
      <c r="S560" s="578"/>
      <c r="T560" s="578"/>
      <c r="U560" s="578"/>
      <c r="V560" s="578"/>
      <c r="W560" s="578"/>
      <c r="X560" s="578"/>
      <c r="Y560" s="578"/>
      <c r="Z560" s="578"/>
      <c r="AA560" s="92"/>
    </row>
    <row r="561" spans="3:27" s="2" customFormat="1">
      <c r="C561" s="92"/>
      <c r="D561" s="92"/>
      <c r="E561" s="92"/>
      <c r="F561" s="92"/>
      <c r="G561" s="92"/>
      <c r="H561" s="92"/>
      <c r="I561" s="92"/>
      <c r="J561" s="92"/>
      <c r="K561" s="92"/>
      <c r="L561" s="92"/>
      <c r="M561" s="92"/>
      <c r="N561" s="92"/>
      <c r="O561" s="92"/>
      <c r="P561" s="92"/>
      <c r="Q561" s="578"/>
      <c r="R561" s="578"/>
      <c r="S561" s="578"/>
      <c r="T561" s="578"/>
      <c r="U561" s="578"/>
      <c r="V561" s="578"/>
      <c r="W561" s="578"/>
      <c r="X561" s="578"/>
      <c r="Y561" s="578"/>
      <c r="Z561" s="578"/>
      <c r="AA561" s="92"/>
    </row>
    <row r="562" spans="3:27" s="2" customFormat="1">
      <c r="C562" s="92"/>
      <c r="D562" s="92"/>
      <c r="E562" s="92"/>
      <c r="F562" s="92"/>
      <c r="G562" s="92"/>
      <c r="H562" s="92"/>
      <c r="I562" s="92"/>
      <c r="J562" s="92"/>
      <c r="K562" s="92"/>
      <c r="L562" s="92"/>
      <c r="M562" s="92"/>
      <c r="N562" s="92"/>
      <c r="O562" s="92"/>
      <c r="P562" s="92"/>
      <c r="Q562" s="578"/>
      <c r="R562" s="578"/>
      <c r="S562" s="578"/>
      <c r="T562" s="578"/>
      <c r="U562" s="578"/>
      <c r="V562" s="578"/>
      <c r="W562" s="578"/>
      <c r="X562" s="578"/>
      <c r="Y562" s="578"/>
      <c r="Z562" s="578"/>
      <c r="AA562" s="92"/>
    </row>
    <row r="563" spans="3:27" s="2" customFormat="1">
      <c r="C563" s="92"/>
      <c r="D563" s="92"/>
      <c r="E563" s="92"/>
      <c r="F563" s="92"/>
      <c r="G563" s="92"/>
      <c r="H563" s="92"/>
      <c r="I563" s="92"/>
      <c r="J563" s="92"/>
      <c r="K563" s="92"/>
      <c r="L563" s="92"/>
      <c r="M563" s="92"/>
      <c r="N563" s="92"/>
      <c r="O563" s="92"/>
      <c r="P563" s="92"/>
      <c r="Q563" s="578"/>
      <c r="R563" s="578"/>
      <c r="S563" s="578"/>
      <c r="T563" s="578"/>
      <c r="U563" s="578"/>
      <c r="V563" s="578"/>
      <c r="W563" s="578"/>
      <c r="X563" s="578"/>
      <c r="Y563" s="578"/>
      <c r="Z563" s="578"/>
      <c r="AA563" s="92"/>
    </row>
    <row r="564" spans="3:27" s="2" customFormat="1">
      <c r="C564" s="92"/>
      <c r="D564" s="92"/>
      <c r="E564" s="92"/>
      <c r="F564" s="92"/>
      <c r="G564" s="92"/>
      <c r="H564" s="92"/>
      <c r="I564" s="92"/>
      <c r="J564" s="92"/>
      <c r="K564" s="92"/>
      <c r="L564" s="92"/>
      <c r="M564" s="92"/>
      <c r="N564" s="92"/>
      <c r="O564" s="92"/>
      <c r="P564" s="92"/>
      <c r="Q564" s="578"/>
      <c r="R564" s="578"/>
      <c r="S564" s="578"/>
      <c r="T564" s="578"/>
      <c r="U564" s="578"/>
      <c r="V564" s="578"/>
      <c r="W564" s="578"/>
      <c r="X564" s="578"/>
      <c r="Y564" s="578"/>
      <c r="Z564" s="578"/>
      <c r="AA564" s="92"/>
    </row>
    <row r="565" spans="3:27" s="2" customFormat="1">
      <c r="C565" s="92"/>
      <c r="D565" s="92"/>
      <c r="E565" s="92"/>
      <c r="F565" s="92"/>
      <c r="G565" s="92"/>
      <c r="H565" s="92"/>
      <c r="I565" s="92"/>
      <c r="J565" s="92"/>
      <c r="K565" s="92"/>
      <c r="L565" s="92"/>
      <c r="M565" s="92"/>
      <c r="N565" s="92"/>
      <c r="O565" s="92"/>
      <c r="P565" s="92"/>
      <c r="Q565" s="578"/>
      <c r="R565" s="578"/>
      <c r="S565" s="578"/>
      <c r="T565" s="578"/>
      <c r="U565" s="578"/>
      <c r="V565" s="578"/>
      <c r="W565" s="578"/>
      <c r="X565" s="578"/>
      <c r="Y565" s="578"/>
      <c r="Z565" s="578"/>
      <c r="AA565" s="92"/>
    </row>
    <row r="566" spans="3:27" s="2" customFormat="1">
      <c r="C566" s="92"/>
      <c r="D566" s="92"/>
      <c r="E566" s="92"/>
      <c r="F566" s="92"/>
      <c r="G566" s="92"/>
      <c r="H566" s="92"/>
      <c r="I566" s="92"/>
      <c r="J566" s="92"/>
      <c r="K566" s="92"/>
      <c r="L566" s="92"/>
      <c r="M566" s="92"/>
      <c r="N566" s="92"/>
      <c r="O566" s="92"/>
      <c r="P566" s="92"/>
      <c r="Q566" s="578"/>
      <c r="R566" s="578"/>
      <c r="S566" s="578"/>
      <c r="T566" s="578"/>
      <c r="U566" s="578"/>
      <c r="V566" s="578"/>
      <c r="W566" s="578"/>
      <c r="X566" s="578"/>
      <c r="Y566" s="578"/>
      <c r="Z566" s="578"/>
      <c r="AA566" s="92"/>
    </row>
    <row r="567" spans="3:27" s="2" customFormat="1">
      <c r="C567" s="92"/>
      <c r="D567" s="92"/>
      <c r="E567" s="92"/>
      <c r="F567" s="92"/>
      <c r="G567" s="92"/>
      <c r="H567" s="92"/>
      <c r="I567" s="92"/>
      <c r="J567" s="92"/>
      <c r="K567" s="92"/>
      <c r="L567" s="92"/>
      <c r="M567" s="92"/>
      <c r="N567" s="92"/>
      <c r="O567" s="92"/>
      <c r="P567" s="92"/>
      <c r="Q567" s="578"/>
      <c r="R567" s="578"/>
      <c r="S567" s="578"/>
      <c r="T567" s="578"/>
      <c r="U567" s="578"/>
      <c r="V567" s="578"/>
      <c r="W567" s="578"/>
      <c r="X567" s="578"/>
      <c r="Y567" s="578"/>
      <c r="Z567" s="578"/>
      <c r="AA567" s="92"/>
    </row>
    <row r="568" spans="3:27" s="2" customFormat="1">
      <c r="C568" s="92"/>
      <c r="D568" s="92"/>
      <c r="E568" s="92"/>
      <c r="F568" s="92"/>
      <c r="G568" s="92"/>
      <c r="H568" s="92"/>
      <c r="I568" s="92"/>
      <c r="J568" s="92"/>
      <c r="K568" s="92"/>
      <c r="L568" s="92"/>
      <c r="M568" s="92"/>
      <c r="N568" s="92"/>
      <c r="O568" s="92"/>
      <c r="P568" s="92"/>
      <c r="Q568" s="578"/>
      <c r="R568" s="578"/>
      <c r="S568" s="578"/>
      <c r="T568" s="578"/>
      <c r="U568" s="578"/>
      <c r="V568" s="578"/>
      <c r="W568" s="578"/>
      <c r="X568" s="578"/>
      <c r="Y568" s="578"/>
      <c r="Z568" s="578"/>
      <c r="AA568" s="92"/>
    </row>
    <row r="569" spans="3:27" s="2" customFormat="1">
      <c r="C569" s="92"/>
      <c r="D569" s="92"/>
      <c r="E569" s="92"/>
      <c r="F569" s="92"/>
      <c r="G569" s="92"/>
      <c r="H569" s="92"/>
      <c r="I569" s="92"/>
      <c r="J569" s="92"/>
      <c r="K569" s="92"/>
      <c r="L569" s="92"/>
      <c r="M569" s="92"/>
      <c r="N569" s="92"/>
      <c r="O569" s="92"/>
      <c r="P569" s="92"/>
      <c r="Q569" s="578"/>
      <c r="R569" s="578"/>
      <c r="S569" s="578"/>
      <c r="T569" s="578"/>
      <c r="U569" s="578"/>
      <c r="V569" s="578"/>
      <c r="W569" s="578"/>
      <c r="X569" s="578"/>
      <c r="Y569" s="578"/>
      <c r="Z569" s="578"/>
      <c r="AA569" s="92"/>
    </row>
    <row r="570" spans="3:27" s="2" customFormat="1">
      <c r="C570" s="92"/>
      <c r="D570" s="92"/>
      <c r="E570" s="92"/>
      <c r="F570" s="92"/>
      <c r="G570" s="92"/>
      <c r="H570" s="92"/>
      <c r="I570" s="92"/>
      <c r="J570" s="92"/>
      <c r="K570" s="92"/>
      <c r="L570" s="92"/>
      <c r="M570" s="92"/>
      <c r="N570" s="92"/>
      <c r="O570" s="92"/>
      <c r="P570" s="92"/>
      <c r="Q570" s="578"/>
      <c r="R570" s="578"/>
      <c r="S570" s="578"/>
      <c r="T570" s="578"/>
      <c r="U570" s="578"/>
      <c r="V570" s="578"/>
      <c r="W570" s="578"/>
      <c r="X570" s="578"/>
      <c r="Y570" s="578"/>
      <c r="Z570" s="578"/>
      <c r="AA570" s="92"/>
    </row>
    <row r="571" spans="3:27" s="2" customFormat="1">
      <c r="C571" s="92"/>
      <c r="D571" s="92"/>
      <c r="E571" s="92"/>
      <c r="F571" s="92"/>
      <c r="G571" s="92"/>
      <c r="H571" s="92"/>
      <c r="I571" s="92"/>
      <c r="J571" s="92"/>
      <c r="K571" s="92"/>
      <c r="L571" s="92"/>
      <c r="M571" s="92"/>
      <c r="N571" s="92"/>
      <c r="O571" s="92"/>
      <c r="P571" s="92"/>
      <c r="Q571" s="578"/>
      <c r="R571" s="578"/>
      <c r="S571" s="578"/>
      <c r="T571" s="578"/>
      <c r="U571" s="578"/>
      <c r="V571" s="578"/>
      <c r="W571" s="578"/>
      <c r="X571" s="578"/>
      <c r="Y571" s="578"/>
      <c r="Z571" s="578"/>
      <c r="AA571" s="92"/>
    </row>
    <row r="572" spans="3:27" s="2" customFormat="1">
      <c r="C572" s="92"/>
      <c r="D572" s="92"/>
      <c r="E572" s="92"/>
      <c r="F572" s="92"/>
      <c r="G572" s="92"/>
      <c r="H572" s="92"/>
      <c r="I572" s="92"/>
      <c r="J572" s="92"/>
      <c r="K572" s="92"/>
      <c r="L572" s="92"/>
      <c r="M572" s="92"/>
      <c r="N572" s="92"/>
      <c r="O572" s="92"/>
      <c r="P572" s="92"/>
      <c r="Q572" s="578"/>
      <c r="R572" s="578"/>
      <c r="S572" s="578"/>
      <c r="T572" s="578"/>
      <c r="U572" s="578"/>
      <c r="V572" s="578"/>
      <c r="W572" s="578"/>
      <c r="X572" s="578"/>
      <c r="Y572" s="578"/>
      <c r="Z572" s="578"/>
      <c r="AA572" s="92"/>
    </row>
    <row r="573" spans="3:27" s="2" customFormat="1">
      <c r="C573" s="92"/>
      <c r="D573" s="92"/>
      <c r="E573" s="92"/>
      <c r="F573" s="92"/>
      <c r="G573" s="92"/>
      <c r="H573" s="92"/>
      <c r="I573" s="92"/>
      <c r="J573" s="92"/>
      <c r="K573" s="92"/>
      <c r="L573" s="92"/>
      <c r="M573" s="92"/>
      <c r="N573" s="92"/>
      <c r="O573" s="92"/>
      <c r="P573" s="92"/>
      <c r="Q573" s="578"/>
      <c r="R573" s="578"/>
      <c r="S573" s="578"/>
      <c r="T573" s="578"/>
      <c r="U573" s="578"/>
      <c r="V573" s="578"/>
      <c r="W573" s="578"/>
      <c r="X573" s="578"/>
      <c r="Y573" s="578"/>
      <c r="Z573" s="578"/>
      <c r="AA573" s="92"/>
    </row>
    <row r="574" spans="3:27" s="2" customFormat="1">
      <c r="C574" s="92"/>
      <c r="D574" s="92"/>
      <c r="E574" s="92"/>
      <c r="F574" s="92"/>
      <c r="G574" s="92"/>
      <c r="H574" s="92"/>
      <c r="I574" s="92"/>
      <c r="J574" s="92"/>
      <c r="K574" s="92"/>
      <c r="L574" s="92"/>
      <c r="M574" s="92"/>
      <c r="N574" s="92"/>
      <c r="O574" s="92"/>
      <c r="P574" s="92"/>
      <c r="Q574" s="578"/>
      <c r="R574" s="578"/>
      <c r="S574" s="578"/>
      <c r="T574" s="578"/>
      <c r="U574" s="578"/>
      <c r="V574" s="578"/>
      <c r="W574" s="578"/>
      <c r="X574" s="578"/>
      <c r="Y574" s="578"/>
      <c r="Z574" s="578"/>
      <c r="AA574" s="92"/>
    </row>
    <row r="575" spans="3:27" s="2" customFormat="1">
      <c r="C575" s="92"/>
      <c r="D575" s="92"/>
      <c r="E575" s="92"/>
      <c r="F575" s="92"/>
      <c r="G575" s="92"/>
      <c r="H575" s="92"/>
      <c r="I575" s="92"/>
      <c r="J575" s="92"/>
      <c r="K575" s="92"/>
      <c r="L575" s="92"/>
      <c r="M575" s="92"/>
      <c r="N575" s="92"/>
      <c r="O575" s="92"/>
      <c r="P575" s="92"/>
      <c r="Q575" s="578"/>
      <c r="R575" s="578"/>
      <c r="S575" s="578"/>
      <c r="T575" s="578"/>
      <c r="U575" s="578"/>
      <c r="V575" s="578"/>
      <c r="W575" s="578"/>
      <c r="X575" s="578"/>
      <c r="Y575" s="578"/>
      <c r="Z575" s="578"/>
      <c r="AA575" s="92"/>
    </row>
    <row r="576" spans="3:27" s="2" customFormat="1">
      <c r="C576" s="92"/>
      <c r="D576" s="92"/>
      <c r="E576" s="92"/>
      <c r="F576" s="92"/>
      <c r="G576" s="92"/>
      <c r="H576" s="92"/>
      <c r="I576" s="92"/>
      <c r="J576" s="92"/>
      <c r="K576" s="92"/>
      <c r="L576" s="92"/>
      <c r="M576" s="92"/>
      <c r="N576" s="92"/>
      <c r="O576" s="92"/>
      <c r="P576" s="92"/>
      <c r="Q576" s="578"/>
      <c r="R576" s="578"/>
      <c r="S576" s="578"/>
      <c r="T576" s="578"/>
      <c r="U576" s="578"/>
      <c r="V576" s="578"/>
      <c r="W576" s="578"/>
      <c r="X576" s="578"/>
      <c r="Y576" s="578"/>
      <c r="Z576" s="578"/>
      <c r="AA576" s="92"/>
    </row>
    <row r="577" spans="3:27" s="2" customFormat="1">
      <c r="C577" s="92"/>
      <c r="D577" s="92"/>
      <c r="E577" s="92"/>
      <c r="F577" s="92"/>
      <c r="G577" s="92"/>
      <c r="H577" s="92"/>
      <c r="I577" s="92"/>
      <c r="J577" s="92"/>
      <c r="K577" s="92"/>
      <c r="L577" s="92"/>
      <c r="M577" s="92"/>
      <c r="N577" s="92"/>
      <c r="O577" s="92"/>
      <c r="P577" s="92"/>
      <c r="Q577" s="578"/>
      <c r="R577" s="578"/>
      <c r="S577" s="578"/>
      <c r="T577" s="578"/>
      <c r="U577" s="578"/>
      <c r="V577" s="578"/>
      <c r="W577" s="578"/>
      <c r="X577" s="578"/>
      <c r="Y577" s="578"/>
      <c r="Z577" s="578"/>
      <c r="AA577" s="92"/>
    </row>
    <row r="578" spans="3:27" s="2" customFormat="1">
      <c r="C578" s="92"/>
      <c r="D578" s="92"/>
      <c r="E578" s="92"/>
      <c r="F578" s="92"/>
      <c r="G578" s="92"/>
      <c r="H578" s="92"/>
      <c r="I578" s="92"/>
      <c r="J578" s="92"/>
      <c r="K578" s="92"/>
      <c r="L578" s="92"/>
      <c r="M578" s="92"/>
      <c r="N578" s="92"/>
      <c r="O578" s="92"/>
      <c r="P578" s="92"/>
      <c r="Q578" s="578"/>
      <c r="R578" s="578"/>
      <c r="S578" s="578"/>
      <c r="T578" s="578"/>
      <c r="U578" s="578"/>
      <c r="V578" s="578"/>
      <c r="W578" s="578"/>
      <c r="X578" s="578"/>
      <c r="Y578" s="578"/>
      <c r="Z578" s="578"/>
      <c r="AA578" s="92"/>
    </row>
    <row r="579" spans="3:27" s="2" customFormat="1">
      <c r="C579" s="92"/>
      <c r="D579" s="92"/>
      <c r="E579" s="92"/>
      <c r="F579" s="92"/>
      <c r="G579" s="92"/>
      <c r="H579" s="92"/>
      <c r="I579" s="92"/>
      <c r="J579" s="92"/>
      <c r="K579" s="92"/>
      <c r="L579" s="92"/>
      <c r="M579" s="92"/>
      <c r="N579" s="92"/>
      <c r="O579" s="92"/>
      <c r="P579" s="92"/>
      <c r="Q579" s="578"/>
      <c r="R579" s="578"/>
      <c r="S579" s="578"/>
      <c r="T579" s="578"/>
      <c r="U579" s="578"/>
      <c r="V579" s="578"/>
      <c r="W579" s="578"/>
      <c r="X579" s="578"/>
      <c r="Y579" s="578"/>
      <c r="Z579" s="578"/>
      <c r="AA579" s="92"/>
    </row>
    <row r="580" spans="3:27" s="2" customFormat="1">
      <c r="C580" s="92"/>
      <c r="D580" s="92"/>
      <c r="E580" s="92"/>
      <c r="F580" s="92"/>
      <c r="G580" s="92"/>
      <c r="H580" s="92"/>
      <c r="I580" s="92"/>
      <c r="J580" s="92"/>
      <c r="K580" s="92"/>
      <c r="L580" s="92"/>
      <c r="M580" s="92"/>
      <c r="N580" s="92"/>
      <c r="O580" s="92"/>
      <c r="P580" s="92"/>
      <c r="Q580" s="578"/>
      <c r="R580" s="578"/>
      <c r="S580" s="578"/>
      <c r="T580" s="578"/>
      <c r="U580" s="578"/>
      <c r="V580" s="578"/>
      <c r="W580" s="578"/>
      <c r="X580" s="578"/>
      <c r="Y580" s="578"/>
      <c r="Z580" s="578"/>
      <c r="AA580" s="92"/>
    </row>
    <row r="581" spans="3:27" s="2" customFormat="1">
      <c r="C581" s="92"/>
      <c r="D581" s="92"/>
      <c r="E581" s="92"/>
      <c r="F581" s="92"/>
      <c r="G581" s="92"/>
      <c r="H581" s="92"/>
      <c r="I581" s="92"/>
      <c r="J581" s="92"/>
      <c r="K581" s="92"/>
      <c r="L581" s="92"/>
      <c r="M581" s="92"/>
      <c r="N581" s="92"/>
      <c r="O581" s="92"/>
      <c r="P581" s="92"/>
      <c r="Q581" s="578"/>
      <c r="R581" s="578"/>
      <c r="S581" s="578"/>
      <c r="T581" s="578"/>
      <c r="U581" s="578"/>
      <c r="V581" s="578"/>
      <c r="W581" s="578"/>
      <c r="X581" s="578"/>
      <c r="Y581" s="578"/>
      <c r="Z581" s="578"/>
      <c r="AA581" s="92"/>
    </row>
    <row r="582" spans="3:27" s="2" customFormat="1">
      <c r="C582" s="92"/>
      <c r="D582" s="92"/>
      <c r="E582" s="92"/>
      <c r="F582" s="92"/>
      <c r="G582" s="92"/>
      <c r="H582" s="92"/>
      <c r="I582" s="92"/>
      <c r="J582" s="92"/>
      <c r="K582" s="92"/>
      <c r="L582" s="92"/>
      <c r="M582" s="92"/>
      <c r="N582" s="92"/>
      <c r="O582" s="92"/>
      <c r="P582" s="92"/>
      <c r="Q582" s="578"/>
      <c r="R582" s="578"/>
      <c r="S582" s="578"/>
      <c r="T582" s="578"/>
      <c r="U582" s="578"/>
      <c r="V582" s="578"/>
      <c r="W582" s="578"/>
      <c r="X582" s="578"/>
      <c r="Y582" s="578"/>
      <c r="Z582" s="578"/>
      <c r="AA582" s="92"/>
    </row>
    <row r="583" spans="3:27" s="2" customFormat="1">
      <c r="C583" s="92"/>
      <c r="D583" s="92"/>
      <c r="E583" s="92"/>
      <c r="F583" s="92"/>
      <c r="G583" s="92"/>
      <c r="H583" s="92"/>
      <c r="I583" s="92"/>
      <c r="J583" s="92"/>
      <c r="K583" s="92"/>
      <c r="L583" s="92"/>
      <c r="M583" s="92"/>
      <c r="N583" s="92"/>
      <c r="O583" s="92"/>
      <c r="P583" s="92"/>
      <c r="Q583" s="578"/>
      <c r="R583" s="578"/>
      <c r="S583" s="578"/>
      <c r="T583" s="578"/>
      <c r="U583" s="578"/>
      <c r="V583" s="578"/>
      <c r="W583" s="578"/>
      <c r="X583" s="578"/>
      <c r="Y583" s="578"/>
      <c r="Z583" s="578"/>
      <c r="AA583" s="92"/>
    </row>
    <row r="584" spans="3:27" s="2" customFormat="1">
      <c r="C584" s="92"/>
      <c r="D584" s="92"/>
      <c r="E584" s="92"/>
      <c r="F584" s="92"/>
      <c r="G584" s="92"/>
      <c r="H584" s="92"/>
      <c r="I584" s="92"/>
      <c r="J584" s="92"/>
      <c r="K584" s="92"/>
      <c r="L584" s="92"/>
      <c r="M584" s="92"/>
      <c r="N584" s="92"/>
      <c r="O584" s="92"/>
      <c r="P584" s="92"/>
      <c r="Q584" s="578"/>
      <c r="R584" s="578"/>
      <c r="S584" s="578"/>
      <c r="T584" s="578"/>
      <c r="U584" s="578"/>
      <c r="V584" s="578"/>
      <c r="W584" s="578"/>
      <c r="X584" s="578"/>
      <c r="Y584" s="578"/>
      <c r="Z584" s="578"/>
      <c r="AA584" s="92"/>
    </row>
    <row r="585" spans="3:27" s="2" customFormat="1">
      <c r="C585" s="92"/>
      <c r="D585" s="92"/>
      <c r="E585" s="92"/>
      <c r="F585" s="92"/>
      <c r="G585" s="92"/>
      <c r="H585" s="92"/>
      <c r="I585" s="92"/>
      <c r="J585" s="92"/>
      <c r="K585" s="92"/>
      <c r="L585" s="92"/>
      <c r="M585" s="92"/>
      <c r="N585" s="92"/>
      <c r="O585" s="92"/>
      <c r="P585" s="92"/>
      <c r="Q585" s="578"/>
      <c r="R585" s="578"/>
      <c r="S585" s="578"/>
      <c r="T585" s="578"/>
      <c r="U585" s="578"/>
      <c r="V585" s="578"/>
      <c r="W585" s="578"/>
      <c r="X585" s="578"/>
      <c r="Y585" s="578"/>
      <c r="Z585" s="578"/>
      <c r="AA585" s="92"/>
    </row>
    <row r="586" spans="3:27" s="2" customFormat="1">
      <c r="C586" s="92"/>
      <c r="D586" s="92"/>
      <c r="E586" s="92"/>
      <c r="F586" s="92"/>
      <c r="G586" s="92"/>
      <c r="H586" s="92"/>
      <c r="I586" s="92"/>
      <c r="J586" s="92"/>
      <c r="K586" s="92"/>
      <c r="L586" s="92"/>
      <c r="M586" s="92"/>
      <c r="N586" s="92"/>
      <c r="O586" s="92"/>
      <c r="P586" s="92"/>
      <c r="Q586" s="578"/>
      <c r="R586" s="578"/>
      <c r="S586" s="578"/>
      <c r="T586" s="578"/>
      <c r="U586" s="578"/>
      <c r="V586" s="578"/>
      <c r="W586" s="578"/>
      <c r="X586" s="578"/>
      <c r="Y586" s="578"/>
      <c r="Z586" s="578"/>
      <c r="AA586" s="92"/>
    </row>
    <row r="587" spans="3:27" s="2" customFormat="1">
      <c r="C587" s="92"/>
      <c r="D587" s="92"/>
      <c r="E587" s="92"/>
      <c r="F587" s="92"/>
      <c r="G587" s="92"/>
      <c r="H587" s="92"/>
      <c r="I587" s="92"/>
      <c r="J587" s="92"/>
      <c r="K587" s="92"/>
      <c r="L587" s="92"/>
      <c r="M587" s="92"/>
      <c r="N587" s="92"/>
      <c r="O587" s="92"/>
      <c r="P587" s="92"/>
      <c r="Q587" s="578"/>
      <c r="R587" s="578"/>
      <c r="S587" s="578"/>
      <c r="T587" s="578"/>
      <c r="U587" s="578"/>
      <c r="V587" s="578"/>
      <c r="W587" s="578"/>
      <c r="X587" s="578"/>
      <c r="Y587" s="578"/>
      <c r="Z587" s="578"/>
      <c r="AA587" s="92"/>
    </row>
    <row r="588" spans="3:27" s="2" customFormat="1">
      <c r="C588" s="92"/>
      <c r="D588" s="92"/>
      <c r="E588" s="92"/>
      <c r="F588" s="92"/>
      <c r="G588" s="92"/>
      <c r="H588" s="92"/>
      <c r="I588" s="92"/>
      <c r="J588" s="92"/>
      <c r="K588" s="92"/>
      <c r="L588" s="92"/>
      <c r="M588" s="92"/>
      <c r="N588" s="92"/>
      <c r="O588" s="92"/>
      <c r="P588" s="92"/>
      <c r="Q588" s="578"/>
      <c r="R588" s="578"/>
      <c r="S588" s="578"/>
      <c r="T588" s="578"/>
      <c r="U588" s="578"/>
      <c r="V588" s="578"/>
      <c r="W588" s="578"/>
      <c r="X588" s="578"/>
      <c r="Y588" s="578"/>
      <c r="Z588" s="578"/>
      <c r="AA588" s="92"/>
    </row>
    <row r="589" spans="3:27" s="2" customFormat="1">
      <c r="C589" s="92"/>
      <c r="D589" s="92"/>
      <c r="E589" s="92"/>
      <c r="F589" s="92"/>
      <c r="G589" s="92"/>
      <c r="H589" s="92"/>
      <c r="I589" s="92"/>
      <c r="J589" s="92"/>
      <c r="K589" s="92"/>
      <c r="L589" s="92"/>
      <c r="M589" s="92"/>
      <c r="N589" s="92"/>
      <c r="O589" s="92"/>
      <c r="P589" s="92"/>
      <c r="Q589" s="578"/>
      <c r="R589" s="578"/>
      <c r="S589" s="578"/>
      <c r="T589" s="578"/>
      <c r="U589" s="578"/>
      <c r="V589" s="578"/>
      <c r="W589" s="578"/>
      <c r="X589" s="578"/>
      <c r="Y589" s="578"/>
      <c r="Z589" s="578"/>
      <c r="AA589" s="92"/>
    </row>
    <row r="590" spans="3:27" s="2" customFormat="1">
      <c r="C590" s="92"/>
      <c r="D590" s="92"/>
      <c r="E590" s="92"/>
      <c r="F590" s="92"/>
      <c r="G590" s="92"/>
      <c r="H590" s="92"/>
      <c r="I590" s="92"/>
      <c r="J590" s="92"/>
      <c r="K590" s="92"/>
      <c r="L590" s="92"/>
      <c r="M590" s="92"/>
      <c r="N590" s="92"/>
      <c r="O590" s="92"/>
      <c r="P590" s="92"/>
      <c r="Q590" s="578"/>
      <c r="R590" s="578"/>
      <c r="S590" s="578"/>
      <c r="T590" s="578"/>
      <c r="U590" s="578"/>
      <c r="V590" s="578"/>
      <c r="W590" s="578"/>
      <c r="X590" s="578"/>
      <c r="Y590" s="578"/>
      <c r="Z590" s="578"/>
      <c r="AA590" s="92"/>
    </row>
    <row r="591" spans="3:27" s="2" customFormat="1">
      <c r="C591" s="92"/>
      <c r="D591" s="92"/>
      <c r="E591" s="92"/>
      <c r="F591" s="92"/>
      <c r="G591" s="92"/>
      <c r="H591" s="92"/>
      <c r="I591" s="92"/>
      <c r="J591" s="92"/>
      <c r="K591" s="92"/>
      <c r="L591" s="92"/>
      <c r="M591" s="92"/>
      <c r="N591" s="92"/>
      <c r="O591" s="92"/>
      <c r="P591" s="92"/>
      <c r="Q591" s="578"/>
      <c r="R591" s="578"/>
      <c r="S591" s="578"/>
      <c r="T591" s="578"/>
      <c r="U591" s="578"/>
      <c r="V591" s="578"/>
      <c r="W591" s="578"/>
      <c r="X591" s="578"/>
      <c r="Y591" s="578"/>
      <c r="Z591" s="578"/>
      <c r="AA591" s="92"/>
    </row>
    <row r="592" spans="3:27" s="2" customFormat="1">
      <c r="C592" s="92"/>
      <c r="D592" s="92"/>
      <c r="E592" s="92"/>
      <c r="F592" s="92"/>
      <c r="G592" s="92"/>
      <c r="H592" s="92"/>
      <c r="I592" s="92"/>
      <c r="J592" s="92"/>
      <c r="K592" s="92"/>
      <c r="L592" s="92"/>
      <c r="M592" s="92"/>
      <c r="N592" s="92"/>
      <c r="O592" s="92"/>
      <c r="P592" s="92"/>
      <c r="Q592" s="578"/>
      <c r="R592" s="578"/>
      <c r="S592" s="578"/>
      <c r="T592" s="578"/>
      <c r="U592" s="578"/>
      <c r="V592" s="578"/>
      <c r="W592" s="578"/>
      <c r="X592" s="578"/>
      <c r="Y592" s="578"/>
      <c r="Z592" s="578"/>
      <c r="AA592" s="92"/>
    </row>
    <row r="593" spans="3:27" s="2" customFormat="1">
      <c r="C593" s="92"/>
      <c r="D593" s="92"/>
      <c r="E593" s="92"/>
      <c r="F593" s="92"/>
      <c r="G593" s="92"/>
      <c r="H593" s="92"/>
      <c r="I593" s="92"/>
      <c r="J593" s="92"/>
      <c r="K593" s="92"/>
      <c r="L593" s="92"/>
      <c r="M593" s="92"/>
      <c r="N593" s="92"/>
      <c r="O593" s="92"/>
      <c r="P593" s="92"/>
      <c r="Q593" s="578"/>
      <c r="R593" s="578"/>
      <c r="S593" s="578"/>
      <c r="T593" s="578"/>
      <c r="U593" s="578"/>
      <c r="V593" s="578"/>
      <c r="W593" s="578"/>
      <c r="X593" s="578"/>
      <c r="Y593" s="578"/>
      <c r="Z593" s="578"/>
      <c r="AA593" s="92"/>
    </row>
    <row r="594" spans="3:27" s="2" customFormat="1">
      <c r="C594" s="92"/>
      <c r="D594" s="92"/>
      <c r="E594" s="92"/>
      <c r="F594" s="92"/>
      <c r="G594" s="92"/>
      <c r="H594" s="92"/>
      <c r="I594" s="92"/>
      <c r="J594" s="92"/>
      <c r="K594" s="92"/>
      <c r="L594" s="92"/>
      <c r="M594" s="92"/>
      <c r="N594" s="92"/>
      <c r="O594" s="92"/>
      <c r="P594" s="92"/>
      <c r="Q594" s="578"/>
      <c r="R594" s="578"/>
      <c r="S594" s="578"/>
      <c r="T594" s="578"/>
      <c r="U594" s="578"/>
      <c r="V594" s="578"/>
      <c r="W594" s="578"/>
      <c r="X594" s="578"/>
      <c r="Y594" s="578"/>
      <c r="Z594" s="578"/>
      <c r="AA594" s="92"/>
    </row>
    <row r="595" spans="3:27" s="2" customFormat="1">
      <c r="C595" s="92"/>
      <c r="D595" s="92"/>
      <c r="E595" s="92"/>
      <c r="F595" s="92"/>
      <c r="G595" s="92"/>
      <c r="H595" s="92"/>
      <c r="I595" s="92"/>
      <c r="J595" s="92"/>
      <c r="K595" s="92"/>
      <c r="L595" s="92"/>
      <c r="M595" s="92"/>
      <c r="N595" s="92"/>
      <c r="O595" s="92"/>
      <c r="P595" s="92"/>
      <c r="Q595" s="578"/>
      <c r="R595" s="578"/>
      <c r="S595" s="578"/>
      <c r="T595" s="578"/>
      <c r="U595" s="578"/>
      <c r="V595" s="578"/>
      <c r="W595" s="578"/>
      <c r="X595" s="578"/>
      <c r="Y595" s="578"/>
      <c r="Z595" s="578"/>
      <c r="AA595" s="92"/>
    </row>
    <row r="596" spans="3:27" s="2" customFormat="1">
      <c r="C596" s="92"/>
      <c r="D596" s="92"/>
      <c r="E596" s="92"/>
      <c r="F596" s="92"/>
      <c r="G596" s="92"/>
      <c r="H596" s="92"/>
      <c r="I596" s="92"/>
      <c r="J596" s="92"/>
      <c r="K596" s="92"/>
      <c r="L596" s="92"/>
      <c r="M596" s="92"/>
      <c r="N596" s="92"/>
      <c r="O596" s="92"/>
      <c r="P596" s="92"/>
      <c r="Q596" s="578"/>
      <c r="R596" s="578"/>
      <c r="S596" s="578"/>
      <c r="T596" s="578"/>
      <c r="U596" s="578"/>
      <c r="V596" s="578"/>
      <c r="W596" s="578"/>
      <c r="X596" s="578"/>
      <c r="Y596" s="578"/>
      <c r="Z596" s="578"/>
      <c r="AA596" s="92"/>
    </row>
    <row r="597" spans="3:27" s="2" customFormat="1">
      <c r="C597" s="92"/>
      <c r="D597" s="92"/>
      <c r="E597" s="92"/>
      <c r="F597" s="92"/>
      <c r="G597" s="92"/>
      <c r="H597" s="92"/>
      <c r="I597" s="92"/>
      <c r="J597" s="92"/>
      <c r="K597" s="92"/>
      <c r="L597" s="92"/>
      <c r="M597" s="92"/>
      <c r="N597" s="92"/>
      <c r="O597" s="92"/>
      <c r="P597" s="92"/>
      <c r="Q597" s="578"/>
      <c r="R597" s="578"/>
      <c r="S597" s="578"/>
      <c r="T597" s="578"/>
      <c r="U597" s="578"/>
      <c r="V597" s="578"/>
      <c r="W597" s="578"/>
      <c r="X597" s="578"/>
      <c r="Y597" s="578"/>
      <c r="Z597" s="578"/>
      <c r="AA597" s="92"/>
    </row>
    <row r="598" spans="3:27" s="2" customFormat="1">
      <c r="C598" s="92"/>
      <c r="D598" s="92"/>
      <c r="E598" s="92"/>
      <c r="F598" s="92"/>
      <c r="G598" s="92"/>
      <c r="H598" s="92"/>
      <c r="I598" s="92"/>
      <c r="J598" s="92"/>
      <c r="K598" s="92"/>
      <c r="L598" s="92"/>
      <c r="M598" s="92"/>
      <c r="N598" s="92"/>
      <c r="O598" s="92"/>
      <c r="P598" s="92"/>
      <c r="Q598" s="578"/>
      <c r="R598" s="578"/>
      <c r="S598" s="578"/>
      <c r="T598" s="578"/>
      <c r="U598" s="578"/>
      <c r="V598" s="578"/>
      <c r="W598" s="578"/>
      <c r="X598" s="578"/>
      <c r="Y598" s="578"/>
      <c r="Z598" s="578"/>
      <c r="AA598" s="92"/>
    </row>
    <row r="599" spans="3:27" s="2" customFormat="1">
      <c r="C599" s="92"/>
      <c r="D599" s="92"/>
      <c r="E599" s="92"/>
      <c r="F599" s="92"/>
      <c r="G599" s="92"/>
      <c r="H599" s="92"/>
      <c r="I599" s="92"/>
      <c r="J599" s="92"/>
      <c r="K599" s="92"/>
      <c r="L599" s="92"/>
      <c r="M599" s="92"/>
      <c r="N599" s="92"/>
      <c r="O599" s="92"/>
      <c r="P599" s="92"/>
      <c r="Q599" s="578"/>
      <c r="R599" s="578"/>
      <c r="S599" s="578"/>
      <c r="T599" s="578"/>
      <c r="U599" s="578"/>
      <c r="V599" s="578"/>
      <c r="W599" s="578"/>
      <c r="X599" s="578"/>
      <c r="Y599" s="578"/>
      <c r="Z599" s="578"/>
      <c r="AA599" s="92"/>
    </row>
    <row r="600" spans="3:27" s="2" customFormat="1">
      <c r="C600" s="92"/>
      <c r="D600" s="92"/>
      <c r="E600" s="92"/>
      <c r="F600" s="92"/>
      <c r="G600" s="92"/>
      <c r="H600" s="92"/>
      <c r="I600" s="92"/>
      <c r="J600" s="92"/>
      <c r="K600" s="92"/>
      <c r="L600" s="92"/>
      <c r="M600" s="92"/>
      <c r="N600" s="92"/>
      <c r="O600" s="92"/>
      <c r="P600" s="92"/>
      <c r="Q600" s="578"/>
      <c r="R600" s="578"/>
      <c r="S600" s="578"/>
      <c r="T600" s="578"/>
      <c r="U600" s="578"/>
      <c r="V600" s="578"/>
      <c r="W600" s="578"/>
      <c r="X600" s="578"/>
      <c r="Y600" s="578"/>
      <c r="Z600" s="578"/>
      <c r="AA600" s="92"/>
    </row>
    <row r="601" spans="3:27" s="2" customFormat="1">
      <c r="C601" s="92"/>
      <c r="D601" s="92"/>
      <c r="E601" s="92"/>
      <c r="F601" s="92"/>
      <c r="G601" s="92"/>
      <c r="H601" s="92"/>
      <c r="I601" s="92"/>
      <c r="J601" s="92"/>
      <c r="K601" s="92"/>
      <c r="L601" s="92"/>
      <c r="M601" s="92"/>
      <c r="N601" s="92"/>
      <c r="O601" s="92"/>
      <c r="P601" s="92"/>
      <c r="Q601" s="578"/>
      <c r="R601" s="578"/>
      <c r="S601" s="578"/>
      <c r="T601" s="578"/>
      <c r="U601" s="578"/>
      <c r="V601" s="578"/>
      <c r="W601" s="578"/>
      <c r="X601" s="578"/>
      <c r="Y601" s="578"/>
      <c r="Z601" s="578"/>
      <c r="AA601" s="92"/>
    </row>
    <row r="602" spans="3:27" s="2" customFormat="1">
      <c r="C602" s="92"/>
      <c r="D602" s="92"/>
      <c r="E602" s="92"/>
      <c r="F602" s="92"/>
      <c r="G602" s="92"/>
      <c r="H602" s="92"/>
      <c r="I602" s="92"/>
      <c r="J602" s="92"/>
      <c r="K602" s="92"/>
      <c r="L602" s="92"/>
      <c r="M602" s="92"/>
      <c r="N602" s="92"/>
      <c r="O602" s="92"/>
      <c r="P602" s="92"/>
      <c r="Q602" s="578"/>
      <c r="R602" s="578"/>
      <c r="S602" s="578"/>
      <c r="T602" s="578"/>
      <c r="U602" s="578"/>
      <c r="V602" s="578"/>
      <c r="W602" s="578"/>
      <c r="X602" s="578"/>
      <c r="Y602" s="578"/>
      <c r="Z602" s="578"/>
      <c r="AA602" s="92"/>
    </row>
    <row r="603" spans="3:27" s="2" customFormat="1">
      <c r="C603" s="92"/>
      <c r="D603" s="92"/>
      <c r="E603" s="92"/>
      <c r="F603" s="92"/>
      <c r="G603" s="92"/>
      <c r="H603" s="92"/>
      <c r="I603" s="92"/>
      <c r="J603" s="92"/>
      <c r="K603" s="92"/>
      <c r="L603" s="92"/>
      <c r="M603" s="92"/>
      <c r="N603" s="92"/>
      <c r="O603" s="92"/>
      <c r="P603" s="92"/>
      <c r="Q603" s="578"/>
      <c r="R603" s="578"/>
      <c r="S603" s="578"/>
      <c r="T603" s="578"/>
      <c r="U603" s="578"/>
      <c r="V603" s="578"/>
      <c r="W603" s="578"/>
      <c r="X603" s="578"/>
      <c r="Y603" s="578"/>
      <c r="Z603" s="578"/>
      <c r="AA603" s="92"/>
    </row>
    <row r="604" spans="3:27" s="2" customFormat="1">
      <c r="C604" s="92"/>
      <c r="D604" s="92"/>
      <c r="E604" s="92"/>
      <c r="F604" s="92"/>
      <c r="G604" s="92"/>
      <c r="H604" s="92"/>
      <c r="I604" s="92"/>
      <c r="J604" s="92"/>
      <c r="K604" s="92"/>
      <c r="L604" s="92"/>
      <c r="M604" s="92"/>
      <c r="N604" s="92"/>
      <c r="O604" s="92"/>
      <c r="P604" s="92"/>
      <c r="Q604" s="578"/>
      <c r="R604" s="578"/>
      <c r="S604" s="578"/>
      <c r="T604" s="578"/>
      <c r="U604" s="578"/>
      <c r="V604" s="578"/>
      <c r="W604" s="578"/>
      <c r="X604" s="578"/>
      <c r="Y604" s="578"/>
      <c r="Z604" s="578"/>
      <c r="AA604" s="92"/>
    </row>
    <row r="605" spans="3:27" s="2" customFormat="1">
      <c r="C605" s="92"/>
      <c r="D605" s="92"/>
      <c r="E605" s="92"/>
      <c r="F605" s="92"/>
      <c r="G605" s="92"/>
      <c r="H605" s="92"/>
      <c r="I605" s="92"/>
      <c r="J605" s="92"/>
      <c r="K605" s="92"/>
      <c r="L605" s="92"/>
      <c r="M605" s="92"/>
      <c r="N605" s="92"/>
      <c r="O605" s="92"/>
      <c r="P605" s="92"/>
      <c r="Q605" s="578"/>
      <c r="R605" s="578"/>
      <c r="S605" s="578"/>
      <c r="T605" s="578"/>
      <c r="U605" s="578"/>
      <c r="V605" s="578"/>
      <c r="W605" s="578"/>
      <c r="X605" s="578"/>
      <c r="Y605" s="578"/>
      <c r="Z605" s="578"/>
      <c r="AA605" s="92"/>
    </row>
    <row r="606" spans="3:27" s="2" customFormat="1">
      <c r="C606" s="92"/>
      <c r="D606" s="92"/>
      <c r="E606" s="92"/>
      <c r="F606" s="92"/>
      <c r="G606" s="92"/>
      <c r="H606" s="92"/>
      <c r="I606" s="92"/>
      <c r="J606" s="92"/>
      <c r="K606" s="92"/>
      <c r="L606" s="92"/>
      <c r="M606" s="92"/>
      <c r="N606" s="92"/>
      <c r="O606" s="92"/>
      <c r="P606" s="92"/>
      <c r="Q606" s="578"/>
      <c r="R606" s="578"/>
      <c r="S606" s="578"/>
      <c r="T606" s="578"/>
      <c r="U606" s="578"/>
      <c r="V606" s="578"/>
      <c r="W606" s="578"/>
      <c r="X606" s="578"/>
      <c r="Y606" s="578"/>
      <c r="Z606" s="578"/>
      <c r="AA606" s="92"/>
    </row>
    <row r="607" spans="3:27" s="2" customFormat="1">
      <c r="C607" s="92"/>
      <c r="D607" s="92"/>
      <c r="E607" s="92"/>
      <c r="F607" s="92"/>
      <c r="G607" s="92"/>
      <c r="H607" s="92"/>
      <c r="I607" s="92"/>
      <c r="J607" s="92"/>
      <c r="K607" s="92"/>
      <c r="L607" s="92"/>
      <c r="M607" s="92"/>
      <c r="N607" s="92"/>
      <c r="O607" s="92"/>
      <c r="P607" s="92"/>
      <c r="Q607" s="578"/>
      <c r="R607" s="578"/>
      <c r="S607" s="578"/>
      <c r="T607" s="578"/>
      <c r="U607" s="578"/>
      <c r="V607" s="578"/>
      <c r="W607" s="578"/>
      <c r="X607" s="578"/>
      <c r="Y607" s="578"/>
      <c r="Z607" s="578"/>
      <c r="AA607" s="92"/>
    </row>
    <row r="608" spans="3:27" s="2" customFormat="1">
      <c r="C608" s="92"/>
      <c r="D608" s="92"/>
      <c r="E608" s="92"/>
      <c r="F608" s="92"/>
      <c r="G608" s="92"/>
      <c r="H608" s="92"/>
      <c r="I608" s="92"/>
      <c r="J608" s="92"/>
      <c r="K608" s="92"/>
      <c r="L608" s="92"/>
      <c r="M608" s="92"/>
      <c r="N608" s="92"/>
      <c r="O608" s="92"/>
      <c r="P608" s="92"/>
      <c r="Q608" s="578"/>
      <c r="R608" s="578"/>
      <c r="S608" s="578"/>
      <c r="T608" s="578"/>
      <c r="U608" s="578"/>
      <c r="V608" s="578"/>
      <c r="W608" s="578"/>
      <c r="X608" s="578"/>
      <c r="Y608" s="578"/>
      <c r="Z608" s="578"/>
      <c r="AA608" s="92"/>
    </row>
    <row r="609" spans="3:27" s="2" customFormat="1">
      <c r="C609" s="92"/>
      <c r="D609" s="92"/>
      <c r="E609" s="92"/>
      <c r="F609" s="92"/>
      <c r="G609" s="92"/>
      <c r="H609" s="92"/>
      <c r="I609" s="92"/>
      <c r="J609" s="92"/>
      <c r="K609" s="92"/>
      <c r="L609" s="92"/>
      <c r="M609" s="92"/>
      <c r="N609" s="92"/>
      <c r="O609" s="92"/>
      <c r="P609" s="92"/>
      <c r="Q609" s="578"/>
      <c r="R609" s="578"/>
      <c r="S609" s="578"/>
      <c r="T609" s="578"/>
      <c r="U609" s="578"/>
      <c r="V609" s="578"/>
      <c r="W609" s="578"/>
      <c r="X609" s="578"/>
      <c r="Y609" s="578"/>
      <c r="Z609" s="578"/>
      <c r="AA609" s="92"/>
    </row>
    <row r="610" spans="3:27" s="2" customFormat="1">
      <c r="C610" s="92"/>
      <c r="D610" s="92"/>
      <c r="E610" s="92"/>
      <c r="F610" s="92"/>
      <c r="G610" s="92"/>
      <c r="H610" s="92"/>
      <c r="I610" s="92"/>
      <c r="J610" s="92"/>
      <c r="K610" s="92"/>
      <c r="L610" s="92"/>
      <c r="M610" s="92"/>
      <c r="N610" s="92"/>
      <c r="O610" s="92"/>
      <c r="P610" s="92"/>
      <c r="Q610" s="578"/>
      <c r="R610" s="578"/>
      <c r="S610" s="578"/>
      <c r="T610" s="578"/>
      <c r="U610" s="578"/>
      <c r="V610" s="578"/>
      <c r="W610" s="578"/>
      <c r="X610" s="578"/>
      <c r="Y610" s="578"/>
      <c r="Z610" s="578"/>
      <c r="AA610" s="92"/>
    </row>
    <row r="611" spans="3:27" s="2" customFormat="1">
      <c r="C611" s="92"/>
      <c r="D611" s="92"/>
      <c r="E611" s="92"/>
      <c r="F611" s="92"/>
      <c r="G611" s="92"/>
      <c r="H611" s="92"/>
      <c r="I611" s="92"/>
      <c r="J611" s="92"/>
      <c r="K611" s="92"/>
      <c r="L611" s="92"/>
      <c r="M611" s="92"/>
      <c r="N611" s="92"/>
      <c r="O611" s="92"/>
      <c r="P611" s="92"/>
      <c r="Q611" s="578"/>
      <c r="R611" s="578"/>
      <c r="S611" s="578"/>
      <c r="T611" s="578"/>
      <c r="U611" s="578"/>
      <c r="V611" s="578"/>
      <c r="W611" s="578"/>
      <c r="X611" s="578"/>
      <c r="Y611" s="578"/>
      <c r="Z611" s="578"/>
      <c r="AA611" s="92"/>
    </row>
    <row r="612" spans="3:27" s="2" customFormat="1">
      <c r="C612" s="92"/>
      <c r="D612" s="92"/>
      <c r="E612" s="92"/>
      <c r="F612" s="92"/>
      <c r="G612" s="92"/>
      <c r="H612" s="92"/>
      <c r="I612" s="92"/>
      <c r="J612" s="92"/>
      <c r="K612" s="92"/>
      <c r="L612" s="92"/>
      <c r="M612" s="92"/>
      <c r="N612" s="92"/>
      <c r="O612" s="92"/>
      <c r="P612" s="92"/>
      <c r="Q612" s="578"/>
      <c r="R612" s="578"/>
      <c r="S612" s="578"/>
      <c r="T612" s="578"/>
      <c r="U612" s="578"/>
      <c r="V612" s="578"/>
      <c r="W612" s="578"/>
      <c r="X612" s="578"/>
      <c r="Y612" s="578"/>
      <c r="Z612" s="578"/>
      <c r="AA612" s="92"/>
    </row>
    <row r="613" spans="3:27" s="2" customFormat="1">
      <c r="C613" s="92"/>
      <c r="D613" s="92"/>
      <c r="E613" s="92"/>
      <c r="F613" s="92"/>
      <c r="G613" s="92"/>
      <c r="H613" s="92"/>
      <c r="I613" s="92"/>
      <c r="J613" s="92"/>
      <c r="K613" s="92"/>
      <c r="L613" s="92"/>
      <c r="M613" s="92"/>
      <c r="N613" s="92"/>
      <c r="O613" s="92"/>
      <c r="P613" s="92"/>
      <c r="Q613" s="578"/>
      <c r="R613" s="578"/>
      <c r="S613" s="578"/>
      <c r="T613" s="578"/>
      <c r="U613" s="578"/>
      <c r="V613" s="578"/>
      <c r="W613" s="578"/>
      <c r="X613" s="578"/>
      <c r="Y613" s="578"/>
      <c r="Z613" s="578"/>
      <c r="AA613" s="92"/>
    </row>
    <row r="614" spans="3:27" s="2" customFormat="1">
      <c r="C614" s="92"/>
      <c r="D614" s="92"/>
      <c r="E614" s="92"/>
      <c r="F614" s="92"/>
      <c r="G614" s="92"/>
      <c r="H614" s="92"/>
      <c r="I614" s="92"/>
      <c r="J614" s="92"/>
      <c r="K614" s="92"/>
      <c r="L614" s="92"/>
      <c r="M614" s="92"/>
      <c r="N614" s="92"/>
      <c r="O614" s="92"/>
      <c r="P614" s="92"/>
      <c r="Q614" s="578"/>
      <c r="R614" s="578"/>
      <c r="S614" s="578"/>
      <c r="T614" s="578"/>
      <c r="U614" s="578"/>
      <c r="V614" s="578"/>
      <c r="W614" s="578"/>
      <c r="X614" s="578"/>
      <c r="Y614" s="578"/>
      <c r="Z614" s="578"/>
      <c r="AA614" s="92"/>
    </row>
    <row r="615" spans="3:27" s="2" customFormat="1">
      <c r="C615" s="92"/>
      <c r="D615" s="92"/>
      <c r="E615" s="92"/>
      <c r="F615" s="92"/>
      <c r="G615" s="92"/>
      <c r="H615" s="92"/>
      <c r="I615" s="92"/>
      <c r="J615" s="92"/>
      <c r="K615" s="92"/>
      <c r="L615" s="92"/>
      <c r="M615" s="92"/>
      <c r="N615" s="92"/>
      <c r="O615" s="92"/>
      <c r="P615" s="92"/>
      <c r="Q615" s="578"/>
      <c r="R615" s="578"/>
      <c r="S615" s="578"/>
      <c r="T615" s="578"/>
      <c r="U615" s="578"/>
      <c r="V615" s="578"/>
      <c r="W615" s="578"/>
      <c r="X615" s="578"/>
      <c r="Y615" s="578"/>
      <c r="Z615" s="578"/>
      <c r="AA615" s="92"/>
    </row>
    <row r="616" spans="3:27" s="2" customFormat="1">
      <c r="C616" s="92"/>
      <c r="D616" s="92"/>
      <c r="E616" s="92"/>
      <c r="F616" s="92"/>
      <c r="G616" s="92"/>
      <c r="H616" s="92"/>
      <c r="I616" s="92"/>
      <c r="J616" s="92"/>
      <c r="K616" s="92"/>
      <c r="L616" s="92"/>
      <c r="M616" s="92"/>
      <c r="N616" s="92"/>
      <c r="O616" s="92"/>
      <c r="P616" s="92"/>
      <c r="Q616" s="578"/>
      <c r="R616" s="578"/>
      <c r="S616" s="578"/>
      <c r="T616" s="578"/>
      <c r="U616" s="578"/>
      <c r="V616" s="578"/>
      <c r="W616" s="578"/>
      <c r="X616" s="578"/>
      <c r="Y616" s="578"/>
      <c r="Z616" s="578"/>
      <c r="AA616" s="92"/>
    </row>
    <row r="617" spans="3:27" s="2" customFormat="1">
      <c r="C617" s="92"/>
      <c r="D617" s="92"/>
      <c r="E617" s="92"/>
      <c r="F617" s="92"/>
      <c r="G617" s="92"/>
      <c r="H617" s="92"/>
      <c r="I617" s="92"/>
      <c r="J617" s="92"/>
      <c r="K617" s="92"/>
      <c r="L617" s="92"/>
      <c r="M617" s="92"/>
      <c r="N617" s="92"/>
      <c r="O617" s="92"/>
      <c r="P617" s="92"/>
      <c r="Q617" s="578"/>
      <c r="R617" s="578"/>
      <c r="S617" s="578"/>
      <c r="T617" s="578"/>
      <c r="U617" s="578"/>
      <c r="V617" s="578"/>
      <c r="W617" s="578"/>
      <c r="X617" s="578"/>
      <c r="Y617" s="578"/>
      <c r="Z617" s="578"/>
      <c r="AA617" s="92"/>
    </row>
    <row r="618" spans="3:27" s="2" customFormat="1">
      <c r="C618" s="92"/>
      <c r="D618" s="92"/>
      <c r="E618" s="92"/>
      <c r="F618" s="92"/>
      <c r="G618" s="92"/>
      <c r="H618" s="92"/>
      <c r="I618" s="92"/>
      <c r="J618" s="92"/>
      <c r="K618" s="92"/>
      <c r="L618" s="92"/>
      <c r="M618" s="92"/>
      <c r="N618" s="92"/>
      <c r="O618" s="92"/>
      <c r="P618" s="92"/>
      <c r="Q618" s="578"/>
      <c r="R618" s="578"/>
      <c r="S618" s="578"/>
      <c r="T618" s="578"/>
      <c r="U618" s="578"/>
      <c r="V618" s="578"/>
      <c r="W618" s="578"/>
      <c r="X618" s="578"/>
      <c r="Y618" s="578"/>
      <c r="Z618" s="578"/>
      <c r="AA618" s="92"/>
    </row>
    <row r="619" spans="3:27" s="2" customFormat="1">
      <c r="C619" s="92"/>
      <c r="D619" s="92"/>
      <c r="E619" s="92"/>
      <c r="F619" s="92"/>
      <c r="G619" s="92"/>
      <c r="H619" s="92"/>
      <c r="I619" s="92"/>
      <c r="J619" s="92"/>
      <c r="K619" s="92"/>
      <c r="L619" s="92"/>
      <c r="M619" s="92"/>
      <c r="N619" s="92"/>
      <c r="O619" s="92"/>
      <c r="P619" s="92"/>
      <c r="Q619" s="578"/>
      <c r="R619" s="578"/>
      <c r="S619" s="578"/>
      <c r="T619" s="578"/>
      <c r="U619" s="578"/>
      <c r="V619" s="578"/>
      <c r="W619" s="578"/>
      <c r="X619" s="578"/>
      <c r="Y619" s="578"/>
      <c r="Z619" s="578"/>
      <c r="AA619" s="92"/>
    </row>
    <row r="620" spans="3:27" s="2" customFormat="1">
      <c r="C620" s="92"/>
      <c r="D620" s="92"/>
      <c r="E620" s="92"/>
      <c r="F620" s="92"/>
      <c r="G620" s="92"/>
      <c r="H620" s="92"/>
      <c r="I620" s="92"/>
      <c r="J620" s="92"/>
      <c r="K620" s="92"/>
      <c r="L620" s="92"/>
      <c r="M620" s="92"/>
      <c r="N620" s="92"/>
      <c r="O620" s="92"/>
      <c r="P620" s="92"/>
      <c r="Q620" s="578"/>
      <c r="R620" s="578"/>
      <c r="S620" s="578"/>
      <c r="T620" s="578"/>
      <c r="U620" s="578"/>
      <c r="V620" s="578"/>
      <c r="W620" s="578"/>
      <c r="X620" s="578"/>
      <c r="Y620" s="578"/>
      <c r="Z620" s="578"/>
      <c r="AA620" s="92"/>
    </row>
    <row r="621" spans="3:27" s="2" customFormat="1">
      <c r="C621" s="92"/>
      <c r="D621" s="92"/>
      <c r="E621" s="92"/>
      <c r="F621" s="92"/>
      <c r="G621" s="92"/>
      <c r="H621" s="92"/>
      <c r="I621" s="92"/>
      <c r="J621" s="92"/>
      <c r="K621" s="92"/>
      <c r="L621" s="92"/>
      <c r="M621" s="92"/>
      <c r="N621" s="92"/>
      <c r="O621" s="92"/>
      <c r="P621" s="92"/>
      <c r="Q621" s="578"/>
      <c r="R621" s="578"/>
      <c r="S621" s="578"/>
      <c r="T621" s="578"/>
      <c r="U621" s="578"/>
      <c r="V621" s="578"/>
      <c r="W621" s="578"/>
      <c r="X621" s="578"/>
      <c r="Y621" s="578"/>
      <c r="Z621" s="578"/>
      <c r="AA621" s="92"/>
    </row>
    <row r="622" spans="3:27" s="2" customFormat="1">
      <c r="C622" s="92"/>
      <c r="D622" s="92"/>
      <c r="E622" s="92"/>
      <c r="F622" s="92"/>
      <c r="G622" s="92"/>
      <c r="H622" s="92"/>
      <c r="I622" s="92"/>
      <c r="J622" s="92"/>
      <c r="K622" s="92"/>
      <c r="L622" s="92"/>
      <c r="M622" s="92"/>
      <c r="N622" s="92"/>
      <c r="O622" s="92"/>
      <c r="P622" s="92"/>
      <c r="Q622" s="578"/>
      <c r="R622" s="578"/>
      <c r="S622" s="578"/>
      <c r="T622" s="578"/>
      <c r="U622" s="578"/>
      <c r="V622" s="578"/>
      <c r="W622" s="578"/>
      <c r="X622" s="578"/>
      <c r="Y622" s="578"/>
      <c r="Z622" s="578"/>
      <c r="AA622" s="92"/>
    </row>
    <row r="623" spans="3:27" s="2" customFormat="1">
      <c r="C623" s="92"/>
      <c r="D623" s="92"/>
      <c r="E623" s="92"/>
      <c r="F623" s="92"/>
      <c r="G623" s="92"/>
      <c r="H623" s="92"/>
      <c r="I623" s="92"/>
      <c r="J623" s="92"/>
      <c r="K623" s="92"/>
      <c r="L623" s="92"/>
      <c r="M623" s="92"/>
      <c r="N623" s="92"/>
      <c r="O623" s="92"/>
      <c r="P623" s="92"/>
      <c r="Q623" s="578"/>
      <c r="R623" s="578"/>
      <c r="S623" s="578"/>
      <c r="T623" s="578"/>
      <c r="U623" s="578"/>
      <c r="V623" s="578"/>
      <c r="W623" s="578"/>
      <c r="X623" s="578"/>
      <c r="Y623" s="578"/>
      <c r="Z623" s="578"/>
      <c r="AA623" s="92"/>
    </row>
    <row r="624" spans="3:27" s="2" customFormat="1">
      <c r="C624" s="92"/>
      <c r="D624" s="92"/>
      <c r="E624" s="92"/>
      <c r="F624" s="92"/>
      <c r="G624" s="92"/>
      <c r="H624" s="92"/>
      <c r="I624" s="92"/>
      <c r="J624" s="92"/>
      <c r="K624" s="92"/>
      <c r="L624" s="92"/>
      <c r="M624" s="92"/>
      <c r="N624" s="92"/>
      <c r="O624" s="92"/>
      <c r="P624" s="92"/>
      <c r="Q624" s="578"/>
      <c r="R624" s="578"/>
      <c r="S624" s="578"/>
      <c r="T624" s="578"/>
      <c r="U624" s="578"/>
      <c r="V624" s="578"/>
      <c r="W624" s="578"/>
      <c r="X624" s="578"/>
      <c r="Y624" s="578"/>
      <c r="Z624" s="578"/>
      <c r="AA624" s="92"/>
    </row>
    <row r="625" spans="3:27" s="2" customFormat="1">
      <c r="C625" s="92"/>
      <c r="D625" s="92"/>
      <c r="E625" s="92"/>
      <c r="F625" s="92"/>
      <c r="G625" s="92"/>
      <c r="H625" s="92"/>
      <c r="I625" s="92"/>
      <c r="J625" s="92"/>
      <c r="K625" s="92"/>
      <c r="L625" s="92"/>
      <c r="M625" s="92"/>
      <c r="N625" s="92"/>
      <c r="O625" s="92"/>
      <c r="P625" s="92"/>
      <c r="Q625" s="578"/>
      <c r="R625" s="578"/>
      <c r="S625" s="578"/>
      <c r="T625" s="578"/>
      <c r="U625" s="578"/>
      <c r="V625" s="578"/>
      <c r="W625" s="578"/>
      <c r="X625" s="578"/>
      <c r="Y625" s="578"/>
      <c r="Z625" s="578"/>
      <c r="AA625" s="92"/>
    </row>
    <row r="626" spans="3:27" s="2" customFormat="1">
      <c r="C626" s="92"/>
      <c r="D626" s="92"/>
      <c r="E626" s="92"/>
      <c r="F626" s="92"/>
      <c r="G626" s="92"/>
      <c r="H626" s="92"/>
      <c r="I626" s="92"/>
      <c r="J626" s="92"/>
      <c r="K626" s="92"/>
      <c r="L626" s="92"/>
      <c r="M626" s="92"/>
      <c r="N626" s="92"/>
      <c r="O626" s="92"/>
      <c r="P626" s="92"/>
      <c r="Q626" s="578"/>
      <c r="R626" s="578"/>
      <c r="S626" s="578"/>
      <c r="T626" s="578"/>
      <c r="U626" s="578"/>
      <c r="V626" s="578"/>
      <c r="W626" s="578"/>
      <c r="X626" s="578"/>
      <c r="Y626" s="578"/>
      <c r="Z626" s="578"/>
      <c r="AA626" s="92"/>
    </row>
    <row r="627" spans="3:27" s="2" customFormat="1">
      <c r="C627" s="92"/>
      <c r="D627" s="92"/>
      <c r="E627" s="92"/>
      <c r="F627" s="92"/>
      <c r="G627" s="92"/>
      <c r="H627" s="92"/>
      <c r="I627" s="92"/>
      <c r="J627" s="92"/>
      <c r="K627" s="92"/>
      <c r="L627" s="92"/>
      <c r="M627" s="92"/>
      <c r="N627" s="92"/>
      <c r="O627" s="92"/>
      <c r="P627" s="92"/>
      <c r="Q627" s="578"/>
      <c r="R627" s="578"/>
      <c r="S627" s="578"/>
      <c r="T627" s="578"/>
      <c r="U627" s="578"/>
      <c r="V627" s="578"/>
      <c r="W627" s="578"/>
      <c r="X627" s="578"/>
      <c r="Y627" s="578"/>
      <c r="Z627" s="578"/>
      <c r="AA627" s="92"/>
    </row>
    <row r="628" spans="3:27" s="2" customFormat="1">
      <c r="C628" s="92"/>
      <c r="D628" s="92"/>
      <c r="E628" s="92"/>
      <c r="F628" s="92"/>
      <c r="G628" s="92"/>
      <c r="H628" s="92"/>
      <c r="I628" s="92"/>
      <c r="J628" s="92"/>
      <c r="K628" s="92"/>
      <c r="L628" s="92"/>
      <c r="M628" s="92"/>
      <c r="N628" s="92"/>
      <c r="O628" s="92"/>
      <c r="P628" s="92"/>
      <c r="Q628" s="578"/>
      <c r="R628" s="578"/>
      <c r="S628" s="578"/>
      <c r="T628" s="578"/>
      <c r="U628" s="578"/>
      <c r="V628" s="578"/>
      <c r="W628" s="578"/>
      <c r="X628" s="578"/>
      <c r="Y628" s="578"/>
      <c r="Z628" s="578"/>
      <c r="AA628" s="92"/>
    </row>
    <row r="629" spans="3:27" s="2" customFormat="1">
      <c r="C629" s="92"/>
      <c r="D629" s="92"/>
      <c r="E629" s="92"/>
      <c r="F629" s="92"/>
      <c r="G629" s="92"/>
      <c r="H629" s="92"/>
      <c r="I629" s="92"/>
      <c r="J629" s="92"/>
      <c r="K629" s="92"/>
      <c r="L629" s="92"/>
      <c r="M629" s="92"/>
      <c r="N629" s="92"/>
      <c r="O629" s="92"/>
      <c r="P629" s="92"/>
      <c r="Q629" s="578"/>
      <c r="R629" s="578"/>
      <c r="S629" s="578"/>
      <c r="T629" s="578"/>
      <c r="U629" s="578"/>
      <c r="V629" s="578"/>
      <c r="W629" s="578"/>
      <c r="X629" s="578"/>
      <c r="Y629" s="578"/>
      <c r="Z629" s="578"/>
      <c r="AA629" s="92"/>
    </row>
    <row r="630" spans="3:27" s="2" customFormat="1">
      <c r="C630" s="92"/>
      <c r="D630" s="92"/>
      <c r="E630" s="92"/>
      <c r="F630" s="92"/>
      <c r="G630" s="92"/>
      <c r="H630" s="92"/>
      <c r="I630" s="92"/>
      <c r="J630" s="92"/>
      <c r="K630" s="92"/>
      <c r="L630" s="92"/>
      <c r="M630" s="92"/>
      <c r="N630" s="92"/>
      <c r="O630" s="92"/>
      <c r="P630" s="92"/>
      <c r="Q630" s="578"/>
      <c r="R630" s="578"/>
      <c r="S630" s="578"/>
      <c r="T630" s="578"/>
      <c r="U630" s="578"/>
      <c r="V630" s="578"/>
      <c r="W630" s="578"/>
      <c r="X630" s="578"/>
      <c r="Y630" s="578"/>
      <c r="Z630" s="578"/>
      <c r="AA630" s="92"/>
    </row>
    <row r="631" spans="3:27" s="2" customFormat="1">
      <c r="C631" s="92"/>
      <c r="D631" s="92"/>
      <c r="E631" s="92"/>
      <c r="F631" s="92"/>
      <c r="G631" s="92"/>
      <c r="H631" s="92"/>
      <c r="I631" s="92"/>
      <c r="J631" s="92"/>
      <c r="K631" s="92"/>
      <c r="L631" s="92"/>
      <c r="M631" s="92"/>
      <c r="N631" s="92"/>
      <c r="O631" s="92"/>
      <c r="P631" s="92"/>
      <c r="Q631" s="578"/>
      <c r="R631" s="578"/>
      <c r="S631" s="578"/>
      <c r="T631" s="578"/>
      <c r="U631" s="578"/>
      <c r="V631" s="578"/>
      <c r="W631" s="578"/>
      <c r="X631" s="578"/>
      <c r="Y631" s="578"/>
      <c r="Z631" s="578"/>
      <c r="AA631" s="92"/>
    </row>
    <row r="632" spans="3:27" s="2" customFormat="1">
      <c r="C632" s="92"/>
      <c r="D632" s="92"/>
      <c r="E632" s="92"/>
      <c r="F632" s="92"/>
      <c r="G632" s="92"/>
      <c r="H632" s="92"/>
      <c r="I632" s="92"/>
      <c r="J632" s="92"/>
      <c r="K632" s="92"/>
      <c r="L632" s="92"/>
      <c r="M632" s="92"/>
      <c r="N632" s="92"/>
      <c r="O632" s="92"/>
      <c r="P632" s="92"/>
      <c r="Q632" s="578"/>
      <c r="R632" s="578"/>
      <c r="S632" s="578"/>
      <c r="T632" s="578"/>
      <c r="U632" s="578"/>
      <c r="V632" s="578"/>
      <c r="W632" s="578"/>
      <c r="X632" s="578"/>
      <c r="Y632" s="578"/>
      <c r="Z632" s="578"/>
      <c r="AA632" s="92"/>
    </row>
    <row r="633" spans="3:27" s="2" customFormat="1">
      <c r="C633" s="92"/>
      <c r="D633" s="92"/>
      <c r="E633" s="92"/>
      <c r="F633" s="92"/>
      <c r="G633" s="92"/>
      <c r="H633" s="92"/>
      <c r="I633" s="92"/>
      <c r="J633" s="92"/>
      <c r="K633" s="92"/>
      <c r="L633" s="92"/>
      <c r="M633" s="92"/>
      <c r="N633" s="92"/>
      <c r="O633" s="92"/>
      <c r="P633" s="92"/>
      <c r="Q633" s="578"/>
      <c r="R633" s="578"/>
      <c r="S633" s="578"/>
      <c r="T633" s="578"/>
      <c r="U633" s="578"/>
      <c r="V633" s="578"/>
      <c r="W633" s="578"/>
      <c r="X633" s="578"/>
      <c r="Y633" s="578"/>
      <c r="Z633" s="578"/>
      <c r="AA633" s="92"/>
    </row>
    <row r="634" spans="3:27" s="2" customFormat="1">
      <c r="C634" s="92"/>
      <c r="D634" s="92"/>
      <c r="E634" s="92"/>
      <c r="F634" s="92"/>
      <c r="G634" s="92"/>
      <c r="H634" s="92"/>
      <c r="I634" s="92"/>
      <c r="J634" s="92"/>
      <c r="K634" s="92"/>
      <c r="L634" s="92"/>
      <c r="M634" s="92"/>
      <c r="N634" s="92"/>
      <c r="O634" s="92"/>
      <c r="P634" s="92"/>
      <c r="Q634" s="578"/>
      <c r="R634" s="578"/>
      <c r="S634" s="578"/>
      <c r="T634" s="578"/>
      <c r="U634" s="578"/>
      <c r="V634" s="578"/>
      <c r="W634" s="578"/>
      <c r="X634" s="578"/>
      <c r="Y634" s="578"/>
      <c r="Z634" s="578"/>
      <c r="AA634" s="92"/>
    </row>
    <row r="635" spans="3:27" s="2" customFormat="1">
      <c r="C635" s="92"/>
      <c r="D635" s="92"/>
      <c r="E635" s="92"/>
      <c r="F635" s="92"/>
      <c r="G635" s="92"/>
      <c r="H635" s="92"/>
      <c r="I635" s="92"/>
      <c r="J635" s="92"/>
      <c r="K635" s="92"/>
      <c r="L635" s="92"/>
      <c r="M635" s="92"/>
      <c r="N635" s="92"/>
      <c r="O635" s="92"/>
      <c r="P635" s="92"/>
      <c r="Q635" s="578"/>
      <c r="R635" s="578"/>
      <c r="S635" s="578"/>
      <c r="T635" s="578"/>
      <c r="U635" s="578"/>
      <c r="V635" s="578"/>
      <c r="W635" s="578"/>
      <c r="X635" s="578"/>
      <c r="Y635" s="578"/>
      <c r="Z635" s="578"/>
      <c r="AA635" s="92"/>
    </row>
    <row r="636" spans="3:27" s="2" customFormat="1">
      <c r="C636" s="92"/>
      <c r="D636" s="92"/>
      <c r="E636" s="92"/>
      <c r="F636" s="92"/>
      <c r="G636" s="92"/>
      <c r="H636" s="92"/>
      <c r="I636" s="92"/>
      <c r="J636" s="92"/>
      <c r="K636" s="92"/>
      <c r="L636" s="92"/>
      <c r="M636" s="92"/>
      <c r="N636" s="92"/>
      <c r="O636" s="92"/>
      <c r="P636" s="92"/>
      <c r="Q636" s="578"/>
      <c r="R636" s="578"/>
      <c r="S636" s="578"/>
      <c r="T636" s="578"/>
      <c r="U636" s="578"/>
      <c r="V636" s="578"/>
      <c r="W636" s="578"/>
      <c r="X636" s="578"/>
      <c r="Y636" s="578"/>
      <c r="Z636" s="578"/>
      <c r="AA636" s="92"/>
    </row>
    <row r="637" spans="3:27" s="2" customFormat="1">
      <c r="C637" s="92"/>
      <c r="D637" s="92"/>
      <c r="E637" s="92"/>
      <c r="F637" s="92"/>
      <c r="G637" s="92"/>
      <c r="H637" s="92"/>
      <c r="I637" s="92"/>
      <c r="J637" s="92"/>
      <c r="K637" s="92"/>
      <c r="L637" s="92"/>
      <c r="M637" s="92"/>
      <c r="N637" s="92"/>
      <c r="O637" s="92"/>
      <c r="P637" s="92"/>
      <c r="Q637" s="578"/>
      <c r="R637" s="578"/>
      <c r="S637" s="578"/>
      <c r="T637" s="578"/>
      <c r="U637" s="578"/>
      <c r="V637" s="578"/>
      <c r="W637" s="578"/>
      <c r="X637" s="578"/>
      <c r="Y637" s="578"/>
      <c r="Z637" s="578"/>
      <c r="AA637" s="92"/>
    </row>
    <row r="638" spans="3:27" s="2" customFormat="1">
      <c r="C638" s="92"/>
      <c r="D638" s="92"/>
      <c r="E638" s="92"/>
      <c r="F638" s="92"/>
      <c r="G638" s="92"/>
      <c r="H638" s="92"/>
      <c r="I638" s="92"/>
      <c r="J638" s="92"/>
      <c r="K638" s="92"/>
      <c r="L638" s="92"/>
      <c r="M638" s="92"/>
      <c r="N638" s="92"/>
      <c r="O638" s="92"/>
      <c r="P638" s="92"/>
      <c r="Q638" s="578"/>
      <c r="R638" s="578"/>
      <c r="S638" s="578"/>
      <c r="T638" s="578"/>
      <c r="U638" s="578"/>
      <c r="V638" s="578"/>
      <c r="W638" s="578"/>
      <c r="X638" s="578"/>
      <c r="Y638" s="578"/>
      <c r="Z638" s="578"/>
      <c r="AA638" s="92"/>
    </row>
    <row r="639" spans="3:27" s="2" customFormat="1">
      <c r="C639" s="92"/>
      <c r="D639" s="92"/>
      <c r="E639" s="92"/>
      <c r="F639" s="92"/>
      <c r="G639" s="92"/>
      <c r="H639" s="92"/>
      <c r="I639" s="92"/>
      <c r="J639" s="92"/>
      <c r="K639" s="92"/>
      <c r="L639" s="92"/>
      <c r="M639" s="92"/>
      <c r="N639" s="92"/>
      <c r="O639" s="92"/>
      <c r="P639" s="92"/>
      <c r="Q639" s="578"/>
      <c r="R639" s="578"/>
      <c r="S639" s="578"/>
      <c r="T639" s="578"/>
      <c r="U639" s="578"/>
      <c r="V639" s="578"/>
      <c r="W639" s="578"/>
      <c r="X639" s="578"/>
      <c r="Y639" s="578"/>
      <c r="Z639" s="578"/>
      <c r="AA639" s="92"/>
    </row>
    <row r="640" spans="3:27" s="2" customFormat="1">
      <c r="C640" s="92"/>
      <c r="D640" s="92"/>
      <c r="E640" s="92"/>
      <c r="F640" s="92"/>
      <c r="G640" s="92"/>
      <c r="H640" s="92"/>
      <c r="I640" s="92"/>
      <c r="J640" s="92"/>
      <c r="K640" s="92"/>
      <c r="L640" s="92"/>
      <c r="M640" s="92"/>
      <c r="N640" s="92"/>
      <c r="O640" s="92"/>
      <c r="P640" s="92"/>
      <c r="Q640" s="578"/>
      <c r="R640" s="578"/>
      <c r="S640" s="578"/>
      <c r="T640" s="578"/>
      <c r="U640" s="578"/>
      <c r="V640" s="578"/>
      <c r="W640" s="578"/>
      <c r="X640" s="578"/>
      <c r="Y640" s="578"/>
      <c r="Z640" s="578"/>
      <c r="AA640" s="92"/>
    </row>
    <row r="641" spans="3:27" s="2" customFormat="1">
      <c r="C641" s="92"/>
      <c r="D641" s="92"/>
      <c r="E641" s="92"/>
      <c r="F641" s="92"/>
      <c r="G641" s="92"/>
      <c r="H641" s="92"/>
      <c r="I641" s="92"/>
      <c r="J641" s="92"/>
      <c r="K641" s="92"/>
      <c r="L641" s="92"/>
      <c r="M641" s="92"/>
      <c r="N641" s="92"/>
      <c r="O641" s="92"/>
      <c r="P641" s="92"/>
      <c r="Q641" s="578"/>
      <c r="R641" s="578"/>
      <c r="S641" s="578"/>
      <c r="T641" s="578"/>
      <c r="U641" s="578"/>
      <c r="V641" s="578"/>
      <c r="W641" s="578"/>
      <c r="X641" s="578"/>
      <c r="Y641" s="578"/>
      <c r="Z641" s="578"/>
      <c r="AA641" s="92"/>
    </row>
    <row r="642" spans="3:27" s="2" customFormat="1">
      <c r="C642" s="92"/>
      <c r="D642" s="92"/>
      <c r="E642" s="92"/>
      <c r="F642" s="92"/>
      <c r="G642" s="92"/>
      <c r="H642" s="92"/>
      <c r="I642" s="92"/>
      <c r="J642" s="92"/>
      <c r="K642" s="92"/>
      <c r="L642" s="92"/>
      <c r="M642" s="92"/>
      <c r="N642" s="92"/>
      <c r="O642" s="92"/>
      <c r="P642" s="92"/>
      <c r="Q642" s="578"/>
      <c r="R642" s="578"/>
      <c r="S642" s="578"/>
      <c r="T642" s="578"/>
      <c r="U642" s="578"/>
      <c r="V642" s="578"/>
      <c r="W642" s="578"/>
      <c r="X642" s="578"/>
      <c r="Y642" s="578"/>
      <c r="Z642" s="578"/>
      <c r="AA642" s="92"/>
    </row>
    <row r="643" spans="3:27" s="2" customFormat="1">
      <c r="C643" s="92"/>
      <c r="D643" s="92"/>
      <c r="E643" s="92"/>
      <c r="F643" s="92"/>
      <c r="G643" s="92"/>
      <c r="H643" s="92"/>
      <c r="I643" s="92"/>
      <c r="J643" s="92"/>
      <c r="K643" s="92"/>
      <c r="L643" s="92"/>
      <c r="M643" s="92"/>
      <c r="N643" s="92"/>
      <c r="O643" s="92"/>
      <c r="P643" s="92"/>
      <c r="Q643" s="578"/>
      <c r="R643" s="578"/>
      <c r="S643" s="578"/>
      <c r="T643" s="578"/>
      <c r="U643" s="578"/>
      <c r="V643" s="578"/>
      <c r="W643" s="578"/>
      <c r="X643" s="578"/>
      <c r="Y643" s="578"/>
      <c r="Z643" s="578"/>
      <c r="AA643" s="92"/>
    </row>
    <row r="644" spans="3:27" s="2" customFormat="1">
      <c r="C644" s="92"/>
      <c r="D644" s="92"/>
      <c r="E644" s="92"/>
      <c r="F644" s="92"/>
      <c r="G644" s="92"/>
      <c r="H644" s="92"/>
      <c r="I644" s="92"/>
      <c r="J644" s="92"/>
      <c r="K644" s="92"/>
      <c r="L644" s="92"/>
      <c r="M644" s="92"/>
      <c r="N644" s="92"/>
      <c r="O644" s="92"/>
      <c r="P644" s="92"/>
      <c r="Q644" s="578"/>
      <c r="R644" s="578"/>
      <c r="S644" s="578"/>
      <c r="T644" s="578"/>
      <c r="U644" s="578"/>
      <c r="V644" s="578"/>
      <c r="W644" s="578"/>
      <c r="X644" s="578"/>
      <c r="Y644" s="578"/>
      <c r="Z644" s="578"/>
      <c r="AA644" s="92"/>
    </row>
    <row r="645" spans="3:27" s="2" customFormat="1">
      <c r="C645" s="92"/>
      <c r="D645" s="92"/>
      <c r="E645" s="92"/>
      <c r="F645" s="92"/>
      <c r="G645" s="92"/>
      <c r="H645" s="92"/>
      <c r="I645" s="92"/>
      <c r="J645" s="92"/>
      <c r="K645" s="92"/>
      <c r="L645" s="92"/>
      <c r="M645" s="92"/>
      <c r="N645" s="92"/>
      <c r="O645" s="92"/>
      <c r="P645" s="92"/>
      <c r="Q645" s="578"/>
      <c r="R645" s="578"/>
      <c r="S645" s="578"/>
      <c r="T645" s="578"/>
      <c r="U645" s="578"/>
      <c r="V645" s="578"/>
      <c r="W645" s="578"/>
      <c r="X645" s="578"/>
      <c r="Y645" s="578"/>
      <c r="Z645" s="578"/>
      <c r="AA645" s="92"/>
    </row>
    <row r="646" spans="3:27" s="2" customFormat="1">
      <c r="C646" s="92"/>
      <c r="D646" s="92"/>
      <c r="E646" s="92"/>
      <c r="F646" s="92"/>
      <c r="G646" s="92"/>
      <c r="H646" s="92"/>
      <c r="I646" s="92"/>
      <c r="J646" s="92"/>
      <c r="K646" s="92"/>
      <c r="L646" s="92"/>
      <c r="M646" s="92"/>
      <c r="N646" s="92"/>
      <c r="O646" s="92"/>
      <c r="P646" s="92"/>
      <c r="Q646" s="578"/>
      <c r="R646" s="578"/>
      <c r="S646" s="578"/>
      <c r="T646" s="578"/>
      <c r="U646" s="578"/>
      <c r="V646" s="578"/>
      <c r="W646" s="578"/>
      <c r="X646" s="578"/>
      <c r="Y646" s="578"/>
      <c r="Z646" s="578"/>
      <c r="AA646" s="92"/>
    </row>
    <row r="647" spans="3:27" s="2" customFormat="1">
      <c r="C647" s="92"/>
      <c r="D647" s="92"/>
      <c r="E647" s="92"/>
      <c r="F647" s="92"/>
      <c r="G647" s="92"/>
      <c r="H647" s="92"/>
      <c r="I647" s="92"/>
      <c r="J647" s="92"/>
      <c r="K647" s="92"/>
      <c r="L647" s="92"/>
      <c r="M647" s="92"/>
      <c r="N647" s="92"/>
      <c r="O647" s="92"/>
      <c r="P647" s="92"/>
      <c r="Q647" s="578"/>
      <c r="R647" s="578"/>
      <c r="S647" s="578"/>
      <c r="T647" s="578"/>
      <c r="U647" s="578"/>
      <c r="V647" s="578"/>
      <c r="W647" s="578"/>
      <c r="X647" s="578"/>
      <c r="Y647" s="578"/>
      <c r="Z647" s="578"/>
      <c r="AA647" s="92"/>
    </row>
    <row r="648" spans="3:27" s="2" customFormat="1">
      <c r="C648" s="92"/>
      <c r="D648" s="92"/>
      <c r="E648" s="92"/>
      <c r="F648" s="92"/>
      <c r="G648" s="92"/>
      <c r="H648" s="92"/>
      <c r="I648" s="92"/>
      <c r="J648" s="92"/>
      <c r="K648" s="92"/>
      <c r="L648" s="92"/>
      <c r="M648" s="92"/>
      <c r="N648" s="92"/>
      <c r="O648" s="92"/>
      <c r="P648" s="92"/>
      <c r="Q648" s="578"/>
      <c r="R648" s="578"/>
      <c r="S648" s="578"/>
      <c r="T648" s="578"/>
      <c r="U648" s="578"/>
      <c r="V648" s="578"/>
      <c r="W648" s="578"/>
      <c r="X648" s="578"/>
      <c r="Y648" s="578"/>
      <c r="Z648" s="578"/>
      <c r="AA648" s="92"/>
    </row>
    <row r="649" spans="3:27" s="2" customFormat="1">
      <c r="C649" s="92"/>
      <c r="D649" s="92"/>
      <c r="E649" s="92"/>
      <c r="F649" s="92"/>
      <c r="G649" s="92"/>
      <c r="H649" s="92"/>
      <c r="I649" s="92"/>
      <c r="J649" s="92"/>
      <c r="K649" s="92"/>
      <c r="L649" s="92"/>
      <c r="M649" s="92"/>
      <c r="N649" s="92"/>
      <c r="O649" s="92"/>
      <c r="P649" s="92"/>
      <c r="Q649" s="578"/>
      <c r="R649" s="578"/>
      <c r="S649" s="578"/>
      <c r="T649" s="578"/>
      <c r="U649" s="578"/>
      <c r="V649" s="578"/>
      <c r="W649" s="578"/>
      <c r="X649" s="578"/>
      <c r="Y649" s="578"/>
      <c r="Z649" s="578"/>
      <c r="AA649" s="92"/>
    </row>
    <row r="650" spans="3:27" s="2" customFormat="1">
      <c r="C650" s="92"/>
      <c r="D650" s="92"/>
      <c r="E650" s="92"/>
      <c r="F650" s="92"/>
      <c r="G650" s="92"/>
      <c r="H650" s="92"/>
      <c r="I650" s="92"/>
      <c r="J650" s="92"/>
      <c r="K650" s="92"/>
      <c r="L650" s="92"/>
      <c r="M650" s="92"/>
      <c r="N650" s="92"/>
      <c r="O650" s="92"/>
      <c r="P650" s="92"/>
      <c r="Q650" s="578"/>
      <c r="R650" s="578"/>
      <c r="S650" s="578"/>
      <c r="T650" s="578"/>
      <c r="U650" s="578"/>
      <c r="V650" s="578"/>
      <c r="W650" s="578"/>
      <c r="X650" s="578"/>
      <c r="Y650" s="578"/>
      <c r="Z650" s="578"/>
      <c r="AA650" s="92"/>
    </row>
    <row r="651" spans="3:27" s="2" customFormat="1">
      <c r="C651" s="92"/>
      <c r="D651" s="92"/>
      <c r="E651" s="92"/>
      <c r="F651" s="92"/>
      <c r="G651" s="92"/>
      <c r="H651" s="92"/>
      <c r="I651" s="92"/>
      <c r="J651" s="92"/>
      <c r="K651" s="92"/>
      <c r="L651" s="92"/>
      <c r="M651" s="92"/>
      <c r="N651" s="92"/>
      <c r="O651" s="92"/>
      <c r="P651" s="92"/>
      <c r="Q651" s="578"/>
      <c r="R651" s="578"/>
      <c r="S651" s="578"/>
      <c r="T651" s="578"/>
      <c r="U651" s="578"/>
      <c r="V651" s="578"/>
      <c r="W651" s="578"/>
      <c r="X651" s="578"/>
      <c r="Y651" s="578"/>
      <c r="Z651" s="578"/>
      <c r="AA651" s="92"/>
    </row>
    <row r="652" spans="3:27" s="2" customFormat="1">
      <c r="C652" s="92"/>
      <c r="D652" s="92"/>
      <c r="E652" s="92"/>
      <c r="F652" s="92"/>
      <c r="G652" s="92"/>
      <c r="H652" s="92"/>
      <c r="I652" s="92"/>
      <c r="J652" s="92"/>
      <c r="K652" s="92"/>
      <c r="L652" s="92"/>
      <c r="M652" s="92"/>
      <c r="N652" s="92"/>
      <c r="O652" s="92"/>
      <c r="P652" s="92"/>
      <c r="Q652" s="578"/>
      <c r="R652" s="578"/>
      <c r="S652" s="578"/>
      <c r="T652" s="578"/>
      <c r="U652" s="578"/>
      <c r="V652" s="578"/>
      <c r="W652" s="578"/>
      <c r="X652" s="578"/>
      <c r="Y652" s="578"/>
      <c r="Z652" s="578"/>
      <c r="AA652" s="92"/>
    </row>
    <row r="653" spans="3:27" s="2" customFormat="1">
      <c r="C653" s="92"/>
      <c r="D653" s="92"/>
      <c r="E653" s="92"/>
      <c r="F653" s="92"/>
      <c r="G653" s="92"/>
      <c r="H653" s="92"/>
      <c r="I653" s="92"/>
      <c r="J653" s="92"/>
      <c r="K653" s="92"/>
      <c r="L653" s="92"/>
      <c r="M653" s="92"/>
      <c r="N653" s="92"/>
      <c r="O653" s="92"/>
      <c r="P653" s="92"/>
      <c r="Q653" s="578"/>
      <c r="R653" s="578"/>
      <c r="S653" s="578"/>
      <c r="T653" s="578"/>
      <c r="U653" s="578"/>
      <c r="V653" s="578"/>
      <c r="W653" s="578"/>
      <c r="X653" s="578"/>
      <c r="Y653" s="578"/>
      <c r="Z653" s="578"/>
      <c r="AA653" s="92"/>
    </row>
    <row r="654" spans="3:27" s="2" customFormat="1">
      <c r="C654" s="92"/>
      <c r="D654" s="92"/>
      <c r="E654" s="92"/>
      <c r="F654" s="92"/>
      <c r="G654" s="92"/>
      <c r="H654" s="92"/>
      <c r="I654" s="92"/>
      <c r="J654" s="92"/>
      <c r="K654" s="92"/>
      <c r="L654" s="92"/>
      <c r="M654" s="92"/>
      <c r="N654" s="92"/>
      <c r="O654" s="92"/>
      <c r="P654" s="92"/>
      <c r="Q654" s="578"/>
      <c r="R654" s="578"/>
      <c r="S654" s="578"/>
      <c r="T654" s="578"/>
      <c r="U654" s="578"/>
      <c r="V654" s="578"/>
      <c r="W654" s="578"/>
      <c r="X654" s="578"/>
      <c r="Y654" s="578"/>
      <c r="Z654" s="578"/>
      <c r="AA654" s="92"/>
    </row>
    <row r="655" spans="3:27" s="2" customFormat="1">
      <c r="C655" s="92"/>
      <c r="D655" s="92"/>
      <c r="E655" s="92"/>
      <c r="F655" s="92"/>
      <c r="G655" s="92"/>
      <c r="H655" s="92"/>
      <c r="I655" s="92"/>
      <c r="J655" s="92"/>
      <c r="K655" s="92"/>
      <c r="L655" s="92"/>
      <c r="M655" s="92"/>
      <c r="N655" s="92"/>
      <c r="O655" s="92"/>
      <c r="P655" s="92"/>
      <c r="Q655" s="578"/>
      <c r="R655" s="578"/>
      <c r="S655" s="578"/>
      <c r="T655" s="578"/>
      <c r="U655" s="578"/>
      <c r="V655" s="578"/>
      <c r="W655" s="578"/>
      <c r="X655" s="578"/>
      <c r="Y655" s="578"/>
      <c r="Z655" s="578"/>
      <c r="AA655" s="92"/>
    </row>
    <row r="656" spans="3:27" s="2" customFormat="1">
      <c r="C656" s="92"/>
      <c r="D656" s="92"/>
      <c r="E656" s="92"/>
      <c r="F656" s="92"/>
      <c r="G656" s="92"/>
      <c r="H656" s="92"/>
      <c r="I656" s="92"/>
      <c r="J656" s="92"/>
      <c r="K656" s="92"/>
      <c r="L656" s="92"/>
      <c r="M656" s="92"/>
      <c r="N656" s="92"/>
      <c r="O656" s="92"/>
      <c r="P656" s="92"/>
      <c r="Q656" s="578"/>
      <c r="R656" s="578"/>
      <c r="S656" s="578"/>
      <c r="T656" s="578"/>
      <c r="U656" s="578"/>
      <c r="V656" s="578"/>
      <c r="W656" s="578"/>
      <c r="X656" s="578"/>
      <c r="Y656" s="578"/>
      <c r="Z656" s="578"/>
      <c r="AA656" s="92"/>
    </row>
    <row r="657" spans="3:27" s="2" customFormat="1">
      <c r="C657" s="92"/>
      <c r="D657" s="92"/>
      <c r="E657" s="92"/>
      <c r="F657" s="92"/>
      <c r="G657" s="92"/>
      <c r="H657" s="92"/>
      <c r="I657" s="92"/>
      <c r="J657" s="92"/>
      <c r="K657" s="92"/>
      <c r="L657" s="92"/>
      <c r="M657" s="92"/>
      <c r="N657" s="92"/>
      <c r="O657" s="92"/>
      <c r="P657" s="92"/>
      <c r="Q657" s="578"/>
      <c r="R657" s="578"/>
      <c r="S657" s="578"/>
      <c r="T657" s="578"/>
      <c r="U657" s="578"/>
      <c r="V657" s="578"/>
      <c r="W657" s="578"/>
      <c r="X657" s="578"/>
      <c r="Y657" s="578"/>
      <c r="Z657" s="578"/>
      <c r="AA657" s="92"/>
    </row>
    <row r="658" spans="3:27" s="2" customFormat="1">
      <c r="C658" s="92"/>
      <c r="D658" s="92"/>
      <c r="E658" s="92"/>
      <c r="F658" s="92"/>
      <c r="G658" s="92"/>
      <c r="H658" s="92"/>
      <c r="I658" s="92"/>
      <c r="J658" s="92"/>
      <c r="K658" s="92"/>
      <c r="L658" s="92"/>
      <c r="M658" s="92"/>
      <c r="N658" s="92"/>
      <c r="O658" s="92"/>
      <c r="P658" s="92"/>
      <c r="Q658" s="578"/>
      <c r="R658" s="578"/>
      <c r="S658" s="578"/>
      <c r="T658" s="578"/>
      <c r="U658" s="578"/>
      <c r="V658" s="578"/>
      <c r="W658" s="578"/>
      <c r="X658" s="578"/>
      <c r="Y658" s="578"/>
      <c r="Z658" s="578"/>
      <c r="AA658" s="92"/>
    </row>
    <row r="659" spans="3:27" s="2" customFormat="1">
      <c r="C659" s="92"/>
      <c r="D659" s="92"/>
      <c r="E659" s="92"/>
      <c r="F659" s="92"/>
      <c r="G659" s="92"/>
      <c r="H659" s="92"/>
      <c r="I659" s="92"/>
      <c r="J659" s="92"/>
      <c r="K659" s="92"/>
      <c r="L659" s="92"/>
      <c r="M659" s="92"/>
      <c r="N659" s="92"/>
      <c r="O659" s="92"/>
      <c r="P659" s="92"/>
      <c r="Q659" s="578"/>
      <c r="R659" s="578"/>
      <c r="S659" s="578"/>
      <c r="T659" s="578"/>
      <c r="U659" s="578"/>
      <c r="V659" s="578"/>
      <c r="W659" s="578"/>
      <c r="X659" s="578"/>
      <c r="Y659" s="578"/>
      <c r="Z659" s="578"/>
      <c r="AA659" s="92"/>
    </row>
    <row r="660" spans="3:27" s="2" customFormat="1">
      <c r="C660" s="92"/>
      <c r="D660" s="92"/>
      <c r="E660" s="92"/>
      <c r="F660" s="92"/>
      <c r="G660" s="92"/>
      <c r="H660" s="92"/>
      <c r="I660" s="92"/>
      <c r="J660" s="92"/>
      <c r="K660" s="92"/>
      <c r="L660" s="92"/>
      <c r="M660" s="92"/>
      <c r="N660" s="92"/>
      <c r="O660" s="92"/>
      <c r="P660" s="92"/>
      <c r="Q660" s="578"/>
      <c r="R660" s="578"/>
      <c r="S660" s="578"/>
      <c r="T660" s="578"/>
      <c r="U660" s="578"/>
      <c r="V660" s="578"/>
      <c r="W660" s="578"/>
      <c r="X660" s="578"/>
      <c r="Y660" s="578"/>
      <c r="Z660" s="578"/>
      <c r="AA660" s="92"/>
    </row>
    <row r="661" spans="3:27" s="2" customFormat="1">
      <c r="C661" s="92"/>
      <c r="D661" s="92"/>
      <c r="E661" s="92"/>
      <c r="F661" s="92"/>
      <c r="G661" s="92"/>
      <c r="H661" s="92"/>
      <c r="I661" s="92"/>
      <c r="J661" s="92"/>
      <c r="K661" s="92"/>
      <c r="L661" s="92"/>
      <c r="M661" s="92"/>
      <c r="N661" s="92"/>
      <c r="O661" s="92"/>
      <c r="P661" s="92"/>
      <c r="Q661" s="578"/>
      <c r="R661" s="578"/>
      <c r="S661" s="578"/>
      <c r="T661" s="578"/>
      <c r="U661" s="578"/>
      <c r="V661" s="578"/>
      <c r="W661" s="578"/>
      <c r="X661" s="578"/>
      <c r="Y661" s="578"/>
      <c r="Z661" s="578"/>
      <c r="AA661" s="92"/>
    </row>
    <row r="662" spans="3:27" s="2" customFormat="1">
      <c r="C662" s="92"/>
      <c r="D662" s="92"/>
      <c r="E662" s="92"/>
      <c r="F662" s="92"/>
      <c r="G662" s="92"/>
      <c r="H662" s="92"/>
      <c r="I662" s="92"/>
      <c r="J662" s="92"/>
      <c r="K662" s="92"/>
      <c r="L662" s="92"/>
      <c r="M662" s="92"/>
      <c r="N662" s="92"/>
      <c r="O662" s="92"/>
      <c r="P662" s="92"/>
      <c r="Q662" s="578"/>
      <c r="R662" s="578"/>
      <c r="S662" s="578"/>
      <c r="T662" s="578"/>
      <c r="U662" s="578"/>
      <c r="V662" s="578"/>
      <c r="W662" s="578"/>
      <c r="X662" s="578"/>
      <c r="Y662" s="578"/>
      <c r="Z662" s="578"/>
      <c r="AA662" s="92"/>
    </row>
    <row r="663" spans="3:27" s="2" customFormat="1">
      <c r="C663" s="92"/>
      <c r="D663" s="92"/>
      <c r="E663" s="92"/>
      <c r="F663" s="92"/>
      <c r="G663" s="92"/>
      <c r="H663" s="92"/>
      <c r="I663" s="92"/>
      <c r="J663" s="92"/>
      <c r="K663" s="92"/>
      <c r="L663" s="92"/>
      <c r="M663" s="92"/>
      <c r="N663" s="92"/>
      <c r="O663" s="92"/>
      <c r="P663" s="92"/>
      <c r="Q663" s="578"/>
      <c r="R663" s="578"/>
      <c r="S663" s="578"/>
      <c r="T663" s="578"/>
      <c r="U663" s="578"/>
      <c r="V663" s="578"/>
      <c r="W663" s="578"/>
      <c r="X663" s="578"/>
      <c r="Y663" s="578"/>
      <c r="Z663" s="578"/>
      <c r="AA663" s="92"/>
    </row>
    <row r="664" spans="3:27" s="2" customFormat="1">
      <c r="C664" s="92"/>
      <c r="D664" s="92"/>
      <c r="E664" s="92"/>
      <c r="F664" s="92"/>
      <c r="G664" s="92"/>
      <c r="H664" s="92"/>
      <c r="I664" s="92"/>
      <c r="J664" s="92"/>
      <c r="K664" s="92"/>
      <c r="L664" s="92"/>
      <c r="M664" s="92"/>
      <c r="N664" s="92"/>
      <c r="O664" s="92"/>
      <c r="P664" s="92"/>
      <c r="Q664" s="578"/>
      <c r="R664" s="578"/>
      <c r="S664" s="578"/>
      <c r="T664" s="578"/>
      <c r="U664" s="578"/>
      <c r="V664" s="578"/>
      <c r="W664" s="578"/>
      <c r="X664" s="578"/>
      <c r="Y664" s="578"/>
      <c r="Z664" s="578"/>
      <c r="AA664" s="92"/>
    </row>
    <row r="665" spans="3:27" s="2" customFormat="1">
      <c r="C665" s="92"/>
      <c r="D665" s="92"/>
      <c r="E665" s="92"/>
      <c r="F665" s="92"/>
      <c r="G665" s="92"/>
      <c r="H665" s="92"/>
      <c r="I665" s="92"/>
      <c r="J665" s="92"/>
      <c r="K665" s="92"/>
      <c r="L665" s="92"/>
      <c r="M665" s="92"/>
      <c r="N665" s="92"/>
      <c r="O665" s="92"/>
      <c r="P665" s="92"/>
      <c r="Q665" s="578"/>
      <c r="R665" s="578"/>
      <c r="S665" s="578"/>
      <c r="T665" s="578"/>
      <c r="U665" s="578"/>
      <c r="V665" s="578"/>
      <c r="W665" s="578"/>
      <c r="X665" s="578"/>
      <c r="Y665" s="578"/>
      <c r="Z665" s="578"/>
      <c r="AA665" s="92"/>
    </row>
    <row r="666" spans="3:27" s="2" customFormat="1">
      <c r="C666" s="92"/>
      <c r="D666" s="92"/>
      <c r="E666" s="92"/>
      <c r="F666" s="92"/>
      <c r="G666" s="92"/>
      <c r="H666" s="92"/>
      <c r="I666" s="92"/>
      <c r="J666" s="92"/>
      <c r="K666" s="92"/>
      <c r="L666" s="92"/>
      <c r="M666" s="92"/>
      <c r="N666" s="92"/>
      <c r="O666" s="92"/>
      <c r="P666" s="92"/>
      <c r="Q666" s="578"/>
      <c r="R666" s="578"/>
      <c r="S666" s="578"/>
      <c r="T666" s="578"/>
      <c r="U666" s="578"/>
      <c r="V666" s="578"/>
      <c r="W666" s="578"/>
      <c r="X666" s="578"/>
      <c r="Y666" s="578"/>
      <c r="Z666" s="578"/>
      <c r="AA666" s="92"/>
    </row>
    <row r="667" spans="3:27" s="2" customFormat="1">
      <c r="C667" s="92"/>
      <c r="D667" s="92"/>
      <c r="E667" s="92"/>
      <c r="F667" s="92"/>
      <c r="G667" s="92"/>
      <c r="H667" s="92"/>
      <c r="I667" s="92"/>
      <c r="J667" s="92"/>
      <c r="K667" s="92"/>
      <c r="L667" s="92"/>
      <c r="M667" s="92"/>
      <c r="N667" s="92"/>
      <c r="O667" s="92"/>
      <c r="P667" s="92"/>
      <c r="Q667" s="578"/>
      <c r="R667" s="578"/>
      <c r="S667" s="578"/>
      <c r="T667" s="578"/>
      <c r="U667" s="578"/>
      <c r="V667" s="578"/>
      <c r="W667" s="578"/>
      <c r="X667" s="578"/>
      <c r="Y667" s="578"/>
      <c r="Z667" s="578"/>
      <c r="AA667" s="92"/>
    </row>
    <row r="668" spans="3:27" s="2" customFormat="1">
      <c r="C668" s="92"/>
      <c r="D668" s="92"/>
      <c r="E668" s="92"/>
      <c r="F668" s="92"/>
      <c r="G668" s="92"/>
      <c r="H668" s="92"/>
      <c r="I668" s="92"/>
      <c r="J668" s="92"/>
      <c r="K668" s="92"/>
      <c r="L668" s="92"/>
      <c r="M668" s="92"/>
      <c r="N668" s="92"/>
      <c r="O668" s="92"/>
      <c r="P668" s="92"/>
      <c r="Q668" s="578"/>
      <c r="R668" s="578"/>
      <c r="S668" s="578"/>
      <c r="T668" s="578"/>
      <c r="U668" s="578"/>
      <c r="V668" s="578"/>
      <c r="W668" s="578"/>
      <c r="X668" s="578"/>
      <c r="Y668" s="578"/>
      <c r="Z668" s="578"/>
      <c r="AA668" s="92"/>
    </row>
    <row r="669" spans="3:27" s="2" customFormat="1">
      <c r="C669" s="92"/>
      <c r="D669" s="92"/>
      <c r="E669" s="92"/>
      <c r="F669" s="92"/>
      <c r="G669" s="92"/>
      <c r="H669" s="92"/>
      <c r="I669" s="92"/>
      <c r="J669" s="92"/>
      <c r="K669" s="92"/>
      <c r="L669" s="92"/>
      <c r="M669" s="92"/>
      <c r="N669" s="92"/>
      <c r="O669" s="92"/>
      <c r="P669" s="92"/>
      <c r="Q669" s="578"/>
      <c r="R669" s="578"/>
      <c r="S669" s="578"/>
      <c r="T669" s="578"/>
      <c r="U669" s="578"/>
      <c r="V669" s="578"/>
      <c r="W669" s="578"/>
      <c r="X669" s="578"/>
      <c r="Y669" s="578"/>
      <c r="Z669" s="578"/>
      <c r="AA669" s="92"/>
    </row>
    <row r="670" spans="3:27" s="2" customFormat="1">
      <c r="C670" s="92"/>
      <c r="D670" s="92"/>
      <c r="E670" s="92"/>
      <c r="F670" s="92"/>
      <c r="G670" s="92"/>
      <c r="H670" s="92"/>
      <c r="I670" s="92"/>
      <c r="J670" s="92"/>
      <c r="K670" s="92"/>
      <c r="L670" s="92"/>
      <c r="M670" s="92"/>
      <c r="N670" s="92"/>
      <c r="O670" s="92"/>
      <c r="P670" s="92"/>
      <c r="Q670" s="578"/>
      <c r="R670" s="578"/>
      <c r="S670" s="578"/>
      <c r="T670" s="578"/>
      <c r="U670" s="578"/>
      <c r="V670" s="578"/>
      <c r="W670" s="578"/>
      <c r="X670" s="578"/>
      <c r="Y670" s="578"/>
      <c r="Z670" s="578"/>
      <c r="AA670" s="92"/>
    </row>
    <row r="671" spans="3:27" s="2" customFormat="1">
      <c r="C671" s="92"/>
      <c r="D671" s="92"/>
      <c r="E671" s="92"/>
      <c r="F671" s="92"/>
      <c r="G671" s="92"/>
      <c r="H671" s="92"/>
      <c r="I671" s="92"/>
      <c r="J671" s="92"/>
      <c r="K671" s="92"/>
      <c r="L671" s="92"/>
      <c r="M671" s="92"/>
      <c r="N671" s="92"/>
      <c r="O671" s="92"/>
      <c r="P671" s="92"/>
      <c r="Q671" s="578"/>
      <c r="R671" s="578"/>
      <c r="S671" s="578"/>
      <c r="T671" s="578"/>
      <c r="U671" s="578"/>
      <c r="V671" s="578"/>
      <c r="W671" s="578"/>
      <c r="X671" s="578"/>
      <c r="Y671" s="578"/>
      <c r="Z671" s="578"/>
      <c r="AA671" s="92"/>
    </row>
    <row r="672" spans="3:27" s="2" customFormat="1">
      <c r="C672" s="92"/>
      <c r="D672" s="92"/>
      <c r="E672" s="92"/>
      <c r="F672" s="92"/>
      <c r="G672" s="92"/>
      <c r="H672" s="92"/>
      <c r="I672" s="92"/>
      <c r="J672" s="92"/>
      <c r="K672" s="92"/>
      <c r="L672" s="92"/>
      <c r="M672" s="92"/>
      <c r="N672" s="92"/>
      <c r="O672" s="92"/>
      <c r="P672" s="92"/>
      <c r="Q672" s="578"/>
      <c r="R672" s="578"/>
      <c r="S672" s="578"/>
      <c r="T672" s="578"/>
      <c r="U672" s="578"/>
      <c r="V672" s="578"/>
      <c r="W672" s="578"/>
      <c r="X672" s="578"/>
      <c r="Y672" s="578"/>
      <c r="Z672" s="578"/>
      <c r="AA672" s="92"/>
    </row>
    <row r="673" spans="3:27" s="2" customFormat="1">
      <c r="C673" s="92"/>
      <c r="D673" s="92"/>
      <c r="E673" s="92"/>
      <c r="F673" s="92"/>
      <c r="G673" s="92"/>
      <c r="H673" s="92"/>
      <c r="I673" s="92"/>
      <c r="J673" s="92"/>
      <c r="K673" s="92"/>
      <c r="L673" s="92"/>
      <c r="M673" s="92"/>
      <c r="N673" s="92"/>
      <c r="O673" s="92"/>
      <c r="P673" s="92"/>
      <c r="Q673" s="578"/>
      <c r="R673" s="578"/>
      <c r="S673" s="578"/>
      <c r="T673" s="578"/>
      <c r="U673" s="578"/>
      <c r="V673" s="578"/>
      <c r="W673" s="578"/>
      <c r="X673" s="578"/>
      <c r="Y673" s="578"/>
      <c r="Z673" s="578"/>
      <c r="AA673" s="92"/>
    </row>
    <row r="674" spans="3:27" s="2" customFormat="1">
      <c r="C674" s="92"/>
      <c r="D674" s="92"/>
      <c r="E674" s="92"/>
      <c r="F674" s="92"/>
      <c r="G674" s="92"/>
      <c r="H674" s="92"/>
      <c r="I674" s="92"/>
      <c r="J674" s="92"/>
      <c r="K674" s="92"/>
      <c r="L674" s="92"/>
      <c r="M674" s="92"/>
      <c r="N674" s="92"/>
      <c r="O674" s="92"/>
      <c r="P674" s="92"/>
      <c r="Q674" s="578"/>
      <c r="R674" s="578"/>
      <c r="S674" s="578"/>
      <c r="T674" s="578"/>
      <c r="U674" s="578"/>
      <c r="V674" s="578"/>
      <c r="W674" s="578"/>
      <c r="X674" s="578"/>
      <c r="Y674" s="578"/>
      <c r="Z674" s="578"/>
      <c r="AA674" s="92"/>
    </row>
    <row r="675" spans="3:27" s="2" customFormat="1">
      <c r="C675" s="92"/>
      <c r="D675" s="92"/>
      <c r="E675" s="92"/>
      <c r="F675" s="92"/>
      <c r="G675" s="92"/>
      <c r="H675" s="92"/>
      <c r="I675" s="92"/>
      <c r="J675" s="92"/>
      <c r="K675" s="92"/>
      <c r="L675" s="92"/>
      <c r="M675" s="92"/>
      <c r="N675" s="92"/>
      <c r="O675" s="92"/>
      <c r="P675" s="92"/>
      <c r="Q675" s="578"/>
      <c r="R675" s="578"/>
      <c r="S675" s="578"/>
      <c r="T675" s="578"/>
      <c r="U675" s="578"/>
      <c r="V675" s="578"/>
      <c r="W675" s="578"/>
      <c r="X675" s="578"/>
      <c r="Y675" s="578"/>
      <c r="Z675" s="578"/>
      <c r="AA675" s="92"/>
    </row>
    <row r="676" spans="3:27" s="2" customFormat="1">
      <c r="C676" s="92"/>
      <c r="D676" s="92"/>
      <c r="E676" s="92"/>
      <c r="F676" s="92"/>
      <c r="G676" s="92"/>
      <c r="H676" s="92"/>
      <c r="I676" s="92"/>
      <c r="J676" s="92"/>
      <c r="K676" s="92"/>
      <c r="L676" s="92"/>
      <c r="M676" s="92"/>
      <c r="N676" s="92"/>
      <c r="O676" s="92"/>
      <c r="P676" s="92"/>
      <c r="Q676" s="578"/>
      <c r="R676" s="578"/>
      <c r="S676" s="578"/>
      <c r="T676" s="578"/>
      <c r="U676" s="578"/>
      <c r="V676" s="578"/>
      <c r="W676" s="578"/>
      <c r="X676" s="578"/>
      <c r="Y676" s="578"/>
      <c r="Z676" s="578"/>
      <c r="AA676" s="92"/>
    </row>
    <row r="677" spans="3:27" s="2" customFormat="1">
      <c r="C677" s="92"/>
      <c r="D677" s="92"/>
      <c r="E677" s="92"/>
      <c r="F677" s="92"/>
      <c r="G677" s="92"/>
      <c r="H677" s="92"/>
      <c r="I677" s="92"/>
      <c r="J677" s="92"/>
      <c r="K677" s="92"/>
      <c r="L677" s="92"/>
      <c r="M677" s="92"/>
      <c r="N677" s="92"/>
      <c r="O677" s="92"/>
      <c r="P677" s="92"/>
      <c r="Q677" s="578"/>
      <c r="R677" s="578"/>
      <c r="S677" s="578"/>
      <c r="T677" s="578"/>
      <c r="U677" s="578"/>
      <c r="V677" s="578"/>
      <c r="W677" s="578"/>
      <c r="X677" s="578"/>
      <c r="Y677" s="578"/>
      <c r="Z677" s="578"/>
      <c r="AA677" s="92"/>
    </row>
    <row r="678" spans="3:27" s="2" customFormat="1">
      <c r="C678" s="92"/>
      <c r="D678" s="92"/>
      <c r="E678" s="92"/>
      <c r="F678" s="92"/>
      <c r="G678" s="92"/>
      <c r="H678" s="92"/>
      <c r="I678" s="92"/>
      <c r="J678" s="92"/>
      <c r="K678" s="92"/>
      <c r="L678" s="92"/>
      <c r="M678" s="92"/>
      <c r="N678" s="92"/>
      <c r="O678" s="92"/>
      <c r="P678" s="92"/>
      <c r="Q678" s="578"/>
      <c r="R678" s="578"/>
      <c r="S678" s="578"/>
      <c r="T678" s="578"/>
      <c r="U678" s="578"/>
      <c r="V678" s="578"/>
      <c r="W678" s="578"/>
      <c r="X678" s="578"/>
      <c r="Y678" s="578"/>
      <c r="Z678" s="578"/>
      <c r="AA678" s="92"/>
    </row>
    <row r="679" spans="3:27" s="2" customFormat="1">
      <c r="C679" s="92"/>
      <c r="D679" s="92"/>
      <c r="E679" s="92"/>
      <c r="F679" s="92"/>
      <c r="G679" s="92"/>
      <c r="H679" s="92"/>
      <c r="I679" s="92"/>
      <c r="J679" s="92"/>
      <c r="K679" s="92"/>
      <c r="L679" s="92"/>
      <c r="M679" s="92"/>
      <c r="N679" s="92"/>
      <c r="O679" s="92"/>
      <c r="P679" s="92"/>
      <c r="Q679" s="578"/>
      <c r="R679" s="578"/>
      <c r="S679" s="578"/>
      <c r="T679" s="578"/>
      <c r="U679" s="578"/>
      <c r="V679" s="578"/>
      <c r="W679" s="578"/>
      <c r="X679" s="578"/>
      <c r="Y679" s="578"/>
      <c r="Z679" s="578"/>
      <c r="AA679" s="92"/>
    </row>
    <row r="680" spans="3:27" s="2" customFormat="1">
      <c r="C680" s="92"/>
      <c r="D680" s="92"/>
      <c r="E680" s="92"/>
      <c r="F680" s="92"/>
      <c r="G680" s="92"/>
      <c r="H680" s="92"/>
      <c r="I680" s="92"/>
      <c r="J680" s="92"/>
      <c r="K680" s="92"/>
      <c r="L680" s="92"/>
      <c r="M680" s="92"/>
      <c r="N680" s="92"/>
      <c r="O680" s="92"/>
      <c r="P680" s="92"/>
      <c r="Q680" s="578"/>
      <c r="R680" s="578"/>
      <c r="S680" s="578"/>
      <c r="T680" s="578"/>
      <c r="U680" s="578"/>
      <c r="V680" s="578"/>
      <c r="W680" s="578"/>
      <c r="X680" s="578"/>
      <c r="Y680" s="578"/>
      <c r="Z680" s="578"/>
      <c r="AA680" s="92"/>
    </row>
    <row r="681" spans="3:27" s="2" customFormat="1">
      <c r="C681" s="92"/>
      <c r="D681" s="92"/>
      <c r="E681" s="92"/>
      <c r="F681" s="92"/>
      <c r="G681" s="92"/>
      <c r="H681" s="92"/>
      <c r="I681" s="92"/>
      <c r="J681" s="92"/>
      <c r="K681" s="92"/>
      <c r="L681" s="92"/>
      <c r="M681" s="92"/>
      <c r="N681" s="92"/>
      <c r="O681" s="92"/>
      <c r="P681" s="92"/>
      <c r="Q681" s="578"/>
      <c r="R681" s="578"/>
      <c r="S681" s="578"/>
      <c r="T681" s="578"/>
      <c r="U681" s="578"/>
      <c r="V681" s="578"/>
      <c r="W681" s="578"/>
      <c r="X681" s="578"/>
      <c r="Y681" s="578"/>
      <c r="Z681" s="578"/>
      <c r="AA681" s="92"/>
    </row>
    <row r="682" spans="3:27" s="2" customFormat="1">
      <c r="C682" s="92"/>
      <c r="D682" s="92"/>
      <c r="E682" s="92"/>
      <c r="F682" s="92"/>
      <c r="G682" s="92"/>
      <c r="H682" s="92"/>
      <c r="I682" s="92"/>
      <c r="J682" s="92"/>
      <c r="K682" s="92"/>
      <c r="L682" s="92"/>
      <c r="M682" s="92"/>
      <c r="N682" s="92"/>
      <c r="O682" s="92"/>
      <c r="P682" s="92"/>
      <c r="Q682" s="578"/>
      <c r="R682" s="578"/>
      <c r="S682" s="578"/>
      <c r="T682" s="578"/>
      <c r="U682" s="578"/>
      <c r="V682" s="578"/>
      <c r="W682" s="578"/>
      <c r="X682" s="578"/>
      <c r="Y682" s="578"/>
      <c r="Z682" s="578"/>
      <c r="AA682" s="92"/>
    </row>
    <row r="683" spans="3:27" s="2" customFormat="1">
      <c r="C683" s="92"/>
      <c r="D683" s="92"/>
      <c r="E683" s="92"/>
      <c r="F683" s="92"/>
      <c r="G683" s="92"/>
      <c r="H683" s="92"/>
      <c r="I683" s="92"/>
      <c r="J683" s="92"/>
      <c r="K683" s="92"/>
      <c r="L683" s="92"/>
      <c r="M683" s="92"/>
      <c r="N683" s="92"/>
      <c r="O683" s="92"/>
      <c r="P683" s="92"/>
      <c r="Q683" s="578"/>
      <c r="R683" s="578"/>
      <c r="S683" s="578"/>
      <c r="T683" s="578"/>
      <c r="U683" s="578"/>
      <c r="V683" s="578"/>
      <c r="W683" s="578"/>
      <c r="X683" s="578"/>
      <c r="Y683" s="578"/>
      <c r="Z683" s="578"/>
      <c r="AA683" s="92"/>
    </row>
    <row r="684" spans="3:27" s="2" customFormat="1">
      <c r="C684" s="92"/>
      <c r="D684" s="92"/>
      <c r="E684" s="92"/>
      <c r="F684" s="92"/>
      <c r="G684" s="92"/>
      <c r="H684" s="92"/>
      <c r="I684" s="92"/>
      <c r="J684" s="92"/>
      <c r="K684" s="92"/>
      <c r="L684" s="92"/>
      <c r="M684" s="92"/>
      <c r="N684" s="92"/>
      <c r="O684" s="92"/>
      <c r="P684" s="92"/>
      <c r="Q684" s="578"/>
      <c r="R684" s="578"/>
      <c r="S684" s="578"/>
      <c r="T684" s="578"/>
      <c r="U684" s="578"/>
      <c r="V684" s="578"/>
      <c r="W684" s="578"/>
      <c r="X684" s="578"/>
      <c r="Y684" s="578"/>
      <c r="Z684" s="578"/>
      <c r="AA684" s="92"/>
    </row>
    <row r="685" spans="3:27" s="2" customFormat="1">
      <c r="C685" s="92"/>
      <c r="D685" s="92"/>
      <c r="E685" s="92"/>
      <c r="F685" s="92"/>
      <c r="G685" s="92"/>
      <c r="H685" s="92"/>
      <c r="I685" s="92"/>
      <c r="J685" s="92"/>
      <c r="K685" s="92"/>
      <c r="L685" s="92"/>
      <c r="M685" s="92"/>
      <c r="N685" s="92"/>
      <c r="O685" s="92"/>
      <c r="P685" s="92"/>
      <c r="Q685" s="578"/>
      <c r="R685" s="578"/>
      <c r="S685" s="578"/>
      <c r="T685" s="578"/>
      <c r="U685" s="578"/>
      <c r="V685" s="578"/>
      <c r="W685" s="578"/>
      <c r="X685" s="578"/>
      <c r="Y685" s="578"/>
      <c r="Z685" s="578"/>
      <c r="AA685" s="92"/>
    </row>
    <row r="686" spans="3:27" s="2" customFormat="1">
      <c r="C686" s="92"/>
      <c r="D686" s="92"/>
      <c r="E686" s="92"/>
      <c r="F686" s="92"/>
      <c r="G686" s="92"/>
      <c r="H686" s="92"/>
      <c r="I686" s="92"/>
      <c r="J686" s="92"/>
      <c r="K686" s="92"/>
      <c r="L686" s="92"/>
      <c r="M686" s="92"/>
      <c r="N686" s="92"/>
      <c r="O686" s="92"/>
      <c r="P686" s="92"/>
      <c r="Q686" s="578"/>
      <c r="R686" s="578"/>
      <c r="S686" s="578"/>
      <c r="T686" s="578"/>
      <c r="U686" s="578"/>
      <c r="V686" s="578"/>
      <c r="W686" s="578"/>
      <c r="X686" s="578"/>
      <c r="Y686" s="578"/>
      <c r="Z686" s="578"/>
      <c r="AA686" s="92"/>
    </row>
    <row r="687" spans="3:27" s="2" customFormat="1">
      <c r="C687" s="92"/>
      <c r="D687" s="92"/>
      <c r="E687" s="92"/>
      <c r="F687" s="92"/>
      <c r="G687" s="92"/>
      <c r="H687" s="92"/>
      <c r="I687" s="92"/>
      <c r="J687" s="92"/>
      <c r="K687" s="92"/>
      <c r="L687" s="92"/>
      <c r="M687" s="92"/>
      <c r="N687" s="92"/>
      <c r="O687" s="92"/>
      <c r="P687" s="92"/>
      <c r="Q687" s="578"/>
      <c r="R687" s="578"/>
      <c r="S687" s="578"/>
      <c r="T687" s="578"/>
      <c r="U687" s="578"/>
      <c r="V687" s="578"/>
      <c r="W687" s="578"/>
      <c r="X687" s="578"/>
      <c r="Y687" s="578"/>
      <c r="Z687" s="578"/>
      <c r="AA687" s="92"/>
    </row>
    <row r="688" spans="3:27" s="2" customFormat="1">
      <c r="C688" s="92"/>
      <c r="D688" s="92"/>
      <c r="E688" s="92"/>
      <c r="F688" s="92"/>
      <c r="G688" s="92"/>
      <c r="H688" s="92"/>
      <c r="I688" s="92"/>
      <c r="J688" s="92"/>
      <c r="K688" s="92"/>
      <c r="L688" s="92"/>
      <c r="M688" s="92"/>
      <c r="N688" s="92"/>
      <c r="O688" s="92"/>
      <c r="P688" s="92"/>
      <c r="Q688" s="578"/>
      <c r="R688" s="578"/>
      <c r="S688" s="578"/>
      <c r="T688" s="578"/>
      <c r="U688" s="578"/>
      <c r="V688" s="578"/>
      <c r="W688" s="578"/>
      <c r="X688" s="578"/>
      <c r="Y688" s="578"/>
      <c r="Z688" s="578"/>
      <c r="AA688" s="92"/>
    </row>
    <row r="689" spans="3:27" s="2" customFormat="1">
      <c r="C689" s="92"/>
      <c r="D689" s="92"/>
      <c r="E689" s="92"/>
      <c r="F689" s="92"/>
      <c r="G689" s="92"/>
      <c r="H689" s="92"/>
      <c r="I689" s="92"/>
      <c r="J689" s="92"/>
      <c r="K689" s="92"/>
      <c r="L689" s="92"/>
      <c r="M689" s="92"/>
      <c r="N689" s="92"/>
      <c r="O689" s="92"/>
      <c r="P689" s="92"/>
      <c r="Q689" s="578"/>
      <c r="R689" s="578"/>
      <c r="S689" s="578"/>
      <c r="T689" s="578"/>
      <c r="U689" s="578"/>
      <c r="V689" s="578"/>
      <c r="W689" s="578"/>
      <c r="X689" s="578"/>
      <c r="Y689" s="578"/>
      <c r="Z689" s="578"/>
      <c r="AA689" s="92"/>
    </row>
    <row r="690" spans="3:27" s="2" customFormat="1">
      <c r="C690" s="92"/>
      <c r="D690" s="92"/>
      <c r="E690" s="92"/>
      <c r="F690" s="92"/>
      <c r="G690" s="92"/>
      <c r="H690" s="92"/>
      <c r="I690" s="92"/>
      <c r="J690" s="92"/>
      <c r="K690" s="92"/>
      <c r="L690" s="92"/>
      <c r="M690" s="92"/>
      <c r="N690" s="92"/>
      <c r="O690" s="92"/>
      <c r="P690" s="92"/>
      <c r="Q690" s="578"/>
      <c r="R690" s="578"/>
      <c r="S690" s="578"/>
      <c r="T690" s="578"/>
      <c r="U690" s="578"/>
      <c r="V690" s="578"/>
      <c r="W690" s="578"/>
      <c r="X690" s="578"/>
      <c r="Y690" s="578"/>
      <c r="Z690" s="578"/>
      <c r="AA690" s="92"/>
    </row>
    <row r="691" spans="3:27" s="2" customFormat="1">
      <c r="C691" s="92"/>
      <c r="D691" s="92"/>
      <c r="E691" s="92"/>
      <c r="F691" s="92"/>
      <c r="G691" s="92"/>
      <c r="H691" s="92"/>
      <c r="I691" s="92"/>
      <c r="J691" s="92"/>
      <c r="K691" s="92"/>
      <c r="L691" s="92"/>
      <c r="M691" s="92"/>
      <c r="N691" s="92"/>
      <c r="O691" s="92"/>
      <c r="P691" s="92"/>
      <c r="Q691" s="578"/>
      <c r="R691" s="578"/>
      <c r="S691" s="578"/>
      <c r="T691" s="578"/>
      <c r="U691" s="578"/>
      <c r="V691" s="578"/>
      <c r="W691" s="578"/>
      <c r="X691" s="578"/>
      <c r="Y691" s="578"/>
      <c r="Z691" s="578"/>
      <c r="AA691" s="92"/>
    </row>
    <row r="692" spans="3:27" s="2" customFormat="1">
      <c r="C692" s="92"/>
      <c r="D692" s="92"/>
      <c r="E692" s="92"/>
      <c r="F692" s="92"/>
      <c r="G692" s="92"/>
      <c r="H692" s="92"/>
      <c r="I692" s="92"/>
      <c r="J692" s="92"/>
      <c r="K692" s="92"/>
      <c r="L692" s="92"/>
      <c r="M692" s="92"/>
      <c r="N692" s="92"/>
      <c r="O692" s="92"/>
      <c r="P692" s="92"/>
      <c r="Q692" s="578"/>
      <c r="R692" s="578"/>
      <c r="S692" s="578"/>
      <c r="T692" s="578"/>
      <c r="U692" s="578"/>
      <c r="V692" s="578"/>
      <c r="W692" s="578"/>
      <c r="X692" s="578"/>
      <c r="Y692" s="578"/>
      <c r="Z692" s="578"/>
      <c r="AA692" s="92"/>
    </row>
    <row r="693" spans="3:27" s="2" customFormat="1">
      <c r="C693" s="92"/>
      <c r="D693" s="92"/>
      <c r="E693" s="92"/>
      <c r="F693" s="92"/>
      <c r="G693" s="92"/>
      <c r="H693" s="92"/>
      <c r="I693" s="92"/>
      <c r="J693" s="92"/>
      <c r="K693" s="92"/>
      <c r="L693" s="92"/>
      <c r="M693" s="92"/>
      <c r="N693" s="92"/>
      <c r="O693" s="92"/>
      <c r="P693" s="92"/>
      <c r="Q693" s="578"/>
      <c r="R693" s="578"/>
      <c r="S693" s="578"/>
      <c r="T693" s="578"/>
      <c r="U693" s="578"/>
      <c r="V693" s="578"/>
      <c r="W693" s="578"/>
      <c r="X693" s="578"/>
      <c r="Y693" s="578"/>
      <c r="Z693" s="578"/>
      <c r="AA693" s="92"/>
    </row>
    <row r="694" spans="3:27" s="2" customFormat="1">
      <c r="C694" s="92"/>
      <c r="D694" s="92"/>
      <c r="E694" s="92"/>
      <c r="F694" s="92"/>
      <c r="G694" s="92"/>
      <c r="H694" s="92"/>
      <c r="I694" s="92"/>
      <c r="J694" s="92"/>
      <c r="K694" s="92"/>
      <c r="L694" s="92"/>
      <c r="M694" s="92"/>
      <c r="N694" s="92"/>
      <c r="O694" s="92"/>
      <c r="P694" s="92"/>
      <c r="Q694" s="578"/>
      <c r="R694" s="578"/>
      <c r="S694" s="578"/>
      <c r="T694" s="578"/>
      <c r="U694" s="578"/>
      <c r="V694" s="578"/>
      <c r="W694" s="578"/>
      <c r="X694" s="578"/>
      <c r="Y694" s="578"/>
      <c r="Z694" s="578"/>
      <c r="AA694" s="92"/>
    </row>
    <row r="695" spans="3:27" s="2" customFormat="1">
      <c r="C695" s="92"/>
      <c r="D695" s="92"/>
      <c r="E695" s="92"/>
      <c r="F695" s="92"/>
      <c r="G695" s="92"/>
      <c r="H695" s="92"/>
      <c r="I695" s="92"/>
      <c r="J695" s="92"/>
      <c r="K695" s="92"/>
      <c r="L695" s="92"/>
      <c r="M695" s="92"/>
      <c r="N695" s="92"/>
      <c r="O695" s="92"/>
      <c r="P695" s="92"/>
      <c r="Q695" s="578"/>
      <c r="R695" s="578"/>
      <c r="S695" s="578"/>
      <c r="T695" s="578"/>
      <c r="U695" s="578"/>
      <c r="V695" s="578"/>
      <c r="W695" s="578"/>
      <c r="X695" s="578"/>
      <c r="Y695" s="578"/>
      <c r="Z695" s="578"/>
      <c r="AA695" s="92"/>
    </row>
    <row r="696" spans="3:27" s="2" customFormat="1">
      <c r="C696" s="92"/>
      <c r="D696" s="92"/>
      <c r="E696" s="92"/>
      <c r="F696" s="92"/>
      <c r="G696" s="92"/>
      <c r="H696" s="92"/>
      <c r="I696" s="92"/>
      <c r="J696" s="92"/>
      <c r="K696" s="92"/>
      <c r="L696" s="92"/>
      <c r="M696" s="92"/>
      <c r="N696" s="92"/>
      <c r="O696" s="92"/>
      <c r="P696" s="92"/>
      <c r="Q696" s="578"/>
      <c r="R696" s="578"/>
      <c r="S696" s="578"/>
      <c r="T696" s="578"/>
      <c r="U696" s="578"/>
      <c r="V696" s="578"/>
      <c r="W696" s="578"/>
      <c r="X696" s="578"/>
      <c r="Y696" s="578"/>
      <c r="Z696" s="578"/>
      <c r="AA696" s="92"/>
    </row>
    <row r="697" spans="3:27" s="2" customFormat="1">
      <c r="C697" s="92"/>
      <c r="D697" s="92"/>
      <c r="E697" s="92"/>
      <c r="F697" s="92"/>
      <c r="G697" s="92"/>
      <c r="H697" s="92"/>
      <c r="I697" s="92"/>
      <c r="J697" s="92"/>
      <c r="K697" s="92"/>
      <c r="L697" s="92"/>
      <c r="M697" s="92"/>
      <c r="N697" s="92"/>
      <c r="O697" s="92"/>
      <c r="P697" s="92"/>
      <c r="Q697" s="578"/>
      <c r="R697" s="578"/>
      <c r="S697" s="578"/>
      <c r="T697" s="578"/>
      <c r="U697" s="578"/>
      <c r="V697" s="578"/>
      <c r="W697" s="578"/>
      <c r="X697" s="578"/>
      <c r="Y697" s="578"/>
      <c r="Z697" s="578"/>
      <c r="AA697" s="92"/>
    </row>
    <row r="698" spans="3:27" s="2" customFormat="1">
      <c r="C698" s="92"/>
      <c r="D698" s="92"/>
      <c r="E698" s="92"/>
      <c r="F698" s="92"/>
      <c r="G698" s="92"/>
      <c r="H698" s="92"/>
      <c r="I698" s="92"/>
      <c r="J698" s="92"/>
      <c r="K698" s="92"/>
      <c r="L698" s="92"/>
      <c r="M698" s="92"/>
      <c r="N698" s="92"/>
      <c r="O698" s="92"/>
      <c r="P698" s="92"/>
      <c r="Q698" s="578"/>
      <c r="R698" s="578"/>
      <c r="S698" s="578"/>
      <c r="T698" s="578"/>
      <c r="U698" s="578"/>
      <c r="V698" s="578"/>
      <c r="W698" s="578"/>
      <c r="X698" s="578"/>
      <c r="Y698" s="578"/>
      <c r="Z698" s="578"/>
      <c r="AA698" s="92"/>
    </row>
    <row r="699" spans="3:27" s="2" customFormat="1">
      <c r="C699" s="92"/>
      <c r="D699" s="92"/>
      <c r="E699" s="92"/>
      <c r="F699" s="92"/>
      <c r="G699" s="92"/>
      <c r="H699" s="92"/>
      <c r="I699" s="92"/>
      <c r="J699" s="92"/>
      <c r="K699" s="92"/>
      <c r="L699" s="92"/>
      <c r="M699" s="92"/>
      <c r="N699" s="92"/>
      <c r="O699" s="92"/>
      <c r="P699" s="92"/>
      <c r="Q699" s="578"/>
      <c r="R699" s="578"/>
      <c r="S699" s="578"/>
      <c r="T699" s="578"/>
      <c r="U699" s="578"/>
      <c r="V699" s="578"/>
      <c r="W699" s="578"/>
      <c r="X699" s="578"/>
      <c r="Y699" s="578"/>
      <c r="Z699" s="578"/>
      <c r="AA699" s="92"/>
    </row>
    <row r="700" spans="3:27" s="2" customFormat="1">
      <c r="C700" s="92"/>
      <c r="D700" s="92"/>
      <c r="E700" s="92"/>
      <c r="F700" s="92"/>
      <c r="G700" s="92"/>
      <c r="H700" s="92"/>
      <c r="I700" s="92"/>
      <c r="J700" s="92"/>
      <c r="K700" s="92"/>
      <c r="L700" s="92"/>
      <c r="M700" s="92"/>
      <c r="N700" s="92"/>
      <c r="O700" s="92"/>
      <c r="P700" s="92"/>
      <c r="Q700" s="578"/>
      <c r="R700" s="578"/>
      <c r="S700" s="578"/>
      <c r="T700" s="578"/>
      <c r="U700" s="578"/>
      <c r="V700" s="578"/>
      <c r="W700" s="578"/>
      <c r="X700" s="578"/>
      <c r="Y700" s="578"/>
      <c r="Z700" s="578"/>
      <c r="AA700" s="92"/>
    </row>
    <row r="701" spans="3:27" s="2" customFormat="1">
      <c r="C701" s="92"/>
      <c r="D701" s="92"/>
      <c r="E701" s="92"/>
      <c r="F701" s="92"/>
      <c r="G701" s="92"/>
      <c r="H701" s="92"/>
      <c r="I701" s="92"/>
      <c r="J701" s="92"/>
      <c r="K701" s="92"/>
      <c r="L701" s="92"/>
      <c r="M701" s="92"/>
      <c r="N701" s="92"/>
      <c r="O701" s="92"/>
      <c r="P701" s="92"/>
      <c r="Q701" s="578"/>
      <c r="R701" s="578"/>
      <c r="S701" s="578"/>
      <c r="T701" s="578"/>
      <c r="U701" s="578"/>
      <c r="V701" s="578"/>
      <c r="W701" s="578"/>
      <c r="X701" s="578"/>
      <c r="Y701" s="578"/>
      <c r="Z701" s="578"/>
      <c r="AA701" s="92"/>
    </row>
    <row r="702" spans="3:27" s="2" customFormat="1">
      <c r="C702" s="92"/>
      <c r="D702" s="92"/>
      <c r="E702" s="92"/>
      <c r="F702" s="92"/>
      <c r="G702" s="92"/>
      <c r="H702" s="92"/>
      <c r="I702" s="92"/>
      <c r="J702" s="92"/>
      <c r="K702" s="92"/>
      <c r="L702" s="92"/>
      <c r="M702" s="92"/>
      <c r="N702" s="92"/>
      <c r="O702" s="92"/>
      <c r="P702" s="92"/>
      <c r="Q702" s="578"/>
      <c r="R702" s="578"/>
      <c r="S702" s="578"/>
      <c r="T702" s="578"/>
      <c r="U702" s="578"/>
      <c r="V702" s="578"/>
      <c r="W702" s="578"/>
      <c r="X702" s="578"/>
      <c r="Y702" s="578"/>
      <c r="Z702" s="578"/>
      <c r="AA702" s="92"/>
    </row>
    <row r="703" spans="3:27" s="2" customFormat="1">
      <c r="C703" s="92"/>
      <c r="D703" s="92"/>
      <c r="E703" s="92"/>
      <c r="F703" s="92"/>
      <c r="G703" s="92"/>
      <c r="H703" s="92"/>
      <c r="I703" s="92"/>
      <c r="J703" s="92"/>
      <c r="K703" s="92"/>
      <c r="L703" s="92"/>
      <c r="M703" s="92"/>
      <c r="N703" s="92"/>
      <c r="O703" s="92"/>
      <c r="P703" s="92"/>
      <c r="Q703" s="578"/>
      <c r="R703" s="578"/>
      <c r="S703" s="578"/>
      <c r="T703" s="578"/>
      <c r="U703" s="578"/>
      <c r="V703" s="578"/>
      <c r="W703" s="578"/>
      <c r="X703" s="578"/>
      <c r="Y703" s="578"/>
      <c r="Z703" s="578"/>
      <c r="AA703" s="92"/>
    </row>
    <row r="704" spans="3:27" s="2" customFormat="1">
      <c r="C704" s="92"/>
      <c r="D704" s="92"/>
      <c r="E704" s="92"/>
      <c r="F704" s="92"/>
      <c r="G704" s="92"/>
      <c r="H704" s="92"/>
      <c r="I704" s="92"/>
      <c r="J704" s="92"/>
      <c r="K704" s="92"/>
      <c r="L704" s="92"/>
      <c r="M704" s="92"/>
      <c r="N704" s="92"/>
      <c r="O704" s="92"/>
      <c r="P704" s="92"/>
      <c r="Q704" s="578"/>
      <c r="R704" s="578"/>
      <c r="S704" s="578"/>
      <c r="T704" s="578"/>
      <c r="U704" s="578"/>
      <c r="V704" s="578"/>
      <c r="W704" s="578"/>
      <c r="X704" s="578"/>
      <c r="Y704" s="578"/>
      <c r="Z704" s="578"/>
      <c r="AA704" s="92"/>
    </row>
    <row r="705" spans="3:27" s="2" customFormat="1">
      <c r="C705" s="92"/>
      <c r="D705" s="92"/>
      <c r="E705" s="92"/>
      <c r="F705" s="92"/>
      <c r="G705" s="92"/>
      <c r="H705" s="92"/>
      <c r="I705" s="92"/>
      <c r="J705" s="92"/>
      <c r="K705" s="92"/>
      <c r="L705" s="92"/>
      <c r="M705" s="92"/>
      <c r="N705" s="92"/>
      <c r="O705" s="92"/>
      <c r="P705" s="92"/>
      <c r="Q705" s="578"/>
      <c r="R705" s="578"/>
      <c r="S705" s="578"/>
      <c r="T705" s="578"/>
      <c r="U705" s="578"/>
      <c r="V705" s="578"/>
      <c r="W705" s="578"/>
      <c r="X705" s="578"/>
      <c r="Y705" s="578"/>
      <c r="Z705" s="578"/>
      <c r="AA705" s="92"/>
    </row>
    <row r="706" spans="3:27" s="2" customFormat="1">
      <c r="C706" s="92"/>
      <c r="D706" s="92"/>
      <c r="E706" s="92"/>
      <c r="F706" s="92"/>
      <c r="G706" s="92"/>
      <c r="H706" s="92"/>
      <c r="I706" s="92"/>
      <c r="J706" s="92"/>
      <c r="K706" s="92"/>
      <c r="L706" s="92"/>
      <c r="M706" s="92"/>
      <c r="N706" s="92"/>
      <c r="O706" s="92"/>
      <c r="P706" s="92"/>
      <c r="Q706" s="578"/>
      <c r="R706" s="578"/>
      <c r="S706" s="578"/>
      <c r="T706" s="578"/>
      <c r="U706" s="578"/>
      <c r="V706" s="578"/>
      <c r="W706" s="578"/>
      <c r="X706" s="578"/>
      <c r="Y706" s="578"/>
      <c r="Z706" s="578"/>
      <c r="AA706" s="92"/>
    </row>
    <row r="707" spans="3:27" s="2" customFormat="1">
      <c r="C707" s="92"/>
      <c r="D707" s="92"/>
      <c r="E707" s="92"/>
      <c r="F707" s="92"/>
      <c r="G707" s="92"/>
      <c r="H707" s="92"/>
      <c r="I707" s="92"/>
      <c r="J707" s="92"/>
      <c r="K707" s="92"/>
      <c r="L707" s="92"/>
      <c r="M707" s="92"/>
      <c r="N707" s="92"/>
      <c r="O707" s="92"/>
      <c r="P707" s="92"/>
      <c r="Q707" s="578"/>
      <c r="R707" s="578"/>
      <c r="S707" s="578"/>
      <c r="T707" s="578"/>
      <c r="U707" s="578"/>
      <c r="V707" s="578"/>
      <c r="W707" s="578"/>
      <c r="X707" s="578"/>
      <c r="Y707" s="578"/>
      <c r="Z707" s="578"/>
      <c r="AA707" s="92"/>
    </row>
    <row r="708" spans="3:27" s="2" customFormat="1">
      <c r="C708" s="92"/>
      <c r="D708" s="92"/>
      <c r="E708" s="92"/>
      <c r="F708" s="92"/>
      <c r="G708" s="92"/>
      <c r="H708" s="92"/>
      <c r="I708" s="92"/>
      <c r="J708" s="92"/>
      <c r="K708" s="92"/>
      <c r="L708" s="92"/>
      <c r="M708" s="92"/>
      <c r="N708" s="92"/>
      <c r="O708" s="92"/>
      <c r="P708" s="92"/>
      <c r="Q708" s="578"/>
      <c r="R708" s="578"/>
      <c r="S708" s="578"/>
      <c r="T708" s="578"/>
      <c r="U708" s="578"/>
      <c r="V708" s="578"/>
      <c r="W708" s="578"/>
      <c r="X708" s="578"/>
      <c r="Y708" s="578"/>
      <c r="Z708" s="578"/>
      <c r="AA708" s="92"/>
    </row>
    <row r="709" spans="3:27" s="2" customFormat="1">
      <c r="C709" s="92"/>
      <c r="D709" s="92"/>
      <c r="E709" s="92"/>
      <c r="F709" s="92"/>
      <c r="G709" s="92"/>
      <c r="H709" s="92"/>
      <c r="I709" s="92"/>
      <c r="J709" s="92"/>
      <c r="K709" s="92"/>
      <c r="L709" s="92"/>
      <c r="M709" s="92"/>
      <c r="N709" s="92"/>
      <c r="O709" s="92"/>
      <c r="P709" s="92"/>
      <c r="Q709" s="578"/>
      <c r="R709" s="578"/>
      <c r="S709" s="578"/>
      <c r="T709" s="578"/>
      <c r="U709" s="578"/>
      <c r="V709" s="578"/>
      <c r="W709" s="578"/>
      <c r="X709" s="578"/>
      <c r="Y709" s="578"/>
      <c r="Z709" s="578"/>
      <c r="AA709" s="92"/>
    </row>
    <row r="710" spans="3:27" s="2" customFormat="1">
      <c r="C710" s="92"/>
      <c r="D710" s="92"/>
      <c r="E710" s="92"/>
      <c r="F710" s="92"/>
      <c r="G710" s="92"/>
      <c r="H710" s="92"/>
      <c r="I710" s="92"/>
      <c r="J710" s="92"/>
      <c r="K710" s="92"/>
      <c r="L710" s="92"/>
      <c r="M710" s="92"/>
      <c r="N710" s="92"/>
      <c r="O710" s="92"/>
      <c r="P710" s="92"/>
      <c r="Q710" s="578"/>
      <c r="R710" s="578"/>
      <c r="S710" s="578"/>
      <c r="T710" s="578"/>
      <c r="U710" s="578"/>
      <c r="V710" s="578"/>
      <c r="W710" s="578"/>
      <c r="X710" s="578"/>
      <c r="Y710" s="578"/>
      <c r="Z710" s="578"/>
      <c r="AA710" s="92"/>
    </row>
    <row r="711" spans="3:27" s="2" customFormat="1">
      <c r="C711" s="92"/>
      <c r="D711" s="92"/>
      <c r="E711" s="92"/>
      <c r="F711" s="92"/>
      <c r="G711" s="92"/>
      <c r="H711" s="92"/>
      <c r="I711" s="92"/>
      <c r="J711" s="92"/>
      <c r="K711" s="92"/>
      <c r="L711" s="92"/>
      <c r="M711" s="92"/>
      <c r="N711" s="92"/>
      <c r="O711" s="92"/>
      <c r="P711" s="92"/>
      <c r="Q711" s="578"/>
      <c r="R711" s="578"/>
      <c r="S711" s="578"/>
      <c r="T711" s="578"/>
      <c r="U711" s="578"/>
      <c r="V711" s="578"/>
      <c r="W711" s="578"/>
      <c r="X711" s="578"/>
      <c r="Y711" s="578"/>
      <c r="Z711" s="578"/>
      <c r="AA711" s="92"/>
    </row>
    <row r="712" spans="3:27" s="2" customFormat="1">
      <c r="C712" s="92"/>
      <c r="D712" s="92"/>
      <c r="E712" s="92"/>
      <c r="F712" s="92"/>
      <c r="G712" s="92"/>
      <c r="H712" s="92"/>
      <c r="I712" s="92"/>
      <c r="J712" s="92"/>
      <c r="K712" s="92"/>
      <c r="L712" s="92"/>
      <c r="M712" s="92"/>
      <c r="N712" s="92"/>
      <c r="O712" s="92"/>
      <c r="P712" s="92"/>
      <c r="Q712" s="578"/>
      <c r="R712" s="578"/>
      <c r="S712" s="578"/>
      <c r="T712" s="578"/>
      <c r="U712" s="578"/>
      <c r="V712" s="578"/>
      <c r="W712" s="578"/>
      <c r="X712" s="578"/>
      <c r="Y712" s="578"/>
      <c r="Z712" s="578"/>
      <c r="AA712" s="92"/>
    </row>
    <row r="713" spans="3:27" s="2" customFormat="1">
      <c r="C713" s="92"/>
      <c r="D713" s="92"/>
      <c r="E713" s="92"/>
      <c r="F713" s="92"/>
      <c r="G713" s="92"/>
      <c r="H713" s="92"/>
      <c r="I713" s="92"/>
      <c r="J713" s="92"/>
      <c r="K713" s="92"/>
      <c r="L713" s="92"/>
      <c r="M713" s="92"/>
      <c r="N713" s="92"/>
      <c r="O713" s="92"/>
      <c r="P713" s="92"/>
      <c r="Q713" s="578"/>
      <c r="R713" s="578"/>
      <c r="S713" s="578"/>
      <c r="T713" s="578"/>
      <c r="U713" s="578"/>
      <c r="V713" s="578"/>
      <c r="W713" s="578"/>
      <c r="X713" s="578"/>
      <c r="Y713" s="578"/>
      <c r="Z713" s="578"/>
      <c r="AA713" s="92"/>
    </row>
    <row r="714" spans="3:27" s="2" customFormat="1">
      <c r="C714" s="92"/>
      <c r="D714" s="92"/>
      <c r="E714" s="92"/>
      <c r="F714" s="92"/>
      <c r="G714" s="92"/>
      <c r="H714" s="92"/>
      <c r="I714" s="92"/>
      <c r="J714" s="92"/>
      <c r="K714" s="92"/>
      <c r="L714" s="92"/>
      <c r="M714" s="92"/>
      <c r="N714" s="92"/>
      <c r="O714" s="92"/>
      <c r="P714" s="92"/>
      <c r="Q714" s="578"/>
      <c r="R714" s="578"/>
      <c r="S714" s="578"/>
      <c r="T714" s="578"/>
      <c r="U714" s="578"/>
      <c r="V714" s="578"/>
      <c r="W714" s="578"/>
      <c r="X714" s="578"/>
      <c r="Y714" s="578"/>
      <c r="Z714" s="578"/>
      <c r="AA714" s="92"/>
    </row>
    <row r="715" spans="3:27" s="2" customFormat="1">
      <c r="C715" s="92"/>
      <c r="D715" s="92"/>
      <c r="E715" s="92"/>
      <c r="F715" s="92"/>
      <c r="G715" s="92"/>
      <c r="H715" s="92"/>
      <c r="I715" s="92"/>
      <c r="J715" s="92"/>
      <c r="K715" s="92"/>
      <c r="L715" s="92"/>
      <c r="M715" s="92"/>
      <c r="N715" s="92"/>
      <c r="O715" s="92"/>
      <c r="P715" s="92"/>
      <c r="Q715" s="578"/>
      <c r="R715" s="578"/>
      <c r="S715" s="578"/>
      <c r="T715" s="578"/>
      <c r="U715" s="578"/>
      <c r="V715" s="578"/>
      <c r="W715" s="578"/>
      <c r="X715" s="578"/>
      <c r="Y715" s="578"/>
      <c r="Z715" s="578"/>
      <c r="AA715" s="92"/>
    </row>
    <row r="716" spans="3:27" s="2" customFormat="1">
      <c r="C716" s="92"/>
      <c r="D716" s="92"/>
      <c r="E716" s="92"/>
      <c r="F716" s="92"/>
      <c r="G716" s="92"/>
      <c r="H716" s="92"/>
      <c r="I716" s="92"/>
      <c r="J716" s="92"/>
      <c r="K716" s="92"/>
      <c r="L716" s="92"/>
      <c r="M716" s="92"/>
      <c r="N716" s="92"/>
      <c r="O716" s="92"/>
      <c r="P716" s="92"/>
      <c r="Q716" s="578"/>
      <c r="R716" s="578"/>
      <c r="S716" s="578"/>
      <c r="T716" s="578"/>
      <c r="U716" s="578"/>
      <c r="V716" s="578"/>
      <c r="W716" s="578"/>
      <c r="X716" s="578"/>
      <c r="Y716" s="578"/>
      <c r="Z716" s="578"/>
      <c r="AA716" s="92"/>
    </row>
    <row r="717" spans="3:27" s="2" customFormat="1">
      <c r="C717" s="92"/>
      <c r="D717" s="92"/>
      <c r="E717" s="92"/>
      <c r="F717" s="92"/>
      <c r="G717" s="92"/>
      <c r="H717" s="92"/>
      <c r="I717" s="92"/>
      <c r="J717" s="92"/>
      <c r="K717" s="92"/>
      <c r="L717" s="92"/>
      <c r="M717" s="92"/>
      <c r="N717" s="92"/>
      <c r="O717" s="92"/>
      <c r="P717" s="92"/>
      <c r="Q717" s="578"/>
      <c r="R717" s="578"/>
      <c r="S717" s="578"/>
      <c r="T717" s="578"/>
      <c r="U717" s="578"/>
      <c r="V717" s="578"/>
      <c r="W717" s="578"/>
      <c r="X717" s="578"/>
      <c r="Y717" s="578"/>
      <c r="Z717" s="578"/>
      <c r="AA717" s="92"/>
    </row>
    <row r="718" spans="3:27" s="2" customFormat="1">
      <c r="C718" s="92"/>
      <c r="D718" s="92"/>
      <c r="E718" s="92"/>
      <c r="F718" s="92"/>
      <c r="G718" s="92"/>
      <c r="H718" s="92"/>
      <c r="I718" s="92"/>
      <c r="J718" s="92"/>
      <c r="K718" s="92"/>
      <c r="L718" s="92"/>
      <c r="M718" s="92"/>
      <c r="N718" s="92"/>
      <c r="O718" s="92"/>
      <c r="P718" s="92"/>
      <c r="Q718" s="578"/>
      <c r="R718" s="578"/>
      <c r="S718" s="578"/>
      <c r="T718" s="578"/>
      <c r="U718" s="578"/>
      <c r="V718" s="578"/>
      <c r="W718" s="578"/>
      <c r="X718" s="578"/>
      <c r="Y718" s="578"/>
      <c r="Z718" s="578"/>
      <c r="AA718" s="92"/>
    </row>
    <row r="719" spans="3:27" s="2" customFormat="1">
      <c r="C719" s="92"/>
      <c r="D719" s="92"/>
      <c r="E719" s="92"/>
      <c r="F719" s="92"/>
      <c r="G719" s="92"/>
      <c r="H719" s="92"/>
      <c r="I719" s="92"/>
      <c r="J719" s="92"/>
      <c r="K719" s="92"/>
      <c r="L719" s="92"/>
      <c r="M719" s="92"/>
      <c r="N719" s="92"/>
      <c r="O719" s="92"/>
      <c r="P719" s="92"/>
      <c r="Q719" s="578"/>
      <c r="R719" s="578"/>
      <c r="S719" s="578"/>
      <c r="T719" s="578"/>
      <c r="U719" s="578"/>
      <c r="V719" s="578"/>
      <c r="W719" s="578"/>
      <c r="X719" s="578"/>
      <c r="Y719" s="578"/>
      <c r="Z719" s="578"/>
      <c r="AA719" s="92"/>
    </row>
    <row r="720" spans="3:27" s="2" customFormat="1">
      <c r="C720" s="92"/>
      <c r="D720" s="92"/>
      <c r="E720" s="92"/>
      <c r="F720" s="92"/>
      <c r="G720" s="92"/>
      <c r="H720" s="92"/>
      <c r="I720" s="92"/>
      <c r="J720" s="92"/>
      <c r="K720" s="92"/>
      <c r="L720" s="92"/>
      <c r="M720" s="92"/>
      <c r="N720" s="92"/>
      <c r="O720" s="92"/>
      <c r="P720" s="92"/>
      <c r="Q720" s="578"/>
      <c r="R720" s="578"/>
      <c r="S720" s="578"/>
      <c r="T720" s="578"/>
      <c r="U720" s="578"/>
      <c r="V720" s="578"/>
      <c r="W720" s="578"/>
      <c r="X720" s="578"/>
      <c r="Y720" s="578"/>
      <c r="Z720" s="578"/>
      <c r="AA720" s="92"/>
    </row>
    <row r="721" spans="3:27" s="2" customFormat="1">
      <c r="C721" s="92"/>
      <c r="D721" s="92"/>
      <c r="E721" s="92"/>
      <c r="F721" s="92"/>
      <c r="G721" s="92"/>
      <c r="H721" s="92"/>
      <c r="I721" s="92"/>
      <c r="J721" s="92"/>
      <c r="K721" s="92"/>
      <c r="L721" s="92"/>
      <c r="M721" s="92"/>
      <c r="N721" s="92"/>
      <c r="O721" s="92"/>
      <c r="P721" s="92"/>
      <c r="Q721" s="578"/>
      <c r="R721" s="578"/>
      <c r="S721" s="578"/>
      <c r="T721" s="578"/>
      <c r="U721" s="578"/>
      <c r="V721" s="578"/>
      <c r="W721" s="578"/>
      <c r="X721" s="578"/>
      <c r="Y721" s="578"/>
      <c r="Z721" s="578"/>
      <c r="AA721" s="92"/>
    </row>
    <row r="722" spans="3:27" s="2" customFormat="1">
      <c r="C722" s="92"/>
      <c r="D722" s="92"/>
      <c r="E722" s="92"/>
      <c r="F722" s="92"/>
      <c r="G722" s="92"/>
      <c r="H722" s="92"/>
      <c r="I722" s="92"/>
      <c r="J722" s="92"/>
      <c r="K722" s="92"/>
      <c r="L722" s="92"/>
      <c r="M722" s="92"/>
      <c r="N722" s="92"/>
      <c r="O722" s="92"/>
      <c r="P722" s="92"/>
      <c r="Q722" s="578"/>
      <c r="R722" s="578"/>
      <c r="S722" s="578"/>
      <c r="T722" s="578"/>
      <c r="U722" s="578"/>
      <c r="V722" s="578"/>
      <c r="W722" s="578"/>
      <c r="X722" s="578"/>
      <c r="Y722" s="578"/>
      <c r="Z722" s="578"/>
      <c r="AA722" s="92"/>
    </row>
    <row r="723" spans="3:27" s="2" customFormat="1">
      <c r="C723" s="92"/>
      <c r="D723" s="92"/>
      <c r="E723" s="92"/>
      <c r="F723" s="92"/>
      <c r="G723" s="92"/>
      <c r="H723" s="92"/>
      <c r="I723" s="92"/>
      <c r="J723" s="92"/>
      <c r="K723" s="92"/>
      <c r="L723" s="92"/>
      <c r="M723" s="92"/>
      <c r="N723" s="92"/>
      <c r="O723" s="92"/>
      <c r="P723" s="92"/>
      <c r="Q723" s="578"/>
      <c r="R723" s="578"/>
      <c r="S723" s="578"/>
      <c r="T723" s="578"/>
      <c r="U723" s="578"/>
      <c r="V723" s="578"/>
      <c r="W723" s="578"/>
      <c r="X723" s="578"/>
      <c r="Y723" s="578"/>
      <c r="Z723" s="578"/>
      <c r="AA723" s="92"/>
    </row>
    <row r="724" spans="3:27" s="2" customFormat="1">
      <c r="C724" s="92"/>
      <c r="D724" s="92"/>
      <c r="E724" s="92"/>
      <c r="F724" s="92"/>
      <c r="G724" s="92"/>
      <c r="H724" s="92"/>
      <c r="I724" s="92"/>
      <c r="J724" s="92"/>
      <c r="K724" s="92"/>
      <c r="L724" s="92"/>
      <c r="M724" s="92"/>
      <c r="N724" s="92"/>
      <c r="O724" s="92"/>
      <c r="P724" s="92"/>
      <c r="Q724" s="578"/>
      <c r="R724" s="578"/>
      <c r="S724" s="578"/>
      <c r="T724" s="578"/>
      <c r="U724" s="578"/>
      <c r="V724" s="578"/>
      <c r="W724" s="578"/>
      <c r="X724" s="578"/>
      <c r="Y724" s="578"/>
      <c r="Z724" s="578"/>
      <c r="AA724" s="92"/>
    </row>
    <row r="725" spans="3:27" s="2" customFormat="1">
      <c r="C725" s="92"/>
      <c r="D725" s="92"/>
      <c r="E725" s="92"/>
      <c r="F725" s="92"/>
      <c r="G725" s="92"/>
      <c r="H725" s="92"/>
      <c r="I725" s="92"/>
      <c r="J725" s="92"/>
      <c r="K725" s="92"/>
      <c r="L725" s="92"/>
      <c r="M725" s="92"/>
      <c r="N725" s="92"/>
      <c r="O725" s="92"/>
      <c r="P725" s="92"/>
      <c r="Q725" s="578"/>
      <c r="R725" s="578"/>
      <c r="S725" s="578"/>
      <c r="T725" s="578"/>
      <c r="U725" s="578"/>
      <c r="V725" s="578"/>
      <c r="W725" s="578"/>
      <c r="X725" s="578"/>
      <c r="Y725" s="578"/>
      <c r="Z725" s="578"/>
      <c r="AA725" s="92"/>
    </row>
    <row r="726" spans="3:27" s="2" customFormat="1">
      <c r="C726" s="92"/>
      <c r="D726" s="92"/>
      <c r="E726" s="92"/>
      <c r="F726" s="92"/>
      <c r="G726" s="92"/>
      <c r="H726" s="92"/>
      <c r="I726" s="92"/>
      <c r="J726" s="92"/>
      <c r="K726" s="92"/>
      <c r="L726" s="92"/>
      <c r="M726" s="92"/>
      <c r="N726" s="92"/>
      <c r="O726" s="92"/>
      <c r="P726" s="92"/>
      <c r="Q726" s="578"/>
      <c r="R726" s="578"/>
      <c r="S726" s="578"/>
      <c r="T726" s="578"/>
      <c r="U726" s="578"/>
      <c r="V726" s="578"/>
      <c r="W726" s="578"/>
      <c r="X726" s="578"/>
      <c r="Y726" s="578"/>
      <c r="Z726" s="578"/>
      <c r="AA726" s="92"/>
    </row>
    <row r="727" spans="3:27" s="2" customFormat="1">
      <c r="C727" s="92"/>
      <c r="D727" s="92"/>
      <c r="E727" s="92"/>
      <c r="F727" s="92"/>
      <c r="G727" s="92"/>
      <c r="H727" s="92"/>
      <c r="I727" s="92"/>
      <c r="J727" s="92"/>
      <c r="K727" s="92"/>
      <c r="L727" s="92"/>
      <c r="M727" s="92"/>
      <c r="N727" s="92"/>
      <c r="O727" s="92"/>
      <c r="P727" s="92"/>
      <c r="Q727" s="578"/>
      <c r="R727" s="578"/>
      <c r="S727" s="578"/>
      <c r="T727" s="578"/>
      <c r="U727" s="578"/>
      <c r="V727" s="578"/>
      <c r="W727" s="578"/>
      <c r="X727" s="578"/>
      <c r="Y727" s="578"/>
      <c r="Z727" s="578"/>
      <c r="AA727" s="92"/>
    </row>
    <row r="728" spans="3:27" s="2" customFormat="1">
      <c r="C728" s="92"/>
      <c r="D728" s="92"/>
      <c r="E728" s="92"/>
      <c r="F728" s="92"/>
      <c r="G728" s="92"/>
      <c r="H728" s="92"/>
      <c r="I728" s="92"/>
      <c r="J728" s="92"/>
      <c r="K728" s="92"/>
      <c r="L728" s="92"/>
      <c r="M728" s="92"/>
      <c r="N728" s="92"/>
      <c r="O728" s="92"/>
      <c r="P728" s="92"/>
      <c r="Q728" s="578"/>
      <c r="R728" s="578"/>
      <c r="S728" s="578"/>
      <c r="T728" s="578"/>
      <c r="U728" s="578"/>
      <c r="V728" s="578"/>
      <c r="W728" s="578"/>
      <c r="X728" s="578"/>
      <c r="Y728" s="578"/>
      <c r="Z728" s="578"/>
      <c r="AA728" s="92"/>
    </row>
    <row r="729" spans="3:27" s="2" customFormat="1">
      <c r="C729" s="92"/>
      <c r="D729" s="92"/>
      <c r="E729" s="92"/>
      <c r="F729" s="92"/>
      <c r="G729" s="92"/>
      <c r="H729" s="92"/>
      <c r="I729" s="92"/>
      <c r="J729" s="92"/>
      <c r="K729" s="92"/>
      <c r="L729" s="92"/>
      <c r="M729" s="92"/>
      <c r="N729" s="92"/>
      <c r="O729" s="92"/>
      <c r="P729" s="92"/>
      <c r="Q729" s="578"/>
      <c r="R729" s="578"/>
      <c r="S729" s="578"/>
      <c r="T729" s="578"/>
      <c r="U729" s="578"/>
      <c r="V729" s="578"/>
      <c r="W729" s="578"/>
      <c r="X729" s="578"/>
      <c r="Y729" s="578"/>
      <c r="Z729" s="578"/>
      <c r="AA729" s="92"/>
    </row>
    <row r="730" spans="3:27" s="2" customFormat="1">
      <c r="C730" s="92"/>
      <c r="D730" s="92"/>
      <c r="E730" s="92"/>
      <c r="F730" s="92"/>
      <c r="G730" s="92"/>
      <c r="H730" s="92"/>
      <c r="I730" s="92"/>
      <c r="J730" s="92"/>
      <c r="K730" s="92"/>
      <c r="L730" s="92"/>
      <c r="M730" s="92"/>
      <c r="N730" s="92"/>
      <c r="O730" s="92"/>
      <c r="P730" s="92"/>
      <c r="Q730" s="578"/>
      <c r="R730" s="578"/>
      <c r="S730" s="578"/>
      <c r="T730" s="578"/>
      <c r="U730" s="578"/>
      <c r="V730" s="578"/>
      <c r="W730" s="578"/>
      <c r="X730" s="578"/>
      <c r="Y730" s="578"/>
      <c r="Z730" s="578"/>
      <c r="AA730" s="92"/>
    </row>
    <row r="731" spans="3:27" s="2" customFormat="1">
      <c r="C731" s="92"/>
      <c r="D731" s="92"/>
      <c r="E731" s="92"/>
      <c r="F731" s="92"/>
      <c r="G731" s="92"/>
      <c r="H731" s="92"/>
      <c r="I731" s="92"/>
      <c r="J731" s="92"/>
      <c r="K731" s="92"/>
      <c r="L731" s="92"/>
      <c r="M731" s="92"/>
      <c r="N731" s="92"/>
      <c r="O731" s="92"/>
      <c r="P731" s="92"/>
      <c r="Q731" s="578"/>
      <c r="R731" s="578"/>
      <c r="S731" s="578"/>
      <c r="T731" s="578"/>
      <c r="U731" s="578"/>
      <c r="V731" s="578"/>
      <c r="W731" s="578"/>
      <c r="X731" s="578"/>
      <c r="Y731" s="578"/>
      <c r="Z731" s="578"/>
      <c r="AA731" s="92"/>
    </row>
    <row r="732" spans="3:27" s="2" customFormat="1">
      <c r="C732" s="92"/>
      <c r="D732" s="92"/>
      <c r="E732" s="92"/>
      <c r="F732" s="92"/>
      <c r="G732" s="92"/>
      <c r="H732" s="92"/>
      <c r="I732" s="92"/>
      <c r="J732" s="92"/>
      <c r="K732" s="92"/>
      <c r="L732" s="92"/>
      <c r="M732" s="92"/>
      <c r="N732" s="92"/>
      <c r="O732" s="92"/>
      <c r="P732" s="92"/>
      <c r="Q732" s="578"/>
      <c r="R732" s="578"/>
      <c r="S732" s="578"/>
      <c r="T732" s="578"/>
      <c r="U732" s="578"/>
      <c r="V732" s="578"/>
      <c r="W732" s="578"/>
      <c r="X732" s="578"/>
      <c r="Y732" s="578"/>
      <c r="Z732" s="578"/>
      <c r="AA732" s="92"/>
    </row>
    <row r="733" spans="3:27" s="2" customFormat="1">
      <c r="C733" s="92"/>
      <c r="D733" s="92"/>
      <c r="E733" s="92"/>
      <c r="F733" s="92"/>
      <c r="G733" s="92"/>
      <c r="H733" s="92"/>
      <c r="I733" s="92"/>
      <c r="J733" s="92"/>
      <c r="K733" s="92"/>
      <c r="L733" s="92"/>
      <c r="M733" s="92"/>
      <c r="N733" s="92"/>
      <c r="O733" s="92"/>
      <c r="P733" s="92"/>
      <c r="Q733" s="578"/>
      <c r="R733" s="578"/>
      <c r="S733" s="578"/>
      <c r="T733" s="578"/>
      <c r="U733" s="578"/>
      <c r="V733" s="578"/>
      <c r="W733" s="578"/>
      <c r="X733" s="578"/>
      <c r="Y733" s="578"/>
      <c r="Z733" s="578"/>
      <c r="AA733" s="92"/>
    </row>
    <row r="734" spans="3:27" s="2" customFormat="1">
      <c r="C734" s="92"/>
      <c r="D734" s="92"/>
      <c r="E734" s="92"/>
      <c r="F734" s="92"/>
      <c r="G734" s="92"/>
      <c r="H734" s="92"/>
      <c r="I734" s="92"/>
      <c r="J734" s="92"/>
      <c r="K734" s="92"/>
      <c r="L734" s="92"/>
      <c r="M734" s="92"/>
      <c r="N734" s="92"/>
      <c r="O734" s="92"/>
      <c r="P734" s="92"/>
      <c r="Q734" s="578"/>
      <c r="R734" s="578"/>
      <c r="S734" s="578"/>
      <c r="T734" s="578"/>
      <c r="U734" s="578"/>
      <c r="V734" s="578"/>
      <c r="W734" s="578"/>
      <c r="X734" s="578"/>
      <c r="Y734" s="578"/>
      <c r="Z734" s="578"/>
      <c r="AA734" s="92"/>
    </row>
    <row r="735" spans="3:27" s="2" customFormat="1">
      <c r="C735" s="92"/>
      <c r="D735" s="92"/>
      <c r="E735" s="92"/>
      <c r="F735" s="92"/>
      <c r="G735" s="92"/>
      <c r="H735" s="92"/>
      <c r="I735" s="92"/>
      <c r="J735" s="92"/>
      <c r="K735" s="92"/>
      <c r="L735" s="92"/>
      <c r="M735" s="92"/>
      <c r="N735" s="92"/>
      <c r="O735" s="92"/>
      <c r="P735" s="92"/>
      <c r="Q735" s="578"/>
      <c r="R735" s="578"/>
      <c r="S735" s="578"/>
      <c r="T735" s="578"/>
      <c r="U735" s="578"/>
      <c r="V735" s="578"/>
      <c r="W735" s="578"/>
      <c r="X735" s="578"/>
      <c r="Y735" s="578"/>
      <c r="Z735" s="578"/>
      <c r="AA735" s="92"/>
    </row>
    <row r="736" spans="3:27" s="2" customFormat="1">
      <c r="C736" s="92"/>
      <c r="D736" s="92"/>
      <c r="E736" s="92"/>
      <c r="F736" s="92"/>
      <c r="G736" s="92"/>
      <c r="H736" s="92"/>
      <c r="I736" s="92"/>
      <c r="J736" s="92"/>
      <c r="K736" s="92"/>
      <c r="L736" s="92"/>
      <c r="M736" s="92"/>
      <c r="N736" s="92"/>
      <c r="O736" s="92"/>
      <c r="P736" s="92"/>
      <c r="Q736" s="578"/>
      <c r="R736" s="578"/>
      <c r="S736" s="578"/>
      <c r="T736" s="578"/>
      <c r="U736" s="578"/>
      <c r="V736" s="578"/>
      <c r="W736" s="578"/>
      <c r="X736" s="578"/>
      <c r="Y736" s="578"/>
      <c r="Z736" s="578"/>
      <c r="AA736" s="92"/>
    </row>
    <row r="737" spans="3:27" s="2" customFormat="1">
      <c r="C737" s="92"/>
      <c r="D737" s="92"/>
      <c r="E737" s="92"/>
      <c r="F737" s="92"/>
      <c r="G737" s="92"/>
      <c r="H737" s="92"/>
      <c r="I737" s="92"/>
      <c r="J737" s="92"/>
      <c r="K737" s="92"/>
      <c r="L737" s="92"/>
      <c r="M737" s="92"/>
      <c r="N737" s="92"/>
      <c r="O737" s="92"/>
      <c r="P737" s="92"/>
      <c r="Q737" s="578"/>
      <c r="R737" s="578"/>
      <c r="S737" s="578"/>
      <c r="T737" s="578"/>
      <c r="U737" s="578"/>
      <c r="V737" s="578"/>
      <c r="W737" s="578"/>
      <c r="X737" s="578"/>
      <c r="Y737" s="578"/>
      <c r="Z737" s="578"/>
      <c r="AA737" s="92"/>
    </row>
    <row r="738" spans="3:27" s="2" customFormat="1">
      <c r="C738" s="92"/>
      <c r="D738" s="92"/>
      <c r="E738" s="92"/>
      <c r="F738" s="92"/>
      <c r="G738" s="92"/>
      <c r="H738" s="92"/>
      <c r="I738" s="92"/>
      <c r="J738" s="92"/>
      <c r="K738" s="92"/>
      <c r="L738" s="92"/>
      <c r="M738" s="92"/>
      <c r="N738" s="92"/>
      <c r="O738" s="92"/>
      <c r="P738" s="92"/>
      <c r="Q738" s="578"/>
      <c r="R738" s="578"/>
      <c r="S738" s="578"/>
      <c r="T738" s="578"/>
      <c r="U738" s="578"/>
      <c r="V738" s="578"/>
      <c r="W738" s="578"/>
      <c r="X738" s="578"/>
      <c r="Y738" s="578"/>
      <c r="Z738" s="578"/>
      <c r="AA738" s="92"/>
    </row>
    <row r="739" spans="3:27" s="2" customFormat="1">
      <c r="C739" s="92"/>
      <c r="D739" s="92"/>
      <c r="E739" s="92"/>
      <c r="F739" s="92"/>
      <c r="G739" s="92"/>
      <c r="H739" s="92"/>
      <c r="I739" s="92"/>
      <c r="J739" s="92"/>
      <c r="K739" s="92"/>
      <c r="L739" s="92"/>
      <c r="M739" s="92"/>
      <c r="N739" s="92"/>
      <c r="O739" s="92"/>
      <c r="P739" s="92"/>
      <c r="Q739" s="578"/>
      <c r="R739" s="578"/>
      <c r="S739" s="578"/>
      <c r="T739" s="578"/>
      <c r="U739" s="578"/>
      <c r="V739" s="578"/>
      <c r="W739" s="578"/>
      <c r="X739" s="578"/>
      <c r="Y739" s="578"/>
      <c r="Z739" s="578"/>
      <c r="AA739" s="92"/>
    </row>
    <row r="740" spans="3:27" s="2" customFormat="1">
      <c r="C740" s="92"/>
      <c r="D740" s="92"/>
      <c r="E740" s="92"/>
      <c r="F740" s="92"/>
      <c r="G740" s="92"/>
      <c r="H740" s="92"/>
      <c r="I740" s="92"/>
      <c r="J740" s="92"/>
      <c r="K740" s="92"/>
      <c r="L740" s="92"/>
      <c r="M740" s="92"/>
      <c r="N740" s="92"/>
      <c r="O740" s="92"/>
      <c r="P740" s="92"/>
      <c r="Q740" s="578"/>
      <c r="R740" s="578"/>
      <c r="S740" s="578"/>
      <c r="T740" s="578"/>
      <c r="U740" s="578"/>
      <c r="V740" s="578"/>
      <c r="W740" s="578"/>
      <c r="X740" s="578"/>
      <c r="Y740" s="578"/>
      <c r="Z740" s="578"/>
      <c r="AA740" s="92"/>
    </row>
    <row r="741" spans="3:27" s="2" customFormat="1">
      <c r="C741" s="92"/>
      <c r="D741" s="92"/>
      <c r="E741" s="92"/>
      <c r="F741" s="92"/>
      <c r="G741" s="92"/>
      <c r="H741" s="92"/>
      <c r="I741" s="92"/>
      <c r="J741" s="92"/>
      <c r="K741" s="92"/>
      <c r="L741" s="92"/>
      <c r="M741" s="92"/>
      <c r="N741" s="92"/>
      <c r="O741" s="92"/>
      <c r="P741" s="92"/>
      <c r="Q741" s="578"/>
      <c r="R741" s="578"/>
      <c r="S741" s="578"/>
      <c r="T741" s="578"/>
      <c r="U741" s="578"/>
      <c r="V741" s="578"/>
      <c r="W741" s="578"/>
      <c r="X741" s="578"/>
      <c r="Y741" s="578"/>
      <c r="Z741" s="578"/>
      <c r="AA741" s="92"/>
    </row>
    <row r="742" spans="3:27" s="2" customFormat="1">
      <c r="C742" s="92"/>
      <c r="D742" s="92"/>
      <c r="E742" s="92"/>
      <c r="F742" s="92"/>
      <c r="G742" s="92"/>
      <c r="H742" s="92"/>
      <c r="I742" s="92"/>
      <c r="J742" s="92"/>
      <c r="K742" s="92"/>
      <c r="L742" s="92"/>
      <c r="M742" s="92"/>
      <c r="N742" s="92"/>
      <c r="O742" s="92"/>
      <c r="P742" s="92"/>
      <c r="Q742" s="578"/>
      <c r="R742" s="578"/>
      <c r="S742" s="578"/>
      <c r="T742" s="578"/>
      <c r="U742" s="578"/>
      <c r="V742" s="578"/>
      <c r="W742" s="578"/>
      <c r="X742" s="578"/>
      <c r="Y742" s="578"/>
      <c r="Z742" s="578"/>
      <c r="AA742" s="92"/>
    </row>
    <row r="743" spans="3:27" s="2" customFormat="1">
      <c r="C743" s="92"/>
      <c r="D743" s="92"/>
      <c r="E743" s="92"/>
      <c r="F743" s="92"/>
      <c r="G743" s="92"/>
      <c r="H743" s="92"/>
      <c r="I743" s="92"/>
      <c r="J743" s="92"/>
      <c r="K743" s="92"/>
      <c r="L743" s="92"/>
      <c r="M743" s="92"/>
      <c r="N743" s="92"/>
      <c r="O743" s="92"/>
      <c r="P743" s="92"/>
      <c r="Q743" s="578"/>
      <c r="R743" s="578"/>
      <c r="S743" s="578"/>
      <c r="T743" s="578"/>
      <c r="U743" s="578"/>
      <c r="V743" s="578"/>
      <c r="W743" s="578"/>
      <c r="X743" s="578"/>
      <c r="Y743" s="578"/>
      <c r="Z743" s="578"/>
      <c r="AA743" s="92"/>
    </row>
    <row r="744" spans="3:27" s="2" customFormat="1">
      <c r="C744" s="92"/>
      <c r="D744" s="92"/>
      <c r="E744" s="92"/>
      <c r="F744" s="92"/>
      <c r="G744" s="92"/>
      <c r="H744" s="92"/>
      <c r="I744" s="92"/>
      <c r="J744" s="92"/>
      <c r="K744" s="92"/>
      <c r="L744" s="92"/>
      <c r="M744" s="92"/>
      <c r="N744" s="92"/>
      <c r="O744" s="92"/>
      <c r="P744" s="92"/>
      <c r="Q744" s="578"/>
      <c r="R744" s="578"/>
      <c r="S744" s="578"/>
      <c r="T744" s="578"/>
      <c r="U744" s="578"/>
      <c r="V744" s="578"/>
      <c r="W744" s="578"/>
      <c r="X744" s="578"/>
      <c r="Y744" s="578"/>
      <c r="Z744" s="578"/>
      <c r="AA744" s="92"/>
    </row>
    <row r="745" spans="3:27" s="2" customFormat="1">
      <c r="C745" s="92"/>
      <c r="D745" s="92"/>
      <c r="E745" s="92"/>
      <c r="F745" s="92"/>
      <c r="G745" s="92"/>
      <c r="H745" s="92"/>
      <c r="I745" s="92"/>
      <c r="J745" s="92"/>
      <c r="K745" s="92"/>
      <c r="L745" s="92"/>
      <c r="M745" s="92"/>
      <c r="N745" s="92"/>
      <c r="O745" s="92"/>
      <c r="P745" s="92"/>
      <c r="Q745" s="578"/>
      <c r="R745" s="578"/>
      <c r="S745" s="578"/>
      <c r="T745" s="578"/>
      <c r="U745" s="578"/>
      <c r="V745" s="578"/>
      <c r="W745" s="578"/>
      <c r="X745" s="578"/>
      <c r="Y745" s="578"/>
      <c r="Z745" s="578"/>
      <c r="AA745" s="92"/>
    </row>
    <row r="746" spans="3:27" s="2" customFormat="1">
      <c r="C746" s="92"/>
      <c r="D746" s="92"/>
      <c r="E746" s="92"/>
      <c r="F746" s="92"/>
      <c r="G746" s="92"/>
      <c r="H746" s="92"/>
      <c r="I746" s="92"/>
      <c r="J746" s="92"/>
      <c r="K746" s="92"/>
      <c r="L746" s="92"/>
      <c r="M746" s="92"/>
      <c r="N746" s="92"/>
      <c r="O746" s="92"/>
      <c r="P746" s="92"/>
      <c r="Q746" s="578"/>
      <c r="R746" s="578"/>
      <c r="S746" s="578"/>
      <c r="T746" s="578"/>
      <c r="U746" s="578"/>
      <c r="V746" s="578"/>
      <c r="W746" s="578"/>
      <c r="X746" s="578"/>
      <c r="Y746" s="578"/>
      <c r="Z746" s="578"/>
      <c r="AA746" s="92"/>
    </row>
    <row r="747" spans="3:27" s="2" customFormat="1">
      <c r="C747" s="92"/>
      <c r="D747" s="92"/>
      <c r="E747" s="92"/>
      <c r="F747" s="92"/>
      <c r="G747" s="92"/>
      <c r="H747" s="92"/>
      <c r="I747" s="92"/>
      <c r="J747" s="92"/>
      <c r="K747" s="92"/>
      <c r="L747" s="92"/>
      <c r="M747" s="92"/>
      <c r="N747" s="92"/>
      <c r="O747" s="92"/>
      <c r="P747" s="92"/>
      <c r="Q747" s="578"/>
      <c r="R747" s="578"/>
      <c r="S747" s="578"/>
      <c r="T747" s="578"/>
      <c r="U747" s="578"/>
      <c r="V747" s="578"/>
      <c r="W747" s="578"/>
      <c r="X747" s="578"/>
      <c r="Y747" s="578"/>
      <c r="Z747" s="578"/>
      <c r="AA747" s="92"/>
    </row>
    <row r="748" spans="3:27" s="2" customFormat="1">
      <c r="C748" s="92"/>
      <c r="D748" s="92"/>
      <c r="E748" s="92"/>
      <c r="F748" s="92"/>
      <c r="G748" s="92"/>
      <c r="H748" s="92"/>
      <c r="I748" s="92"/>
      <c r="J748" s="92"/>
      <c r="K748" s="92"/>
      <c r="L748" s="92"/>
      <c r="M748" s="92"/>
      <c r="N748" s="92"/>
      <c r="O748" s="92"/>
      <c r="P748" s="92"/>
      <c r="Q748" s="578"/>
      <c r="R748" s="578"/>
      <c r="S748" s="578"/>
      <c r="T748" s="578"/>
      <c r="U748" s="578"/>
      <c r="V748" s="578"/>
      <c r="W748" s="578"/>
      <c r="X748" s="578"/>
      <c r="Y748" s="578"/>
      <c r="Z748" s="578"/>
      <c r="AA748" s="92"/>
    </row>
    <row r="749" spans="3:27" s="2" customFormat="1">
      <c r="C749" s="92"/>
      <c r="D749" s="92"/>
      <c r="E749" s="92"/>
      <c r="F749" s="92"/>
      <c r="G749" s="92"/>
      <c r="H749" s="92"/>
      <c r="I749" s="92"/>
      <c r="J749" s="92"/>
      <c r="K749" s="92"/>
      <c r="L749" s="92"/>
      <c r="M749" s="92"/>
      <c r="N749" s="92"/>
      <c r="O749" s="92"/>
      <c r="P749" s="92"/>
      <c r="Q749" s="578"/>
      <c r="R749" s="578"/>
      <c r="S749" s="578"/>
      <c r="T749" s="578"/>
      <c r="U749" s="578"/>
      <c r="V749" s="578"/>
      <c r="W749" s="578"/>
      <c r="X749" s="578"/>
      <c r="Y749" s="578"/>
      <c r="Z749" s="578"/>
      <c r="AA749" s="92"/>
    </row>
    <row r="750" spans="3:27" s="2" customFormat="1">
      <c r="C750" s="92"/>
      <c r="D750" s="92"/>
      <c r="E750" s="92"/>
      <c r="F750" s="92"/>
      <c r="G750" s="92"/>
      <c r="H750" s="92"/>
      <c r="I750" s="92"/>
      <c r="J750" s="92"/>
      <c r="K750" s="92"/>
      <c r="L750" s="92"/>
      <c r="M750" s="92"/>
      <c r="N750" s="92"/>
      <c r="O750" s="92"/>
      <c r="P750" s="92"/>
      <c r="Q750" s="578"/>
      <c r="R750" s="578"/>
      <c r="S750" s="578"/>
      <c r="T750" s="578"/>
      <c r="U750" s="578"/>
      <c r="V750" s="578"/>
      <c r="W750" s="578"/>
      <c r="X750" s="578"/>
      <c r="Y750" s="578"/>
      <c r="Z750" s="578"/>
      <c r="AA750" s="92"/>
    </row>
    <row r="751" spans="3:27" s="2" customFormat="1">
      <c r="C751" s="92"/>
      <c r="D751" s="92"/>
      <c r="E751" s="92"/>
      <c r="F751" s="92"/>
      <c r="G751" s="92"/>
      <c r="H751" s="92"/>
      <c r="I751" s="92"/>
      <c r="J751" s="92"/>
      <c r="K751" s="92"/>
      <c r="L751" s="92"/>
      <c r="M751" s="92"/>
      <c r="N751" s="92"/>
      <c r="O751" s="92"/>
      <c r="P751" s="92"/>
      <c r="Q751" s="578"/>
      <c r="R751" s="578"/>
      <c r="S751" s="578"/>
      <c r="T751" s="578"/>
      <c r="U751" s="578"/>
      <c r="V751" s="578"/>
      <c r="W751" s="578"/>
      <c r="X751" s="578"/>
      <c r="Y751" s="578"/>
      <c r="Z751" s="578"/>
      <c r="AA751" s="92"/>
    </row>
    <row r="752" spans="3:27" s="2" customFormat="1">
      <c r="C752" s="92"/>
      <c r="D752" s="92"/>
      <c r="E752" s="92"/>
      <c r="F752" s="92"/>
      <c r="G752" s="92"/>
      <c r="H752" s="92"/>
      <c r="I752" s="92"/>
      <c r="J752" s="92"/>
      <c r="K752" s="92"/>
      <c r="L752" s="92"/>
      <c r="M752" s="92"/>
      <c r="N752" s="92"/>
      <c r="O752" s="92"/>
      <c r="P752" s="92"/>
      <c r="Q752" s="578"/>
      <c r="R752" s="578"/>
      <c r="S752" s="578"/>
      <c r="T752" s="578"/>
      <c r="U752" s="578"/>
      <c r="V752" s="578"/>
      <c r="W752" s="578"/>
      <c r="X752" s="578"/>
      <c r="Y752" s="578"/>
      <c r="Z752" s="578"/>
      <c r="AA752" s="92"/>
    </row>
    <row r="753" spans="3:27" s="2" customFormat="1">
      <c r="C753" s="92"/>
      <c r="D753" s="92"/>
      <c r="E753" s="92"/>
      <c r="F753" s="92"/>
      <c r="G753" s="92"/>
      <c r="H753" s="92"/>
      <c r="I753" s="92"/>
      <c r="J753" s="92"/>
      <c r="K753" s="92"/>
      <c r="L753" s="92"/>
      <c r="M753" s="92"/>
      <c r="N753" s="92"/>
      <c r="O753" s="92"/>
      <c r="P753" s="92"/>
      <c r="Q753" s="578"/>
      <c r="R753" s="578"/>
      <c r="S753" s="578"/>
      <c r="T753" s="578"/>
      <c r="U753" s="578"/>
      <c r="V753" s="578"/>
      <c r="W753" s="578"/>
      <c r="X753" s="578"/>
      <c r="Y753" s="578"/>
      <c r="Z753" s="578"/>
      <c r="AA753" s="92"/>
    </row>
    <row r="754" spans="3:27" s="2" customFormat="1">
      <c r="C754" s="92"/>
      <c r="D754" s="92"/>
      <c r="E754" s="92"/>
      <c r="F754" s="92"/>
      <c r="G754" s="92"/>
      <c r="H754" s="92"/>
      <c r="I754" s="92"/>
      <c r="J754" s="92"/>
      <c r="K754" s="92"/>
      <c r="L754" s="92"/>
      <c r="M754" s="92"/>
      <c r="N754" s="92"/>
      <c r="O754" s="92"/>
      <c r="P754" s="92"/>
      <c r="Q754" s="578"/>
      <c r="R754" s="578"/>
      <c r="S754" s="578"/>
      <c r="T754" s="578"/>
      <c r="U754" s="578"/>
      <c r="V754" s="578"/>
      <c r="W754" s="578"/>
      <c r="X754" s="578"/>
      <c r="Y754" s="578"/>
      <c r="Z754" s="578"/>
      <c r="AA754" s="92"/>
    </row>
    <row r="755" spans="3:27" s="2" customFormat="1">
      <c r="C755" s="92"/>
      <c r="D755" s="92"/>
      <c r="E755" s="92"/>
      <c r="F755" s="92"/>
      <c r="G755" s="92"/>
      <c r="H755" s="92"/>
      <c r="I755" s="92"/>
      <c r="J755" s="92"/>
      <c r="K755" s="92"/>
      <c r="L755" s="92"/>
      <c r="M755" s="92"/>
      <c r="N755" s="92"/>
      <c r="O755" s="92"/>
      <c r="P755" s="92"/>
      <c r="Q755" s="578"/>
      <c r="R755" s="578"/>
      <c r="S755" s="578"/>
      <c r="T755" s="578"/>
      <c r="U755" s="578"/>
      <c r="V755" s="578"/>
      <c r="W755" s="578"/>
      <c r="X755" s="578"/>
      <c r="Y755" s="578"/>
      <c r="Z755" s="578"/>
      <c r="AA755" s="92"/>
    </row>
    <row r="756" spans="3:27" s="2" customFormat="1">
      <c r="C756" s="92"/>
      <c r="D756" s="92"/>
      <c r="E756" s="92"/>
      <c r="F756" s="92"/>
      <c r="G756" s="92"/>
      <c r="H756" s="92"/>
      <c r="I756" s="92"/>
      <c r="J756" s="92"/>
      <c r="K756" s="92"/>
      <c r="L756" s="92"/>
      <c r="M756" s="92"/>
      <c r="N756" s="92"/>
      <c r="O756" s="92"/>
      <c r="P756" s="92"/>
      <c r="Q756" s="578"/>
      <c r="R756" s="578"/>
      <c r="S756" s="578"/>
      <c r="T756" s="578"/>
      <c r="U756" s="578"/>
      <c r="V756" s="578"/>
      <c r="W756" s="578"/>
      <c r="X756" s="578"/>
      <c r="Y756" s="578"/>
      <c r="Z756" s="578"/>
      <c r="AA756" s="92"/>
    </row>
    <row r="757" spans="3:27" s="2" customFormat="1">
      <c r="C757" s="92"/>
      <c r="D757" s="92"/>
      <c r="E757" s="92"/>
      <c r="F757" s="92"/>
      <c r="G757" s="92"/>
      <c r="H757" s="92"/>
      <c r="I757" s="92"/>
      <c r="J757" s="92"/>
      <c r="K757" s="92"/>
      <c r="L757" s="92"/>
      <c r="M757" s="92"/>
      <c r="N757" s="92"/>
      <c r="O757" s="92"/>
      <c r="P757" s="92"/>
      <c r="Q757" s="578"/>
      <c r="R757" s="578"/>
      <c r="S757" s="578"/>
      <c r="T757" s="578"/>
      <c r="U757" s="578"/>
      <c r="V757" s="578"/>
      <c r="W757" s="578"/>
      <c r="X757" s="578"/>
      <c r="Y757" s="578"/>
      <c r="Z757" s="578"/>
      <c r="AA757" s="92"/>
    </row>
    <row r="758" spans="3:27" s="2" customFormat="1">
      <c r="C758" s="92"/>
      <c r="D758" s="92"/>
      <c r="E758" s="92"/>
      <c r="F758" s="92"/>
      <c r="G758" s="92"/>
      <c r="H758" s="92"/>
      <c r="I758" s="92"/>
      <c r="J758" s="92"/>
      <c r="K758" s="92"/>
      <c r="L758" s="92"/>
      <c r="M758" s="92"/>
      <c r="N758" s="92"/>
      <c r="O758" s="92"/>
      <c r="P758" s="92"/>
      <c r="Q758" s="578"/>
      <c r="R758" s="578"/>
      <c r="S758" s="578"/>
      <c r="T758" s="578"/>
      <c r="U758" s="578"/>
      <c r="V758" s="578"/>
      <c r="W758" s="578"/>
      <c r="X758" s="578"/>
      <c r="Y758" s="578"/>
      <c r="Z758" s="578"/>
      <c r="AA758" s="92"/>
    </row>
    <row r="759" spans="3:27" s="2" customFormat="1">
      <c r="C759" s="92"/>
      <c r="D759" s="92"/>
      <c r="E759" s="92"/>
      <c r="F759" s="92"/>
      <c r="G759" s="92"/>
      <c r="H759" s="92"/>
      <c r="I759" s="92"/>
      <c r="J759" s="92"/>
      <c r="K759" s="92"/>
      <c r="L759" s="92"/>
      <c r="M759" s="92"/>
      <c r="N759" s="92"/>
      <c r="O759" s="92"/>
      <c r="P759" s="92"/>
      <c r="Q759" s="578"/>
      <c r="R759" s="578"/>
      <c r="S759" s="578"/>
      <c r="T759" s="578"/>
      <c r="U759" s="578"/>
      <c r="V759" s="578"/>
      <c r="W759" s="578"/>
      <c r="X759" s="578"/>
      <c r="Y759" s="578"/>
      <c r="Z759" s="578"/>
      <c r="AA759" s="92"/>
    </row>
    <row r="760" spans="3:27" s="2" customFormat="1">
      <c r="C760" s="92"/>
      <c r="D760" s="92"/>
      <c r="E760" s="92"/>
      <c r="F760" s="92"/>
      <c r="G760" s="92"/>
      <c r="H760" s="92"/>
      <c r="I760" s="92"/>
      <c r="J760" s="92"/>
      <c r="K760" s="92"/>
      <c r="L760" s="92"/>
      <c r="M760" s="92"/>
      <c r="N760" s="92"/>
      <c r="O760" s="92"/>
      <c r="P760" s="92"/>
      <c r="Q760" s="578"/>
      <c r="R760" s="578"/>
      <c r="S760" s="578"/>
      <c r="T760" s="578"/>
      <c r="U760" s="578"/>
      <c r="V760" s="578"/>
      <c r="W760" s="578"/>
      <c r="X760" s="578"/>
      <c r="Y760" s="578"/>
      <c r="Z760" s="578"/>
      <c r="AA760" s="92"/>
    </row>
    <row r="761" spans="3:27" s="2" customFormat="1">
      <c r="C761" s="92"/>
      <c r="D761" s="92"/>
      <c r="E761" s="92"/>
      <c r="F761" s="92"/>
      <c r="G761" s="92"/>
      <c r="H761" s="92"/>
      <c r="I761" s="92"/>
      <c r="J761" s="92"/>
      <c r="K761" s="92"/>
      <c r="L761" s="92"/>
      <c r="M761" s="92"/>
      <c r="N761" s="92"/>
      <c r="O761" s="92"/>
      <c r="P761" s="92"/>
      <c r="Q761" s="578"/>
      <c r="R761" s="578"/>
      <c r="S761" s="578"/>
      <c r="T761" s="578"/>
      <c r="U761" s="578"/>
      <c r="V761" s="578"/>
      <c r="W761" s="578"/>
      <c r="X761" s="578"/>
      <c r="Y761" s="578"/>
      <c r="Z761" s="578"/>
      <c r="AA761" s="92"/>
    </row>
    <row r="762" spans="3:27" s="2" customFormat="1">
      <c r="C762" s="92"/>
      <c r="D762" s="92"/>
      <c r="E762" s="92"/>
      <c r="F762" s="92"/>
      <c r="G762" s="92"/>
      <c r="H762" s="92"/>
      <c r="I762" s="92"/>
      <c r="J762" s="92"/>
      <c r="K762" s="92"/>
      <c r="L762" s="92"/>
      <c r="M762" s="92"/>
      <c r="N762" s="92"/>
      <c r="O762" s="92"/>
      <c r="P762" s="92"/>
      <c r="Q762" s="578"/>
      <c r="R762" s="578"/>
      <c r="S762" s="578"/>
      <c r="T762" s="578"/>
      <c r="U762" s="578"/>
      <c r="V762" s="578"/>
      <c r="W762" s="578"/>
      <c r="X762" s="578"/>
      <c r="Y762" s="578"/>
      <c r="Z762" s="578"/>
      <c r="AA762" s="92"/>
    </row>
    <row r="763" spans="3:27" s="2" customFormat="1">
      <c r="C763" s="92"/>
      <c r="D763" s="92"/>
      <c r="E763" s="92"/>
      <c r="F763" s="92"/>
      <c r="G763" s="92"/>
      <c r="H763" s="92"/>
      <c r="I763" s="92"/>
      <c r="J763" s="92"/>
      <c r="K763" s="92"/>
      <c r="L763" s="92"/>
      <c r="M763" s="92"/>
      <c r="N763" s="92"/>
      <c r="O763" s="92"/>
      <c r="P763" s="92"/>
      <c r="Q763" s="578"/>
      <c r="R763" s="578"/>
      <c r="S763" s="578"/>
      <c r="T763" s="578"/>
      <c r="U763" s="578"/>
      <c r="V763" s="578"/>
      <c r="W763" s="578"/>
      <c r="X763" s="578"/>
      <c r="Y763" s="578"/>
      <c r="Z763" s="578"/>
      <c r="AA763" s="92"/>
    </row>
    <row r="764" spans="3:27" s="2" customFormat="1">
      <c r="C764" s="92"/>
      <c r="D764" s="92"/>
      <c r="E764" s="92"/>
      <c r="F764" s="92"/>
      <c r="G764" s="92"/>
      <c r="H764" s="92"/>
      <c r="I764" s="92"/>
      <c r="J764" s="92"/>
      <c r="K764" s="92"/>
      <c r="L764" s="92"/>
      <c r="M764" s="92"/>
      <c r="N764" s="92"/>
      <c r="O764" s="92"/>
      <c r="P764" s="92"/>
      <c r="Q764" s="578"/>
      <c r="R764" s="578"/>
      <c r="S764" s="578"/>
      <c r="T764" s="578"/>
      <c r="U764" s="578"/>
      <c r="V764" s="578"/>
      <c r="W764" s="578"/>
      <c r="X764" s="578"/>
      <c r="Y764" s="578"/>
      <c r="Z764" s="578"/>
      <c r="AA764" s="92"/>
    </row>
    <row r="765" spans="3:27" s="2" customFormat="1">
      <c r="C765" s="92"/>
      <c r="D765" s="92"/>
      <c r="E765" s="92"/>
      <c r="F765" s="92"/>
      <c r="G765" s="92"/>
      <c r="H765" s="92"/>
      <c r="I765" s="92"/>
      <c r="J765" s="92"/>
      <c r="K765" s="92"/>
      <c r="L765" s="92"/>
      <c r="M765" s="92"/>
      <c r="N765" s="92"/>
      <c r="O765" s="92"/>
      <c r="P765" s="92"/>
      <c r="Q765" s="578"/>
      <c r="R765" s="578"/>
      <c r="S765" s="578"/>
      <c r="T765" s="578"/>
      <c r="U765" s="578"/>
      <c r="V765" s="578"/>
      <c r="W765" s="578"/>
      <c r="X765" s="578"/>
      <c r="Y765" s="578"/>
      <c r="Z765" s="578"/>
      <c r="AA765" s="92"/>
    </row>
    <row r="766" spans="3:27" s="2" customFormat="1">
      <c r="C766" s="92"/>
      <c r="D766" s="92"/>
      <c r="E766" s="92"/>
      <c r="F766" s="92"/>
      <c r="G766" s="92"/>
      <c r="H766" s="92"/>
      <c r="I766" s="92"/>
      <c r="J766" s="92"/>
      <c r="K766" s="92"/>
      <c r="L766" s="92"/>
      <c r="M766" s="92"/>
      <c r="N766" s="92"/>
      <c r="O766" s="92"/>
      <c r="P766" s="92"/>
      <c r="Q766" s="578"/>
      <c r="R766" s="578"/>
      <c r="S766" s="578"/>
      <c r="T766" s="578"/>
      <c r="U766" s="578"/>
      <c r="V766" s="578"/>
      <c r="W766" s="578"/>
      <c r="X766" s="578"/>
      <c r="Y766" s="578"/>
      <c r="Z766" s="578"/>
      <c r="AA766" s="92"/>
    </row>
    <row r="767" spans="3:27" s="2" customFormat="1">
      <c r="C767" s="92"/>
      <c r="D767" s="92"/>
      <c r="E767" s="92"/>
      <c r="F767" s="92"/>
      <c r="G767" s="92"/>
      <c r="H767" s="92"/>
      <c r="I767" s="92"/>
      <c r="J767" s="92"/>
      <c r="K767" s="92"/>
      <c r="L767" s="92"/>
      <c r="M767" s="92"/>
      <c r="N767" s="92"/>
      <c r="O767" s="92"/>
      <c r="P767" s="92"/>
      <c r="Q767" s="578"/>
      <c r="R767" s="578"/>
      <c r="S767" s="578"/>
      <c r="T767" s="578"/>
      <c r="U767" s="578"/>
      <c r="V767" s="578"/>
      <c r="W767" s="578"/>
      <c r="X767" s="578"/>
      <c r="Y767" s="578"/>
      <c r="Z767" s="578"/>
      <c r="AA767" s="92"/>
    </row>
    <row r="768" spans="3:27" s="2" customFormat="1">
      <c r="C768" s="92"/>
      <c r="D768" s="92"/>
      <c r="E768" s="92"/>
      <c r="F768" s="92"/>
      <c r="G768" s="92"/>
      <c r="H768" s="92"/>
      <c r="I768" s="92"/>
      <c r="J768" s="92"/>
      <c r="K768" s="92"/>
      <c r="L768" s="92"/>
      <c r="M768" s="92"/>
      <c r="N768" s="92"/>
      <c r="O768" s="92"/>
      <c r="P768" s="92"/>
      <c r="Q768" s="578"/>
      <c r="R768" s="578"/>
      <c r="S768" s="578"/>
      <c r="T768" s="578"/>
      <c r="U768" s="578"/>
      <c r="V768" s="578"/>
      <c r="W768" s="578"/>
      <c r="X768" s="578"/>
      <c r="Y768" s="578"/>
      <c r="Z768" s="578"/>
      <c r="AA768" s="92"/>
    </row>
    <row r="769" spans="3:27" s="2" customFormat="1">
      <c r="C769" s="92"/>
      <c r="D769" s="92"/>
      <c r="E769" s="92"/>
      <c r="F769" s="92"/>
      <c r="G769" s="92"/>
      <c r="H769" s="92"/>
      <c r="I769" s="92"/>
      <c r="J769" s="92"/>
      <c r="K769" s="92"/>
      <c r="L769" s="92"/>
      <c r="M769" s="92"/>
      <c r="N769" s="92"/>
      <c r="O769" s="92"/>
      <c r="P769" s="92"/>
      <c r="Q769" s="578"/>
      <c r="R769" s="578"/>
      <c r="S769" s="578"/>
      <c r="T769" s="578"/>
      <c r="U769" s="578"/>
      <c r="V769" s="578"/>
      <c r="W769" s="578"/>
      <c r="X769" s="578"/>
      <c r="Y769" s="578"/>
      <c r="Z769" s="578"/>
      <c r="AA769" s="92"/>
    </row>
    <row r="770" spans="3:27" s="2" customFormat="1">
      <c r="C770" s="92"/>
      <c r="D770" s="92"/>
      <c r="E770" s="92"/>
      <c r="F770" s="92"/>
      <c r="G770" s="92"/>
      <c r="H770" s="92"/>
      <c r="I770" s="92"/>
      <c r="J770" s="92"/>
      <c r="K770" s="92"/>
      <c r="L770" s="92"/>
      <c r="M770" s="92"/>
      <c r="N770" s="92"/>
      <c r="O770" s="92"/>
      <c r="P770" s="92"/>
      <c r="Q770" s="578"/>
      <c r="R770" s="578"/>
      <c r="S770" s="578"/>
      <c r="T770" s="578"/>
      <c r="U770" s="578"/>
      <c r="V770" s="578"/>
      <c r="W770" s="578"/>
      <c r="X770" s="578"/>
      <c r="Y770" s="578"/>
      <c r="Z770" s="578"/>
      <c r="AA770" s="92"/>
    </row>
    <row r="771" spans="3:27" s="2" customFormat="1">
      <c r="C771" s="92"/>
      <c r="D771" s="92"/>
      <c r="E771" s="92"/>
      <c r="F771" s="92"/>
      <c r="G771" s="92"/>
      <c r="H771" s="92"/>
      <c r="I771" s="92"/>
      <c r="J771" s="92"/>
      <c r="K771" s="92"/>
      <c r="L771" s="92"/>
      <c r="M771" s="92"/>
      <c r="N771" s="92"/>
      <c r="O771" s="92"/>
      <c r="P771" s="92"/>
      <c r="Q771" s="578"/>
      <c r="R771" s="578"/>
      <c r="S771" s="578"/>
      <c r="T771" s="578"/>
      <c r="U771" s="578"/>
      <c r="V771" s="578"/>
      <c r="W771" s="578"/>
      <c r="X771" s="578"/>
      <c r="Y771" s="578"/>
      <c r="Z771" s="578"/>
      <c r="AA771" s="92"/>
    </row>
    <row r="772" spans="3:27" s="2" customFormat="1">
      <c r="C772" s="92"/>
      <c r="D772" s="92"/>
      <c r="E772" s="92"/>
      <c r="F772" s="92"/>
      <c r="G772" s="92"/>
      <c r="H772" s="92"/>
      <c r="I772" s="92"/>
      <c r="J772" s="92"/>
      <c r="K772" s="92"/>
      <c r="L772" s="92"/>
      <c r="M772" s="92"/>
      <c r="N772" s="92"/>
      <c r="O772" s="92"/>
      <c r="P772" s="92"/>
      <c r="Q772" s="578"/>
      <c r="R772" s="578"/>
      <c r="S772" s="578"/>
      <c r="T772" s="578"/>
      <c r="U772" s="578"/>
      <c r="V772" s="578"/>
      <c r="W772" s="578"/>
      <c r="X772" s="578"/>
      <c r="Y772" s="578"/>
      <c r="Z772" s="578"/>
      <c r="AA772" s="92"/>
    </row>
    <row r="773" spans="3:27" s="2" customFormat="1">
      <c r="C773" s="92"/>
      <c r="D773" s="92"/>
      <c r="E773" s="92"/>
      <c r="F773" s="92"/>
      <c r="G773" s="92"/>
      <c r="H773" s="92"/>
      <c r="I773" s="92"/>
      <c r="J773" s="92"/>
      <c r="K773" s="92"/>
      <c r="L773" s="92"/>
      <c r="M773" s="92"/>
      <c r="N773" s="92"/>
      <c r="O773" s="92"/>
      <c r="P773" s="92"/>
      <c r="Q773" s="578"/>
      <c r="R773" s="578"/>
      <c r="S773" s="578"/>
      <c r="T773" s="578"/>
      <c r="U773" s="578"/>
      <c r="V773" s="578"/>
      <c r="W773" s="578"/>
      <c r="X773" s="578"/>
      <c r="Y773" s="578"/>
      <c r="Z773" s="578"/>
      <c r="AA773" s="92"/>
    </row>
    <row r="774" spans="3:27" s="2" customFormat="1">
      <c r="C774" s="92"/>
      <c r="D774" s="92"/>
      <c r="E774" s="92"/>
      <c r="F774" s="92"/>
      <c r="G774" s="92"/>
      <c r="H774" s="92"/>
      <c r="I774" s="92"/>
      <c r="J774" s="92"/>
      <c r="K774" s="92"/>
      <c r="L774" s="92"/>
      <c r="M774" s="92"/>
      <c r="N774" s="92"/>
      <c r="O774" s="92"/>
      <c r="P774" s="92"/>
      <c r="Q774" s="578"/>
      <c r="R774" s="578"/>
      <c r="S774" s="578"/>
      <c r="T774" s="578"/>
      <c r="U774" s="578"/>
      <c r="V774" s="578"/>
      <c r="W774" s="578"/>
      <c r="X774" s="578"/>
      <c r="Y774" s="578"/>
      <c r="Z774" s="578"/>
      <c r="AA774" s="92"/>
    </row>
    <row r="775" spans="3:27" s="2" customFormat="1">
      <c r="C775" s="92"/>
      <c r="D775" s="92"/>
      <c r="E775" s="92"/>
      <c r="F775" s="92"/>
      <c r="G775" s="92"/>
      <c r="H775" s="92"/>
      <c r="I775" s="92"/>
      <c r="J775" s="92"/>
      <c r="K775" s="92"/>
      <c r="L775" s="92"/>
      <c r="M775" s="92"/>
      <c r="N775" s="92"/>
      <c r="O775" s="92"/>
      <c r="P775" s="92"/>
      <c r="Q775" s="578"/>
      <c r="R775" s="578"/>
      <c r="S775" s="578"/>
      <c r="T775" s="578"/>
      <c r="U775" s="578"/>
      <c r="V775" s="578"/>
      <c r="W775" s="578"/>
      <c r="X775" s="578"/>
      <c r="Y775" s="578"/>
      <c r="Z775" s="578"/>
      <c r="AA775" s="92"/>
    </row>
    <row r="776" spans="3:27" s="2" customFormat="1">
      <c r="C776" s="92"/>
      <c r="D776" s="92"/>
      <c r="E776" s="92"/>
      <c r="F776" s="92"/>
      <c r="G776" s="92"/>
      <c r="H776" s="92"/>
      <c r="I776" s="92"/>
      <c r="J776" s="92"/>
      <c r="K776" s="92"/>
      <c r="L776" s="92"/>
      <c r="M776" s="92"/>
      <c r="N776" s="92"/>
      <c r="O776" s="92"/>
      <c r="P776" s="92"/>
      <c r="Q776" s="578"/>
      <c r="R776" s="578"/>
      <c r="S776" s="578"/>
      <c r="T776" s="578"/>
      <c r="U776" s="578"/>
      <c r="V776" s="578"/>
      <c r="W776" s="578"/>
      <c r="X776" s="578"/>
      <c r="Y776" s="578"/>
      <c r="Z776" s="578"/>
      <c r="AA776" s="92"/>
    </row>
    <row r="777" spans="3:27" s="2" customFormat="1">
      <c r="C777" s="92"/>
      <c r="D777" s="92"/>
      <c r="E777" s="92"/>
      <c r="F777" s="92"/>
      <c r="G777" s="92"/>
      <c r="H777" s="92"/>
      <c r="I777" s="92"/>
      <c r="J777" s="92"/>
      <c r="K777" s="92"/>
      <c r="L777" s="92"/>
      <c r="M777" s="92"/>
      <c r="N777" s="92"/>
      <c r="O777" s="92"/>
      <c r="P777" s="92"/>
      <c r="Q777" s="578"/>
      <c r="R777" s="578"/>
      <c r="S777" s="578"/>
      <c r="T777" s="578"/>
      <c r="U777" s="578"/>
      <c r="V777" s="578"/>
      <c r="W777" s="578"/>
      <c r="X777" s="578"/>
      <c r="Y777" s="578"/>
      <c r="Z777" s="578"/>
      <c r="AA777" s="92"/>
    </row>
    <row r="778" spans="3:27" s="2" customFormat="1">
      <c r="C778" s="92"/>
      <c r="D778" s="92"/>
      <c r="E778" s="92"/>
      <c r="F778" s="92"/>
      <c r="G778" s="92"/>
      <c r="H778" s="92"/>
      <c r="I778" s="92"/>
      <c r="J778" s="92"/>
      <c r="K778" s="92"/>
      <c r="L778" s="92"/>
      <c r="M778" s="92"/>
      <c r="N778" s="92"/>
      <c r="O778" s="92"/>
      <c r="P778" s="92"/>
      <c r="Q778" s="578"/>
      <c r="R778" s="578"/>
      <c r="S778" s="578"/>
      <c r="T778" s="578"/>
      <c r="U778" s="578"/>
      <c r="V778" s="578"/>
      <c r="W778" s="578"/>
      <c r="X778" s="578"/>
      <c r="Y778" s="578"/>
      <c r="Z778" s="578"/>
      <c r="AA778" s="92"/>
    </row>
    <row r="779" spans="3:27" s="2" customFormat="1">
      <c r="C779" s="92"/>
      <c r="D779" s="92"/>
      <c r="E779" s="92"/>
      <c r="F779" s="92"/>
      <c r="G779" s="92"/>
      <c r="H779" s="92"/>
      <c r="I779" s="92"/>
      <c r="J779" s="92"/>
      <c r="K779" s="92"/>
      <c r="L779" s="92"/>
      <c r="M779" s="92"/>
      <c r="N779" s="92"/>
      <c r="O779" s="92"/>
      <c r="P779" s="92"/>
      <c r="Q779" s="578"/>
      <c r="R779" s="578"/>
      <c r="S779" s="578"/>
      <c r="T779" s="578"/>
      <c r="U779" s="578"/>
      <c r="V779" s="578"/>
      <c r="W779" s="578"/>
      <c r="X779" s="578"/>
      <c r="Y779" s="578"/>
      <c r="Z779" s="578"/>
      <c r="AA779" s="92"/>
    </row>
    <row r="780" spans="3:27" s="2" customFormat="1">
      <c r="C780" s="92"/>
      <c r="D780" s="92"/>
      <c r="E780" s="92"/>
      <c r="F780" s="92"/>
      <c r="G780" s="92"/>
      <c r="H780" s="92"/>
      <c r="I780" s="92"/>
      <c r="J780" s="92"/>
      <c r="K780" s="92"/>
      <c r="L780" s="92"/>
      <c r="M780" s="92"/>
      <c r="N780" s="92"/>
      <c r="O780" s="92"/>
      <c r="P780" s="92"/>
      <c r="Q780" s="578"/>
      <c r="R780" s="578"/>
      <c r="S780" s="578"/>
      <c r="T780" s="578"/>
      <c r="U780" s="578"/>
      <c r="V780" s="578"/>
      <c r="W780" s="578"/>
      <c r="X780" s="578"/>
      <c r="Y780" s="578"/>
      <c r="Z780" s="578"/>
      <c r="AA780" s="92"/>
    </row>
    <row r="781" spans="3:27" s="2" customFormat="1">
      <c r="C781" s="92"/>
      <c r="D781" s="92"/>
      <c r="E781" s="92"/>
      <c r="F781" s="92"/>
      <c r="G781" s="92"/>
      <c r="H781" s="92"/>
      <c r="I781" s="92"/>
      <c r="J781" s="92"/>
      <c r="K781" s="92"/>
      <c r="L781" s="92"/>
      <c r="M781" s="92"/>
      <c r="N781" s="92"/>
      <c r="O781" s="92"/>
      <c r="P781" s="92"/>
      <c r="Q781" s="578"/>
      <c r="R781" s="578"/>
      <c r="S781" s="578"/>
      <c r="T781" s="578"/>
      <c r="U781" s="578"/>
      <c r="V781" s="578"/>
      <c r="W781" s="578"/>
      <c r="X781" s="578"/>
      <c r="Y781" s="578"/>
      <c r="Z781" s="578"/>
      <c r="AA781" s="92"/>
    </row>
    <row r="782" spans="3:27" s="2" customFormat="1">
      <c r="C782" s="92"/>
      <c r="D782" s="92"/>
      <c r="E782" s="92"/>
      <c r="F782" s="92"/>
      <c r="G782" s="92"/>
      <c r="H782" s="92"/>
      <c r="I782" s="92"/>
      <c r="J782" s="92"/>
      <c r="K782" s="92"/>
      <c r="L782" s="92"/>
      <c r="M782" s="92"/>
      <c r="N782" s="92"/>
      <c r="O782" s="92"/>
      <c r="P782" s="92"/>
      <c r="Q782" s="578"/>
      <c r="R782" s="578"/>
      <c r="S782" s="578"/>
      <c r="T782" s="578"/>
      <c r="U782" s="578"/>
      <c r="V782" s="578"/>
      <c r="W782" s="578"/>
      <c r="X782" s="578"/>
      <c r="Y782" s="578"/>
      <c r="Z782" s="578"/>
      <c r="AA782" s="92"/>
    </row>
    <row r="783" spans="3:27" s="2" customFormat="1">
      <c r="C783" s="92"/>
      <c r="D783" s="92"/>
      <c r="E783" s="92"/>
      <c r="F783" s="92"/>
      <c r="G783" s="92"/>
      <c r="H783" s="92"/>
      <c r="I783" s="92"/>
      <c r="J783" s="92"/>
      <c r="K783" s="92"/>
      <c r="L783" s="92"/>
      <c r="M783" s="92"/>
      <c r="N783" s="92"/>
      <c r="O783" s="92"/>
      <c r="P783" s="92"/>
      <c r="Q783" s="578"/>
      <c r="R783" s="578"/>
      <c r="S783" s="578"/>
      <c r="T783" s="578"/>
      <c r="U783" s="578"/>
      <c r="V783" s="578"/>
      <c r="W783" s="578"/>
      <c r="X783" s="578"/>
      <c r="Y783" s="578"/>
      <c r="Z783" s="578"/>
      <c r="AA783" s="92"/>
    </row>
    <row r="784" spans="3:27" s="2" customFormat="1">
      <c r="C784" s="92"/>
      <c r="D784" s="92"/>
      <c r="E784" s="92"/>
      <c r="F784" s="92"/>
      <c r="G784" s="92"/>
      <c r="H784" s="92"/>
      <c r="I784" s="92"/>
      <c r="J784" s="92"/>
      <c r="K784" s="92"/>
      <c r="L784" s="92"/>
      <c r="M784" s="92"/>
      <c r="N784" s="92"/>
      <c r="O784" s="92"/>
      <c r="P784" s="92"/>
      <c r="Q784" s="578"/>
      <c r="R784" s="578"/>
      <c r="S784" s="578"/>
      <c r="T784" s="578"/>
      <c r="U784" s="578"/>
      <c r="V784" s="578"/>
      <c r="W784" s="578"/>
      <c r="X784" s="578"/>
      <c r="Y784" s="578"/>
      <c r="Z784" s="578"/>
      <c r="AA784" s="92"/>
    </row>
    <row r="785" spans="3:27" s="2" customFormat="1">
      <c r="C785" s="92"/>
      <c r="D785" s="92"/>
      <c r="E785" s="92"/>
      <c r="F785" s="92"/>
      <c r="G785" s="92"/>
      <c r="H785" s="92"/>
      <c r="I785" s="92"/>
      <c r="J785" s="92"/>
      <c r="K785" s="92"/>
      <c r="L785" s="92"/>
      <c r="M785" s="92"/>
      <c r="N785" s="92"/>
      <c r="O785" s="92"/>
      <c r="P785" s="92"/>
      <c r="Q785" s="578"/>
      <c r="R785" s="578"/>
      <c r="S785" s="578"/>
      <c r="T785" s="578"/>
      <c r="U785" s="578"/>
      <c r="V785" s="578"/>
      <c r="W785" s="578"/>
      <c r="X785" s="578"/>
      <c r="Y785" s="578"/>
      <c r="Z785" s="578"/>
      <c r="AA785" s="92"/>
    </row>
    <row r="786" spans="3:27" s="2" customFormat="1">
      <c r="C786" s="92"/>
      <c r="D786" s="92"/>
      <c r="E786" s="92"/>
      <c r="F786" s="92"/>
      <c r="G786" s="92"/>
      <c r="H786" s="92"/>
      <c r="I786" s="92"/>
      <c r="J786" s="92"/>
      <c r="K786" s="92"/>
      <c r="L786" s="92"/>
      <c r="M786" s="92"/>
      <c r="N786" s="92"/>
      <c r="O786" s="92"/>
      <c r="P786" s="92"/>
      <c r="Q786" s="578"/>
      <c r="R786" s="578"/>
      <c r="S786" s="578"/>
      <c r="T786" s="578"/>
      <c r="U786" s="578"/>
      <c r="V786" s="578"/>
      <c r="W786" s="578"/>
      <c r="X786" s="578"/>
      <c r="Y786" s="578"/>
      <c r="Z786" s="578"/>
      <c r="AA786" s="92"/>
    </row>
    <row r="787" spans="3:27" s="2" customFormat="1">
      <c r="C787" s="92"/>
      <c r="D787" s="92"/>
      <c r="E787" s="92"/>
      <c r="F787" s="92"/>
      <c r="G787" s="92"/>
      <c r="H787" s="92"/>
      <c r="I787" s="92"/>
      <c r="J787" s="92"/>
      <c r="K787" s="92"/>
      <c r="L787" s="92"/>
      <c r="M787" s="92"/>
      <c r="N787" s="92"/>
      <c r="O787" s="92"/>
      <c r="P787" s="92"/>
      <c r="Q787" s="578"/>
      <c r="R787" s="578"/>
      <c r="S787" s="578"/>
      <c r="T787" s="578"/>
      <c r="U787" s="578"/>
      <c r="V787" s="578"/>
      <c r="W787" s="578"/>
      <c r="X787" s="578"/>
      <c r="Y787" s="578"/>
      <c r="Z787" s="578"/>
      <c r="AA787" s="92"/>
    </row>
    <row r="788" spans="3:27" s="2" customFormat="1">
      <c r="C788" s="92"/>
      <c r="D788" s="92"/>
      <c r="E788" s="92"/>
      <c r="F788" s="92"/>
      <c r="G788" s="92"/>
      <c r="H788" s="92"/>
      <c r="I788" s="92"/>
      <c r="J788" s="92"/>
      <c r="K788" s="92"/>
      <c r="L788" s="92"/>
      <c r="M788" s="92"/>
      <c r="N788" s="92"/>
      <c r="O788" s="92"/>
      <c r="P788" s="92"/>
      <c r="Q788" s="578"/>
      <c r="R788" s="578"/>
      <c r="S788" s="578"/>
      <c r="T788" s="578"/>
      <c r="U788" s="578"/>
      <c r="V788" s="578"/>
      <c r="W788" s="578"/>
      <c r="X788" s="578"/>
      <c r="Y788" s="578"/>
      <c r="Z788" s="578"/>
      <c r="AA788" s="92"/>
    </row>
    <row r="789" spans="3:27" s="2" customFormat="1">
      <c r="C789" s="92"/>
      <c r="D789" s="92"/>
      <c r="E789" s="92"/>
      <c r="F789" s="92"/>
      <c r="G789" s="92"/>
      <c r="H789" s="92"/>
      <c r="I789" s="92"/>
      <c r="J789" s="92"/>
      <c r="K789" s="92"/>
      <c r="L789" s="92"/>
      <c r="M789" s="92"/>
      <c r="N789" s="92"/>
      <c r="O789" s="92"/>
      <c r="P789" s="92"/>
      <c r="Q789" s="578"/>
      <c r="R789" s="578"/>
      <c r="S789" s="578"/>
      <c r="T789" s="578"/>
      <c r="U789" s="578"/>
      <c r="V789" s="578"/>
      <c r="W789" s="578"/>
      <c r="X789" s="578"/>
      <c r="Y789" s="578"/>
      <c r="Z789" s="578"/>
      <c r="AA789" s="92"/>
    </row>
    <row r="790" spans="3:27" s="2" customFormat="1">
      <c r="C790" s="92"/>
      <c r="D790" s="92"/>
      <c r="E790" s="92"/>
      <c r="F790" s="92"/>
      <c r="G790" s="92"/>
      <c r="H790" s="92"/>
      <c r="I790" s="92"/>
      <c r="J790" s="92"/>
      <c r="K790" s="92"/>
      <c r="L790" s="92"/>
      <c r="M790" s="92"/>
      <c r="N790" s="92"/>
      <c r="O790" s="92"/>
      <c r="P790" s="92"/>
      <c r="Q790" s="578"/>
      <c r="R790" s="578"/>
      <c r="S790" s="578"/>
      <c r="T790" s="578"/>
      <c r="U790" s="578"/>
      <c r="V790" s="578"/>
      <c r="W790" s="578"/>
      <c r="X790" s="578"/>
      <c r="Y790" s="578"/>
      <c r="Z790" s="578"/>
      <c r="AA790" s="92"/>
    </row>
    <row r="791" spans="3:27" s="2" customFormat="1">
      <c r="C791" s="92"/>
      <c r="D791" s="92"/>
      <c r="E791" s="92"/>
      <c r="F791" s="92"/>
      <c r="G791" s="92"/>
      <c r="H791" s="92"/>
      <c r="I791" s="92"/>
      <c r="J791" s="92"/>
      <c r="K791" s="92"/>
      <c r="L791" s="92"/>
      <c r="M791" s="92"/>
      <c r="N791" s="92"/>
      <c r="O791" s="92"/>
      <c r="P791" s="92"/>
      <c r="Q791" s="578"/>
      <c r="R791" s="578"/>
      <c r="S791" s="578"/>
      <c r="T791" s="578"/>
      <c r="U791" s="578"/>
      <c r="V791" s="578"/>
      <c r="W791" s="578"/>
      <c r="X791" s="578"/>
      <c r="Y791" s="578"/>
      <c r="Z791" s="578"/>
      <c r="AA791" s="92"/>
    </row>
    <row r="792" spans="3:27" s="2" customFormat="1">
      <c r="C792" s="92"/>
      <c r="D792" s="92"/>
      <c r="E792" s="92"/>
      <c r="F792" s="92"/>
      <c r="G792" s="92"/>
      <c r="H792" s="92"/>
      <c r="I792" s="92"/>
      <c r="J792" s="92"/>
      <c r="K792" s="92"/>
      <c r="L792" s="92"/>
      <c r="M792" s="92"/>
      <c r="N792" s="92"/>
      <c r="O792" s="92"/>
      <c r="P792" s="92"/>
      <c r="Q792" s="578"/>
      <c r="R792" s="578"/>
      <c r="S792" s="578"/>
      <c r="T792" s="578"/>
      <c r="U792" s="578"/>
      <c r="V792" s="578"/>
      <c r="W792" s="578"/>
      <c r="X792" s="578"/>
      <c r="Y792" s="578"/>
      <c r="Z792" s="578"/>
      <c r="AA792" s="92"/>
    </row>
    <row r="793" spans="3:27" s="2" customFormat="1">
      <c r="C793" s="92"/>
      <c r="D793" s="92"/>
      <c r="E793" s="92"/>
      <c r="F793" s="92"/>
      <c r="G793" s="92"/>
      <c r="H793" s="92"/>
      <c r="I793" s="92"/>
      <c r="J793" s="92"/>
      <c r="K793" s="92"/>
      <c r="L793" s="92"/>
      <c r="M793" s="92"/>
      <c r="N793" s="92"/>
      <c r="O793" s="92"/>
      <c r="P793" s="92"/>
      <c r="Q793" s="578"/>
      <c r="R793" s="578"/>
      <c r="S793" s="578"/>
      <c r="T793" s="578"/>
      <c r="U793" s="578"/>
      <c r="V793" s="578"/>
      <c r="W793" s="578"/>
      <c r="X793" s="578"/>
      <c r="Y793" s="578"/>
      <c r="Z793" s="578"/>
      <c r="AA793" s="92"/>
    </row>
    <row r="794" spans="3:27" s="2" customFormat="1">
      <c r="C794" s="92"/>
      <c r="D794" s="92"/>
      <c r="E794" s="92"/>
      <c r="F794" s="92"/>
      <c r="G794" s="92"/>
      <c r="H794" s="92"/>
      <c r="I794" s="92"/>
      <c r="J794" s="92"/>
      <c r="K794" s="92"/>
      <c r="L794" s="92"/>
      <c r="M794" s="92"/>
      <c r="N794" s="92"/>
      <c r="O794" s="92"/>
      <c r="P794" s="92"/>
      <c r="Q794" s="578"/>
      <c r="R794" s="578"/>
      <c r="S794" s="578"/>
      <c r="T794" s="578"/>
      <c r="U794" s="578"/>
      <c r="V794" s="578"/>
      <c r="W794" s="578"/>
      <c r="X794" s="578"/>
      <c r="Y794" s="578"/>
      <c r="Z794" s="578"/>
      <c r="AA794" s="92"/>
    </row>
    <row r="795" spans="3:27" s="2" customFormat="1">
      <c r="C795" s="92"/>
      <c r="D795" s="92"/>
      <c r="E795" s="92"/>
      <c r="F795" s="92"/>
      <c r="G795" s="92"/>
      <c r="H795" s="92"/>
      <c r="I795" s="92"/>
      <c r="J795" s="92"/>
      <c r="K795" s="92"/>
      <c r="L795" s="92"/>
      <c r="M795" s="92"/>
      <c r="N795" s="92"/>
      <c r="O795" s="92"/>
      <c r="P795" s="92"/>
      <c r="Q795" s="578"/>
      <c r="R795" s="578"/>
      <c r="S795" s="578"/>
      <c r="T795" s="578"/>
      <c r="U795" s="578"/>
      <c r="V795" s="578"/>
      <c r="W795" s="578"/>
      <c r="X795" s="578"/>
      <c r="Y795" s="578"/>
      <c r="Z795" s="578"/>
      <c r="AA795" s="92"/>
    </row>
    <row r="796" spans="3:27" s="2" customFormat="1">
      <c r="C796" s="92"/>
      <c r="D796" s="92"/>
      <c r="E796" s="92"/>
      <c r="F796" s="92"/>
      <c r="G796" s="92"/>
      <c r="H796" s="92"/>
      <c r="I796" s="92"/>
      <c r="J796" s="92"/>
      <c r="K796" s="92"/>
      <c r="L796" s="92"/>
      <c r="M796" s="92"/>
      <c r="N796" s="92"/>
      <c r="O796" s="92"/>
      <c r="P796" s="92"/>
      <c r="Q796" s="578"/>
      <c r="R796" s="578"/>
      <c r="S796" s="578"/>
      <c r="T796" s="578"/>
      <c r="U796" s="578"/>
      <c r="V796" s="578"/>
      <c r="W796" s="578"/>
      <c r="X796" s="578"/>
      <c r="Y796" s="578"/>
      <c r="Z796" s="578"/>
      <c r="AA796" s="92"/>
    </row>
    <row r="797" spans="3:27" s="2" customFormat="1">
      <c r="C797" s="92"/>
      <c r="D797" s="92"/>
      <c r="E797" s="92"/>
      <c r="F797" s="92"/>
      <c r="G797" s="92"/>
      <c r="H797" s="92"/>
      <c r="I797" s="92"/>
      <c r="J797" s="92"/>
      <c r="K797" s="92"/>
      <c r="L797" s="92"/>
      <c r="M797" s="92"/>
      <c r="N797" s="92"/>
      <c r="O797" s="92"/>
      <c r="P797" s="92"/>
      <c r="Q797" s="578"/>
      <c r="R797" s="578"/>
      <c r="S797" s="578"/>
      <c r="T797" s="578"/>
      <c r="U797" s="578"/>
      <c r="V797" s="578"/>
      <c r="W797" s="578"/>
      <c r="X797" s="578"/>
      <c r="Y797" s="578"/>
      <c r="Z797" s="578"/>
      <c r="AA797" s="92"/>
    </row>
    <row r="798" spans="3:27" s="2" customFormat="1">
      <c r="C798" s="92"/>
      <c r="D798" s="92"/>
      <c r="E798" s="92"/>
      <c r="F798" s="92"/>
      <c r="G798" s="92"/>
      <c r="H798" s="92"/>
      <c r="I798" s="92"/>
      <c r="J798" s="92"/>
      <c r="K798" s="92"/>
      <c r="L798" s="92"/>
      <c r="M798" s="92"/>
      <c r="N798" s="92"/>
      <c r="O798" s="92"/>
      <c r="P798" s="92"/>
      <c r="Q798" s="578"/>
      <c r="R798" s="578"/>
      <c r="S798" s="578"/>
      <c r="T798" s="578"/>
      <c r="U798" s="578"/>
      <c r="V798" s="578"/>
      <c r="W798" s="578"/>
      <c r="X798" s="578"/>
      <c r="Y798" s="578"/>
      <c r="Z798" s="578"/>
      <c r="AA798" s="92"/>
    </row>
    <row r="799" spans="3:27" s="2" customFormat="1">
      <c r="C799" s="92"/>
      <c r="D799" s="92"/>
      <c r="E799" s="92"/>
      <c r="F799" s="92"/>
      <c r="G799" s="92"/>
      <c r="H799" s="92"/>
      <c r="I799" s="92"/>
      <c r="J799" s="92"/>
      <c r="K799" s="92"/>
      <c r="L799" s="92"/>
      <c r="M799" s="92"/>
      <c r="N799" s="92"/>
      <c r="O799" s="92"/>
      <c r="P799" s="92"/>
      <c r="Q799" s="578"/>
      <c r="R799" s="578"/>
      <c r="S799" s="578"/>
      <c r="T799" s="578"/>
      <c r="U799" s="578"/>
      <c r="V799" s="578"/>
      <c r="W799" s="578"/>
      <c r="X799" s="578"/>
      <c r="Y799" s="578"/>
      <c r="Z799" s="578"/>
      <c r="AA799" s="92"/>
    </row>
    <row r="800" spans="3:27" s="2" customFormat="1">
      <c r="C800" s="92"/>
      <c r="D800" s="92"/>
      <c r="E800" s="92"/>
      <c r="F800" s="92"/>
      <c r="G800" s="92"/>
      <c r="H800" s="92"/>
      <c r="I800" s="92"/>
      <c r="J800" s="92"/>
      <c r="K800" s="92"/>
      <c r="L800" s="92"/>
      <c r="M800" s="92"/>
      <c r="N800" s="92"/>
      <c r="O800" s="92"/>
      <c r="P800" s="92"/>
      <c r="Q800" s="578"/>
      <c r="R800" s="578"/>
      <c r="S800" s="578"/>
      <c r="T800" s="578"/>
      <c r="U800" s="578"/>
      <c r="V800" s="578"/>
      <c r="W800" s="578"/>
      <c r="X800" s="578"/>
      <c r="Y800" s="578"/>
      <c r="Z800" s="578"/>
      <c r="AA800" s="92"/>
    </row>
    <row r="801" spans="3:27" s="2" customFormat="1">
      <c r="C801" s="92"/>
      <c r="D801" s="92"/>
      <c r="E801" s="92"/>
      <c r="F801" s="92"/>
      <c r="G801" s="92"/>
      <c r="H801" s="92"/>
      <c r="I801" s="92"/>
      <c r="J801" s="92"/>
      <c r="K801" s="92"/>
      <c r="L801" s="92"/>
      <c r="M801" s="92"/>
      <c r="N801" s="92"/>
      <c r="O801" s="92"/>
      <c r="P801" s="92"/>
      <c r="Q801" s="578"/>
      <c r="R801" s="578"/>
      <c r="S801" s="578"/>
      <c r="T801" s="578"/>
      <c r="U801" s="578"/>
      <c r="V801" s="578"/>
      <c r="W801" s="578"/>
      <c r="X801" s="578"/>
      <c r="Y801" s="578"/>
      <c r="Z801" s="578"/>
      <c r="AA801" s="92"/>
    </row>
    <row r="802" spans="3:27" s="2" customFormat="1">
      <c r="C802" s="92"/>
      <c r="D802" s="92"/>
      <c r="E802" s="92"/>
      <c r="F802" s="92"/>
      <c r="G802" s="92"/>
      <c r="H802" s="92"/>
      <c r="I802" s="92"/>
      <c r="J802" s="92"/>
      <c r="K802" s="92"/>
      <c r="L802" s="92"/>
      <c r="M802" s="92"/>
      <c r="N802" s="92"/>
      <c r="O802" s="92"/>
      <c r="P802" s="92"/>
      <c r="Q802" s="578"/>
      <c r="R802" s="578"/>
      <c r="S802" s="578"/>
      <c r="T802" s="578"/>
      <c r="U802" s="578"/>
      <c r="V802" s="578"/>
      <c r="W802" s="578"/>
      <c r="X802" s="578"/>
      <c r="Y802" s="578"/>
      <c r="Z802" s="578"/>
      <c r="AA802" s="92"/>
    </row>
    <row r="803" spans="3:27" s="2" customFormat="1">
      <c r="C803" s="92"/>
      <c r="D803" s="92"/>
      <c r="E803" s="92"/>
      <c r="F803" s="92"/>
      <c r="G803" s="92"/>
      <c r="H803" s="92"/>
      <c r="I803" s="92"/>
      <c r="J803" s="92"/>
      <c r="K803" s="92"/>
      <c r="L803" s="92"/>
      <c r="M803" s="92"/>
      <c r="N803" s="92"/>
      <c r="O803" s="92"/>
      <c r="P803" s="92"/>
      <c r="Q803" s="578"/>
      <c r="R803" s="578"/>
      <c r="S803" s="578"/>
      <c r="T803" s="578"/>
      <c r="U803" s="578"/>
      <c r="V803" s="578"/>
      <c r="W803" s="578"/>
      <c r="X803" s="578"/>
      <c r="Y803" s="578"/>
      <c r="Z803" s="578"/>
      <c r="AA803" s="92"/>
    </row>
    <row r="804" spans="3:27" s="2" customFormat="1">
      <c r="C804" s="92"/>
      <c r="D804" s="92"/>
      <c r="E804" s="92"/>
      <c r="F804" s="92"/>
      <c r="G804" s="92"/>
      <c r="H804" s="92"/>
      <c r="I804" s="92"/>
      <c r="J804" s="92"/>
      <c r="K804" s="92"/>
      <c r="L804" s="92"/>
      <c r="M804" s="92"/>
      <c r="N804" s="92"/>
      <c r="O804" s="92"/>
      <c r="P804" s="92"/>
      <c r="Q804" s="578"/>
      <c r="R804" s="578"/>
      <c r="S804" s="578"/>
      <c r="T804" s="578"/>
      <c r="U804" s="578"/>
      <c r="V804" s="578"/>
      <c r="W804" s="578"/>
      <c r="X804" s="578"/>
      <c r="Y804" s="578"/>
      <c r="Z804" s="578"/>
      <c r="AA804" s="92"/>
    </row>
    <row r="805" spans="3:27" s="2" customFormat="1">
      <c r="C805" s="92"/>
      <c r="D805" s="92"/>
      <c r="E805" s="92"/>
      <c r="F805" s="92"/>
      <c r="G805" s="92"/>
      <c r="H805" s="92"/>
      <c r="I805" s="92"/>
      <c r="J805" s="92"/>
      <c r="K805" s="92"/>
      <c r="L805" s="92"/>
      <c r="M805" s="92"/>
      <c r="N805" s="92"/>
      <c r="O805" s="92"/>
      <c r="P805" s="92"/>
      <c r="Q805" s="578"/>
      <c r="R805" s="578"/>
      <c r="S805" s="578"/>
      <c r="T805" s="578"/>
      <c r="U805" s="578"/>
      <c r="V805" s="578"/>
      <c r="W805" s="578"/>
      <c r="X805" s="578"/>
      <c r="Y805" s="578"/>
      <c r="Z805" s="578"/>
      <c r="AA805" s="92"/>
    </row>
    <row r="806" spans="3:27" s="2" customFormat="1">
      <c r="C806" s="92"/>
      <c r="D806" s="92"/>
      <c r="E806" s="92"/>
      <c r="F806" s="92"/>
      <c r="G806" s="92"/>
      <c r="H806" s="92"/>
      <c r="I806" s="92"/>
      <c r="J806" s="92"/>
      <c r="K806" s="92"/>
      <c r="L806" s="92"/>
      <c r="M806" s="92"/>
      <c r="N806" s="92"/>
      <c r="O806" s="92"/>
      <c r="P806" s="92"/>
      <c r="Q806" s="578"/>
      <c r="R806" s="578"/>
      <c r="S806" s="578"/>
      <c r="T806" s="578"/>
      <c r="U806" s="578"/>
      <c r="V806" s="578"/>
      <c r="W806" s="578"/>
      <c r="X806" s="578"/>
      <c r="Y806" s="578"/>
      <c r="Z806" s="578"/>
      <c r="AA806" s="92"/>
    </row>
    <row r="807" spans="3:27" s="2" customFormat="1">
      <c r="C807" s="92"/>
      <c r="D807" s="92"/>
      <c r="E807" s="92"/>
      <c r="F807" s="92"/>
      <c r="G807" s="92"/>
      <c r="H807" s="92"/>
      <c r="I807" s="92"/>
      <c r="J807" s="92"/>
      <c r="K807" s="92"/>
      <c r="L807" s="92"/>
      <c r="M807" s="92"/>
      <c r="N807" s="92"/>
      <c r="O807" s="92"/>
      <c r="P807" s="92"/>
      <c r="Q807" s="578"/>
      <c r="R807" s="578"/>
      <c r="S807" s="578"/>
      <c r="T807" s="578"/>
      <c r="U807" s="578"/>
      <c r="V807" s="578"/>
      <c r="W807" s="578"/>
      <c r="X807" s="578"/>
      <c r="Y807" s="578"/>
      <c r="Z807" s="578"/>
      <c r="AA807" s="92"/>
    </row>
    <row r="808" spans="3:27" s="2" customFormat="1">
      <c r="C808" s="92"/>
      <c r="D808" s="92"/>
      <c r="E808" s="92"/>
      <c r="F808" s="92"/>
      <c r="G808" s="92"/>
      <c r="H808" s="92"/>
      <c r="I808" s="92"/>
      <c r="J808" s="92"/>
      <c r="K808" s="92"/>
      <c r="L808" s="92"/>
      <c r="M808" s="92"/>
      <c r="N808" s="92"/>
      <c r="O808" s="92"/>
      <c r="P808" s="92"/>
      <c r="Q808" s="578"/>
      <c r="R808" s="578"/>
      <c r="S808" s="578"/>
      <c r="T808" s="578"/>
      <c r="U808" s="578"/>
      <c r="V808" s="578"/>
      <c r="W808" s="578"/>
      <c r="X808" s="578"/>
      <c r="Y808" s="578"/>
      <c r="Z808" s="578"/>
      <c r="AA808" s="92"/>
    </row>
    <row r="809" spans="3:27" s="2" customFormat="1">
      <c r="C809" s="92"/>
      <c r="D809" s="92"/>
      <c r="E809" s="92"/>
      <c r="F809" s="92"/>
      <c r="G809" s="92"/>
      <c r="H809" s="92"/>
      <c r="I809" s="92"/>
      <c r="J809" s="92"/>
      <c r="K809" s="92"/>
      <c r="L809" s="92"/>
      <c r="M809" s="92"/>
      <c r="N809" s="92"/>
      <c r="O809" s="92"/>
      <c r="P809" s="92"/>
      <c r="Q809" s="578"/>
      <c r="R809" s="578"/>
      <c r="S809" s="578"/>
      <c r="T809" s="578"/>
      <c r="U809" s="578"/>
      <c r="V809" s="578"/>
      <c r="W809" s="578"/>
      <c r="X809" s="578"/>
      <c r="Y809" s="578"/>
      <c r="Z809" s="578"/>
      <c r="AA809" s="92"/>
    </row>
    <row r="810" spans="3:27" s="2" customFormat="1">
      <c r="C810" s="92"/>
      <c r="D810" s="92"/>
      <c r="E810" s="92"/>
      <c r="F810" s="92"/>
      <c r="G810" s="92"/>
      <c r="H810" s="92"/>
      <c r="I810" s="92"/>
      <c r="J810" s="92"/>
      <c r="K810" s="92"/>
      <c r="L810" s="92"/>
      <c r="M810" s="92"/>
      <c r="N810" s="92"/>
      <c r="O810" s="92"/>
      <c r="P810" s="92"/>
      <c r="Q810" s="578"/>
      <c r="R810" s="578"/>
      <c r="S810" s="578"/>
      <c r="T810" s="578"/>
      <c r="U810" s="578"/>
      <c r="V810" s="578"/>
      <c r="W810" s="578"/>
      <c r="X810" s="578"/>
      <c r="Y810" s="578"/>
      <c r="Z810" s="578"/>
      <c r="AA810" s="92"/>
    </row>
    <row r="811" spans="3:27" s="2" customFormat="1">
      <c r="C811" s="92"/>
      <c r="D811" s="92"/>
      <c r="E811" s="92"/>
      <c r="F811" s="92"/>
      <c r="G811" s="92"/>
      <c r="H811" s="92"/>
      <c r="I811" s="92"/>
      <c r="J811" s="92"/>
      <c r="K811" s="92"/>
      <c r="L811" s="92"/>
      <c r="M811" s="92"/>
      <c r="N811" s="92"/>
      <c r="O811" s="92"/>
      <c r="P811" s="92"/>
      <c r="Q811" s="578"/>
      <c r="R811" s="578"/>
      <c r="S811" s="578"/>
      <c r="T811" s="578"/>
      <c r="U811" s="578"/>
      <c r="V811" s="578"/>
      <c r="W811" s="578"/>
      <c r="X811" s="578"/>
      <c r="Y811" s="578"/>
      <c r="Z811" s="578"/>
      <c r="AA811" s="92"/>
    </row>
    <row r="812" spans="3:27" s="2" customFormat="1">
      <c r="C812" s="92"/>
      <c r="D812" s="92"/>
      <c r="E812" s="92"/>
      <c r="F812" s="92"/>
      <c r="G812" s="92"/>
      <c r="H812" s="92"/>
      <c r="I812" s="92"/>
      <c r="J812" s="92"/>
      <c r="K812" s="92"/>
      <c r="L812" s="92"/>
      <c r="M812" s="92"/>
      <c r="N812" s="92"/>
      <c r="O812" s="92"/>
      <c r="P812" s="92"/>
      <c r="Q812" s="578"/>
      <c r="R812" s="578"/>
      <c r="S812" s="578"/>
      <c r="T812" s="578"/>
      <c r="U812" s="578"/>
      <c r="V812" s="578"/>
      <c r="W812" s="578"/>
      <c r="X812" s="578"/>
      <c r="Y812" s="578"/>
      <c r="Z812" s="578"/>
      <c r="AA812" s="92"/>
    </row>
    <row r="813" spans="3:27" s="2" customFormat="1">
      <c r="C813" s="92"/>
      <c r="D813" s="92"/>
      <c r="E813" s="92"/>
      <c r="F813" s="92"/>
      <c r="G813" s="92"/>
      <c r="H813" s="92"/>
      <c r="I813" s="92"/>
      <c r="J813" s="92"/>
      <c r="K813" s="92"/>
      <c r="L813" s="92"/>
      <c r="M813" s="92"/>
      <c r="N813" s="92"/>
      <c r="O813" s="92"/>
      <c r="P813" s="92"/>
      <c r="Q813" s="578"/>
      <c r="R813" s="578"/>
      <c r="S813" s="578"/>
      <c r="T813" s="578"/>
      <c r="U813" s="578"/>
      <c r="V813" s="578"/>
      <c r="W813" s="578"/>
      <c r="X813" s="578"/>
      <c r="Y813" s="578"/>
      <c r="Z813" s="578"/>
      <c r="AA813" s="92"/>
    </row>
    <row r="814" spans="3:27" s="2" customFormat="1">
      <c r="C814" s="92"/>
      <c r="D814" s="92"/>
      <c r="E814" s="92"/>
      <c r="F814" s="92"/>
      <c r="G814" s="92"/>
      <c r="H814" s="92"/>
      <c r="I814" s="92"/>
      <c r="J814" s="92"/>
      <c r="K814" s="92"/>
      <c r="L814" s="92"/>
      <c r="M814" s="92"/>
      <c r="N814" s="92"/>
      <c r="O814" s="92"/>
      <c r="P814" s="92"/>
      <c r="Q814" s="578"/>
      <c r="R814" s="578"/>
      <c r="S814" s="578"/>
      <c r="T814" s="578"/>
      <c r="U814" s="578"/>
      <c r="V814" s="578"/>
      <c r="W814" s="578"/>
      <c r="X814" s="578"/>
      <c r="Y814" s="578"/>
      <c r="Z814" s="578"/>
      <c r="AA814" s="92"/>
    </row>
    <row r="815" spans="3:27" s="2" customFormat="1">
      <c r="C815" s="92"/>
      <c r="D815" s="92"/>
      <c r="E815" s="92"/>
      <c r="F815" s="92"/>
      <c r="G815" s="92"/>
      <c r="H815" s="92"/>
      <c r="I815" s="92"/>
      <c r="J815" s="92"/>
      <c r="K815" s="92"/>
      <c r="L815" s="92"/>
      <c r="M815" s="92"/>
      <c r="N815" s="92"/>
      <c r="O815" s="92"/>
      <c r="P815" s="92"/>
      <c r="Q815" s="578"/>
      <c r="R815" s="578"/>
      <c r="S815" s="578"/>
      <c r="T815" s="578"/>
      <c r="U815" s="578"/>
      <c r="V815" s="578"/>
      <c r="W815" s="578"/>
      <c r="X815" s="578"/>
      <c r="Y815" s="578"/>
      <c r="Z815" s="578"/>
      <c r="AA815" s="92"/>
    </row>
    <row r="816" spans="3:27" s="2" customFormat="1">
      <c r="C816" s="92"/>
      <c r="D816" s="92"/>
      <c r="E816" s="92"/>
      <c r="F816" s="92"/>
      <c r="G816" s="92"/>
      <c r="H816" s="92"/>
      <c r="I816" s="92"/>
      <c r="J816" s="92"/>
      <c r="K816" s="92"/>
      <c r="L816" s="92"/>
      <c r="M816" s="92"/>
      <c r="N816" s="92"/>
      <c r="O816" s="92"/>
      <c r="P816" s="92"/>
      <c r="Q816" s="578"/>
      <c r="R816" s="578"/>
      <c r="S816" s="578"/>
      <c r="T816" s="578"/>
      <c r="U816" s="578"/>
      <c r="V816" s="578"/>
      <c r="W816" s="578"/>
      <c r="X816" s="578"/>
      <c r="Y816" s="578"/>
      <c r="Z816" s="578"/>
      <c r="AA816" s="92"/>
    </row>
    <row r="817" spans="3:27" s="2" customFormat="1">
      <c r="C817" s="92"/>
      <c r="D817" s="92"/>
      <c r="E817" s="92"/>
      <c r="F817" s="92"/>
      <c r="G817" s="92"/>
      <c r="H817" s="92"/>
      <c r="I817" s="92"/>
      <c r="J817" s="92"/>
      <c r="K817" s="92"/>
      <c r="L817" s="92"/>
      <c r="M817" s="92"/>
      <c r="N817" s="92"/>
      <c r="O817" s="92"/>
      <c r="P817" s="92"/>
      <c r="Q817" s="578"/>
      <c r="R817" s="578"/>
      <c r="S817" s="578"/>
      <c r="T817" s="578"/>
      <c r="U817" s="578"/>
      <c r="V817" s="578"/>
      <c r="W817" s="578"/>
      <c r="X817" s="578"/>
      <c r="Y817" s="578"/>
      <c r="Z817" s="578"/>
      <c r="AA817" s="92"/>
    </row>
    <row r="818" spans="3:27" s="2" customFormat="1">
      <c r="C818" s="92"/>
      <c r="D818" s="92"/>
      <c r="E818" s="92"/>
      <c r="F818" s="92"/>
      <c r="G818" s="92"/>
      <c r="H818" s="92"/>
      <c r="I818" s="92"/>
      <c r="J818" s="92"/>
      <c r="K818" s="92"/>
      <c r="L818" s="92"/>
      <c r="M818" s="92"/>
      <c r="N818" s="92"/>
      <c r="O818" s="92"/>
      <c r="P818" s="92"/>
      <c r="Q818" s="578"/>
      <c r="R818" s="578"/>
      <c r="S818" s="578"/>
      <c r="T818" s="578"/>
      <c r="U818" s="578"/>
      <c r="V818" s="578"/>
      <c r="W818" s="578"/>
      <c r="X818" s="578"/>
      <c r="Y818" s="578"/>
      <c r="Z818" s="578"/>
      <c r="AA818" s="92"/>
    </row>
    <row r="819" spans="3:27" s="2" customFormat="1">
      <c r="C819" s="92"/>
      <c r="D819" s="92"/>
      <c r="E819" s="92"/>
      <c r="F819" s="92"/>
      <c r="G819" s="92"/>
      <c r="H819" s="92"/>
      <c r="I819" s="92"/>
      <c r="J819" s="92"/>
      <c r="K819" s="92"/>
      <c r="L819" s="92"/>
      <c r="M819" s="92"/>
      <c r="N819" s="92"/>
      <c r="O819" s="92"/>
      <c r="P819" s="92"/>
      <c r="Q819" s="578"/>
      <c r="R819" s="578"/>
      <c r="S819" s="578"/>
      <c r="T819" s="578"/>
      <c r="U819" s="578"/>
      <c r="V819" s="578"/>
      <c r="W819" s="578"/>
      <c r="X819" s="578"/>
      <c r="Y819" s="578"/>
      <c r="Z819" s="578"/>
      <c r="AA819" s="92"/>
    </row>
    <row r="820" spans="3:27" s="2" customFormat="1">
      <c r="C820" s="92"/>
      <c r="D820" s="92"/>
      <c r="E820" s="92"/>
      <c r="F820" s="92"/>
      <c r="G820" s="92"/>
      <c r="H820" s="92"/>
      <c r="I820" s="92"/>
      <c r="J820" s="92"/>
      <c r="K820" s="92"/>
      <c r="L820" s="92"/>
      <c r="M820" s="92"/>
      <c r="N820" s="92"/>
      <c r="O820" s="92"/>
      <c r="P820" s="92"/>
      <c r="Q820" s="578"/>
      <c r="R820" s="578"/>
      <c r="S820" s="578"/>
      <c r="T820" s="578"/>
      <c r="U820" s="578"/>
      <c r="V820" s="578"/>
      <c r="W820" s="578"/>
      <c r="X820" s="578"/>
      <c r="Y820" s="578"/>
      <c r="Z820" s="578"/>
      <c r="AA820" s="92"/>
    </row>
    <row r="821" spans="3:27" s="2" customFormat="1">
      <c r="C821" s="92"/>
      <c r="D821" s="92"/>
      <c r="E821" s="92"/>
      <c r="F821" s="92"/>
      <c r="G821" s="92"/>
      <c r="H821" s="92"/>
      <c r="I821" s="92"/>
      <c r="J821" s="92"/>
      <c r="K821" s="92"/>
      <c r="L821" s="92"/>
      <c r="M821" s="92"/>
      <c r="N821" s="92"/>
      <c r="O821" s="92"/>
      <c r="P821" s="92"/>
      <c r="Q821" s="578"/>
      <c r="R821" s="578"/>
      <c r="S821" s="578"/>
      <c r="T821" s="578"/>
      <c r="U821" s="578"/>
      <c r="V821" s="578"/>
      <c r="W821" s="578"/>
      <c r="X821" s="578"/>
      <c r="Y821" s="578"/>
      <c r="Z821" s="578"/>
      <c r="AA821" s="92"/>
    </row>
    <row r="822" spans="3:27" s="2" customFormat="1">
      <c r="C822" s="92"/>
      <c r="D822" s="92"/>
      <c r="E822" s="92"/>
      <c r="F822" s="92"/>
      <c r="G822" s="92"/>
      <c r="H822" s="92"/>
      <c r="I822" s="92"/>
      <c r="J822" s="92"/>
      <c r="K822" s="92"/>
      <c r="L822" s="92"/>
      <c r="M822" s="92"/>
      <c r="N822" s="92"/>
      <c r="O822" s="92"/>
      <c r="P822" s="92"/>
      <c r="Q822" s="578"/>
      <c r="R822" s="578"/>
      <c r="S822" s="578"/>
      <c r="T822" s="578"/>
      <c r="U822" s="578"/>
      <c r="V822" s="578"/>
      <c r="W822" s="578"/>
      <c r="X822" s="578"/>
      <c r="Y822" s="578"/>
      <c r="Z822" s="578"/>
      <c r="AA822" s="92"/>
    </row>
    <row r="823" spans="3:27" s="2" customFormat="1">
      <c r="C823" s="92"/>
      <c r="D823" s="92"/>
      <c r="E823" s="92"/>
      <c r="F823" s="92"/>
      <c r="G823" s="92"/>
      <c r="H823" s="92"/>
      <c r="I823" s="92"/>
      <c r="J823" s="92"/>
      <c r="K823" s="92"/>
      <c r="L823" s="92"/>
      <c r="M823" s="92"/>
      <c r="N823" s="92"/>
      <c r="O823" s="92"/>
      <c r="P823" s="92"/>
      <c r="Q823" s="578"/>
      <c r="R823" s="578"/>
      <c r="S823" s="578"/>
      <c r="T823" s="578"/>
      <c r="U823" s="578"/>
      <c r="V823" s="578"/>
      <c r="W823" s="578"/>
      <c r="X823" s="578"/>
      <c r="Y823" s="578"/>
      <c r="Z823" s="578"/>
      <c r="AA823" s="92"/>
    </row>
    <row r="824" spans="3:27" s="2" customFormat="1">
      <c r="C824" s="92"/>
      <c r="D824" s="92"/>
      <c r="E824" s="92"/>
      <c r="F824" s="92"/>
      <c r="G824" s="92"/>
      <c r="H824" s="92"/>
      <c r="I824" s="92"/>
      <c r="J824" s="92"/>
      <c r="K824" s="92"/>
      <c r="L824" s="92"/>
      <c r="M824" s="92"/>
      <c r="N824" s="92"/>
      <c r="O824" s="92"/>
      <c r="P824" s="92"/>
      <c r="Q824" s="578"/>
      <c r="R824" s="578"/>
      <c r="S824" s="578"/>
      <c r="T824" s="578"/>
      <c r="U824" s="578"/>
      <c r="V824" s="578"/>
      <c r="W824" s="578"/>
      <c r="X824" s="578"/>
      <c r="Y824" s="578"/>
      <c r="Z824" s="578"/>
      <c r="AA824" s="92"/>
    </row>
    <row r="825" spans="3:27" s="2" customFormat="1">
      <c r="C825" s="92"/>
      <c r="D825" s="92"/>
      <c r="E825" s="92"/>
      <c r="F825" s="92"/>
      <c r="G825" s="92"/>
      <c r="H825" s="92"/>
      <c r="I825" s="92"/>
      <c r="J825" s="92"/>
      <c r="K825" s="92"/>
      <c r="L825" s="92"/>
      <c r="M825" s="92"/>
      <c r="N825" s="92"/>
      <c r="O825" s="92"/>
      <c r="P825" s="92"/>
      <c r="Q825" s="578"/>
      <c r="R825" s="578"/>
      <c r="S825" s="578"/>
      <c r="T825" s="578"/>
      <c r="U825" s="578"/>
      <c r="V825" s="578"/>
      <c r="W825" s="578"/>
      <c r="X825" s="578"/>
      <c r="Y825" s="578"/>
      <c r="Z825" s="578"/>
      <c r="AA825" s="92"/>
    </row>
    <row r="826" spans="3:27" s="2" customFormat="1">
      <c r="C826" s="92"/>
      <c r="D826" s="92"/>
      <c r="E826" s="92"/>
      <c r="F826" s="92"/>
      <c r="G826" s="92"/>
      <c r="H826" s="92"/>
      <c r="I826" s="92"/>
      <c r="J826" s="92"/>
      <c r="K826" s="92"/>
      <c r="L826" s="92"/>
      <c r="M826" s="92"/>
      <c r="N826" s="92"/>
      <c r="O826" s="92"/>
      <c r="P826" s="92"/>
      <c r="Q826" s="578"/>
      <c r="R826" s="578"/>
      <c r="S826" s="578"/>
      <c r="T826" s="578"/>
      <c r="U826" s="578"/>
      <c r="V826" s="578"/>
      <c r="W826" s="578"/>
      <c r="X826" s="578"/>
      <c r="Y826" s="578"/>
      <c r="Z826" s="578"/>
      <c r="AA826" s="92"/>
    </row>
    <row r="827" spans="3:27" s="2" customFormat="1">
      <c r="C827" s="92"/>
      <c r="D827" s="92"/>
      <c r="E827" s="92"/>
      <c r="F827" s="92"/>
      <c r="G827" s="92"/>
      <c r="H827" s="92"/>
      <c r="I827" s="92"/>
      <c r="J827" s="92"/>
      <c r="K827" s="92"/>
      <c r="L827" s="92"/>
      <c r="M827" s="92"/>
      <c r="N827" s="92"/>
      <c r="O827" s="92"/>
      <c r="P827" s="92"/>
      <c r="Q827" s="578"/>
      <c r="R827" s="578"/>
      <c r="S827" s="578"/>
      <c r="T827" s="578"/>
      <c r="U827" s="578"/>
      <c r="V827" s="578"/>
      <c r="W827" s="578"/>
      <c r="X827" s="578"/>
      <c r="Y827" s="578"/>
      <c r="Z827" s="578"/>
      <c r="AA827" s="92"/>
    </row>
    <row r="828" spans="3:27" s="2" customFormat="1">
      <c r="C828" s="92"/>
      <c r="D828" s="92"/>
      <c r="E828" s="92"/>
      <c r="F828" s="92"/>
      <c r="G828" s="92"/>
      <c r="H828" s="92"/>
      <c r="I828" s="92"/>
      <c r="J828" s="92"/>
      <c r="K828" s="92"/>
      <c r="L828" s="92"/>
      <c r="M828" s="92"/>
      <c r="N828" s="92"/>
      <c r="O828" s="92"/>
      <c r="P828" s="92"/>
      <c r="Q828" s="578"/>
      <c r="R828" s="578"/>
      <c r="S828" s="578"/>
      <c r="T828" s="578"/>
      <c r="U828" s="578"/>
      <c r="V828" s="578"/>
      <c r="W828" s="578"/>
      <c r="X828" s="578"/>
      <c r="Y828" s="578"/>
      <c r="Z828" s="578"/>
      <c r="AA828" s="92"/>
    </row>
    <row r="829" spans="3:27" s="2" customFormat="1">
      <c r="C829" s="92"/>
      <c r="D829" s="92"/>
      <c r="E829" s="92"/>
      <c r="F829" s="92"/>
      <c r="G829" s="92"/>
      <c r="H829" s="92"/>
      <c r="I829" s="92"/>
      <c r="J829" s="92"/>
      <c r="K829" s="92"/>
      <c r="L829" s="92"/>
      <c r="M829" s="92"/>
      <c r="N829" s="92"/>
      <c r="O829" s="92"/>
      <c r="P829" s="92"/>
      <c r="Q829" s="578"/>
      <c r="R829" s="578"/>
      <c r="S829" s="578"/>
      <c r="T829" s="578"/>
      <c r="U829" s="578"/>
      <c r="V829" s="578"/>
      <c r="W829" s="578"/>
      <c r="X829" s="578"/>
      <c r="Y829" s="578"/>
      <c r="Z829" s="578"/>
      <c r="AA829" s="92"/>
    </row>
    <row r="830" spans="3:27" s="2" customFormat="1">
      <c r="C830" s="92"/>
      <c r="D830" s="92"/>
      <c r="E830" s="92"/>
      <c r="F830" s="92"/>
      <c r="G830" s="92"/>
      <c r="H830" s="92"/>
      <c r="I830" s="92"/>
      <c r="J830" s="92"/>
      <c r="K830" s="92"/>
      <c r="L830" s="92"/>
      <c r="M830" s="92"/>
      <c r="N830" s="92"/>
      <c r="O830" s="92"/>
      <c r="P830" s="92"/>
      <c r="Q830" s="578"/>
      <c r="R830" s="578"/>
      <c r="S830" s="578"/>
      <c r="T830" s="578"/>
      <c r="U830" s="578"/>
      <c r="V830" s="578"/>
      <c r="W830" s="578"/>
      <c r="X830" s="578"/>
      <c r="Y830" s="578"/>
      <c r="Z830" s="578"/>
      <c r="AA830" s="92"/>
    </row>
    <row r="831" spans="3:27" s="2" customFormat="1">
      <c r="C831" s="92"/>
      <c r="D831" s="92"/>
      <c r="E831" s="92"/>
      <c r="F831" s="92"/>
      <c r="G831" s="92"/>
      <c r="H831" s="92"/>
      <c r="I831" s="92"/>
      <c r="J831" s="92"/>
      <c r="K831" s="92"/>
      <c r="L831" s="92"/>
      <c r="M831" s="92"/>
      <c r="N831" s="92"/>
      <c r="O831" s="92"/>
      <c r="P831" s="92"/>
      <c r="Q831" s="578"/>
      <c r="R831" s="578"/>
      <c r="S831" s="578"/>
      <c r="T831" s="578"/>
      <c r="U831" s="578"/>
      <c r="V831" s="578"/>
      <c r="W831" s="578"/>
      <c r="X831" s="578"/>
      <c r="Y831" s="578"/>
      <c r="Z831" s="578"/>
      <c r="AA831" s="92"/>
    </row>
    <row r="832" spans="3:27" s="2" customFormat="1">
      <c r="C832" s="92"/>
      <c r="D832" s="92"/>
      <c r="E832" s="92"/>
      <c r="F832" s="92"/>
      <c r="G832" s="92"/>
      <c r="H832" s="92"/>
      <c r="I832" s="92"/>
      <c r="J832" s="92"/>
      <c r="K832" s="92"/>
      <c r="L832" s="92"/>
      <c r="M832" s="92"/>
      <c r="N832" s="92"/>
      <c r="O832" s="92"/>
      <c r="P832" s="92"/>
      <c r="Q832" s="578"/>
      <c r="R832" s="578"/>
      <c r="S832" s="578"/>
      <c r="T832" s="578"/>
      <c r="U832" s="578"/>
      <c r="V832" s="578"/>
      <c r="W832" s="578"/>
      <c r="X832" s="578"/>
      <c r="Y832" s="578"/>
      <c r="Z832" s="578"/>
      <c r="AA832" s="92"/>
    </row>
    <row r="833" spans="3:27" s="2" customFormat="1">
      <c r="C833" s="92"/>
      <c r="D833" s="92"/>
      <c r="E833" s="92"/>
      <c r="F833" s="92"/>
      <c r="G833" s="92"/>
      <c r="H833" s="92"/>
      <c r="I833" s="92"/>
      <c r="J833" s="92"/>
      <c r="K833" s="92"/>
      <c r="L833" s="92"/>
      <c r="M833" s="92"/>
      <c r="N833" s="92"/>
      <c r="O833" s="92"/>
      <c r="P833" s="92"/>
      <c r="Q833" s="578"/>
      <c r="R833" s="578"/>
      <c r="S833" s="578"/>
      <c r="T833" s="578"/>
      <c r="U833" s="578"/>
      <c r="V833" s="578"/>
      <c r="W833" s="578"/>
      <c r="X833" s="578"/>
      <c r="Y833" s="578"/>
      <c r="Z833" s="578"/>
      <c r="AA833" s="92"/>
    </row>
    <row r="834" spans="3:27" s="2" customFormat="1">
      <c r="C834" s="92"/>
      <c r="D834" s="92"/>
      <c r="E834" s="92"/>
      <c r="F834" s="92"/>
      <c r="G834" s="92"/>
      <c r="H834" s="92"/>
      <c r="I834" s="92"/>
      <c r="J834" s="92"/>
      <c r="K834" s="92"/>
      <c r="L834" s="92"/>
      <c r="M834" s="92"/>
      <c r="N834" s="92"/>
      <c r="O834" s="92"/>
      <c r="P834" s="92"/>
      <c r="Q834" s="578"/>
      <c r="R834" s="578"/>
      <c r="S834" s="578"/>
      <c r="T834" s="578"/>
      <c r="U834" s="578"/>
      <c r="V834" s="578"/>
      <c r="W834" s="578"/>
      <c r="X834" s="578"/>
      <c r="Y834" s="578"/>
      <c r="Z834" s="578"/>
      <c r="AA834" s="92"/>
    </row>
    <row r="835" spans="3:27" s="2" customFormat="1">
      <c r="C835" s="92"/>
      <c r="D835" s="92"/>
      <c r="E835" s="92"/>
      <c r="F835" s="92"/>
      <c r="G835" s="92"/>
      <c r="H835" s="92"/>
      <c r="I835" s="92"/>
      <c r="J835" s="92"/>
      <c r="K835" s="92"/>
      <c r="L835" s="92"/>
      <c r="M835" s="92"/>
      <c r="N835" s="92"/>
      <c r="O835" s="92"/>
      <c r="P835" s="92"/>
      <c r="Q835" s="578"/>
      <c r="R835" s="578"/>
      <c r="S835" s="578"/>
      <c r="T835" s="578"/>
      <c r="U835" s="578"/>
      <c r="V835" s="578"/>
      <c r="W835" s="578"/>
      <c r="X835" s="578"/>
      <c r="Y835" s="578"/>
      <c r="Z835" s="578"/>
      <c r="AA835" s="92"/>
    </row>
    <row r="836" spans="3:27" s="2" customFormat="1">
      <c r="C836" s="92"/>
      <c r="D836" s="92"/>
      <c r="E836" s="92"/>
      <c r="F836" s="92"/>
      <c r="G836" s="92"/>
      <c r="H836" s="92"/>
      <c r="I836" s="92"/>
      <c r="J836" s="92"/>
      <c r="K836" s="92"/>
      <c r="L836" s="92"/>
      <c r="M836" s="92"/>
      <c r="N836" s="92"/>
      <c r="O836" s="92"/>
      <c r="P836" s="92"/>
      <c r="Q836" s="578"/>
      <c r="R836" s="578"/>
      <c r="S836" s="578"/>
      <c r="T836" s="578"/>
      <c r="U836" s="578"/>
      <c r="V836" s="578"/>
      <c r="W836" s="578"/>
      <c r="X836" s="578"/>
      <c r="Y836" s="578"/>
      <c r="Z836" s="578"/>
      <c r="AA836" s="92"/>
    </row>
    <row r="837" spans="3:27" s="2" customFormat="1">
      <c r="C837" s="92"/>
      <c r="D837" s="92"/>
      <c r="E837" s="92"/>
      <c r="F837" s="92"/>
      <c r="G837" s="92"/>
      <c r="H837" s="92"/>
      <c r="I837" s="92"/>
      <c r="J837" s="92"/>
      <c r="K837" s="92"/>
      <c r="L837" s="92"/>
      <c r="M837" s="92"/>
      <c r="N837" s="92"/>
      <c r="O837" s="92"/>
      <c r="P837" s="92"/>
      <c r="Q837" s="578"/>
      <c r="R837" s="578"/>
      <c r="S837" s="578"/>
      <c r="T837" s="578"/>
      <c r="U837" s="578"/>
      <c r="V837" s="578"/>
      <c r="W837" s="578"/>
      <c r="X837" s="578"/>
      <c r="Y837" s="578"/>
      <c r="Z837" s="578"/>
      <c r="AA837" s="92"/>
    </row>
    <row r="838" spans="3:27" s="2" customFormat="1">
      <c r="C838" s="92"/>
      <c r="D838" s="92"/>
      <c r="E838" s="92"/>
      <c r="F838" s="92"/>
      <c r="G838" s="92"/>
      <c r="H838" s="92"/>
      <c r="I838" s="92"/>
      <c r="J838" s="92"/>
      <c r="K838" s="92"/>
      <c r="L838" s="92"/>
      <c r="M838" s="92"/>
      <c r="N838" s="92"/>
      <c r="O838" s="92"/>
      <c r="P838" s="92"/>
      <c r="Q838" s="578"/>
      <c r="R838" s="578"/>
      <c r="S838" s="578"/>
      <c r="T838" s="578"/>
      <c r="U838" s="578"/>
      <c r="V838" s="578"/>
      <c r="W838" s="578"/>
      <c r="X838" s="578"/>
      <c r="Y838" s="578"/>
      <c r="Z838" s="578"/>
      <c r="AA838" s="92"/>
    </row>
    <row r="839" spans="3:27" s="2" customFormat="1">
      <c r="C839" s="92"/>
      <c r="D839" s="92"/>
      <c r="E839" s="92"/>
      <c r="F839" s="92"/>
      <c r="G839" s="92"/>
      <c r="H839" s="92"/>
      <c r="I839" s="92"/>
      <c r="J839" s="92"/>
      <c r="K839" s="92"/>
      <c r="L839" s="92"/>
      <c r="M839" s="92"/>
      <c r="N839" s="92"/>
      <c r="O839" s="92"/>
      <c r="P839" s="92"/>
      <c r="Q839" s="578"/>
      <c r="R839" s="578"/>
      <c r="S839" s="578"/>
      <c r="T839" s="578"/>
      <c r="U839" s="578"/>
      <c r="V839" s="578"/>
      <c r="W839" s="578"/>
      <c r="X839" s="578"/>
      <c r="Y839" s="578"/>
      <c r="Z839" s="578"/>
      <c r="AA839" s="92"/>
    </row>
    <row r="840" spans="3:27" s="2" customFormat="1">
      <c r="C840" s="92"/>
      <c r="D840" s="92"/>
      <c r="E840" s="92"/>
      <c r="F840" s="92"/>
      <c r="G840" s="92"/>
      <c r="H840" s="92"/>
      <c r="I840" s="92"/>
      <c r="J840" s="92"/>
      <c r="K840" s="92"/>
      <c r="L840" s="92"/>
      <c r="M840" s="92"/>
      <c r="N840" s="92"/>
      <c r="O840" s="92"/>
      <c r="P840" s="92"/>
      <c r="Q840" s="578"/>
      <c r="R840" s="578"/>
      <c r="S840" s="578"/>
      <c r="T840" s="578"/>
      <c r="U840" s="578"/>
      <c r="V840" s="578"/>
      <c r="W840" s="578"/>
      <c r="X840" s="578"/>
      <c r="Y840" s="578"/>
      <c r="Z840" s="578"/>
      <c r="AA840" s="92"/>
    </row>
    <row r="841" spans="3:27" s="2" customFormat="1">
      <c r="C841" s="92"/>
      <c r="D841" s="92"/>
      <c r="E841" s="92"/>
      <c r="F841" s="92"/>
      <c r="G841" s="92"/>
      <c r="H841" s="92"/>
      <c r="I841" s="92"/>
      <c r="J841" s="92"/>
      <c r="K841" s="92"/>
      <c r="L841" s="92"/>
      <c r="M841" s="92"/>
      <c r="N841" s="92"/>
      <c r="O841" s="92"/>
      <c r="P841" s="92"/>
      <c r="Q841" s="578"/>
      <c r="R841" s="578"/>
      <c r="S841" s="578"/>
      <c r="T841" s="578"/>
      <c r="U841" s="578"/>
      <c r="V841" s="578"/>
      <c r="W841" s="578"/>
      <c r="X841" s="578"/>
      <c r="Y841" s="578"/>
      <c r="Z841" s="578"/>
      <c r="AA841" s="92"/>
    </row>
    <row r="842" spans="3:27" s="2" customFormat="1">
      <c r="C842" s="92"/>
      <c r="D842" s="92"/>
      <c r="E842" s="92"/>
      <c r="F842" s="92"/>
      <c r="G842" s="92"/>
      <c r="H842" s="92"/>
      <c r="I842" s="92"/>
      <c r="J842" s="92"/>
      <c r="K842" s="92"/>
      <c r="L842" s="92"/>
      <c r="M842" s="92"/>
      <c r="N842" s="92"/>
      <c r="O842" s="92"/>
      <c r="P842" s="92"/>
      <c r="Q842" s="578"/>
      <c r="R842" s="578"/>
      <c r="S842" s="578"/>
      <c r="T842" s="578"/>
      <c r="U842" s="578"/>
      <c r="V842" s="578"/>
      <c r="W842" s="578"/>
      <c r="X842" s="578"/>
      <c r="Y842" s="578"/>
      <c r="Z842" s="578"/>
      <c r="AA842" s="92"/>
    </row>
    <row r="843" spans="3:27" s="2" customFormat="1">
      <c r="C843" s="92"/>
      <c r="D843" s="92"/>
      <c r="E843" s="92"/>
      <c r="F843" s="92"/>
      <c r="G843" s="92"/>
      <c r="H843" s="92"/>
      <c r="I843" s="92"/>
      <c r="J843" s="92"/>
      <c r="K843" s="92"/>
      <c r="L843" s="92"/>
      <c r="M843" s="92"/>
      <c r="N843" s="92"/>
      <c r="O843" s="92"/>
      <c r="P843" s="92"/>
      <c r="Q843" s="578"/>
      <c r="R843" s="578"/>
      <c r="S843" s="578"/>
      <c r="T843" s="578"/>
      <c r="U843" s="578"/>
      <c r="V843" s="578"/>
      <c r="W843" s="578"/>
      <c r="X843" s="578"/>
      <c r="Y843" s="578"/>
      <c r="Z843" s="578"/>
      <c r="AA843" s="92"/>
    </row>
    <row r="844" spans="3:27" s="2" customFormat="1">
      <c r="C844" s="92"/>
      <c r="D844" s="92"/>
      <c r="E844" s="92"/>
      <c r="F844" s="92"/>
      <c r="G844" s="92"/>
      <c r="H844" s="92"/>
      <c r="I844" s="92"/>
      <c r="J844" s="92"/>
      <c r="K844" s="92"/>
      <c r="L844" s="92"/>
      <c r="M844" s="92"/>
      <c r="N844" s="92"/>
      <c r="O844" s="92"/>
      <c r="P844" s="92"/>
      <c r="Q844" s="578"/>
      <c r="R844" s="578"/>
      <c r="S844" s="578"/>
      <c r="T844" s="578"/>
      <c r="U844" s="578"/>
      <c r="V844" s="578"/>
      <c r="W844" s="578"/>
      <c r="X844" s="578"/>
      <c r="Y844" s="578"/>
      <c r="Z844" s="578"/>
      <c r="AA844" s="92"/>
    </row>
    <row r="845" spans="3:27" s="2" customFormat="1">
      <c r="C845" s="92"/>
      <c r="D845" s="92"/>
      <c r="E845" s="92"/>
      <c r="F845" s="92"/>
      <c r="G845" s="92"/>
      <c r="H845" s="92"/>
      <c r="I845" s="92"/>
      <c r="J845" s="92"/>
      <c r="K845" s="92"/>
      <c r="L845" s="92"/>
      <c r="M845" s="92"/>
      <c r="N845" s="92"/>
      <c r="O845" s="92"/>
      <c r="P845" s="92"/>
      <c r="Q845" s="578"/>
      <c r="R845" s="578"/>
      <c r="S845" s="578"/>
      <c r="T845" s="578"/>
      <c r="U845" s="578"/>
      <c r="V845" s="578"/>
      <c r="W845" s="578"/>
      <c r="X845" s="578"/>
      <c r="Y845" s="578"/>
      <c r="Z845" s="578"/>
      <c r="AA845" s="92"/>
    </row>
    <row r="846" spans="3:27" s="2" customFormat="1">
      <c r="C846" s="92"/>
      <c r="D846" s="92"/>
      <c r="E846" s="92"/>
      <c r="F846" s="92"/>
      <c r="G846" s="92"/>
      <c r="H846" s="92"/>
      <c r="I846" s="92"/>
      <c r="J846" s="92"/>
      <c r="K846" s="92"/>
      <c r="L846" s="92"/>
      <c r="M846" s="92"/>
      <c r="N846" s="92"/>
      <c r="O846" s="92"/>
      <c r="P846" s="92"/>
      <c r="Q846" s="578"/>
      <c r="R846" s="578"/>
      <c r="S846" s="578"/>
      <c r="T846" s="578"/>
      <c r="U846" s="578"/>
      <c r="V846" s="578"/>
      <c r="W846" s="578"/>
      <c r="X846" s="578"/>
      <c r="Y846" s="578"/>
      <c r="Z846" s="578"/>
      <c r="AA846" s="92"/>
    </row>
    <row r="847" spans="3:27" s="2" customFormat="1">
      <c r="C847" s="92"/>
      <c r="D847" s="92"/>
      <c r="E847" s="92"/>
      <c r="F847" s="92"/>
      <c r="G847" s="92"/>
      <c r="H847" s="92"/>
      <c r="I847" s="92"/>
      <c r="J847" s="92"/>
      <c r="K847" s="92"/>
      <c r="L847" s="92"/>
      <c r="M847" s="92"/>
      <c r="N847" s="92"/>
      <c r="O847" s="92"/>
      <c r="P847" s="92"/>
      <c r="Q847" s="578"/>
      <c r="R847" s="578"/>
      <c r="S847" s="578"/>
      <c r="T847" s="578"/>
      <c r="U847" s="578"/>
      <c r="V847" s="578"/>
      <c r="W847" s="578"/>
      <c r="X847" s="578"/>
      <c r="Y847" s="578"/>
      <c r="Z847" s="578"/>
      <c r="AA847" s="92"/>
    </row>
    <row r="848" spans="3:27" s="2" customFormat="1">
      <c r="C848" s="92"/>
      <c r="D848" s="92"/>
      <c r="E848" s="92"/>
      <c r="F848" s="92"/>
      <c r="G848" s="92"/>
      <c r="H848" s="92"/>
      <c r="I848" s="92"/>
      <c r="J848" s="92"/>
      <c r="K848" s="92"/>
      <c r="L848" s="92"/>
      <c r="M848" s="92"/>
      <c r="N848" s="92"/>
      <c r="O848" s="92"/>
      <c r="P848" s="92"/>
      <c r="Q848" s="578"/>
      <c r="R848" s="578"/>
      <c r="S848" s="578"/>
      <c r="T848" s="578"/>
      <c r="U848" s="578"/>
      <c r="V848" s="578"/>
      <c r="W848" s="578"/>
      <c r="X848" s="578"/>
      <c r="Y848" s="578"/>
      <c r="Z848" s="578"/>
      <c r="AA848" s="92"/>
    </row>
    <row r="849" spans="3:27" s="2" customFormat="1">
      <c r="C849" s="92"/>
      <c r="D849" s="92"/>
      <c r="E849" s="92"/>
      <c r="F849" s="92"/>
      <c r="G849" s="92"/>
      <c r="H849" s="92"/>
      <c r="I849" s="92"/>
      <c r="J849" s="92"/>
      <c r="K849" s="92"/>
      <c r="L849" s="92"/>
      <c r="M849" s="92"/>
      <c r="N849" s="92"/>
      <c r="O849" s="92"/>
      <c r="P849" s="92"/>
      <c r="Q849" s="578"/>
      <c r="R849" s="578"/>
      <c r="S849" s="578"/>
      <c r="T849" s="578"/>
      <c r="U849" s="578"/>
      <c r="V849" s="578"/>
      <c r="W849" s="578"/>
      <c r="X849" s="578"/>
      <c r="Y849" s="578"/>
      <c r="Z849" s="578"/>
      <c r="AA849" s="92"/>
    </row>
    <row r="850" spans="3:27" s="2" customFormat="1">
      <c r="C850" s="92"/>
      <c r="D850" s="92"/>
      <c r="E850" s="92"/>
      <c r="F850" s="92"/>
      <c r="G850" s="92"/>
      <c r="H850" s="92"/>
      <c r="I850" s="92"/>
      <c r="J850" s="92"/>
      <c r="K850" s="92"/>
      <c r="L850" s="92"/>
      <c r="M850" s="92"/>
      <c r="N850" s="92"/>
      <c r="O850" s="92"/>
      <c r="P850" s="92"/>
      <c r="Q850" s="578"/>
      <c r="R850" s="578"/>
      <c r="S850" s="578"/>
      <c r="T850" s="578"/>
      <c r="U850" s="578"/>
      <c r="V850" s="578"/>
      <c r="W850" s="578"/>
      <c r="X850" s="578"/>
      <c r="Y850" s="578"/>
      <c r="Z850" s="578"/>
      <c r="AA850" s="92"/>
    </row>
    <row r="851" spans="3:27" s="2" customFormat="1">
      <c r="C851" s="92"/>
      <c r="D851" s="92"/>
      <c r="E851" s="92"/>
      <c r="F851" s="92"/>
      <c r="G851" s="92"/>
      <c r="H851" s="92"/>
      <c r="I851" s="92"/>
      <c r="J851" s="92"/>
      <c r="K851" s="92"/>
      <c r="L851" s="92"/>
      <c r="M851" s="92"/>
      <c r="N851" s="92"/>
      <c r="O851" s="92"/>
      <c r="P851" s="92"/>
      <c r="Q851" s="578"/>
      <c r="R851" s="578"/>
      <c r="S851" s="578"/>
      <c r="T851" s="578"/>
      <c r="U851" s="578"/>
      <c r="V851" s="578"/>
      <c r="W851" s="578"/>
      <c r="X851" s="578"/>
      <c r="Y851" s="578"/>
      <c r="Z851" s="578"/>
      <c r="AA851" s="92"/>
    </row>
    <row r="852" spans="3:27" s="2" customFormat="1">
      <c r="C852" s="92"/>
      <c r="D852" s="92"/>
      <c r="E852" s="92"/>
      <c r="F852" s="92"/>
      <c r="G852" s="92"/>
      <c r="H852" s="92"/>
      <c r="I852" s="92"/>
      <c r="J852" s="92"/>
      <c r="K852" s="92"/>
      <c r="L852" s="92"/>
      <c r="M852" s="92"/>
      <c r="N852" s="92"/>
      <c r="O852" s="92"/>
      <c r="P852" s="92"/>
      <c r="Q852" s="578"/>
      <c r="R852" s="578"/>
      <c r="S852" s="578"/>
      <c r="T852" s="578"/>
      <c r="U852" s="578"/>
      <c r="V852" s="578"/>
      <c r="W852" s="578"/>
      <c r="X852" s="578"/>
      <c r="Y852" s="578"/>
      <c r="Z852" s="578"/>
      <c r="AA852" s="92"/>
    </row>
    <row r="853" spans="3:27" s="2" customFormat="1">
      <c r="C853" s="92"/>
      <c r="D853" s="92"/>
      <c r="E853" s="92"/>
      <c r="F853" s="92"/>
      <c r="G853" s="92"/>
      <c r="H853" s="92"/>
      <c r="I853" s="92"/>
      <c r="J853" s="92"/>
      <c r="K853" s="92"/>
      <c r="L853" s="92"/>
      <c r="M853" s="92"/>
      <c r="N853" s="92"/>
      <c r="O853" s="92"/>
      <c r="P853" s="92"/>
      <c r="Q853" s="578"/>
      <c r="R853" s="578"/>
      <c r="S853" s="578"/>
      <c r="T853" s="578"/>
      <c r="U853" s="578"/>
      <c r="V853" s="578"/>
      <c r="W853" s="578"/>
      <c r="X853" s="578"/>
      <c r="Y853" s="578"/>
      <c r="Z853" s="578"/>
      <c r="AA853" s="92"/>
    </row>
    <row r="854" spans="3:27" s="2" customFormat="1">
      <c r="C854" s="92"/>
      <c r="D854" s="92"/>
      <c r="E854" s="92"/>
      <c r="F854" s="92"/>
      <c r="G854" s="92"/>
      <c r="H854" s="92"/>
      <c r="I854" s="92"/>
      <c r="J854" s="92"/>
      <c r="K854" s="92"/>
      <c r="L854" s="92"/>
      <c r="M854" s="92"/>
      <c r="N854" s="92"/>
      <c r="O854" s="92"/>
      <c r="P854" s="92"/>
      <c r="Q854" s="578"/>
      <c r="R854" s="578"/>
      <c r="S854" s="578"/>
      <c r="T854" s="578"/>
      <c r="U854" s="578"/>
      <c r="V854" s="578"/>
      <c r="W854" s="578"/>
      <c r="X854" s="578"/>
      <c r="Y854" s="578"/>
      <c r="Z854" s="578"/>
      <c r="AA854" s="92"/>
    </row>
    <row r="855" spans="3:27" s="2" customFormat="1">
      <c r="C855" s="92"/>
      <c r="D855" s="92"/>
      <c r="E855" s="92"/>
      <c r="F855" s="92"/>
      <c r="G855" s="92"/>
      <c r="H855" s="92"/>
      <c r="I855" s="92"/>
      <c r="J855" s="92"/>
      <c r="K855" s="92"/>
      <c r="L855" s="92"/>
      <c r="M855" s="92"/>
      <c r="N855" s="92"/>
      <c r="O855" s="92"/>
      <c r="P855" s="92"/>
      <c r="Q855" s="578"/>
      <c r="R855" s="578"/>
      <c r="S855" s="578"/>
      <c r="T855" s="578"/>
      <c r="U855" s="578"/>
      <c r="V855" s="578"/>
      <c r="W855" s="578"/>
      <c r="X855" s="578"/>
      <c r="Y855" s="578"/>
      <c r="Z855" s="578"/>
      <c r="AA855" s="92"/>
    </row>
    <row r="856" spans="3:27" s="2" customFormat="1">
      <c r="C856" s="92"/>
      <c r="D856" s="92"/>
      <c r="E856" s="92"/>
      <c r="F856" s="92"/>
      <c r="G856" s="92"/>
      <c r="H856" s="92"/>
      <c r="I856" s="92"/>
      <c r="J856" s="92"/>
      <c r="K856" s="92"/>
      <c r="L856" s="92"/>
      <c r="M856" s="92"/>
      <c r="N856" s="92"/>
      <c r="O856" s="92"/>
      <c r="P856" s="92"/>
      <c r="Q856" s="578"/>
      <c r="R856" s="578"/>
      <c r="S856" s="578"/>
      <c r="T856" s="578"/>
      <c r="U856" s="578"/>
      <c r="V856" s="578"/>
      <c r="W856" s="578"/>
      <c r="X856" s="578"/>
      <c r="Y856" s="578"/>
      <c r="Z856" s="578"/>
      <c r="AA856" s="92"/>
    </row>
    <row r="857" spans="3:27" s="2" customFormat="1">
      <c r="C857" s="92"/>
      <c r="D857" s="92"/>
      <c r="E857" s="92"/>
      <c r="F857" s="92"/>
      <c r="G857" s="92"/>
      <c r="H857" s="92"/>
      <c r="I857" s="92"/>
      <c r="J857" s="92"/>
      <c r="K857" s="92"/>
      <c r="L857" s="92"/>
      <c r="M857" s="92"/>
      <c r="N857" s="92"/>
      <c r="O857" s="92"/>
      <c r="P857" s="92"/>
      <c r="Q857" s="578"/>
      <c r="R857" s="578"/>
      <c r="S857" s="578"/>
      <c r="T857" s="578"/>
      <c r="U857" s="578"/>
      <c r="V857" s="578"/>
      <c r="W857" s="578"/>
      <c r="X857" s="578"/>
      <c r="Y857" s="578"/>
      <c r="Z857" s="578"/>
      <c r="AA857" s="92"/>
    </row>
    <row r="858" spans="3:27" s="2" customFormat="1">
      <c r="C858" s="92"/>
      <c r="D858" s="92"/>
      <c r="E858" s="92"/>
      <c r="F858" s="92"/>
      <c r="G858" s="92"/>
      <c r="H858" s="92"/>
      <c r="I858" s="92"/>
      <c r="J858" s="92"/>
      <c r="K858" s="92"/>
      <c r="L858" s="92"/>
      <c r="M858" s="92"/>
      <c r="N858" s="92"/>
      <c r="O858" s="92"/>
      <c r="P858" s="92"/>
      <c r="Q858" s="578"/>
      <c r="R858" s="578"/>
      <c r="S858" s="578"/>
      <c r="T858" s="578"/>
      <c r="U858" s="578"/>
      <c r="V858" s="578"/>
      <c r="W858" s="578"/>
      <c r="X858" s="578"/>
      <c r="Y858" s="578"/>
      <c r="Z858" s="578"/>
      <c r="AA858" s="92"/>
    </row>
    <row r="859" spans="3:27" s="2" customFormat="1">
      <c r="C859" s="92"/>
      <c r="D859" s="92"/>
      <c r="E859" s="92"/>
      <c r="F859" s="92"/>
      <c r="G859" s="92"/>
      <c r="H859" s="92"/>
      <c r="I859" s="92"/>
      <c r="J859" s="92"/>
      <c r="K859" s="92"/>
      <c r="L859" s="92"/>
      <c r="M859" s="92"/>
      <c r="N859" s="92"/>
      <c r="O859" s="92"/>
      <c r="P859" s="92"/>
      <c r="Q859" s="578"/>
      <c r="R859" s="578"/>
      <c r="S859" s="578"/>
      <c r="T859" s="578"/>
      <c r="U859" s="578"/>
      <c r="V859" s="578"/>
      <c r="W859" s="578"/>
      <c r="X859" s="578"/>
      <c r="Y859" s="578"/>
      <c r="Z859" s="578"/>
      <c r="AA859" s="92"/>
    </row>
    <row r="860" spans="3:27" s="2" customFormat="1">
      <c r="C860" s="92"/>
      <c r="D860" s="92"/>
      <c r="E860" s="92"/>
      <c r="F860" s="92"/>
      <c r="G860" s="92"/>
      <c r="H860" s="92"/>
      <c r="I860" s="92"/>
      <c r="J860" s="92"/>
      <c r="K860" s="92"/>
      <c r="L860" s="92"/>
      <c r="M860" s="92"/>
      <c r="N860" s="92"/>
      <c r="O860" s="92"/>
      <c r="P860" s="92"/>
      <c r="Q860" s="578"/>
      <c r="R860" s="578"/>
      <c r="S860" s="578"/>
      <c r="T860" s="578"/>
      <c r="U860" s="578"/>
      <c r="V860" s="578"/>
      <c r="W860" s="578"/>
      <c r="X860" s="578"/>
      <c r="Y860" s="578"/>
      <c r="Z860" s="578"/>
      <c r="AA860" s="92"/>
    </row>
    <row r="861" spans="3:27" s="2" customFormat="1">
      <c r="C861" s="92"/>
      <c r="D861" s="92"/>
      <c r="E861" s="92"/>
      <c r="F861" s="92"/>
      <c r="G861" s="92"/>
      <c r="H861" s="92"/>
      <c r="I861" s="92"/>
      <c r="J861" s="92"/>
      <c r="K861" s="92"/>
      <c r="L861" s="92"/>
      <c r="M861" s="92"/>
      <c r="N861" s="92"/>
      <c r="O861" s="92"/>
      <c r="P861" s="92"/>
      <c r="Q861" s="578"/>
      <c r="R861" s="578"/>
      <c r="S861" s="578"/>
      <c r="T861" s="578"/>
      <c r="U861" s="578"/>
      <c r="V861" s="578"/>
      <c r="W861" s="578"/>
      <c r="X861" s="578"/>
      <c r="Y861" s="578"/>
      <c r="Z861" s="578"/>
      <c r="AA861" s="92"/>
    </row>
    <row r="862" spans="3:27" s="2" customFormat="1">
      <c r="C862" s="92"/>
      <c r="D862" s="92"/>
      <c r="E862" s="92"/>
      <c r="F862" s="92"/>
      <c r="G862" s="92"/>
      <c r="H862" s="92"/>
      <c r="I862" s="92"/>
      <c r="J862" s="92"/>
      <c r="K862" s="92"/>
      <c r="L862" s="92"/>
      <c r="M862" s="92"/>
      <c r="N862" s="92"/>
      <c r="O862" s="92"/>
      <c r="P862" s="92"/>
      <c r="Q862" s="578"/>
      <c r="R862" s="578"/>
      <c r="S862" s="578"/>
      <c r="T862" s="578"/>
      <c r="U862" s="578"/>
      <c r="V862" s="578"/>
      <c r="W862" s="578"/>
      <c r="X862" s="578"/>
      <c r="Y862" s="578"/>
      <c r="Z862" s="578"/>
      <c r="AA862" s="92"/>
    </row>
    <row r="863" spans="3:27" s="2" customFormat="1">
      <c r="C863" s="92"/>
      <c r="D863" s="92"/>
      <c r="E863" s="92"/>
      <c r="F863" s="92"/>
      <c r="G863" s="92"/>
      <c r="H863" s="92"/>
      <c r="I863" s="92"/>
      <c r="J863" s="92"/>
      <c r="K863" s="92"/>
      <c r="L863" s="92"/>
      <c r="M863" s="92"/>
      <c r="N863" s="92"/>
      <c r="O863" s="92"/>
      <c r="P863" s="92"/>
      <c r="Q863" s="578"/>
      <c r="R863" s="578"/>
      <c r="S863" s="578"/>
      <c r="T863" s="578"/>
      <c r="U863" s="578"/>
      <c r="V863" s="578"/>
      <c r="W863" s="578"/>
      <c r="X863" s="578"/>
      <c r="Y863" s="578"/>
      <c r="Z863" s="578"/>
      <c r="AA863" s="92"/>
    </row>
    <row r="864" spans="3:27" s="2" customFormat="1">
      <c r="C864" s="92"/>
      <c r="D864" s="92"/>
      <c r="E864" s="92"/>
      <c r="F864" s="92"/>
      <c r="G864" s="92"/>
      <c r="H864" s="92"/>
      <c r="I864" s="92"/>
      <c r="J864" s="92"/>
      <c r="K864" s="92"/>
      <c r="L864" s="92"/>
      <c r="M864" s="92"/>
      <c r="N864" s="92"/>
      <c r="O864" s="92"/>
      <c r="P864" s="92"/>
      <c r="Q864" s="578"/>
      <c r="R864" s="578"/>
      <c r="S864" s="578"/>
      <c r="T864" s="578"/>
      <c r="U864" s="578"/>
      <c r="V864" s="578"/>
      <c r="W864" s="578"/>
      <c r="X864" s="578"/>
      <c r="Y864" s="578"/>
      <c r="Z864" s="578"/>
      <c r="AA864" s="92"/>
    </row>
    <row r="865" spans="3:27" s="2" customFormat="1">
      <c r="C865" s="92"/>
      <c r="D865" s="92"/>
      <c r="E865" s="92"/>
      <c r="F865" s="92"/>
      <c r="G865" s="92"/>
      <c r="H865" s="92"/>
      <c r="I865" s="92"/>
      <c r="J865" s="92"/>
      <c r="K865" s="92"/>
      <c r="L865" s="92"/>
      <c r="M865" s="92"/>
      <c r="N865" s="92"/>
      <c r="O865" s="92"/>
      <c r="P865" s="92"/>
      <c r="Q865" s="578"/>
      <c r="R865" s="578"/>
      <c r="S865" s="578"/>
      <c r="T865" s="578"/>
      <c r="U865" s="578"/>
      <c r="V865" s="578"/>
      <c r="W865" s="578"/>
      <c r="X865" s="578"/>
      <c r="Y865" s="578"/>
      <c r="Z865" s="578"/>
      <c r="AA865" s="92"/>
    </row>
    <row r="866" spans="3:27" s="2" customFormat="1">
      <c r="C866" s="92"/>
      <c r="D866" s="92"/>
      <c r="E866" s="92"/>
      <c r="F866" s="92"/>
      <c r="G866" s="92"/>
      <c r="H866" s="92"/>
      <c r="I866" s="92"/>
      <c r="J866" s="92"/>
      <c r="K866" s="92"/>
      <c r="L866" s="92"/>
      <c r="M866" s="92"/>
      <c r="N866" s="92"/>
      <c r="O866" s="92"/>
      <c r="P866" s="92"/>
      <c r="Q866" s="578"/>
      <c r="R866" s="578"/>
      <c r="S866" s="578"/>
      <c r="T866" s="578"/>
      <c r="U866" s="578"/>
      <c r="V866" s="578"/>
      <c r="W866" s="578"/>
      <c r="X866" s="578"/>
      <c r="Y866" s="578"/>
      <c r="Z866" s="578"/>
      <c r="AA866" s="92"/>
    </row>
    <row r="867" spans="3:27" s="2" customFormat="1">
      <c r="C867" s="92"/>
      <c r="D867" s="92"/>
      <c r="E867" s="92"/>
      <c r="F867" s="92"/>
      <c r="G867" s="92"/>
      <c r="H867" s="92"/>
      <c r="I867" s="92"/>
      <c r="J867" s="92"/>
      <c r="K867" s="92"/>
      <c r="L867" s="92"/>
      <c r="M867" s="92"/>
      <c r="N867" s="92"/>
      <c r="O867" s="92"/>
      <c r="P867" s="92"/>
      <c r="Q867" s="578"/>
      <c r="R867" s="578"/>
      <c r="S867" s="578"/>
      <c r="T867" s="578"/>
      <c r="U867" s="578"/>
      <c r="V867" s="578"/>
      <c r="W867" s="578"/>
      <c r="X867" s="578"/>
      <c r="Y867" s="578"/>
      <c r="Z867" s="578"/>
      <c r="AA867" s="92"/>
    </row>
    <row r="868" spans="3:27" s="2" customFormat="1">
      <c r="C868" s="92"/>
      <c r="D868" s="92"/>
      <c r="E868" s="92"/>
      <c r="F868" s="92"/>
      <c r="G868" s="92"/>
      <c r="H868" s="92"/>
      <c r="I868" s="92"/>
      <c r="J868" s="92"/>
      <c r="K868" s="92"/>
      <c r="L868" s="92"/>
      <c r="M868" s="92"/>
      <c r="N868" s="92"/>
      <c r="O868" s="92"/>
      <c r="P868" s="92"/>
      <c r="Q868" s="578"/>
      <c r="R868" s="578"/>
      <c r="S868" s="578"/>
      <c r="T868" s="578"/>
      <c r="U868" s="578"/>
      <c r="V868" s="578"/>
      <c r="W868" s="578"/>
      <c r="X868" s="578"/>
      <c r="Y868" s="578"/>
      <c r="Z868" s="578"/>
      <c r="AA868" s="92"/>
    </row>
    <row r="869" spans="3:27" s="2" customFormat="1">
      <c r="C869" s="92"/>
      <c r="D869" s="92"/>
      <c r="E869" s="92"/>
      <c r="F869" s="92"/>
      <c r="G869" s="92"/>
      <c r="H869" s="92"/>
      <c r="I869" s="92"/>
      <c r="J869" s="92"/>
      <c r="K869" s="92"/>
      <c r="L869" s="92"/>
      <c r="M869" s="92"/>
      <c r="N869" s="92"/>
      <c r="O869" s="92"/>
      <c r="P869" s="92"/>
      <c r="Q869" s="578"/>
      <c r="R869" s="578"/>
      <c r="S869" s="578"/>
      <c r="T869" s="578"/>
      <c r="U869" s="578"/>
      <c r="V869" s="578"/>
      <c r="W869" s="578"/>
      <c r="X869" s="578"/>
      <c r="Y869" s="578"/>
      <c r="Z869" s="578"/>
      <c r="AA869" s="92"/>
    </row>
    <row r="870" spans="3:27" s="2" customFormat="1">
      <c r="C870" s="92"/>
      <c r="D870" s="92"/>
      <c r="E870" s="92"/>
      <c r="F870" s="92"/>
      <c r="G870" s="92"/>
      <c r="H870" s="92"/>
      <c r="I870" s="92"/>
      <c r="J870" s="92"/>
      <c r="K870" s="92"/>
      <c r="L870" s="92"/>
      <c r="M870" s="92"/>
      <c r="N870" s="92"/>
      <c r="O870" s="92"/>
      <c r="P870" s="92"/>
      <c r="Q870" s="578"/>
      <c r="R870" s="578"/>
      <c r="S870" s="578"/>
      <c r="T870" s="578"/>
      <c r="U870" s="578"/>
      <c r="V870" s="578"/>
      <c r="W870" s="578"/>
      <c r="X870" s="578"/>
      <c r="Y870" s="578"/>
      <c r="Z870" s="578"/>
      <c r="AA870" s="92"/>
    </row>
    <row r="871" spans="3:27" s="2" customFormat="1">
      <c r="C871" s="92"/>
      <c r="D871" s="92"/>
      <c r="E871" s="92"/>
      <c r="F871" s="92"/>
      <c r="G871" s="92"/>
      <c r="H871" s="92"/>
      <c r="I871" s="92"/>
      <c r="J871" s="92"/>
      <c r="K871" s="92"/>
      <c r="L871" s="92"/>
      <c r="M871" s="92"/>
      <c r="N871" s="92"/>
      <c r="O871" s="92"/>
      <c r="P871" s="92"/>
      <c r="Q871" s="578"/>
      <c r="R871" s="578"/>
      <c r="S871" s="578"/>
      <c r="T871" s="578"/>
      <c r="U871" s="578"/>
      <c r="V871" s="578"/>
      <c r="W871" s="578"/>
      <c r="X871" s="578"/>
      <c r="Y871" s="578"/>
      <c r="Z871" s="578"/>
      <c r="AA871" s="92"/>
    </row>
    <row r="872" spans="3:27" s="2" customFormat="1">
      <c r="C872" s="92"/>
      <c r="D872" s="92"/>
      <c r="E872" s="92"/>
      <c r="F872" s="92"/>
      <c r="G872" s="92"/>
      <c r="H872" s="92"/>
      <c r="I872" s="92"/>
      <c r="J872" s="92"/>
      <c r="K872" s="92"/>
      <c r="L872" s="92"/>
      <c r="M872" s="92"/>
      <c r="N872" s="92"/>
      <c r="O872" s="92"/>
      <c r="P872" s="92"/>
      <c r="Q872" s="578"/>
      <c r="R872" s="578"/>
      <c r="S872" s="578"/>
      <c r="T872" s="578"/>
      <c r="U872" s="578"/>
      <c r="V872" s="578"/>
      <c r="W872" s="578"/>
      <c r="X872" s="578"/>
      <c r="Y872" s="578"/>
      <c r="Z872" s="578"/>
      <c r="AA872" s="92"/>
    </row>
    <row r="873" spans="3:27" s="2" customFormat="1">
      <c r="C873" s="92"/>
      <c r="D873" s="92"/>
      <c r="E873" s="92"/>
      <c r="F873" s="92"/>
      <c r="G873" s="92"/>
      <c r="H873" s="92"/>
      <c r="I873" s="92"/>
      <c r="J873" s="92"/>
      <c r="K873" s="92"/>
      <c r="L873" s="92"/>
      <c r="M873" s="92"/>
      <c r="N873" s="92"/>
      <c r="O873" s="92"/>
      <c r="P873" s="92"/>
      <c r="Q873" s="578"/>
      <c r="R873" s="578"/>
      <c r="S873" s="578"/>
      <c r="T873" s="578"/>
      <c r="U873" s="578"/>
      <c r="V873" s="578"/>
      <c r="W873" s="578"/>
      <c r="X873" s="578"/>
      <c r="Y873" s="578"/>
      <c r="Z873" s="578"/>
      <c r="AA873" s="92"/>
    </row>
    <row r="874" spans="3:27" s="2" customFormat="1">
      <c r="C874" s="92"/>
      <c r="D874" s="92"/>
      <c r="E874" s="92"/>
      <c r="F874" s="92"/>
      <c r="G874" s="92"/>
      <c r="H874" s="92"/>
      <c r="I874" s="92"/>
      <c r="J874" s="92"/>
      <c r="K874" s="92"/>
      <c r="L874" s="92"/>
      <c r="M874" s="92"/>
      <c r="N874" s="92"/>
      <c r="O874" s="92"/>
      <c r="P874" s="92"/>
      <c r="Q874" s="578"/>
      <c r="R874" s="578"/>
      <c r="S874" s="578"/>
      <c r="T874" s="578"/>
      <c r="U874" s="578"/>
      <c r="V874" s="578"/>
      <c r="W874" s="578"/>
      <c r="X874" s="578"/>
      <c r="Y874" s="578"/>
      <c r="Z874" s="578"/>
      <c r="AA874" s="92"/>
    </row>
    <row r="875" spans="3:27" s="2" customFormat="1">
      <c r="C875" s="92"/>
      <c r="D875" s="92"/>
      <c r="E875" s="92"/>
      <c r="F875" s="92"/>
      <c r="G875" s="92"/>
      <c r="H875" s="92"/>
      <c r="I875" s="92"/>
      <c r="J875" s="92"/>
      <c r="K875" s="92"/>
      <c r="L875" s="92"/>
      <c r="M875" s="92"/>
      <c r="N875" s="92"/>
      <c r="O875" s="92"/>
      <c r="P875" s="92"/>
      <c r="Q875" s="578"/>
      <c r="R875" s="578"/>
      <c r="S875" s="578"/>
      <c r="T875" s="578"/>
      <c r="U875" s="578"/>
      <c r="V875" s="578"/>
      <c r="W875" s="578"/>
      <c r="X875" s="578"/>
      <c r="Y875" s="578"/>
      <c r="Z875" s="578"/>
      <c r="AA875" s="92"/>
    </row>
    <row r="876" spans="3:27" s="2" customFormat="1">
      <c r="C876" s="92"/>
      <c r="D876" s="92"/>
      <c r="E876" s="92"/>
      <c r="F876" s="92"/>
      <c r="G876" s="92"/>
      <c r="H876" s="92"/>
      <c r="I876" s="92"/>
      <c r="J876" s="92"/>
      <c r="K876" s="92"/>
      <c r="L876" s="92"/>
      <c r="M876" s="92"/>
      <c r="N876" s="92"/>
      <c r="O876" s="92"/>
      <c r="P876" s="92"/>
      <c r="Q876" s="578"/>
      <c r="R876" s="578"/>
      <c r="S876" s="578"/>
      <c r="T876" s="578"/>
      <c r="U876" s="578"/>
      <c r="V876" s="578"/>
      <c r="W876" s="578"/>
      <c r="X876" s="578"/>
      <c r="Y876" s="578"/>
      <c r="Z876" s="578"/>
      <c r="AA876" s="92"/>
    </row>
    <row r="877" spans="3:27" s="2" customFormat="1">
      <c r="C877" s="92"/>
      <c r="D877" s="92"/>
      <c r="E877" s="92"/>
      <c r="F877" s="92"/>
      <c r="G877" s="92"/>
      <c r="H877" s="92"/>
      <c r="I877" s="92"/>
      <c r="J877" s="92"/>
      <c r="K877" s="92"/>
      <c r="L877" s="92"/>
      <c r="M877" s="92"/>
      <c r="N877" s="92"/>
      <c r="O877" s="92"/>
      <c r="P877" s="92"/>
      <c r="Q877" s="578"/>
      <c r="R877" s="578"/>
      <c r="S877" s="578"/>
      <c r="T877" s="578"/>
      <c r="U877" s="578"/>
      <c r="V877" s="578"/>
      <c r="W877" s="578"/>
      <c r="X877" s="578"/>
      <c r="Y877" s="578"/>
      <c r="Z877" s="578"/>
      <c r="AA877" s="92"/>
    </row>
    <row r="878" spans="3:27" s="2" customFormat="1">
      <c r="C878" s="92"/>
      <c r="D878" s="92"/>
      <c r="E878" s="92"/>
      <c r="F878" s="92"/>
      <c r="G878" s="92"/>
      <c r="H878" s="92"/>
      <c r="I878" s="92"/>
      <c r="J878" s="92"/>
      <c r="K878" s="92"/>
      <c r="L878" s="92"/>
      <c r="M878" s="92"/>
      <c r="N878" s="92"/>
      <c r="O878" s="92"/>
      <c r="P878" s="92"/>
      <c r="Q878" s="578"/>
      <c r="R878" s="578"/>
      <c r="S878" s="578"/>
      <c r="T878" s="578"/>
      <c r="U878" s="578"/>
      <c r="V878" s="578"/>
      <c r="W878" s="578"/>
      <c r="X878" s="578"/>
      <c r="Y878" s="578"/>
      <c r="Z878" s="578"/>
      <c r="AA878" s="92"/>
    </row>
    <row r="879" spans="3:27" s="2" customFormat="1">
      <c r="C879" s="92"/>
      <c r="D879" s="92"/>
      <c r="E879" s="92"/>
      <c r="F879" s="92"/>
      <c r="G879" s="92"/>
      <c r="H879" s="92"/>
      <c r="I879" s="92"/>
      <c r="J879" s="92"/>
      <c r="K879" s="92"/>
      <c r="L879" s="92"/>
      <c r="M879" s="92"/>
      <c r="N879" s="92"/>
      <c r="O879" s="92"/>
      <c r="P879" s="92"/>
      <c r="Q879" s="578"/>
      <c r="R879" s="578"/>
      <c r="S879" s="578"/>
      <c r="T879" s="578"/>
      <c r="U879" s="578"/>
      <c r="V879" s="578"/>
      <c r="W879" s="578"/>
      <c r="X879" s="578"/>
      <c r="Y879" s="578"/>
      <c r="Z879" s="578"/>
      <c r="AA879" s="92"/>
    </row>
    <row r="880" spans="3:27" s="2" customFormat="1">
      <c r="C880" s="92"/>
      <c r="D880" s="92"/>
      <c r="E880" s="92"/>
      <c r="F880" s="92"/>
      <c r="G880" s="92"/>
      <c r="H880" s="92"/>
      <c r="I880" s="92"/>
      <c r="J880" s="92"/>
      <c r="K880" s="92"/>
      <c r="L880" s="92"/>
      <c r="M880" s="92"/>
      <c r="N880" s="92"/>
      <c r="O880" s="92"/>
      <c r="P880" s="92"/>
      <c r="Q880" s="578"/>
      <c r="R880" s="578"/>
      <c r="S880" s="578"/>
      <c r="T880" s="578"/>
      <c r="U880" s="578"/>
      <c r="V880" s="578"/>
      <c r="W880" s="578"/>
      <c r="X880" s="578"/>
      <c r="Y880" s="578"/>
      <c r="Z880" s="578"/>
      <c r="AA880" s="92"/>
    </row>
    <row r="881" spans="3:27" s="2" customFormat="1">
      <c r="C881" s="92"/>
      <c r="D881" s="92"/>
      <c r="E881" s="92"/>
      <c r="F881" s="92"/>
      <c r="G881" s="92"/>
      <c r="H881" s="92"/>
      <c r="I881" s="92"/>
      <c r="J881" s="92"/>
      <c r="K881" s="92"/>
      <c r="L881" s="92"/>
      <c r="M881" s="92"/>
      <c r="N881" s="92"/>
      <c r="O881" s="92"/>
      <c r="P881" s="92"/>
      <c r="Q881" s="578"/>
      <c r="R881" s="578"/>
      <c r="S881" s="578"/>
      <c r="T881" s="578"/>
      <c r="U881" s="578"/>
      <c r="V881" s="578"/>
      <c r="W881" s="578"/>
      <c r="X881" s="578"/>
      <c r="Y881" s="578"/>
      <c r="Z881" s="578"/>
      <c r="AA881" s="92"/>
    </row>
    <row r="882" spans="3:27" s="2" customFormat="1">
      <c r="C882" s="92"/>
      <c r="D882" s="92"/>
      <c r="E882" s="92"/>
      <c r="F882" s="92"/>
      <c r="G882" s="92"/>
      <c r="H882" s="92"/>
      <c r="I882" s="92"/>
      <c r="J882" s="92"/>
      <c r="K882" s="92"/>
      <c r="L882" s="92"/>
      <c r="M882" s="92"/>
      <c r="N882" s="92"/>
      <c r="O882" s="92"/>
      <c r="P882" s="92"/>
      <c r="Q882" s="578"/>
      <c r="R882" s="578"/>
      <c r="S882" s="578"/>
      <c r="T882" s="578"/>
      <c r="U882" s="578"/>
      <c r="V882" s="578"/>
      <c r="W882" s="578"/>
      <c r="X882" s="578"/>
      <c r="Y882" s="578"/>
      <c r="Z882" s="578"/>
      <c r="AA882" s="92"/>
    </row>
    <row r="883" spans="3:27" s="2" customFormat="1">
      <c r="C883" s="92"/>
      <c r="D883" s="92"/>
      <c r="E883" s="92"/>
      <c r="F883" s="92"/>
      <c r="G883" s="92"/>
      <c r="H883" s="92"/>
      <c r="I883" s="92"/>
      <c r="J883" s="92"/>
      <c r="K883" s="92"/>
      <c r="L883" s="92"/>
      <c r="M883" s="92"/>
      <c r="N883" s="92"/>
      <c r="O883" s="92"/>
      <c r="P883" s="92"/>
      <c r="Q883" s="578"/>
      <c r="R883" s="578"/>
      <c r="S883" s="578"/>
      <c r="T883" s="578"/>
      <c r="U883" s="578"/>
      <c r="V883" s="578"/>
      <c r="W883" s="578"/>
      <c r="X883" s="578"/>
      <c r="Y883" s="578"/>
      <c r="Z883" s="578"/>
      <c r="AA883" s="92"/>
    </row>
    <row r="884" spans="3:27" s="2" customFormat="1">
      <c r="C884" s="92"/>
      <c r="D884" s="92"/>
      <c r="E884" s="92"/>
      <c r="F884" s="92"/>
      <c r="G884" s="92"/>
      <c r="H884" s="92"/>
      <c r="I884" s="92"/>
      <c r="J884" s="92"/>
      <c r="K884" s="92"/>
      <c r="L884" s="92"/>
      <c r="M884" s="92"/>
      <c r="N884" s="92"/>
      <c r="O884" s="92"/>
      <c r="P884" s="92"/>
      <c r="Q884" s="578"/>
      <c r="R884" s="578"/>
      <c r="S884" s="578"/>
      <c r="T884" s="578"/>
      <c r="U884" s="578"/>
      <c r="V884" s="578"/>
      <c r="W884" s="578"/>
      <c r="X884" s="578"/>
      <c r="Y884" s="578"/>
      <c r="Z884" s="578"/>
      <c r="AA884" s="92"/>
    </row>
    <row r="885" spans="3:27" s="2" customFormat="1">
      <c r="C885" s="92"/>
      <c r="D885" s="92"/>
      <c r="E885" s="92"/>
      <c r="F885" s="92"/>
      <c r="G885" s="92"/>
      <c r="H885" s="92"/>
      <c r="I885" s="92"/>
      <c r="J885" s="92"/>
      <c r="K885" s="92"/>
      <c r="L885" s="92"/>
      <c r="M885" s="92"/>
      <c r="N885" s="92"/>
      <c r="O885" s="92"/>
      <c r="P885" s="92"/>
      <c r="Q885" s="578"/>
      <c r="R885" s="578"/>
      <c r="S885" s="578"/>
      <c r="T885" s="578"/>
      <c r="U885" s="578"/>
      <c r="V885" s="578"/>
      <c r="W885" s="578"/>
      <c r="X885" s="578"/>
      <c r="Y885" s="578"/>
      <c r="Z885" s="578"/>
      <c r="AA885" s="92"/>
    </row>
    <row r="886" spans="3:27" s="2" customFormat="1">
      <c r="C886" s="92"/>
      <c r="D886" s="92"/>
      <c r="E886" s="92"/>
      <c r="F886" s="92"/>
      <c r="G886" s="92"/>
      <c r="H886" s="92"/>
      <c r="I886" s="92"/>
      <c r="J886" s="92"/>
      <c r="K886" s="92"/>
      <c r="L886" s="92"/>
      <c r="M886" s="92"/>
      <c r="N886" s="92"/>
      <c r="O886" s="92"/>
      <c r="P886" s="92"/>
      <c r="Q886" s="578"/>
      <c r="R886" s="578"/>
      <c r="S886" s="578"/>
      <c r="T886" s="578"/>
      <c r="U886" s="578"/>
      <c r="V886" s="578"/>
      <c r="W886" s="578"/>
      <c r="X886" s="578"/>
      <c r="Y886" s="578"/>
      <c r="Z886" s="578"/>
      <c r="AA886" s="92"/>
    </row>
    <row r="887" spans="3:27" s="2" customFormat="1">
      <c r="C887" s="92"/>
      <c r="D887" s="92"/>
      <c r="E887" s="92"/>
      <c r="F887" s="92"/>
      <c r="G887" s="92"/>
      <c r="H887" s="92"/>
      <c r="I887" s="92"/>
      <c r="J887" s="92"/>
      <c r="K887" s="92"/>
      <c r="L887" s="92"/>
      <c r="M887" s="92"/>
      <c r="N887" s="92"/>
      <c r="O887" s="92"/>
      <c r="P887" s="92"/>
      <c r="Q887" s="578"/>
      <c r="R887" s="578"/>
      <c r="S887" s="578"/>
      <c r="T887" s="578"/>
      <c r="U887" s="578"/>
      <c r="V887" s="578"/>
      <c r="W887" s="578"/>
      <c r="X887" s="578"/>
      <c r="Y887" s="578"/>
      <c r="Z887" s="578"/>
      <c r="AA887" s="92"/>
    </row>
    <row r="888" spans="3:27" s="2" customFormat="1">
      <c r="C888" s="92"/>
      <c r="D888" s="92"/>
      <c r="E888" s="92"/>
      <c r="F888" s="92"/>
      <c r="G888" s="92"/>
      <c r="H888" s="92"/>
      <c r="I888" s="92"/>
      <c r="J888" s="92"/>
      <c r="K888" s="92"/>
      <c r="L888" s="92"/>
      <c r="M888" s="92"/>
      <c r="N888" s="92"/>
      <c r="O888" s="92"/>
      <c r="P888" s="92"/>
      <c r="Q888" s="578"/>
      <c r="R888" s="578"/>
      <c r="S888" s="578"/>
      <c r="T888" s="578"/>
      <c r="U888" s="578"/>
      <c r="V888" s="578"/>
      <c r="W888" s="578"/>
      <c r="X888" s="578"/>
      <c r="Y888" s="578"/>
      <c r="Z888" s="578"/>
      <c r="AA888" s="92"/>
    </row>
    <row r="889" spans="3:27" s="2" customFormat="1">
      <c r="C889" s="92"/>
      <c r="D889" s="92"/>
      <c r="E889" s="92"/>
      <c r="F889" s="92"/>
      <c r="G889" s="92"/>
      <c r="H889" s="92"/>
      <c r="I889" s="92"/>
      <c r="J889" s="92"/>
      <c r="K889" s="92"/>
      <c r="L889" s="92"/>
      <c r="M889" s="92"/>
      <c r="N889" s="92"/>
      <c r="O889" s="92"/>
      <c r="P889" s="92"/>
      <c r="Q889" s="578"/>
      <c r="R889" s="578"/>
      <c r="S889" s="578"/>
      <c r="T889" s="578"/>
      <c r="U889" s="578"/>
      <c r="V889" s="578"/>
      <c r="W889" s="578"/>
      <c r="X889" s="578"/>
      <c r="Y889" s="578"/>
      <c r="Z889" s="578"/>
      <c r="AA889" s="92"/>
    </row>
    <row r="890" spans="3:27" s="2" customFormat="1">
      <c r="C890" s="92"/>
      <c r="D890" s="92"/>
      <c r="E890" s="92"/>
      <c r="F890" s="92"/>
      <c r="G890" s="92"/>
      <c r="H890" s="92"/>
      <c r="I890" s="92"/>
      <c r="J890" s="92"/>
      <c r="K890" s="92"/>
      <c r="L890" s="92"/>
      <c r="M890" s="92"/>
      <c r="N890" s="92"/>
      <c r="O890" s="92"/>
      <c r="P890" s="92"/>
      <c r="Q890" s="578"/>
      <c r="R890" s="578"/>
      <c r="S890" s="578"/>
      <c r="T890" s="578"/>
      <c r="U890" s="578"/>
      <c r="V890" s="578"/>
      <c r="W890" s="578"/>
      <c r="X890" s="578"/>
      <c r="Y890" s="578"/>
      <c r="Z890" s="578"/>
      <c r="AA890" s="92"/>
    </row>
    <row r="891" spans="3:27" s="2" customFormat="1">
      <c r="C891" s="92"/>
      <c r="D891" s="92"/>
      <c r="E891" s="92"/>
      <c r="F891" s="92"/>
      <c r="G891" s="92"/>
      <c r="H891" s="92"/>
      <c r="I891" s="92"/>
      <c r="J891" s="92"/>
      <c r="K891" s="92"/>
      <c r="L891" s="92"/>
      <c r="M891" s="92"/>
      <c r="N891" s="92"/>
      <c r="O891" s="92"/>
      <c r="P891" s="92"/>
      <c r="Q891" s="578"/>
      <c r="R891" s="578"/>
      <c r="S891" s="578"/>
      <c r="T891" s="578"/>
      <c r="U891" s="578"/>
      <c r="V891" s="578"/>
      <c r="W891" s="578"/>
      <c r="X891" s="578"/>
      <c r="Y891" s="578"/>
      <c r="Z891" s="578"/>
      <c r="AA891" s="92"/>
    </row>
    <row r="892" spans="3:27" s="2" customFormat="1">
      <c r="C892" s="92"/>
      <c r="D892" s="92"/>
      <c r="E892" s="92"/>
      <c r="F892" s="92"/>
      <c r="G892" s="92"/>
      <c r="H892" s="92"/>
      <c r="I892" s="92"/>
      <c r="J892" s="92"/>
      <c r="K892" s="92"/>
      <c r="L892" s="92"/>
      <c r="M892" s="92"/>
      <c r="N892" s="92"/>
      <c r="O892" s="92"/>
      <c r="P892" s="92"/>
      <c r="Q892" s="578"/>
      <c r="R892" s="578"/>
      <c r="S892" s="578"/>
      <c r="T892" s="578"/>
      <c r="U892" s="578"/>
      <c r="V892" s="578"/>
      <c r="W892" s="578"/>
      <c r="X892" s="578"/>
      <c r="Y892" s="578"/>
      <c r="Z892" s="578"/>
      <c r="AA892" s="92"/>
    </row>
    <row r="893" spans="3:27" s="2" customFormat="1">
      <c r="C893" s="92"/>
      <c r="D893" s="92"/>
      <c r="E893" s="92"/>
      <c r="F893" s="92"/>
      <c r="G893" s="92"/>
      <c r="H893" s="92"/>
      <c r="I893" s="92"/>
      <c r="J893" s="92"/>
      <c r="K893" s="92"/>
      <c r="L893" s="92"/>
      <c r="M893" s="92"/>
      <c r="N893" s="92"/>
      <c r="O893" s="92"/>
      <c r="P893" s="92"/>
      <c r="Q893" s="578"/>
      <c r="R893" s="578"/>
      <c r="S893" s="578"/>
      <c r="T893" s="578"/>
      <c r="U893" s="578"/>
      <c r="V893" s="578"/>
      <c r="W893" s="578"/>
      <c r="X893" s="578"/>
      <c r="Y893" s="578"/>
      <c r="Z893" s="578"/>
      <c r="AA893" s="92"/>
    </row>
    <row r="894" spans="3:27" s="2" customFormat="1">
      <c r="C894" s="92"/>
      <c r="D894" s="92"/>
      <c r="E894" s="92"/>
      <c r="F894" s="92"/>
      <c r="G894" s="92"/>
      <c r="H894" s="92"/>
      <c r="I894" s="92"/>
      <c r="J894" s="92"/>
      <c r="K894" s="92"/>
      <c r="L894" s="92"/>
      <c r="M894" s="92"/>
      <c r="N894" s="92"/>
      <c r="O894" s="92"/>
      <c r="P894" s="92"/>
      <c r="Q894" s="578"/>
      <c r="R894" s="578"/>
      <c r="S894" s="578"/>
      <c r="T894" s="578"/>
      <c r="U894" s="578"/>
      <c r="V894" s="578"/>
      <c r="W894" s="578"/>
      <c r="X894" s="578"/>
      <c r="Y894" s="578"/>
      <c r="Z894" s="578"/>
      <c r="AA894" s="92"/>
    </row>
    <row r="895" spans="3:27" s="2" customFormat="1">
      <c r="C895" s="92"/>
      <c r="D895" s="92"/>
      <c r="E895" s="92"/>
      <c r="F895" s="92"/>
      <c r="G895" s="92"/>
      <c r="H895" s="92"/>
      <c r="I895" s="92"/>
      <c r="J895" s="92"/>
      <c r="K895" s="92"/>
      <c r="L895" s="92"/>
      <c r="M895" s="92"/>
      <c r="N895" s="92"/>
      <c r="O895" s="92"/>
      <c r="P895" s="92"/>
      <c r="Q895" s="578"/>
      <c r="R895" s="578"/>
      <c r="S895" s="578"/>
      <c r="T895" s="578"/>
      <c r="U895" s="578"/>
      <c r="V895" s="578"/>
      <c r="W895" s="578"/>
      <c r="X895" s="578"/>
      <c r="Y895" s="578"/>
      <c r="Z895" s="578"/>
      <c r="AA895" s="92"/>
    </row>
    <row r="896" spans="3:27" s="2" customFormat="1">
      <c r="C896" s="92"/>
      <c r="D896" s="92"/>
      <c r="E896" s="92"/>
      <c r="F896" s="92"/>
      <c r="G896" s="92"/>
      <c r="H896" s="92"/>
      <c r="I896" s="92"/>
      <c r="J896" s="92"/>
      <c r="K896" s="92"/>
      <c r="L896" s="92"/>
      <c r="M896" s="92"/>
      <c r="N896" s="92"/>
      <c r="O896" s="92"/>
      <c r="P896" s="92"/>
      <c r="Q896" s="578"/>
      <c r="R896" s="578"/>
      <c r="S896" s="578"/>
      <c r="T896" s="578"/>
      <c r="U896" s="578"/>
      <c r="V896" s="578"/>
      <c r="W896" s="578"/>
      <c r="X896" s="578"/>
      <c r="Y896" s="578"/>
      <c r="Z896" s="578"/>
      <c r="AA896" s="92"/>
    </row>
    <row r="897" spans="3:27" s="2" customFormat="1">
      <c r="C897" s="92"/>
      <c r="D897" s="92"/>
      <c r="E897" s="92"/>
      <c r="F897" s="92"/>
      <c r="G897" s="92"/>
      <c r="H897" s="92"/>
      <c r="I897" s="92"/>
      <c r="J897" s="92"/>
      <c r="K897" s="92"/>
      <c r="L897" s="92"/>
      <c r="M897" s="92"/>
      <c r="N897" s="92"/>
      <c r="O897" s="92"/>
      <c r="P897" s="92"/>
      <c r="Q897" s="578"/>
      <c r="R897" s="578"/>
      <c r="S897" s="578"/>
      <c r="T897" s="578"/>
      <c r="U897" s="578"/>
      <c r="V897" s="578"/>
      <c r="W897" s="578"/>
      <c r="X897" s="578"/>
      <c r="Y897" s="578"/>
      <c r="Z897" s="578"/>
      <c r="AA897" s="92"/>
    </row>
    <row r="898" spans="3:27" s="2" customFormat="1">
      <c r="C898" s="92"/>
      <c r="D898" s="92"/>
      <c r="E898" s="92"/>
      <c r="F898" s="92"/>
      <c r="G898" s="92"/>
      <c r="H898" s="92"/>
      <c r="I898" s="92"/>
      <c r="J898" s="92"/>
      <c r="K898" s="92"/>
      <c r="L898" s="92"/>
      <c r="M898" s="92"/>
      <c r="N898" s="92"/>
      <c r="O898" s="92"/>
      <c r="P898" s="92"/>
      <c r="Q898" s="578"/>
      <c r="R898" s="578"/>
      <c r="S898" s="578"/>
      <c r="T898" s="578"/>
      <c r="U898" s="578"/>
      <c r="V898" s="578"/>
      <c r="W898" s="578"/>
      <c r="X898" s="578"/>
      <c r="Y898" s="578"/>
      <c r="Z898" s="578"/>
      <c r="AA898" s="92"/>
    </row>
    <row r="899" spans="3:27" s="2" customFormat="1">
      <c r="C899" s="92"/>
      <c r="D899" s="92"/>
      <c r="E899" s="92"/>
      <c r="F899" s="92"/>
      <c r="G899" s="92"/>
      <c r="H899" s="92"/>
      <c r="I899" s="92"/>
      <c r="J899" s="92"/>
      <c r="K899" s="92"/>
      <c r="L899" s="92"/>
      <c r="M899" s="92"/>
      <c r="N899" s="92"/>
      <c r="O899" s="92"/>
      <c r="P899" s="92"/>
      <c r="Q899" s="578"/>
      <c r="R899" s="578"/>
      <c r="S899" s="578"/>
      <c r="T899" s="578"/>
      <c r="U899" s="578"/>
      <c r="V899" s="578"/>
      <c r="W899" s="578"/>
      <c r="X899" s="578"/>
      <c r="Y899" s="578"/>
      <c r="Z899" s="578"/>
      <c r="AA899" s="92"/>
    </row>
    <row r="900" spans="3:27" s="2" customFormat="1">
      <c r="C900" s="92"/>
      <c r="D900" s="92"/>
      <c r="E900" s="92"/>
      <c r="F900" s="92"/>
      <c r="G900" s="92"/>
      <c r="H900" s="92"/>
      <c r="I900" s="92"/>
      <c r="J900" s="92"/>
      <c r="K900" s="92"/>
      <c r="L900" s="92"/>
      <c r="M900" s="92"/>
      <c r="N900" s="92"/>
      <c r="O900" s="92"/>
      <c r="P900" s="92"/>
      <c r="Q900" s="578"/>
      <c r="R900" s="578"/>
      <c r="S900" s="578"/>
      <c r="T900" s="578"/>
      <c r="U900" s="578"/>
      <c r="V900" s="578"/>
      <c r="W900" s="578"/>
      <c r="X900" s="578"/>
      <c r="Y900" s="578"/>
      <c r="Z900" s="578"/>
      <c r="AA900" s="92"/>
    </row>
    <row r="901" spans="3:27" s="2" customFormat="1">
      <c r="C901" s="92"/>
      <c r="D901" s="92"/>
      <c r="E901" s="92"/>
      <c r="F901" s="92"/>
      <c r="G901" s="92"/>
      <c r="H901" s="92"/>
      <c r="I901" s="92"/>
      <c r="J901" s="92"/>
      <c r="K901" s="92"/>
      <c r="L901" s="92"/>
      <c r="M901" s="92"/>
      <c r="N901" s="92"/>
      <c r="O901" s="92"/>
      <c r="P901" s="92"/>
      <c r="Q901" s="578"/>
      <c r="R901" s="578"/>
      <c r="S901" s="578"/>
      <c r="T901" s="578"/>
      <c r="U901" s="578"/>
      <c r="V901" s="578"/>
      <c r="W901" s="578"/>
      <c r="X901" s="578"/>
      <c r="Y901" s="578"/>
      <c r="Z901" s="578"/>
      <c r="AA901" s="92"/>
    </row>
    <row r="902" spans="3:27" s="2" customFormat="1">
      <c r="C902" s="92"/>
      <c r="D902" s="92"/>
      <c r="E902" s="92"/>
      <c r="F902" s="92"/>
      <c r="G902" s="92"/>
      <c r="H902" s="92"/>
      <c r="I902" s="92"/>
      <c r="J902" s="92"/>
      <c r="K902" s="92"/>
      <c r="L902" s="92"/>
      <c r="M902" s="92"/>
      <c r="N902" s="92"/>
      <c r="O902" s="92"/>
      <c r="P902" s="92"/>
      <c r="Q902" s="578"/>
      <c r="R902" s="578"/>
      <c r="S902" s="578"/>
      <c r="T902" s="578"/>
      <c r="U902" s="578"/>
      <c r="V902" s="578"/>
      <c r="W902" s="578"/>
      <c r="X902" s="578"/>
      <c r="Y902" s="578"/>
      <c r="Z902" s="578"/>
      <c r="AA902" s="92"/>
    </row>
    <row r="903" spans="3:27" s="2" customFormat="1">
      <c r="C903" s="92"/>
      <c r="D903" s="92"/>
      <c r="E903" s="92"/>
      <c r="F903" s="92"/>
      <c r="G903" s="92"/>
      <c r="H903" s="92"/>
      <c r="I903" s="92"/>
      <c r="J903" s="92"/>
      <c r="K903" s="92"/>
      <c r="L903" s="92"/>
      <c r="M903" s="92"/>
      <c r="N903" s="92"/>
      <c r="O903" s="92"/>
      <c r="P903" s="92"/>
      <c r="Q903" s="578"/>
      <c r="R903" s="578"/>
      <c r="S903" s="578"/>
      <c r="T903" s="578"/>
      <c r="U903" s="578"/>
      <c r="V903" s="578"/>
      <c r="W903" s="578"/>
      <c r="X903" s="578"/>
      <c r="Y903" s="578"/>
      <c r="Z903" s="578"/>
      <c r="AA903" s="92"/>
    </row>
    <row r="904" spans="3:27" s="2" customFormat="1">
      <c r="C904" s="92"/>
      <c r="D904" s="92"/>
      <c r="E904" s="92"/>
      <c r="F904" s="92"/>
      <c r="G904" s="92"/>
      <c r="H904" s="92"/>
      <c r="I904" s="92"/>
      <c r="J904" s="92"/>
      <c r="K904" s="92"/>
      <c r="L904" s="92"/>
      <c r="M904" s="92"/>
      <c r="N904" s="92"/>
      <c r="O904" s="92"/>
      <c r="P904" s="92"/>
      <c r="Q904" s="578"/>
      <c r="R904" s="578"/>
      <c r="S904" s="578"/>
      <c r="T904" s="578"/>
      <c r="U904" s="578"/>
      <c r="V904" s="578"/>
      <c r="W904" s="578"/>
      <c r="X904" s="578"/>
      <c r="Y904" s="578"/>
      <c r="Z904" s="578"/>
      <c r="AA904" s="92"/>
    </row>
    <row r="905" spans="3:27" s="2" customFormat="1">
      <c r="C905" s="92"/>
      <c r="D905" s="92"/>
      <c r="E905" s="92"/>
      <c r="F905" s="92"/>
      <c r="G905" s="92"/>
      <c r="H905" s="92"/>
      <c r="I905" s="92"/>
      <c r="J905" s="92"/>
      <c r="K905" s="92"/>
      <c r="L905" s="92"/>
      <c r="M905" s="92"/>
      <c r="N905" s="92"/>
      <c r="O905" s="92"/>
      <c r="P905" s="92"/>
      <c r="Q905" s="578"/>
      <c r="R905" s="578"/>
      <c r="S905" s="578"/>
      <c r="T905" s="578"/>
      <c r="U905" s="578"/>
      <c r="V905" s="578"/>
      <c r="W905" s="578"/>
      <c r="X905" s="578"/>
      <c r="Y905" s="578"/>
      <c r="Z905" s="578"/>
      <c r="AA905" s="92"/>
    </row>
    <row r="906" spans="3:27" s="2" customFormat="1">
      <c r="C906" s="92"/>
      <c r="D906" s="92"/>
      <c r="E906" s="92"/>
      <c r="F906" s="92"/>
      <c r="G906" s="92"/>
      <c r="H906" s="92"/>
      <c r="I906" s="92"/>
      <c r="J906" s="92"/>
      <c r="K906" s="92"/>
      <c r="L906" s="92"/>
      <c r="M906" s="92"/>
      <c r="N906" s="92"/>
      <c r="O906" s="92"/>
      <c r="P906" s="92"/>
      <c r="Q906" s="578"/>
      <c r="R906" s="578"/>
      <c r="S906" s="578"/>
      <c r="T906" s="578"/>
      <c r="U906" s="578"/>
      <c r="V906" s="578"/>
      <c r="W906" s="578"/>
      <c r="X906" s="578"/>
      <c r="Y906" s="578"/>
      <c r="Z906" s="578"/>
      <c r="AA906" s="92"/>
    </row>
    <row r="907" spans="3:27" s="2" customFormat="1">
      <c r="C907" s="92"/>
      <c r="D907" s="92"/>
      <c r="E907" s="92"/>
      <c r="F907" s="92"/>
      <c r="G907" s="92"/>
      <c r="H907" s="92"/>
      <c r="I907" s="92"/>
      <c r="J907" s="92"/>
      <c r="K907" s="92"/>
      <c r="L907" s="92"/>
      <c r="M907" s="92"/>
      <c r="N907" s="92"/>
      <c r="O907" s="92"/>
      <c r="P907" s="92"/>
      <c r="Q907" s="578"/>
      <c r="R907" s="578"/>
      <c r="S907" s="578"/>
      <c r="T907" s="578"/>
      <c r="U907" s="578"/>
      <c r="V907" s="578"/>
      <c r="W907" s="578"/>
      <c r="X907" s="578"/>
      <c r="Y907" s="578"/>
      <c r="Z907" s="578"/>
      <c r="AA907" s="92"/>
    </row>
    <row r="908" spans="3:27" s="2" customFormat="1">
      <c r="C908" s="92"/>
      <c r="D908" s="92"/>
      <c r="E908" s="92"/>
      <c r="F908" s="92"/>
      <c r="G908" s="92"/>
      <c r="H908" s="92"/>
      <c r="I908" s="92"/>
      <c r="J908" s="92"/>
      <c r="K908" s="92"/>
      <c r="L908" s="92"/>
      <c r="M908" s="92"/>
      <c r="N908" s="92"/>
      <c r="O908" s="92"/>
      <c r="P908" s="92"/>
      <c r="Q908" s="578"/>
      <c r="R908" s="578"/>
      <c r="S908" s="578"/>
      <c r="T908" s="578"/>
      <c r="U908" s="578"/>
      <c r="V908" s="578"/>
      <c r="W908" s="578"/>
      <c r="X908" s="578"/>
      <c r="Y908" s="578"/>
      <c r="Z908" s="578"/>
      <c r="AA908" s="92"/>
    </row>
    <row r="909" spans="3:27" s="2" customFormat="1">
      <c r="C909" s="92"/>
      <c r="D909" s="92"/>
      <c r="E909" s="92"/>
      <c r="F909" s="92"/>
      <c r="G909" s="92"/>
      <c r="H909" s="92"/>
      <c r="I909" s="92"/>
      <c r="J909" s="92"/>
      <c r="K909" s="92"/>
      <c r="L909" s="92"/>
      <c r="M909" s="92"/>
      <c r="N909" s="92"/>
      <c r="O909" s="92"/>
      <c r="P909" s="92"/>
      <c r="Q909" s="578"/>
      <c r="R909" s="578"/>
      <c r="S909" s="578"/>
      <c r="T909" s="578"/>
      <c r="U909" s="578"/>
      <c r="V909" s="578"/>
      <c r="W909" s="578"/>
      <c r="X909" s="578"/>
      <c r="Y909" s="578"/>
      <c r="Z909" s="578"/>
      <c r="AA909" s="92"/>
    </row>
    <row r="910" spans="3:27" s="2" customFormat="1">
      <c r="C910" s="92"/>
      <c r="D910" s="92"/>
      <c r="E910" s="92"/>
      <c r="F910" s="92"/>
      <c r="G910" s="92"/>
      <c r="H910" s="92"/>
      <c r="I910" s="92"/>
      <c r="J910" s="92"/>
      <c r="K910" s="92"/>
      <c r="L910" s="92"/>
      <c r="M910" s="92"/>
      <c r="N910" s="92"/>
      <c r="O910" s="92"/>
      <c r="P910" s="92"/>
      <c r="Q910" s="578"/>
      <c r="R910" s="578"/>
      <c r="S910" s="578"/>
      <c r="T910" s="578"/>
      <c r="U910" s="578"/>
      <c r="V910" s="578"/>
      <c r="W910" s="578"/>
      <c r="X910" s="578"/>
      <c r="Y910" s="578"/>
      <c r="Z910" s="578"/>
      <c r="AA910" s="92"/>
    </row>
    <row r="911" spans="3:27" s="2" customFormat="1">
      <c r="C911" s="92"/>
      <c r="D911" s="92"/>
      <c r="E911" s="92"/>
      <c r="F911" s="92"/>
      <c r="G911" s="92"/>
      <c r="H911" s="92"/>
      <c r="I911" s="92"/>
      <c r="J911" s="92"/>
      <c r="K911" s="92"/>
      <c r="L911" s="92"/>
      <c r="M911" s="92"/>
      <c r="N911" s="92"/>
      <c r="O911" s="92"/>
      <c r="P911" s="92"/>
      <c r="Q911" s="578"/>
      <c r="R911" s="578"/>
      <c r="S911" s="578"/>
      <c r="T911" s="578"/>
      <c r="U911" s="578"/>
      <c r="V911" s="578"/>
      <c r="W911" s="578"/>
      <c r="X911" s="578"/>
      <c r="Y911" s="578"/>
      <c r="Z911" s="578"/>
      <c r="AA911" s="92"/>
    </row>
    <row r="912" spans="3:27" s="2" customFormat="1">
      <c r="C912" s="92"/>
      <c r="D912" s="92"/>
      <c r="E912" s="92"/>
      <c r="F912" s="92"/>
      <c r="G912" s="92"/>
      <c r="H912" s="92"/>
      <c r="I912" s="92"/>
      <c r="J912" s="92"/>
      <c r="K912" s="92"/>
      <c r="L912" s="92"/>
      <c r="M912" s="92"/>
      <c r="N912" s="92"/>
      <c r="O912" s="92"/>
      <c r="P912" s="92"/>
      <c r="Q912" s="578"/>
      <c r="R912" s="578"/>
      <c r="S912" s="578"/>
      <c r="T912" s="578"/>
      <c r="U912" s="578"/>
      <c r="V912" s="578"/>
      <c r="W912" s="578"/>
      <c r="X912" s="578"/>
      <c r="Y912" s="578"/>
      <c r="Z912" s="578"/>
      <c r="AA912" s="92"/>
    </row>
    <row r="913" spans="3:27" s="2" customFormat="1">
      <c r="C913" s="92"/>
      <c r="D913" s="92"/>
      <c r="E913" s="92"/>
      <c r="F913" s="92"/>
      <c r="G913" s="92"/>
      <c r="H913" s="92"/>
      <c r="I913" s="92"/>
      <c r="J913" s="92"/>
      <c r="K913" s="92"/>
      <c r="L913" s="92"/>
      <c r="M913" s="92"/>
      <c r="N913" s="92"/>
      <c r="O913" s="92"/>
      <c r="P913" s="92"/>
      <c r="Q913" s="578"/>
      <c r="R913" s="578"/>
      <c r="S913" s="578"/>
      <c r="T913" s="578"/>
      <c r="U913" s="578"/>
      <c r="V913" s="578"/>
      <c r="W913" s="578"/>
      <c r="X913" s="578"/>
      <c r="Y913" s="578"/>
      <c r="Z913" s="578"/>
      <c r="AA913" s="92"/>
    </row>
    <row r="914" spans="3:27" s="2" customFormat="1">
      <c r="C914" s="92"/>
      <c r="D914" s="92"/>
      <c r="E914" s="92"/>
      <c r="F914" s="92"/>
      <c r="G914" s="92"/>
      <c r="H914" s="92"/>
      <c r="I914" s="92"/>
      <c r="J914" s="92"/>
      <c r="K914" s="92"/>
      <c r="L914" s="92"/>
      <c r="M914" s="92"/>
      <c r="N914" s="92"/>
      <c r="O914" s="92"/>
      <c r="P914" s="92"/>
      <c r="Q914" s="578"/>
      <c r="R914" s="578"/>
      <c r="S914" s="578"/>
      <c r="T914" s="578"/>
      <c r="U914" s="578"/>
      <c r="V914" s="578"/>
      <c r="W914" s="578"/>
      <c r="X914" s="578"/>
      <c r="Y914" s="578"/>
      <c r="Z914" s="578"/>
      <c r="AA914" s="92"/>
    </row>
    <row r="915" spans="3:27" s="2" customFormat="1">
      <c r="C915" s="92"/>
      <c r="D915" s="92"/>
      <c r="E915" s="92"/>
      <c r="F915" s="92"/>
      <c r="G915" s="92"/>
      <c r="H915" s="92"/>
      <c r="I915" s="92"/>
      <c r="J915" s="92"/>
      <c r="K915" s="92"/>
      <c r="L915" s="92"/>
      <c r="M915" s="92"/>
      <c r="N915" s="92"/>
      <c r="O915" s="92"/>
      <c r="P915" s="92"/>
      <c r="Q915" s="578"/>
      <c r="R915" s="578"/>
      <c r="S915" s="578"/>
      <c r="T915" s="578"/>
      <c r="U915" s="578"/>
      <c r="V915" s="578"/>
      <c r="W915" s="578"/>
      <c r="X915" s="578"/>
      <c r="Y915" s="578"/>
      <c r="Z915" s="578"/>
      <c r="AA915" s="92"/>
    </row>
    <row r="916" spans="3:27" s="2" customFormat="1">
      <c r="C916" s="92"/>
      <c r="D916" s="92"/>
      <c r="E916" s="92"/>
      <c r="F916" s="92"/>
      <c r="G916" s="92"/>
      <c r="H916" s="92"/>
      <c r="I916" s="92"/>
      <c r="J916" s="92"/>
      <c r="K916" s="92"/>
      <c r="L916" s="92"/>
      <c r="M916" s="92"/>
      <c r="N916" s="92"/>
      <c r="O916" s="92"/>
      <c r="P916" s="92"/>
      <c r="Q916" s="578"/>
      <c r="R916" s="578"/>
      <c r="S916" s="578"/>
      <c r="T916" s="578"/>
      <c r="U916" s="578"/>
      <c r="V916" s="578"/>
      <c r="W916" s="578"/>
      <c r="X916" s="578"/>
      <c r="Y916" s="578"/>
      <c r="Z916" s="578"/>
      <c r="AA916" s="92"/>
    </row>
    <row r="917" spans="3:27" s="2" customFormat="1">
      <c r="C917" s="92"/>
      <c r="D917" s="92"/>
      <c r="E917" s="92"/>
      <c r="F917" s="92"/>
      <c r="G917" s="92"/>
      <c r="H917" s="92"/>
      <c r="I917" s="92"/>
      <c r="J917" s="92"/>
      <c r="K917" s="92"/>
      <c r="L917" s="92"/>
      <c r="M917" s="92"/>
      <c r="N917" s="92"/>
      <c r="O917" s="92"/>
      <c r="P917" s="92"/>
      <c r="Q917" s="578"/>
      <c r="R917" s="578"/>
      <c r="S917" s="578"/>
      <c r="T917" s="578"/>
      <c r="U917" s="578"/>
      <c r="V917" s="578"/>
      <c r="W917" s="578"/>
      <c r="X917" s="578"/>
      <c r="Y917" s="578"/>
      <c r="Z917" s="578"/>
      <c r="AA917" s="92"/>
    </row>
    <row r="918" spans="3:27" s="2" customFormat="1">
      <c r="C918" s="92"/>
      <c r="D918" s="92"/>
      <c r="E918" s="92"/>
      <c r="F918" s="92"/>
      <c r="G918" s="92"/>
      <c r="H918" s="92"/>
      <c r="I918" s="92"/>
      <c r="J918" s="92"/>
      <c r="K918" s="92"/>
      <c r="L918" s="92"/>
      <c r="M918" s="92"/>
      <c r="N918" s="92"/>
      <c r="O918" s="92"/>
      <c r="P918" s="92"/>
      <c r="Q918" s="578"/>
      <c r="R918" s="578"/>
      <c r="S918" s="578"/>
      <c r="T918" s="578"/>
      <c r="U918" s="578"/>
      <c r="V918" s="578"/>
      <c r="W918" s="578"/>
      <c r="X918" s="578"/>
      <c r="Y918" s="578"/>
      <c r="Z918" s="578"/>
      <c r="AA918" s="92"/>
    </row>
    <row r="919" spans="3:27" s="2" customFormat="1">
      <c r="C919" s="92"/>
      <c r="D919" s="92"/>
      <c r="E919" s="92"/>
      <c r="F919" s="92"/>
      <c r="G919" s="92"/>
      <c r="H919" s="92"/>
      <c r="I919" s="92"/>
      <c r="J919" s="92"/>
      <c r="K919" s="92"/>
      <c r="L919" s="92"/>
      <c r="M919" s="92"/>
      <c r="N919" s="92"/>
      <c r="O919" s="92"/>
      <c r="P919" s="92"/>
      <c r="Q919" s="578"/>
      <c r="R919" s="578"/>
      <c r="S919" s="578"/>
      <c r="T919" s="578"/>
      <c r="U919" s="578"/>
      <c r="V919" s="578"/>
      <c r="W919" s="578"/>
      <c r="X919" s="578"/>
      <c r="Y919" s="578"/>
      <c r="Z919" s="578"/>
      <c r="AA919" s="92"/>
    </row>
    <row r="920" spans="3:27" s="2" customFormat="1">
      <c r="C920" s="92"/>
      <c r="D920" s="92"/>
      <c r="E920" s="92"/>
      <c r="F920" s="92"/>
      <c r="G920" s="92"/>
      <c r="H920" s="92"/>
      <c r="I920" s="92"/>
      <c r="J920" s="92"/>
      <c r="K920" s="92"/>
      <c r="L920" s="92"/>
      <c r="M920" s="92"/>
      <c r="N920" s="92"/>
      <c r="O920" s="92"/>
      <c r="P920" s="92"/>
      <c r="Q920" s="578"/>
      <c r="R920" s="578"/>
      <c r="S920" s="578"/>
      <c r="T920" s="578"/>
      <c r="U920" s="578"/>
      <c r="V920" s="578"/>
      <c r="W920" s="578"/>
      <c r="X920" s="578"/>
      <c r="Y920" s="578"/>
      <c r="Z920" s="578"/>
      <c r="AA920" s="92"/>
    </row>
    <row r="921" spans="3:27" s="2" customFormat="1">
      <c r="C921" s="92"/>
      <c r="D921" s="92"/>
      <c r="E921" s="92"/>
      <c r="F921" s="92"/>
      <c r="G921" s="92"/>
      <c r="H921" s="92"/>
      <c r="I921" s="92"/>
      <c r="J921" s="92"/>
      <c r="K921" s="92"/>
      <c r="L921" s="92"/>
      <c r="M921" s="92"/>
      <c r="N921" s="92"/>
      <c r="O921" s="92"/>
      <c r="P921" s="92"/>
      <c r="Q921" s="578"/>
      <c r="R921" s="578"/>
      <c r="S921" s="578"/>
      <c r="T921" s="578"/>
      <c r="U921" s="578"/>
      <c r="V921" s="578"/>
      <c r="W921" s="578"/>
      <c r="X921" s="578"/>
      <c r="Y921" s="578"/>
      <c r="Z921" s="578"/>
      <c r="AA921" s="92"/>
    </row>
    <row r="922" spans="3:27" s="2" customFormat="1">
      <c r="C922" s="92"/>
      <c r="D922" s="92"/>
      <c r="E922" s="92"/>
      <c r="F922" s="92"/>
      <c r="G922" s="92"/>
      <c r="H922" s="92"/>
      <c r="I922" s="92"/>
      <c r="J922" s="92"/>
      <c r="K922" s="92"/>
      <c r="L922" s="92"/>
      <c r="M922" s="92"/>
      <c r="N922" s="92"/>
      <c r="O922" s="92"/>
      <c r="P922" s="92"/>
      <c r="Q922" s="578"/>
      <c r="R922" s="578"/>
      <c r="S922" s="578"/>
      <c r="T922" s="578"/>
      <c r="U922" s="578"/>
      <c r="V922" s="578"/>
      <c r="W922" s="578"/>
      <c r="X922" s="578"/>
      <c r="Y922" s="578"/>
      <c r="Z922" s="578"/>
      <c r="AA922" s="92"/>
    </row>
    <row r="923" spans="3:27" s="2" customFormat="1">
      <c r="C923" s="92"/>
      <c r="D923" s="92"/>
      <c r="E923" s="92"/>
      <c r="F923" s="92"/>
      <c r="G923" s="92"/>
      <c r="H923" s="92"/>
      <c r="I923" s="92"/>
      <c r="J923" s="92"/>
      <c r="K923" s="92"/>
      <c r="L923" s="92"/>
      <c r="M923" s="92"/>
      <c r="N923" s="92"/>
      <c r="O923" s="92"/>
      <c r="P923" s="92"/>
      <c r="Q923" s="578"/>
      <c r="R923" s="578"/>
      <c r="S923" s="578"/>
      <c r="T923" s="578"/>
      <c r="U923" s="578"/>
      <c r="V923" s="578"/>
      <c r="W923" s="578"/>
      <c r="X923" s="578"/>
      <c r="Y923" s="578"/>
      <c r="Z923" s="578"/>
      <c r="AA923" s="92"/>
    </row>
    <row r="924" spans="3:27" s="2" customFormat="1">
      <c r="C924" s="92"/>
      <c r="D924" s="92"/>
      <c r="E924" s="92"/>
      <c r="F924" s="92"/>
      <c r="G924" s="92"/>
      <c r="H924" s="92"/>
      <c r="I924" s="92"/>
      <c r="J924" s="92"/>
      <c r="K924" s="92"/>
      <c r="L924" s="92"/>
      <c r="M924" s="92"/>
      <c r="N924" s="92"/>
      <c r="O924" s="92"/>
      <c r="P924" s="92"/>
      <c r="Q924" s="578"/>
      <c r="R924" s="578"/>
      <c r="S924" s="578"/>
      <c r="T924" s="578"/>
      <c r="U924" s="578"/>
      <c r="V924" s="578"/>
      <c r="W924" s="578"/>
      <c r="X924" s="578"/>
      <c r="Y924" s="578"/>
      <c r="Z924" s="578"/>
      <c r="AA924" s="92"/>
    </row>
    <row r="925" spans="3:27" s="2" customFormat="1">
      <c r="C925" s="92"/>
      <c r="D925" s="92"/>
      <c r="E925" s="92"/>
      <c r="F925" s="92"/>
      <c r="G925" s="92"/>
      <c r="H925" s="92"/>
      <c r="I925" s="92"/>
      <c r="J925" s="92"/>
      <c r="K925" s="92"/>
      <c r="L925" s="92"/>
      <c r="M925" s="92"/>
      <c r="N925" s="92"/>
      <c r="O925" s="92"/>
      <c r="P925" s="92"/>
      <c r="Q925" s="578"/>
      <c r="R925" s="578"/>
      <c r="S925" s="578"/>
      <c r="T925" s="578"/>
      <c r="U925" s="578"/>
      <c r="V925" s="578"/>
      <c r="W925" s="578"/>
      <c r="X925" s="578"/>
      <c r="Y925" s="578"/>
      <c r="Z925" s="578"/>
      <c r="AA925" s="92"/>
    </row>
    <row r="926" spans="3:27" s="2" customFormat="1">
      <c r="C926" s="92"/>
      <c r="D926" s="92"/>
      <c r="E926" s="92"/>
      <c r="F926" s="92"/>
      <c r="G926" s="92"/>
      <c r="H926" s="92"/>
      <c r="I926" s="92"/>
      <c r="J926" s="92"/>
      <c r="K926" s="92"/>
      <c r="L926" s="92"/>
      <c r="M926" s="92"/>
      <c r="N926" s="92"/>
      <c r="O926" s="92"/>
      <c r="P926" s="92"/>
      <c r="Q926" s="578"/>
      <c r="R926" s="578"/>
      <c r="S926" s="578"/>
      <c r="T926" s="578"/>
      <c r="U926" s="578"/>
      <c r="V926" s="578"/>
      <c r="W926" s="578"/>
      <c r="X926" s="578"/>
      <c r="Y926" s="578"/>
      <c r="Z926" s="578"/>
      <c r="AA926" s="92"/>
    </row>
    <row r="927" spans="3:27" s="2" customFormat="1">
      <c r="C927" s="92"/>
      <c r="D927" s="92"/>
      <c r="E927" s="92"/>
      <c r="F927" s="92"/>
      <c r="G927" s="92"/>
      <c r="H927" s="92"/>
      <c r="I927" s="92"/>
      <c r="J927" s="92"/>
      <c r="K927" s="92"/>
      <c r="L927" s="92"/>
      <c r="M927" s="92"/>
      <c r="N927" s="92"/>
      <c r="O927" s="92"/>
      <c r="P927" s="92"/>
      <c r="Q927" s="578"/>
      <c r="R927" s="578"/>
      <c r="S927" s="578"/>
      <c r="T927" s="578"/>
      <c r="U927" s="578"/>
      <c r="V927" s="578"/>
      <c r="W927" s="578"/>
      <c r="X927" s="578"/>
      <c r="Y927" s="578"/>
      <c r="Z927" s="578"/>
      <c r="AA927" s="92"/>
    </row>
    <row r="928" spans="3:27" s="2" customFormat="1">
      <c r="C928" s="92"/>
      <c r="D928" s="92"/>
      <c r="E928" s="92"/>
      <c r="F928" s="92"/>
      <c r="G928" s="92"/>
      <c r="H928" s="92"/>
      <c r="I928" s="92"/>
      <c r="J928" s="92"/>
      <c r="K928" s="92"/>
      <c r="L928" s="92"/>
      <c r="M928" s="92"/>
      <c r="N928" s="92"/>
      <c r="O928" s="92"/>
      <c r="P928" s="92"/>
      <c r="Q928" s="578"/>
      <c r="R928" s="578"/>
      <c r="S928" s="578"/>
      <c r="T928" s="578"/>
      <c r="U928" s="578"/>
      <c r="V928" s="578"/>
      <c r="W928" s="578"/>
      <c r="X928" s="578"/>
      <c r="Y928" s="578"/>
      <c r="Z928" s="578"/>
      <c r="AA928" s="92"/>
    </row>
    <row r="929" spans="3:27" s="2" customFormat="1">
      <c r="C929" s="92"/>
      <c r="D929" s="92"/>
      <c r="E929" s="92"/>
      <c r="F929" s="92"/>
      <c r="G929" s="92"/>
      <c r="H929" s="92"/>
      <c r="I929" s="92"/>
      <c r="J929" s="92"/>
      <c r="K929" s="92"/>
      <c r="L929" s="92"/>
      <c r="M929" s="92"/>
      <c r="N929" s="92"/>
      <c r="O929" s="92"/>
      <c r="P929" s="92"/>
      <c r="Q929" s="578"/>
      <c r="R929" s="578"/>
      <c r="S929" s="578"/>
      <c r="T929" s="578"/>
      <c r="U929" s="578"/>
      <c r="V929" s="578"/>
      <c r="W929" s="578"/>
      <c r="X929" s="578"/>
      <c r="Y929" s="578"/>
      <c r="Z929" s="578"/>
      <c r="AA929" s="92"/>
    </row>
    <row r="930" spans="3:27" s="2" customFormat="1">
      <c r="C930" s="92"/>
      <c r="D930" s="92"/>
      <c r="E930" s="92"/>
      <c r="F930" s="92"/>
      <c r="G930" s="92"/>
      <c r="H930" s="92"/>
      <c r="I930" s="92"/>
      <c r="J930" s="92"/>
      <c r="K930" s="92"/>
      <c r="L930" s="92"/>
      <c r="M930" s="92"/>
      <c r="N930" s="92"/>
      <c r="O930" s="92"/>
      <c r="P930" s="92"/>
      <c r="Q930" s="578"/>
      <c r="R930" s="578"/>
      <c r="S930" s="578"/>
      <c r="T930" s="578"/>
      <c r="U930" s="578"/>
      <c r="V930" s="578"/>
      <c r="W930" s="578"/>
      <c r="X930" s="578"/>
      <c r="Y930" s="578"/>
      <c r="Z930" s="578"/>
      <c r="AA930" s="92"/>
    </row>
    <row r="931" spans="3:27" s="2" customFormat="1">
      <c r="C931" s="92"/>
      <c r="D931" s="92"/>
      <c r="E931" s="92"/>
      <c r="F931" s="92"/>
      <c r="G931" s="92"/>
      <c r="H931" s="92"/>
      <c r="I931" s="92"/>
      <c r="J931" s="92"/>
      <c r="K931" s="92"/>
      <c r="L931" s="92"/>
      <c r="M931" s="92"/>
      <c r="N931" s="92"/>
      <c r="O931" s="92"/>
      <c r="P931" s="92"/>
      <c r="Q931" s="578"/>
      <c r="R931" s="578"/>
      <c r="S931" s="578"/>
      <c r="T931" s="578"/>
      <c r="U931" s="578"/>
      <c r="V931" s="578"/>
      <c r="W931" s="578"/>
      <c r="X931" s="578"/>
      <c r="Y931" s="578"/>
      <c r="Z931" s="578"/>
      <c r="AA931" s="92"/>
    </row>
    <row r="932" spans="3:27" s="2" customFormat="1">
      <c r="C932" s="92"/>
      <c r="D932" s="92"/>
      <c r="E932" s="92"/>
      <c r="F932" s="92"/>
      <c r="G932" s="92"/>
      <c r="H932" s="92"/>
      <c r="I932" s="92"/>
      <c r="J932" s="92"/>
      <c r="K932" s="92"/>
      <c r="L932" s="92"/>
      <c r="M932" s="92"/>
      <c r="N932" s="92"/>
      <c r="O932" s="92"/>
      <c r="P932" s="92"/>
      <c r="Q932" s="578"/>
      <c r="R932" s="578"/>
      <c r="S932" s="578"/>
      <c r="T932" s="578"/>
      <c r="U932" s="578"/>
      <c r="V932" s="578"/>
      <c r="W932" s="578"/>
      <c r="X932" s="578"/>
      <c r="Y932" s="578"/>
      <c r="Z932" s="578"/>
      <c r="AA932" s="92"/>
    </row>
    <row r="933" spans="3:27" s="2" customFormat="1">
      <c r="C933" s="92"/>
      <c r="D933" s="92"/>
      <c r="E933" s="92"/>
      <c r="F933" s="92"/>
      <c r="G933" s="92"/>
      <c r="H933" s="92"/>
      <c r="I933" s="92"/>
      <c r="J933" s="92"/>
      <c r="K933" s="92"/>
      <c r="L933" s="92"/>
      <c r="M933" s="92"/>
      <c r="N933" s="92"/>
      <c r="O933" s="92"/>
      <c r="P933" s="92"/>
      <c r="Q933" s="578"/>
      <c r="R933" s="578"/>
      <c r="S933" s="578"/>
      <c r="T933" s="578"/>
      <c r="U933" s="578"/>
      <c r="V933" s="578"/>
      <c r="W933" s="578"/>
      <c r="X933" s="578"/>
      <c r="Y933" s="578"/>
      <c r="Z933" s="578"/>
      <c r="AA933" s="92"/>
    </row>
    <row r="934" spans="3:27" s="2" customFormat="1">
      <c r="C934" s="92"/>
      <c r="D934" s="92"/>
      <c r="E934" s="92"/>
      <c r="F934" s="92"/>
      <c r="G934" s="92"/>
      <c r="H934" s="92"/>
      <c r="I934" s="92"/>
      <c r="J934" s="92"/>
      <c r="K934" s="92"/>
      <c r="L934" s="92"/>
      <c r="M934" s="92"/>
      <c r="N934" s="92"/>
      <c r="O934" s="92"/>
      <c r="P934" s="92"/>
      <c r="Q934" s="578"/>
      <c r="R934" s="578"/>
      <c r="S934" s="578"/>
      <c r="T934" s="578"/>
      <c r="U934" s="578"/>
      <c r="V934" s="578"/>
      <c r="W934" s="578"/>
      <c r="X934" s="578"/>
      <c r="Y934" s="578"/>
      <c r="Z934" s="578"/>
      <c r="AA934" s="92"/>
    </row>
    <row r="935" spans="3:27" s="2" customFormat="1">
      <c r="C935" s="92"/>
      <c r="D935" s="92"/>
      <c r="E935" s="92"/>
      <c r="F935" s="92"/>
      <c r="G935" s="92"/>
      <c r="H935" s="92"/>
      <c r="I935" s="92"/>
      <c r="J935" s="92"/>
      <c r="K935" s="92"/>
      <c r="L935" s="92"/>
      <c r="M935" s="92"/>
      <c r="N935" s="92"/>
      <c r="O935" s="92"/>
      <c r="P935" s="92"/>
      <c r="Q935" s="578"/>
      <c r="R935" s="578"/>
      <c r="S935" s="578"/>
      <c r="T935" s="578"/>
      <c r="U935" s="578"/>
      <c r="V935" s="578"/>
      <c r="W935" s="578"/>
      <c r="X935" s="578"/>
      <c r="Y935" s="578"/>
      <c r="Z935" s="578"/>
      <c r="AA935" s="92"/>
    </row>
    <row r="936" spans="3:27" s="2" customFormat="1">
      <c r="C936" s="92"/>
      <c r="D936" s="92"/>
      <c r="E936" s="92"/>
      <c r="F936" s="92"/>
      <c r="G936" s="92"/>
      <c r="H936" s="92"/>
      <c r="I936" s="92"/>
      <c r="J936" s="92"/>
      <c r="K936" s="92"/>
      <c r="L936" s="92"/>
      <c r="M936" s="92"/>
      <c r="N936" s="92"/>
      <c r="O936" s="92"/>
      <c r="P936" s="92"/>
      <c r="Q936" s="578"/>
      <c r="R936" s="578"/>
      <c r="S936" s="578"/>
      <c r="T936" s="578"/>
      <c r="U936" s="578"/>
      <c r="V936" s="578"/>
      <c r="W936" s="578"/>
      <c r="X936" s="578"/>
      <c r="Y936" s="578"/>
      <c r="Z936" s="578"/>
      <c r="AA936" s="92"/>
    </row>
    <row r="937" spans="3:27" s="2" customFormat="1">
      <c r="C937" s="92"/>
      <c r="D937" s="92"/>
      <c r="E937" s="92"/>
      <c r="F937" s="92"/>
      <c r="G937" s="92"/>
      <c r="H937" s="92"/>
      <c r="I937" s="92"/>
      <c r="J937" s="92"/>
      <c r="K937" s="92"/>
      <c r="L937" s="92"/>
      <c r="M937" s="92"/>
      <c r="N937" s="92"/>
      <c r="O937" s="92"/>
      <c r="P937" s="92"/>
      <c r="Q937" s="578"/>
      <c r="R937" s="578"/>
      <c r="S937" s="578"/>
      <c r="T937" s="578"/>
      <c r="U937" s="578"/>
      <c r="V937" s="578"/>
      <c r="W937" s="578"/>
      <c r="X937" s="578"/>
      <c r="Y937" s="578"/>
      <c r="Z937" s="578"/>
      <c r="AA937" s="92"/>
    </row>
    <row r="938" spans="3:27" s="2" customFormat="1">
      <c r="C938" s="92"/>
      <c r="D938" s="92"/>
      <c r="E938" s="92"/>
      <c r="F938" s="92"/>
      <c r="G938" s="92"/>
      <c r="H938" s="92"/>
      <c r="I938" s="92"/>
      <c r="J938" s="92"/>
      <c r="K938" s="92"/>
      <c r="L938" s="92"/>
      <c r="M938" s="92"/>
      <c r="N938" s="92"/>
      <c r="O938" s="92"/>
      <c r="P938" s="92"/>
      <c r="Q938" s="578"/>
      <c r="R938" s="578"/>
      <c r="S938" s="578"/>
      <c r="T938" s="578"/>
      <c r="U938" s="578"/>
      <c r="V938" s="578"/>
      <c r="W938" s="578"/>
      <c r="X938" s="578"/>
      <c r="Y938" s="578"/>
      <c r="Z938" s="578"/>
      <c r="AA938" s="92"/>
    </row>
    <row r="939" spans="3:27" s="2" customFormat="1">
      <c r="C939" s="92"/>
      <c r="D939" s="92"/>
      <c r="E939" s="92"/>
      <c r="F939" s="92"/>
      <c r="G939" s="92"/>
      <c r="H939" s="92"/>
      <c r="I939" s="92"/>
      <c r="J939" s="92"/>
      <c r="K939" s="92"/>
      <c r="L939" s="92"/>
      <c r="M939" s="92"/>
      <c r="N939" s="92"/>
      <c r="O939" s="92"/>
      <c r="P939" s="92"/>
      <c r="Q939" s="578"/>
      <c r="R939" s="578"/>
      <c r="S939" s="578"/>
      <c r="T939" s="578"/>
      <c r="U939" s="578"/>
      <c r="V939" s="578"/>
      <c r="W939" s="578"/>
      <c r="X939" s="578"/>
      <c r="Y939" s="578"/>
      <c r="Z939" s="578"/>
      <c r="AA939" s="92"/>
    </row>
    <row r="940" spans="3:27" s="2" customFormat="1">
      <c r="C940" s="92"/>
      <c r="D940" s="92"/>
      <c r="E940" s="92"/>
      <c r="F940" s="92"/>
      <c r="G940" s="92"/>
      <c r="H940" s="92"/>
      <c r="I940" s="92"/>
      <c r="J940" s="92"/>
      <c r="K940" s="92"/>
      <c r="L940" s="92"/>
      <c r="M940" s="92"/>
      <c r="N940" s="92"/>
      <c r="O940" s="92"/>
      <c r="P940" s="92"/>
      <c r="Q940" s="578"/>
      <c r="R940" s="578"/>
      <c r="S940" s="578"/>
      <c r="T940" s="578"/>
      <c r="U940" s="578"/>
      <c r="V940" s="578"/>
      <c r="W940" s="578"/>
      <c r="X940" s="578"/>
      <c r="Y940" s="578"/>
      <c r="Z940" s="578"/>
      <c r="AA940" s="92"/>
    </row>
    <row r="941" spans="3:27" s="2" customFormat="1">
      <c r="C941" s="92"/>
      <c r="D941" s="92"/>
      <c r="E941" s="92"/>
      <c r="F941" s="92"/>
      <c r="G941" s="92"/>
      <c r="H941" s="92"/>
      <c r="I941" s="92"/>
      <c r="J941" s="92"/>
      <c r="K941" s="92"/>
      <c r="L941" s="92"/>
      <c r="M941" s="92"/>
      <c r="N941" s="92"/>
      <c r="O941" s="92"/>
      <c r="P941" s="92"/>
      <c r="Q941" s="578"/>
      <c r="R941" s="578"/>
      <c r="S941" s="578"/>
      <c r="T941" s="578"/>
      <c r="U941" s="578"/>
      <c r="V941" s="578"/>
      <c r="W941" s="578"/>
      <c r="X941" s="578"/>
      <c r="Y941" s="578"/>
      <c r="Z941" s="578"/>
      <c r="AA941" s="92"/>
    </row>
    <row r="942" spans="3:27" s="2" customFormat="1">
      <c r="C942" s="92"/>
      <c r="D942" s="92"/>
      <c r="E942" s="92"/>
      <c r="F942" s="92"/>
      <c r="G942" s="92"/>
      <c r="H942" s="92"/>
      <c r="I942" s="92"/>
      <c r="J942" s="92"/>
      <c r="K942" s="92"/>
      <c r="L942" s="92"/>
      <c r="M942" s="92"/>
      <c r="N942" s="92"/>
      <c r="O942" s="92"/>
      <c r="P942" s="92"/>
      <c r="Q942" s="578"/>
      <c r="R942" s="578"/>
      <c r="S942" s="578"/>
      <c r="T942" s="578"/>
      <c r="U942" s="578"/>
      <c r="V942" s="578"/>
      <c r="W942" s="578"/>
      <c r="X942" s="578"/>
      <c r="Y942" s="578"/>
      <c r="Z942" s="578"/>
      <c r="AA942" s="92"/>
    </row>
    <row r="943" spans="3:27" s="2" customFormat="1">
      <c r="C943" s="92"/>
      <c r="D943" s="92"/>
      <c r="E943" s="92"/>
      <c r="F943" s="92"/>
      <c r="G943" s="92"/>
      <c r="H943" s="92"/>
      <c r="I943" s="92"/>
      <c r="J943" s="92"/>
      <c r="K943" s="92"/>
      <c r="L943" s="92"/>
      <c r="M943" s="92"/>
      <c r="N943" s="92"/>
      <c r="O943" s="92"/>
      <c r="P943" s="92"/>
      <c r="Q943" s="578"/>
      <c r="R943" s="578"/>
      <c r="S943" s="578"/>
      <c r="T943" s="578"/>
      <c r="U943" s="578"/>
      <c r="V943" s="578"/>
      <c r="W943" s="578"/>
      <c r="X943" s="578"/>
      <c r="Y943" s="578"/>
      <c r="Z943" s="578"/>
      <c r="AA943" s="92"/>
    </row>
    <row r="944" spans="3:27" s="2" customFormat="1">
      <c r="C944" s="92"/>
      <c r="D944" s="92"/>
      <c r="E944" s="92"/>
      <c r="F944" s="92"/>
      <c r="G944" s="92"/>
      <c r="H944" s="92"/>
      <c r="I944" s="92"/>
      <c r="J944" s="92"/>
      <c r="K944" s="92"/>
      <c r="L944" s="92"/>
      <c r="M944" s="92"/>
      <c r="N944" s="92"/>
      <c r="O944" s="92"/>
      <c r="P944" s="92"/>
      <c r="Q944" s="578"/>
      <c r="R944" s="578"/>
      <c r="S944" s="578"/>
      <c r="T944" s="578"/>
      <c r="U944" s="578"/>
      <c r="V944" s="578"/>
      <c r="W944" s="578"/>
      <c r="X944" s="578"/>
      <c r="Y944" s="578"/>
      <c r="Z944" s="578"/>
      <c r="AA944" s="92"/>
    </row>
    <row r="945" spans="3:27" s="2" customFormat="1">
      <c r="C945" s="92"/>
      <c r="D945" s="92"/>
      <c r="E945" s="92"/>
      <c r="F945" s="92"/>
      <c r="G945" s="92"/>
      <c r="H945" s="92"/>
      <c r="I945" s="92"/>
      <c r="J945" s="92"/>
      <c r="K945" s="92"/>
      <c r="L945" s="92"/>
      <c r="M945" s="92"/>
      <c r="N945" s="92"/>
      <c r="O945" s="92"/>
      <c r="P945" s="92"/>
      <c r="Q945" s="578"/>
      <c r="R945" s="578"/>
      <c r="S945" s="578"/>
      <c r="T945" s="578"/>
      <c r="U945" s="578"/>
      <c r="V945" s="578"/>
      <c r="W945" s="578"/>
      <c r="X945" s="578"/>
      <c r="Y945" s="578"/>
      <c r="Z945" s="578"/>
      <c r="AA945" s="92"/>
    </row>
    <row r="946" spans="3:27" s="2" customFormat="1">
      <c r="C946" s="92"/>
      <c r="D946" s="92"/>
      <c r="E946" s="92"/>
      <c r="F946" s="92"/>
      <c r="G946" s="92"/>
      <c r="H946" s="92"/>
      <c r="I946" s="92"/>
      <c r="J946" s="92"/>
      <c r="K946" s="92"/>
      <c r="L946" s="92"/>
      <c r="M946" s="92"/>
      <c r="N946" s="92"/>
      <c r="O946" s="92"/>
      <c r="P946" s="92"/>
      <c r="Q946" s="578"/>
      <c r="R946" s="578"/>
      <c r="S946" s="578"/>
      <c r="T946" s="578"/>
      <c r="U946" s="578"/>
      <c r="V946" s="578"/>
      <c r="W946" s="578"/>
      <c r="X946" s="578"/>
      <c r="Y946" s="578"/>
      <c r="Z946" s="578"/>
      <c r="AA946" s="92"/>
    </row>
    <row r="947" spans="3:27" s="2" customFormat="1">
      <c r="C947" s="92"/>
      <c r="D947" s="92"/>
      <c r="E947" s="92"/>
      <c r="F947" s="92"/>
      <c r="G947" s="92"/>
      <c r="H947" s="92"/>
      <c r="I947" s="92"/>
      <c r="J947" s="92"/>
      <c r="K947" s="92"/>
      <c r="L947" s="92"/>
      <c r="M947" s="92"/>
      <c r="N947" s="92"/>
      <c r="O947" s="92"/>
      <c r="P947" s="92"/>
      <c r="Q947" s="578"/>
      <c r="R947" s="578"/>
      <c r="S947" s="578"/>
      <c r="T947" s="578"/>
      <c r="U947" s="578"/>
      <c r="V947" s="578"/>
      <c r="W947" s="578"/>
      <c r="X947" s="578"/>
      <c r="Y947" s="578"/>
      <c r="Z947" s="578"/>
      <c r="AA947" s="92"/>
    </row>
    <row r="948" spans="3:27" s="2" customFormat="1">
      <c r="C948" s="92"/>
      <c r="D948" s="92"/>
      <c r="E948" s="92"/>
      <c r="F948" s="92"/>
      <c r="G948" s="92"/>
      <c r="H948" s="92"/>
      <c r="I948" s="92"/>
      <c r="J948" s="92"/>
      <c r="K948" s="92"/>
      <c r="L948" s="92"/>
      <c r="M948" s="92"/>
      <c r="N948" s="92"/>
      <c r="O948" s="92"/>
      <c r="P948" s="92"/>
      <c r="Q948" s="578"/>
      <c r="R948" s="578"/>
      <c r="S948" s="578"/>
      <c r="T948" s="578"/>
      <c r="U948" s="578"/>
      <c r="V948" s="578"/>
      <c r="W948" s="578"/>
      <c r="X948" s="578"/>
      <c r="Y948" s="578"/>
      <c r="Z948" s="578"/>
      <c r="AA948" s="92"/>
    </row>
    <row r="949" spans="3:27" s="2" customFormat="1">
      <c r="C949" s="92"/>
      <c r="D949" s="92"/>
      <c r="E949" s="92"/>
      <c r="F949" s="92"/>
      <c r="G949" s="92"/>
      <c r="H949" s="92"/>
      <c r="I949" s="92"/>
      <c r="J949" s="92"/>
      <c r="K949" s="92"/>
      <c r="L949" s="92"/>
      <c r="M949" s="92"/>
      <c r="N949" s="92"/>
      <c r="O949" s="92"/>
      <c r="P949" s="92"/>
      <c r="Q949" s="578"/>
      <c r="R949" s="578"/>
      <c r="S949" s="578"/>
      <c r="T949" s="578"/>
      <c r="U949" s="578"/>
      <c r="V949" s="578"/>
      <c r="W949" s="578"/>
      <c r="X949" s="578"/>
      <c r="Y949" s="578"/>
      <c r="Z949" s="578"/>
      <c r="AA949" s="92"/>
    </row>
    <row r="950" spans="3:27" s="2" customFormat="1">
      <c r="C950" s="92"/>
      <c r="D950" s="92"/>
      <c r="E950" s="92"/>
      <c r="F950" s="92"/>
      <c r="G950" s="92"/>
      <c r="H950" s="92"/>
      <c r="I950" s="92"/>
      <c r="J950" s="92"/>
      <c r="K950" s="92"/>
      <c r="L950" s="92"/>
      <c r="M950" s="92"/>
      <c r="N950" s="92"/>
      <c r="O950" s="92"/>
      <c r="P950" s="92"/>
      <c r="Q950" s="578"/>
      <c r="R950" s="578"/>
      <c r="S950" s="578"/>
      <c r="T950" s="578"/>
      <c r="U950" s="578"/>
      <c r="V950" s="578"/>
      <c r="W950" s="578"/>
      <c r="X950" s="578"/>
      <c r="Y950" s="578"/>
      <c r="Z950" s="578"/>
      <c r="AA950" s="92"/>
    </row>
    <row r="951" spans="3:27" s="2" customFormat="1">
      <c r="C951" s="92"/>
      <c r="D951" s="92"/>
      <c r="E951" s="92"/>
      <c r="F951" s="92"/>
      <c r="G951" s="92"/>
      <c r="H951" s="92"/>
      <c r="I951" s="92"/>
      <c r="J951" s="92"/>
      <c r="K951" s="92"/>
      <c r="L951" s="92"/>
      <c r="M951" s="92"/>
      <c r="N951" s="92"/>
      <c r="O951" s="92"/>
      <c r="P951" s="92"/>
      <c r="Q951" s="578"/>
      <c r="R951" s="578"/>
      <c r="S951" s="578"/>
      <c r="T951" s="578"/>
      <c r="U951" s="578"/>
      <c r="V951" s="578"/>
      <c r="W951" s="578"/>
      <c r="X951" s="578"/>
      <c r="Y951" s="578"/>
      <c r="Z951" s="578"/>
      <c r="AA951" s="92"/>
    </row>
    <row r="952" spans="3:27" s="2" customFormat="1">
      <c r="C952" s="92"/>
      <c r="D952" s="92"/>
      <c r="E952" s="92"/>
      <c r="F952" s="92"/>
      <c r="G952" s="92"/>
      <c r="H952" s="92"/>
      <c r="I952" s="92"/>
      <c r="J952" s="92"/>
      <c r="K952" s="92"/>
      <c r="L952" s="92"/>
      <c r="M952" s="92"/>
      <c r="N952" s="92"/>
      <c r="O952" s="92"/>
      <c r="P952" s="92"/>
      <c r="Q952" s="578"/>
      <c r="R952" s="578"/>
      <c r="S952" s="578"/>
      <c r="T952" s="578"/>
      <c r="U952" s="578"/>
      <c r="V952" s="578"/>
      <c r="W952" s="578"/>
      <c r="X952" s="578"/>
      <c r="Y952" s="578"/>
      <c r="Z952" s="578"/>
      <c r="AA952" s="92"/>
    </row>
    <row r="953" spans="3:27" s="2" customFormat="1">
      <c r="C953" s="92"/>
      <c r="D953" s="92"/>
      <c r="E953" s="92"/>
      <c r="F953" s="92"/>
      <c r="G953" s="92"/>
      <c r="H953" s="92"/>
      <c r="I953" s="92"/>
      <c r="J953" s="92"/>
      <c r="K953" s="92"/>
      <c r="L953" s="92"/>
      <c r="M953" s="92"/>
      <c r="N953" s="92"/>
      <c r="O953" s="92"/>
      <c r="P953" s="92"/>
      <c r="Q953" s="578"/>
      <c r="R953" s="578"/>
      <c r="S953" s="578"/>
      <c r="T953" s="578"/>
      <c r="U953" s="578"/>
      <c r="V953" s="578"/>
      <c r="W953" s="578"/>
      <c r="X953" s="578"/>
      <c r="Y953" s="578"/>
      <c r="Z953" s="578"/>
      <c r="AA953" s="92"/>
    </row>
    <row r="954" spans="3:27" s="2" customFormat="1">
      <c r="C954" s="92"/>
      <c r="D954" s="92"/>
      <c r="E954" s="92"/>
      <c r="F954" s="92"/>
      <c r="G954" s="92"/>
      <c r="H954" s="92"/>
      <c r="I954" s="92"/>
      <c r="J954" s="92"/>
      <c r="K954" s="92"/>
      <c r="L954" s="92"/>
      <c r="M954" s="92"/>
      <c r="N954" s="92"/>
      <c r="O954" s="92"/>
      <c r="P954" s="92"/>
      <c r="Q954" s="578"/>
      <c r="R954" s="578"/>
      <c r="S954" s="578"/>
      <c r="T954" s="578"/>
      <c r="U954" s="578"/>
      <c r="V954" s="578"/>
      <c r="W954" s="578"/>
      <c r="X954" s="578"/>
      <c r="Y954" s="578"/>
      <c r="Z954" s="578"/>
      <c r="AA954" s="92"/>
    </row>
    <row r="955" spans="3:27" s="2" customFormat="1">
      <c r="C955" s="92"/>
      <c r="D955" s="92"/>
      <c r="E955" s="92"/>
      <c r="F955" s="92"/>
      <c r="G955" s="92"/>
      <c r="H955" s="92"/>
      <c r="I955" s="92"/>
      <c r="J955" s="92"/>
      <c r="K955" s="92"/>
      <c r="L955" s="92"/>
      <c r="M955" s="92"/>
      <c r="N955" s="92"/>
      <c r="O955" s="92"/>
      <c r="P955" s="92"/>
      <c r="Q955" s="578"/>
      <c r="R955" s="578"/>
      <c r="S955" s="578"/>
      <c r="T955" s="578"/>
      <c r="U955" s="578"/>
      <c r="V955" s="578"/>
      <c r="W955" s="578"/>
      <c r="X955" s="578"/>
      <c r="Y955" s="578"/>
      <c r="Z955" s="578"/>
      <c r="AA955" s="92"/>
    </row>
    <row r="956" spans="3:27" s="2" customFormat="1">
      <c r="C956" s="92"/>
      <c r="D956" s="92"/>
      <c r="E956" s="92"/>
      <c r="F956" s="92"/>
      <c r="G956" s="92"/>
      <c r="H956" s="92"/>
      <c r="I956" s="92"/>
      <c r="J956" s="92"/>
      <c r="K956" s="92"/>
      <c r="L956" s="92"/>
      <c r="M956" s="92"/>
      <c r="N956" s="92"/>
      <c r="O956" s="92"/>
      <c r="P956" s="92"/>
      <c r="Q956" s="578"/>
      <c r="R956" s="578"/>
      <c r="S956" s="578"/>
      <c r="T956" s="578"/>
      <c r="U956" s="578"/>
      <c r="V956" s="578"/>
      <c r="W956" s="578"/>
      <c r="X956" s="578"/>
      <c r="Y956" s="578"/>
      <c r="Z956" s="578"/>
      <c r="AA956" s="92"/>
    </row>
    <row r="957" spans="3:27" s="2" customFormat="1">
      <c r="C957" s="92"/>
      <c r="D957" s="92"/>
      <c r="E957" s="92"/>
      <c r="F957" s="92"/>
      <c r="G957" s="92"/>
      <c r="H957" s="92"/>
      <c r="I957" s="92"/>
      <c r="J957" s="92"/>
      <c r="K957" s="92"/>
      <c r="L957" s="92"/>
      <c r="M957" s="92"/>
      <c r="N957" s="92"/>
      <c r="O957" s="92"/>
      <c r="P957" s="92"/>
      <c r="Q957" s="578"/>
      <c r="R957" s="578"/>
      <c r="S957" s="578"/>
      <c r="T957" s="578"/>
      <c r="U957" s="578"/>
      <c r="V957" s="578"/>
      <c r="W957" s="578"/>
      <c r="X957" s="578"/>
      <c r="Y957" s="578"/>
      <c r="Z957" s="578"/>
      <c r="AA957" s="92"/>
    </row>
    <row r="958" spans="3:27" s="2" customFormat="1">
      <c r="C958" s="92"/>
      <c r="D958" s="92"/>
      <c r="E958" s="92"/>
      <c r="F958" s="92"/>
      <c r="G958" s="92"/>
      <c r="H958" s="92"/>
      <c r="I958" s="92"/>
      <c r="J958" s="92"/>
      <c r="K958" s="92"/>
      <c r="L958" s="92"/>
      <c r="M958" s="92"/>
      <c r="N958" s="92"/>
      <c r="O958" s="92"/>
      <c r="P958" s="92"/>
      <c r="Q958" s="578"/>
      <c r="R958" s="578"/>
      <c r="S958" s="578"/>
      <c r="T958" s="578"/>
      <c r="U958" s="578"/>
      <c r="V958" s="578"/>
      <c r="W958" s="578"/>
      <c r="X958" s="578"/>
      <c r="Y958" s="578"/>
      <c r="Z958" s="578"/>
      <c r="AA958" s="92"/>
    </row>
    <row r="959" spans="3:27" s="2" customFormat="1">
      <c r="C959" s="92"/>
      <c r="D959" s="92"/>
      <c r="E959" s="92"/>
      <c r="F959" s="92"/>
      <c r="G959" s="92"/>
      <c r="H959" s="92"/>
      <c r="I959" s="92"/>
      <c r="J959" s="92"/>
      <c r="K959" s="92"/>
      <c r="L959" s="92"/>
      <c r="M959" s="92"/>
      <c r="N959" s="92"/>
      <c r="O959" s="92"/>
      <c r="P959" s="92"/>
      <c r="Q959" s="578"/>
      <c r="R959" s="578"/>
      <c r="S959" s="578"/>
      <c r="T959" s="578"/>
      <c r="U959" s="578"/>
      <c r="V959" s="578"/>
      <c r="W959" s="578"/>
      <c r="X959" s="578"/>
      <c r="Y959" s="578"/>
      <c r="Z959" s="578"/>
      <c r="AA959" s="92"/>
    </row>
    <row r="960" spans="3:27" s="2" customFormat="1">
      <c r="C960" s="92"/>
      <c r="D960" s="92"/>
      <c r="E960" s="92"/>
      <c r="F960" s="92"/>
      <c r="G960" s="92"/>
      <c r="H960" s="92"/>
      <c r="I960" s="92"/>
      <c r="J960" s="92"/>
      <c r="K960" s="92"/>
      <c r="L960" s="92"/>
      <c r="M960" s="92"/>
      <c r="N960" s="92"/>
      <c r="O960" s="92"/>
      <c r="P960" s="92"/>
      <c r="Q960" s="578"/>
      <c r="R960" s="578"/>
      <c r="S960" s="578"/>
      <c r="T960" s="578"/>
      <c r="U960" s="578"/>
      <c r="V960" s="578"/>
      <c r="W960" s="578"/>
      <c r="X960" s="578"/>
      <c r="Y960" s="578"/>
      <c r="Z960" s="578"/>
      <c r="AA960" s="92"/>
    </row>
    <row r="961" spans="3:27" s="2" customFormat="1">
      <c r="C961" s="92"/>
      <c r="D961" s="92"/>
      <c r="E961" s="92"/>
      <c r="F961" s="92"/>
      <c r="G961" s="92"/>
      <c r="H961" s="92"/>
      <c r="I961" s="92"/>
      <c r="J961" s="92"/>
      <c r="K961" s="92"/>
      <c r="L961" s="92"/>
      <c r="M961" s="92"/>
      <c r="N961" s="92"/>
      <c r="O961" s="92"/>
      <c r="P961" s="92"/>
      <c r="Q961" s="578"/>
      <c r="R961" s="578"/>
      <c r="S961" s="578"/>
      <c r="T961" s="578"/>
      <c r="U961" s="578"/>
      <c r="V961" s="578"/>
      <c r="W961" s="578"/>
      <c r="X961" s="578"/>
      <c r="Y961" s="578"/>
      <c r="Z961" s="578"/>
      <c r="AA961" s="92"/>
    </row>
    <row r="962" spans="3:27" s="2" customFormat="1">
      <c r="C962" s="92"/>
      <c r="D962" s="92"/>
      <c r="E962" s="92"/>
      <c r="F962" s="92"/>
      <c r="G962" s="92"/>
      <c r="H962" s="92"/>
      <c r="I962" s="92"/>
      <c r="J962" s="92"/>
      <c r="K962" s="92"/>
      <c r="L962" s="92"/>
      <c r="M962" s="92"/>
      <c r="N962" s="92"/>
      <c r="O962" s="92"/>
      <c r="P962" s="92"/>
      <c r="Q962" s="578"/>
      <c r="R962" s="578"/>
      <c r="S962" s="578"/>
      <c r="T962" s="578"/>
      <c r="U962" s="578"/>
      <c r="V962" s="578"/>
      <c r="W962" s="578"/>
      <c r="X962" s="578"/>
      <c r="Y962" s="578"/>
      <c r="Z962" s="578"/>
      <c r="AA962" s="92"/>
    </row>
    <row r="963" spans="3:27" s="2" customFormat="1">
      <c r="C963" s="92"/>
      <c r="D963" s="92"/>
      <c r="E963" s="92"/>
      <c r="F963" s="92"/>
      <c r="G963" s="92"/>
      <c r="H963" s="92"/>
      <c r="I963" s="92"/>
      <c r="J963" s="92"/>
      <c r="K963" s="92"/>
      <c r="L963" s="92"/>
      <c r="M963" s="92"/>
      <c r="N963" s="92"/>
      <c r="O963" s="92"/>
      <c r="P963" s="92"/>
      <c r="Q963" s="578"/>
      <c r="R963" s="578"/>
      <c r="S963" s="578"/>
      <c r="T963" s="578"/>
      <c r="U963" s="578"/>
      <c r="V963" s="578"/>
      <c r="W963" s="578"/>
      <c r="X963" s="578"/>
      <c r="Y963" s="578"/>
      <c r="Z963" s="578"/>
      <c r="AA963" s="92"/>
    </row>
    <row r="964" spans="3:27" s="2" customFormat="1">
      <c r="C964" s="92"/>
      <c r="D964" s="92"/>
      <c r="E964" s="92"/>
      <c r="F964" s="92"/>
      <c r="G964" s="92"/>
      <c r="H964" s="92"/>
      <c r="I964" s="92"/>
      <c r="J964" s="92"/>
      <c r="K964" s="92"/>
      <c r="L964" s="92"/>
      <c r="M964" s="92"/>
      <c r="N964" s="92"/>
      <c r="O964" s="92"/>
      <c r="P964" s="92"/>
      <c r="Q964" s="578"/>
      <c r="R964" s="578"/>
      <c r="S964" s="578"/>
      <c r="T964" s="578"/>
      <c r="U964" s="578"/>
      <c r="V964" s="578"/>
      <c r="W964" s="578"/>
      <c r="X964" s="578"/>
      <c r="Y964" s="578"/>
      <c r="Z964" s="578"/>
      <c r="AA964" s="92"/>
    </row>
    <row r="965" spans="3:27" s="2" customFormat="1">
      <c r="C965" s="92"/>
      <c r="D965" s="92"/>
      <c r="E965" s="92"/>
      <c r="F965" s="92"/>
      <c r="G965" s="92"/>
      <c r="H965" s="92"/>
      <c r="I965" s="92"/>
      <c r="J965" s="92"/>
      <c r="K965" s="92"/>
      <c r="L965" s="92"/>
      <c r="M965" s="92"/>
      <c r="N965" s="92"/>
      <c r="O965" s="92"/>
      <c r="P965" s="92"/>
      <c r="Q965" s="578"/>
      <c r="R965" s="578"/>
      <c r="S965" s="578"/>
      <c r="T965" s="578"/>
      <c r="U965" s="578"/>
      <c r="V965" s="578"/>
      <c r="W965" s="578"/>
      <c r="X965" s="578"/>
      <c r="Y965" s="578"/>
      <c r="Z965" s="578"/>
      <c r="AA965" s="92"/>
    </row>
    <row r="966" spans="3:27" s="2" customFormat="1">
      <c r="C966" s="92"/>
      <c r="D966" s="92"/>
      <c r="E966" s="92"/>
      <c r="F966" s="92"/>
      <c r="G966" s="92"/>
      <c r="H966" s="92"/>
      <c r="I966" s="92"/>
      <c r="J966" s="92"/>
      <c r="K966" s="92"/>
      <c r="L966" s="92"/>
      <c r="M966" s="92"/>
      <c r="N966" s="92"/>
      <c r="O966" s="92"/>
      <c r="P966" s="92"/>
      <c r="Q966" s="578"/>
      <c r="R966" s="578"/>
      <c r="S966" s="578"/>
      <c r="T966" s="578"/>
      <c r="U966" s="578"/>
      <c r="V966" s="578"/>
      <c r="W966" s="578"/>
      <c r="X966" s="578"/>
      <c r="Y966" s="578"/>
      <c r="Z966" s="578"/>
      <c r="AA966" s="92"/>
    </row>
    <row r="967" spans="3:27" s="2" customFormat="1">
      <c r="C967" s="92"/>
      <c r="D967" s="92"/>
      <c r="E967" s="92"/>
      <c r="F967" s="92"/>
      <c r="G967" s="92"/>
      <c r="H967" s="92"/>
      <c r="I967" s="92"/>
      <c r="J967" s="92"/>
      <c r="K967" s="92"/>
      <c r="L967" s="92"/>
      <c r="M967" s="92"/>
      <c r="N967" s="92"/>
      <c r="O967" s="92"/>
      <c r="P967" s="92"/>
      <c r="Q967" s="578"/>
      <c r="R967" s="578"/>
      <c r="S967" s="578"/>
      <c r="T967" s="578"/>
      <c r="U967" s="578"/>
      <c r="V967" s="578"/>
      <c r="W967" s="578"/>
      <c r="X967" s="578"/>
      <c r="Y967" s="578"/>
      <c r="Z967" s="578"/>
      <c r="AA967" s="92"/>
    </row>
    <row r="968" spans="3:27" s="2" customFormat="1">
      <c r="C968" s="92"/>
      <c r="D968" s="92"/>
      <c r="E968" s="92"/>
      <c r="F968" s="92"/>
      <c r="G968" s="92"/>
      <c r="H968" s="92"/>
      <c r="I968" s="92"/>
      <c r="J968" s="92"/>
      <c r="K968" s="92"/>
      <c r="L968" s="92"/>
      <c r="M968" s="92"/>
      <c r="N968" s="92"/>
      <c r="O968" s="92"/>
      <c r="P968" s="92"/>
      <c r="Q968" s="578"/>
      <c r="R968" s="578"/>
      <c r="S968" s="578"/>
      <c r="T968" s="578"/>
      <c r="U968" s="578"/>
      <c r="V968" s="578"/>
      <c r="W968" s="578"/>
      <c r="X968" s="578"/>
      <c r="Y968" s="578"/>
      <c r="Z968" s="578"/>
      <c r="AA968" s="92"/>
    </row>
    <row r="969" spans="3:27" s="2" customFormat="1">
      <c r="C969" s="92"/>
      <c r="D969" s="92"/>
      <c r="E969" s="92"/>
      <c r="F969" s="92"/>
      <c r="G969" s="92"/>
      <c r="H969" s="92"/>
      <c r="I969" s="92"/>
      <c r="J969" s="92"/>
      <c r="K969" s="92"/>
      <c r="L969" s="92"/>
      <c r="M969" s="92"/>
      <c r="N969" s="92"/>
      <c r="O969" s="92"/>
      <c r="P969" s="92"/>
      <c r="Q969" s="578"/>
      <c r="R969" s="578"/>
      <c r="S969" s="578"/>
      <c r="T969" s="578"/>
      <c r="U969" s="578"/>
      <c r="V969" s="578"/>
      <c r="W969" s="578"/>
      <c r="X969" s="578"/>
      <c r="Y969" s="578"/>
      <c r="Z969" s="578"/>
      <c r="AA969" s="92"/>
    </row>
    <row r="970" spans="3:27" s="2" customFormat="1">
      <c r="C970" s="92"/>
      <c r="D970" s="92"/>
      <c r="E970" s="92"/>
      <c r="F970" s="92"/>
      <c r="G970" s="92"/>
      <c r="H970" s="92"/>
      <c r="I970" s="92"/>
      <c r="J970" s="92"/>
      <c r="K970" s="92"/>
      <c r="L970" s="92"/>
      <c r="M970" s="92"/>
      <c r="N970" s="92"/>
      <c r="O970" s="92"/>
      <c r="P970" s="92"/>
      <c r="Q970" s="578"/>
      <c r="R970" s="578"/>
      <c r="S970" s="578"/>
      <c r="T970" s="578"/>
      <c r="U970" s="578"/>
      <c r="V970" s="578"/>
      <c r="W970" s="578"/>
      <c r="X970" s="578"/>
      <c r="Y970" s="578"/>
      <c r="Z970" s="578"/>
      <c r="AA970" s="92"/>
    </row>
    <row r="971" spans="3:27" s="2" customFormat="1">
      <c r="C971" s="92"/>
      <c r="D971" s="92"/>
      <c r="E971" s="92"/>
      <c r="F971" s="92"/>
      <c r="G971" s="92"/>
      <c r="H971" s="92"/>
      <c r="I971" s="92"/>
      <c r="J971" s="92"/>
      <c r="K971" s="92"/>
      <c r="L971" s="92"/>
      <c r="M971" s="92"/>
      <c r="N971" s="92"/>
      <c r="O971" s="92"/>
      <c r="P971" s="92"/>
      <c r="Q971" s="578"/>
      <c r="R971" s="578"/>
      <c r="S971" s="578"/>
      <c r="T971" s="578"/>
      <c r="U971" s="578"/>
      <c r="V971" s="578"/>
      <c r="W971" s="578"/>
      <c r="X971" s="578"/>
      <c r="Y971" s="578"/>
      <c r="Z971" s="578"/>
      <c r="AA971" s="92"/>
    </row>
    <row r="972" spans="3:27" s="2" customFormat="1">
      <c r="C972" s="92"/>
      <c r="D972" s="92"/>
      <c r="E972" s="92"/>
      <c r="F972" s="92"/>
      <c r="G972" s="92"/>
      <c r="H972" s="92"/>
      <c r="I972" s="92"/>
      <c r="J972" s="92"/>
      <c r="K972" s="92"/>
      <c r="L972" s="92"/>
      <c r="M972" s="92"/>
      <c r="N972" s="92"/>
      <c r="O972" s="92"/>
      <c r="P972" s="92"/>
      <c r="Q972" s="578"/>
      <c r="R972" s="578"/>
      <c r="S972" s="578"/>
      <c r="T972" s="578"/>
      <c r="U972" s="578"/>
      <c r="V972" s="578"/>
      <c r="W972" s="578"/>
      <c r="X972" s="578"/>
      <c r="Y972" s="578"/>
      <c r="Z972" s="578"/>
      <c r="AA972" s="92"/>
    </row>
    <row r="973" spans="3:27" s="2" customFormat="1">
      <c r="C973" s="92"/>
      <c r="D973" s="92"/>
      <c r="E973" s="92"/>
      <c r="F973" s="92"/>
      <c r="G973" s="92"/>
      <c r="H973" s="92"/>
      <c r="I973" s="92"/>
      <c r="J973" s="92"/>
      <c r="K973" s="92"/>
      <c r="L973" s="92"/>
      <c r="M973" s="92"/>
      <c r="N973" s="92"/>
      <c r="O973" s="92"/>
      <c r="P973" s="92"/>
      <c r="Q973" s="578"/>
      <c r="R973" s="578"/>
      <c r="S973" s="578"/>
      <c r="T973" s="578"/>
      <c r="U973" s="578"/>
      <c r="V973" s="578"/>
      <c r="W973" s="578"/>
      <c r="X973" s="578"/>
      <c r="Y973" s="578"/>
      <c r="Z973" s="578"/>
      <c r="AA973" s="92"/>
    </row>
    <row r="974" spans="3:27" s="2" customFormat="1">
      <c r="C974" s="92"/>
      <c r="D974" s="92"/>
      <c r="E974" s="92"/>
      <c r="F974" s="92"/>
      <c r="G974" s="92"/>
      <c r="H974" s="92"/>
      <c r="I974" s="92"/>
      <c r="J974" s="92"/>
      <c r="K974" s="92"/>
      <c r="L974" s="92"/>
      <c r="M974" s="92"/>
      <c r="N974" s="92"/>
      <c r="O974" s="92"/>
      <c r="P974" s="92"/>
      <c r="Q974" s="578"/>
      <c r="R974" s="578"/>
      <c r="S974" s="578"/>
      <c r="T974" s="578"/>
      <c r="U974" s="578"/>
      <c r="V974" s="578"/>
      <c r="W974" s="578"/>
      <c r="X974" s="578"/>
      <c r="Y974" s="578"/>
      <c r="Z974" s="578"/>
      <c r="AA974" s="92"/>
    </row>
    <row r="975" spans="3:27" s="2" customFormat="1">
      <c r="C975" s="92"/>
      <c r="D975" s="92"/>
      <c r="E975" s="92"/>
      <c r="F975" s="92"/>
      <c r="G975" s="92"/>
      <c r="H975" s="92"/>
      <c r="I975" s="92"/>
      <c r="J975" s="92"/>
      <c r="K975" s="92"/>
      <c r="L975" s="92"/>
      <c r="M975" s="92"/>
      <c r="N975" s="92"/>
      <c r="O975" s="92"/>
      <c r="P975" s="92"/>
      <c r="Q975" s="578"/>
      <c r="R975" s="578"/>
      <c r="S975" s="578"/>
      <c r="T975" s="578"/>
      <c r="U975" s="578"/>
      <c r="V975" s="578"/>
      <c r="W975" s="578"/>
      <c r="X975" s="578"/>
      <c r="Y975" s="578"/>
      <c r="Z975" s="578"/>
      <c r="AA975" s="92"/>
    </row>
    <row r="976" spans="3:27" s="2" customFormat="1">
      <c r="C976" s="92"/>
      <c r="D976" s="92"/>
      <c r="E976" s="92"/>
      <c r="F976" s="92"/>
      <c r="G976" s="92"/>
      <c r="H976" s="92"/>
      <c r="I976" s="92"/>
      <c r="J976" s="92"/>
      <c r="K976" s="92"/>
      <c r="L976" s="92"/>
      <c r="M976" s="92"/>
      <c r="N976" s="92"/>
      <c r="O976" s="92"/>
      <c r="P976" s="92"/>
      <c r="Q976" s="578"/>
      <c r="R976" s="578"/>
      <c r="S976" s="578"/>
      <c r="T976" s="578"/>
      <c r="U976" s="578"/>
      <c r="V976" s="578"/>
      <c r="W976" s="578"/>
      <c r="X976" s="578"/>
      <c r="Y976" s="578"/>
      <c r="Z976" s="578"/>
      <c r="AA976" s="92"/>
    </row>
    <row r="977" spans="3:27" s="2" customFormat="1">
      <c r="C977" s="92"/>
      <c r="D977" s="92"/>
      <c r="E977" s="92"/>
      <c r="F977" s="92"/>
      <c r="G977" s="92"/>
      <c r="H977" s="92"/>
      <c r="I977" s="92"/>
      <c r="J977" s="92"/>
      <c r="K977" s="92"/>
      <c r="L977" s="92"/>
      <c r="M977" s="92"/>
      <c r="N977" s="92"/>
      <c r="O977" s="92"/>
      <c r="P977" s="92"/>
      <c r="Q977" s="578"/>
      <c r="R977" s="578"/>
      <c r="S977" s="578"/>
      <c r="T977" s="578"/>
      <c r="U977" s="578"/>
      <c r="V977" s="578"/>
      <c r="W977" s="578"/>
      <c r="X977" s="578"/>
      <c r="Y977" s="578"/>
      <c r="Z977" s="578"/>
      <c r="AA977" s="92"/>
    </row>
    <row r="978" spans="3:27" s="2" customFormat="1">
      <c r="C978" s="92"/>
      <c r="D978" s="92"/>
      <c r="E978" s="92"/>
      <c r="F978" s="92"/>
      <c r="G978" s="92"/>
      <c r="H978" s="92"/>
      <c r="I978" s="92"/>
      <c r="J978" s="92"/>
      <c r="K978" s="92"/>
      <c r="L978" s="92"/>
      <c r="M978" s="92"/>
      <c r="N978" s="92"/>
      <c r="O978" s="92"/>
      <c r="P978" s="92"/>
      <c r="Q978" s="578"/>
      <c r="R978" s="578"/>
      <c r="S978" s="578"/>
      <c r="T978" s="578"/>
      <c r="U978" s="578"/>
      <c r="V978" s="578"/>
      <c r="W978" s="578"/>
      <c r="X978" s="578"/>
      <c r="Y978" s="578"/>
      <c r="Z978" s="578"/>
      <c r="AA978" s="92"/>
    </row>
    <row r="979" spans="3:27" s="2" customFormat="1">
      <c r="C979" s="92"/>
      <c r="D979" s="92"/>
      <c r="E979" s="92"/>
      <c r="F979" s="92"/>
      <c r="G979" s="92"/>
      <c r="H979" s="92"/>
      <c r="I979" s="92"/>
      <c r="J979" s="92"/>
      <c r="K979" s="92"/>
      <c r="L979" s="92"/>
      <c r="M979" s="92"/>
      <c r="N979" s="92"/>
      <c r="O979" s="92"/>
      <c r="P979" s="92"/>
      <c r="Q979" s="578"/>
      <c r="R979" s="578"/>
      <c r="S979" s="578"/>
      <c r="T979" s="578"/>
      <c r="U979" s="578"/>
      <c r="V979" s="578"/>
      <c r="W979" s="578"/>
      <c r="X979" s="578"/>
      <c r="Y979" s="578"/>
      <c r="Z979" s="578"/>
      <c r="AA979" s="92"/>
    </row>
    <row r="980" spans="3:27" s="2" customFormat="1">
      <c r="C980" s="92"/>
      <c r="D980" s="92"/>
      <c r="E980" s="92"/>
      <c r="F980" s="92"/>
      <c r="G980" s="92"/>
      <c r="H980" s="92"/>
      <c r="I980" s="92"/>
      <c r="J980" s="92"/>
      <c r="K980" s="92"/>
      <c r="L980" s="92"/>
      <c r="M980" s="92"/>
      <c r="N980" s="92"/>
      <c r="O980" s="92"/>
      <c r="P980" s="92"/>
      <c r="Q980" s="578"/>
      <c r="R980" s="578"/>
      <c r="S980" s="578"/>
      <c r="T980" s="578"/>
      <c r="U980" s="578"/>
      <c r="V980" s="578"/>
      <c r="W980" s="578"/>
      <c r="X980" s="578"/>
      <c r="Y980" s="578"/>
      <c r="Z980" s="578"/>
      <c r="AA980" s="92"/>
    </row>
    <row r="981" spans="3:27" s="2" customFormat="1">
      <c r="C981" s="92"/>
      <c r="D981" s="92"/>
      <c r="E981" s="92"/>
      <c r="F981" s="92"/>
      <c r="G981" s="92"/>
      <c r="H981" s="92"/>
      <c r="I981" s="92"/>
      <c r="J981" s="92"/>
      <c r="K981" s="92"/>
      <c r="L981" s="92"/>
      <c r="M981" s="92"/>
      <c r="N981" s="92"/>
      <c r="O981" s="92"/>
      <c r="P981" s="92"/>
      <c r="Q981" s="578"/>
      <c r="R981" s="578"/>
      <c r="S981" s="578"/>
      <c r="T981" s="578"/>
      <c r="U981" s="578"/>
      <c r="V981" s="578"/>
      <c r="W981" s="578"/>
      <c r="X981" s="578"/>
      <c r="Y981" s="578"/>
      <c r="Z981" s="578"/>
      <c r="AA981" s="92"/>
    </row>
    <row r="982" spans="3:27" s="2" customFormat="1">
      <c r="C982" s="92"/>
      <c r="D982" s="92"/>
      <c r="E982" s="92"/>
      <c r="F982" s="92"/>
      <c r="G982" s="92"/>
      <c r="H982" s="92"/>
      <c r="I982" s="92"/>
      <c r="J982" s="92"/>
      <c r="K982" s="92"/>
      <c r="L982" s="92"/>
      <c r="M982" s="92"/>
      <c r="N982" s="92"/>
      <c r="O982" s="92"/>
      <c r="P982" s="92"/>
      <c r="Q982" s="578"/>
      <c r="R982" s="578"/>
      <c r="S982" s="578"/>
      <c r="T982" s="578"/>
      <c r="U982" s="578"/>
      <c r="V982" s="578"/>
      <c r="W982" s="578"/>
      <c r="X982" s="578"/>
      <c r="Y982" s="578"/>
      <c r="Z982" s="578"/>
      <c r="AA982" s="92"/>
    </row>
    <row r="983" spans="3:27" s="2" customFormat="1">
      <c r="C983" s="92"/>
      <c r="D983" s="92"/>
      <c r="E983" s="92"/>
      <c r="F983" s="92"/>
      <c r="G983" s="92"/>
      <c r="H983" s="92"/>
      <c r="I983" s="92"/>
      <c r="J983" s="92"/>
      <c r="K983" s="92"/>
      <c r="L983" s="92"/>
      <c r="M983" s="92"/>
      <c r="N983" s="92"/>
      <c r="O983" s="92"/>
      <c r="P983" s="92"/>
      <c r="Q983" s="578"/>
      <c r="R983" s="578"/>
      <c r="S983" s="578"/>
      <c r="T983" s="578"/>
      <c r="U983" s="578"/>
      <c r="V983" s="578"/>
      <c r="W983" s="578"/>
      <c r="X983" s="578"/>
      <c r="Y983" s="578"/>
      <c r="Z983" s="578"/>
      <c r="AA983" s="92"/>
    </row>
    <row r="984" spans="3:27" s="2" customFormat="1">
      <c r="C984" s="92"/>
      <c r="D984" s="92"/>
      <c r="E984" s="92"/>
      <c r="F984" s="92"/>
      <c r="G984" s="92"/>
      <c r="H984" s="92"/>
      <c r="I984" s="92"/>
      <c r="J984" s="92"/>
      <c r="K984" s="92"/>
      <c r="L984" s="92"/>
      <c r="M984" s="92"/>
      <c r="N984" s="92"/>
      <c r="O984" s="92"/>
      <c r="P984" s="92"/>
      <c r="Q984" s="578"/>
      <c r="R984" s="578"/>
      <c r="S984" s="578"/>
      <c r="T984" s="578"/>
      <c r="U984" s="578"/>
      <c r="V984" s="578"/>
      <c r="W984" s="578"/>
      <c r="X984" s="578"/>
      <c r="Y984" s="578"/>
      <c r="Z984" s="578"/>
      <c r="AA984" s="92"/>
    </row>
    <row r="985" spans="3:27" s="2" customFormat="1">
      <c r="C985" s="92"/>
      <c r="D985" s="92"/>
      <c r="E985" s="92"/>
      <c r="F985" s="92"/>
      <c r="G985" s="92"/>
      <c r="H985" s="92"/>
      <c r="I985" s="92"/>
      <c r="J985" s="92"/>
      <c r="K985" s="92"/>
      <c r="L985" s="92"/>
      <c r="M985" s="92"/>
      <c r="N985" s="92"/>
      <c r="O985" s="92"/>
      <c r="P985" s="92"/>
      <c r="Q985" s="578"/>
      <c r="R985" s="578"/>
      <c r="S985" s="578"/>
      <c r="T985" s="578"/>
      <c r="U985" s="578"/>
      <c r="V985" s="578"/>
      <c r="W985" s="578"/>
      <c r="X985" s="578"/>
      <c r="Y985" s="578"/>
      <c r="Z985" s="578"/>
      <c r="AA985" s="92"/>
    </row>
    <row r="986" spans="3:27" s="2" customFormat="1">
      <c r="C986" s="92"/>
      <c r="D986" s="92"/>
      <c r="E986" s="92"/>
      <c r="F986" s="92"/>
      <c r="G986" s="92"/>
      <c r="H986" s="92"/>
      <c r="I986" s="92"/>
      <c r="J986" s="92"/>
      <c r="K986" s="92"/>
      <c r="L986" s="92"/>
      <c r="M986" s="92"/>
      <c r="N986" s="92"/>
      <c r="O986" s="92"/>
      <c r="P986" s="92"/>
      <c r="Q986" s="578"/>
      <c r="R986" s="578"/>
      <c r="S986" s="578"/>
      <c r="T986" s="578"/>
      <c r="U986" s="578"/>
      <c r="V986" s="578"/>
      <c r="W986" s="578"/>
      <c r="X986" s="578"/>
      <c r="Y986" s="578"/>
      <c r="Z986" s="578"/>
      <c r="AA986" s="92"/>
    </row>
    <row r="987" spans="3:27" s="2" customFormat="1">
      <c r="C987" s="92"/>
      <c r="D987" s="92"/>
      <c r="E987" s="92"/>
      <c r="F987" s="92"/>
      <c r="G987" s="92"/>
      <c r="H987" s="92"/>
      <c r="I987" s="92"/>
      <c r="J987" s="92"/>
      <c r="K987" s="92"/>
      <c r="L987" s="92"/>
      <c r="M987" s="92"/>
      <c r="N987" s="92"/>
      <c r="O987" s="92"/>
      <c r="P987" s="92"/>
      <c r="Q987" s="578"/>
      <c r="R987" s="578"/>
      <c r="S987" s="578"/>
      <c r="T987" s="578"/>
      <c r="U987" s="578"/>
      <c r="V987" s="578"/>
      <c r="W987" s="578"/>
      <c r="X987" s="578"/>
      <c r="Y987" s="578"/>
      <c r="Z987" s="578"/>
      <c r="AA987" s="92"/>
    </row>
    <row r="988" spans="3:27" s="2" customFormat="1">
      <c r="C988" s="92"/>
      <c r="D988" s="92"/>
      <c r="E988" s="92"/>
      <c r="F988" s="92"/>
      <c r="G988" s="92"/>
      <c r="H988" s="92"/>
      <c r="I988" s="92"/>
      <c r="J988" s="92"/>
      <c r="K988" s="92"/>
      <c r="L988" s="92"/>
      <c r="M988" s="92"/>
      <c r="N988" s="92"/>
      <c r="O988" s="92"/>
      <c r="P988" s="92"/>
      <c r="Q988" s="578"/>
      <c r="R988" s="578"/>
      <c r="S988" s="578"/>
      <c r="T988" s="578"/>
      <c r="U988" s="578"/>
      <c r="V988" s="578"/>
      <c r="W988" s="578"/>
      <c r="X988" s="578"/>
      <c r="Y988" s="578"/>
      <c r="Z988" s="578"/>
      <c r="AA988" s="92"/>
    </row>
    <row r="989" spans="3:27" s="2" customFormat="1">
      <c r="C989" s="92"/>
      <c r="D989" s="92"/>
      <c r="E989" s="92"/>
      <c r="F989" s="92"/>
      <c r="G989" s="92"/>
      <c r="H989" s="92"/>
      <c r="I989" s="92"/>
      <c r="J989" s="92"/>
      <c r="K989" s="92"/>
      <c r="L989" s="92"/>
      <c r="M989" s="92"/>
      <c r="N989" s="92"/>
      <c r="O989" s="92"/>
      <c r="P989" s="92"/>
      <c r="Q989" s="578"/>
      <c r="R989" s="578"/>
      <c r="S989" s="578"/>
      <c r="T989" s="578"/>
      <c r="U989" s="578"/>
      <c r="V989" s="578"/>
      <c r="W989" s="578"/>
      <c r="X989" s="578"/>
      <c r="Y989" s="578"/>
      <c r="Z989" s="578"/>
      <c r="AA989" s="92"/>
    </row>
    <row r="990" spans="3:27" s="2" customFormat="1">
      <c r="C990" s="92"/>
      <c r="D990" s="92"/>
      <c r="E990" s="92"/>
      <c r="F990" s="92"/>
      <c r="G990" s="92"/>
      <c r="H990" s="92"/>
      <c r="I990" s="92"/>
      <c r="J990" s="92"/>
      <c r="K990" s="92"/>
      <c r="L990" s="92"/>
      <c r="M990" s="92"/>
      <c r="N990" s="92"/>
      <c r="O990" s="92"/>
      <c r="P990" s="92"/>
      <c r="Q990" s="578"/>
      <c r="R990" s="578"/>
      <c r="S990" s="578"/>
      <c r="T990" s="578"/>
      <c r="U990" s="578"/>
      <c r="V990" s="578"/>
      <c r="W990" s="578"/>
      <c r="X990" s="578"/>
      <c r="Y990" s="578"/>
      <c r="Z990" s="578"/>
      <c r="AA990" s="92"/>
    </row>
    <row r="991" spans="3:27" s="2" customFormat="1">
      <c r="C991" s="92"/>
      <c r="D991" s="92"/>
      <c r="E991" s="92"/>
      <c r="F991" s="92"/>
      <c r="G991" s="92"/>
      <c r="H991" s="92"/>
      <c r="I991" s="92"/>
      <c r="J991" s="92"/>
      <c r="K991" s="92"/>
      <c r="L991" s="92"/>
      <c r="M991" s="92"/>
      <c r="N991" s="92"/>
      <c r="O991" s="92"/>
      <c r="P991" s="92"/>
      <c r="Q991" s="578"/>
      <c r="R991" s="578"/>
      <c r="S991" s="578"/>
      <c r="T991" s="578"/>
      <c r="U991" s="578"/>
      <c r="V991" s="578"/>
      <c r="W991" s="578"/>
      <c r="X991" s="578"/>
      <c r="Y991" s="578"/>
      <c r="Z991" s="578"/>
      <c r="AA991" s="92"/>
    </row>
    <row r="992" spans="3:27" s="2" customFormat="1">
      <c r="C992" s="92"/>
      <c r="D992" s="92"/>
      <c r="E992" s="92"/>
      <c r="F992" s="92"/>
      <c r="G992" s="92"/>
      <c r="H992" s="92"/>
      <c r="I992" s="92"/>
      <c r="J992" s="92"/>
      <c r="K992" s="92"/>
      <c r="L992" s="92"/>
      <c r="M992" s="92"/>
      <c r="N992" s="92"/>
      <c r="O992" s="92"/>
      <c r="P992" s="92"/>
      <c r="Q992" s="578"/>
      <c r="R992" s="578"/>
      <c r="S992" s="578"/>
      <c r="T992" s="578"/>
      <c r="U992" s="578"/>
      <c r="V992" s="578"/>
      <c r="W992" s="578"/>
      <c r="X992" s="578"/>
      <c r="Y992" s="578"/>
      <c r="Z992" s="578"/>
      <c r="AA992" s="92"/>
    </row>
    <row r="993" spans="3:27" s="2" customFormat="1">
      <c r="C993" s="92"/>
      <c r="D993" s="92"/>
      <c r="E993" s="92"/>
      <c r="F993" s="92"/>
      <c r="G993" s="92"/>
      <c r="H993" s="92"/>
      <c r="I993" s="92"/>
      <c r="J993" s="92"/>
      <c r="K993" s="92"/>
      <c r="L993" s="92"/>
      <c r="M993" s="92"/>
      <c r="N993" s="92"/>
      <c r="O993" s="92"/>
      <c r="P993" s="92"/>
      <c r="Q993" s="578"/>
      <c r="R993" s="578"/>
      <c r="S993" s="578"/>
      <c r="T993" s="578"/>
      <c r="U993" s="578"/>
      <c r="V993" s="578"/>
      <c r="W993" s="578"/>
      <c r="X993" s="578"/>
      <c r="Y993" s="578"/>
      <c r="Z993" s="578"/>
      <c r="AA993" s="92"/>
    </row>
    <row r="994" spans="3:27" s="2" customFormat="1">
      <c r="C994" s="92"/>
      <c r="D994" s="92"/>
      <c r="E994" s="92"/>
      <c r="F994" s="92"/>
      <c r="G994" s="92"/>
      <c r="H994" s="92"/>
      <c r="I994" s="92"/>
      <c r="J994" s="92"/>
      <c r="K994" s="92"/>
      <c r="L994" s="92"/>
      <c r="M994" s="92"/>
      <c r="N994" s="92"/>
      <c r="O994" s="92"/>
      <c r="P994" s="92"/>
      <c r="Q994" s="578"/>
      <c r="R994" s="578"/>
      <c r="S994" s="578"/>
      <c r="T994" s="578"/>
      <c r="U994" s="578"/>
      <c r="V994" s="578"/>
      <c r="W994" s="578"/>
      <c r="X994" s="578"/>
      <c r="Y994" s="578"/>
      <c r="Z994" s="578"/>
      <c r="AA994" s="92"/>
    </row>
    <row r="995" spans="3:27" s="2" customFormat="1">
      <c r="C995" s="92"/>
      <c r="D995" s="92"/>
      <c r="E995" s="92"/>
      <c r="F995" s="92"/>
      <c r="G995" s="92"/>
      <c r="H995" s="92"/>
      <c r="I995" s="92"/>
      <c r="J995" s="92"/>
      <c r="K995" s="92"/>
      <c r="L995" s="92"/>
      <c r="M995" s="92"/>
      <c r="N995" s="92"/>
      <c r="O995" s="92"/>
      <c r="P995" s="92"/>
      <c r="Q995" s="578"/>
      <c r="R995" s="578"/>
      <c r="S995" s="578"/>
      <c r="T995" s="578"/>
      <c r="U995" s="578"/>
      <c r="V995" s="578"/>
      <c r="W995" s="578"/>
      <c r="X995" s="578"/>
      <c r="Y995" s="578"/>
      <c r="Z995" s="578"/>
      <c r="AA995" s="92"/>
    </row>
    <row r="996" spans="3:27" s="2" customFormat="1">
      <c r="C996" s="92"/>
      <c r="D996" s="92"/>
      <c r="E996" s="92"/>
      <c r="F996" s="92"/>
      <c r="G996" s="92"/>
      <c r="H996" s="92"/>
      <c r="I996" s="92"/>
      <c r="J996" s="92"/>
      <c r="K996" s="92"/>
      <c r="L996" s="92"/>
      <c r="M996" s="92"/>
      <c r="N996" s="92"/>
      <c r="O996" s="92"/>
      <c r="P996" s="92"/>
      <c r="Q996" s="578"/>
      <c r="R996" s="578"/>
      <c r="S996" s="578"/>
      <c r="T996" s="578"/>
      <c r="U996" s="578"/>
      <c r="V996" s="578"/>
      <c r="W996" s="578"/>
      <c r="X996" s="578"/>
      <c r="Y996" s="578"/>
      <c r="Z996" s="578"/>
      <c r="AA996" s="92"/>
    </row>
    <row r="997" spans="3:27" s="2" customFormat="1">
      <c r="C997" s="92"/>
      <c r="D997" s="92"/>
      <c r="E997" s="92"/>
      <c r="F997" s="92"/>
      <c r="G997" s="92"/>
      <c r="H997" s="92"/>
      <c r="I997" s="92"/>
      <c r="J997" s="92"/>
      <c r="K997" s="92"/>
      <c r="L997" s="92"/>
      <c r="M997" s="92"/>
      <c r="N997" s="92"/>
      <c r="O997" s="92"/>
      <c r="P997" s="92"/>
      <c r="Q997" s="578"/>
      <c r="R997" s="578"/>
      <c r="S997" s="578"/>
      <c r="T997" s="578"/>
      <c r="U997" s="578"/>
      <c r="V997" s="578"/>
      <c r="W997" s="578"/>
      <c r="X997" s="578"/>
      <c r="Y997" s="578"/>
      <c r="Z997" s="578"/>
      <c r="AA997" s="92"/>
    </row>
    <row r="998" spans="3:27" s="2" customFormat="1">
      <c r="C998" s="92"/>
      <c r="D998" s="92"/>
      <c r="E998" s="92"/>
      <c r="F998" s="92"/>
      <c r="G998" s="92"/>
      <c r="H998" s="92"/>
      <c r="I998" s="92"/>
      <c r="J998" s="92"/>
      <c r="K998" s="92"/>
      <c r="L998" s="92"/>
      <c r="M998" s="92"/>
      <c r="N998" s="92"/>
      <c r="O998" s="92"/>
      <c r="P998" s="92"/>
      <c r="Q998" s="578"/>
      <c r="R998" s="578"/>
      <c r="S998" s="578"/>
      <c r="T998" s="578"/>
      <c r="U998" s="578"/>
      <c r="V998" s="578"/>
      <c r="W998" s="578"/>
      <c r="X998" s="578"/>
      <c r="Y998" s="578"/>
      <c r="Z998" s="578"/>
      <c r="AA998" s="92"/>
    </row>
    <row r="999" spans="3:27" s="2" customFormat="1">
      <c r="C999" s="92"/>
      <c r="D999" s="92"/>
      <c r="E999" s="92"/>
      <c r="F999" s="92"/>
      <c r="G999" s="92"/>
      <c r="H999" s="92"/>
      <c r="I999" s="92"/>
      <c r="J999" s="92"/>
      <c r="K999" s="92"/>
      <c r="L999" s="92"/>
      <c r="M999" s="92"/>
      <c r="N999" s="92"/>
      <c r="O999" s="92"/>
      <c r="P999" s="92"/>
      <c r="Q999" s="578"/>
      <c r="R999" s="578"/>
      <c r="S999" s="578"/>
      <c r="T999" s="578"/>
      <c r="U999" s="578"/>
      <c r="V999" s="578"/>
      <c r="W999" s="578"/>
      <c r="X999" s="578"/>
      <c r="Y999" s="578"/>
      <c r="Z999" s="578"/>
      <c r="AA999" s="92"/>
    </row>
    <row r="1000" spans="3:27" s="2" customFormat="1">
      <c r="C1000" s="92"/>
      <c r="D1000" s="92"/>
      <c r="E1000" s="92"/>
      <c r="F1000" s="92"/>
      <c r="G1000" s="92"/>
      <c r="H1000" s="92"/>
      <c r="I1000" s="92"/>
      <c r="J1000" s="92"/>
      <c r="K1000" s="92"/>
      <c r="L1000" s="92"/>
      <c r="M1000" s="92"/>
      <c r="N1000" s="92"/>
      <c r="O1000" s="92"/>
      <c r="P1000" s="92"/>
      <c r="Q1000" s="578"/>
      <c r="R1000" s="578"/>
      <c r="S1000" s="578"/>
      <c r="T1000" s="578"/>
      <c r="U1000" s="578"/>
      <c r="V1000" s="578"/>
      <c r="W1000" s="578"/>
      <c r="X1000" s="578"/>
      <c r="Y1000" s="578"/>
      <c r="Z1000" s="578"/>
      <c r="AA1000" s="92"/>
    </row>
    <row r="1001" spans="3:27" s="2" customFormat="1">
      <c r="C1001" s="92"/>
      <c r="D1001" s="92"/>
      <c r="E1001" s="92"/>
      <c r="F1001" s="92"/>
      <c r="G1001" s="92"/>
      <c r="H1001" s="92"/>
      <c r="I1001" s="92"/>
      <c r="J1001" s="92"/>
      <c r="K1001" s="92"/>
      <c r="L1001" s="92"/>
      <c r="M1001" s="92"/>
      <c r="N1001" s="92"/>
      <c r="O1001" s="92"/>
      <c r="P1001" s="92"/>
      <c r="Q1001" s="578"/>
      <c r="R1001" s="578"/>
      <c r="S1001" s="578"/>
      <c r="T1001" s="578"/>
      <c r="U1001" s="578"/>
      <c r="V1001" s="578"/>
      <c r="W1001" s="578"/>
      <c r="X1001" s="578"/>
      <c r="Y1001" s="578"/>
      <c r="Z1001" s="578"/>
      <c r="AA1001" s="92"/>
    </row>
    <row r="1002" spans="3:27" s="2" customFormat="1">
      <c r="C1002" s="92"/>
      <c r="D1002" s="92"/>
      <c r="E1002" s="92"/>
      <c r="F1002" s="92"/>
      <c r="G1002" s="92"/>
      <c r="H1002" s="92"/>
      <c r="I1002" s="92"/>
      <c r="J1002" s="92"/>
      <c r="K1002" s="92"/>
      <c r="L1002" s="92"/>
      <c r="M1002" s="92"/>
      <c r="N1002" s="92"/>
      <c r="O1002" s="92"/>
      <c r="P1002" s="92"/>
      <c r="Q1002" s="578"/>
      <c r="R1002" s="578"/>
      <c r="S1002" s="578"/>
      <c r="T1002" s="578"/>
      <c r="U1002" s="578"/>
      <c r="V1002" s="578"/>
      <c r="W1002" s="578"/>
      <c r="X1002" s="578"/>
      <c r="Y1002" s="578"/>
      <c r="Z1002" s="578"/>
      <c r="AA1002" s="92"/>
    </row>
    <row r="1003" spans="3:27" s="2" customFormat="1">
      <c r="C1003" s="92"/>
      <c r="D1003" s="92"/>
      <c r="E1003" s="92"/>
      <c r="F1003" s="92"/>
      <c r="G1003" s="92"/>
      <c r="H1003" s="92"/>
      <c r="I1003" s="92"/>
      <c r="J1003" s="92"/>
      <c r="K1003" s="92"/>
      <c r="L1003" s="92"/>
      <c r="M1003" s="92"/>
      <c r="N1003" s="92"/>
      <c r="O1003" s="92"/>
      <c r="P1003" s="92"/>
      <c r="Q1003" s="578"/>
      <c r="R1003" s="578"/>
      <c r="S1003" s="578"/>
      <c r="T1003" s="578"/>
      <c r="U1003" s="578"/>
      <c r="V1003" s="578"/>
      <c r="W1003" s="578"/>
      <c r="X1003" s="578"/>
      <c r="Y1003" s="578"/>
      <c r="Z1003" s="578"/>
      <c r="AA1003" s="92"/>
    </row>
    <row r="1004" spans="3:27" s="2" customFormat="1">
      <c r="C1004" s="92"/>
      <c r="D1004" s="92"/>
      <c r="E1004" s="92"/>
      <c r="F1004" s="92"/>
      <c r="G1004" s="92"/>
      <c r="H1004" s="92"/>
      <c r="I1004" s="92"/>
      <c r="J1004" s="92"/>
      <c r="K1004" s="92"/>
      <c r="L1004" s="92"/>
      <c r="M1004" s="92"/>
      <c r="N1004" s="92"/>
      <c r="O1004" s="92"/>
      <c r="P1004" s="92"/>
      <c r="Q1004" s="578"/>
      <c r="R1004" s="578"/>
      <c r="S1004" s="578"/>
      <c r="T1004" s="578"/>
      <c r="U1004" s="578"/>
      <c r="V1004" s="578"/>
      <c r="W1004" s="578"/>
      <c r="X1004" s="578"/>
      <c r="Y1004" s="578"/>
      <c r="Z1004" s="578"/>
      <c r="AA1004" s="92"/>
    </row>
    <row r="1005" spans="3:27" s="2" customFormat="1">
      <c r="C1005" s="92"/>
      <c r="D1005" s="92"/>
      <c r="E1005" s="92"/>
      <c r="F1005" s="92"/>
      <c r="G1005" s="92"/>
      <c r="H1005" s="92"/>
      <c r="I1005" s="92"/>
      <c r="J1005" s="92"/>
      <c r="K1005" s="92"/>
      <c r="L1005" s="92"/>
      <c r="M1005" s="92"/>
      <c r="N1005" s="92"/>
      <c r="O1005" s="92"/>
      <c r="P1005" s="92"/>
      <c r="Q1005" s="578"/>
      <c r="R1005" s="578"/>
      <c r="S1005" s="578"/>
      <c r="T1005" s="578"/>
      <c r="U1005" s="578"/>
      <c r="V1005" s="578"/>
      <c r="W1005" s="578"/>
      <c r="X1005" s="578"/>
      <c r="Y1005" s="578"/>
      <c r="Z1005" s="578"/>
      <c r="AA1005" s="92"/>
    </row>
    <row r="1006" spans="3:27" s="2" customFormat="1">
      <c r="C1006" s="92"/>
      <c r="D1006" s="92"/>
      <c r="E1006" s="92"/>
      <c r="F1006" s="92"/>
      <c r="G1006" s="92"/>
      <c r="H1006" s="92"/>
      <c r="I1006" s="92"/>
      <c r="J1006" s="92"/>
      <c r="K1006" s="92"/>
      <c r="L1006" s="92"/>
      <c r="M1006" s="92"/>
      <c r="N1006" s="92"/>
      <c r="O1006" s="92"/>
      <c r="P1006" s="92"/>
      <c r="Q1006" s="578"/>
      <c r="R1006" s="578"/>
      <c r="S1006" s="578"/>
      <c r="T1006" s="578"/>
      <c r="U1006" s="578"/>
      <c r="V1006" s="578"/>
      <c r="W1006" s="578"/>
      <c r="X1006" s="578"/>
      <c r="Y1006" s="578"/>
      <c r="Z1006" s="578"/>
      <c r="AA1006" s="92"/>
    </row>
    <row r="1007" spans="3:27" s="2" customFormat="1">
      <c r="C1007" s="92"/>
      <c r="D1007" s="92"/>
      <c r="E1007" s="92"/>
      <c r="F1007" s="92"/>
      <c r="G1007" s="92"/>
      <c r="H1007" s="92"/>
      <c r="I1007" s="92"/>
      <c r="J1007" s="92"/>
      <c r="K1007" s="92"/>
      <c r="L1007" s="92"/>
      <c r="M1007" s="92"/>
      <c r="N1007" s="92"/>
      <c r="O1007" s="92"/>
      <c r="P1007" s="92"/>
      <c r="Q1007" s="578"/>
      <c r="R1007" s="578"/>
      <c r="S1007" s="578"/>
      <c r="T1007" s="578"/>
      <c r="U1007" s="578"/>
      <c r="V1007" s="578"/>
      <c r="W1007" s="578"/>
      <c r="X1007" s="578"/>
      <c r="Y1007" s="578"/>
      <c r="Z1007" s="578"/>
      <c r="AA1007" s="92"/>
    </row>
    <row r="1008" spans="3:27" s="2" customFormat="1">
      <c r="C1008" s="92"/>
      <c r="D1008" s="92"/>
      <c r="E1008" s="92"/>
      <c r="F1008" s="92"/>
      <c r="G1008" s="92"/>
      <c r="H1008" s="92"/>
      <c r="I1008" s="92"/>
      <c r="J1008" s="92"/>
      <c r="K1008" s="92"/>
      <c r="L1008" s="92"/>
      <c r="M1008" s="92"/>
      <c r="N1008" s="92"/>
      <c r="O1008" s="92"/>
      <c r="P1008" s="92"/>
      <c r="Q1008" s="578"/>
      <c r="R1008" s="578"/>
      <c r="S1008" s="578"/>
      <c r="T1008" s="578"/>
      <c r="U1008" s="578"/>
      <c r="V1008" s="578"/>
      <c r="W1008" s="578"/>
      <c r="X1008" s="578"/>
      <c r="Y1008" s="578"/>
      <c r="Z1008" s="578"/>
      <c r="AA1008" s="92"/>
    </row>
    <row r="1009" spans="3:27" s="2" customFormat="1">
      <c r="C1009" s="92"/>
      <c r="D1009" s="92"/>
      <c r="E1009" s="92"/>
      <c r="F1009" s="92"/>
      <c r="G1009" s="92"/>
      <c r="H1009" s="92"/>
      <c r="I1009" s="92"/>
      <c r="J1009" s="92"/>
      <c r="K1009" s="92"/>
      <c r="L1009" s="92"/>
      <c r="M1009" s="92"/>
      <c r="N1009" s="92"/>
      <c r="O1009" s="92"/>
      <c r="P1009" s="92"/>
      <c r="Q1009" s="578"/>
      <c r="R1009" s="578"/>
      <c r="S1009" s="578"/>
      <c r="T1009" s="578"/>
      <c r="U1009" s="578"/>
      <c r="V1009" s="578"/>
      <c r="W1009" s="578"/>
      <c r="X1009" s="578"/>
      <c r="Y1009" s="578"/>
      <c r="Z1009" s="578"/>
      <c r="AA1009" s="92"/>
    </row>
    <row r="1010" spans="3:27" s="2" customFormat="1">
      <c r="C1010" s="92"/>
      <c r="D1010" s="92"/>
      <c r="E1010" s="92"/>
      <c r="F1010" s="92"/>
      <c r="G1010" s="92"/>
      <c r="H1010" s="92"/>
      <c r="I1010" s="92"/>
      <c r="J1010" s="92"/>
      <c r="K1010" s="92"/>
      <c r="L1010" s="92"/>
      <c r="M1010" s="92"/>
      <c r="N1010" s="92"/>
      <c r="O1010" s="92"/>
      <c r="P1010" s="92"/>
      <c r="Q1010" s="578"/>
      <c r="R1010" s="578"/>
      <c r="S1010" s="578"/>
      <c r="T1010" s="578"/>
      <c r="U1010" s="578"/>
      <c r="V1010" s="578"/>
      <c r="W1010" s="578"/>
      <c r="X1010" s="578"/>
      <c r="Y1010" s="578"/>
      <c r="Z1010" s="578"/>
      <c r="AA1010" s="92"/>
    </row>
    <row r="1011" spans="3:27" s="2" customFormat="1">
      <c r="C1011" s="92"/>
      <c r="D1011" s="92"/>
      <c r="E1011" s="92"/>
      <c r="F1011" s="92"/>
      <c r="G1011" s="92"/>
      <c r="H1011" s="92"/>
      <c r="I1011" s="92"/>
      <c r="J1011" s="92"/>
      <c r="K1011" s="92"/>
      <c r="L1011" s="92"/>
      <c r="M1011" s="92"/>
      <c r="N1011" s="92"/>
      <c r="O1011" s="92"/>
      <c r="P1011" s="92"/>
      <c r="Q1011" s="578"/>
      <c r="R1011" s="578"/>
      <c r="S1011" s="578"/>
      <c r="T1011" s="578"/>
      <c r="U1011" s="578"/>
      <c r="V1011" s="578"/>
      <c r="W1011" s="578"/>
      <c r="X1011" s="578"/>
      <c r="Y1011" s="578"/>
      <c r="Z1011" s="578"/>
      <c r="AA1011" s="92"/>
    </row>
    <row r="1012" spans="3:27" s="2" customFormat="1">
      <c r="C1012" s="92"/>
      <c r="D1012" s="92"/>
      <c r="E1012" s="92"/>
      <c r="F1012" s="92"/>
      <c r="G1012" s="92"/>
      <c r="H1012" s="92"/>
      <c r="I1012" s="92"/>
      <c r="J1012" s="92"/>
      <c r="K1012" s="92"/>
      <c r="L1012" s="92"/>
      <c r="M1012" s="92"/>
      <c r="N1012" s="92"/>
      <c r="O1012" s="92"/>
      <c r="P1012" s="92"/>
      <c r="Q1012" s="578"/>
      <c r="R1012" s="578"/>
      <c r="S1012" s="578"/>
      <c r="T1012" s="578"/>
      <c r="U1012" s="578"/>
      <c r="V1012" s="578"/>
      <c r="W1012" s="578"/>
      <c r="X1012" s="578"/>
      <c r="Y1012" s="578"/>
      <c r="Z1012" s="578"/>
      <c r="AA1012" s="92"/>
    </row>
    <row r="1013" spans="3:27" s="2" customFormat="1">
      <c r="C1013" s="92"/>
      <c r="D1013" s="92"/>
      <c r="E1013" s="92"/>
      <c r="F1013" s="92"/>
      <c r="G1013" s="92"/>
      <c r="H1013" s="92"/>
      <c r="I1013" s="92"/>
      <c r="J1013" s="92"/>
      <c r="K1013" s="92"/>
      <c r="L1013" s="92"/>
      <c r="M1013" s="92"/>
      <c r="N1013" s="92"/>
      <c r="O1013" s="92"/>
      <c r="P1013" s="92"/>
      <c r="Q1013" s="578"/>
      <c r="R1013" s="578"/>
      <c r="S1013" s="578"/>
      <c r="T1013" s="578"/>
      <c r="U1013" s="578"/>
      <c r="V1013" s="578"/>
      <c r="W1013" s="578"/>
      <c r="X1013" s="578"/>
      <c r="Y1013" s="578"/>
      <c r="Z1013" s="578"/>
      <c r="AA1013" s="92"/>
    </row>
    <row r="1014" spans="3:27" s="2" customFormat="1">
      <c r="C1014" s="92"/>
      <c r="D1014" s="92"/>
      <c r="E1014" s="92"/>
      <c r="F1014" s="92"/>
      <c r="G1014" s="92"/>
      <c r="H1014" s="92"/>
      <c r="I1014" s="92"/>
      <c r="J1014" s="92"/>
      <c r="K1014" s="92"/>
      <c r="L1014" s="92"/>
      <c r="M1014" s="92"/>
      <c r="N1014" s="92"/>
      <c r="O1014" s="92"/>
      <c r="P1014" s="92"/>
      <c r="Q1014" s="578"/>
      <c r="R1014" s="578"/>
      <c r="S1014" s="578"/>
      <c r="T1014" s="578"/>
      <c r="U1014" s="578"/>
      <c r="V1014" s="578"/>
      <c r="W1014" s="578"/>
      <c r="X1014" s="578"/>
      <c r="Y1014" s="578"/>
      <c r="Z1014" s="578"/>
      <c r="AA1014" s="92"/>
    </row>
    <row r="1015" spans="3:27" s="2" customFormat="1">
      <c r="C1015" s="92"/>
      <c r="D1015" s="92"/>
      <c r="E1015" s="92"/>
      <c r="F1015" s="92"/>
      <c r="G1015" s="92"/>
      <c r="H1015" s="92"/>
      <c r="I1015" s="92"/>
      <c r="J1015" s="92"/>
      <c r="K1015" s="92"/>
      <c r="L1015" s="92"/>
      <c r="M1015" s="92"/>
      <c r="N1015" s="92"/>
      <c r="O1015" s="92"/>
      <c r="P1015" s="92"/>
      <c r="Q1015" s="578"/>
      <c r="R1015" s="578"/>
      <c r="S1015" s="578"/>
      <c r="T1015" s="578"/>
      <c r="U1015" s="578"/>
      <c r="V1015" s="578"/>
      <c r="W1015" s="578"/>
      <c r="X1015" s="578"/>
      <c r="Y1015" s="578"/>
      <c r="Z1015" s="578"/>
      <c r="AA1015" s="92"/>
    </row>
    <row r="1016" spans="3:27" s="2" customFormat="1">
      <c r="C1016" s="92"/>
      <c r="D1016" s="92"/>
      <c r="E1016" s="92"/>
      <c r="F1016" s="92"/>
      <c r="G1016" s="92"/>
      <c r="H1016" s="92"/>
      <c r="I1016" s="92"/>
      <c r="J1016" s="92"/>
      <c r="K1016" s="92"/>
      <c r="L1016" s="92"/>
      <c r="M1016" s="92"/>
      <c r="N1016" s="92"/>
      <c r="O1016" s="92"/>
      <c r="P1016" s="92"/>
      <c r="Q1016" s="578"/>
      <c r="R1016" s="578"/>
      <c r="S1016" s="578"/>
      <c r="T1016" s="578"/>
      <c r="U1016" s="578"/>
      <c r="V1016" s="578"/>
      <c r="W1016" s="578"/>
      <c r="X1016" s="578"/>
      <c r="Y1016" s="578"/>
      <c r="Z1016" s="578"/>
      <c r="AA1016" s="92"/>
    </row>
    <row r="1017" spans="3:27" s="2" customFormat="1">
      <c r="C1017" s="92"/>
      <c r="D1017" s="92"/>
      <c r="E1017" s="92"/>
      <c r="F1017" s="92"/>
      <c r="G1017" s="92"/>
      <c r="H1017" s="92"/>
      <c r="I1017" s="92"/>
      <c r="J1017" s="92"/>
      <c r="K1017" s="92"/>
      <c r="L1017" s="92"/>
      <c r="M1017" s="92"/>
      <c r="N1017" s="92"/>
      <c r="O1017" s="92"/>
      <c r="P1017" s="92"/>
      <c r="Q1017" s="578"/>
      <c r="R1017" s="578"/>
      <c r="S1017" s="578"/>
      <c r="T1017" s="578"/>
      <c r="U1017" s="578"/>
      <c r="V1017" s="578"/>
      <c r="W1017" s="578"/>
      <c r="X1017" s="578"/>
      <c r="Y1017" s="578"/>
      <c r="Z1017" s="578"/>
      <c r="AA1017" s="92"/>
    </row>
    <row r="1018" spans="3:27" s="2" customFormat="1">
      <c r="C1018" s="92"/>
      <c r="D1018" s="92"/>
      <c r="E1018" s="92"/>
      <c r="F1018" s="92"/>
      <c r="G1018" s="92"/>
      <c r="H1018" s="92"/>
      <c r="I1018" s="92"/>
      <c r="J1018" s="92"/>
      <c r="K1018" s="92"/>
      <c r="L1018" s="92"/>
      <c r="M1018" s="92"/>
      <c r="N1018" s="92"/>
      <c r="O1018" s="92"/>
      <c r="P1018" s="92"/>
      <c r="Q1018" s="578"/>
      <c r="R1018" s="578"/>
      <c r="S1018" s="578"/>
      <c r="T1018" s="578"/>
      <c r="U1018" s="578"/>
      <c r="V1018" s="578"/>
      <c r="W1018" s="578"/>
      <c r="X1018" s="578"/>
      <c r="Y1018" s="578"/>
      <c r="Z1018" s="578"/>
      <c r="AA1018" s="92"/>
    </row>
    <row r="1019" spans="3:27" s="2" customFormat="1">
      <c r="C1019" s="92"/>
      <c r="D1019" s="92"/>
      <c r="E1019" s="92"/>
      <c r="F1019" s="92"/>
      <c r="G1019" s="92"/>
      <c r="H1019" s="92"/>
      <c r="I1019" s="92"/>
      <c r="J1019" s="92"/>
      <c r="K1019" s="92"/>
      <c r="L1019" s="92"/>
      <c r="M1019" s="92"/>
      <c r="N1019" s="92"/>
      <c r="O1019" s="92"/>
      <c r="P1019" s="92"/>
      <c r="Q1019" s="578"/>
      <c r="R1019" s="578"/>
      <c r="S1019" s="578"/>
      <c r="T1019" s="578"/>
      <c r="U1019" s="578"/>
      <c r="V1019" s="578"/>
      <c r="W1019" s="578"/>
      <c r="X1019" s="578"/>
      <c r="Y1019" s="578"/>
      <c r="Z1019" s="578"/>
      <c r="AA1019" s="92"/>
    </row>
    <row r="1020" spans="3:27" s="2" customFormat="1">
      <c r="C1020" s="92"/>
      <c r="D1020" s="92"/>
      <c r="E1020" s="92"/>
      <c r="F1020" s="92"/>
      <c r="G1020" s="92"/>
      <c r="H1020" s="92"/>
      <c r="I1020" s="92"/>
      <c r="J1020" s="92"/>
      <c r="K1020" s="92"/>
      <c r="L1020" s="92"/>
      <c r="M1020" s="92"/>
      <c r="N1020" s="92"/>
      <c r="O1020" s="92"/>
      <c r="P1020" s="92"/>
      <c r="Q1020" s="578"/>
      <c r="R1020" s="578"/>
      <c r="S1020" s="578"/>
      <c r="T1020" s="578"/>
      <c r="U1020" s="578"/>
      <c r="V1020" s="578"/>
      <c r="W1020" s="578"/>
      <c r="X1020" s="578"/>
      <c r="Y1020" s="578"/>
      <c r="Z1020" s="578"/>
      <c r="AA1020" s="92"/>
    </row>
    <row r="1021" spans="3:27" s="2" customFormat="1">
      <c r="C1021" s="92"/>
      <c r="D1021" s="92"/>
      <c r="E1021" s="92"/>
      <c r="F1021" s="92"/>
      <c r="G1021" s="92"/>
      <c r="H1021" s="92"/>
      <c r="I1021" s="92"/>
      <c r="J1021" s="92"/>
      <c r="K1021" s="92"/>
      <c r="L1021" s="92"/>
      <c r="M1021" s="92"/>
      <c r="N1021" s="92"/>
      <c r="O1021" s="92"/>
      <c r="P1021" s="92"/>
      <c r="Q1021" s="578"/>
      <c r="R1021" s="578"/>
      <c r="S1021" s="578"/>
      <c r="T1021" s="578"/>
      <c r="U1021" s="578"/>
      <c r="V1021" s="578"/>
      <c r="W1021" s="578"/>
      <c r="X1021" s="578"/>
      <c r="Y1021" s="578"/>
      <c r="Z1021" s="578"/>
      <c r="AA1021" s="92"/>
    </row>
    <row r="1022" spans="3:27" s="2" customFormat="1">
      <c r="C1022" s="92"/>
      <c r="D1022" s="92"/>
      <c r="E1022" s="92"/>
      <c r="F1022" s="92"/>
      <c r="G1022" s="92"/>
      <c r="H1022" s="92"/>
      <c r="I1022" s="92"/>
      <c r="J1022" s="92"/>
      <c r="K1022" s="92"/>
      <c r="L1022" s="92"/>
      <c r="M1022" s="92"/>
      <c r="N1022" s="92"/>
      <c r="O1022" s="92"/>
      <c r="P1022" s="92"/>
      <c r="Q1022" s="578"/>
      <c r="R1022" s="578"/>
      <c r="S1022" s="578"/>
      <c r="T1022" s="578"/>
      <c r="U1022" s="578"/>
      <c r="V1022" s="578"/>
      <c r="W1022" s="578"/>
      <c r="X1022" s="578"/>
      <c r="Y1022" s="578"/>
      <c r="Z1022" s="578"/>
      <c r="AA1022" s="92"/>
    </row>
    <row r="1023" spans="3:27" s="2" customFormat="1">
      <c r="C1023" s="92"/>
      <c r="D1023" s="92"/>
      <c r="E1023" s="92"/>
      <c r="F1023" s="92"/>
      <c r="G1023" s="92"/>
      <c r="H1023" s="92"/>
      <c r="I1023" s="92"/>
      <c r="J1023" s="92"/>
      <c r="K1023" s="92"/>
      <c r="L1023" s="92"/>
      <c r="M1023" s="92"/>
      <c r="N1023" s="92"/>
      <c r="O1023" s="92"/>
      <c r="P1023" s="92"/>
      <c r="Q1023" s="578"/>
      <c r="R1023" s="578"/>
      <c r="S1023" s="578"/>
      <c r="T1023" s="578"/>
      <c r="U1023" s="578"/>
      <c r="V1023" s="578"/>
      <c r="W1023" s="578"/>
      <c r="X1023" s="578"/>
      <c r="Y1023" s="578"/>
      <c r="Z1023" s="578"/>
      <c r="AA1023" s="92"/>
    </row>
    <row r="1024" spans="3:27" s="2" customFormat="1">
      <c r="C1024" s="92"/>
      <c r="D1024" s="92"/>
      <c r="E1024" s="92"/>
      <c r="F1024" s="92"/>
      <c r="G1024" s="92"/>
      <c r="H1024" s="92"/>
      <c r="I1024" s="92"/>
      <c r="J1024" s="92"/>
      <c r="K1024" s="92"/>
      <c r="L1024" s="92"/>
      <c r="M1024" s="92"/>
      <c r="N1024" s="92"/>
      <c r="O1024" s="92"/>
      <c r="P1024" s="92"/>
      <c r="Q1024" s="578"/>
      <c r="R1024" s="578"/>
      <c r="S1024" s="578"/>
      <c r="T1024" s="578"/>
      <c r="U1024" s="578"/>
      <c r="V1024" s="578"/>
      <c r="W1024" s="578"/>
      <c r="X1024" s="578"/>
      <c r="Y1024" s="578"/>
      <c r="Z1024" s="578"/>
      <c r="AA1024" s="92"/>
    </row>
    <row r="1025" spans="3:27" s="2" customFormat="1">
      <c r="C1025" s="92"/>
      <c r="D1025" s="92"/>
      <c r="E1025" s="92"/>
      <c r="F1025" s="92"/>
      <c r="G1025" s="92"/>
      <c r="H1025" s="92"/>
      <c r="I1025" s="92"/>
      <c r="J1025" s="92"/>
      <c r="K1025" s="92"/>
      <c r="L1025" s="92"/>
      <c r="M1025" s="92"/>
      <c r="N1025" s="92"/>
      <c r="O1025" s="92"/>
      <c r="P1025" s="92"/>
      <c r="Q1025" s="578"/>
      <c r="R1025" s="578"/>
      <c r="S1025" s="578"/>
      <c r="T1025" s="578"/>
      <c r="U1025" s="578"/>
      <c r="V1025" s="578"/>
      <c r="W1025" s="578"/>
      <c r="X1025" s="578"/>
      <c r="Y1025" s="578"/>
      <c r="Z1025" s="578"/>
      <c r="AA1025" s="92"/>
    </row>
    <row r="1026" spans="3:27" s="2" customFormat="1">
      <c r="C1026" s="92"/>
      <c r="D1026" s="92"/>
      <c r="E1026" s="92"/>
      <c r="F1026" s="92"/>
      <c r="G1026" s="92"/>
      <c r="H1026" s="92"/>
      <c r="I1026" s="92"/>
      <c r="J1026" s="92"/>
      <c r="K1026" s="92"/>
      <c r="L1026" s="92"/>
      <c r="M1026" s="92"/>
      <c r="N1026" s="92"/>
      <c r="O1026" s="92"/>
      <c r="P1026" s="92"/>
      <c r="Q1026" s="578"/>
      <c r="R1026" s="578"/>
      <c r="S1026" s="578"/>
      <c r="T1026" s="578"/>
      <c r="U1026" s="578"/>
      <c r="V1026" s="578"/>
      <c r="W1026" s="578"/>
      <c r="X1026" s="578"/>
      <c r="Y1026" s="578"/>
      <c r="Z1026" s="578"/>
      <c r="AA1026" s="92"/>
    </row>
    <row r="1027" spans="3:27" s="2" customFormat="1">
      <c r="C1027" s="92"/>
      <c r="D1027" s="92"/>
      <c r="E1027" s="92"/>
      <c r="F1027" s="92"/>
      <c r="G1027" s="92"/>
      <c r="H1027" s="92"/>
      <c r="I1027" s="92"/>
      <c r="J1027" s="92"/>
      <c r="K1027" s="92"/>
      <c r="L1027" s="92"/>
      <c r="M1027" s="92"/>
      <c r="N1027" s="92"/>
      <c r="O1027" s="92"/>
      <c r="P1027" s="92"/>
      <c r="Q1027" s="578"/>
      <c r="R1027" s="578"/>
      <c r="S1027" s="578"/>
      <c r="T1027" s="578"/>
      <c r="U1027" s="578"/>
      <c r="V1027" s="578"/>
      <c r="W1027" s="578"/>
      <c r="X1027" s="578"/>
      <c r="Y1027" s="578"/>
      <c r="Z1027" s="578"/>
      <c r="AA1027" s="92"/>
    </row>
    <row r="1028" spans="3:27" s="2" customFormat="1">
      <c r="C1028" s="92"/>
      <c r="D1028" s="92"/>
      <c r="E1028" s="92"/>
      <c r="F1028" s="92"/>
      <c r="G1028" s="92"/>
      <c r="H1028" s="92"/>
      <c r="I1028" s="92"/>
      <c r="J1028" s="92"/>
      <c r="K1028" s="92"/>
      <c r="L1028" s="92"/>
      <c r="M1028" s="92"/>
      <c r="N1028" s="92"/>
      <c r="O1028" s="92"/>
      <c r="P1028" s="92"/>
      <c r="Q1028" s="578"/>
      <c r="R1028" s="578"/>
      <c r="S1028" s="578"/>
      <c r="T1028" s="578"/>
      <c r="U1028" s="578"/>
      <c r="V1028" s="578"/>
      <c r="W1028" s="578"/>
      <c r="X1028" s="578"/>
      <c r="Y1028" s="578"/>
      <c r="Z1028" s="578"/>
      <c r="AA1028" s="92"/>
    </row>
    <row r="1029" spans="3:27" s="2" customFormat="1">
      <c r="C1029" s="92"/>
      <c r="D1029" s="92"/>
      <c r="E1029" s="92"/>
      <c r="F1029" s="92"/>
      <c r="G1029" s="92"/>
      <c r="H1029" s="92"/>
      <c r="I1029" s="92"/>
      <c r="J1029" s="92"/>
      <c r="K1029" s="92"/>
      <c r="L1029" s="92"/>
      <c r="M1029" s="92"/>
      <c r="N1029" s="92"/>
      <c r="O1029" s="92"/>
      <c r="P1029" s="92"/>
      <c r="Q1029" s="578"/>
      <c r="R1029" s="578"/>
      <c r="S1029" s="578"/>
      <c r="T1029" s="578"/>
      <c r="U1029" s="578"/>
      <c r="V1029" s="578"/>
      <c r="W1029" s="578"/>
      <c r="X1029" s="578"/>
      <c r="Y1029" s="578"/>
      <c r="Z1029" s="578"/>
      <c r="AA1029" s="92"/>
    </row>
    <row r="1030" spans="3:27" s="2" customFormat="1">
      <c r="C1030" s="92"/>
      <c r="D1030" s="92"/>
      <c r="E1030" s="92"/>
      <c r="F1030" s="92"/>
      <c r="G1030" s="92"/>
      <c r="H1030" s="92"/>
      <c r="I1030" s="92"/>
      <c r="J1030" s="92"/>
      <c r="K1030" s="92"/>
      <c r="L1030" s="92"/>
      <c r="M1030" s="92"/>
      <c r="N1030" s="92"/>
      <c r="O1030" s="92"/>
      <c r="P1030" s="92"/>
      <c r="Q1030" s="578"/>
      <c r="R1030" s="578"/>
      <c r="S1030" s="578"/>
      <c r="T1030" s="578"/>
      <c r="U1030" s="578"/>
      <c r="V1030" s="578"/>
      <c r="W1030" s="578"/>
      <c r="X1030" s="578"/>
      <c r="Y1030" s="578"/>
      <c r="Z1030" s="578"/>
      <c r="AA1030" s="92"/>
    </row>
    <row r="1031" spans="3:27" s="2" customFormat="1">
      <c r="C1031" s="92"/>
      <c r="D1031" s="92"/>
      <c r="E1031" s="92"/>
      <c r="F1031" s="92"/>
      <c r="G1031" s="92"/>
      <c r="H1031" s="92"/>
      <c r="I1031" s="92"/>
      <c r="J1031" s="92"/>
      <c r="K1031" s="92"/>
      <c r="L1031" s="92"/>
      <c r="M1031" s="92"/>
      <c r="N1031" s="92"/>
      <c r="O1031" s="92"/>
      <c r="P1031" s="92"/>
      <c r="Q1031" s="578"/>
      <c r="R1031" s="578"/>
      <c r="S1031" s="578"/>
      <c r="T1031" s="578"/>
      <c r="U1031" s="578"/>
      <c r="V1031" s="578"/>
      <c r="W1031" s="578"/>
      <c r="X1031" s="578"/>
      <c r="Y1031" s="578"/>
      <c r="Z1031" s="578"/>
      <c r="AA1031" s="92"/>
    </row>
    <row r="1032" spans="3:27" s="2" customFormat="1">
      <c r="C1032" s="92"/>
      <c r="D1032" s="92"/>
      <c r="E1032" s="92"/>
      <c r="F1032" s="92"/>
      <c r="G1032" s="92"/>
      <c r="H1032" s="92"/>
      <c r="I1032" s="92"/>
      <c r="J1032" s="92"/>
      <c r="K1032" s="92"/>
      <c r="L1032" s="92"/>
      <c r="M1032" s="92"/>
      <c r="N1032" s="92"/>
      <c r="O1032" s="92"/>
      <c r="P1032" s="92"/>
      <c r="Q1032" s="578"/>
      <c r="R1032" s="578"/>
      <c r="S1032" s="578"/>
      <c r="T1032" s="578"/>
      <c r="U1032" s="578"/>
      <c r="V1032" s="578"/>
      <c r="W1032" s="578"/>
      <c r="X1032" s="578"/>
      <c r="Y1032" s="578"/>
      <c r="Z1032" s="578"/>
      <c r="AA1032" s="92"/>
    </row>
    <row r="1033" spans="3:27" s="2" customFormat="1">
      <c r="C1033" s="92"/>
      <c r="D1033" s="92"/>
      <c r="E1033" s="92"/>
      <c r="F1033" s="92"/>
      <c r="G1033" s="92"/>
      <c r="H1033" s="92"/>
      <c r="I1033" s="92"/>
      <c r="J1033" s="92"/>
      <c r="K1033" s="92"/>
      <c r="L1033" s="92"/>
      <c r="M1033" s="92"/>
      <c r="N1033" s="92"/>
      <c r="O1033" s="92"/>
      <c r="P1033" s="92"/>
      <c r="Q1033" s="578"/>
      <c r="R1033" s="578"/>
      <c r="S1033" s="578"/>
      <c r="T1033" s="578"/>
      <c r="U1033" s="578"/>
      <c r="V1033" s="578"/>
      <c r="W1033" s="578"/>
      <c r="X1033" s="578"/>
      <c r="Y1033" s="578"/>
      <c r="Z1033" s="578"/>
      <c r="AA1033" s="92"/>
    </row>
    <row r="1034" spans="3:27" s="2" customFormat="1">
      <c r="C1034" s="92"/>
      <c r="D1034" s="92"/>
      <c r="E1034" s="92"/>
      <c r="F1034" s="92"/>
      <c r="G1034" s="92"/>
      <c r="H1034" s="92"/>
      <c r="I1034" s="92"/>
      <c r="J1034" s="92"/>
      <c r="K1034" s="92"/>
      <c r="L1034" s="92"/>
      <c r="M1034" s="92"/>
      <c r="N1034" s="92"/>
      <c r="O1034" s="92"/>
      <c r="P1034" s="92"/>
      <c r="Q1034" s="578"/>
      <c r="R1034" s="578"/>
      <c r="S1034" s="578"/>
      <c r="T1034" s="578"/>
      <c r="U1034" s="578"/>
      <c r="V1034" s="578"/>
      <c r="W1034" s="578"/>
      <c r="X1034" s="578"/>
      <c r="Y1034" s="578"/>
      <c r="Z1034" s="578"/>
      <c r="AA1034" s="92"/>
    </row>
    <row r="1035" spans="3:27" s="2" customFormat="1">
      <c r="C1035" s="92"/>
      <c r="D1035" s="92"/>
      <c r="E1035" s="92"/>
      <c r="F1035" s="92"/>
      <c r="G1035" s="92"/>
      <c r="H1035" s="92"/>
      <c r="I1035" s="92"/>
      <c r="J1035" s="92"/>
      <c r="K1035" s="92"/>
      <c r="L1035" s="92"/>
      <c r="M1035" s="92"/>
      <c r="N1035" s="92"/>
      <c r="O1035" s="92"/>
      <c r="P1035" s="92"/>
      <c r="Q1035" s="578"/>
      <c r="R1035" s="578"/>
      <c r="S1035" s="578"/>
      <c r="T1035" s="578"/>
      <c r="U1035" s="578"/>
      <c r="V1035" s="578"/>
      <c r="W1035" s="578"/>
      <c r="X1035" s="578"/>
      <c r="Y1035" s="578"/>
      <c r="Z1035" s="578"/>
      <c r="AA1035" s="92"/>
    </row>
    <row r="1036" spans="3:27" s="2" customFormat="1">
      <c r="C1036" s="92"/>
      <c r="D1036" s="92"/>
      <c r="E1036" s="92"/>
      <c r="F1036" s="92"/>
      <c r="G1036" s="92"/>
      <c r="H1036" s="92"/>
      <c r="I1036" s="92"/>
      <c r="J1036" s="92"/>
      <c r="K1036" s="92"/>
      <c r="L1036" s="92"/>
      <c r="M1036" s="92"/>
      <c r="N1036" s="92"/>
      <c r="O1036" s="92"/>
      <c r="P1036" s="92"/>
      <c r="Q1036" s="578"/>
      <c r="R1036" s="578"/>
      <c r="S1036" s="578"/>
      <c r="T1036" s="578"/>
      <c r="U1036" s="578"/>
      <c r="V1036" s="578"/>
      <c r="W1036" s="578"/>
      <c r="X1036" s="578"/>
      <c r="Y1036" s="578"/>
      <c r="Z1036" s="578"/>
      <c r="AA1036" s="92"/>
    </row>
    <row r="1037" spans="3:27" s="2" customFormat="1">
      <c r="C1037" s="92"/>
      <c r="D1037" s="92"/>
      <c r="E1037" s="92"/>
      <c r="F1037" s="92"/>
      <c r="G1037" s="92"/>
      <c r="H1037" s="92"/>
      <c r="I1037" s="92"/>
      <c r="J1037" s="92"/>
      <c r="K1037" s="92"/>
      <c r="L1037" s="92"/>
      <c r="M1037" s="92"/>
      <c r="N1037" s="92"/>
      <c r="O1037" s="92"/>
      <c r="P1037" s="92"/>
      <c r="Q1037" s="578"/>
      <c r="R1037" s="578"/>
      <c r="S1037" s="578"/>
      <c r="T1037" s="578"/>
      <c r="U1037" s="578"/>
      <c r="V1037" s="578"/>
      <c r="W1037" s="578"/>
      <c r="X1037" s="578"/>
      <c r="Y1037" s="578"/>
      <c r="Z1037" s="578"/>
      <c r="AA1037" s="92"/>
    </row>
    <row r="1038" spans="3:27" s="2" customFormat="1">
      <c r="C1038" s="92"/>
      <c r="D1038" s="92"/>
      <c r="E1038" s="92"/>
      <c r="F1038" s="92"/>
      <c r="G1038" s="92"/>
      <c r="H1038" s="92"/>
      <c r="I1038" s="92"/>
      <c r="J1038" s="92"/>
      <c r="K1038" s="92"/>
      <c r="L1038" s="92"/>
      <c r="M1038" s="92"/>
      <c r="N1038" s="92"/>
      <c r="O1038" s="92"/>
      <c r="P1038" s="92"/>
      <c r="Q1038" s="578"/>
      <c r="R1038" s="578"/>
      <c r="S1038" s="578"/>
      <c r="T1038" s="578"/>
      <c r="U1038" s="578"/>
      <c r="V1038" s="578"/>
      <c r="W1038" s="578"/>
      <c r="X1038" s="578"/>
      <c r="Y1038" s="578"/>
      <c r="Z1038" s="578"/>
      <c r="AA1038" s="92"/>
    </row>
    <row r="1039" spans="3:27" s="2" customFormat="1">
      <c r="C1039" s="92"/>
      <c r="D1039" s="92"/>
      <c r="E1039" s="92"/>
      <c r="F1039" s="92"/>
      <c r="G1039" s="92"/>
      <c r="H1039" s="92"/>
      <c r="I1039" s="92"/>
      <c r="J1039" s="92"/>
      <c r="K1039" s="92"/>
      <c r="L1039" s="92"/>
      <c r="M1039" s="92"/>
      <c r="N1039" s="92"/>
      <c r="O1039" s="92"/>
      <c r="P1039" s="92"/>
      <c r="Q1039" s="578"/>
      <c r="R1039" s="578"/>
      <c r="S1039" s="578"/>
      <c r="T1039" s="578"/>
      <c r="U1039" s="578"/>
      <c r="V1039" s="578"/>
      <c r="W1039" s="578"/>
      <c r="X1039" s="578"/>
      <c r="Y1039" s="578"/>
      <c r="Z1039" s="578"/>
      <c r="AA1039" s="92"/>
    </row>
    <row r="1040" spans="3:27" s="2" customFormat="1">
      <c r="C1040" s="92"/>
      <c r="D1040" s="92"/>
      <c r="E1040" s="92"/>
      <c r="F1040" s="92"/>
      <c r="G1040" s="92"/>
      <c r="H1040" s="92"/>
      <c r="I1040" s="92"/>
      <c r="J1040" s="92"/>
      <c r="K1040" s="92"/>
      <c r="L1040" s="92"/>
      <c r="M1040" s="92"/>
      <c r="N1040" s="92"/>
      <c r="O1040" s="92"/>
      <c r="P1040" s="92"/>
      <c r="Q1040" s="578"/>
      <c r="R1040" s="578"/>
      <c r="S1040" s="578"/>
      <c r="T1040" s="578"/>
      <c r="U1040" s="578"/>
      <c r="V1040" s="578"/>
      <c r="W1040" s="578"/>
      <c r="X1040" s="578"/>
      <c r="Y1040" s="578"/>
      <c r="Z1040" s="578"/>
      <c r="AA1040" s="92"/>
    </row>
    <row r="1041" spans="3:27" s="2" customFormat="1">
      <c r="C1041" s="92"/>
      <c r="D1041" s="92"/>
      <c r="E1041" s="92"/>
      <c r="F1041" s="92"/>
      <c r="G1041" s="92"/>
      <c r="H1041" s="92"/>
      <c r="I1041" s="92"/>
      <c r="J1041" s="92"/>
      <c r="K1041" s="92"/>
      <c r="L1041" s="92"/>
      <c r="M1041" s="92"/>
      <c r="N1041" s="92"/>
      <c r="O1041" s="92"/>
      <c r="P1041" s="92"/>
      <c r="Q1041" s="578"/>
      <c r="R1041" s="578"/>
      <c r="S1041" s="578"/>
      <c r="T1041" s="578"/>
      <c r="U1041" s="578"/>
      <c r="V1041" s="578"/>
      <c r="W1041" s="578"/>
      <c r="X1041" s="578"/>
      <c r="Y1041" s="578"/>
      <c r="Z1041" s="578"/>
      <c r="AA1041" s="92"/>
    </row>
    <row r="1042" spans="3:27" s="2" customFormat="1">
      <c r="C1042" s="92"/>
      <c r="D1042" s="92"/>
      <c r="E1042" s="92"/>
      <c r="F1042" s="92"/>
      <c r="G1042" s="92"/>
      <c r="H1042" s="92"/>
      <c r="I1042" s="92"/>
      <c r="J1042" s="92"/>
      <c r="K1042" s="92"/>
      <c r="L1042" s="92"/>
      <c r="M1042" s="92"/>
      <c r="N1042" s="92"/>
      <c r="O1042" s="92"/>
      <c r="P1042" s="92"/>
      <c r="Q1042" s="578"/>
      <c r="R1042" s="578"/>
      <c r="S1042" s="578"/>
      <c r="T1042" s="578"/>
      <c r="U1042" s="578"/>
      <c r="V1042" s="578"/>
      <c r="W1042" s="578"/>
      <c r="X1042" s="578"/>
      <c r="Y1042" s="578"/>
      <c r="Z1042" s="578"/>
      <c r="AA1042" s="92"/>
    </row>
    <row r="1043" spans="3:27" s="2" customFormat="1">
      <c r="C1043" s="92"/>
      <c r="D1043" s="92"/>
      <c r="E1043" s="92"/>
      <c r="F1043" s="92"/>
      <c r="G1043" s="92"/>
      <c r="H1043" s="92"/>
      <c r="I1043" s="92"/>
      <c r="J1043" s="92"/>
      <c r="K1043" s="92"/>
      <c r="L1043" s="92"/>
      <c r="M1043" s="92"/>
      <c r="N1043" s="92"/>
      <c r="O1043" s="92"/>
      <c r="P1043" s="92"/>
      <c r="Q1043" s="578"/>
      <c r="R1043" s="578"/>
      <c r="S1043" s="578"/>
      <c r="T1043" s="578"/>
      <c r="U1043" s="578"/>
      <c r="V1043" s="578"/>
      <c r="W1043" s="578"/>
      <c r="X1043" s="578"/>
      <c r="Y1043" s="578"/>
      <c r="Z1043" s="578"/>
      <c r="AA1043" s="92"/>
    </row>
    <row r="1044" spans="3:27" s="2" customFormat="1">
      <c r="C1044" s="92"/>
      <c r="D1044" s="92"/>
      <c r="E1044" s="92"/>
      <c r="F1044" s="92"/>
      <c r="G1044" s="92"/>
      <c r="H1044" s="92"/>
      <c r="I1044" s="92"/>
      <c r="J1044" s="92"/>
      <c r="K1044" s="92"/>
      <c r="L1044" s="92"/>
      <c r="M1044" s="92"/>
      <c r="N1044" s="92"/>
      <c r="O1044" s="92"/>
      <c r="P1044" s="92"/>
      <c r="Q1044" s="578"/>
      <c r="R1044" s="578"/>
      <c r="S1044" s="578"/>
      <c r="T1044" s="578"/>
      <c r="U1044" s="578"/>
      <c r="V1044" s="578"/>
      <c r="W1044" s="578"/>
      <c r="X1044" s="578"/>
      <c r="Y1044" s="578"/>
      <c r="Z1044" s="578"/>
      <c r="AA1044" s="92"/>
    </row>
    <row r="1045" spans="3:27" s="2" customFormat="1">
      <c r="C1045" s="92"/>
      <c r="D1045" s="92"/>
      <c r="E1045" s="92"/>
      <c r="F1045" s="92"/>
      <c r="G1045" s="92"/>
      <c r="H1045" s="92"/>
      <c r="I1045" s="92"/>
      <c r="J1045" s="92"/>
      <c r="K1045" s="92"/>
      <c r="L1045" s="92"/>
      <c r="M1045" s="92"/>
      <c r="N1045" s="92"/>
      <c r="O1045" s="92"/>
      <c r="P1045" s="92"/>
      <c r="Q1045" s="578"/>
      <c r="R1045" s="578"/>
      <c r="S1045" s="578"/>
      <c r="T1045" s="578"/>
      <c r="U1045" s="578"/>
      <c r="V1045" s="578"/>
      <c r="W1045" s="578"/>
      <c r="X1045" s="578"/>
      <c r="Y1045" s="578"/>
      <c r="Z1045" s="578"/>
      <c r="AA1045" s="92"/>
    </row>
    <row r="1046" spans="3:27" s="2" customFormat="1">
      <c r="C1046" s="92"/>
      <c r="D1046" s="92"/>
      <c r="E1046" s="92"/>
      <c r="F1046" s="92"/>
      <c r="G1046" s="92"/>
      <c r="H1046" s="92"/>
      <c r="I1046" s="92"/>
      <c r="J1046" s="92"/>
      <c r="K1046" s="92"/>
      <c r="L1046" s="92"/>
      <c r="M1046" s="92"/>
      <c r="N1046" s="92"/>
      <c r="O1046" s="92"/>
      <c r="P1046" s="92"/>
      <c r="Q1046" s="578"/>
      <c r="R1046" s="578"/>
      <c r="S1046" s="578"/>
      <c r="T1046" s="578"/>
      <c r="U1046" s="578"/>
      <c r="V1046" s="578"/>
      <c r="W1046" s="578"/>
      <c r="X1046" s="578"/>
      <c r="Y1046" s="578"/>
      <c r="Z1046" s="578"/>
      <c r="AA1046" s="92"/>
    </row>
    <row r="1047" spans="3:27" s="2" customFormat="1">
      <c r="C1047" s="92"/>
      <c r="D1047" s="92"/>
      <c r="E1047" s="92"/>
      <c r="F1047" s="92"/>
      <c r="G1047" s="92"/>
      <c r="H1047" s="92"/>
      <c r="I1047" s="92"/>
      <c r="J1047" s="92"/>
      <c r="K1047" s="92"/>
      <c r="L1047" s="92"/>
      <c r="M1047" s="92"/>
      <c r="N1047" s="92"/>
      <c r="O1047" s="92"/>
      <c r="P1047" s="92"/>
      <c r="Q1047" s="578"/>
      <c r="R1047" s="578"/>
      <c r="S1047" s="578"/>
      <c r="T1047" s="578"/>
      <c r="U1047" s="578"/>
      <c r="V1047" s="578"/>
      <c r="W1047" s="578"/>
      <c r="X1047" s="578"/>
      <c r="Y1047" s="578"/>
      <c r="Z1047" s="578"/>
      <c r="AA1047" s="92"/>
    </row>
    <row r="1048" spans="3:27" s="2" customFormat="1">
      <c r="C1048" s="92"/>
      <c r="D1048" s="92"/>
      <c r="E1048" s="92"/>
      <c r="F1048" s="92"/>
      <c r="G1048" s="92"/>
      <c r="H1048" s="92"/>
      <c r="I1048" s="92"/>
      <c r="J1048" s="92"/>
      <c r="K1048" s="92"/>
      <c r="L1048" s="92"/>
      <c r="M1048" s="92"/>
      <c r="N1048" s="92"/>
      <c r="O1048" s="92"/>
      <c r="P1048" s="92"/>
      <c r="Q1048" s="578"/>
      <c r="R1048" s="578"/>
      <c r="S1048" s="578"/>
      <c r="T1048" s="578"/>
      <c r="U1048" s="578"/>
      <c r="V1048" s="578"/>
      <c r="W1048" s="578"/>
      <c r="X1048" s="578"/>
      <c r="Y1048" s="578"/>
      <c r="Z1048" s="578"/>
      <c r="AA1048" s="92"/>
    </row>
    <row r="1049" spans="3:27" s="2" customFormat="1">
      <c r="C1049" s="92"/>
      <c r="D1049" s="92"/>
      <c r="E1049" s="92"/>
      <c r="F1049" s="92"/>
      <c r="G1049" s="92"/>
      <c r="H1049" s="92"/>
      <c r="I1049" s="92"/>
      <c r="J1049" s="92"/>
      <c r="K1049" s="92"/>
      <c r="L1049" s="92"/>
      <c r="M1049" s="92"/>
      <c r="N1049" s="92"/>
      <c r="O1049" s="92"/>
      <c r="P1049" s="92"/>
      <c r="Q1049" s="578"/>
      <c r="R1049" s="578"/>
      <c r="S1049" s="578"/>
      <c r="T1049" s="578"/>
      <c r="U1049" s="578"/>
      <c r="V1049" s="578"/>
      <c r="W1049" s="578"/>
      <c r="X1049" s="578"/>
      <c r="Y1049" s="578"/>
      <c r="Z1049" s="578"/>
      <c r="AA1049" s="92"/>
    </row>
    <row r="1050" spans="3:27" s="2" customFormat="1">
      <c r="C1050" s="92"/>
      <c r="D1050" s="92"/>
      <c r="E1050" s="92"/>
      <c r="F1050" s="92"/>
      <c r="G1050" s="92"/>
      <c r="H1050" s="92"/>
      <c r="I1050" s="92"/>
      <c r="J1050" s="92"/>
      <c r="K1050" s="92"/>
      <c r="L1050" s="92"/>
      <c r="M1050" s="92"/>
      <c r="N1050" s="92"/>
      <c r="O1050" s="92"/>
      <c r="P1050" s="92"/>
      <c r="Q1050" s="578"/>
      <c r="R1050" s="578"/>
      <c r="S1050" s="578"/>
      <c r="T1050" s="578"/>
      <c r="U1050" s="578"/>
      <c r="V1050" s="578"/>
      <c r="W1050" s="578"/>
      <c r="X1050" s="578"/>
      <c r="Y1050" s="578"/>
      <c r="Z1050" s="578"/>
      <c r="AA1050" s="92"/>
    </row>
    <row r="1051" spans="3:27" s="2" customFormat="1">
      <c r="C1051" s="92"/>
      <c r="D1051" s="92"/>
      <c r="E1051" s="92"/>
      <c r="F1051" s="92"/>
      <c r="G1051" s="92"/>
      <c r="H1051" s="92"/>
      <c r="I1051" s="92"/>
      <c r="J1051" s="92"/>
      <c r="K1051" s="92"/>
      <c r="L1051" s="92"/>
      <c r="M1051" s="92"/>
      <c r="N1051" s="92"/>
      <c r="O1051" s="92"/>
      <c r="P1051" s="92"/>
      <c r="Q1051" s="578"/>
      <c r="R1051" s="578"/>
      <c r="S1051" s="578"/>
      <c r="T1051" s="578"/>
      <c r="U1051" s="578"/>
      <c r="V1051" s="578"/>
      <c r="W1051" s="578"/>
      <c r="X1051" s="578"/>
      <c r="Y1051" s="578"/>
      <c r="Z1051" s="578"/>
      <c r="AA1051" s="92"/>
    </row>
    <row r="1052" spans="3:27" s="2" customFormat="1">
      <c r="C1052" s="92"/>
      <c r="D1052" s="92"/>
      <c r="E1052" s="92"/>
      <c r="F1052" s="92"/>
      <c r="G1052" s="92"/>
      <c r="H1052" s="92"/>
      <c r="I1052" s="92"/>
      <c r="J1052" s="92"/>
      <c r="K1052" s="92"/>
      <c r="L1052" s="92"/>
      <c r="M1052" s="92"/>
      <c r="N1052" s="92"/>
      <c r="O1052" s="92"/>
      <c r="P1052" s="92"/>
      <c r="Q1052" s="578"/>
      <c r="R1052" s="578"/>
      <c r="S1052" s="578"/>
      <c r="T1052" s="578"/>
      <c r="U1052" s="578"/>
      <c r="V1052" s="578"/>
      <c r="W1052" s="578"/>
      <c r="X1052" s="578"/>
      <c r="Y1052" s="578"/>
      <c r="Z1052" s="578"/>
      <c r="AA1052" s="92"/>
    </row>
    <row r="1053" spans="3:27" s="2" customFormat="1">
      <c r="C1053" s="92"/>
      <c r="D1053" s="92"/>
      <c r="E1053" s="92"/>
      <c r="F1053" s="92"/>
      <c r="G1053" s="92"/>
      <c r="H1053" s="92"/>
      <c r="I1053" s="92"/>
      <c r="J1053" s="92"/>
      <c r="K1053" s="92"/>
      <c r="L1053" s="92"/>
      <c r="M1053" s="92"/>
      <c r="N1053" s="92"/>
      <c r="O1053" s="92"/>
      <c r="P1053" s="92"/>
      <c r="Q1053" s="578"/>
      <c r="R1053" s="578"/>
      <c r="S1053" s="578"/>
      <c r="T1053" s="578"/>
      <c r="U1053" s="578"/>
      <c r="V1053" s="578"/>
      <c r="W1053" s="578"/>
      <c r="X1053" s="578"/>
      <c r="Y1053" s="578"/>
      <c r="Z1053" s="578"/>
      <c r="AA1053" s="92"/>
    </row>
    <row r="1054" spans="3:27" s="2" customFormat="1">
      <c r="C1054" s="92"/>
      <c r="D1054" s="92"/>
      <c r="E1054" s="92"/>
      <c r="F1054" s="92"/>
      <c r="G1054" s="92"/>
      <c r="H1054" s="92"/>
      <c r="I1054" s="92"/>
      <c r="J1054" s="92"/>
      <c r="K1054" s="92"/>
      <c r="L1054" s="92"/>
      <c r="M1054" s="92"/>
      <c r="N1054" s="92"/>
      <c r="O1054" s="92"/>
      <c r="P1054" s="92"/>
      <c r="Q1054" s="578"/>
      <c r="R1054" s="578"/>
      <c r="S1054" s="578"/>
      <c r="T1054" s="578"/>
      <c r="U1054" s="578"/>
      <c r="V1054" s="578"/>
      <c r="W1054" s="578"/>
      <c r="X1054" s="578"/>
      <c r="Y1054" s="578"/>
      <c r="Z1054" s="578"/>
      <c r="AA1054" s="92"/>
    </row>
    <row r="1055" spans="3:27" s="2" customFormat="1">
      <c r="C1055" s="92"/>
      <c r="D1055" s="92"/>
      <c r="E1055" s="92"/>
      <c r="F1055" s="92"/>
      <c r="G1055" s="92"/>
      <c r="H1055" s="92"/>
      <c r="I1055" s="92"/>
      <c r="J1055" s="92"/>
      <c r="K1055" s="92"/>
      <c r="L1055" s="92"/>
      <c r="M1055" s="92"/>
      <c r="N1055" s="92"/>
      <c r="O1055" s="92"/>
      <c r="P1055" s="92"/>
      <c r="Q1055" s="578"/>
      <c r="R1055" s="578"/>
      <c r="S1055" s="578"/>
      <c r="T1055" s="578"/>
      <c r="U1055" s="578"/>
      <c r="V1055" s="578"/>
      <c r="W1055" s="578"/>
      <c r="X1055" s="578"/>
      <c r="Y1055" s="578"/>
      <c r="Z1055" s="578"/>
      <c r="AA1055" s="92"/>
    </row>
    <row r="1056" spans="3:27" s="2" customFormat="1">
      <c r="C1056" s="92"/>
      <c r="D1056" s="92"/>
      <c r="E1056" s="92"/>
      <c r="F1056" s="92"/>
      <c r="G1056" s="92"/>
      <c r="H1056" s="92"/>
      <c r="I1056" s="92"/>
      <c r="J1056" s="92"/>
      <c r="K1056" s="92"/>
      <c r="L1056" s="92"/>
      <c r="M1056" s="92"/>
      <c r="N1056" s="92"/>
      <c r="O1056" s="92"/>
      <c r="P1056" s="92"/>
      <c r="Q1056" s="578"/>
      <c r="R1056" s="578"/>
      <c r="S1056" s="578"/>
      <c r="T1056" s="578"/>
      <c r="U1056" s="578"/>
      <c r="V1056" s="578"/>
      <c r="W1056" s="578"/>
      <c r="X1056" s="578"/>
      <c r="Y1056" s="578"/>
      <c r="Z1056" s="578"/>
      <c r="AA1056" s="92"/>
    </row>
    <row r="1057" spans="3:27" s="2" customFormat="1">
      <c r="C1057" s="92"/>
      <c r="D1057" s="92"/>
      <c r="E1057" s="92"/>
      <c r="F1057" s="92"/>
      <c r="G1057" s="92"/>
      <c r="H1057" s="92"/>
      <c r="I1057" s="92"/>
      <c r="J1057" s="92"/>
      <c r="K1057" s="92"/>
      <c r="L1057" s="92"/>
      <c r="M1057" s="92"/>
      <c r="N1057" s="92"/>
      <c r="O1057" s="92"/>
      <c r="P1057" s="92"/>
      <c r="Q1057" s="578"/>
      <c r="R1057" s="578"/>
      <c r="S1057" s="578"/>
      <c r="T1057" s="578"/>
      <c r="U1057" s="578"/>
      <c r="V1057" s="578"/>
      <c r="W1057" s="578"/>
      <c r="X1057" s="578"/>
      <c r="Y1057" s="578"/>
      <c r="Z1057" s="578"/>
      <c r="AA1057" s="92"/>
    </row>
    <row r="1058" spans="3:27" s="2" customFormat="1">
      <c r="C1058" s="92"/>
      <c r="D1058" s="92"/>
      <c r="E1058" s="92"/>
      <c r="F1058" s="92"/>
      <c r="G1058" s="92"/>
      <c r="H1058" s="92"/>
      <c r="I1058" s="92"/>
      <c r="J1058" s="92"/>
      <c r="K1058" s="92"/>
      <c r="L1058" s="92"/>
      <c r="M1058" s="92"/>
      <c r="N1058" s="92"/>
      <c r="O1058" s="92"/>
      <c r="P1058" s="92"/>
      <c r="Q1058" s="578"/>
      <c r="R1058" s="578"/>
      <c r="S1058" s="578"/>
      <c r="T1058" s="578"/>
      <c r="U1058" s="578"/>
      <c r="V1058" s="578"/>
      <c r="W1058" s="578"/>
      <c r="X1058" s="578"/>
      <c r="Y1058" s="578"/>
      <c r="Z1058" s="578"/>
      <c r="AA1058" s="92"/>
    </row>
    <row r="1059" spans="3:27" s="2" customFormat="1">
      <c r="C1059" s="92"/>
      <c r="D1059" s="92"/>
      <c r="E1059" s="92"/>
      <c r="F1059" s="92"/>
      <c r="G1059" s="92"/>
      <c r="H1059" s="92"/>
      <c r="I1059" s="92"/>
      <c r="J1059" s="92"/>
      <c r="K1059" s="92"/>
      <c r="L1059" s="92"/>
      <c r="M1059" s="92"/>
      <c r="N1059" s="92"/>
      <c r="O1059" s="92"/>
      <c r="P1059" s="92"/>
      <c r="Q1059" s="578"/>
      <c r="R1059" s="578"/>
      <c r="S1059" s="578"/>
      <c r="T1059" s="578"/>
      <c r="U1059" s="578"/>
      <c r="V1059" s="578"/>
      <c r="W1059" s="578"/>
      <c r="X1059" s="578"/>
      <c r="Y1059" s="578"/>
      <c r="Z1059" s="578"/>
      <c r="AA1059" s="92"/>
    </row>
    <row r="1060" spans="3:27" s="2" customFormat="1">
      <c r="C1060" s="92"/>
      <c r="D1060" s="92"/>
      <c r="E1060" s="92"/>
      <c r="F1060" s="92"/>
      <c r="G1060" s="92"/>
      <c r="H1060" s="92"/>
      <c r="I1060" s="92"/>
      <c r="J1060" s="92"/>
      <c r="K1060" s="92"/>
      <c r="L1060" s="92"/>
      <c r="M1060" s="92"/>
      <c r="N1060" s="92"/>
      <c r="O1060" s="92"/>
      <c r="P1060" s="92"/>
      <c r="Q1060" s="578"/>
      <c r="R1060" s="578"/>
      <c r="S1060" s="578"/>
      <c r="T1060" s="578"/>
      <c r="U1060" s="578"/>
      <c r="V1060" s="578"/>
      <c r="W1060" s="578"/>
      <c r="X1060" s="578"/>
      <c r="Y1060" s="578"/>
      <c r="Z1060" s="578"/>
      <c r="AA1060" s="92"/>
    </row>
    <row r="1061" spans="3:27" s="2" customFormat="1">
      <c r="C1061" s="92"/>
      <c r="D1061" s="92"/>
      <c r="E1061" s="92"/>
      <c r="F1061" s="92"/>
      <c r="G1061" s="92"/>
      <c r="H1061" s="92"/>
      <c r="I1061" s="92"/>
      <c r="J1061" s="92"/>
      <c r="K1061" s="92"/>
      <c r="L1061" s="92"/>
      <c r="M1061" s="92"/>
      <c r="N1061" s="92"/>
      <c r="O1061" s="92"/>
      <c r="P1061" s="92"/>
      <c r="Q1061" s="578"/>
      <c r="R1061" s="578"/>
      <c r="S1061" s="578"/>
      <c r="T1061" s="578"/>
      <c r="U1061" s="578"/>
      <c r="V1061" s="578"/>
      <c r="W1061" s="578"/>
      <c r="X1061" s="578"/>
      <c r="Y1061" s="578"/>
      <c r="Z1061" s="578"/>
      <c r="AA1061" s="92"/>
    </row>
    <row r="1062" spans="3:27" s="2" customFormat="1">
      <c r="C1062" s="92"/>
      <c r="D1062" s="92"/>
      <c r="E1062" s="92"/>
      <c r="F1062" s="92"/>
      <c r="G1062" s="92"/>
      <c r="H1062" s="92"/>
      <c r="I1062" s="92"/>
      <c r="J1062" s="92"/>
      <c r="K1062" s="92"/>
      <c r="L1062" s="92"/>
      <c r="M1062" s="92"/>
      <c r="N1062" s="92"/>
      <c r="O1062" s="92"/>
      <c r="P1062" s="92"/>
      <c r="Q1062" s="578"/>
      <c r="R1062" s="578"/>
      <c r="S1062" s="578"/>
      <c r="T1062" s="578"/>
      <c r="U1062" s="578"/>
      <c r="V1062" s="578"/>
      <c r="W1062" s="578"/>
      <c r="X1062" s="578"/>
      <c r="Y1062" s="578"/>
      <c r="Z1062" s="578"/>
      <c r="AA1062" s="92"/>
    </row>
    <row r="1063" spans="3:27" s="2" customFormat="1">
      <c r="C1063" s="92"/>
      <c r="D1063" s="92"/>
      <c r="E1063" s="92"/>
      <c r="F1063" s="92"/>
      <c r="G1063" s="92"/>
      <c r="H1063" s="92"/>
      <c r="I1063" s="92"/>
      <c r="J1063" s="92"/>
      <c r="K1063" s="92"/>
      <c r="L1063" s="92"/>
      <c r="M1063" s="92"/>
      <c r="N1063" s="92"/>
      <c r="O1063" s="92"/>
      <c r="P1063" s="92"/>
      <c r="Q1063" s="578"/>
      <c r="R1063" s="578"/>
      <c r="S1063" s="578"/>
      <c r="T1063" s="578"/>
      <c r="U1063" s="578"/>
      <c r="V1063" s="578"/>
      <c r="W1063" s="578"/>
      <c r="X1063" s="578"/>
      <c r="Y1063" s="578"/>
      <c r="Z1063" s="578"/>
      <c r="AA1063" s="92"/>
    </row>
    <row r="1064" spans="3:27" s="2" customFormat="1">
      <c r="C1064" s="92"/>
      <c r="D1064" s="92"/>
      <c r="E1064" s="92"/>
      <c r="F1064" s="92"/>
      <c r="G1064" s="92"/>
      <c r="H1064" s="92"/>
      <c r="I1064" s="92"/>
      <c r="J1064" s="92"/>
      <c r="K1064" s="92"/>
      <c r="L1064" s="92"/>
      <c r="M1064" s="92"/>
      <c r="N1064" s="92"/>
      <c r="O1064" s="92"/>
      <c r="P1064" s="92"/>
      <c r="Q1064" s="578"/>
      <c r="R1064" s="578"/>
      <c r="S1064" s="578"/>
      <c r="T1064" s="578"/>
      <c r="U1064" s="578"/>
      <c r="V1064" s="578"/>
      <c r="W1064" s="578"/>
      <c r="X1064" s="578"/>
      <c r="Y1064" s="578"/>
      <c r="Z1064" s="578"/>
      <c r="AA1064" s="92"/>
    </row>
    <row r="1065" spans="3:27" s="2" customFormat="1">
      <c r="C1065" s="92"/>
      <c r="D1065" s="92"/>
      <c r="E1065" s="92"/>
      <c r="F1065" s="92"/>
      <c r="G1065" s="92"/>
      <c r="H1065" s="92"/>
      <c r="I1065" s="92"/>
      <c r="J1065" s="92"/>
      <c r="K1065" s="92"/>
      <c r="L1065" s="92"/>
      <c r="M1065" s="92"/>
      <c r="N1065" s="92"/>
      <c r="O1065" s="92"/>
      <c r="P1065" s="92"/>
      <c r="Q1065" s="578"/>
      <c r="R1065" s="578"/>
      <c r="S1065" s="578"/>
      <c r="T1065" s="578"/>
      <c r="U1065" s="578"/>
      <c r="V1065" s="578"/>
      <c r="W1065" s="578"/>
      <c r="X1065" s="578"/>
      <c r="Y1065" s="578"/>
      <c r="Z1065" s="578"/>
      <c r="AA1065" s="92"/>
    </row>
    <row r="1066" spans="3:27" s="2" customFormat="1">
      <c r="C1066" s="92"/>
      <c r="D1066" s="92"/>
      <c r="E1066" s="92"/>
      <c r="F1066" s="92"/>
      <c r="G1066" s="92"/>
      <c r="H1066" s="92"/>
      <c r="I1066" s="92"/>
      <c r="J1066" s="92"/>
      <c r="K1066" s="92"/>
      <c r="L1066" s="92"/>
      <c r="M1066" s="92"/>
      <c r="N1066" s="92"/>
      <c r="O1066" s="92"/>
      <c r="P1066" s="92"/>
      <c r="Q1066" s="578"/>
      <c r="R1066" s="578"/>
      <c r="S1066" s="578"/>
      <c r="T1066" s="578"/>
      <c r="U1066" s="578"/>
      <c r="V1066" s="578"/>
      <c r="W1066" s="578"/>
      <c r="X1066" s="578"/>
      <c r="Y1066" s="578"/>
      <c r="Z1066" s="578"/>
      <c r="AA1066" s="92"/>
    </row>
    <row r="1067" spans="3:27" s="2" customFormat="1">
      <c r="C1067" s="92"/>
      <c r="D1067" s="92"/>
      <c r="E1067" s="92"/>
      <c r="F1067" s="92"/>
      <c r="G1067" s="92"/>
      <c r="H1067" s="92"/>
      <c r="I1067" s="92"/>
      <c r="J1067" s="92"/>
      <c r="K1067" s="92"/>
      <c r="L1067" s="92"/>
      <c r="M1067" s="92"/>
      <c r="N1067" s="92"/>
      <c r="O1067" s="92"/>
      <c r="P1067" s="92"/>
      <c r="Q1067" s="578"/>
      <c r="R1067" s="578"/>
      <c r="S1067" s="578"/>
      <c r="T1067" s="578"/>
      <c r="U1067" s="578"/>
      <c r="V1067" s="578"/>
      <c r="W1067" s="578"/>
      <c r="X1067" s="578"/>
      <c r="Y1067" s="578"/>
      <c r="Z1067" s="578"/>
      <c r="AA1067" s="92"/>
    </row>
    <row r="1068" spans="3:27" s="2" customFormat="1">
      <c r="C1068" s="92"/>
      <c r="D1068" s="92"/>
      <c r="E1068" s="92"/>
      <c r="F1068" s="92"/>
      <c r="G1068" s="92"/>
      <c r="H1068" s="92"/>
      <c r="I1068" s="92"/>
      <c r="J1068" s="92"/>
      <c r="K1068" s="92"/>
      <c r="L1068" s="92"/>
      <c r="M1068" s="92"/>
      <c r="N1068" s="92"/>
      <c r="O1068" s="92"/>
      <c r="P1068" s="92"/>
      <c r="Q1068" s="578"/>
      <c r="R1068" s="578"/>
      <c r="S1068" s="578"/>
      <c r="T1068" s="578"/>
      <c r="U1068" s="578"/>
      <c r="V1068" s="578"/>
      <c r="W1068" s="578"/>
      <c r="X1068" s="578"/>
      <c r="Y1068" s="578"/>
      <c r="Z1068" s="578"/>
      <c r="AA1068" s="92"/>
    </row>
    <row r="1069" spans="3:27" s="2" customFormat="1">
      <c r="C1069" s="92"/>
      <c r="D1069" s="92"/>
      <c r="E1069" s="92"/>
      <c r="F1069" s="92"/>
      <c r="G1069" s="92"/>
      <c r="H1069" s="92"/>
      <c r="I1069" s="92"/>
      <c r="J1069" s="92"/>
      <c r="K1069" s="92"/>
      <c r="L1069" s="92"/>
      <c r="M1069" s="92"/>
      <c r="N1069" s="92"/>
      <c r="O1069" s="92"/>
      <c r="P1069" s="92"/>
      <c r="Q1069" s="578"/>
      <c r="R1069" s="578"/>
      <c r="S1069" s="578"/>
      <c r="T1069" s="578"/>
      <c r="U1069" s="578"/>
      <c r="V1069" s="578"/>
      <c r="W1069" s="578"/>
      <c r="X1069" s="578"/>
      <c r="Y1069" s="578"/>
      <c r="Z1069" s="578"/>
      <c r="AA1069" s="92"/>
    </row>
    <row r="1070" spans="3:27" s="2" customFormat="1">
      <c r="C1070" s="92"/>
      <c r="D1070" s="92"/>
      <c r="E1070" s="92"/>
      <c r="F1070" s="92"/>
      <c r="G1070" s="92"/>
      <c r="H1070" s="92"/>
      <c r="I1070" s="92"/>
      <c r="J1070" s="92"/>
      <c r="K1070" s="92"/>
      <c r="L1070" s="92"/>
      <c r="M1070" s="92"/>
      <c r="N1070" s="92"/>
      <c r="O1070" s="92"/>
      <c r="P1070" s="92"/>
      <c r="Q1070" s="578"/>
      <c r="R1070" s="578"/>
      <c r="S1070" s="578"/>
      <c r="T1070" s="578"/>
      <c r="U1070" s="578"/>
      <c r="V1070" s="578"/>
      <c r="W1070" s="578"/>
      <c r="X1070" s="578"/>
      <c r="Y1070" s="578"/>
      <c r="Z1070" s="578"/>
      <c r="AA1070" s="92"/>
    </row>
    <row r="1071" spans="3:27" s="2" customFormat="1">
      <c r="C1071" s="92"/>
      <c r="D1071" s="92"/>
      <c r="E1071" s="92"/>
      <c r="F1071" s="92"/>
      <c r="G1071" s="92"/>
      <c r="H1071" s="92"/>
      <c r="I1071" s="92"/>
      <c r="J1071" s="92"/>
      <c r="K1071" s="92"/>
      <c r="L1071" s="92"/>
      <c r="M1071" s="92"/>
      <c r="N1071" s="92"/>
      <c r="O1071" s="92"/>
      <c r="P1071" s="92"/>
      <c r="Q1071" s="578"/>
      <c r="R1071" s="578"/>
      <c r="S1071" s="578"/>
      <c r="T1071" s="578"/>
      <c r="U1071" s="578"/>
      <c r="V1071" s="578"/>
      <c r="W1071" s="578"/>
      <c r="X1071" s="578"/>
      <c r="Y1071" s="578"/>
      <c r="Z1071" s="578"/>
      <c r="AA1071" s="92"/>
    </row>
    <row r="1072" spans="3:27" s="2" customFormat="1">
      <c r="C1072" s="92"/>
      <c r="D1072" s="92"/>
      <c r="E1072" s="92"/>
      <c r="F1072" s="92"/>
      <c r="G1072" s="92"/>
      <c r="H1072" s="92"/>
      <c r="I1072" s="92"/>
      <c r="J1072" s="92"/>
      <c r="K1072" s="92"/>
      <c r="L1072" s="92"/>
      <c r="M1072" s="92"/>
      <c r="N1072" s="92"/>
      <c r="O1072" s="92"/>
      <c r="P1072" s="92"/>
      <c r="Q1072" s="578"/>
      <c r="R1072" s="578"/>
      <c r="S1072" s="578"/>
      <c r="T1072" s="578"/>
      <c r="U1072" s="578"/>
      <c r="V1072" s="578"/>
      <c r="W1072" s="578"/>
      <c r="X1072" s="578"/>
      <c r="Y1072" s="578"/>
      <c r="Z1072" s="578"/>
      <c r="AA1072" s="92"/>
    </row>
    <row r="1073" spans="3:27" s="2" customFormat="1">
      <c r="C1073" s="92"/>
      <c r="D1073" s="92"/>
      <c r="E1073" s="92"/>
      <c r="F1073" s="92"/>
      <c r="G1073" s="92"/>
      <c r="H1073" s="92"/>
      <c r="I1073" s="92"/>
      <c r="J1073" s="92"/>
      <c r="K1073" s="92"/>
      <c r="L1073" s="92"/>
      <c r="M1073" s="92"/>
      <c r="N1073" s="92"/>
      <c r="O1073" s="92"/>
      <c r="P1073" s="92"/>
      <c r="Q1073" s="578"/>
      <c r="R1073" s="578"/>
      <c r="S1073" s="578"/>
      <c r="T1073" s="578"/>
      <c r="U1073" s="578"/>
      <c r="V1073" s="578"/>
      <c r="W1073" s="578"/>
      <c r="X1073" s="578"/>
      <c r="Y1073" s="578"/>
      <c r="Z1073" s="578"/>
      <c r="AA1073" s="92"/>
    </row>
    <row r="1074" spans="3:27" s="2" customFormat="1">
      <c r="C1074" s="92"/>
      <c r="D1074" s="92"/>
      <c r="E1074" s="92"/>
      <c r="F1074" s="92"/>
      <c r="G1074" s="92"/>
      <c r="H1074" s="92"/>
      <c r="I1074" s="92"/>
      <c r="J1074" s="92"/>
      <c r="K1074" s="92"/>
      <c r="L1074" s="92"/>
      <c r="M1074" s="92"/>
      <c r="N1074" s="92"/>
      <c r="O1074" s="92"/>
      <c r="P1074" s="92"/>
      <c r="Q1074" s="578"/>
      <c r="R1074" s="578"/>
      <c r="S1074" s="578"/>
      <c r="T1074" s="578"/>
      <c r="U1074" s="578"/>
      <c r="V1074" s="578"/>
      <c r="W1074" s="578"/>
      <c r="X1074" s="578"/>
      <c r="Y1074" s="578"/>
      <c r="Z1074" s="578"/>
      <c r="AA1074" s="92"/>
    </row>
    <row r="1075" spans="3:27" s="2" customFormat="1">
      <c r="C1075" s="92"/>
      <c r="D1075" s="92"/>
      <c r="E1075" s="92"/>
      <c r="F1075" s="92"/>
      <c r="G1075" s="92"/>
      <c r="H1075" s="92"/>
      <c r="I1075" s="92"/>
      <c r="J1075" s="92"/>
      <c r="K1075" s="92"/>
      <c r="L1075" s="92"/>
      <c r="M1075" s="92"/>
      <c r="N1075" s="92"/>
      <c r="O1075" s="92"/>
      <c r="P1075" s="92"/>
      <c r="Q1075" s="578"/>
      <c r="R1075" s="578"/>
      <c r="S1075" s="578"/>
      <c r="T1075" s="578"/>
      <c r="U1075" s="578"/>
      <c r="V1075" s="578"/>
      <c r="W1075" s="578"/>
      <c r="X1075" s="578"/>
      <c r="Y1075" s="578"/>
      <c r="Z1075" s="578"/>
      <c r="AA1075" s="92"/>
    </row>
    <row r="1076" spans="3:27" s="2" customFormat="1">
      <c r="C1076" s="92"/>
      <c r="D1076" s="92"/>
      <c r="E1076" s="92"/>
      <c r="F1076" s="92"/>
      <c r="G1076" s="92"/>
      <c r="H1076" s="92"/>
      <c r="I1076" s="92"/>
      <c r="J1076" s="92"/>
      <c r="K1076" s="92"/>
      <c r="L1076" s="92"/>
      <c r="M1076" s="92"/>
      <c r="N1076" s="92"/>
      <c r="O1076" s="92"/>
      <c r="P1076" s="92"/>
      <c r="Q1076" s="578"/>
      <c r="R1076" s="578"/>
      <c r="S1076" s="578"/>
      <c r="T1076" s="578"/>
      <c r="U1076" s="578"/>
      <c r="V1076" s="578"/>
      <c r="W1076" s="578"/>
      <c r="X1076" s="578"/>
      <c r="Y1076" s="578"/>
      <c r="Z1076" s="578"/>
      <c r="AA1076" s="92"/>
    </row>
    <row r="1077" spans="3:27" s="2" customFormat="1">
      <c r="C1077" s="92"/>
      <c r="D1077" s="92"/>
      <c r="E1077" s="92"/>
      <c r="F1077" s="92"/>
      <c r="G1077" s="92"/>
      <c r="H1077" s="92"/>
      <c r="I1077" s="92"/>
      <c r="J1077" s="92"/>
      <c r="K1077" s="92"/>
      <c r="L1077" s="92"/>
      <c r="M1077" s="92"/>
      <c r="N1077" s="92"/>
      <c r="O1077" s="92"/>
      <c r="P1077" s="92"/>
      <c r="Q1077" s="578"/>
      <c r="R1077" s="578"/>
      <c r="S1077" s="578"/>
      <c r="T1077" s="578"/>
      <c r="U1077" s="578"/>
      <c r="V1077" s="578"/>
      <c r="W1077" s="578"/>
      <c r="X1077" s="578"/>
      <c r="Y1077" s="578"/>
      <c r="Z1077" s="578"/>
      <c r="AA1077" s="92"/>
    </row>
    <row r="1078" spans="3:27" s="2" customFormat="1">
      <c r="C1078" s="92"/>
      <c r="D1078" s="92"/>
      <c r="E1078" s="92"/>
      <c r="F1078" s="92"/>
      <c r="G1078" s="92"/>
      <c r="H1078" s="92"/>
      <c r="I1078" s="92"/>
      <c r="J1078" s="92"/>
      <c r="K1078" s="92"/>
      <c r="L1078" s="92"/>
      <c r="M1078" s="92"/>
      <c r="N1078" s="92"/>
      <c r="O1078" s="92"/>
      <c r="P1078" s="92"/>
      <c r="Q1078" s="578"/>
      <c r="R1078" s="578"/>
      <c r="S1078" s="578"/>
      <c r="T1078" s="578"/>
      <c r="U1078" s="578"/>
      <c r="V1078" s="578"/>
      <c r="W1078" s="578"/>
      <c r="X1078" s="578"/>
      <c r="Y1078" s="578"/>
      <c r="Z1078" s="578"/>
      <c r="AA1078" s="92"/>
    </row>
    <row r="1079" spans="3:27" s="2" customFormat="1">
      <c r="C1079" s="92"/>
      <c r="D1079" s="92"/>
      <c r="E1079" s="92"/>
      <c r="F1079" s="92"/>
      <c r="G1079" s="92"/>
      <c r="H1079" s="92"/>
      <c r="I1079" s="92"/>
      <c r="J1079" s="92"/>
      <c r="K1079" s="92"/>
      <c r="L1079" s="92"/>
      <c r="M1079" s="92"/>
      <c r="N1079" s="92"/>
      <c r="O1079" s="92"/>
      <c r="P1079" s="92"/>
      <c r="Q1079" s="578"/>
      <c r="R1079" s="578"/>
      <c r="S1079" s="578"/>
      <c r="T1079" s="578"/>
      <c r="U1079" s="578"/>
      <c r="V1079" s="578"/>
      <c r="W1079" s="578"/>
      <c r="X1079" s="578"/>
      <c r="Y1079" s="578"/>
      <c r="Z1079" s="578"/>
      <c r="AA1079" s="92"/>
    </row>
    <row r="1080" spans="3:27" s="2" customFormat="1">
      <c r="C1080" s="92"/>
      <c r="D1080" s="92"/>
      <c r="E1080" s="92"/>
      <c r="F1080" s="92"/>
      <c r="G1080" s="92"/>
      <c r="H1080" s="92"/>
      <c r="I1080" s="92"/>
      <c r="J1080" s="92"/>
      <c r="K1080" s="92"/>
      <c r="L1080" s="92"/>
      <c r="M1080" s="92"/>
      <c r="N1080" s="92"/>
      <c r="O1080" s="92"/>
      <c r="P1080" s="92"/>
      <c r="Q1080" s="578"/>
      <c r="R1080" s="578"/>
      <c r="S1080" s="578"/>
      <c r="T1080" s="578"/>
      <c r="U1080" s="578"/>
      <c r="V1080" s="578"/>
      <c r="W1080" s="578"/>
      <c r="X1080" s="578"/>
      <c r="Y1080" s="578"/>
      <c r="Z1080" s="578"/>
      <c r="AA1080" s="92"/>
    </row>
    <row r="1081" spans="3:27" s="2" customFormat="1">
      <c r="C1081" s="92"/>
      <c r="D1081" s="92"/>
      <c r="E1081" s="92"/>
      <c r="F1081" s="92"/>
      <c r="G1081" s="92"/>
      <c r="H1081" s="92"/>
      <c r="I1081" s="92"/>
      <c r="J1081" s="92"/>
      <c r="K1081" s="92"/>
      <c r="L1081" s="92"/>
      <c r="M1081" s="92"/>
      <c r="N1081" s="92"/>
      <c r="O1081" s="92"/>
      <c r="P1081" s="92"/>
      <c r="Q1081" s="578"/>
      <c r="R1081" s="578"/>
      <c r="S1081" s="578"/>
      <c r="T1081" s="578"/>
      <c r="U1081" s="578"/>
      <c r="V1081" s="578"/>
      <c r="W1081" s="578"/>
      <c r="X1081" s="578"/>
      <c r="Y1081" s="578"/>
      <c r="Z1081" s="578"/>
      <c r="AA1081" s="92"/>
    </row>
    <row r="1082" spans="3:27" s="2" customFormat="1">
      <c r="C1082" s="92"/>
      <c r="D1082" s="92"/>
      <c r="E1082" s="92"/>
      <c r="F1082" s="92"/>
      <c r="G1082" s="92"/>
      <c r="H1082" s="92"/>
      <c r="I1082" s="92"/>
      <c r="J1082" s="92"/>
      <c r="K1082" s="92"/>
      <c r="L1082" s="92"/>
      <c r="M1082" s="92"/>
      <c r="N1082" s="92"/>
      <c r="O1082" s="92"/>
      <c r="P1082" s="92"/>
      <c r="Q1082" s="578"/>
      <c r="R1082" s="578"/>
      <c r="S1082" s="578"/>
      <c r="T1082" s="578"/>
      <c r="U1082" s="578"/>
      <c r="V1082" s="578"/>
      <c r="W1082" s="578"/>
      <c r="X1082" s="578"/>
      <c r="Y1082" s="578"/>
      <c r="Z1082" s="578"/>
      <c r="AA1082" s="92"/>
    </row>
    <row r="1083" spans="3:27" s="2" customFormat="1">
      <c r="C1083" s="92"/>
      <c r="D1083" s="92"/>
      <c r="E1083" s="92"/>
      <c r="F1083" s="92"/>
      <c r="G1083" s="92"/>
      <c r="H1083" s="92"/>
      <c r="I1083" s="92"/>
      <c r="J1083" s="92"/>
      <c r="K1083" s="92"/>
      <c r="L1083" s="92"/>
      <c r="M1083" s="92"/>
      <c r="N1083" s="92"/>
      <c r="O1083" s="92"/>
      <c r="P1083" s="92"/>
      <c r="Q1083" s="578"/>
      <c r="R1083" s="578"/>
      <c r="S1083" s="578"/>
      <c r="T1083" s="578"/>
      <c r="U1083" s="578"/>
      <c r="V1083" s="578"/>
      <c r="W1083" s="578"/>
      <c r="X1083" s="578"/>
      <c r="Y1083" s="578"/>
      <c r="Z1083" s="578"/>
      <c r="AA1083" s="92"/>
    </row>
    <row r="1084" spans="3:27" s="2" customFormat="1">
      <c r="C1084" s="92"/>
      <c r="D1084" s="92"/>
      <c r="E1084" s="92"/>
      <c r="F1084" s="92"/>
      <c r="G1084" s="92"/>
      <c r="H1084" s="92"/>
      <c r="I1084" s="92"/>
      <c r="J1084" s="92"/>
      <c r="K1084" s="92"/>
      <c r="L1084" s="92"/>
      <c r="M1084" s="92"/>
      <c r="N1084" s="92"/>
      <c r="O1084" s="92"/>
      <c r="P1084" s="92"/>
      <c r="Q1084" s="578"/>
      <c r="R1084" s="578"/>
      <c r="S1084" s="578"/>
      <c r="T1084" s="578"/>
      <c r="U1084" s="578"/>
      <c r="V1084" s="578"/>
      <c r="W1084" s="578"/>
      <c r="X1084" s="578"/>
      <c r="Y1084" s="578"/>
      <c r="Z1084" s="578"/>
      <c r="AA1084" s="92"/>
    </row>
    <row r="1085" spans="3:27" s="2" customFormat="1">
      <c r="C1085" s="92"/>
      <c r="D1085" s="92"/>
      <c r="E1085" s="92"/>
      <c r="F1085" s="92"/>
      <c r="G1085" s="92"/>
      <c r="H1085" s="92"/>
      <c r="I1085" s="92"/>
      <c r="J1085" s="92"/>
      <c r="K1085" s="92"/>
      <c r="L1085" s="92"/>
      <c r="M1085" s="92"/>
      <c r="N1085" s="92"/>
      <c r="O1085" s="92"/>
      <c r="P1085" s="92"/>
      <c r="Q1085" s="578"/>
      <c r="R1085" s="578"/>
      <c r="S1085" s="578"/>
      <c r="T1085" s="578"/>
      <c r="U1085" s="578"/>
      <c r="V1085" s="578"/>
      <c r="W1085" s="578"/>
      <c r="X1085" s="578"/>
      <c r="Y1085" s="578"/>
      <c r="Z1085" s="578"/>
      <c r="AA1085" s="92"/>
    </row>
    <row r="1086" spans="3:27" s="2" customFormat="1">
      <c r="C1086" s="92"/>
      <c r="D1086" s="92"/>
      <c r="E1086" s="92"/>
      <c r="F1086" s="92"/>
      <c r="G1086" s="92"/>
      <c r="H1086" s="92"/>
      <c r="I1086" s="92"/>
      <c r="J1086" s="92"/>
      <c r="K1086" s="92"/>
      <c r="L1086" s="92"/>
      <c r="M1086" s="92"/>
      <c r="N1086" s="92"/>
      <c r="O1086" s="92"/>
      <c r="P1086" s="92"/>
      <c r="Q1086" s="578"/>
      <c r="R1086" s="578"/>
      <c r="S1086" s="578"/>
      <c r="T1086" s="578"/>
      <c r="U1086" s="578"/>
      <c r="V1086" s="578"/>
      <c r="W1086" s="578"/>
      <c r="X1086" s="578"/>
      <c r="Y1086" s="578"/>
      <c r="Z1086" s="578"/>
      <c r="AA1086" s="92"/>
    </row>
    <row r="1087" spans="3:27" s="2" customFormat="1">
      <c r="C1087" s="92"/>
      <c r="D1087" s="92"/>
      <c r="E1087" s="92"/>
      <c r="F1087" s="92"/>
      <c r="G1087" s="92"/>
      <c r="H1087" s="92"/>
      <c r="I1087" s="92"/>
      <c r="J1087" s="92"/>
      <c r="K1087" s="92"/>
      <c r="L1087" s="92"/>
      <c r="M1087" s="92"/>
      <c r="N1087" s="92"/>
      <c r="O1087" s="92"/>
      <c r="P1087" s="92"/>
      <c r="Q1087" s="578"/>
      <c r="R1087" s="578"/>
      <c r="S1087" s="578"/>
      <c r="T1087" s="578"/>
      <c r="U1087" s="578"/>
      <c r="V1087" s="578"/>
      <c r="W1087" s="578"/>
      <c r="X1087" s="578"/>
      <c r="Y1087" s="578"/>
      <c r="Z1087" s="578"/>
      <c r="AA1087" s="92"/>
    </row>
    <row r="1088" spans="3:27" s="2" customFormat="1">
      <c r="C1088" s="92"/>
      <c r="D1088" s="92"/>
      <c r="E1088" s="92"/>
      <c r="F1088" s="92"/>
      <c r="G1088" s="92"/>
      <c r="H1088" s="92"/>
      <c r="I1088" s="92"/>
      <c r="J1088" s="92"/>
      <c r="K1088" s="92"/>
      <c r="L1088" s="92"/>
      <c r="M1088" s="92"/>
      <c r="N1088" s="92"/>
      <c r="O1088" s="92"/>
      <c r="P1088" s="92"/>
      <c r="Q1088" s="578"/>
      <c r="R1088" s="578"/>
      <c r="S1088" s="578"/>
      <c r="T1088" s="578"/>
      <c r="U1088" s="578"/>
      <c r="V1088" s="578"/>
      <c r="W1088" s="578"/>
      <c r="X1088" s="578"/>
      <c r="Y1088" s="578"/>
      <c r="Z1088" s="578"/>
      <c r="AA1088" s="92"/>
    </row>
    <row r="1089" spans="3:27" s="2" customFormat="1">
      <c r="C1089" s="92"/>
      <c r="D1089" s="92"/>
      <c r="E1089" s="92"/>
      <c r="F1089" s="92"/>
      <c r="G1089" s="92"/>
      <c r="H1089" s="92"/>
      <c r="I1089" s="92"/>
      <c r="J1089" s="92"/>
      <c r="K1089" s="92"/>
      <c r="L1089" s="92"/>
      <c r="M1089" s="92"/>
      <c r="N1089" s="92"/>
      <c r="O1089" s="92"/>
      <c r="P1089" s="92"/>
      <c r="Q1089" s="578"/>
      <c r="R1089" s="578"/>
      <c r="S1089" s="578"/>
      <c r="T1089" s="578"/>
      <c r="U1089" s="578"/>
      <c r="V1089" s="578"/>
      <c r="W1089" s="578"/>
      <c r="X1089" s="578"/>
      <c r="Y1089" s="578"/>
      <c r="Z1089" s="578"/>
      <c r="AA1089" s="92"/>
    </row>
    <row r="1090" spans="3:27" s="2" customFormat="1">
      <c r="C1090" s="92"/>
      <c r="D1090" s="92"/>
      <c r="E1090" s="92"/>
      <c r="F1090" s="92"/>
      <c r="G1090" s="92"/>
      <c r="H1090" s="92"/>
      <c r="I1090" s="92"/>
      <c r="J1090" s="92"/>
      <c r="K1090" s="92"/>
      <c r="L1090" s="92"/>
      <c r="M1090" s="92"/>
      <c r="N1090" s="92"/>
      <c r="O1090" s="92"/>
      <c r="P1090" s="92"/>
      <c r="Q1090" s="578"/>
      <c r="R1090" s="578"/>
      <c r="S1090" s="578"/>
      <c r="T1090" s="578"/>
      <c r="U1090" s="578"/>
      <c r="V1090" s="578"/>
      <c r="W1090" s="578"/>
      <c r="X1090" s="578"/>
      <c r="Y1090" s="578"/>
      <c r="Z1090" s="578"/>
      <c r="AA1090" s="92"/>
    </row>
    <row r="1091" spans="3:27" s="2" customFormat="1">
      <c r="C1091" s="92"/>
      <c r="D1091" s="92"/>
      <c r="E1091" s="92"/>
      <c r="F1091" s="92"/>
      <c r="G1091" s="92"/>
      <c r="H1091" s="92"/>
      <c r="I1091" s="92"/>
      <c r="J1091" s="92"/>
      <c r="K1091" s="92"/>
      <c r="L1091" s="92"/>
      <c r="M1091" s="92"/>
      <c r="N1091" s="92"/>
      <c r="O1091" s="92"/>
      <c r="P1091" s="92"/>
      <c r="Q1091" s="578"/>
      <c r="R1091" s="578"/>
      <c r="S1091" s="578"/>
      <c r="T1091" s="578"/>
      <c r="U1091" s="578"/>
      <c r="V1091" s="578"/>
      <c r="W1091" s="578"/>
      <c r="X1091" s="578"/>
      <c r="Y1091" s="578"/>
      <c r="Z1091" s="578"/>
      <c r="AA1091" s="92"/>
    </row>
    <row r="1092" spans="3:27" s="2" customFormat="1">
      <c r="C1092" s="92"/>
      <c r="D1092" s="92"/>
      <c r="E1092" s="92"/>
      <c r="F1092" s="92"/>
      <c r="G1092" s="92"/>
      <c r="H1092" s="92"/>
      <c r="I1092" s="92"/>
      <c r="J1092" s="92"/>
      <c r="K1092" s="92"/>
      <c r="L1092" s="92"/>
      <c r="M1092" s="92"/>
      <c r="N1092" s="92"/>
      <c r="O1092" s="92"/>
      <c r="P1092" s="92"/>
      <c r="Q1092" s="578"/>
      <c r="R1092" s="578"/>
      <c r="S1092" s="578"/>
      <c r="T1092" s="578"/>
      <c r="U1092" s="578"/>
      <c r="V1092" s="578"/>
      <c r="W1092" s="578"/>
      <c r="X1092" s="578"/>
      <c r="Y1092" s="578"/>
      <c r="Z1092" s="578"/>
      <c r="AA1092" s="92"/>
    </row>
    <row r="1093" spans="3:27" s="2" customFormat="1">
      <c r="C1093" s="92"/>
      <c r="D1093" s="92"/>
      <c r="E1093" s="92"/>
      <c r="F1093" s="92"/>
      <c r="G1093" s="92"/>
      <c r="H1093" s="92"/>
      <c r="I1093" s="92"/>
      <c r="J1093" s="92"/>
      <c r="K1093" s="92"/>
      <c r="L1093" s="92"/>
      <c r="M1093" s="92"/>
      <c r="N1093" s="92"/>
      <c r="O1093" s="92"/>
      <c r="P1093" s="92"/>
      <c r="Q1093" s="578"/>
      <c r="R1093" s="578"/>
      <c r="S1093" s="578"/>
      <c r="T1093" s="578"/>
      <c r="U1093" s="578"/>
      <c r="V1093" s="578"/>
      <c r="W1093" s="578"/>
      <c r="X1093" s="578"/>
      <c r="Y1093" s="578"/>
      <c r="Z1093" s="578"/>
      <c r="AA1093" s="92"/>
    </row>
    <row r="1094" spans="3:27" s="2" customFormat="1">
      <c r="C1094" s="92"/>
      <c r="D1094" s="92"/>
      <c r="E1094" s="92"/>
      <c r="F1094" s="92"/>
      <c r="G1094" s="92"/>
      <c r="H1094" s="92"/>
      <c r="I1094" s="92"/>
      <c r="J1094" s="92"/>
      <c r="K1094" s="92"/>
      <c r="L1094" s="92"/>
      <c r="M1094" s="92"/>
      <c r="N1094" s="92"/>
      <c r="O1094" s="92"/>
      <c r="P1094" s="92"/>
      <c r="Q1094" s="578"/>
      <c r="R1094" s="578"/>
      <c r="S1094" s="578"/>
      <c r="T1094" s="578"/>
      <c r="U1094" s="578"/>
      <c r="V1094" s="578"/>
      <c r="W1094" s="578"/>
      <c r="X1094" s="578"/>
      <c r="Y1094" s="578"/>
      <c r="Z1094" s="578"/>
      <c r="AA1094" s="92"/>
    </row>
    <row r="1095" spans="3:27" s="2" customFormat="1">
      <c r="C1095" s="92"/>
      <c r="D1095" s="92"/>
      <c r="E1095" s="92"/>
      <c r="F1095" s="92"/>
      <c r="G1095" s="92"/>
      <c r="H1095" s="92"/>
      <c r="I1095" s="92"/>
      <c r="J1095" s="92"/>
      <c r="K1095" s="92"/>
      <c r="L1095" s="92"/>
      <c r="M1095" s="92"/>
      <c r="N1095" s="92"/>
      <c r="O1095" s="92"/>
      <c r="P1095" s="92"/>
      <c r="Q1095" s="578"/>
      <c r="R1095" s="578"/>
      <c r="S1095" s="578"/>
      <c r="T1095" s="578"/>
      <c r="U1095" s="578"/>
      <c r="V1095" s="578"/>
      <c r="W1095" s="578"/>
      <c r="X1095" s="578"/>
      <c r="Y1095" s="578"/>
      <c r="Z1095" s="578"/>
      <c r="AA1095" s="92"/>
    </row>
    <row r="1096" spans="3:27" s="2" customFormat="1">
      <c r="C1096" s="92"/>
      <c r="D1096" s="92"/>
      <c r="E1096" s="92"/>
      <c r="F1096" s="92"/>
      <c r="G1096" s="92"/>
      <c r="H1096" s="92"/>
      <c r="I1096" s="92"/>
      <c r="J1096" s="92"/>
      <c r="K1096" s="92"/>
      <c r="L1096" s="92"/>
      <c r="M1096" s="92"/>
      <c r="N1096" s="92"/>
      <c r="O1096" s="92"/>
      <c r="P1096" s="92"/>
      <c r="Q1096" s="578"/>
      <c r="R1096" s="578"/>
      <c r="S1096" s="578"/>
      <c r="T1096" s="578"/>
      <c r="U1096" s="578"/>
      <c r="V1096" s="578"/>
      <c r="W1096" s="578"/>
      <c r="X1096" s="578"/>
      <c r="Y1096" s="578"/>
      <c r="Z1096" s="578"/>
      <c r="AA1096" s="92"/>
    </row>
    <row r="1097" spans="3:27" s="2" customFormat="1">
      <c r="C1097" s="92"/>
      <c r="D1097" s="92"/>
      <c r="E1097" s="92"/>
      <c r="F1097" s="92"/>
      <c r="G1097" s="92"/>
      <c r="H1097" s="92"/>
      <c r="I1097" s="92"/>
      <c r="J1097" s="92"/>
      <c r="K1097" s="92"/>
      <c r="L1097" s="92"/>
      <c r="M1097" s="92"/>
      <c r="N1097" s="92"/>
      <c r="O1097" s="92"/>
      <c r="P1097" s="92"/>
      <c r="Q1097" s="578"/>
      <c r="R1097" s="578"/>
      <c r="S1097" s="578"/>
      <c r="T1097" s="578"/>
      <c r="U1097" s="578"/>
      <c r="V1097" s="578"/>
      <c r="W1097" s="578"/>
      <c r="X1097" s="578"/>
      <c r="Y1097" s="578"/>
      <c r="Z1097" s="578"/>
      <c r="AA1097" s="92"/>
    </row>
    <row r="1098" spans="3:27" s="2" customFormat="1">
      <c r="C1098" s="92"/>
      <c r="D1098" s="92"/>
      <c r="E1098" s="92"/>
      <c r="F1098" s="92"/>
      <c r="G1098" s="92"/>
      <c r="H1098" s="92"/>
      <c r="I1098" s="92"/>
      <c r="J1098" s="92"/>
      <c r="K1098" s="92"/>
      <c r="L1098" s="92"/>
      <c r="M1098" s="92"/>
      <c r="N1098" s="92"/>
      <c r="O1098" s="92"/>
      <c r="P1098" s="92"/>
      <c r="Q1098" s="578"/>
      <c r="R1098" s="578"/>
      <c r="S1098" s="578"/>
      <c r="T1098" s="578"/>
      <c r="U1098" s="578"/>
      <c r="V1098" s="578"/>
      <c r="W1098" s="578"/>
      <c r="X1098" s="578"/>
      <c r="Y1098" s="578"/>
      <c r="Z1098" s="578"/>
      <c r="AA1098" s="92"/>
    </row>
    <row r="1099" spans="3:27" s="2" customFormat="1">
      <c r="C1099" s="92"/>
      <c r="D1099" s="92"/>
      <c r="E1099" s="92"/>
      <c r="F1099" s="92"/>
      <c r="G1099" s="92"/>
      <c r="H1099" s="92"/>
      <c r="I1099" s="92"/>
      <c r="J1099" s="92"/>
      <c r="K1099" s="92"/>
      <c r="L1099" s="92"/>
      <c r="M1099" s="92"/>
      <c r="N1099" s="92"/>
      <c r="O1099" s="92"/>
      <c r="P1099" s="92"/>
      <c r="Q1099" s="578"/>
      <c r="R1099" s="578"/>
      <c r="S1099" s="578"/>
      <c r="T1099" s="578"/>
      <c r="U1099" s="578"/>
      <c r="V1099" s="578"/>
      <c r="W1099" s="578"/>
      <c r="X1099" s="578"/>
      <c r="Y1099" s="578"/>
      <c r="Z1099" s="578"/>
      <c r="AA1099" s="92"/>
    </row>
    <row r="1100" spans="3:27" s="2" customFormat="1">
      <c r="C1100" s="92"/>
      <c r="D1100" s="92"/>
      <c r="E1100" s="92"/>
      <c r="F1100" s="92"/>
      <c r="G1100" s="92"/>
      <c r="H1100" s="92"/>
      <c r="I1100" s="92"/>
      <c r="J1100" s="92"/>
      <c r="K1100" s="92"/>
      <c r="L1100" s="92"/>
      <c r="M1100" s="92"/>
      <c r="N1100" s="92"/>
      <c r="O1100" s="92"/>
      <c r="P1100" s="92"/>
      <c r="Q1100" s="578"/>
      <c r="R1100" s="578"/>
      <c r="S1100" s="578"/>
      <c r="T1100" s="578"/>
      <c r="U1100" s="578"/>
      <c r="V1100" s="578"/>
      <c r="W1100" s="578"/>
      <c r="X1100" s="578"/>
      <c r="Y1100" s="578"/>
      <c r="Z1100" s="578"/>
      <c r="AA1100" s="92"/>
    </row>
    <row r="1101" spans="3:27" s="2" customFormat="1">
      <c r="C1101" s="92"/>
      <c r="D1101" s="92"/>
      <c r="E1101" s="92"/>
      <c r="F1101" s="92"/>
      <c r="G1101" s="92"/>
      <c r="H1101" s="92"/>
      <c r="I1101" s="92"/>
      <c r="J1101" s="92"/>
      <c r="K1101" s="92"/>
      <c r="L1101" s="92"/>
      <c r="M1101" s="92"/>
      <c r="N1101" s="92"/>
      <c r="O1101" s="92"/>
      <c r="P1101" s="92"/>
      <c r="Q1101" s="578"/>
      <c r="R1101" s="578"/>
      <c r="S1101" s="578"/>
      <c r="T1101" s="578"/>
      <c r="U1101" s="578"/>
      <c r="V1101" s="578"/>
      <c r="W1101" s="578"/>
      <c r="X1101" s="578"/>
      <c r="Y1101" s="578"/>
      <c r="Z1101" s="578"/>
      <c r="AA1101" s="92"/>
    </row>
    <row r="1102" spans="3:27" s="2" customFormat="1">
      <c r="C1102" s="92"/>
      <c r="D1102" s="92"/>
      <c r="E1102" s="92"/>
      <c r="F1102" s="92"/>
      <c r="G1102" s="92"/>
      <c r="H1102" s="92"/>
      <c r="I1102" s="92"/>
      <c r="J1102" s="92"/>
      <c r="K1102" s="92"/>
      <c r="L1102" s="92"/>
      <c r="M1102" s="92"/>
      <c r="N1102" s="92"/>
      <c r="O1102" s="92"/>
      <c r="P1102" s="92"/>
      <c r="Q1102" s="578"/>
      <c r="R1102" s="578"/>
      <c r="S1102" s="578"/>
      <c r="T1102" s="578"/>
      <c r="U1102" s="578"/>
      <c r="V1102" s="578"/>
      <c r="W1102" s="578"/>
      <c r="X1102" s="578"/>
      <c r="Y1102" s="578"/>
      <c r="Z1102" s="578"/>
      <c r="AA1102" s="92"/>
    </row>
    <row r="1103" spans="3:27" s="2" customFormat="1">
      <c r="C1103" s="92"/>
      <c r="D1103" s="92"/>
      <c r="E1103" s="92"/>
      <c r="F1103" s="92"/>
      <c r="G1103" s="92"/>
      <c r="H1103" s="92"/>
      <c r="I1103" s="92"/>
      <c r="J1103" s="92"/>
      <c r="K1103" s="92"/>
      <c r="L1103" s="92"/>
      <c r="M1103" s="92"/>
      <c r="N1103" s="92"/>
      <c r="O1103" s="92"/>
      <c r="P1103" s="92"/>
      <c r="Q1103" s="578"/>
      <c r="R1103" s="578"/>
      <c r="S1103" s="578"/>
      <c r="T1103" s="578"/>
      <c r="U1103" s="578"/>
      <c r="V1103" s="578"/>
      <c r="W1103" s="578"/>
      <c r="X1103" s="578"/>
      <c r="Y1103" s="578"/>
      <c r="Z1103" s="578"/>
      <c r="AA1103" s="92"/>
    </row>
    <row r="1104" spans="3:27" s="2" customFormat="1">
      <c r="C1104" s="92"/>
      <c r="D1104" s="92"/>
      <c r="E1104" s="92"/>
      <c r="F1104" s="92"/>
      <c r="G1104" s="92"/>
      <c r="H1104" s="92"/>
      <c r="I1104" s="92"/>
      <c r="J1104" s="92"/>
      <c r="K1104" s="92"/>
      <c r="L1104" s="92"/>
      <c r="M1104" s="92"/>
      <c r="N1104" s="92"/>
      <c r="O1104" s="92"/>
      <c r="P1104" s="92"/>
      <c r="Q1104" s="578"/>
      <c r="R1104" s="578"/>
      <c r="S1104" s="578"/>
      <c r="T1104" s="578"/>
      <c r="U1104" s="578"/>
      <c r="V1104" s="578"/>
      <c r="W1104" s="578"/>
      <c r="X1104" s="578"/>
      <c r="Y1104" s="578"/>
      <c r="Z1104" s="578"/>
      <c r="AA1104" s="92"/>
    </row>
    <row r="1105" spans="3:27" s="2" customFormat="1">
      <c r="C1105" s="92"/>
      <c r="D1105" s="92"/>
      <c r="E1105" s="92"/>
      <c r="F1105" s="92"/>
      <c r="G1105" s="92"/>
      <c r="H1105" s="92"/>
      <c r="I1105" s="92"/>
      <c r="J1105" s="92"/>
      <c r="K1105" s="92"/>
      <c r="L1105" s="92"/>
      <c r="M1105" s="92"/>
      <c r="N1105" s="92"/>
      <c r="O1105" s="92"/>
      <c r="P1105" s="92"/>
      <c r="Q1105" s="578"/>
      <c r="R1105" s="578"/>
      <c r="S1105" s="578"/>
      <c r="T1105" s="578"/>
      <c r="U1105" s="578"/>
      <c r="V1105" s="578"/>
      <c r="W1105" s="578"/>
      <c r="X1105" s="578"/>
      <c r="Y1105" s="578"/>
      <c r="Z1105" s="578"/>
      <c r="AA1105" s="92"/>
    </row>
    <row r="1106" spans="3:27" s="2" customFormat="1">
      <c r="C1106" s="92"/>
      <c r="D1106" s="92"/>
      <c r="E1106" s="92"/>
      <c r="F1106" s="92"/>
      <c r="G1106" s="92"/>
      <c r="H1106" s="92"/>
      <c r="I1106" s="92"/>
      <c r="J1106" s="92"/>
      <c r="K1106" s="92"/>
      <c r="L1106" s="92"/>
      <c r="M1106" s="92"/>
      <c r="N1106" s="92"/>
      <c r="O1106" s="92"/>
      <c r="P1106" s="92"/>
      <c r="Q1106" s="578"/>
      <c r="R1106" s="578"/>
      <c r="S1106" s="578"/>
      <c r="T1106" s="578"/>
      <c r="U1106" s="578"/>
      <c r="V1106" s="578"/>
      <c r="W1106" s="578"/>
      <c r="X1106" s="578"/>
      <c r="Y1106" s="578"/>
      <c r="Z1106" s="578"/>
      <c r="AA1106" s="92"/>
    </row>
    <row r="1107" spans="3:27" s="2" customFormat="1">
      <c r="C1107" s="92"/>
      <c r="D1107" s="92"/>
      <c r="E1107" s="92"/>
      <c r="F1107" s="92"/>
      <c r="G1107" s="92"/>
      <c r="H1107" s="92"/>
      <c r="I1107" s="92"/>
      <c r="J1107" s="92"/>
      <c r="K1107" s="92"/>
      <c r="L1107" s="92"/>
      <c r="M1107" s="92"/>
      <c r="N1107" s="92"/>
      <c r="O1107" s="92"/>
      <c r="P1107" s="92"/>
      <c r="Q1107" s="578"/>
      <c r="R1107" s="578"/>
      <c r="S1107" s="578"/>
      <c r="T1107" s="578"/>
      <c r="U1107" s="578"/>
      <c r="V1107" s="578"/>
      <c r="W1107" s="578"/>
      <c r="X1107" s="578"/>
      <c r="Y1107" s="578"/>
      <c r="Z1107" s="578"/>
      <c r="AA1107" s="92"/>
    </row>
    <row r="1108" spans="3:27" s="2" customFormat="1">
      <c r="C1108" s="92"/>
      <c r="D1108" s="92"/>
      <c r="E1108" s="92"/>
      <c r="F1108" s="92"/>
      <c r="G1108" s="92"/>
      <c r="H1108" s="92"/>
      <c r="I1108" s="92"/>
      <c r="J1108" s="92"/>
      <c r="K1108" s="92"/>
      <c r="L1108" s="92"/>
      <c r="M1108" s="92"/>
      <c r="N1108" s="92"/>
      <c r="O1108" s="92"/>
      <c r="P1108" s="92"/>
      <c r="Q1108" s="578"/>
      <c r="R1108" s="578"/>
      <c r="S1108" s="578"/>
      <c r="T1108" s="578"/>
      <c r="U1108" s="578"/>
      <c r="V1108" s="578"/>
      <c r="W1108" s="578"/>
      <c r="X1108" s="578"/>
      <c r="Y1108" s="578"/>
      <c r="Z1108" s="578"/>
      <c r="AA1108" s="92"/>
    </row>
    <row r="1109" spans="3:27" s="2" customFormat="1">
      <c r="C1109" s="92"/>
      <c r="D1109" s="92"/>
      <c r="E1109" s="92"/>
      <c r="F1109" s="92"/>
      <c r="G1109" s="92"/>
      <c r="H1109" s="92"/>
      <c r="I1109" s="92"/>
      <c r="J1109" s="92"/>
      <c r="K1109" s="92"/>
      <c r="L1109" s="92"/>
      <c r="M1109" s="92"/>
      <c r="N1109" s="92"/>
      <c r="O1109" s="92"/>
      <c r="P1109" s="92"/>
      <c r="Q1109" s="578"/>
      <c r="R1109" s="578"/>
      <c r="S1109" s="578"/>
      <c r="T1109" s="578"/>
      <c r="U1109" s="578"/>
      <c r="V1109" s="578"/>
      <c r="W1109" s="578"/>
      <c r="X1109" s="578"/>
      <c r="Y1109" s="578"/>
      <c r="Z1109" s="578"/>
      <c r="AA1109" s="92"/>
    </row>
    <row r="1110" spans="3:27" s="2" customFormat="1">
      <c r="C1110" s="92"/>
      <c r="D1110" s="92"/>
      <c r="E1110" s="92"/>
      <c r="F1110" s="92"/>
      <c r="G1110" s="92"/>
      <c r="H1110" s="92"/>
      <c r="I1110" s="92"/>
      <c r="J1110" s="92"/>
      <c r="K1110" s="92"/>
      <c r="L1110" s="92"/>
      <c r="M1110" s="92"/>
      <c r="N1110" s="92"/>
      <c r="O1110" s="92"/>
      <c r="P1110" s="92"/>
      <c r="Q1110" s="578"/>
      <c r="R1110" s="578"/>
      <c r="S1110" s="578"/>
      <c r="T1110" s="578"/>
      <c r="U1110" s="578"/>
      <c r="V1110" s="578"/>
      <c r="W1110" s="578"/>
      <c r="X1110" s="578"/>
      <c r="Y1110" s="578"/>
      <c r="Z1110" s="578"/>
      <c r="AA1110" s="92"/>
    </row>
    <row r="1111" spans="3:27" s="2" customFormat="1">
      <c r="C1111" s="92"/>
      <c r="D1111" s="92"/>
      <c r="E1111" s="92"/>
      <c r="F1111" s="92"/>
      <c r="G1111" s="92"/>
      <c r="H1111" s="92"/>
      <c r="I1111" s="92"/>
      <c r="J1111" s="92"/>
      <c r="K1111" s="92"/>
      <c r="L1111" s="92"/>
      <c r="M1111" s="92"/>
      <c r="N1111" s="92"/>
      <c r="O1111" s="92"/>
      <c r="P1111" s="92"/>
      <c r="Q1111" s="578"/>
      <c r="R1111" s="578"/>
      <c r="S1111" s="578"/>
      <c r="T1111" s="578"/>
      <c r="U1111" s="578"/>
      <c r="V1111" s="578"/>
      <c r="W1111" s="578"/>
      <c r="X1111" s="578"/>
      <c r="Y1111" s="578"/>
      <c r="Z1111" s="578"/>
      <c r="AA1111" s="92"/>
    </row>
    <row r="1112" spans="3:27" s="2" customFormat="1">
      <c r="C1112" s="92"/>
      <c r="D1112" s="92"/>
      <c r="E1112" s="92"/>
      <c r="F1112" s="92"/>
      <c r="G1112" s="92"/>
      <c r="H1112" s="92"/>
      <c r="I1112" s="92"/>
      <c r="J1112" s="92"/>
      <c r="K1112" s="92"/>
      <c r="L1112" s="92"/>
      <c r="M1112" s="92"/>
      <c r="N1112" s="92"/>
      <c r="O1112" s="92"/>
      <c r="P1112" s="92"/>
      <c r="Q1112" s="578"/>
      <c r="R1112" s="578"/>
      <c r="S1112" s="578"/>
      <c r="T1112" s="578"/>
      <c r="U1112" s="578"/>
      <c r="V1112" s="578"/>
      <c r="W1112" s="578"/>
      <c r="X1112" s="578"/>
      <c r="Y1112" s="578"/>
      <c r="Z1112" s="578"/>
      <c r="AA1112" s="92"/>
    </row>
    <row r="1113" spans="3:27" s="2" customFormat="1">
      <c r="C1113" s="92"/>
      <c r="D1113" s="92"/>
      <c r="E1113" s="92"/>
      <c r="F1113" s="92"/>
      <c r="G1113" s="92"/>
      <c r="H1113" s="92"/>
      <c r="I1113" s="92"/>
      <c r="J1113" s="92"/>
      <c r="K1113" s="92"/>
      <c r="L1113" s="92"/>
      <c r="M1113" s="92"/>
      <c r="N1113" s="92"/>
      <c r="O1113" s="92"/>
      <c r="P1113" s="92"/>
      <c r="Q1113" s="578"/>
      <c r="R1113" s="578"/>
      <c r="S1113" s="578"/>
      <c r="T1113" s="578"/>
      <c r="U1113" s="578"/>
      <c r="V1113" s="578"/>
      <c r="W1113" s="578"/>
      <c r="X1113" s="578"/>
      <c r="Y1113" s="578"/>
      <c r="Z1113" s="578"/>
      <c r="AA1113" s="92"/>
    </row>
    <row r="1114" spans="3:27" s="2" customFormat="1">
      <c r="C1114" s="92"/>
      <c r="D1114" s="92"/>
      <c r="E1114" s="92"/>
      <c r="F1114" s="92"/>
      <c r="G1114" s="92"/>
      <c r="H1114" s="92"/>
      <c r="I1114" s="92"/>
      <c r="J1114" s="92"/>
      <c r="K1114" s="92"/>
      <c r="L1114" s="92"/>
      <c r="M1114" s="92"/>
      <c r="N1114" s="92"/>
      <c r="O1114" s="92"/>
      <c r="P1114" s="92"/>
      <c r="Q1114" s="578"/>
      <c r="R1114" s="578"/>
      <c r="S1114" s="578"/>
      <c r="T1114" s="578"/>
      <c r="U1114" s="578"/>
      <c r="V1114" s="578"/>
      <c r="W1114" s="578"/>
      <c r="X1114" s="578"/>
      <c r="Y1114" s="578"/>
      <c r="Z1114" s="578"/>
      <c r="AA1114" s="92"/>
    </row>
    <row r="1115" spans="3:27" s="2" customFormat="1">
      <c r="C1115" s="92"/>
      <c r="D1115" s="92"/>
      <c r="E1115" s="92"/>
      <c r="F1115" s="92"/>
      <c r="G1115" s="92"/>
      <c r="H1115" s="92"/>
      <c r="I1115" s="92"/>
      <c r="J1115" s="92"/>
      <c r="K1115" s="92"/>
      <c r="L1115" s="92"/>
      <c r="M1115" s="92"/>
      <c r="N1115" s="92"/>
      <c r="O1115" s="92"/>
      <c r="P1115" s="92"/>
      <c r="Q1115" s="578"/>
      <c r="R1115" s="578"/>
      <c r="S1115" s="578"/>
      <c r="T1115" s="578"/>
      <c r="U1115" s="578"/>
      <c r="V1115" s="578"/>
      <c r="W1115" s="578"/>
      <c r="X1115" s="578"/>
      <c r="Y1115" s="578"/>
      <c r="Z1115" s="578"/>
      <c r="AA1115" s="92"/>
    </row>
    <row r="1116" spans="3:27" s="2" customFormat="1">
      <c r="C1116" s="92"/>
      <c r="D1116" s="92"/>
      <c r="E1116" s="92"/>
      <c r="F1116" s="92"/>
      <c r="G1116" s="92"/>
      <c r="H1116" s="92"/>
      <c r="I1116" s="92"/>
      <c r="J1116" s="92"/>
      <c r="K1116" s="92"/>
      <c r="L1116" s="92"/>
      <c r="M1116" s="92"/>
      <c r="N1116" s="92"/>
      <c r="O1116" s="92"/>
      <c r="P1116" s="92"/>
      <c r="Q1116" s="578"/>
      <c r="R1116" s="578"/>
      <c r="S1116" s="578"/>
      <c r="T1116" s="578"/>
      <c r="U1116" s="578"/>
      <c r="V1116" s="578"/>
      <c r="W1116" s="578"/>
      <c r="X1116" s="578"/>
      <c r="Y1116" s="578"/>
      <c r="Z1116" s="578"/>
      <c r="AA1116" s="92"/>
    </row>
    <row r="1117" spans="3:27" s="2" customFormat="1">
      <c r="C1117" s="92"/>
      <c r="D1117" s="92"/>
      <c r="E1117" s="92"/>
      <c r="F1117" s="92"/>
      <c r="G1117" s="92"/>
      <c r="H1117" s="92"/>
      <c r="I1117" s="92"/>
      <c r="J1117" s="92"/>
      <c r="K1117" s="92"/>
      <c r="L1117" s="92"/>
      <c r="M1117" s="92"/>
      <c r="N1117" s="92"/>
      <c r="O1117" s="92"/>
      <c r="P1117" s="92"/>
      <c r="Q1117" s="578"/>
      <c r="R1117" s="578"/>
      <c r="S1117" s="578"/>
      <c r="T1117" s="578"/>
      <c r="U1117" s="578"/>
      <c r="V1117" s="578"/>
      <c r="W1117" s="578"/>
      <c r="X1117" s="578"/>
      <c r="Y1117" s="578"/>
      <c r="Z1117" s="578"/>
      <c r="AA1117" s="92"/>
    </row>
    <row r="1118" spans="3:27" s="2" customFormat="1">
      <c r="C1118" s="92"/>
      <c r="D1118" s="92"/>
      <c r="E1118" s="92"/>
      <c r="F1118" s="92"/>
      <c r="G1118" s="92"/>
      <c r="H1118" s="92"/>
      <c r="I1118" s="92"/>
      <c r="J1118" s="92"/>
      <c r="K1118" s="92"/>
      <c r="L1118" s="92"/>
      <c r="M1118" s="92"/>
      <c r="N1118" s="92"/>
      <c r="O1118" s="92"/>
      <c r="P1118" s="92"/>
      <c r="Q1118" s="578"/>
      <c r="R1118" s="578"/>
      <c r="S1118" s="578"/>
      <c r="T1118" s="578"/>
      <c r="U1118" s="578"/>
      <c r="V1118" s="578"/>
      <c r="W1118" s="578"/>
      <c r="X1118" s="578"/>
      <c r="Y1118" s="578"/>
      <c r="Z1118" s="578"/>
      <c r="AA1118" s="92"/>
    </row>
    <row r="1119" spans="3:27" s="2" customFormat="1">
      <c r="C1119" s="92"/>
      <c r="D1119" s="92"/>
      <c r="E1119" s="92"/>
      <c r="F1119" s="92"/>
      <c r="G1119" s="92"/>
      <c r="H1119" s="92"/>
      <c r="I1119" s="92"/>
      <c r="J1119" s="92"/>
      <c r="K1119" s="92"/>
      <c r="L1119" s="92"/>
      <c r="M1119" s="92"/>
      <c r="N1119" s="92"/>
      <c r="O1119" s="92"/>
      <c r="P1119" s="92"/>
      <c r="Q1119" s="578"/>
      <c r="R1119" s="578"/>
      <c r="S1119" s="578"/>
      <c r="T1119" s="578"/>
      <c r="U1119" s="578"/>
      <c r="V1119" s="578"/>
      <c r="W1119" s="578"/>
      <c r="X1119" s="578"/>
      <c r="Y1119" s="578"/>
      <c r="Z1119" s="578"/>
      <c r="AA1119" s="92"/>
    </row>
    <row r="1120" spans="3:27" s="2" customFormat="1">
      <c r="C1120" s="92"/>
      <c r="D1120" s="92"/>
      <c r="E1120" s="92"/>
      <c r="F1120" s="92"/>
      <c r="G1120" s="92"/>
      <c r="H1120" s="92"/>
      <c r="I1120" s="92"/>
      <c r="J1120" s="92"/>
      <c r="K1120" s="92"/>
      <c r="L1120" s="92"/>
      <c r="M1120" s="92"/>
      <c r="N1120" s="92"/>
      <c r="O1120" s="92"/>
      <c r="P1120" s="92"/>
      <c r="Q1120" s="578"/>
      <c r="R1120" s="578"/>
      <c r="S1120" s="578"/>
      <c r="T1120" s="578"/>
      <c r="U1120" s="578"/>
      <c r="V1120" s="578"/>
      <c r="W1120" s="578"/>
      <c r="X1120" s="578"/>
      <c r="Y1120" s="578"/>
      <c r="Z1120" s="578"/>
      <c r="AA1120" s="92"/>
    </row>
    <row r="1121" spans="3:27" s="2" customFormat="1">
      <c r="C1121" s="92"/>
      <c r="D1121" s="92"/>
      <c r="E1121" s="92"/>
      <c r="F1121" s="92"/>
      <c r="G1121" s="92"/>
      <c r="H1121" s="92"/>
      <c r="I1121" s="92"/>
      <c r="J1121" s="92"/>
      <c r="K1121" s="92"/>
      <c r="L1121" s="92"/>
      <c r="M1121" s="92"/>
      <c r="N1121" s="92"/>
      <c r="O1121" s="92"/>
      <c r="P1121" s="92"/>
      <c r="Q1121" s="578"/>
      <c r="R1121" s="578"/>
      <c r="S1121" s="578"/>
      <c r="T1121" s="578"/>
      <c r="U1121" s="578"/>
      <c r="V1121" s="578"/>
      <c r="W1121" s="578"/>
      <c r="X1121" s="578"/>
      <c r="Y1121" s="578"/>
      <c r="Z1121" s="578"/>
      <c r="AA1121" s="92"/>
    </row>
    <row r="1122" spans="3:27" s="2" customFormat="1">
      <c r="C1122" s="92"/>
      <c r="D1122" s="92"/>
      <c r="E1122" s="92"/>
      <c r="F1122" s="92"/>
      <c r="G1122" s="92"/>
      <c r="H1122" s="92"/>
      <c r="I1122" s="92"/>
      <c r="J1122" s="92"/>
      <c r="K1122" s="92"/>
      <c r="L1122" s="92"/>
      <c r="M1122" s="92"/>
      <c r="N1122" s="92"/>
      <c r="O1122" s="92"/>
      <c r="P1122" s="92"/>
      <c r="Q1122" s="578"/>
      <c r="R1122" s="578"/>
      <c r="S1122" s="578"/>
      <c r="T1122" s="578"/>
      <c r="U1122" s="578"/>
      <c r="V1122" s="578"/>
      <c r="W1122" s="578"/>
      <c r="X1122" s="578"/>
      <c r="Y1122" s="578"/>
      <c r="Z1122" s="578"/>
      <c r="AA1122" s="92"/>
    </row>
    <row r="1123" spans="3:27" s="2" customFormat="1">
      <c r="C1123" s="92"/>
      <c r="D1123" s="92"/>
      <c r="E1123" s="92"/>
      <c r="F1123" s="92"/>
      <c r="G1123" s="92"/>
      <c r="H1123" s="92"/>
      <c r="I1123" s="92"/>
      <c r="J1123" s="92"/>
      <c r="K1123" s="92"/>
      <c r="L1123" s="92"/>
      <c r="M1123" s="92"/>
      <c r="N1123" s="92"/>
      <c r="O1123" s="92"/>
      <c r="P1123" s="92"/>
      <c r="Q1123" s="578"/>
      <c r="R1123" s="578"/>
      <c r="S1123" s="578"/>
      <c r="T1123" s="578"/>
      <c r="U1123" s="578"/>
      <c r="V1123" s="578"/>
      <c r="W1123" s="578"/>
      <c r="X1123" s="578"/>
      <c r="Y1123" s="578"/>
      <c r="Z1123" s="578"/>
      <c r="AA1123" s="92"/>
    </row>
    <row r="1124" spans="3:27" s="2" customFormat="1">
      <c r="C1124" s="92"/>
      <c r="D1124" s="92"/>
      <c r="E1124" s="92"/>
      <c r="F1124" s="92"/>
      <c r="G1124" s="92"/>
      <c r="H1124" s="92"/>
      <c r="I1124" s="92"/>
      <c r="J1124" s="92"/>
      <c r="K1124" s="92"/>
      <c r="L1124" s="92"/>
      <c r="M1124" s="92"/>
      <c r="N1124" s="92"/>
      <c r="O1124" s="92"/>
      <c r="P1124" s="92"/>
      <c r="Q1124" s="578"/>
      <c r="R1124" s="578"/>
      <c r="S1124" s="578"/>
      <c r="T1124" s="578"/>
      <c r="U1124" s="578"/>
      <c r="V1124" s="578"/>
      <c r="W1124" s="578"/>
      <c r="X1124" s="578"/>
      <c r="Y1124" s="578"/>
      <c r="Z1124" s="578"/>
      <c r="AA1124" s="92"/>
    </row>
    <row r="1125" spans="3:27" s="2" customFormat="1">
      <c r="C1125" s="92"/>
      <c r="D1125" s="92"/>
      <c r="E1125" s="92"/>
      <c r="F1125" s="92"/>
      <c r="G1125" s="92"/>
      <c r="H1125" s="92"/>
      <c r="I1125" s="92"/>
      <c r="J1125" s="92"/>
      <c r="K1125" s="92"/>
      <c r="L1125" s="92"/>
      <c r="M1125" s="92"/>
      <c r="N1125" s="92"/>
      <c r="O1125" s="92"/>
      <c r="P1125" s="92"/>
      <c r="Q1125" s="578"/>
      <c r="R1125" s="578"/>
      <c r="S1125" s="578"/>
      <c r="T1125" s="578"/>
      <c r="U1125" s="578"/>
      <c r="V1125" s="578"/>
      <c r="W1125" s="578"/>
      <c r="X1125" s="578"/>
      <c r="Y1125" s="578"/>
      <c r="Z1125" s="578"/>
      <c r="AA1125" s="92"/>
    </row>
    <row r="1126" spans="3:27" s="2" customFormat="1">
      <c r="C1126" s="92"/>
      <c r="D1126" s="92"/>
      <c r="E1126" s="92"/>
      <c r="F1126" s="92"/>
      <c r="G1126" s="92"/>
      <c r="H1126" s="92"/>
      <c r="I1126" s="92"/>
      <c r="J1126" s="92"/>
      <c r="K1126" s="92"/>
      <c r="L1126" s="92"/>
      <c r="M1126" s="92"/>
      <c r="N1126" s="92"/>
      <c r="O1126" s="92"/>
      <c r="P1126" s="92"/>
      <c r="Q1126" s="578"/>
      <c r="R1126" s="578"/>
      <c r="S1126" s="578"/>
      <c r="T1126" s="578"/>
      <c r="U1126" s="578"/>
      <c r="V1126" s="578"/>
      <c r="W1126" s="578"/>
      <c r="X1126" s="578"/>
      <c r="Y1126" s="578"/>
      <c r="Z1126" s="578"/>
      <c r="AA1126" s="92"/>
    </row>
    <row r="1127" spans="3:27" s="2" customFormat="1">
      <c r="C1127" s="92"/>
      <c r="D1127" s="92"/>
      <c r="E1127" s="92"/>
      <c r="F1127" s="92"/>
      <c r="G1127" s="92"/>
      <c r="H1127" s="92"/>
      <c r="I1127" s="92"/>
      <c r="J1127" s="92"/>
      <c r="K1127" s="92"/>
      <c r="L1127" s="92"/>
      <c r="M1127" s="92"/>
      <c r="N1127" s="92"/>
      <c r="O1127" s="92"/>
      <c r="P1127" s="92"/>
      <c r="Q1127" s="578"/>
      <c r="R1127" s="578"/>
      <c r="S1127" s="578"/>
      <c r="T1127" s="578"/>
      <c r="U1127" s="578"/>
      <c r="V1127" s="578"/>
      <c r="W1127" s="578"/>
      <c r="X1127" s="578"/>
      <c r="Y1127" s="578"/>
      <c r="Z1127" s="578"/>
      <c r="AA1127" s="92"/>
    </row>
    <row r="1128" spans="3:27" s="2" customFormat="1">
      <c r="C1128" s="92"/>
      <c r="D1128" s="92"/>
      <c r="E1128" s="92"/>
      <c r="F1128" s="92"/>
      <c r="G1128" s="92"/>
      <c r="H1128" s="92"/>
      <c r="I1128" s="92"/>
      <c r="J1128" s="92"/>
      <c r="K1128" s="92"/>
      <c r="L1128" s="92"/>
      <c r="M1128" s="92"/>
      <c r="N1128" s="92"/>
      <c r="O1128" s="92"/>
      <c r="P1128" s="92"/>
      <c r="Q1128" s="578"/>
      <c r="R1128" s="578"/>
      <c r="S1128" s="578"/>
      <c r="T1128" s="578"/>
      <c r="U1128" s="578"/>
      <c r="V1128" s="578"/>
      <c r="W1128" s="578"/>
      <c r="X1128" s="578"/>
      <c r="Y1128" s="578"/>
      <c r="Z1128" s="578"/>
      <c r="AA1128" s="92"/>
    </row>
    <row r="1129" spans="3:27" s="2" customFormat="1">
      <c r="C1129" s="92"/>
      <c r="D1129" s="92"/>
      <c r="E1129" s="92"/>
      <c r="F1129" s="92"/>
      <c r="G1129" s="92"/>
      <c r="H1129" s="92"/>
      <c r="I1129" s="92"/>
      <c r="J1129" s="92"/>
      <c r="K1129" s="92"/>
      <c r="L1129" s="92"/>
      <c r="M1129" s="92"/>
      <c r="N1129" s="92"/>
      <c r="O1129" s="92"/>
      <c r="P1129" s="92"/>
      <c r="Q1129" s="578"/>
      <c r="R1129" s="578"/>
      <c r="S1129" s="578"/>
      <c r="T1129" s="578"/>
      <c r="U1129" s="578"/>
      <c r="V1129" s="578"/>
      <c r="W1129" s="578"/>
      <c r="X1129" s="578"/>
      <c r="Y1129" s="578"/>
      <c r="Z1129" s="578"/>
      <c r="AA1129" s="92"/>
    </row>
    <row r="1130" spans="3:27" s="2" customFormat="1">
      <c r="C1130" s="92"/>
      <c r="D1130" s="92"/>
      <c r="E1130" s="92"/>
      <c r="F1130" s="92"/>
      <c r="G1130" s="92"/>
      <c r="H1130" s="92"/>
      <c r="I1130" s="92"/>
      <c r="J1130" s="92"/>
      <c r="K1130" s="92"/>
      <c r="L1130" s="92"/>
      <c r="M1130" s="92"/>
      <c r="N1130" s="92"/>
      <c r="O1130" s="92"/>
      <c r="P1130" s="92"/>
      <c r="Q1130" s="578"/>
      <c r="R1130" s="578"/>
      <c r="S1130" s="578"/>
      <c r="T1130" s="578"/>
      <c r="U1130" s="578"/>
      <c r="V1130" s="578"/>
      <c r="W1130" s="578"/>
      <c r="X1130" s="578"/>
      <c r="Y1130" s="578"/>
      <c r="Z1130" s="578"/>
      <c r="AA1130" s="92"/>
    </row>
    <row r="1131" spans="3:27" s="2" customFormat="1">
      <c r="C1131" s="92"/>
      <c r="D1131" s="92"/>
      <c r="E1131" s="92"/>
      <c r="F1131" s="92"/>
      <c r="G1131" s="92"/>
      <c r="H1131" s="92"/>
      <c r="I1131" s="92"/>
      <c r="J1131" s="92"/>
      <c r="K1131" s="92"/>
      <c r="L1131" s="92"/>
      <c r="M1131" s="92"/>
      <c r="N1131" s="92"/>
      <c r="O1131" s="92"/>
      <c r="P1131" s="92"/>
      <c r="Q1131" s="578"/>
      <c r="R1131" s="578"/>
      <c r="S1131" s="578"/>
      <c r="T1131" s="578"/>
      <c r="U1131" s="578"/>
      <c r="V1131" s="578"/>
      <c r="W1131" s="578"/>
      <c r="X1131" s="578"/>
      <c r="Y1131" s="578"/>
      <c r="Z1131" s="578"/>
      <c r="AA1131" s="92"/>
    </row>
    <row r="1132" spans="3:27" s="2" customFormat="1">
      <c r="C1132" s="92"/>
      <c r="D1132" s="92"/>
      <c r="E1132" s="92"/>
      <c r="F1132" s="92"/>
      <c r="G1132" s="92"/>
      <c r="H1132" s="92"/>
      <c r="I1132" s="92"/>
      <c r="J1132" s="92"/>
      <c r="K1132" s="92"/>
      <c r="L1132" s="92"/>
      <c r="M1132" s="92"/>
      <c r="N1132" s="92"/>
      <c r="O1132" s="92"/>
      <c r="P1132" s="92"/>
      <c r="Q1132" s="578"/>
      <c r="R1132" s="578"/>
      <c r="S1132" s="578"/>
      <c r="T1132" s="578"/>
      <c r="U1132" s="578"/>
      <c r="V1132" s="578"/>
      <c r="W1132" s="578"/>
      <c r="X1132" s="578"/>
      <c r="Y1132" s="578"/>
      <c r="Z1132" s="578"/>
      <c r="AA1132" s="92"/>
    </row>
    <row r="1133" spans="3:27" s="2" customFormat="1">
      <c r="C1133" s="92"/>
      <c r="D1133" s="92"/>
      <c r="E1133" s="92"/>
      <c r="F1133" s="92"/>
      <c r="G1133" s="92"/>
      <c r="H1133" s="92"/>
      <c r="I1133" s="92"/>
      <c r="J1133" s="92"/>
      <c r="K1133" s="92"/>
      <c r="L1133" s="92"/>
      <c r="M1133" s="92"/>
      <c r="N1133" s="92"/>
      <c r="O1133" s="92"/>
      <c r="P1133" s="92"/>
      <c r="Q1133" s="578"/>
      <c r="R1133" s="578"/>
      <c r="S1133" s="578"/>
      <c r="T1133" s="578"/>
      <c r="U1133" s="578"/>
      <c r="V1133" s="578"/>
      <c r="W1133" s="578"/>
      <c r="X1133" s="578"/>
      <c r="Y1133" s="578"/>
      <c r="Z1133" s="578"/>
      <c r="AA1133" s="92"/>
    </row>
    <row r="1134" spans="3:27" s="2" customFormat="1">
      <c r="C1134" s="92"/>
      <c r="D1134" s="92"/>
      <c r="E1134" s="92"/>
      <c r="F1134" s="92"/>
      <c r="G1134" s="92"/>
      <c r="H1134" s="92"/>
      <c r="I1134" s="92"/>
      <c r="J1134" s="92"/>
      <c r="K1134" s="92"/>
      <c r="L1134" s="92"/>
      <c r="M1134" s="92"/>
      <c r="N1134" s="92"/>
      <c r="O1134" s="92"/>
      <c r="P1134" s="92"/>
      <c r="Q1134" s="578"/>
      <c r="R1134" s="578"/>
      <c r="S1134" s="578"/>
      <c r="T1134" s="578"/>
      <c r="U1134" s="578"/>
      <c r="V1134" s="578"/>
      <c r="W1134" s="578"/>
      <c r="X1134" s="578"/>
      <c r="Y1134" s="578"/>
      <c r="Z1134" s="578"/>
      <c r="AA1134" s="92"/>
    </row>
    <row r="1135" spans="3:27" s="2" customFormat="1">
      <c r="C1135" s="92"/>
      <c r="D1135" s="92"/>
      <c r="E1135" s="92"/>
      <c r="F1135" s="92"/>
      <c r="G1135" s="92"/>
      <c r="H1135" s="92"/>
      <c r="I1135" s="92"/>
      <c r="J1135" s="92"/>
      <c r="K1135" s="92"/>
      <c r="L1135" s="92"/>
      <c r="M1135" s="92"/>
      <c r="N1135" s="92"/>
      <c r="O1135" s="92"/>
      <c r="P1135" s="92"/>
      <c r="Q1135" s="578"/>
      <c r="R1135" s="578"/>
      <c r="S1135" s="578"/>
      <c r="T1135" s="578"/>
      <c r="U1135" s="578"/>
      <c r="V1135" s="578"/>
      <c r="W1135" s="578"/>
      <c r="X1135" s="578"/>
      <c r="Y1135" s="578"/>
      <c r="Z1135" s="578"/>
      <c r="AA1135" s="92"/>
    </row>
    <row r="1136" spans="3:27" s="2" customFormat="1">
      <c r="C1136" s="92"/>
      <c r="D1136" s="92"/>
      <c r="E1136" s="92"/>
      <c r="F1136" s="92"/>
      <c r="G1136" s="92"/>
      <c r="H1136" s="92"/>
      <c r="I1136" s="92"/>
      <c r="J1136" s="92"/>
      <c r="K1136" s="92"/>
      <c r="L1136" s="92"/>
      <c r="M1136" s="92"/>
      <c r="N1136" s="92"/>
      <c r="O1136" s="92"/>
      <c r="P1136" s="92"/>
      <c r="Q1136" s="578"/>
      <c r="R1136" s="578"/>
      <c r="S1136" s="578"/>
      <c r="T1136" s="578"/>
      <c r="U1136" s="578"/>
      <c r="V1136" s="578"/>
      <c r="W1136" s="578"/>
      <c r="X1136" s="578"/>
      <c r="Y1136" s="578"/>
      <c r="Z1136" s="578"/>
      <c r="AA1136" s="92"/>
    </row>
    <row r="1137" spans="3:27" s="2" customFormat="1">
      <c r="C1137" s="92"/>
      <c r="D1137" s="92"/>
      <c r="E1137" s="92"/>
      <c r="F1137" s="92"/>
      <c r="G1137" s="92"/>
      <c r="H1137" s="92"/>
      <c r="I1137" s="92"/>
      <c r="J1137" s="92"/>
      <c r="K1137" s="92"/>
      <c r="L1137" s="92"/>
      <c r="M1137" s="92"/>
      <c r="N1137" s="92"/>
      <c r="O1137" s="92"/>
      <c r="P1137" s="92"/>
      <c r="Q1137" s="578"/>
      <c r="R1137" s="578"/>
      <c r="S1137" s="578"/>
      <c r="T1137" s="578"/>
      <c r="U1137" s="578"/>
      <c r="V1137" s="578"/>
      <c r="W1137" s="578"/>
      <c r="X1137" s="578"/>
      <c r="Y1137" s="578"/>
      <c r="Z1137" s="578"/>
      <c r="AA1137" s="92"/>
    </row>
    <row r="1138" spans="3:27" s="2" customFormat="1">
      <c r="C1138" s="92"/>
      <c r="D1138" s="92"/>
      <c r="E1138" s="92"/>
      <c r="F1138" s="92"/>
      <c r="G1138" s="92"/>
      <c r="H1138" s="92"/>
      <c r="I1138" s="92"/>
      <c r="J1138" s="92"/>
      <c r="K1138" s="92"/>
      <c r="L1138" s="92"/>
      <c r="M1138" s="92"/>
      <c r="N1138" s="92"/>
      <c r="O1138" s="92"/>
      <c r="P1138" s="92"/>
      <c r="Q1138" s="578"/>
      <c r="R1138" s="578"/>
      <c r="S1138" s="578"/>
      <c r="T1138" s="578"/>
      <c r="U1138" s="578"/>
      <c r="V1138" s="578"/>
      <c r="W1138" s="578"/>
      <c r="X1138" s="578"/>
      <c r="Y1138" s="578"/>
      <c r="Z1138" s="578"/>
      <c r="AA1138" s="92"/>
    </row>
    <row r="1139" spans="3:27" s="2" customFormat="1">
      <c r="C1139" s="92"/>
      <c r="D1139" s="92"/>
      <c r="E1139" s="92"/>
      <c r="F1139" s="92"/>
      <c r="G1139" s="92"/>
      <c r="H1139" s="92"/>
      <c r="I1139" s="92"/>
      <c r="J1139" s="92"/>
      <c r="K1139" s="92"/>
      <c r="L1139" s="92"/>
      <c r="M1139" s="92"/>
      <c r="N1139" s="92"/>
      <c r="O1139" s="92"/>
      <c r="P1139" s="92"/>
      <c r="Q1139" s="578"/>
      <c r="R1139" s="578"/>
      <c r="S1139" s="578"/>
      <c r="T1139" s="578"/>
      <c r="U1139" s="578"/>
      <c r="V1139" s="578"/>
      <c r="W1139" s="578"/>
      <c r="X1139" s="578"/>
      <c r="Y1139" s="578"/>
      <c r="Z1139" s="578"/>
      <c r="AA1139" s="92"/>
    </row>
    <row r="1140" spans="3:27" s="2" customFormat="1">
      <c r="C1140" s="92"/>
      <c r="D1140" s="92"/>
      <c r="E1140" s="92"/>
      <c r="F1140" s="92"/>
      <c r="G1140" s="92"/>
      <c r="H1140" s="92"/>
      <c r="I1140" s="92"/>
      <c r="J1140" s="92"/>
      <c r="K1140" s="92"/>
      <c r="L1140" s="92"/>
      <c r="M1140" s="92"/>
      <c r="N1140" s="92"/>
      <c r="O1140" s="92"/>
      <c r="P1140" s="92"/>
      <c r="Q1140" s="578"/>
      <c r="R1140" s="578"/>
      <c r="S1140" s="578"/>
      <c r="T1140" s="578"/>
      <c r="U1140" s="578"/>
      <c r="V1140" s="578"/>
      <c r="W1140" s="578"/>
      <c r="X1140" s="578"/>
      <c r="Y1140" s="578"/>
      <c r="Z1140" s="578"/>
      <c r="AA1140" s="92"/>
    </row>
    <row r="1141" spans="3:27" s="2" customFormat="1">
      <c r="C1141" s="92"/>
      <c r="D1141" s="92"/>
      <c r="E1141" s="92"/>
      <c r="F1141" s="92"/>
      <c r="G1141" s="92"/>
      <c r="H1141" s="92"/>
      <c r="I1141" s="92"/>
      <c r="J1141" s="92"/>
      <c r="K1141" s="92"/>
      <c r="L1141" s="92"/>
      <c r="M1141" s="92"/>
      <c r="N1141" s="92"/>
      <c r="O1141" s="92"/>
      <c r="P1141" s="92"/>
      <c r="Q1141" s="578"/>
      <c r="R1141" s="578"/>
      <c r="S1141" s="578"/>
      <c r="T1141" s="578"/>
      <c r="U1141" s="578"/>
      <c r="V1141" s="578"/>
      <c r="W1141" s="578"/>
      <c r="X1141" s="578"/>
      <c r="Y1141" s="578"/>
      <c r="Z1141" s="578"/>
      <c r="AA1141" s="92"/>
    </row>
    <row r="1142" spans="3:27" s="2" customFormat="1">
      <c r="C1142" s="92"/>
      <c r="D1142" s="92"/>
      <c r="E1142" s="92"/>
      <c r="F1142" s="92"/>
      <c r="G1142" s="92"/>
      <c r="H1142" s="92"/>
      <c r="I1142" s="92"/>
      <c r="J1142" s="92"/>
      <c r="K1142" s="92"/>
      <c r="L1142" s="92"/>
      <c r="M1142" s="92"/>
      <c r="N1142" s="92"/>
      <c r="O1142" s="92"/>
      <c r="P1142" s="92"/>
      <c r="Q1142" s="578"/>
      <c r="R1142" s="578"/>
      <c r="S1142" s="578"/>
      <c r="T1142" s="578"/>
      <c r="U1142" s="578"/>
      <c r="V1142" s="578"/>
      <c r="W1142" s="578"/>
      <c r="X1142" s="578"/>
      <c r="Y1142" s="578"/>
      <c r="Z1142" s="578"/>
      <c r="AA1142" s="92"/>
    </row>
    <row r="1143" spans="3:27" s="2" customFormat="1">
      <c r="C1143" s="92"/>
      <c r="D1143" s="92"/>
      <c r="E1143" s="92"/>
      <c r="F1143" s="92"/>
      <c r="G1143" s="92"/>
      <c r="H1143" s="92"/>
      <c r="I1143" s="92"/>
      <c r="J1143" s="92"/>
      <c r="K1143" s="92"/>
      <c r="L1143" s="92"/>
      <c r="M1143" s="92"/>
      <c r="N1143" s="92"/>
      <c r="O1143" s="92"/>
      <c r="P1143" s="92"/>
      <c r="Q1143" s="578"/>
      <c r="R1143" s="578"/>
      <c r="S1143" s="578"/>
      <c r="T1143" s="578"/>
      <c r="U1143" s="578"/>
      <c r="V1143" s="578"/>
      <c r="W1143" s="578"/>
      <c r="X1143" s="578"/>
      <c r="Y1143" s="578"/>
      <c r="Z1143" s="578"/>
      <c r="AA1143" s="92"/>
    </row>
    <row r="1144" spans="3:27" s="2" customFormat="1">
      <c r="C1144" s="92"/>
      <c r="D1144" s="92"/>
      <c r="E1144" s="92"/>
      <c r="F1144" s="92"/>
      <c r="G1144" s="92"/>
      <c r="H1144" s="92"/>
      <c r="I1144" s="92"/>
      <c r="J1144" s="92"/>
      <c r="K1144" s="92"/>
      <c r="L1144" s="92"/>
      <c r="M1144" s="92"/>
      <c r="N1144" s="92"/>
      <c r="O1144" s="92"/>
      <c r="P1144" s="92"/>
      <c r="Q1144" s="578"/>
      <c r="R1144" s="578"/>
      <c r="S1144" s="578"/>
      <c r="T1144" s="578"/>
      <c r="U1144" s="578"/>
      <c r="V1144" s="578"/>
      <c r="W1144" s="578"/>
      <c r="X1144" s="578"/>
      <c r="Y1144" s="578"/>
      <c r="Z1144" s="578"/>
      <c r="AA1144" s="92"/>
    </row>
    <row r="1145" spans="3:27" s="2" customFormat="1">
      <c r="C1145" s="92"/>
      <c r="D1145" s="92"/>
      <c r="E1145" s="92"/>
      <c r="F1145" s="92"/>
      <c r="G1145" s="92"/>
      <c r="H1145" s="92"/>
      <c r="I1145" s="92"/>
      <c r="J1145" s="92"/>
      <c r="K1145" s="92"/>
      <c r="L1145" s="92"/>
      <c r="M1145" s="92"/>
      <c r="N1145" s="92"/>
      <c r="O1145" s="92"/>
      <c r="P1145" s="92"/>
      <c r="Q1145" s="578"/>
      <c r="R1145" s="578"/>
      <c r="S1145" s="578"/>
      <c r="T1145" s="578"/>
      <c r="U1145" s="578"/>
      <c r="V1145" s="578"/>
      <c r="W1145" s="578"/>
      <c r="X1145" s="578"/>
      <c r="Y1145" s="578"/>
      <c r="Z1145" s="578"/>
      <c r="AA1145" s="92"/>
    </row>
    <row r="1146" spans="3:27" s="2" customFormat="1">
      <c r="C1146" s="92"/>
      <c r="D1146" s="92"/>
      <c r="E1146" s="92"/>
      <c r="F1146" s="92"/>
      <c r="G1146" s="92"/>
      <c r="H1146" s="92"/>
      <c r="I1146" s="92"/>
      <c r="J1146" s="92"/>
      <c r="K1146" s="92"/>
      <c r="L1146" s="92"/>
      <c r="M1146" s="92"/>
      <c r="N1146" s="92"/>
      <c r="O1146" s="92"/>
      <c r="P1146" s="92"/>
      <c r="Q1146" s="578"/>
      <c r="R1146" s="578"/>
      <c r="S1146" s="578"/>
      <c r="T1146" s="578"/>
      <c r="U1146" s="578"/>
      <c r="V1146" s="578"/>
      <c r="W1146" s="578"/>
      <c r="X1146" s="578"/>
      <c r="Y1146" s="578"/>
      <c r="Z1146" s="578"/>
      <c r="AA1146" s="92"/>
    </row>
    <row r="1147" spans="3:27" s="2" customFormat="1">
      <c r="C1147" s="92"/>
      <c r="D1147" s="92"/>
      <c r="E1147" s="92"/>
      <c r="F1147" s="92"/>
      <c r="G1147" s="92"/>
      <c r="H1147" s="92"/>
      <c r="I1147" s="92"/>
      <c r="J1147" s="92"/>
      <c r="K1147" s="92"/>
      <c r="L1147" s="92"/>
      <c r="M1147" s="92"/>
      <c r="N1147" s="92"/>
      <c r="O1147" s="92"/>
      <c r="P1147" s="92"/>
      <c r="Q1147" s="578"/>
      <c r="R1147" s="578"/>
      <c r="S1147" s="578"/>
      <c r="T1147" s="578"/>
      <c r="U1147" s="578"/>
      <c r="V1147" s="578"/>
      <c r="W1147" s="578"/>
      <c r="X1147" s="578"/>
      <c r="Y1147" s="578"/>
      <c r="Z1147" s="578"/>
      <c r="AA1147" s="92"/>
    </row>
    <row r="1148" spans="3:27" s="2" customFormat="1">
      <c r="C1148" s="92"/>
      <c r="D1148" s="92"/>
      <c r="E1148" s="92"/>
      <c r="F1148" s="92"/>
      <c r="G1148" s="92"/>
      <c r="H1148" s="92"/>
      <c r="I1148" s="92"/>
      <c r="J1148" s="92"/>
      <c r="K1148" s="92"/>
      <c r="L1148" s="92"/>
      <c r="M1148" s="92"/>
      <c r="N1148" s="92"/>
      <c r="O1148" s="92"/>
      <c r="P1148" s="92"/>
      <c r="Q1148" s="578"/>
      <c r="R1148" s="578"/>
      <c r="S1148" s="578"/>
      <c r="T1148" s="578"/>
      <c r="U1148" s="578"/>
      <c r="V1148" s="578"/>
      <c r="W1148" s="578"/>
      <c r="X1148" s="578"/>
      <c r="Y1148" s="578"/>
      <c r="Z1148" s="578"/>
      <c r="AA1148" s="92"/>
    </row>
    <row r="1149" spans="3:27" s="2" customFormat="1">
      <c r="C1149" s="92"/>
      <c r="D1149" s="92"/>
      <c r="E1149" s="92"/>
      <c r="F1149" s="92"/>
      <c r="G1149" s="92"/>
      <c r="H1149" s="92"/>
      <c r="I1149" s="92"/>
      <c r="J1149" s="92"/>
      <c r="K1149" s="92"/>
      <c r="L1149" s="92"/>
      <c r="M1149" s="92"/>
      <c r="N1149" s="92"/>
      <c r="O1149" s="92"/>
      <c r="P1149" s="92"/>
      <c r="Q1149" s="578"/>
      <c r="R1149" s="578"/>
      <c r="S1149" s="578"/>
      <c r="T1149" s="578"/>
      <c r="U1149" s="578"/>
      <c r="V1149" s="578"/>
      <c r="W1149" s="578"/>
      <c r="X1149" s="578"/>
      <c r="Y1149" s="578"/>
      <c r="Z1149" s="578"/>
      <c r="AA1149" s="92"/>
    </row>
    <row r="1150" spans="3:27" s="2" customFormat="1">
      <c r="C1150" s="92"/>
      <c r="D1150" s="92"/>
      <c r="E1150" s="92"/>
      <c r="F1150" s="92"/>
      <c r="G1150" s="92"/>
      <c r="H1150" s="92"/>
      <c r="I1150" s="92"/>
      <c r="J1150" s="92"/>
      <c r="K1150" s="92"/>
      <c r="L1150" s="92"/>
      <c r="M1150" s="92"/>
      <c r="N1150" s="92"/>
      <c r="O1150" s="92"/>
      <c r="P1150" s="92"/>
      <c r="Q1150" s="578"/>
      <c r="R1150" s="578"/>
      <c r="S1150" s="578"/>
      <c r="T1150" s="578"/>
      <c r="U1150" s="578"/>
      <c r="V1150" s="578"/>
      <c r="W1150" s="578"/>
      <c r="X1150" s="578"/>
      <c r="Y1150" s="578"/>
      <c r="Z1150" s="578"/>
      <c r="AA1150" s="92"/>
    </row>
    <row r="1151" spans="3:27" s="2" customFormat="1">
      <c r="C1151" s="92"/>
      <c r="D1151" s="92"/>
      <c r="E1151" s="92"/>
      <c r="F1151" s="92"/>
      <c r="G1151" s="92"/>
      <c r="H1151" s="92"/>
      <c r="I1151" s="92"/>
      <c r="J1151" s="92"/>
      <c r="K1151" s="92"/>
      <c r="L1151" s="92"/>
      <c r="M1151" s="92"/>
      <c r="N1151" s="92"/>
      <c r="O1151" s="92"/>
      <c r="P1151" s="92"/>
      <c r="Q1151" s="578"/>
      <c r="R1151" s="578"/>
      <c r="S1151" s="578"/>
      <c r="T1151" s="578"/>
      <c r="U1151" s="578"/>
      <c r="V1151" s="578"/>
      <c r="W1151" s="578"/>
      <c r="X1151" s="578"/>
      <c r="Y1151" s="578"/>
      <c r="Z1151" s="578"/>
      <c r="AA1151" s="92"/>
    </row>
    <row r="1152" spans="3:27" s="2" customFormat="1">
      <c r="C1152" s="92"/>
      <c r="D1152" s="92"/>
      <c r="E1152" s="92"/>
      <c r="F1152" s="92"/>
      <c r="G1152" s="92"/>
      <c r="H1152" s="92"/>
      <c r="I1152" s="92"/>
      <c r="J1152" s="92"/>
      <c r="K1152" s="92"/>
      <c r="L1152" s="92"/>
      <c r="M1152" s="92"/>
      <c r="N1152" s="92"/>
      <c r="O1152" s="92"/>
      <c r="P1152" s="92"/>
      <c r="Q1152" s="578"/>
      <c r="R1152" s="578"/>
      <c r="S1152" s="578"/>
      <c r="T1152" s="578"/>
      <c r="U1152" s="578"/>
      <c r="V1152" s="578"/>
      <c r="W1152" s="578"/>
      <c r="X1152" s="578"/>
      <c r="Y1152" s="578"/>
      <c r="Z1152" s="578"/>
      <c r="AA1152" s="92"/>
    </row>
    <row r="1153" spans="3:27" s="2" customFormat="1">
      <c r="C1153" s="92"/>
      <c r="D1153" s="92"/>
      <c r="E1153" s="92"/>
      <c r="F1153" s="92"/>
      <c r="G1153" s="92"/>
      <c r="H1153" s="92"/>
      <c r="I1153" s="92"/>
      <c r="J1153" s="92"/>
      <c r="K1153" s="92"/>
      <c r="L1153" s="92"/>
      <c r="M1153" s="92"/>
      <c r="N1153" s="92"/>
      <c r="O1153" s="92"/>
      <c r="P1153" s="92"/>
      <c r="Q1153" s="578"/>
      <c r="R1153" s="578"/>
      <c r="S1153" s="578"/>
      <c r="T1153" s="578"/>
      <c r="U1153" s="578"/>
      <c r="V1153" s="578"/>
      <c r="W1153" s="578"/>
      <c r="X1153" s="578"/>
      <c r="Y1153" s="578"/>
      <c r="Z1153" s="578"/>
      <c r="AA1153" s="92"/>
    </row>
    <row r="1154" spans="3:27" s="2" customFormat="1">
      <c r="C1154" s="92"/>
      <c r="D1154" s="92"/>
      <c r="E1154" s="92"/>
      <c r="F1154" s="92"/>
      <c r="G1154" s="92"/>
      <c r="H1154" s="92"/>
      <c r="I1154" s="92"/>
      <c r="J1154" s="92"/>
      <c r="K1154" s="92"/>
      <c r="L1154" s="92"/>
      <c r="M1154" s="92"/>
      <c r="N1154" s="92"/>
      <c r="O1154" s="92"/>
      <c r="P1154" s="92"/>
      <c r="Q1154" s="578"/>
      <c r="R1154" s="578"/>
      <c r="S1154" s="578"/>
      <c r="T1154" s="578"/>
      <c r="U1154" s="578"/>
      <c r="V1154" s="578"/>
      <c r="W1154" s="578"/>
      <c r="X1154" s="578"/>
      <c r="Y1154" s="578"/>
      <c r="Z1154" s="578"/>
      <c r="AA1154" s="92"/>
    </row>
    <row r="1155" spans="3:27" s="2" customFormat="1">
      <c r="C1155" s="92"/>
      <c r="D1155" s="92"/>
      <c r="E1155" s="92"/>
      <c r="F1155" s="92"/>
      <c r="G1155" s="92"/>
      <c r="H1155" s="92"/>
      <c r="I1155" s="92"/>
      <c r="J1155" s="92"/>
      <c r="K1155" s="92"/>
      <c r="L1155" s="92"/>
      <c r="M1155" s="92"/>
      <c r="N1155" s="92"/>
      <c r="O1155" s="92"/>
      <c r="P1155" s="92"/>
      <c r="Q1155" s="578"/>
      <c r="R1155" s="578"/>
      <c r="S1155" s="578"/>
      <c r="T1155" s="578"/>
      <c r="U1155" s="578"/>
      <c r="V1155" s="578"/>
      <c r="W1155" s="578"/>
      <c r="X1155" s="578"/>
      <c r="Y1155" s="578"/>
      <c r="Z1155" s="578"/>
      <c r="AA1155" s="92"/>
    </row>
    <row r="1156" spans="3:27" s="2" customFormat="1">
      <c r="C1156" s="92"/>
      <c r="D1156" s="92"/>
      <c r="E1156" s="92"/>
      <c r="F1156" s="92"/>
      <c r="G1156" s="92"/>
      <c r="H1156" s="92"/>
      <c r="I1156" s="92"/>
      <c r="J1156" s="92"/>
      <c r="K1156" s="92"/>
      <c r="L1156" s="92"/>
      <c r="M1156" s="92"/>
      <c r="N1156" s="92"/>
      <c r="O1156" s="92"/>
      <c r="P1156" s="92"/>
      <c r="Q1156" s="578"/>
      <c r="R1156" s="578"/>
      <c r="S1156" s="578"/>
      <c r="T1156" s="578"/>
      <c r="U1156" s="578"/>
      <c r="V1156" s="578"/>
      <c r="W1156" s="578"/>
      <c r="X1156" s="578"/>
      <c r="Y1156" s="578"/>
      <c r="Z1156" s="578"/>
      <c r="AA1156" s="92"/>
    </row>
    <row r="1157" spans="3:27" s="2" customFormat="1">
      <c r="C1157" s="92"/>
      <c r="D1157" s="92"/>
      <c r="E1157" s="92"/>
      <c r="F1157" s="92"/>
      <c r="G1157" s="92"/>
      <c r="H1157" s="92"/>
      <c r="I1157" s="92"/>
      <c r="J1157" s="92"/>
      <c r="K1157" s="92"/>
      <c r="L1157" s="92"/>
      <c r="M1157" s="92"/>
      <c r="N1157" s="92"/>
      <c r="O1157" s="92"/>
      <c r="P1157" s="92"/>
      <c r="Q1157" s="578"/>
      <c r="R1157" s="578"/>
      <c r="S1157" s="578"/>
      <c r="T1157" s="578"/>
      <c r="U1157" s="578"/>
      <c r="V1157" s="578"/>
      <c r="W1157" s="578"/>
      <c r="X1157" s="578"/>
      <c r="Y1157" s="578"/>
      <c r="Z1157" s="578"/>
      <c r="AA1157" s="92"/>
    </row>
    <row r="1158" spans="3:27" s="2" customFormat="1">
      <c r="C1158" s="92"/>
      <c r="D1158" s="92"/>
      <c r="E1158" s="92"/>
      <c r="F1158" s="92"/>
      <c r="G1158" s="92"/>
      <c r="H1158" s="92"/>
      <c r="I1158" s="92"/>
      <c r="J1158" s="92"/>
      <c r="K1158" s="92"/>
      <c r="L1158" s="92"/>
      <c r="M1158" s="92"/>
      <c r="N1158" s="92"/>
      <c r="O1158" s="92"/>
      <c r="P1158" s="92"/>
      <c r="Q1158" s="578"/>
      <c r="R1158" s="578"/>
      <c r="S1158" s="578"/>
      <c r="T1158" s="578"/>
      <c r="U1158" s="578"/>
      <c r="V1158" s="578"/>
      <c r="W1158" s="578"/>
      <c r="X1158" s="578"/>
      <c r="Y1158" s="578"/>
      <c r="Z1158" s="578"/>
      <c r="AA1158" s="92"/>
    </row>
    <row r="1159" spans="3:27" s="2" customFormat="1">
      <c r="C1159" s="92"/>
      <c r="D1159" s="92"/>
      <c r="E1159" s="92"/>
      <c r="F1159" s="92"/>
      <c r="G1159" s="92"/>
      <c r="H1159" s="92"/>
      <c r="I1159" s="92"/>
      <c r="J1159" s="92"/>
      <c r="K1159" s="92"/>
      <c r="L1159" s="92"/>
      <c r="M1159" s="92"/>
      <c r="N1159" s="92"/>
      <c r="O1159" s="92"/>
      <c r="P1159" s="92"/>
      <c r="Q1159" s="578"/>
      <c r="R1159" s="578"/>
      <c r="S1159" s="578"/>
      <c r="T1159" s="578"/>
      <c r="U1159" s="578"/>
      <c r="V1159" s="578"/>
      <c r="W1159" s="578"/>
      <c r="X1159" s="578"/>
      <c r="Y1159" s="578"/>
      <c r="Z1159" s="578"/>
      <c r="AA1159" s="92"/>
    </row>
    <row r="1160" spans="3:27" s="2" customFormat="1">
      <c r="C1160" s="92"/>
      <c r="D1160" s="92"/>
      <c r="E1160" s="92"/>
      <c r="F1160" s="92"/>
      <c r="G1160" s="92"/>
      <c r="H1160" s="92"/>
      <c r="I1160" s="92"/>
      <c r="J1160" s="92"/>
      <c r="K1160" s="92"/>
      <c r="L1160" s="92"/>
      <c r="M1160" s="92"/>
      <c r="N1160" s="92"/>
      <c r="O1160" s="92"/>
      <c r="P1160" s="92"/>
      <c r="Q1160" s="578"/>
      <c r="R1160" s="578"/>
      <c r="S1160" s="578"/>
      <c r="T1160" s="578"/>
      <c r="U1160" s="578"/>
      <c r="V1160" s="578"/>
      <c r="W1160" s="578"/>
      <c r="X1160" s="578"/>
      <c r="Y1160" s="578"/>
      <c r="Z1160" s="578"/>
      <c r="AA1160" s="92"/>
    </row>
    <row r="1161" spans="3:27" s="2" customFormat="1">
      <c r="C1161" s="92"/>
      <c r="D1161" s="92"/>
      <c r="E1161" s="92"/>
      <c r="F1161" s="92"/>
      <c r="G1161" s="92"/>
      <c r="H1161" s="92"/>
      <c r="I1161" s="92"/>
      <c r="J1161" s="92"/>
      <c r="K1161" s="92"/>
      <c r="L1161" s="92"/>
      <c r="M1161" s="92"/>
      <c r="N1161" s="92"/>
      <c r="O1161" s="92"/>
      <c r="P1161" s="92"/>
      <c r="Q1161" s="578"/>
      <c r="R1161" s="578"/>
      <c r="S1161" s="578"/>
      <c r="T1161" s="578"/>
      <c r="U1161" s="578"/>
      <c r="V1161" s="578"/>
      <c r="W1161" s="578"/>
      <c r="X1161" s="578"/>
      <c r="Y1161" s="578"/>
      <c r="Z1161" s="578"/>
      <c r="AA1161" s="92"/>
    </row>
    <row r="1162" spans="3:27" s="2" customFormat="1">
      <c r="C1162" s="92"/>
      <c r="D1162" s="92"/>
      <c r="E1162" s="92"/>
      <c r="F1162" s="92"/>
      <c r="G1162" s="92"/>
      <c r="H1162" s="92"/>
      <c r="I1162" s="92"/>
      <c r="J1162" s="92"/>
      <c r="K1162" s="92"/>
      <c r="L1162" s="92"/>
      <c r="M1162" s="92"/>
      <c r="N1162" s="92"/>
      <c r="O1162" s="92"/>
      <c r="P1162" s="92"/>
      <c r="Q1162" s="578"/>
      <c r="R1162" s="578"/>
      <c r="S1162" s="578"/>
      <c r="T1162" s="578"/>
      <c r="U1162" s="578"/>
      <c r="V1162" s="578"/>
      <c r="W1162" s="578"/>
      <c r="X1162" s="578"/>
      <c r="Y1162" s="578"/>
      <c r="Z1162" s="578"/>
      <c r="AA1162" s="92"/>
    </row>
    <row r="1163" spans="3:27" s="2" customFormat="1">
      <c r="C1163" s="92"/>
      <c r="D1163" s="92"/>
      <c r="E1163" s="92"/>
      <c r="F1163" s="92"/>
      <c r="G1163" s="92"/>
      <c r="H1163" s="92"/>
      <c r="I1163" s="92"/>
      <c r="J1163" s="92"/>
      <c r="K1163" s="92"/>
      <c r="L1163" s="92"/>
      <c r="M1163" s="92"/>
      <c r="N1163" s="92"/>
      <c r="O1163" s="92"/>
      <c r="P1163" s="92"/>
      <c r="Q1163" s="578"/>
      <c r="R1163" s="578"/>
      <c r="S1163" s="578"/>
      <c r="T1163" s="578"/>
      <c r="U1163" s="578"/>
      <c r="V1163" s="578"/>
      <c r="W1163" s="578"/>
      <c r="X1163" s="578"/>
      <c r="Y1163" s="578"/>
      <c r="Z1163" s="578"/>
      <c r="AA1163" s="92"/>
    </row>
    <row r="1164" spans="3:27" s="2" customFormat="1">
      <c r="C1164" s="92"/>
      <c r="D1164" s="92"/>
      <c r="E1164" s="92"/>
      <c r="F1164" s="92"/>
      <c r="G1164" s="92"/>
      <c r="H1164" s="92"/>
      <c r="I1164" s="92"/>
      <c r="J1164" s="92"/>
      <c r="K1164" s="92"/>
      <c r="L1164" s="92"/>
      <c r="M1164" s="92"/>
      <c r="N1164" s="92"/>
      <c r="O1164" s="92"/>
      <c r="P1164" s="92"/>
      <c r="Q1164" s="578"/>
      <c r="R1164" s="578"/>
      <c r="S1164" s="578"/>
      <c r="T1164" s="578"/>
      <c r="U1164" s="578"/>
      <c r="V1164" s="578"/>
      <c r="W1164" s="578"/>
      <c r="X1164" s="578"/>
      <c r="Y1164" s="578"/>
      <c r="Z1164" s="578"/>
      <c r="AA1164" s="92"/>
    </row>
    <row r="1165" spans="3:27" s="2" customFormat="1">
      <c r="C1165" s="92"/>
      <c r="D1165" s="92"/>
      <c r="E1165" s="92"/>
      <c r="F1165" s="92"/>
      <c r="G1165" s="92"/>
      <c r="H1165" s="92"/>
      <c r="I1165" s="92"/>
      <c r="J1165" s="92"/>
      <c r="K1165" s="92"/>
      <c r="L1165" s="92"/>
      <c r="M1165" s="92"/>
      <c r="N1165" s="92"/>
      <c r="O1165" s="92"/>
      <c r="P1165" s="92"/>
      <c r="Q1165" s="578"/>
      <c r="R1165" s="578"/>
      <c r="S1165" s="578"/>
      <c r="T1165" s="578"/>
      <c r="U1165" s="578"/>
      <c r="V1165" s="578"/>
      <c r="W1165" s="578"/>
      <c r="X1165" s="578"/>
      <c r="Y1165" s="578"/>
      <c r="Z1165" s="578"/>
      <c r="AA1165" s="92"/>
    </row>
    <row r="1166" spans="3:27" s="2" customFormat="1">
      <c r="C1166" s="92"/>
      <c r="D1166" s="92"/>
      <c r="E1166" s="92"/>
      <c r="F1166" s="92"/>
      <c r="G1166" s="92"/>
      <c r="H1166" s="92"/>
      <c r="I1166" s="92"/>
      <c r="J1166" s="92"/>
      <c r="K1166" s="92"/>
      <c r="L1166" s="92"/>
      <c r="M1166" s="92"/>
      <c r="N1166" s="92"/>
      <c r="O1166" s="92"/>
      <c r="P1166" s="92"/>
      <c r="Q1166" s="578"/>
      <c r="R1166" s="578"/>
      <c r="S1166" s="578"/>
      <c r="T1166" s="578"/>
      <c r="U1166" s="578"/>
      <c r="V1166" s="578"/>
      <c r="W1166" s="578"/>
      <c r="X1166" s="578"/>
      <c r="Y1166" s="578"/>
      <c r="Z1166" s="578"/>
      <c r="AA1166" s="92"/>
    </row>
    <row r="1167" spans="3:27" s="2" customFormat="1">
      <c r="C1167" s="92"/>
      <c r="D1167" s="92"/>
      <c r="E1167" s="92"/>
      <c r="F1167" s="92"/>
      <c r="G1167" s="92"/>
      <c r="H1167" s="92"/>
      <c r="I1167" s="92"/>
      <c r="J1167" s="92"/>
      <c r="K1167" s="92"/>
      <c r="L1167" s="92"/>
      <c r="M1167" s="92"/>
      <c r="N1167" s="92"/>
      <c r="O1167" s="92"/>
      <c r="P1167" s="92"/>
      <c r="Q1167" s="578"/>
      <c r="R1167" s="578"/>
      <c r="S1167" s="578"/>
      <c r="T1167" s="578"/>
      <c r="U1167" s="578"/>
      <c r="V1167" s="578"/>
      <c r="W1167" s="578"/>
      <c r="X1167" s="578"/>
      <c r="Y1167" s="578"/>
      <c r="Z1167" s="578"/>
      <c r="AA1167" s="92"/>
    </row>
    <row r="1168" spans="3:27" s="2" customFormat="1">
      <c r="C1168" s="92"/>
      <c r="D1168" s="92"/>
      <c r="E1168" s="92"/>
      <c r="F1168" s="92"/>
      <c r="G1168" s="92"/>
      <c r="H1168" s="92"/>
      <c r="I1168" s="92"/>
      <c r="J1168" s="92"/>
      <c r="K1168" s="92"/>
      <c r="L1168" s="92"/>
      <c r="M1168" s="92"/>
      <c r="N1168" s="92"/>
      <c r="O1168" s="92"/>
      <c r="P1168" s="92"/>
      <c r="Q1168" s="578"/>
      <c r="R1168" s="578"/>
      <c r="S1168" s="578"/>
      <c r="T1168" s="578"/>
      <c r="U1168" s="578"/>
      <c r="V1168" s="578"/>
      <c r="W1168" s="578"/>
      <c r="X1168" s="578"/>
      <c r="Y1168" s="578"/>
      <c r="Z1168" s="578"/>
      <c r="AA1168" s="92"/>
    </row>
    <row r="1169" spans="3:27" s="2" customFormat="1">
      <c r="C1169" s="92"/>
      <c r="D1169" s="92"/>
      <c r="E1169" s="92"/>
      <c r="F1169" s="92"/>
      <c r="G1169" s="92"/>
      <c r="H1169" s="92"/>
      <c r="I1169" s="92"/>
      <c r="J1169" s="92"/>
      <c r="K1169" s="92"/>
      <c r="L1169" s="92"/>
      <c r="M1169" s="92"/>
      <c r="N1169" s="92"/>
      <c r="O1169" s="92"/>
      <c r="P1169" s="92"/>
      <c r="Q1169" s="578"/>
      <c r="R1169" s="578"/>
      <c r="S1169" s="578"/>
      <c r="T1169" s="578"/>
      <c r="U1169" s="578"/>
      <c r="V1169" s="578"/>
      <c r="W1169" s="578"/>
      <c r="X1169" s="578"/>
      <c r="Y1169" s="578"/>
      <c r="Z1169" s="578"/>
      <c r="AA1169" s="92"/>
    </row>
    <row r="1170" spans="3:27" s="2" customFormat="1">
      <c r="C1170" s="92"/>
      <c r="D1170" s="92"/>
      <c r="E1170" s="92"/>
      <c r="F1170" s="92"/>
      <c r="G1170" s="92"/>
      <c r="H1170" s="92"/>
      <c r="I1170" s="92"/>
      <c r="J1170" s="92"/>
      <c r="K1170" s="92"/>
      <c r="L1170" s="92"/>
      <c r="M1170" s="92"/>
      <c r="N1170" s="92"/>
      <c r="O1170" s="92"/>
      <c r="P1170" s="92"/>
      <c r="Q1170" s="578"/>
      <c r="R1170" s="578"/>
      <c r="S1170" s="578"/>
      <c r="T1170" s="578"/>
      <c r="U1170" s="578"/>
      <c r="V1170" s="578"/>
      <c r="W1170" s="578"/>
      <c r="X1170" s="578"/>
      <c r="Y1170" s="578"/>
      <c r="Z1170" s="578"/>
      <c r="AA1170" s="92"/>
    </row>
    <row r="1171" spans="3:27" s="2" customFormat="1">
      <c r="C1171" s="92"/>
      <c r="D1171" s="92"/>
      <c r="E1171" s="92"/>
      <c r="F1171" s="92"/>
      <c r="G1171" s="92"/>
      <c r="H1171" s="92"/>
      <c r="I1171" s="92"/>
      <c r="J1171" s="92"/>
      <c r="K1171" s="92"/>
      <c r="L1171" s="92"/>
      <c r="M1171" s="92"/>
      <c r="N1171" s="92"/>
      <c r="O1171" s="92"/>
      <c r="P1171" s="92"/>
      <c r="Q1171" s="578"/>
      <c r="R1171" s="578"/>
      <c r="S1171" s="578"/>
      <c r="T1171" s="578"/>
      <c r="U1171" s="578"/>
      <c r="V1171" s="578"/>
      <c r="W1171" s="578"/>
      <c r="X1171" s="578"/>
      <c r="Y1171" s="578"/>
      <c r="Z1171" s="578"/>
      <c r="AA1171" s="92"/>
    </row>
    <row r="1172" spans="3:27" s="2" customFormat="1">
      <c r="C1172" s="92"/>
      <c r="D1172" s="92"/>
      <c r="E1172" s="92"/>
      <c r="F1172" s="92"/>
      <c r="G1172" s="92"/>
      <c r="H1172" s="92"/>
      <c r="I1172" s="92"/>
      <c r="J1172" s="92"/>
      <c r="K1172" s="92"/>
      <c r="L1172" s="92"/>
      <c r="M1172" s="92"/>
      <c r="N1172" s="92"/>
      <c r="O1172" s="92"/>
      <c r="P1172" s="92"/>
      <c r="Q1172" s="578"/>
      <c r="R1172" s="578"/>
      <c r="S1172" s="578"/>
      <c r="T1172" s="578"/>
      <c r="U1172" s="578"/>
      <c r="V1172" s="578"/>
      <c r="W1172" s="578"/>
      <c r="X1172" s="578"/>
      <c r="Y1172" s="578"/>
      <c r="Z1172" s="578"/>
      <c r="AA1172" s="92"/>
    </row>
    <row r="1173" spans="3:27" s="2" customFormat="1">
      <c r="C1173" s="92"/>
      <c r="D1173" s="92"/>
      <c r="E1173" s="92"/>
      <c r="F1173" s="92"/>
      <c r="G1173" s="92"/>
      <c r="H1173" s="92"/>
      <c r="I1173" s="92"/>
      <c r="J1173" s="92"/>
      <c r="K1173" s="92"/>
      <c r="L1173" s="92"/>
      <c r="M1173" s="92"/>
      <c r="N1173" s="92"/>
      <c r="O1173" s="92"/>
      <c r="P1173" s="92"/>
      <c r="Q1173" s="578"/>
      <c r="R1173" s="578"/>
      <c r="S1173" s="578"/>
      <c r="T1173" s="578"/>
      <c r="U1173" s="578"/>
      <c r="V1173" s="578"/>
      <c r="W1173" s="578"/>
      <c r="X1173" s="578"/>
      <c r="Y1173" s="578"/>
      <c r="Z1173" s="578"/>
      <c r="AA1173" s="92"/>
    </row>
    <row r="1174" spans="3:27" s="2" customFormat="1">
      <c r="C1174" s="92"/>
      <c r="D1174" s="92"/>
      <c r="E1174" s="92"/>
      <c r="F1174" s="92"/>
      <c r="G1174" s="92"/>
      <c r="H1174" s="92"/>
      <c r="I1174" s="92"/>
      <c r="J1174" s="92"/>
      <c r="K1174" s="92"/>
      <c r="L1174" s="92"/>
      <c r="M1174" s="92"/>
      <c r="N1174" s="92"/>
      <c r="O1174" s="92"/>
      <c r="P1174" s="92"/>
      <c r="Q1174" s="578"/>
      <c r="R1174" s="578"/>
      <c r="S1174" s="578"/>
      <c r="T1174" s="578"/>
      <c r="U1174" s="578"/>
      <c r="V1174" s="578"/>
      <c r="W1174" s="578"/>
      <c r="X1174" s="578"/>
      <c r="Y1174" s="578"/>
      <c r="Z1174" s="578"/>
      <c r="AA1174" s="92"/>
    </row>
    <row r="1175" spans="3:27" s="2" customFormat="1">
      <c r="C1175" s="92"/>
      <c r="D1175" s="92"/>
      <c r="E1175" s="92"/>
      <c r="F1175" s="92"/>
      <c r="G1175" s="92"/>
      <c r="H1175" s="92"/>
      <c r="I1175" s="92"/>
      <c r="J1175" s="92"/>
      <c r="K1175" s="92"/>
      <c r="L1175" s="92"/>
      <c r="M1175" s="92"/>
      <c r="N1175" s="92"/>
      <c r="O1175" s="92"/>
      <c r="P1175" s="92"/>
      <c r="Q1175" s="578"/>
      <c r="R1175" s="578"/>
      <c r="S1175" s="578"/>
      <c r="T1175" s="578"/>
      <c r="U1175" s="578"/>
      <c r="V1175" s="578"/>
      <c r="W1175" s="578"/>
      <c r="X1175" s="578"/>
      <c r="Y1175" s="578"/>
      <c r="Z1175" s="578"/>
      <c r="AA1175" s="92"/>
    </row>
    <row r="1176" spans="3:27" s="2" customFormat="1">
      <c r="C1176" s="92"/>
      <c r="D1176" s="92"/>
      <c r="E1176" s="92"/>
      <c r="F1176" s="92"/>
      <c r="G1176" s="92"/>
      <c r="H1176" s="92"/>
      <c r="I1176" s="92"/>
      <c r="J1176" s="92"/>
      <c r="K1176" s="92"/>
      <c r="L1176" s="92"/>
      <c r="M1176" s="92"/>
      <c r="N1176" s="92"/>
      <c r="O1176" s="92"/>
      <c r="P1176" s="92"/>
      <c r="Q1176" s="578"/>
      <c r="R1176" s="578"/>
      <c r="S1176" s="578"/>
      <c r="T1176" s="578"/>
      <c r="U1176" s="578"/>
      <c r="V1176" s="578"/>
      <c r="W1176" s="578"/>
      <c r="X1176" s="578"/>
      <c r="Y1176" s="578"/>
      <c r="Z1176" s="578"/>
      <c r="AA1176" s="92"/>
    </row>
    <row r="1177" spans="3:27" s="2" customFormat="1">
      <c r="C1177" s="92"/>
      <c r="D1177" s="92"/>
      <c r="E1177" s="92"/>
      <c r="F1177" s="92"/>
      <c r="G1177" s="92"/>
      <c r="H1177" s="92"/>
      <c r="I1177" s="92"/>
      <c r="J1177" s="92"/>
      <c r="K1177" s="92"/>
      <c r="L1177" s="92"/>
      <c r="M1177" s="92"/>
      <c r="N1177" s="92"/>
      <c r="O1177" s="92"/>
      <c r="P1177" s="92"/>
      <c r="Q1177" s="578"/>
      <c r="R1177" s="578"/>
      <c r="S1177" s="578"/>
      <c r="T1177" s="578"/>
      <c r="U1177" s="578"/>
      <c r="V1177" s="578"/>
      <c r="W1177" s="578"/>
      <c r="X1177" s="578"/>
      <c r="Y1177" s="578"/>
      <c r="Z1177" s="578"/>
      <c r="AA1177" s="92"/>
    </row>
    <row r="1178" spans="3:27" s="2" customFormat="1">
      <c r="C1178" s="92"/>
      <c r="D1178" s="92"/>
      <c r="E1178" s="92"/>
      <c r="F1178" s="92"/>
      <c r="G1178" s="92"/>
      <c r="H1178" s="92"/>
      <c r="I1178" s="92"/>
      <c r="J1178" s="92"/>
      <c r="K1178" s="92"/>
      <c r="L1178" s="92"/>
      <c r="M1178" s="92"/>
      <c r="N1178" s="92"/>
      <c r="O1178" s="92"/>
      <c r="P1178" s="92"/>
      <c r="Q1178" s="578"/>
      <c r="R1178" s="578"/>
      <c r="S1178" s="578"/>
      <c r="T1178" s="578"/>
      <c r="U1178" s="578"/>
      <c r="V1178" s="578"/>
      <c r="W1178" s="578"/>
      <c r="X1178" s="578"/>
      <c r="Y1178" s="578"/>
      <c r="Z1178" s="578"/>
      <c r="AA1178" s="92"/>
    </row>
    <row r="1179" spans="3:27" s="2" customFormat="1">
      <c r="C1179" s="92"/>
      <c r="D1179" s="92"/>
      <c r="E1179" s="92"/>
      <c r="F1179" s="92"/>
      <c r="G1179" s="92"/>
      <c r="H1179" s="92"/>
      <c r="I1179" s="92"/>
      <c r="J1179" s="92"/>
      <c r="K1179" s="92"/>
      <c r="L1179" s="92"/>
      <c r="M1179" s="92"/>
      <c r="N1179" s="92"/>
      <c r="O1179" s="92"/>
      <c r="P1179" s="92"/>
      <c r="Q1179" s="578"/>
      <c r="R1179" s="578"/>
      <c r="S1179" s="578"/>
      <c r="T1179" s="578"/>
      <c r="U1179" s="578"/>
      <c r="V1179" s="578"/>
      <c r="W1179" s="578"/>
      <c r="X1179" s="578"/>
      <c r="Y1179" s="578"/>
      <c r="Z1179" s="578"/>
      <c r="AA1179" s="92"/>
    </row>
    <row r="1180" spans="3:27" s="2" customFormat="1">
      <c r="C1180" s="92"/>
      <c r="D1180" s="92"/>
      <c r="E1180" s="92"/>
      <c r="F1180" s="92"/>
      <c r="G1180" s="92"/>
      <c r="H1180" s="92"/>
      <c r="I1180" s="92"/>
      <c r="J1180" s="92"/>
      <c r="K1180" s="92"/>
      <c r="L1180" s="92"/>
      <c r="M1180" s="92"/>
      <c r="N1180" s="92"/>
      <c r="O1180" s="92"/>
      <c r="P1180" s="92"/>
      <c r="Q1180" s="578"/>
      <c r="R1180" s="578"/>
      <c r="S1180" s="578"/>
      <c r="T1180" s="578"/>
      <c r="U1180" s="578"/>
      <c r="V1180" s="578"/>
      <c r="W1180" s="578"/>
      <c r="X1180" s="578"/>
      <c r="Y1180" s="578"/>
      <c r="Z1180" s="578"/>
      <c r="AA1180" s="92"/>
    </row>
    <row r="1181" spans="3:27" s="2" customFormat="1">
      <c r="C1181" s="92"/>
      <c r="D1181" s="92"/>
      <c r="E1181" s="92"/>
      <c r="F1181" s="92"/>
      <c r="G1181" s="92"/>
      <c r="H1181" s="92"/>
      <c r="I1181" s="92"/>
      <c r="J1181" s="92"/>
      <c r="K1181" s="92"/>
      <c r="L1181" s="92"/>
      <c r="M1181" s="92"/>
      <c r="N1181" s="92"/>
      <c r="O1181" s="92"/>
      <c r="P1181" s="92"/>
      <c r="Q1181" s="578"/>
      <c r="R1181" s="578"/>
      <c r="S1181" s="578"/>
      <c r="T1181" s="578"/>
      <c r="U1181" s="578"/>
      <c r="V1181" s="578"/>
      <c r="W1181" s="578"/>
      <c r="X1181" s="578"/>
      <c r="Y1181" s="578"/>
      <c r="Z1181" s="578"/>
      <c r="AA1181" s="92"/>
    </row>
    <row r="1182" spans="3:27" s="2" customFormat="1">
      <c r="C1182" s="92"/>
      <c r="D1182" s="92"/>
      <c r="E1182" s="92"/>
      <c r="F1182" s="92"/>
      <c r="G1182" s="92"/>
      <c r="H1182" s="92"/>
      <c r="I1182" s="92"/>
      <c r="J1182" s="92"/>
      <c r="K1182" s="92"/>
      <c r="L1182" s="92"/>
      <c r="M1182" s="92"/>
      <c r="N1182" s="92"/>
      <c r="O1182" s="92"/>
      <c r="P1182" s="92"/>
      <c r="Q1182" s="578"/>
      <c r="R1182" s="578"/>
      <c r="S1182" s="578"/>
      <c r="T1182" s="578"/>
      <c r="U1182" s="578"/>
      <c r="V1182" s="578"/>
      <c r="W1182" s="578"/>
      <c r="X1182" s="578"/>
      <c r="Y1182" s="578"/>
      <c r="Z1182" s="578"/>
      <c r="AA1182" s="92"/>
    </row>
    <row r="1183" spans="3:27" s="2" customFormat="1">
      <c r="C1183" s="92"/>
      <c r="D1183" s="92"/>
      <c r="E1183" s="92"/>
      <c r="F1183" s="92"/>
      <c r="G1183" s="92"/>
      <c r="H1183" s="92"/>
      <c r="I1183" s="92"/>
      <c r="J1183" s="92"/>
      <c r="K1183" s="92"/>
      <c r="L1183" s="92"/>
      <c r="M1183" s="92"/>
      <c r="N1183" s="92"/>
      <c r="O1183" s="92"/>
      <c r="P1183" s="92"/>
      <c r="Q1183" s="578"/>
      <c r="R1183" s="578"/>
      <c r="S1183" s="578"/>
      <c r="T1183" s="578"/>
      <c r="U1183" s="578"/>
      <c r="V1183" s="578"/>
      <c r="W1183" s="578"/>
      <c r="X1183" s="578"/>
      <c r="Y1183" s="578"/>
      <c r="Z1183" s="578"/>
      <c r="AA1183" s="92"/>
    </row>
    <row r="1184" spans="3:27" s="2" customFormat="1">
      <c r="C1184" s="92"/>
      <c r="D1184" s="92"/>
      <c r="E1184" s="92"/>
      <c r="F1184" s="92"/>
      <c r="G1184" s="92"/>
      <c r="H1184" s="92"/>
      <c r="I1184" s="92"/>
      <c r="J1184" s="92"/>
      <c r="K1184" s="92"/>
      <c r="L1184" s="92"/>
      <c r="M1184" s="92"/>
      <c r="N1184" s="92"/>
      <c r="O1184" s="92"/>
      <c r="P1184" s="92"/>
      <c r="Q1184" s="578"/>
      <c r="R1184" s="578"/>
      <c r="S1184" s="578"/>
      <c r="T1184" s="578"/>
      <c r="U1184" s="578"/>
      <c r="V1184" s="578"/>
      <c r="W1184" s="578"/>
      <c r="X1184" s="578"/>
      <c r="Y1184" s="578"/>
      <c r="Z1184" s="578"/>
      <c r="AA1184" s="92"/>
    </row>
    <row r="1185" spans="3:27" s="2" customFormat="1">
      <c r="C1185" s="92"/>
      <c r="D1185" s="92"/>
      <c r="E1185" s="92"/>
      <c r="F1185" s="92"/>
      <c r="G1185" s="92"/>
      <c r="H1185" s="92"/>
      <c r="I1185" s="92"/>
      <c r="J1185" s="92"/>
      <c r="K1185" s="92"/>
      <c r="L1185" s="92"/>
      <c r="M1185" s="92"/>
      <c r="N1185" s="92"/>
      <c r="O1185" s="92"/>
      <c r="P1185" s="92"/>
      <c r="Q1185" s="578"/>
      <c r="R1185" s="578"/>
      <c r="S1185" s="578"/>
      <c r="T1185" s="578"/>
      <c r="U1185" s="578"/>
      <c r="V1185" s="578"/>
      <c r="W1185" s="578"/>
      <c r="X1185" s="578"/>
      <c r="Y1185" s="578"/>
      <c r="Z1185" s="578"/>
      <c r="AA1185" s="92"/>
    </row>
    <row r="1186" spans="3:27" s="2" customFormat="1">
      <c r="C1186" s="92"/>
      <c r="D1186" s="92"/>
      <c r="E1186" s="92"/>
      <c r="F1186" s="92"/>
      <c r="G1186" s="92"/>
      <c r="H1186" s="92"/>
      <c r="I1186" s="92"/>
      <c r="J1186" s="92"/>
      <c r="K1186" s="92"/>
      <c r="L1186" s="92"/>
      <c r="M1186" s="92"/>
      <c r="N1186" s="92"/>
      <c r="O1186" s="92"/>
      <c r="P1186" s="92"/>
      <c r="Q1186" s="578"/>
      <c r="R1186" s="578"/>
      <c r="S1186" s="578"/>
      <c r="T1186" s="578"/>
      <c r="U1186" s="578"/>
      <c r="V1186" s="578"/>
      <c r="W1186" s="578"/>
      <c r="X1186" s="578"/>
      <c r="Y1186" s="578"/>
      <c r="Z1186" s="578"/>
      <c r="AA1186" s="92"/>
    </row>
    <row r="1187" spans="3:27" s="2" customFormat="1">
      <c r="C1187" s="92"/>
      <c r="D1187" s="92"/>
      <c r="E1187" s="92"/>
      <c r="F1187" s="92"/>
      <c r="G1187" s="92"/>
      <c r="H1187" s="92"/>
      <c r="I1187" s="92"/>
      <c r="J1187" s="92"/>
      <c r="K1187" s="92"/>
      <c r="L1187" s="92"/>
      <c r="M1187" s="92"/>
      <c r="N1187" s="92"/>
      <c r="O1187" s="92"/>
      <c r="P1187" s="92"/>
      <c r="Q1187" s="578"/>
      <c r="R1187" s="578"/>
      <c r="S1187" s="578"/>
      <c r="T1187" s="578"/>
      <c r="U1187" s="578"/>
      <c r="V1187" s="578"/>
      <c r="W1187" s="578"/>
      <c r="X1187" s="578"/>
      <c r="Y1187" s="578"/>
      <c r="Z1187" s="578"/>
      <c r="AA1187" s="92"/>
    </row>
    <row r="1188" spans="3:27" s="2" customFormat="1">
      <c r="C1188" s="92"/>
      <c r="D1188" s="92"/>
      <c r="E1188" s="92"/>
      <c r="F1188" s="92"/>
      <c r="G1188" s="92"/>
      <c r="H1188" s="92"/>
      <c r="I1188" s="92"/>
      <c r="J1188" s="92"/>
      <c r="K1188" s="92"/>
      <c r="L1188" s="92"/>
      <c r="M1188" s="92"/>
      <c r="N1188" s="92"/>
      <c r="O1188" s="92"/>
      <c r="P1188" s="92"/>
      <c r="Q1188" s="578"/>
      <c r="R1188" s="578"/>
      <c r="S1188" s="578"/>
      <c r="T1188" s="578"/>
      <c r="U1188" s="578"/>
      <c r="V1188" s="578"/>
      <c r="W1188" s="578"/>
      <c r="X1188" s="578"/>
      <c r="Y1188" s="578"/>
      <c r="Z1188" s="578"/>
      <c r="AA1188" s="92"/>
    </row>
    <row r="1189" spans="3:27" s="2" customFormat="1">
      <c r="C1189" s="92"/>
      <c r="D1189" s="92"/>
      <c r="E1189" s="92"/>
      <c r="F1189" s="92"/>
      <c r="G1189" s="92"/>
      <c r="H1189" s="92"/>
      <c r="I1189" s="92"/>
      <c r="J1189" s="92"/>
      <c r="K1189" s="92"/>
      <c r="L1189" s="92"/>
      <c r="M1189" s="92"/>
      <c r="N1189" s="92"/>
      <c r="O1189" s="92"/>
      <c r="P1189" s="92"/>
      <c r="Q1189" s="578"/>
      <c r="R1189" s="578"/>
      <c r="S1189" s="578"/>
      <c r="T1189" s="578"/>
      <c r="U1189" s="578"/>
      <c r="V1189" s="578"/>
      <c r="W1189" s="578"/>
      <c r="X1189" s="578"/>
      <c r="Y1189" s="578"/>
      <c r="Z1189" s="578"/>
      <c r="AA1189" s="92"/>
    </row>
    <row r="1190" spans="3:27" s="2" customFormat="1">
      <c r="C1190" s="92"/>
      <c r="D1190" s="92"/>
      <c r="E1190" s="92"/>
      <c r="F1190" s="92"/>
      <c r="G1190" s="92"/>
      <c r="H1190" s="92"/>
      <c r="I1190" s="92"/>
      <c r="J1190" s="92"/>
      <c r="K1190" s="92"/>
      <c r="L1190" s="92"/>
      <c r="M1190" s="92"/>
      <c r="N1190" s="92"/>
      <c r="O1190" s="92"/>
      <c r="P1190" s="92"/>
      <c r="Q1190" s="578"/>
      <c r="R1190" s="578"/>
      <c r="S1190" s="578"/>
      <c r="T1190" s="578"/>
      <c r="U1190" s="578"/>
      <c r="V1190" s="578"/>
      <c r="W1190" s="578"/>
      <c r="X1190" s="578"/>
      <c r="Y1190" s="578"/>
      <c r="Z1190" s="578"/>
      <c r="AA1190" s="92"/>
    </row>
    <row r="1191" spans="3:27" s="2" customFormat="1">
      <c r="C1191" s="92"/>
      <c r="D1191" s="92"/>
      <c r="E1191" s="92"/>
      <c r="F1191" s="92"/>
      <c r="G1191" s="92"/>
      <c r="H1191" s="92"/>
      <c r="I1191" s="92"/>
      <c r="J1191" s="92"/>
      <c r="K1191" s="92"/>
      <c r="L1191" s="92"/>
      <c r="M1191" s="92"/>
      <c r="N1191" s="92"/>
      <c r="O1191" s="92"/>
      <c r="P1191" s="92"/>
      <c r="Q1191" s="578"/>
      <c r="R1191" s="578"/>
      <c r="S1191" s="578"/>
      <c r="T1191" s="578"/>
      <c r="U1191" s="578"/>
      <c r="V1191" s="578"/>
      <c r="W1191" s="578"/>
      <c r="X1191" s="578"/>
      <c r="Y1191" s="578"/>
      <c r="Z1191" s="578"/>
      <c r="AA1191" s="92"/>
    </row>
    <row r="1192" spans="3:27" s="2" customFormat="1">
      <c r="C1192" s="92"/>
      <c r="D1192" s="92"/>
      <c r="E1192" s="92"/>
      <c r="F1192" s="92"/>
      <c r="G1192" s="92"/>
      <c r="H1192" s="92"/>
      <c r="I1192" s="92"/>
      <c r="J1192" s="92"/>
      <c r="K1192" s="92"/>
      <c r="L1192" s="92"/>
      <c r="M1192" s="92"/>
      <c r="N1192" s="92"/>
      <c r="O1192" s="92"/>
      <c r="P1192" s="92"/>
      <c r="Q1192" s="578"/>
      <c r="R1192" s="578"/>
      <c r="S1192" s="578"/>
      <c r="T1192" s="578"/>
      <c r="U1192" s="578"/>
      <c r="V1192" s="578"/>
      <c r="W1192" s="578"/>
      <c r="X1192" s="578"/>
      <c r="Y1192" s="578"/>
      <c r="Z1192" s="578"/>
      <c r="AA1192" s="92"/>
    </row>
    <row r="1193" spans="3:27" s="2" customFormat="1">
      <c r="C1193" s="92"/>
      <c r="D1193" s="92"/>
      <c r="E1193" s="92"/>
      <c r="F1193" s="92"/>
      <c r="G1193" s="92"/>
      <c r="H1193" s="92"/>
      <c r="I1193" s="92"/>
      <c r="J1193" s="92"/>
      <c r="K1193" s="92"/>
      <c r="L1193" s="92"/>
      <c r="M1193" s="92"/>
      <c r="N1193" s="92"/>
      <c r="O1193" s="92"/>
      <c r="P1193" s="92"/>
      <c r="Q1193" s="578"/>
      <c r="R1193" s="578"/>
      <c r="S1193" s="578"/>
      <c r="T1193" s="578"/>
      <c r="U1193" s="578"/>
      <c r="V1193" s="578"/>
      <c r="W1193" s="578"/>
      <c r="X1193" s="578"/>
      <c r="Y1193" s="578"/>
      <c r="Z1193" s="578"/>
      <c r="AA1193" s="92"/>
    </row>
    <row r="1194" spans="3:27" s="2" customFormat="1">
      <c r="C1194" s="92"/>
      <c r="D1194" s="92"/>
      <c r="E1194" s="92"/>
      <c r="F1194" s="92"/>
      <c r="G1194" s="92"/>
      <c r="H1194" s="92"/>
      <c r="I1194" s="92"/>
      <c r="J1194" s="92"/>
      <c r="K1194" s="92"/>
      <c r="L1194" s="92"/>
      <c r="M1194" s="92"/>
      <c r="N1194" s="92"/>
      <c r="O1194" s="92"/>
      <c r="P1194" s="92"/>
      <c r="Q1194" s="578"/>
      <c r="R1194" s="578"/>
      <c r="S1194" s="578"/>
      <c r="T1194" s="578"/>
      <c r="U1194" s="578"/>
      <c r="V1194" s="578"/>
      <c r="W1194" s="578"/>
      <c r="X1194" s="578"/>
      <c r="Y1194" s="578"/>
      <c r="Z1194" s="578"/>
      <c r="AA1194" s="92"/>
    </row>
    <row r="1195" spans="3:27" s="2" customFormat="1">
      <c r="C1195" s="92"/>
      <c r="D1195" s="92"/>
      <c r="E1195" s="92"/>
      <c r="F1195" s="92"/>
      <c r="G1195" s="92"/>
      <c r="H1195" s="92"/>
      <c r="I1195" s="92"/>
      <c r="J1195" s="92"/>
      <c r="K1195" s="92"/>
      <c r="L1195" s="92"/>
      <c r="M1195" s="92"/>
      <c r="N1195" s="92"/>
      <c r="O1195" s="92"/>
      <c r="P1195" s="92"/>
      <c r="Q1195" s="578"/>
      <c r="R1195" s="578"/>
      <c r="S1195" s="578"/>
      <c r="T1195" s="578"/>
      <c r="U1195" s="578"/>
      <c r="V1195" s="578"/>
      <c r="W1195" s="578"/>
      <c r="X1195" s="578"/>
      <c r="Y1195" s="578"/>
      <c r="Z1195" s="578"/>
      <c r="AA1195" s="92"/>
    </row>
    <row r="1196" spans="3:27" s="2" customFormat="1">
      <c r="C1196" s="92"/>
      <c r="D1196" s="92"/>
      <c r="E1196" s="92"/>
      <c r="F1196" s="92"/>
      <c r="G1196" s="92"/>
      <c r="H1196" s="92"/>
      <c r="I1196" s="92"/>
      <c r="J1196" s="92"/>
      <c r="K1196" s="92"/>
      <c r="L1196" s="92"/>
      <c r="M1196" s="92"/>
      <c r="N1196" s="92"/>
      <c r="O1196" s="92"/>
      <c r="P1196" s="92"/>
      <c r="Q1196" s="578"/>
      <c r="R1196" s="578"/>
      <c r="S1196" s="578"/>
      <c r="T1196" s="578"/>
      <c r="U1196" s="578"/>
      <c r="V1196" s="578"/>
      <c r="W1196" s="578"/>
      <c r="X1196" s="578"/>
      <c r="Y1196" s="578"/>
      <c r="Z1196" s="578"/>
      <c r="AA1196" s="92"/>
    </row>
    <row r="1197" spans="3:27" s="2" customFormat="1">
      <c r="C1197" s="92"/>
      <c r="D1197" s="92"/>
      <c r="E1197" s="92"/>
      <c r="F1197" s="92"/>
      <c r="G1197" s="92"/>
      <c r="H1197" s="92"/>
      <c r="I1197" s="92"/>
      <c r="J1197" s="92"/>
      <c r="K1197" s="92"/>
      <c r="L1197" s="92"/>
      <c r="M1197" s="92"/>
      <c r="N1197" s="92"/>
      <c r="O1197" s="92"/>
      <c r="P1197" s="92"/>
      <c r="Q1197" s="578"/>
      <c r="R1197" s="578"/>
      <c r="S1197" s="578"/>
      <c r="T1197" s="578"/>
      <c r="U1197" s="578"/>
      <c r="V1197" s="578"/>
      <c r="W1197" s="578"/>
      <c r="X1197" s="578"/>
      <c r="Y1197" s="578"/>
      <c r="Z1197" s="578"/>
      <c r="AA1197" s="92"/>
    </row>
    <row r="1198" spans="3:27" s="2" customFormat="1">
      <c r="C1198" s="92"/>
      <c r="D1198" s="92"/>
      <c r="E1198" s="92"/>
      <c r="F1198" s="92"/>
      <c r="G1198" s="92"/>
      <c r="H1198" s="92"/>
      <c r="I1198" s="92"/>
      <c r="J1198" s="92"/>
      <c r="K1198" s="92"/>
      <c r="L1198" s="92"/>
      <c r="M1198" s="92"/>
      <c r="N1198" s="92"/>
      <c r="O1198" s="92"/>
      <c r="P1198" s="92"/>
      <c r="Q1198" s="578"/>
      <c r="R1198" s="578"/>
      <c r="S1198" s="578"/>
      <c r="T1198" s="578"/>
      <c r="U1198" s="578"/>
      <c r="V1198" s="578"/>
      <c r="W1198" s="578"/>
      <c r="X1198" s="578"/>
      <c r="Y1198" s="578"/>
      <c r="Z1198" s="578"/>
      <c r="AA1198" s="92"/>
    </row>
    <row r="1199" spans="3:27" s="2" customFormat="1">
      <c r="C1199" s="92"/>
      <c r="D1199" s="92"/>
      <c r="E1199" s="92"/>
      <c r="F1199" s="92"/>
      <c r="G1199" s="92"/>
      <c r="H1199" s="92"/>
      <c r="I1199" s="92"/>
      <c r="J1199" s="92"/>
      <c r="K1199" s="92"/>
      <c r="L1199" s="92"/>
      <c r="M1199" s="92"/>
      <c r="N1199" s="92"/>
      <c r="O1199" s="92"/>
      <c r="P1199" s="92"/>
      <c r="Q1199" s="578"/>
      <c r="R1199" s="578"/>
      <c r="S1199" s="578"/>
      <c r="T1199" s="578"/>
      <c r="U1199" s="578"/>
      <c r="V1199" s="578"/>
      <c r="W1199" s="578"/>
      <c r="X1199" s="578"/>
      <c r="Y1199" s="578"/>
      <c r="Z1199" s="578"/>
      <c r="AA1199" s="92"/>
    </row>
    <row r="1200" spans="3:27" s="2" customFormat="1">
      <c r="C1200" s="92"/>
      <c r="D1200" s="92"/>
      <c r="E1200" s="92"/>
      <c r="F1200" s="92"/>
      <c r="G1200" s="92"/>
      <c r="H1200" s="92"/>
      <c r="I1200" s="92"/>
      <c r="J1200" s="92"/>
      <c r="K1200" s="92"/>
      <c r="L1200" s="92"/>
      <c r="M1200" s="92"/>
      <c r="N1200" s="92"/>
      <c r="O1200" s="92"/>
      <c r="P1200" s="92"/>
      <c r="Q1200" s="578"/>
      <c r="R1200" s="578"/>
      <c r="S1200" s="578"/>
      <c r="T1200" s="578"/>
      <c r="U1200" s="578"/>
      <c r="V1200" s="578"/>
      <c r="W1200" s="578"/>
      <c r="X1200" s="578"/>
      <c r="Y1200" s="578"/>
      <c r="Z1200" s="578"/>
      <c r="AA1200" s="92"/>
    </row>
    <row r="1201" spans="3:27" s="2" customFormat="1">
      <c r="C1201" s="92"/>
      <c r="D1201" s="92"/>
      <c r="E1201" s="92"/>
      <c r="F1201" s="92"/>
      <c r="G1201" s="92"/>
      <c r="H1201" s="92"/>
      <c r="I1201" s="92"/>
      <c r="J1201" s="92"/>
      <c r="K1201" s="92"/>
      <c r="L1201" s="92"/>
      <c r="M1201" s="92"/>
      <c r="N1201" s="92"/>
      <c r="O1201" s="92"/>
      <c r="P1201" s="92"/>
      <c r="Q1201" s="578"/>
      <c r="R1201" s="578"/>
      <c r="S1201" s="578"/>
      <c r="T1201" s="578"/>
      <c r="U1201" s="578"/>
      <c r="V1201" s="578"/>
      <c r="W1201" s="578"/>
      <c r="X1201" s="578"/>
      <c r="Y1201" s="578"/>
      <c r="Z1201" s="578"/>
      <c r="AA1201" s="92"/>
    </row>
    <row r="1202" spans="3:27" s="2" customFormat="1">
      <c r="C1202" s="92"/>
      <c r="D1202" s="92"/>
      <c r="E1202" s="92"/>
      <c r="F1202" s="92"/>
      <c r="G1202" s="92"/>
      <c r="H1202" s="92"/>
      <c r="I1202" s="92"/>
      <c r="J1202" s="92"/>
      <c r="K1202" s="92"/>
      <c r="L1202" s="92"/>
      <c r="M1202" s="92"/>
      <c r="N1202" s="92"/>
      <c r="O1202" s="92"/>
      <c r="P1202" s="92"/>
      <c r="Q1202" s="578"/>
      <c r="R1202" s="578"/>
      <c r="S1202" s="578"/>
      <c r="T1202" s="578"/>
      <c r="U1202" s="578"/>
      <c r="V1202" s="578"/>
      <c r="W1202" s="578"/>
      <c r="X1202" s="578"/>
      <c r="Y1202" s="578"/>
      <c r="Z1202" s="578"/>
      <c r="AA1202" s="92"/>
    </row>
    <row r="1203" spans="3:27" s="2" customFormat="1">
      <c r="C1203" s="92"/>
      <c r="D1203" s="92"/>
      <c r="E1203" s="92"/>
      <c r="F1203" s="92"/>
      <c r="G1203" s="92"/>
      <c r="H1203" s="92"/>
      <c r="I1203" s="92"/>
      <c r="J1203" s="92"/>
      <c r="K1203" s="92"/>
      <c r="L1203" s="92"/>
      <c r="M1203" s="92"/>
      <c r="N1203" s="92"/>
      <c r="O1203" s="92"/>
      <c r="P1203" s="92"/>
      <c r="Q1203" s="578"/>
      <c r="R1203" s="578"/>
      <c r="S1203" s="578"/>
      <c r="T1203" s="578"/>
      <c r="U1203" s="578"/>
      <c r="V1203" s="578"/>
      <c r="W1203" s="578"/>
      <c r="X1203" s="578"/>
      <c r="Y1203" s="578"/>
      <c r="Z1203" s="578"/>
      <c r="AA1203" s="92"/>
    </row>
    <row r="1204" spans="3:27" s="2" customFormat="1">
      <c r="C1204" s="92"/>
      <c r="D1204" s="92"/>
      <c r="E1204" s="92"/>
      <c r="F1204" s="92"/>
      <c r="G1204" s="92"/>
      <c r="H1204" s="92"/>
      <c r="I1204" s="92"/>
      <c r="J1204" s="92"/>
      <c r="K1204" s="92"/>
      <c r="L1204" s="92"/>
      <c r="M1204" s="92"/>
      <c r="N1204" s="92"/>
      <c r="O1204" s="92"/>
      <c r="P1204" s="92"/>
      <c r="Q1204" s="578"/>
      <c r="R1204" s="578"/>
      <c r="S1204" s="578"/>
      <c r="T1204" s="578"/>
      <c r="U1204" s="578"/>
      <c r="V1204" s="578"/>
      <c r="W1204" s="578"/>
      <c r="X1204" s="578"/>
      <c r="Y1204" s="578"/>
      <c r="Z1204" s="578"/>
      <c r="AA1204" s="92"/>
    </row>
    <row r="1205" spans="3:27" s="2" customFormat="1">
      <c r="C1205" s="92"/>
      <c r="D1205" s="92"/>
      <c r="E1205" s="92"/>
      <c r="F1205" s="92"/>
      <c r="G1205" s="92"/>
      <c r="H1205" s="92"/>
      <c r="I1205" s="92"/>
      <c r="J1205" s="92"/>
      <c r="K1205" s="92"/>
      <c r="L1205" s="92"/>
      <c r="M1205" s="92"/>
      <c r="N1205" s="92"/>
      <c r="O1205" s="92"/>
      <c r="P1205" s="92"/>
      <c r="Q1205" s="578"/>
      <c r="R1205" s="578"/>
      <c r="S1205" s="578"/>
      <c r="T1205" s="578"/>
      <c r="U1205" s="578"/>
      <c r="V1205" s="578"/>
      <c r="W1205" s="578"/>
      <c r="X1205" s="578"/>
      <c r="Y1205" s="578"/>
      <c r="Z1205" s="578"/>
      <c r="AA1205" s="92"/>
    </row>
    <row r="1206" spans="3:27" s="2" customFormat="1">
      <c r="C1206" s="92"/>
      <c r="D1206" s="92"/>
      <c r="E1206" s="92"/>
      <c r="F1206" s="92"/>
      <c r="G1206" s="92"/>
      <c r="H1206" s="92"/>
      <c r="I1206" s="92"/>
      <c r="J1206" s="92"/>
      <c r="K1206" s="92"/>
      <c r="L1206" s="92"/>
      <c r="M1206" s="92"/>
      <c r="N1206" s="92"/>
      <c r="O1206" s="92"/>
      <c r="P1206" s="92"/>
      <c r="Q1206" s="578"/>
      <c r="R1206" s="578"/>
      <c r="S1206" s="578"/>
      <c r="T1206" s="578"/>
      <c r="U1206" s="578"/>
      <c r="V1206" s="578"/>
      <c r="W1206" s="578"/>
      <c r="X1206" s="578"/>
      <c r="Y1206" s="578"/>
      <c r="Z1206" s="578"/>
      <c r="AA1206" s="92"/>
    </row>
    <row r="1207" spans="3:27" s="2" customFormat="1">
      <c r="C1207" s="92"/>
      <c r="D1207" s="92"/>
      <c r="E1207" s="92"/>
      <c r="F1207" s="92"/>
      <c r="G1207" s="92"/>
      <c r="H1207" s="92"/>
      <c r="I1207" s="92"/>
      <c r="J1207" s="92"/>
      <c r="K1207" s="92"/>
      <c r="L1207" s="92"/>
      <c r="M1207" s="92"/>
      <c r="N1207" s="92"/>
      <c r="O1207" s="92"/>
      <c r="P1207" s="92"/>
      <c r="Q1207" s="578"/>
      <c r="R1207" s="578"/>
      <c r="S1207" s="578"/>
      <c r="T1207" s="578"/>
      <c r="U1207" s="578"/>
      <c r="V1207" s="578"/>
      <c r="W1207" s="578"/>
      <c r="X1207" s="578"/>
      <c r="Y1207" s="578"/>
      <c r="Z1207" s="578"/>
      <c r="AA1207" s="92"/>
    </row>
    <row r="1208" spans="3:27" s="2" customFormat="1">
      <c r="C1208" s="92"/>
      <c r="D1208" s="92"/>
      <c r="E1208" s="92"/>
      <c r="F1208" s="92"/>
      <c r="G1208" s="92"/>
      <c r="H1208" s="92"/>
      <c r="I1208" s="92"/>
      <c r="J1208" s="92"/>
      <c r="K1208" s="92"/>
      <c r="L1208" s="92"/>
      <c r="M1208" s="92"/>
      <c r="N1208" s="92"/>
      <c r="O1208" s="92"/>
      <c r="P1208" s="92"/>
      <c r="Q1208" s="578"/>
      <c r="R1208" s="578"/>
      <c r="S1208" s="578"/>
      <c r="T1208" s="578"/>
      <c r="U1208" s="578"/>
      <c r="V1208" s="578"/>
      <c r="W1208" s="578"/>
      <c r="X1208" s="578"/>
      <c r="Y1208" s="578"/>
      <c r="Z1208" s="578"/>
      <c r="AA1208" s="92"/>
    </row>
    <row r="1209" spans="3:27" s="2" customFormat="1">
      <c r="C1209" s="92"/>
      <c r="D1209" s="92"/>
      <c r="E1209" s="92"/>
      <c r="F1209" s="92"/>
      <c r="G1209" s="92"/>
      <c r="H1209" s="92"/>
      <c r="I1209" s="92"/>
      <c r="J1209" s="92"/>
      <c r="K1209" s="92"/>
      <c r="L1209" s="92"/>
      <c r="M1209" s="92"/>
      <c r="N1209" s="92"/>
      <c r="O1209" s="92"/>
      <c r="P1209" s="92"/>
      <c r="Q1209" s="578"/>
      <c r="R1209" s="578"/>
      <c r="S1209" s="578"/>
      <c r="T1209" s="578"/>
      <c r="U1209" s="578"/>
      <c r="V1209" s="578"/>
      <c r="W1209" s="578"/>
      <c r="X1209" s="578"/>
      <c r="Y1209" s="578"/>
      <c r="Z1209" s="578"/>
      <c r="AA1209" s="92"/>
    </row>
    <row r="1210" spans="3:27" s="2" customFormat="1">
      <c r="C1210" s="92"/>
      <c r="D1210" s="92"/>
      <c r="E1210" s="92"/>
      <c r="F1210" s="92"/>
      <c r="G1210" s="92"/>
      <c r="H1210" s="92"/>
      <c r="I1210" s="92"/>
      <c r="J1210" s="92"/>
      <c r="K1210" s="92"/>
      <c r="L1210" s="92"/>
      <c r="M1210" s="92"/>
      <c r="N1210" s="92"/>
      <c r="O1210" s="92"/>
      <c r="P1210" s="92"/>
      <c r="Q1210" s="578"/>
      <c r="R1210" s="578"/>
      <c r="S1210" s="578"/>
      <c r="T1210" s="578"/>
      <c r="U1210" s="578"/>
      <c r="V1210" s="578"/>
      <c r="W1210" s="578"/>
      <c r="X1210" s="578"/>
      <c r="Y1210" s="578"/>
      <c r="Z1210" s="578"/>
      <c r="AA1210" s="92"/>
    </row>
    <row r="1211" spans="3:27" s="2" customFormat="1">
      <c r="C1211" s="92"/>
      <c r="D1211" s="92"/>
      <c r="E1211" s="92"/>
      <c r="F1211" s="92"/>
      <c r="G1211" s="92"/>
      <c r="H1211" s="92"/>
      <c r="I1211" s="92"/>
      <c r="J1211" s="92"/>
      <c r="K1211" s="92"/>
      <c r="L1211" s="92"/>
      <c r="M1211" s="92"/>
      <c r="N1211" s="92"/>
      <c r="O1211" s="92"/>
      <c r="P1211" s="92"/>
      <c r="Q1211" s="578"/>
      <c r="R1211" s="578"/>
      <c r="S1211" s="578"/>
      <c r="T1211" s="578"/>
      <c r="U1211" s="578"/>
      <c r="V1211" s="578"/>
      <c r="W1211" s="578"/>
      <c r="X1211" s="578"/>
      <c r="Y1211" s="578"/>
      <c r="Z1211" s="578"/>
      <c r="AA1211" s="92"/>
    </row>
    <row r="1212" spans="3:27" s="2" customFormat="1">
      <c r="C1212" s="92"/>
      <c r="D1212" s="92"/>
      <c r="E1212" s="92"/>
      <c r="F1212" s="92"/>
      <c r="G1212" s="92"/>
      <c r="H1212" s="92"/>
      <c r="I1212" s="92"/>
      <c r="J1212" s="92"/>
      <c r="K1212" s="92"/>
      <c r="L1212" s="92"/>
      <c r="M1212" s="92"/>
      <c r="N1212" s="92"/>
      <c r="O1212" s="92"/>
      <c r="P1212" s="92"/>
      <c r="Q1212" s="578"/>
      <c r="R1212" s="578"/>
      <c r="S1212" s="578"/>
      <c r="T1212" s="578"/>
      <c r="U1212" s="578"/>
      <c r="V1212" s="578"/>
      <c r="W1212" s="578"/>
      <c r="X1212" s="578"/>
      <c r="Y1212" s="578"/>
      <c r="Z1212" s="578"/>
      <c r="AA1212" s="92"/>
    </row>
    <row r="1213" spans="3:27" s="2" customFormat="1">
      <c r="C1213" s="92"/>
      <c r="D1213" s="92"/>
      <c r="E1213" s="92"/>
      <c r="F1213" s="92"/>
      <c r="G1213" s="92"/>
      <c r="H1213" s="92"/>
      <c r="I1213" s="92"/>
      <c r="J1213" s="92"/>
      <c r="K1213" s="92"/>
      <c r="L1213" s="92"/>
      <c r="M1213" s="92"/>
      <c r="N1213" s="92"/>
      <c r="O1213" s="92"/>
      <c r="P1213" s="92"/>
      <c r="Q1213" s="578"/>
      <c r="R1213" s="578"/>
      <c r="S1213" s="578"/>
      <c r="T1213" s="578"/>
      <c r="U1213" s="578"/>
      <c r="V1213" s="578"/>
      <c r="W1213" s="578"/>
      <c r="X1213" s="578"/>
      <c r="Y1213" s="578"/>
      <c r="Z1213" s="578"/>
      <c r="AA1213" s="92"/>
    </row>
    <row r="1214" spans="3:27" s="2" customFormat="1">
      <c r="C1214" s="92"/>
      <c r="D1214" s="92"/>
      <c r="E1214" s="92"/>
      <c r="F1214" s="92"/>
      <c r="G1214" s="92"/>
      <c r="H1214" s="92"/>
      <c r="I1214" s="92"/>
      <c r="J1214" s="92"/>
      <c r="K1214" s="92"/>
      <c r="L1214" s="92"/>
      <c r="M1214" s="92"/>
      <c r="N1214" s="92"/>
      <c r="O1214" s="92"/>
      <c r="P1214" s="92"/>
      <c r="Q1214" s="578"/>
      <c r="R1214" s="578"/>
      <c r="S1214" s="578"/>
      <c r="T1214" s="578"/>
      <c r="U1214" s="578"/>
      <c r="V1214" s="578"/>
      <c r="W1214" s="578"/>
      <c r="X1214" s="578"/>
      <c r="Y1214" s="578"/>
      <c r="Z1214" s="578"/>
      <c r="AA1214" s="92"/>
    </row>
    <row r="1215" spans="3:27" s="2" customFormat="1">
      <c r="C1215" s="92"/>
      <c r="D1215" s="92"/>
      <c r="E1215" s="92"/>
      <c r="F1215" s="92"/>
      <c r="G1215" s="92"/>
      <c r="H1215" s="92"/>
      <c r="I1215" s="92"/>
      <c r="J1215" s="92"/>
      <c r="K1215" s="92"/>
      <c r="L1215" s="92"/>
      <c r="M1215" s="92"/>
      <c r="N1215" s="92"/>
      <c r="O1215" s="92"/>
      <c r="P1215" s="92"/>
      <c r="Q1215" s="578"/>
      <c r="R1215" s="578"/>
      <c r="S1215" s="578"/>
      <c r="T1215" s="578"/>
      <c r="U1215" s="578"/>
      <c r="V1215" s="578"/>
      <c r="W1215" s="578"/>
      <c r="X1215" s="578"/>
      <c r="Y1215" s="578"/>
      <c r="Z1215" s="578"/>
      <c r="AA1215" s="92"/>
    </row>
    <row r="1216" spans="3:27" s="2" customFormat="1">
      <c r="C1216" s="92"/>
      <c r="D1216" s="92"/>
      <c r="E1216" s="92"/>
      <c r="F1216" s="92"/>
      <c r="G1216" s="92"/>
      <c r="H1216" s="92"/>
      <c r="I1216" s="92"/>
      <c r="J1216" s="92"/>
      <c r="K1216" s="92"/>
      <c r="L1216" s="92"/>
      <c r="M1216" s="92"/>
      <c r="N1216" s="92"/>
      <c r="O1216" s="92"/>
      <c r="P1216" s="92"/>
      <c r="Q1216" s="578"/>
      <c r="R1216" s="578"/>
      <c r="S1216" s="578"/>
      <c r="T1216" s="578"/>
      <c r="U1216" s="578"/>
      <c r="V1216" s="578"/>
      <c r="W1216" s="578"/>
      <c r="X1216" s="578"/>
      <c r="Y1216" s="578"/>
      <c r="Z1216" s="578"/>
      <c r="AA1216" s="92"/>
    </row>
    <row r="1217" spans="3:27" s="2" customFormat="1">
      <c r="C1217" s="92"/>
      <c r="D1217" s="92"/>
      <c r="E1217" s="92"/>
      <c r="F1217" s="92"/>
      <c r="G1217" s="92"/>
      <c r="H1217" s="92"/>
      <c r="I1217" s="92"/>
      <c r="J1217" s="92"/>
      <c r="K1217" s="92"/>
      <c r="L1217" s="92"/>
      <c r="M1217" s="92"/>
      <c r="N1217" s="92"/>
      <c r="O1217" s="92"/>
      <c r="P1217" s="92"/>
      <c r="Q1217" s="578"/>
      <c r="R1217" s="578"/>
      <c r="S1217" s="578"/>
      <c r="T1217" s="578"/>
      <c r="U1217" s="578"/>
      <c r="V1217" s="578"/>
      <c r="W1217" s="578"/>
      <c r="X1217" s="578"/>
      <c r="Y1217" s="578"/>
      <c r="Z1217" s="578"/>
      <c r="AA1217" s="92"/>
    </row>
    <row r="1218" spans="3:27" s="2" customFormat="1">
      <c r="C1218" s="92"/>
      <c r="D1218" s="92"/>
      <c r="E1218" s="92"/>
      <c r="F1218" s="92"/>
      <c r="G1218" s="92"/>
      <c r="H1218" s="92"/>
      <c r="I1218" s="92"/>
      <c r="J1218" s="92"/>
      <c r="K1218" s="92"/>
      <c r="L1218" s="92"/>
      <c r="M1218" s="92"/>
      <c r="N1218" s="92"/>
      <c r="O1218" s="92"/>
      <c r="P1218" s="92"/>
      <c r="Q1218" s="578"/>
      <c r="R1218" s="578"/>
      <c r="S1218" s="578"/>
      <c r="T1218" s="578"/>
      <c r="U1218" s="578"/>
      <c r="V1218" s="578"/>
      <c r="W1218" s="578"/>
      <c r="X1218" s="578"/>
      <c r="Y1218" s="578"/>
      <c r="Z1218" s="578"/>
      <c r="AA1218" s="92"/>
    </row>
    <row r="1219" spans="3:27" s="2" customFormat="1">
      <c r="C1219" s="92"/>
      <c r="D1219" s="92"/>
      <c r="E1219" s="92"/>
      <c r="F1219" s="92"/>
      <c r="G1219" s="92"/>
      <c r="H1219" s="92"/>
      <c r="I1219" s="92"/>
      <c r="J1219" s="92"/>
      <c r="K1219" s="92"/>
      <c r="L1219" s="92"/>
      <c r="M1219" s="92"/>
      <c r="N1219" s="92"/>
      <c r="O1219" s="92"/>
      <c r="P1219" s="92"/>
      <c r="Q1219" s="578"/>
      <c r="R1219" s="578"/>
      <c r="S1219" s="578"/>
      <c r="T1219" s="578"/>
      <c r="U1219" s="578"/>
      <c r="V1219" s="578"/>
      <c r="W1219" s="578"/>
      <c r="X1219" s="578"/>
      <c r="Y1219" s="578"/>
      <c r="Z1219" s="578"/>
      <c r="AA1219" s="92"/>
    </row>
    <row r="1220" spans="3:27" s="2" customFormat="1">
      <c r="C1220" s="92"/>
      <c r="D1220" s="92"/>
      <c r="E1220" s="92"/>
      <c r="F1220" s="92"/>
      <c r="G1220" s="92"/>
      <c r="H1220" s="92"/>
      <c r="I1220" s="92"/>
      <c r="J1220" s="92"/>
      <c r="K1220" s="92"/>
      <c r="L1220" s="92"/>
      <c r="M1220" s="92"/>
      <c r="N1220" s="92"/>
      <c r="O1220" s="92"/>
      <c r="P1220" s="92"/>
      <c r="Q1220" s="578"/>
      <c r="R1220" s="578"/>
      <c r="S1220" s="578"/>
      <c r="T1220" s="578"/>
      <c r="U1220" s="578"/>
      <c r="V1220" s="578"/>
      <c r="W1220" s="578"/>
      <c r="X1220" s="578"/>
      <c r="Y1220" s="578"/>
      <c r="Z1220" s="578"/>
      <c r="AA1220" s="92"/>
    </row>
    <row r="1221" spans="3:27" s="2" customFormat="1">
      <c r="C1221" s="92"/>
      <c r="D1221" s="92"/>
      <c r="E1221" s="92"/>
      <c r="F1221" s="92"/>
      <c r="G1221" s="92"/>
      <c r="H1221" s="92"/>
      <c r="I1221" s="92"/>
      <c r="J1221" s="92"/>
      <c r="K1221" s="92"/>
      <c r="L1221" s="92"/>
      <c r="M1221" s="92"/>
      <c r="N1221" s="92"/>
      <c r="O1221" s="92"/>
      <c r="P1221" s="92"/>
      <c r="Q1221" s="578"/>
      <c r="R1221" s="578"/>
      <c r="S1221" s="578"/>
      <c r="T1221" s="578"/>
      <c r="U1221" s="578"/>
      <c r="V1221" s="578"/>
      <c r="W1221" s="578"/>
      <c r="X1221" s="578"/>
      <c r="Y1221" s="578"/>
      <c r="Z1221" s="578"/>
      <c r="AA1221" s="92"/>
    </row>
    <row r="1222" spans="3:27" s="2" customFormat="1">
      <c r="C1222" s="92"/>
      <c r="D1222" s="92"/>
      <c r="E1222" s="92"/>
      <c r="F1222" s="92"/>
      <c r="G1222" s="92"/>
      <c r="H1222" s="92"/>
      <c r="I1222" s="92"/>
      <c r="J1222" s="92"/>
      <c r="K1222" s="92"/>
      <c r="L1222" s="92"/>
      <c r="M1222" s="92"/>
      <c r="N1222" s="92"/>
      <c r="O1222" s="92"/>
      <c r="P1222" s="92"/>
      <c r="Q1222" s="578"/>
      <c r="R1222" s="578"/>
      <c r="S1222" s="578"/>
      <c r="T1222" s="578"/>
      <c r="U1222" s="578"/>
      <c r="V1222" s="578"/>
      <c r="W1222" s="578"/>
      <c r="X1222" s="578"/>
      <c r="Y1222" s="578"/>
      <c r="Z1222" s="578"/>
      <c r="AA1222" s="92"/>
    </row>
    <row r="1223" spans="3:27" s="2" customFormat="1">
      <c r="C1223" s="92"/>
      <c r="D1223" s="92"/>
      <c r="E1223" s="92"/>
      <c r="F1223" s="92"/>
      <c r="G1223" s="92"/>
      <c r="H1223" s="92"/>
      <c r="I1223" s="92"/>
      <c r="J1223" s="92"/>
      <c r="K1223" s="92"/>
      <c r="L1223" s="92"/>
      <c r="M1223" s="92"/>
      <c r="N1223" s="92"/>
      <c r="O1223" s="92"/>
      <c r="P1223" s="92"/>
      <c r="Q1223" s="578"/>
      <c r="R1223" s="578"/>
      <c r="S1223" s="578"/>
      <c r="T1223" s="578"/>
      <c r="U1223" s="578"/>
      <c r="V1223" s="578"/>
      <c r="W1223" s="578"/>
      <c r="X1223" s="578"/>
      <c r="Y1223" s="578"/>
      <c r="Z1223" s="578"/>
      <c r="AA1223" s="92"/>
    </row>
  </sheetData>
  <mergeCells count="55">
    <mergeCell ref="B161:C161"/>
    <mergeCell ref="B384:C384"/>
    <mergeCell ref="B382:C382"/>
    <mergeCell ref="B364:C364"/>
    <mergeCell ref="B353:C353"/>
    <mergeCell ref="B345:C345"/>
    <mergeCell ref="B380:C380"/>
    <mergeCell ref="B336:C336"/>
    <mergeCell ref="A162:A219"/>
    <mergeCell ref="A221:A253"/>
    <mergeCell ref="B322:C322"/>
    <mergeCell ref="B311:C311"/>
    <mergeCell ref="B300:C300"/>
    <mergeCell ref="A323:A379"/>
    <mergeCell ref="A255:A286"/>
    <mergeCell ref="B287:C287"/>
    <mergeCell ref="B279:C279"/>
    <mergeCell ref="B268:C268"/>
    <mergeCell ref="A288:A299"/>
    <mergeCell ref="B254:C254"/>
    <mergeCell ref="B220:C220"/>
    <mergeCell ref="B198:C198"/>
    <mergeCell ref="B183:C183"/>
    <mergeCell ref="B327:C327"/>
    <mergeCell ref="B242:C242"/>
    <mergeCell ref="A20:A28"/>
    <mergeCell ref="A30:A38"/>
    <mergeCell ref="A40:A54"/>
    <mergeCell ref="A56:A95"/>
    <mergeCell ref="A131:A160"/>
    <mergeCell ref="A301:A310"/>
    <mergeCell ref="A312:A321"/>
    <mergeCell ref="A97:A129"/>
    <mergeCell ref="B130:C130"/>
    <mergeCell ref="B96:C96"/>
    <mergeCell ref="B85:C85"/>
    <mergeCell ref="B76:C76"/>
    <mergeCell ref="B175:C175"/>
    <mergeCell ref="B170:C170"/>
    <mergeCell ref="A7:A10"/>
    <mergeCell ref="A12:A18"/>
    <mergeCell ref="G5:I5"/>
    <mergeCell ref="D5:F5"/>
    <mergeCell ref="B55:C55"/>
    <mergeCell ref="B39:C39"/>
    <mergeCell ref="B29:C29"/>
    <mergeCell ref="B19:C19"/>
    <mergeCell ref="B11:C11"/>
    <mergeCell ref="M5:O5"/>
    <mergeCell ref="A1:Z1"/>
    <mergeCell ref="A2:Z2"/>
    <mergeCell ref="A3:Z3"/>
    <mergeCell ref="X5:Z5"/>
    <mergeCell ref="Q5:V5"/>
    <mergeCell ref="J5:L5"/>
  </mergeCells>
  <phoneticPr fontId="74" type="noConversion"/>
  <hyperlinks>
    <hyperlink ref="A1:Z1" location="'Sección J'!B4" display="TABLA J01a"/>
  </hyperlinks>
  <pageMargins left="0.7" right="0.7" top="0.75" bottom="0.75" header="0.3" footer="0.3"/>
  <pageSetup orientation="portrait" horizontalDpi="300" verticalDpi="300" r:id="rId1"/>
</worksheet>
</file>

<file path=xl/worksheets/sheet109.xml><?xml version="1.0" encoding="utf-8"?>
<worksheet xmlns="http://schemas.openxmlformats.org/spreadsheetml/2006/main" xmlns:r="http://schemas.openxmlformats.org/officeDocument/2006/relationships">
  <sheetPr>
    <tabColor rgb="FF008080"/>
  </sheetPr>
  <dimension ref="A1:GT1450"/>
  <sheetViews>
    <sheetView zoomScale="82" zoomScaleNormal="82" workbookViewId="0">
      <pane xSplit="1" ySplit="6" topLeftCell="P7" activePane="bottomRight" state="frozen"/>
      <selection pane="topRight" activeCell="B1" sqref="B1"/>
      <selection pane="bottomLeft" activeCell="A7" sqref="A7"/>
      <selection pane="bottomRight" activeCell="E16" sqref="E16"/>
    </sheetView>
  </sheetViews>
  <sheetFormatPr baseColWidth="10" defaultColWidth="11.42578125" defaultRowHeight="15.75"/>
  <cols>
    <col min="1" max="1" width="3.5703125" style="433" customWidth="1"/>
    <col min="2" max="2" width="33.7109375" style="623" customWidth="1"/>
    <col min="3" max="3" width="25.140625" style="623" bestFit="1" customWidth="1"/>
    <col min="4" max="14" width="8.5703125" style="623" bestFit="1" customWidth="1"/>
    <col min="15" max="15" width="10.140625" style="623" bestFit="1" customWidth="1"/>
    <col min="16" max="17" width="8.5703125" style="623" bestFit="1" customWidth="1"/>
    <col min="18" max="18" width="10.140625" style="623" bestFit="1" customWidth="1"/>
    <col min="19" max="20" width="8.5703125" style="623" bestFit="1" customWidth="1"/>
    <col min="21" max="21" width="10.140625" style="623" bestFit="1" customWidth="1"/>
    <col min="22" max="57" width="8.5703125" style="623" bestFit="1" customWidth="1"/>
    <col min="58" max="59" width="7.140625" style="623" bestFit="1" customWidth="1"/>
    <col min="60" max="60" width="8.5703125" style="623" bestFit="1" customWidth="1"/>
    <col min="61" max="61" width="1.7109375" customWidth="1"/>
    <col min="62" max="63" width="9.7109375" bestFit="1" customWidth="1"/>
    <col min="64" max="64" width="10.7109375" bestFit="1" customWidth="1"/>
    <col min="65" max="202" width="11.42578125" style="2"/>
  </cols>
  <sheetData>
    <row r="1" spans="1:202" ht="15">
      <c r="A1" s="2443" t="s">
        <v>1308</v>
      </c>
      <c r="B1" s="2443"/>
      <c r="C1" s="2443"/>
      <c r="D1" s="2443"/>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c r="AN1" s="2443"/>
      <c r="AO1" s="2443"/>
      <c r="AP1" s="2443"/>
      <c r="AQ1" s="2443"/>
      <c r="AR1" s="2443"/>
      <c r="AS1" s="2443"/>
      <c r="AT1" s="2443"/>
      <c r="AU1" s="2443"/>
      <c r="AV1" s="2443"/>
      <c r="AW1" s="2443"/>
      <c r="AX1" s="2443"/>
      <c r="AY1" s="2443"/>
      <c r="AZ1" s="2443"/>
      <c r="BA1" s="2443"/>
      <c r="BB1" s="2443"/>
      <c r="BC1" s="2443"/>
      <c r="BD1" s="2443"/>
      <c r="BE1" s="2443"/>
      <c r="BF1" s="2443"/>
      <c r="BG1" s="2443"/>
      <c r="BH1" s="2443"/>
      <c r="BI1" s="2443"/>
      <c r="BJ1" s="2443"/>
      <c r="BK1" s="2443"/>
      <c r="BL1" s="2443"/>
    </row>
    <row r="2" spans="1:202" ht="15">
      <c r="A2" s="2440" t="s">
        <v>1363</v>
      </c>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c r="AO2" s="2440"/>
      <c r="AP2" s="2440"/>
      <c r="AQ2" s="2440"/>
      <c r="AR2" s="2440"/>
      <c r="AS2" s="2440"/>
      <c r="AT2" s="2440"/>
      <c r="AU2" s="2440"/>
      <c r="AV2" s="2440"/>
      <c r="AW2" s="2440"/>
      <c r="AX2" s="2440"/>
      <c r="AY2" s="2440"/>
      <c r="AZ2" s="2440"/>
      <c r="BA2" s="2440"/>
      <c r="BB2" s="2440"/>
      <c r="BC2" s="2440"/>
      <c r="BD2" s="2440"/>
      <c r="BE2" s="2440"/>
      <c r="BF2" s="2440"/>
      <c r="BG2" s="2440"/>
      <c r="BH2" s="2440"/>
      <c r="BI2" s="2440"/>
      <c r="BJ2" s="2440"/>
      <c r="BK2" s="2440"/>
      <c r="BL2" s="2440"/>
    </row>
    <row r="3" spans="1:202" ht="15">
      <c r="A3" s="2441" t="s">
        <v>1312</v>
      </c>
      <c r="B3" s="2441"/>
      <c r="C3" s="2441"/>
      <c r="D3" s="2441"/>
      <c r="E3" s="2441"/>
      <c r="F3" s="2441"/>
      <c r="G3" s="2441"/>
      <c r="H3" s="2441"/>
      <c r="I3" s="2441"/>
      <c r="J3" s="2441"/>
      <c r="K3" s="2441"/>
      <c r="L3" s="2441"/>
      <c r="M3" s="2441"/>
      <c r="N3" s="2441"/>
      <c r="O3" s="2441"/>
      <c r="P3" s="2441"/>
      <c r="Q3" s="2441"/>
      <c r="R3" s="2441"/>
      <c r="S3" s="2441"/>
      <c r="T3" s="2441"/>
      <c r="U3" s="2441"/>
      <c r="V3" s="2441"/>
      <c r="W3" s="2441"/>
      <c r="X3" s="2441"/>
      <c r="Y3" s="2441"/>
      <c r="Z3" s="2441"/>
      <c r="AA3" s="2441"/>
      <c r="AB3" s="2441"/>
      <c r="AC3" s="2441"/>
      <c r="AD3" s="2441"/>
      <c r="AE3" s="2441"/>
      <c r="AF3" s="2441"/>
      <c r="AG3" s="2441"/>
      <c r="AH3" s="2441"/>
      <c r="AI3" s="2441"/>
      <c r="AJ3" s="2441"/>
      <c r="AK3" s="2441"/>
      <c r="AL3" s="2441"/>
      <c r="AM3" s="2441"/>
      <c r="AN3" s="2441"/>
      <c r="AO3" s="2441"/>
      <c r="AP3" s="2441"/>
      <c r="AQ3" s="2441"/>
      <c r="AR3" s="2441"/>
      <c r="AS3" s="2441"/>
      <c r="AT3" s="2441"/>
      <c r="AU3" s="2441"/>
      <c r="AV3" s="2441"/>
      <c r="AW3" s="2441"/>
      <c r="AX3" s="2441"/>
      <c r="AY3" s="2441"/>
      <c r="AZ3" s="2441"/>
      <c r="BA3" s="2441"/>
      <c r="BB3" s="2441"/>
      <c r="BC3" s="2441"/>
      <c r="BD3" s="2441"/>
      <c r="BE3" s="2441"/>
      <c r="BF3" s="2441"/>
      <c r="BG3" s="2441"/>
      <c r="BH3" s="2441"/>
      <c r="BI3" s="2441"/>
      <c r="BJ3" s="2441"/>
      <c r="BK3" s="2441"/>
      <c r="BL3" s="2441"/>
    </row>
    <row r="4" spans="1:202" s="573" customFormat="1" ht="15">
      <c r="A4" s="2444"/>
      <c r="B4" s="2444"/>
      <c r="C4" s="2444"/>
      <c r="D4" s="2444"/>
      <c r="E4" s="2444"/>
      <c r="F4" s="2444"/>
      <c r="G4" s="2444"/>
      <c r="H4" s="2444"/>
      <c r="I4" s="2444"/>
      <c r="J4" s="2444"/>
      <c r="K4" s="2444"/>
      <c r="L4" s="2444"/>
      <c r="M4" s="2444"/>
      <c r="N4" s="2444"/>
      <c r="O4" s="2444"/>
      <c r="P4" s="2444"/>
      <c r="Q4" s="2444"/>
      <c r="R4" s="2444"/>
      <c r="S4" s="2444"/>
      <c r="T4" s="2444"/>
      <c r="U4" s="2444"/>
      <c r="V4" s="2444"/>
      <c r="W4" s="2444"/>
      <c r="X4" s="2444"/>
      <c r="Y4" s="2444"/>
      <c r="Z4" s="2444"/>
      <c r="AA4" s="2444"/>
      <c r="AB4" s="2444"/>
      <c r="AC4" s="2444"/>
      <c r="AD4" s="2444"/>
      <c r="AE4" s="2444"/>
      <c r="AF4" s="2444"/>
      <c r="AG4" s="2444"/>
      <c r="AH4" s="2444"/>
      <c r="AI4" s="2444"/>
      <c r="AJ4" s="2444"/>
      <c r="AK4" s="2444"/>
      <c r="AL4" s="2444"/>
      <c r="AM4" s="2444"/>
      <c r="AN4" s="2444"/>
      <c r="AO4" s="2444"/>
      <c r="AP4" s="2444"/>
      <c r="AQ4" s="2444"/>
      <c r="AR4" s="2444"/>
      <c r="AS4" s="2444"/>
      <c r="AT4" s="2444"/>
      <c r="AU4" s="2444"/>
      <c r="AV4" s="2444"/>
      <c r="AW4" s="2444"/>
      <c r="AX4" s="2444"/>
      <c r="AY4" s="2444"/>
      <c r="AZ4" s="2444"/>
      <c r="BA4" s="2444"/>
      <c r="BB4" s="2444"/>
      <c r="BC4" s="2444"/>
      <c r="BD4" s="2444"/>
      <c r="BE4" s="2444"/>
      <c r="BF4" s="2444"/>
      <c r="BG4" s="2444"/>
      <c r="BH4" s="2444"/>
      <c r="BI4" s="2444"/>
      <c r="BJ4" s="2444"/>
      <c r="BK4" s="2444"/>
      <c r="BL4" s="2445"/>
      <c r="BM4" s="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row>
    <row r="5" spans="1:202" s="570" customFormat="1" ht="15.75" customHeight="1">
      <c r="A5" s="2434" t="s">
        <v>384</v>
      </c>
      <c r="B5" s="2436" t="s">
        <v>1775</v>
      </c>
      <c r="C5" s="2436"/>
      <c r="D5" s="2425" t="s">
        <v>1776</v>
      </c>
      <c r="E5" s="2425"/>
      <c r="F5" s="2425"/>
      <c r="G5" s="2425" t="s">
        <v>1777</v>
      </c>
      <c r="H5" s="2425"/>
      <c r="I5" s="2425"/>
      <c r="J5" s="2425" t="s">
        <v>1778</v>
      </c>
      <c r="K5" s="2425"/>
      <c r="L5" s="2425"/>
      <c r="M5" s="2425" t="s">
        <v>1779</v>
      </c>
      <c r="N5" s="2425"/>
      <c r="O5" s="2425"/>
      <c r="P5" s="2425" t="s">
        <v>1780</v>
      </c>
      <c r="Q5" s="2425"/>
      <c r="R5" s="2425"/>
      <c r="S5" s="2425" t="s">
        <v>1781</v>
      </c>
      <c r="T5" s="2425"/>
      <c r="U5" s="2425"/>
      <c r="V5" s="2425" t="s">
        <v>1782</v>
      </c>
      <c r="W5" s="2425"/>
      <c r="X5" s="2425"/>
      <c r="Y5" s="2425" t="s">
        <v>1783</v>
      </c>
      <c r="Z5" s="2425"/>
      <c r="AA5" s="2425"/>
      <c r="AB5" s="2425" t="s">
        <v>1784</v>
      </c>
      <c r="AC5" s="2425"/>
      <c r="AD5" s="2425"/>
      <c r="AE5" s="2425" t="s">
        <v>1785</v>
      </c>
      <c r="AF5" s="2425"/>
      <c r="AG5" s="2425"/>
      <c r="AH5" s="2425" t="s">
        <v>1786</v>
      </c>
      <c r="AI5" s="2425"/>
      <c r="AJ5" s="2425"/>
      <c r="AK5" s="2425" t="s">
        <v>1787</v>
      </c>
      <c r="AL5" s="2425"/>
      <c r="AM5" s="2425"/>
      <c r="AN5" s="2425" t="s">
        <v>1788</v>
      </c>
      <c r="AO5" s="2425"/>
      <c r="AP5" s="2425"/>
      <c r="AQ5" s="2425" t="s">
        <v>1789</v>
      </c>
      <c r="AR5" s="2425"/>
      <c r="AS5" s="2425"/>
      <c r="AT5" s="2425" t="s">
        <v>1790</v>
      </c>
      <c r="AU5" s="2425"/>
      <c r="AV5" s="2425"/>
      <c r="AW5" s="2425" t="s">
        <v>1791</v>
      </c>
      <c r="AX5" s="2425"/>
      <c r="AY5" s="2425"/>
      <c r="AZ5" s="2425" t="s">
        <v>1792</v>
      </c>
      <c r="BA5" s="2425"/>
      <c r="BB5" s="2425"/>
      <c r="BC5" s="2425" t="s">
        <v>832</v>
      </c>
      <c r="BD5" s="2425"/>
      <c r="BE5" s="2425"/>
      <c r="BF5" s="2425" t="s">
        <v>1437</v>
      </c>
      <c r="BG5" s="2425"/>
      <c r="BH5" s="2425"/>
      <c r="BI5" s="394"/>
      <c r="BJ5" s="2426" t="s">
        <v>1793</v>
      </c>
      <c r="BK5" s="2426"/>
      <c r="BL5" s="2426"/>
      <c r="BM5" s="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row>
    <row r="6" spans="1:202" s="570" customFormat="1" ht="13.5" customHeight="1">
      <c r="A6" s="2435"/>
      <c r="B6" s="624" t="s">
        <v>1794</v>
      </c>
      <c r="C6" s="624" t="s">
        <v>1795</v>
      </c>
      <c r="D6" s="624" t="s">
        <v>537</v>
      </c>
      <c r="E6" s="624" t="s">
        <v>1796</v>
      </c>
      <c r="F6" s="624" t="s">
        <v>1797</v>
      </c>
      <c r="G6" s="624" t="s">
        <v>537</v>
      </c>
      <c r="H6" s="624" t="s">
        <v>1796</v>
      </c>
      <c r="I6" s="624" t="s">
        <v>1797</v>
      </c>
      <c r="J6" s="624" t="s">
        <v>537</v>
      </c>
      <c r="K6" s="624" t="s">
        <v>1796</v>
      </c>
      <c r="L6" s="624" t="s">
        <v>1797</v>
      </c>
      <c r="M6" s="624" t="s">
        <v>537</v>
      </c>
      <c r="N6" s="624" t="s">
        <v>1796</v>
      </c>
      <c r="O6" s="624" t="s">
        <v>1797</v>
      </c>
      <c r="P6" s="624" t="s">
        <v>537</v>
      </c>
      <c r="Q6" s="624" t="s">
        <v>1796</v>
      </c>
      <c r="R6" s="624" t="s">
        <v>1797</v>
      </c>
      <c r="S6" s="624" t="s">
        <v>537</v>
      </c>
      <c r="T6" s="624" t="s">
        <v>1796</v>
      </c>
      <c r="U6" s="624" t="s">
        <v>1797</v>
      </c>
      <c r="V6" s="624" t="s">
        <v>537</v>
      </c>
      <c r="W6" s="624" t="s">
        <v>1796</v>
      </c>
      <c r="X6" s="624" t="s">
        <v>1797</v>
      </c>
      <c r="Y6" s="624" t="s">
        <v>537</v>
      </c>
      <c r="Z6" s="624" t="s">
        <v>1796</v>
      </c>
      <c r="AA6" s="624" t="s">
        <v>1797</v>
      </c>
      <c r="AB6" s="624" t="s">
        <v>537</v>
      </c>
      <c r="AC6" s="624" t="s">
        <v>1796</v>
      </c>
      <c r="AD6" s="624" t="s">
        <v>1797</v>
      </c>
      <c r="AE6" s="624" t="s">
        <v>537</v>
      </c>
      <c r="AF6" s="624" t="s">
        <v>1796</v>
      </c>
      <c r="AG6" s="624" t="s">
        <v>1797</v>
      </c>
      <c r="AH6" s="624" t="s">
        <v>537</v>
      </c>
      <c r="AI6" s="624" t="s">
        <v>1796</v>
      </c>
      <c r="AJ6" s="624" t="s">
        <v>1797</v>
      </c>
      <c r="AK6" s="624" t="s">
        <v>537</v>
      </c>
      <c r="AL6" s="624" t="s">
        <v>1796</v>
      </c>
      <c r="AM6" s="624" t="s">
        <v>1797</v>
      </c>
      <c r="AN6" s="624" t="s">
        <v>537</v>
      </c>
      <c r="AO6" s="624" t="s">
        <v>1796</v>
      </c>
      <c r="AP6" s="624" t="s">
        <v>1797</v>
      </c>
      <c r="AQ6" s="624" t="s">
        <v>537</v>
      </c>
      <c r="AR6" s="624" t="s">
        <v>1796</v>
      </c>
      <c r="AS6" s="624" t="s">
        <v>1797</v>
      </c>
      <c r="AT6" s="624" t="s">
        <v>537</v>
      </c>
      <c r="AU6" s="624" t="s">
        <v>1796</v>
      </c>
      <c r="AV6" s="624" t="s">
        <v>1797</v>
      </c>
      <c r="AW6" s="624" t="s">
        <v>537</v>
      </c>
      <c r="AX6" s="624" t="s">
        <v>1796</v>
      </c>
      <c r="AY6" s="624" t="s">
        <v>1797</v>
      </c>
      <c r="AZ6" s="624" t="s">
        <v>537</v>
      </c>
      <c r="BA6" s="624" t="s">
        <v>1796</v>
      </c>
      <c r="BB6" s="624" t="s">
        <v>1797</v>
      </c>
      <c r="BC6" s="624" t="s">
        <v>537</v>
      </c>
      <c r="BD6" s="624" t="s">
        <v>1796</v>
      </c>
      <c r="BE6" s="624" t="s">
        <v>1797</v>
      </c>
      <c r="BF6" s="624" t="s">
        <v>537</v>
      </c>
      <c r="BG6" s="624" t="s">
        <v>1796</v>
      </c>
      <c r="BH6" s="624" t="s">
        <v>1797</v>
      </c>
      <c r="BI6" s="394"/>
      <c r="BJ6" s="637" t="s">
        <v>537</v>
      </c>
      <c r="BK6" s="637" t="s">
        <v>1796</v>
      </c>
      <c r="BL6" s="637" t="s">
        <v>569</v>
      </c>
      <c r="BM6" s="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row>
    <row r="7" spans="1:202" ht="15">
      <c r="A7" s="2427" t="s">
        <v>1798</v>
      </c>
      <c r="B7" s="2433" t="s">
        <v>1799</v>
      </c>
      <c r="C7" s="395" t="s">
        <v>1799</v>
      </c>
      <c r="D7" s="396">
        <v>2105</v>
      </c>
      <c r="E7" s="397">
        <v>2166</v>
      </c>
      <c r="F7" s="398">
        <f>SUM(D7:E7)</f>
        <v>4271</v>
      </c>
      <c r="G7" s="397">
        <v>3363</v>
      </c>
      <c r="H7" s="397">
        <v>3461</v>
      </c>
      <c r="I7" s="399">
        <f>SUM(G7:H7)</f>
        <v>6824</v>
      </c>
      <c r="J7" s="396">
        <v>5955</v>
      </c>
      <c r="K7" s="397">
        <v>6198</v>
      </c>
      <c r="L7" s="398">
        <f>SUM(J7:K7)</f>
        <v>12153</v>
      </c>
      <c r="M7" s="397">
        <v>6502</v>
      </c>
      <c r="N7" s="397">
        <v>6601</v>
      </c>
      <c r="O7" s="399">
        <f>SUM(M7:N7)</f>
        <v>13103</v>
      </c>
      <c r="P7" s="396">
        <v>6729</v>
      </c>
      <c r="Q7" s="397">
        <v>6592</v>
      </c>
      <c r="R7" s="398">
        <f>SUM(P7:Q7)</f>
        <v>13321</v>
      </c>
      <c r="S7" s="397">
        <v>6729</v>
      </c>
      <c r="T7" s="397">
        <v>5735</v>
      </c>
      <c r="U7" s="399">
        <f>SUM(S7:T7)</f>
        <v>12464</v>
      </c>
      <c r="V7" s="396">
        <v>6200</v>
      </c>
      <c r="W7" s="397">
        <v>4423</v>
      </c>
      <c r="X7" s="398">
        <f>SUM(V7:W7)</f>
        <v>10623</v>
      </c>
      <c r="Y7" s="397">
        <v>5760</v>
      </c>
      <c r="Z7" s="397">
        <v>4168</v>
      </c>
      <c r="AA7" s="399">
        <f>SUM(Y7:Z7)</f>
        <v>9928</v>
      </c>
      <c r="AB7" s="396">
        <v>6269</v>
      </c>
      <c r="AC7" s="397">
        <v>4571</v>
      </c>
      <c r="AD7" s="398">
        <f>SUM(AB7:AC7)</f>
        <v>10840</v>
      </c>
      <c r="AE7" s="397">
        <v>5722</v>
      </c>
      <c r="AF7" s="397">
        <v>4366</v>
      </c>
      <c r="AG7" s="399">
        <f>SUM(AE7:AF7)</f>
        <v>10088</v>
      </c>
      <c r="AH7" s="396">
        <v>5695</v>
      </c>
      <c r="AI7" s="397">
        <v>4359</v>
      </c>
      <c r="AJ7" s="398">
        <f>SUM(AH7:AI7)</f>
        <v>10054</v>
      </c>
      <c r="AK7" s="397">
        <v>4899</v>
      </c>
      <c r="AL7" s="397">
        <v>3945</v>
      </c>
      <c r="AM7" s="399">
        <f>SUM(AK7:AL7)</f>
        <v>8844</v>
      </c>
      <c r="AN7" s="396">
        <v>4233</v>
      </c>
      <c r="AO7" s="397">
        <v>3705</v>
      </c>
      <c r="AP7" s="398">
        <f>SUM(AN7:AO7)</f>
        <v>7938</v>
      </c>
      <c r="AQ7" s="397">
        <v>3893</v>
      </c>
      <c r="AR7" s="397">
        <v>3276</v>
      </c>
      <c r="AS7" s="399">
        <f>SUM(AQ7:AR7)</f>
        <v>7169</v>
      </c>
      <c r="AT7" s="396">
        <v>3326</v>
      </c>
      <c r="AU7" s="397">
        <v>2914</v>
      </c>
      <c r="AV7" s="398">
        <f>SUM(AT7:AU7)</f>
        <v>6240</v>
      </c>
      <c r="AW7" s="397">
        <v>2548</v>
      </c>
      <c r="AX7" s="397">
        <v>2155</v>
      </c>
      <c r="AY7" s="399">
        <f>SUM(AW7:AX7)</f>
        <v>4703</v>
      </c>
      <c r="AZ7" s="396">
        <v>1884</v>
      </c>
      <c r="BA7" s="397">
        <v>1503</v>
      </c>
      <c r="BB7" s="398">
        <f>SUM(AZ7:BA7)</f>
        <v>3387</v>
      </c>
      <c r="BC7" s="397">
        <v>1834</v>
      </c>
      <c r="BD7" s="397">
        <v>1202</v>
      </c>
      <c r="BE7" s="399">
        <f>SUM(BC7:BD7)</f>
        <v>3036</v>
      </c>
      <c r="BF7" s="396">
        <v>745</v>
      </c>
      <c r="BG7" s="397">
        <v>507</v>
      </c>
      <c r="BH7" s="398">
        <f>SUM(BF7:BG7)</f>
        <v>1252</v>
      </c>
      <c r="BJ7" s="400">
        <f t="shared" ref="BJ7:BK10" si="0">BF7+D7+G7+J7+M7+P7+S7+V7+Y7+AB7+AE7+AH7+AK7+AN7+AQ7+AT7+AW7+AZ7+BC7</f>
        <v>84391</v>
      </c>
      <c r="BK7" s="401">
        <f t="shared" si="0"/>
        <v>71847</v>
      </c>
      <c r="BL7" s="402">
        <f>SUM(BJ7:BK7)</f>
        <v>156238</v>
      </c>
    </row>
    <row r="8" spans="1:202" ht="15">
      <c r="A8" s="2428"/>
      <c r="B8" s="2433"/>
      <c r="C8" s="395" t="s">
        <v>1800</v>
      </c>
      <c r="D8" s="396">
        <v>0</v>
      </c>
      <c r="E8" s="397">
        <v>0</v>
      </c>
      <c r="F8" s="398">
        <f t="shared" ref="F8:F71" si="1">SUM(D8:E8)</f>
        <v>0</v>
      </c>
      <c r="G8" s="397">
        <v>0</v>
      </c>
      <c r="H8" s="397">
        <v>1</v>
      </c>
      <c r="I8" s="399">
        <f t="shared" ref="I8:I71" si="2">SUM(G8:H8)</f>
        <v>1</v>
      </c>
      <c r="J8" s="396">
        <v>1</v>
      </c>
      <c r="K8" s="397">
        <v>2</v>
      </c>
      <c r="L8" s="398">
        <f t="shared" ref="L8:L71" si="3">SUM(J8:K8)</f>
        <v>3</v>
      </c>
      <c r="M8" s="397">
        <v>3</v>
      </c>
      <c r="N8" s="397">
        <v>3</v>
      </c>
      <c r="O8" s="399">
        <f t="shared" ref="O8:O71" si="4">SUM(M8:N8)</f>
        <v>6</v>
      </c>
      <c r="P8" s="396">
        <v>9</v>
      </c>
      <c r="Q8" s="397">
        <v>4</v>
      </c>
      <c r="R8" s="398">
        <f t="shared" ref="R8:R71" si="5">SUM(P8:Q8)</f>
        <v>13</v>
      </c>
      <c r="S8" s="397">
        <v>6</v>
      </c>
      <c r="T8" s="397">
        <v>6</v>
      </c>
      <c r="U8" s="399">
        <f t="shared" ref="U8:U71" si="6">SUM(S8:T8)</f>
        <v>12</v>
      </c>
      <c r="V8" s="396">
        <v>1</v>
      </c>
      <c r="W8" s="397">
        <v>0</v>
      </c>
      <c r="X8" s="398">
        <f t="shared" ref="X8:X71" si="7">SUM(V8:W8)</f>
        <v>1</v>
      </c>
      <c r="Y8" s="397">
        <v>3</v>
      </c>
      <c r="Z8" s="397">
        <v>4</v>
      </c>
      <c r="AA8" s="399">
        <f t="shared" ref="AA8:AA71" si="8">SUM(Y8:Z8)</f>
        <v>7</v>
      </c>
      <c r="AB8" s="396">
        <v>3</v>
      </c>
      <c r="AC8" s="397">
        <v>4</v>
      </c>
      <c r="AD8" s="398">
        <f t="shared" ref="AD8:AD71" si="9">SUM(AB8:AC8)</f>
        <v>7</v>
      </c>
      <c r="AE8" s="397">
        <v>2</v>
      </c>
      <c r="AF8" s="397">
        <v>1</v>
      </c>
      <c r="AG8" s="399">
        <f t="shared" ref="AG8:AG71" si="10">SUM(AE8:AF8)</f>
        <v>3</v>
      </c>
      <c r="AH8" s="396">
        <v>2</v>
      </c>
      <c r="AI8" s="397">
        <v>5</v>
      </c>
      <c r="AJ8" s="398">
        <f t="shared" ref="AJ8:AJ71" si="11">SUM(AH8:AI8)</f>
        <v>7</v>
      </c>
      <c r="AK8" s="397">
        <v>1</v>
      </c>
      <c r="AL8" s="397">
        <v>3</v>
      </c>
      <c r="AM8" s="399">
        <f t="shared" ref="AM8:AM71" si="12">SUM(AK8:AL8)</f>
        <v>4</v>
      </c>
      <c r="AN8" s="396">
        <v>2</v>
      </c>
      <c r="AO8" s="397">
        <v>2</v>
      </c>
      <c r="AP8" s="398">
        <f t="shared" ref="AP8:AP71" si="13">SUM(AN8:AO8)</f>
        <v>4</v>
      </c>
      <c r="AQ8" s="397">
        <v>4</v>
      </c>
      <c r="AR8" s="397">
        <v>3</v>
      </c>
      <c r="AS8" s="399">
        <f t="shared" ref="AS8:AS71" si="14">SUM(AQ8:AR8)</f>
        <v>7</v>
      </c>
      <c r="AT8" s="396">
        <v>0</v>
      </c>
      <c r="AU8" s="397">
        <v>6</v>
      </c>
      <c r="AV8" s="398">
        <f t="shared" ref="AV8:AV71" si="15">SUM(AT8:AU8)</f>
        <v>6</v>
      </c>
      <c r="AW8" s="397">
        <v>1</v>
      </c>
      <c r="AX8" s="397">
        <v>3</v>
      </c>
      <c r="AY8" s="399">
        <f t="shared" ref="AY8:AY71" si="16">SUM(AW8:AX8)</f>
        <v>4</v>
      </c>
      <c r="AZ8" s="396">
        <v>2</v>
      </c>
      <c r="BA8" s="397">
        <v>1</v>
      </c>
      <c r="BB8" s="398">
        <f t="shared" ref="BB8:BB71" si="17">SUM(AZ8:BA8)</f>
        <v>3</v>
      </c>
      <c r="BC8" s="397">
        <v>0</v>
      </c>
      <c r="BD8" s="397">
        <v>3</v>
      </c>
      <c r="BE8" s="399">
        <f t="shared" ref="BE8:BE71" si="18">SUM(BC8:BD8)</f>
        <v>3</v>
      </c>
      <c r="BF8" s="396">
        <v>0</v>
      </c>
      <c r="BG8" s="397">
        <v>2</v>
      </c>
      <c r="BH8" s="398">
        <f t="shared" ref="BH8:BH71" si="19">SUM(BF8:BG8)</f>
        <v>2</v>
      </c>
      <c r="BJ8" s="403">
        <f t="shared" si="0"/>
        <v>40</v>
      </c>
      <c r="BK8" s="404">
        <f t="shared" si="0"/>
        <v>53</v>
      </c>
      <c r="BL8" s="405">
        <f t="shared" ref="BL8:BL71" si="20">SUM(BJ8:BK8)</f>
        <v>93</v>
      </c>
    </row>
    <row r="9" spans="1:202" ht="15">
      <c r="A9" s="2428"/>
      <c r="B9" s="2433"/>
      <c r="C9" s="395" t="s">
        <v>1801</v>
      </c>
      <c r="D9" s="396">
        <v>3</v>
      </c>
      <c r="E9" s="397">
        <v>3</v>
      </c>
      <c r="F9" s="398">
        <f t="shared" si="1"/>
        <v>6</v>
      </c>
      <c r="G9" s="397">
        <v>6</v>
      </c>
      <c r="H9" s="397">
        <v>4</v>
      </c>
      <c r="I9" s="399">
        <f t="shared" si="2"/>
        <v>10</v>
      </c>
      <c r="J9" s="396">
        <v>12</v>
      </c>
      <c r="K9" s="397">
        <v>10</v>
      </c>
      <c r="L9" s="398">
        <f t="shared" si="3"/>
        <v>22</v>
      </c>
      <c r="M9" s="397">
        <v>8</v>
      </c>
      <c r="N9" s="397">
        <v>10</v>
      </c>
      <c r="O9" s="399">
        <f t="shared" si="4"/>
        <v>18</v>
      </c>
      <c r="P9" s="396">
        <v>3</v>
      </c>
      <c r="Q9" s="397">
        <v>11</v>
      </c>
      <c r="R9" s="398">
        <f t="shared" si="5"/>
        <v>14</v>
      </c>
      <c r="S9" s="397">
        <v>10</v>
      </c>
      <c r="T9" s="397">
        <v>16</v>
      </c>
      <c r="U9" s="399">
        <f t="shared" si="6"/>
        <v>26</v>
      </c>
      <c r="V9" s="396">
        <v>6</v>
      </c>
      <c r="W9" s="397">
        <v>5</v>
      </c>
      <c r="X9" s="398">
        <f t="shared" si="7"/>
        <v>11</v>
      </c>
      <c r="Y9" s="397">
        <v>7</v>
      </c>
      <c r="Z9" s="397">
        <v>13</v>
      </c>
      <c r="AA9" s="399">
        <f t="shared" si="8"/>
        <v>20</v>
      </c>
      <c r="AB9" s="396">
        <v>8</v>
      </c>
      <c r="AC9" s="397">
        <v>11</v>
      </c>
      <c r="AD9" s="398">
        <f t="shared" si="9"/>
        <v>19</v>
      </c>
      <c r="AE9" s="397">
        <v>8</v>
      </c>
      <c r="AF9" s="397">
        <v>21</v>
      </c>
      <c r="AG9" s="399">
        <f t="shared" si="10"/>
        <v>29</v>
      </c>
      <c r="AH9" s="396">
        <v>4</v>
      </c>
      <c r="AI9" s="397">
        <v>6</v>
      </c>
      <c r="AJ9" s="398">
        <f t="shared" si="11"/>
        <v>10</v>
      </c>
      <c r="AK9" s="397">
        <v>4</v>
      </c>
      <c r="AL9" s="397">
        <v>16</v>
      </c>
      <c r="AM9" s="399">
        <f t="shared" si="12"/>
        <v>20</v>
      </c>
      <c r="AN9" s="396">
        <v>5</v>
      </c>
      <c r="AO9" s="397">
        <v>2</v>
      </c>
      <c r="AP9" s="398">
        <f t="shared" si="13"/>
        <v>7</v>
      </c>
      <c r="AQ9" s="397">
        <v>5</v>
      </c>
      <c r="AR9" s="397">
        <v>9</v>
      </c>
      <c r="AS9" s="399">
        <f t="shared" si="14"/>
        <v>14</v>
      </c>
      <c r="AT9" s="396">
        <v>1</v>
      </c>
      <c r="AU9" s="397">
        <v>3</v>
      </c>
      <c r="AV9" s="398">
        <f t="shared" si="15"/>
        <v>4</v>
      </c>
      <c r="AW9" s="397">
        <v>4</v>
      </c>
      <c r="AX9" s="397">
        <v>7</v>
      </c>
      <c r="AY9" s="399">
        <f t="shared" si="16"/>
        <v>11</v>
      </c>
      <c r="AZ9" s="396">
        <v>5</v>
      </c>
      <c r="BA9" s="397">
        <v>4</v>
      </c>
      <c r="BB9" s="398">
        <f t="shared" si="17"/>
        <v>9</v>
      </c>
      <c r="BC9" s="397">
        <v>1</v>
      </c>
      <c r="BD9" s="397">
        <v>3</v>
      </c>
      <c r="BE9" s="399">
        <f t="shared" si="18"/>
        <v>4</v>
      </c>
      <c r="BF9" s="396">
        <v>0</v>
      </c>
      <c r="BG9" s="397">
        <v>2</v>
      </c>
      <c r="BH9" s="398">
        <f t="shared" si="19"/>
        <v>2</v>
      </c>
      <c r="BJ9" s="403">
        <f t="shared" si="0"/>
        <v>100</v>
      </c>
      <c r="BK9" s="404">
        <f t="shared" si="0"/>
        <v>156</v>
      </c>
      <c r="BL9" s="405">
        <f t="shared" si="20"/>
        <v>256</v>
      </c>
    </row>
    <row r="10" spans="1:202" ht="15">
      <c r="A10" s="2428"/>
      <c r="B10" s="2433"/>
      <c r="C10" s="406" t="s">
        <v>1802</v>
      </c>
      <c r="D10" s="407">
        <v>1</v>
      </c>
      <c r="E10" s="408">
        <v>1</v>
      </c>
      <c r="F10" s="409">
        <f t="shared" si="1"/>
        <v>2</v>
      </c>
      <c r="G10" s="408">
        <v>0</v>
      </c>
      <c r="H10" s="408">
        <v>0</v>
      </c>
      <c r="I10" s="410">
        <f t="shared" si="2"/>
        <v>0</v>
      </c>
      <c r="J10" s="407">
        <v>3</v>
      </c>
      <c r="K10" s="408">
        <v>2</v>
      </c>
      <c r="L10" s="409">
        <f t="shared" si="3"/>
        <v>5</v>
      </c>
      <c r="M10" s="408">
        <v>0</v>
      </c>
      <c r="N10" s="408">
        <v>2</v>
      </c>
      <c r="O10" s="410">
        <f t="shared" si="4"/>
        <v>2</v>
      </c>
      <c r="P10" s="407">
        <v>5</v>
      </c>
      <c r="Q10" s="408">
        <v>4</v>
      </c>
      <c r="R10" s="409">
        <f t="shared" si="5"/>
        <v>9</v>
      </c>
      <c r="S10" s="408">
        <v>4</v>
      </c>
      <c r="T10" s="408">
        <v>9</v>
      </c>
      <c r="U10" s="410">
        <f t="shared" si="6"/>
        <v>13</v>
      </c>
      <c r="V10" s="407">
        <v>2</v>
      </c>
      <c r="W10" s="408">
        <v>2</v>
      </c>
      <c r="X10" s="409">
        <f t="shared" si="7"/>
        <v>4</v>
      </c>
      <c r="Y10" s="408">
        <v>1</v>
      </c>
      <c r="Z10" s="408">
        <v>4</v>
      </c>
      <c r="AA10" s="410">
        <f t="shared" si="8"/>
        <v>5</v>
      </c>
      <c r="AB10" s="407">
        <v>1</v>
      </c>
      <c r="AC10" s="408">
        <v>2</v>
      </c>
      <c r="AD10" s="409">
        <f t="shared" si="9"/>
        <v>3</v>
      </c>
      <c r="AE10" s="408">
        <v>1</v>
      </c>
      <c r="AF10" s="408">
        <v>1</v>
      </c>
      <c r="AG10" s="410">
        <f t="shared" si="10"/>
        <v>2</v>
      </c>
      <c r="AH10" s="407">
        <v>3</v>
      </c>
      <c r="AI10" s="408">
        <v>3</v>
      </c>
      <c r="AJ10" s="409">
        <f t="shared" si="11"/>
        <v>6</v>
      </c>
      <c r="AK10" s="408">
        <v>2</v>
      </c>
      <c r="AL10" s="408">
        <v>2</v>
      </c>
      <c r="AM10" s="410">
        <f t="shared" si="12"/>
        <v>4</v>
      </c>
      <c r="AN10" s="407">
        <v>2</v>
      </c>
      <c r="AO10" s="408">
        <v>4</v>
      </c>
      <c r="AP10" s="409">
        <f t="shared" si="13"/>
        <v>6</v>
      </c>
      <c r="AQ10" s="408">
        <v>4</v>
      </c>
      <c r="AR10" s="408">
        <v>0</v>
      </c>
      <c r="AS10" s="410">
        <f t="shared" si="14"/>
        <v>4</v>
      </c>
      <c r="AT10" s="407">
        <v>2</v>
      </c>
      <c r="AU10" s="408">
        <v>2</v>
      </c>
      <c r="AV10" s="409">
        <f t="shared" si="15"/>
        <v>4</v>
      </c>
      <c r="AW10" s="408">
        <v>7</v>
      </c>
      <c r="AX10" s="408">
        <v>7</v>
      </c>
      <c r="AY10" s="410">
        <f t="shared" si="16"/>
        <v>14</v>
      </c>
      <c r="AZ10" s="407">
        <v>3</v>
      </c>
      <c r="BA10" s="408">
        <v>2</v>
      </c>
      <c r="BB10" s="409">
        <f t="shared" si="17"/>
        <v>5</v>
      </c>
      <c r="BC10" s="408">
        <v>3</v>
      </c>
      <c r="BD10" s="408">
        <v>5</v>
      </c>
      <c r="BE10" s="410">
        <f t="shared" si="18"/>
        <v>8</v>
      </c>
      <c r="BF10" s="407">
        <v>1</v>
      </c>
      <c r="BG10" s="408">
        <v>3</v>
      </c>
      <c r="BH10" s="409">
        <f t="shared" si="19"/>
        <v>4</v>
      </c>
      <c r="BJ10" s="411">
        <f t="shared" si="0"/>
        <v>45</v>
      </c>
      <c r="BK10" s="412">
        <f t="shared" si="0"/>
        <v>55</v>
      </c>
      <c r="BL10" s="413">
        <f t="shared" si="20"/>
        <v>100</v>
      </c>
    </row>
    <row r="11" spans="1:202" ht="15">
      <c r="A11" s="2429"/>
      <c r="B11" s="2432" t="s">
        <v>569</v>
      </c>
      <c r="C11" s="2422"/>
      <c r="D11" s="629">
        <f t="shared" ref="D11:BH11" si="21">SUM(D7:D10)</f>
        <v>2109</v>
      </c>
      <c r="E11" s="630">
        <f t="shared" si="21"/>
        <v>2170</v>
      </c>
      <c r="F11" s="631">
        <f t="shared" si="21"/>
        <v>4279</v>
      </c>
      <c r="G11" s="632">
        <f t="shared" si="21"/>
        <v>3369</v>
      </c>
      <c r="H11" s="632">
        <f t="shared" si="21"/>
        <v>3466</v>
      </c>
      <c r="I11" s="632">
        <f t="shared" si="21"/>
        <v>6835</v>
      </c>
      <c r="J11" s="629">
        <f t="shared" si="21"/>
        <v>5971</v>
      </c>
      <c r="K11" s="630">
        <f t="shared" si="21"/>
        <v>6212</v>
      </c>
      <c r="L11" s="631">
        <f t="shared" si="21"/>
        <v>12183</v>
      </c>
      <c r="M11" s="632">
        <f t="shared" si="21"/>
        <v>6513</v>
      </c>
      <c r="N11" s="632">
        <f t="shared" si="21"/>
        <v>6616</v>
      </c>
      <c r="O11" s="632">
        <f t="shared" si="21"/>
        <v>13129</v>
      </c>
      <c r="P11" s="629">
        <f t="shared" si="21"/>
        <v>6746</v>
      </c>
      <c r="Q11" s="630">
        <f t="shared" si="21"/>
        <v>6611</v>
      </c>
      <c r="R11" s="631">
        <f t="shared" si="21"/>
        <v>13357</v>
      </c>
      <c r="S11" s="632">
        <f t="shared" si="21"/>
        <v>6749</v>
      </c>
      <c r="T11" s="632">
        <f t="shared" si="21"/>
        <v>5766</v>
      </c>
      <c r="U11" s="632">
        <f t="shared" si="21"/>
        <v>12515</v>
      </c>
      <c r="V11" s="629">
        <f t="shared" si="21"/>
        <v>6209</v>
      </c>
      <c r="W11" s="630">
        <f t="shared" si="21"/>
        <v>4430</v>
      </c>
      <c r="X11" s="631">
        <f t="shared" si="21"/>
        <v>10639</v>
      </c>
      <c r="Y11" s="632">
        <f t="shared" si="21"/>
        <v>5771</v>
      </c>
      <c r="Z11" s="632">
        <f t="shared" si="21"/>
        <v>4189</v>
      </c>
      <c r="AA11" s="632">
        <f t="shared" si="21"/>
        <v>9960</v>
      </c>
      <c r="AB11" s="629">
        <f t="shared" si="21"/>
        <v>6281</v>
      </c>
      <c r="AC11" s="630">
        <f t="shared" si="21"/>
        <v>4588</v>
      </c>
      <c r="AD11" s="631">
        <f t="shared" si="21"/>
        <v>10869</v>
      </c>
      <c r="AE11" s="632">
        <f t="shared" si="21"/>
        <v>5733</v>
      </c>
      <c r="AF11" s="632">
        <f t="shared" si="21"/>
        <v>4389</v>
      </c>
      <c r="AG11" s="632">
        <f t="shared" si="21"/>
        <v>10122</v>
      </c>
      <c r="AH11" s="629">
        <f t="shared" si="21"/>
        <v>5704</v>
      </c>
      <c r="AI11" s="630">
        <f t="shared" si="21"/>
        <v>4373</v>
      </c>
      <c r="AJ11" s="631">
        <f t="shared" si="21"/>
        <v>10077</v>
      </c>
      <c r="AK11" s="632">
        <f t="shared" si="21"/>
        <v>4906</v>
      </c>
      <c r="AL11" s="632">
        <f t="shared" si="21"/>
        <v>3966</v>
      </c>
      <c r="AM11" s="632">
        <f t="shared" si="21"/>
        <v>8872</v>
      </c>
      <c r="AN11" s="629">
        <f t="shared" si="21"/>
        <v>4242</v>
      </c>
      <c r="AO11" s="630">
        <f t="shared" si="21"/>
        <v>3713</v>
      </c>
      <c r="AP11" s="631">
        <f t="shared" si="21"/>
        <v>7955</v>
      </c>
      <c r="AQ11" s="632">
        <f t="shared" si="21"/>
        <v>3906</v>
      </c>
      <c r="AR11" s="632">
        <f t="shared" si="21"/>
        <v>3288</v>
      </c>
      <c r="AS11" s="632">
        <f t="shared" si="21"/>
        <v>7194</v>
      </c>
      <c r="AT11" s="629">
        <f t="shared" si="21"/>
        <v>3329</v>
      </c>
      <c r="AU11" s="630">
        <f t="shared" si="21"/>
        <v>2925</v>
      </c>
      <c r="AV11" s="631">
        <f t="shared" si="21"/>
        <v>6254</v>
      </c>
      <c r="AW11" s="632">
        <f t="shared" si="21"/>
        <v>2560</v>
      </c>
      <c r="AX11" s="632">
        <f t="shared" si="21"/>
        <v>2172</v>
      </c>
      <c r="AY11" s="632">
        <f t="shared" si="21"/>
        <v>4732</v>
      </c>
      <c r="AZ11" s="629">
        <f t="shared" si="21"/>
        <v>1894</v>
      </c>
      <c r="BA11" s="630">
        <f t="shared" si="21"/>
        <v>1510</v>
      </c>
      <c r="BB11" s="631">
        <f t="shared" si="21"/>
        <v>3404</v>
      </c>
      <c r="BC11" s="632">
        <f t="shared" si="21"/>
        <v>1838</v>
      </c>
      <c r="BD11" s="632">
        <f t="shared" si="21"/>
        <v>1213</v>
      </c>
      <c r="BE11" s="632">
        <f t="shared" si="21"/>
        <v>3051</v>
      </c>
      <c r="BF11" s="629">
        <f t="shared" si="21"/>
        <v>746</v>
      </c>
      <c r="BG11" s="630">
        <f t="shared" si="21"/>
        <v>514</v>
      </c>
      <c r="BH11" s="630">
        <f t="shared" si="21"/>
        <v>1260</v>
      </c>
      <c r="BJ11" s="648">
        <f>SUM(BJ7:BJ10)</f>
        <v>84576</v>
      </c>
      <c r="BK11" s="648">
        <f>SUM(BK7:BK10)</f>
        <v>72111</v>
      </c>
      <c r="BL11" s="648">
        <f>SUM(BL7:BL10)</f>
        <v>156687</v>
      </c>
    </row>
    <row r="12" spans="1:202" ht="15">
      <c r="A12" s="2427" t="s">
        <v>1803</v>
      </c>
      <c r="B12" s="2430" t="s">
        <v>764</v>
      </c>
      <c r="C12" s="414" t="s">
        <v>764</v>
      </c>
      <c r="D12" s="415">
        <v>2563</v>
      </c>
      <c r="E12" s="416">
        <v>2687</v>
      </c>
      <c r="F12" s="417">
        <f t="shared" si="1"/>
        <v>5250</v>
      </c>
      <c r="G12" s="416">
        <v>3498</v>
      </c>
      <c r="H12" s="416">
        <v>3823</v>
      </c>
      <c r="I12" s="418">
        <f t="shared" si="2"/>
        <v>7321</v>
      </c>
      <c r="J12" s="415">
        <v>5551</v>
      </c>
      <c r="K12" s="416">
        <v>5744</v>
      </c>
      <c r="L12" s="417">
        <f t="shared" si="3"/>
        <v>11295</v>
      </c>
      <c r="M12" s="416">
        <v>5727</v>
      </c>
      <c r="N12" s="416">
        <v>5910</v>
      </c>
      <c r="O12" s="418">
        <f t="shared" si="4"/>
        <v>11637</v>
      </c>
      <c r="P12" s="415">
        <v>5687</v>
      </c>
      <c r="Q12" s="416">
        <v>5719</v>
      </c>
      <c r="R12" s="417">
        <f t="shared" si="5"/>
        <v>11406</v>
      </c>
      <c r="S12" s="416">
        <v>6562</v>
      </c>
      <c r="T12" s="416">
        <v>5208</v>
      </c>
      <c r="U12" s="418">
        <f t="shared" si="6"/>
        <v>11770</v>
      </c>
      <c r="V12" s="415">
        <v>7006</v>
      </c>
      <c r="W12" s="416">
        <v>4741</v>
      </c>
      <c r="X12" s="417">
        <f t="shared" si="7"/>
        <v>11747</v>
      </c>
      <c r="Y12" s="416">
        <v>6543</v>
      </c>
      <c r="Z12" s="416">
        <v>4656</v>
      </c>
      <c r="AA12" s="418">
        <f t="shared" si="8"/>
        <v>11199</v>
      </c>
      <c r="AB12" s="415">
        <v>5793</v>
      </c>
      <c r="AC12" s="416">
        <v>4504</v>
      </c>
      <c r="AD12" s="417">
        <f t="shared" si="9"/>
        <v>10297</v>
      </c>
      <c r="AE12" s="416">
        <v>5019</v>
      </c>
      <c r="AF12" s="416">
        <v>4199</v>
      </c>
      <c r="AG12" s="418">
        <f t="shared" si="10"/>
        <v>9218</v>
      </c>
      <c r="AH12" s="415">
        <v>5250</v>
      </c>
      <c r="AI12" s="416">
        <v>4463</v>
      </c>
      <c r="AJ12" s="417">
        <f t="shared" si="11"/>
        <v>9713</v>
      </c>
      <c r="AK12" s="416">
        <v>4782</v>
      </c>
      <c r="AL12" s="416">
        <v>4307</v>
      </c>
      <c r="AM12" s="418">
        <f t="shared" si="12"/>
        <v>9089</v>
      </c>
      <c r="AN12" s="415">
        <v>4062</v>
      </c>
      <c r="AO12" s="416">
        <v>3904</v>
      </c>
      <c r="AP12" s="417">
        <f t="shared" si="13"/>
        <v>7966</v>
      </c>
      <c r="AQ12" s="416">
        <v>3305</v>
      </c>
      <c r="AR12" s="416">
        <v>3032</v>
      </c>
      <c r="AS12" s="418">
        <f t="shared" si="14"/>
        <v>6337</v>
      </c>
      <c r="AT12" s="415">
        <v>2542</v>
      </c>
      <c r="AU12" s="416">
        <v>2270</v>
      </c>
      <c r="AV12" s="417">
        <f t="shared" si="15"/>
        <v>4812</v>
      </c>
      <c r="AW12" s="416">
        <v>1992</v>
      </c>
      <c r="AX12" s="416">
        <v>1627</v>
      </c>
      <c r="AY12" s="418">
        <f t="shared" si="16"/>
        <v>3619</v>
      </c>
      <c r="AZ12" s="415">
        <v>1581</v>
      </c>
      <c r="BA12" s="416">
        <v>1113</v>
      </c>
      <c r="BB12" s="417">
        <f t="shared" si="17"/>
        <v>2694</v>
      </c>
      <c r="BC12" s="416">
        <v>1756</v>
      </c>
      <c r="BD12" s="416">
        <v>950</v>
      </c>
      <c r="BE12" s="418">
        <f t="shared" si="18"/>
        <v>2706</v>
      </c>
      <c r="BF12" s="415">
        <v>818</v>
      </c>
      <c r="BG12" s="416">
        <v>426</v>
      </c>
      <c r="BH12" s="417">
        <f t="shared" si="19"/>
        <v>1244</v>
      </c>
      <c r="BJ12" s="400">
        <f t="shared" ref="BJ12:BK18" si="22">BF12+D12+G12+J12+M12+P12+S12+V12+Y12+AB12+AE12+AH12+AK12+AN12+AQ12+AT12+AW12+AZ12+BC12</f>
        <v>80037</v>
      </c>
      <c r="BK12" s="401">
        <f t="shared" si="22"/>
        <v>69283</v>
      </c>
      <c r="BL12" s="402">
        <f t="shared" si="20"/>
        <v>149320</v>
      </c>
    </row>
    <row r="13" spans="1:202" ht="15">
      <c r="A13" s="2428"/>
      <c r="B13" s="2431"/>
      <c r="C13" s="395" t="s">
        <v>1804</v>
      </c>
      <c r="D13" s="396">
        <v>2</v>
      </c>
      <c r="E13" s="397">
        <v>2</v>
      </c>
      <c r="F13" s="398">
        <f t="shared" si="1"/>
        <v>4</v>
      </c>
      <c r="G13" s="397">
        <v>4</v>
      </c>
      <c r="H13" s="397">
        <v>6</v>
      </c>
      <c r="I13" s="399">
        <f t="shared" si="2"/>
        <v>10</v>
      </c>
      <c r="J13" s="396">
        <v>14</v>
      </c>
      <c r="K13" s="397">
        <v>11</v>
      </c>
      <c r="L13" s="398">
        <f t="shared" si="3"/>
        <v>25</v>
      </c>
      <c r="M13" s="397">
        <v>14</v>
      </c>
      <c r="N13" s="397">
        <v>13</v>
      </c>
      <c r="O13" s="399">
        <f t="shared" si="4"/>
        <v>27</v>
      </c>
      <c r="P13" s="396">
        <v>9</v>
      </c>
      <c r="Q13" s="397">
        <v>9</v>
      </c>
      <c r="R13" s="398">
        <f t="shared" si="5"/>
        <v>18</v>
      </c>
      <c r="S13" s="397">
        <v>3</v>
      </c>
      <c r="T13" s="397">
        <v>6</v>
      </c>
      <c r="U13" s="399">
        <f t="shared" si="6"/>
        <v>9</v>
      </c>
      <c r="V13" s="396">
        <v>3</v>
      </c>
      <c r="W13" s="397">
        <v>6</v>
      </c>
      <c r="X13" s="398">
        <f t="shared" si="7"/>
        <v>9</v>
      </c>
      <c r="Y13" s="397">
        <v>7</v>
      </c>
      <c r="Z13" s="397">
        <v>7</v>
      </c>
      <c r="AA13" s="399">
        <f t="shared" si="8"/>
        <v>14</v>
      </c>
      <c r="AB13" s="396">
        <v>9</v>
      </c>
      <c r="AC13" s="397">
        <v>16</v>
      </c>
      <c r="AD13" s="398">
        <f t="shared" si="9"/>
        <v>25</v>
      </c>
      <c r="AE13" s="397">
        <v>7</v>
      </c>
      <c r="AF13" s="397">
        <v>14</v>
      </c>
      <c r="AG13" s="399">
        <f t="shared" si="10"/>
        <v>21</v>
      </c>
      <c r="AH13" s="396">
        <v>6</v>
      </c>
      <c r="AI13" s="397">
        <v>16</v>
      </c>
      <c r="AJ13" s="398">
        <f t="shared" si="11"/>
        <v>22</v>
      </c>
      <c r="AK13" s="397">
        <v>10</v>
      </c>
      <c r="AL13" s="397">
        <v>17</v>
      </c>
      <c r="AM13" s="399">
        <f t="shared" si="12"/>
        <v>27</v>
      </c>
      <c r="AN13" s="396">
        <v>5</v>
      </c>
      <c r="AO13" s="397">
        <v>13</v>
      </c>
      <c r="AP13" s="398">
        <f t="shared" si="13"/>
        <v>18</v>
      </c>
      <c r="AQ13" s="397">
        <v>8</v>
      </c>
      <c r="AR13" s="397">
        <v>11</v>
      </c>
      <c r="AS13" s="399">
        <f t="shared" si="14"/>
        <v>19</v>
      </c>
      <c r="AT13" s="396">
        <v>7</v>
      </c>
      <c r="AU13" s="397">
        <v>8</v>
      </c>
      <c r="AV13" s="398">
        <f t="shared" si="15"/>
        <v>15</v>
      </c>
      <c r="AW13" s="397">
        <v>9</v>
      </c>
      <c r="AX13" s="397">
        <v>12</v>
      </c>
      <c r="AY13" s="399">
        <f t="shared" si="16"/>
        <v>21</v>
      </c>
      <c r="AZ13" s="396">
        <v>4</v>
      </c>
      <c r="BA13" s="397">
        <v>11</v>
      </c>
      <c r="BB13" s="398">
        <f t="shared" si="17"/>
        <v>15</v>
      </c>
      <c r="BC13" s="397">
        <v>4</v>
      </c>
      <c r="BD13" s="397">
        <v>8</v>
      </c>
      <c r="BE13" s="399">
        <f t="shared" si="18"/>
        <v>12</v>
      </c>
      <c r="BF13" s="396">
        <v>2</v>
      </c>
      <c r="BG13" s="397">
        <v>3</v>
      </c>
      <c r="BH13" s="398">
        <f t="shared" si="19"/>
        <v>5</v>
      </c>
      <c r="BJ13" s="403">
        <f t="shared" si="22"/>
        <v>127</v>
      </c>
      <c r="BK13" s="404">
        <f t="shared" si="22"/>
        <v>189</v>
      </c>
      <c r="BL13" s="405">
        <f t="shared" si="20"/>
        <v>316</v>
      </c>
    </row>
    <row r="14" spans="1:202" ht="15">
      <c r="A14" s="2428"/>
      <c r="B14" s="2431"/>
      <c r="C14" s="395" t="s">
        <v>1805</v>
      </c>
      <c r="D14" s="396">
        <v>4</v>
      </c>
      <c r="E14" s="397">
        <v>2</v>
      </c>
      <c r="F14" s="398">
        <f t="shared" si="1"/>
        <v>6</v>
      </c>
      <c r="G14" s="397">
        <v>3</v>
      </c>
      <c r="H14" s="397">
        <v>1</v>
      </c>
      <c r="I14" s="399">
        <f t="shared" si="2"/>
        <v>4</v>
      </c>
      <c r="J14" s="396">
        <v>5</v>
      </c>
      <c r="K14" s="397">
        <v>2</v>
      </c>
      <c r="L14" s="398">
        <f t="shared" si="3"/>
        <v>7</v>
      </c>
      <c r="M14" s="397">
        <v>4</v>
      </c>
      <c r="N14" s="397">
        <v>7</v>
      </c>
      <c r="O14" s="399">
        <f t="shared" si="4"/>
        <v>11</v>
      </c>
      <c r="P14" s="396">
        <v>0</v>
      </c>
      <c r="Q14" s="397">
        <v>4</v>
      </c>
      <c r="R14" s="398">
        <f t="shared" si="5"/>
        <v>4</v>
      </c>
      <c r="S14" s="397">
        <v>1</v>
      </c>
      <c r="T14" s="397">
        <v>0</v>
      </c>
      <c r="U14" s="399">
        <f t="shared" si="6"/>
        <v>1</v>
      </c>
      <c r="V14" s="396">
        <v>1</v>
      </c>
      <c r="W14" s="397">
        <v>3</v>
      </c>
      <c r="X14" s="398">
        <f t="shared" si="7"/>
        <v>4</v>
      </c>
      <c r="Y14" s="397">
        <v>6</v>
      </c>
      <c r="Z14" s="397">
        <v>3</v>
      </c>
      <c r="AA14" s="399">
        <f t="shared" si="8"/>
        <v>9</v>
      </c>
      <c r="AB14" s="396">
        <v>2</v>
      </c>
      <c r="AC14" s="397">
        <v>9</v>
      </c>
      <c r="AD14" s="398">
        <f t="shared" si="9"/>
        <v>11</v>
      </c>
      <c r="AE14" s="397">
        <v>5</v>
      </c>
      <c r="AF14" s="397">
        <v>4</v>
      </c>
      <c r="AG14" s="399">
        <f t="shared" si="10"/>
        <v>9</v>
      </c>
      <c r="AH14" s="396">
        <v>2</v>
      </c>
      <c r="AI14" s="397">
        <v>2</v>
      </c>
      <c r="AJ14" s="398">
        <f t="shared" si="11"/>
        <v>4</v>
      </c>
      <c r="AK14" s="397">
        <v>1</v>
      </c>
      <c r="AL14" s="397">
        <v>1</v>
      </c>
      <c r="AM14" s="399">
        <f t="shared" si="12"/>
        <v>2</v>
      </c>
      <c r="AN14" s="396">
        <v>3</v>
      </c>
      <c r="AO14" s="397">
        <v>5</v>
      </c>
      <c r="AP14" s="398">
        <f t="shared" si="13"/>
        <v>8</v>
      </c>
      <c r="AQ14" s="397">
        <v>4</v>
      </c>
      <c r="AR14" s="397">
        <v>6</v>
      </c>
      <c r="AS14" s="399">
        <f t="shared" si="14"/>
        <v>10</v>
      </c>
      <c r="AT14" s="396">
        <v>6</v>
      </c>
      <c r="AU14" s="397">
        <v>6</v>
      </c>
      <c r="AV14" s="398">
        <f t="shared" si="15"/>
        <v>12</v>
      </c>
      <c r="AW14" s="397">
        <v>3</v>
      </c>
      <c r="AX14" s="397">
        <v>3</v>
      </c>
      <c r="AY14" s="399">
        <f t="shared" si="16"/>
        <v>6</v>
      </c>
      <c r="AZ14" s="396">
        <v>7</v>
      </c>
      <c r="BA14" s="397">
        <v>4</v>
      </c>
      <c r="BB14" s="398">
        <f t="shared" si="17"/>
        <v>11</v>
      </c>
      <c r="BC14" s="397">
        <v>9</v>
      </c>
      <c r="BD14" s="397">
        <v>5</v>
      </c>
      <c r="BE14" s="399">
        <f t="shared" si="18"/>
        <v>14</v>
      </c>
      <c r="BF14" s="396">
        <v>4</v>
      </c>
      <c r="BG14" s="397">
        <v>3</v>
      </c>
      <c r="BH14" s="398">
        <f t="shared" si="19"/>
        <v>7</v>
      </c>
      <c r="BJ14" s="403">
        <f t="shared" si="22"/>
        <v>70</v>
      </c>
      <c r="BK14" s="404">
        <f t="shared" si="22"/>
        <v>70</v>
      </c>
      <c r="BL14" s="405">
        <f t="shared" si="20"/>
        <v>140</v>
      </c>
    </row>
    <row r="15" spans="1:202" ht="15">
      <c r="A15" s="2428"/>
      <c r="B15" s="2431"/>
      <c r="C15" s="395" t="s">
        <v>1806</v>
      </c>
      <c r="D15" s="396">
        <v>11</v>
      </c>
      <c r="E15" s="397">
        <v>10</v>
      </c>
      <c r="F15" s="398">
        <f t="shared" si="1"/>
        <v>21</v>
      </c>
      <c r="G15" s="397">
        <v>11</v>
      </c>
      <c r="H15" s="397">
        <v>7</v>
      </c>
      <c r="I15" s="399">
        <f t="shared" si="2"/>
        <v>18</v>
      </c>
      <c r="J15" s="396">
        <v>17</v>
      </c>
      <c r="K15" s="397">
        <v>20</v>
      </c>
      <c r="L15" s="398">
        <f t="shared" si="3"/>
        <v>37</v>
      </c>
      <c r="M15" s="397">
        <v>27</v>
      </c>
      <c r="N15" s="397">
        <v>15</v>
      </c>
      <c r="O15" s="399">
        <f t="shared" si="4"/>
        <v>42</v>
      </c>
      <c r="P15" s="396">
        <v>29</v>
      </c>
      <c r="Q15" s="397">
        <v>25</v>
      </c>
      <c r="R15" s="398">
        <f t="shared" si="5"/>
        <v>54</v>
      </c>
      <c r="S15" s="397">
        <v>33</v>
      </c>
      <c r="T15" s="397">
        <v>33</v>
      </c>
      <c r="U15" s="399">
        <f t="shared" si="6"/>
        <v>66</v>
      </c>
      <c r="V15" s="396">
        <v>13</v>
      </c>
      <c r="W15" s="397">
        <v>12</v>
      </c>
      <c r="X15" s="398">
        <f t="shared" si="7"/>
        <v>25</v>
      </c>
      <c r="Y15" s="397">
        <v>13</v>
      </c>
      <c r="Z15" s="397">
        <v>15</v>
      </c>
      <c r="AA15" s="399">
        <f t="shared" si="8"/>
        <v>28</v>
      </c>
      <c r="AB15" s="396">
        <v>14</v>
      </c>
      <c r="AC15" s="397">
        <v>17</v>
      </c>
      <c r="AD15" s="398">
        <f t="shared" si="9"/>
        <v>31</v>
      </c>
      <c r="AE15" s="397">
        <v>15</v>
      </c>
      <c r="AF15" s="397">
        <v>15</v>
      </c>
      <c r="AG15" s="399">
        <f t="shared" si="10"/>
        <v>30</v>
      </c>
      <c r="AH15" s="396">
        <v>16</v>
      </c>
      <c r="AI15" s="397">
        <v>19</v>
      </c>
      <c r="AJ15" s="398">
        <f t="shared" si="11"/>
        <v>35</v>
      </c>
      <c r="AK15" s="397">
        <v>11</v>
      </c>
      <c r="AL15" s="397">
        <v>16</v>
      </c>
      <c r="AM15" s="399">
        <f t="shared" si="12"/>
        <v>27</v>
      </c>
      <c r="AN15" s="396">
        <v>14</v>
      </c>
      <c r="AO15" s="397">
        <v>20</v>
      </c>
      <c r="AP15" s="398">
        <f t="shared" si="13"/>
        <v>34</v>
      </c>
      <c r="AQ15" s="397">
        <v>10</v>
      </c>
      <c r="AR15" s="397">
        <v>14</v>
      </c>
      <c r="AS15" s="399">
        <f t="shared" si="14"/>
        <v>24</v>
      </c>
      <c r="AT15" s="396">
        <v>5</v>
      </c>
      <c r="AU15" s="397">
        <v>16</v>
      </c>
      <c r="AV15" s="398">
        <f t="shared" si="15"/>
        <v>21</v>
      </c>
      <c r="AW15" s="397">
        <v>7</v>
      </c>
      <c r="AX15" s="397">
        <v>6</v>
      </c>
      <c r="AY15" s="399">
        <f t="shared" si="16"/>
        <v>13</v>
      </c>
      <c r="AZ15" s="396">
        <v>3</v>
      </c>
      <c r="BA15" s="397">
        <v>11</v>
      </c>
      <c r="BB15" s="398">
        <f t="shared" si="17"/>
        <v>14</v>
      </c>
      <c r="BC15" s="397">
        <v>12</v>
      </c>
      <c r="BD15" s="397">
        <v>10</v>
      </c>
      <c r="BE15" s="399">
        <f t="shared" si="18"/>
        <v>22</v>
      </c>
      <c r="BF15" s="396">
        <v>5</v>
      </c>
      <c r="BG15" s="397">
        <v>5</v>
      </c>
      <c r="BH15" s="398">
        <f t="shared" si="19"/>
        <v>10</v>
      </c>
      <c r="BJ15" s="403">
        <f t="shared" si="22"/>
        <v>266</v>
      </c>
      <c r="BK15" s="404">
        <f t="shared" si="22"/>
        <v>286</v>
      </c>
      <c r="BL15" s="405">
        <f t="shared" si="20"/>
        <v>552</v>
      </c>
    </row>
    <row r="16" spans="1:202" ht="15">
      <c r="A16" s="2428"/>
      <c r="B16" s="2431"/>
      <c r="C16" s="395" t="s">
        <v>1807</v>
      </c>
      <c r="D16" s="396">
        <v>37</v>
      </c>
      <c r="E16" s="397">
        <v>37</v>
      </c>
      <c r="F16" s="398">
        <f t="shared" si="1"/>
        <v>74</v>
      </c>
      <c r="G16" s="397">
        <v>45</v>
      </c>
      <c r="H16" s="397">
        <v>60</v>
      </c>
      <c r="I16" s="399">
        <f t="shared" si="2"/>
        <v>105</v>
      </c>
      <c r="J16" s="396">
        <v>94</v>
      </c>
      <c r="K16" s="397">
        <v>100</v>
      </c>
      <c r="L16" s="398">
        <f t="shared" si="3"/>
        <v>194</v>
      </c>
      <c r="M16" s="397">
        <v>83</v>
      </c>
      <c r="N16" s="397">
        <v>100</v>
      </c>
      <c r="O16" s="399">
        <f t="shared" si="4"/>
        <v>183</v>
      </c>
      <c r="P16" s="396">
        <v>102</v>
      </c>
      <c r="Q16" s="397">
        <v>98</v>
      </c>
      <c r="R16" s="398">
        <f t="shared" si="5"/>
        <v>200</v>
      </c>
      <c r="S16" s="397">
        <v>66</v>
      </c>
      <c r="T16" s="397">
        <v>77</v>
      </c>
      <c r="U16" s="399">
        <f t="shared" si="6"/>
        <v>143</v>
      </c>
      <c r="V16" s="396">
        <v>88</v>
      </c>
      <c r="W16" s="397">
        <v>64</v>
      </c>
      <c r="X16" s="398">
        <f t="shared" si="7"/>
        <v>152</v>
      </c>
      <c r="Y16" s="397">
        <v>63</v>
      </c>
      <c r="Z16" s="397">
        <v>63</v>
      </c>
      <c r="AA16" s="399">
        <f t="shared" si="8"/>
        <v>126</v>
      </c>
      <c r="AB16" s="396">
        <v>78</v>
      </c>
      <c r="AC16" s="397">
        <v>50</v>
      </c>
      <c r="AD16" s="398">
        <f t="shared" si="9"/>
        <v>128</v>
      </c>
      <c r="AE16" s="397">
        <v>71</v>
      </c>
      <c r="AF16" s="397">
        <v>57</v>
      </c>
      <c r="AG16" s="399">
        <f t="shared" si="10"/>
        <v>128</v>
      </c>
      <c r="AH16" s="396">
        <v>65</v>
      </c>
      <c r="AI16" s="397">
        <v>66</v>
      </c>
      <c r="AJ16" s="398">
        <f t="shared" si="11"/>
        <v>131</v>
      </c>
      <c r="AK16" s="397">
        <v>67</v>
      </c>
      <c r="AL16" s="397">
        <v>59</v>
      </c>
      <c r="AM16" s="399">
        <f t="shared" si="12"/>
        <v>126</v>
      </c>
      <c r="AN16" s="396">
        <v>50</v>
      </c>
      <c r="AO16" s="397">
        <v>65</v>
      </c>
      <c r="AP16" s="398">
        <f t="shared" si="13"/>
        <v>115</v>
      </c>
      <c r="AQ16" s="397">
        <v>38</v>
      </c>
      <c r="AR16" s="397">
        <v>50</v>
      </c>
      <c r="AS16" s="399">
        <f t="shared" si="14"/>
        <v>88</v>
      </c>
      <c r="AT16" s="396">
        <v>45</v>
      </c>
      <c r="AU16" s="397">
        <v>47</v>
      </c>
      <c r="AV16" s="398">
        <f t="shared" si="15"/>
        <v>92</v>
      </c>
      <c r="AW16" s="397">
        <v>45</v>
      </c>
      <c r="AX16" s="397">
        <v>24</v>
      </c>
      <c r="AY16" s="399">
        <f t="shared" si="16"/>
        <v>69</v>
      </c>
      <c r="AZ16" s="396">
        <v>32</v>
      </c>
      <c r="BA16" s="397">
        <v>25</v>
      </c>
      <c r="BB16" s="398">
        <f t="shared" si="17"/>
        <v>57</v>
      </c>
      <c r="BC16" s="397">
        <v>46</v>
      </c>
      <c r="BD16" s="397">
        <v>38</v>
      </c>
      <c r="BE16" s="399">
        <f t="shared" si="18"/>
        <v>84</v>
      </c>
      <c r="BF16" s="396">
        <v>22</v>
      </c>
      <c r="BG16" s="397">
        <v>18</v>
      </c>
      <c r="BH16" s="398">
        <f t="shared" si="19"/>
        <v>40</v>
      </c>
      <c r="BJ16" s="403">
        <f t="shared" si="22"/>
        <v>1137</v>
      </c>
      <c r="BK16" s="404">
        <f t="shared" si="22"/>
        <v>1098</v>
      </c>
      <c r="BL16" s="405">
        <f t="shared" si="20"/>
        <v>2235</v>
      </c>
    </row>
    <row r="17" spans="1:64" ht="15">
      <c r="A17" s="2428"/>
      <c r="B17" s="2431"/>
      <c r="C17" s="395" t="s">
        <v>1808</v>
      </c>
      <c r="D17" s="396">
        <v>701</v>
      </c>
      <c r="E17" s="397">
        <v>777</v>
      </c>
      <c r="F17" s="398">
        <f t="shared" si="1"/>
        <v>1478</v>
      </c>
      <c r="G17" s="397">
        <v>1504</v>
      </c>
      <c r="H17" s="397">
        <v>1666</v>
      </c>
      <c r="I17" s="399">
        <f t="shared" si="2"/>
        <v>3170</v>
      </c>
      <c r="J17" s="396">
        <v>2871</v>
      </c>
      <c r="K17" s="397">
        <v>3096</v>
      </c>
      <c r="L17" s="398">
        <f t="shared" si="3"/>
        <v>5967</v>
      </c>
      <c r="M17" s="397">
        <v>3229</v>
      </c>
      <c r="N17" s="397">
        <v>3506</v>
      </c>
      <c r="O17" s="399">
        <f t="shared" si="4"/>
        <v>6735</v>
      </c>
      <c r="P17" s="396">
        <v>3200</v>
      </c>
      <c r="Q17" s="397">
        <v>3261</v>
      </c>
      <c r="R17" s="398">
        <f t="shared" si="5"/>
        <v>6461</v>
      </c>
      <c r="S17" s="397">
        <v>2592</v>
      </c>
      <c r="T17" s="397">
        <v>2129</v>
      </c>
      <c r="U17" s="399">
        <f t="shared" si="6"/>
        <v>4721</v>
      </c>
      <c r="V17" s="396">
        <v>2265</v>
      </c>
      <c r="W17" s="397">
        <v>1487</v>
      </c>
      <c r="X17" s="398">
        <f t="shared" si="7"/>
        <v>3752</v>
      </c>
      <c r="Y17" s="397">
        <v>2126</v>
      </c>
      <c r="Z17" s="397">
        <v>1505</v>
      </c>
      <c r="AA17" s="399">
        <f t="shared" si="8"/>
        <v>3631</v>
      </c>
      <c r="AB17" s="396">
        <v>2274</v>
      </c>
      <c r="AC17" s="397">
        <v>1660</v>
      </c>
      <c r="AD17" s="398">
        <f t="shared" si="9"/>
        <v>3934</v>
      </c>
      <c r="AE17" s="397">
        <v>2250</v>
      </c>
      <c r="AF17" s="397">
        <v>1865</v>
      </c>
      <c r="AG17" s="399">
        <f t="shared" si="10"/>
        <v>4115</v>
      </c>
      <c r="AH17" s="396">
        <v>2050</v>
      </c>
      <c r="AI17" s="397">
        <v>1800</v>
      </c>
      <c r="AJ17" s="398">
        <f t="shared" si="11"/>
        <v>3850</v>
      </c>
      <c r="AK17" s="397">
        <v>1360</v>
      </c>
      <c r="AL17" s="397">
        <v>1378</v>
      </c>
      <c r="AM17" s="399">
        <f t="shared" si="12"/>
        <v>2738</v>
      </c>
      <c r="AN17" s="396">
        <v>1006</v>
      </c>
      <c r="AO17" s="397">
        <v>995</v>
      </c>
      <c r="AP17" s="398">
        <f t="shared" si="13"/>
        <v>2001</v>
      </c>
      <c r="AQ17" s="397">
        <v>814</v>
      </c>
      <c r="AR17" s="397">
        <v>791</v>
      </c>
      <c r="AS17" s="399">
        <f t="shared" si="14"/>
        <v>1605</v>
      </c>
      <c r="AT17" s="396">
        <v>624</v>
      </c>
      <c r="AU17" s="397">
        <v>525</v>
      </c>
      <c r="AV17" s="398">
        <f t="shared" si="15"/>
        <v>1149</v>
      </c>
      <c r="AW17" s="397">
        <v>384</v>
      </c>
      <c r="AX17" s="397">
        <v>361</v>
      </c>
      <c r="AY17" s="399">
        <f t="shared" si="16"/>
        <v>745</v>
      </c>
      <c r="AZ17" s="396">
        <v>270</v>
      </c>
      <c r="BA17" s="397">
        <v>190</v>
      </c>
      <c r="BB17" s="398">
        <f t="shared" si="17"/>
        <v>460</v>
      </c>
      <c r="BC17" s="397">
        <v>205</v>
      </c>
      <c r="BD17" s="397">
        <v>124</v>
      </c>
      <c r="BE17" s="399">
        <f t="shared" si="18"/>
        <v>329</v>
      </c>
      <c r="BF17" s="396">
        <v>151</v>
      </c>
      <c r="BG17" s="397">
        <v>77</v>
      </c>
      <c r="BH17" s="398">
        <f t="shared" si="19"/>
        <v>228</v>
      </c>
      <c r="BJ17" s="419">
        <f t="shared" si="22"/>
        <v>29876</v>
      </c>
      <c r="BK17" s="420">
        <f t="shared" si="22"/>
        <v>27193</v>
      </c>
      <c r="BL17" s="421">
        <f t="shared" si="20"/>
        <v>57069</v>
      </c>
    </row>
    <row r="18" spans="1:64" ht="15">
      <c r="A18" s="2428"/>
      <c r="B18" s="2431"/>
      <c r="C18" s="406" t="s">
        <v>1809</v>
      </c>
      <c r="D18" s="407">
        <v>161</v>
      </c>
      <c r="E18" s="408">
        <v>164</v>
      </c>
      <c r="F18" s="409">
        <f t="shared" si="1"/>
        <v>325</v>
      </c>
      <c r="G18" s="408">
        <v>276</v>
      </c>
      <c r="H18" s="408">
        <v>263</v>
      </c>
      <c r="I18" s="410">
        <f t="shared" si="2"/>
        <v>539</v>
      </c>
      <c r="J18" s="407">
        <v>474</v>
      </c>
      <c r="K18" s="408">
        <v>464</v>
      </c>
      <c r="L18" s="409">
        <f t="shared" si="3"/>
        <v>938</v>
      </c>
      <c r="M18" s="408">
        <v>458</v>
      </c>
      <c r="N18" s="408">
        <v>474</v>
      </c>
      <c r="O18" s="410">
        <f t="shared" si="4"/>
        <v>932</v>
      </c>
      <c r="P18" s="407">
        <v>373</v>
      </c>
      <c r="Q18" s="408">
        <v>431</v>
      </c>
      <c r="R18" s="409">
        <f t="shared" si="5"/>
        <v>804</v>
      </c>
      <c r="S18" s="408">
        <v>419</v>
      </c>
      <c r="T18" s="408">
        <v>368</v>
      </c>
      <c r="U18" s="410">
        <f t="shared" si="6"/>
        <v>787</v>
      </c>
      <c r="V18" s="407">
        <v>409</v>
      </c>
      <c r="W18" s="408">
        <v>332</v>
      </c>
      <c r="X18" s="409">
        <f t="shared" si="7"/>
        <v>741</v>
      </c>
      <c r="Y18" s="408">
        <v>354</v>
      </c>
      <c r="Z18" s="408">
        <v>314</v>
      </c>
      <c r="AA18" s="410">
        <f t="shared" si="8"/>
        <v>668</v>
      </c>
      <c r="AB18" s="407">
        <v>340</v>
      </c>
      <c r="AC18" s="408">
        <v>296</v>
      </c>
      <c r="AD18" s="409">
        <f t="shared" si="9"/>
        <v>636</v>
      </c>
      <c r="AE18" s="408">
        <v>289</v>
      </c>
      <c r="AF18" s="408">
        <v>301</v>
      </c>
      <c r="AG18" s="410">
        <f t="shared" si="10"/>
        <v>590</v>
      </c>
      <c r="AH18" s="407">
        <v>239</v>
      </c>
      <c r="AI18" s="408">
        <v>289</v>
      </c>
      <c r="AJ18" s="409">
        <f t="shared" si="11"/>
        <v>528</v>
      </c>
      <c r="AK18" s="408">
        <v>214</v>
      </c>
      <c r="AL18" s="408">
        <v>255</v>
      </c>
      <c r="AM18" s="410">
        <f t="shared" si="12"/>
        <v>469</v>
      </c>
      <c r="AN18" s="407">
        <v>203</v>
      </c>
      <c r="AO18" s="408">
        <v>226</v>
      </c>
      <c r="AP18" s="409">
        <f t="shared" si="13"/>
        <v>429</v>
      </c>
      <c r="AQ18" s="408">
        <v>118</v>
      </c>
      <c r="AR18" s="408">
        <v>186</v>
      </c>
      <c r="AS18" s="410">
        <f t="shared" si="14"/>
        <v>304</v>
      </c>
      <c r="AT18" s="407">
        <v>126</v>
      </c>
      <c r="AU18" s="408">
        <v>143</v>
      </c>
      <c r="AV18" s="409">
        <f t="shared" si="15"/>
        <v>269</v>
      </c>
      <c r="AW18" s="408">
        <v>92</v>
      </c>
      <c r="AX18" s="408">
        <v>106</v>
      </c>
      <c r="AY18" s="410">
        <f t="shared" si="16"/>
        <v>198</v>
      </c>
      <c r="AZ18" s="407">
        <v>79</v>
      </c>
      <c r="BA18" s="408">
        <v>83</v>
      </c>
      <c r="BB18" s="409">
        <f t="shared" si="17"/>
        <v>162</v>
      </c>
      <c r="BC18" s="408">
        <v>62</v>
      </c>
      <c r="BD18" s="408">
        <v>66</v>
      </c>
      <c r="BE18" s="410">
        <f t="shared" si="18"/>
        <v>128</v>
      </c>
      <c r="BF18" s="407">
        <v>37</v>
      </c>
      <c r="BG18" s="408">
        <v>33</v>
      </c>
      <c r="BH18" s="409">
        <f t="shared" si="19"/>
        <v>70</v>
      </c>
      <c r="BJ18" s="422">
        <f t="shared" si="22"/>
        <v>4723</v>
      </c>
      <c r="BK18" s="423">
        <f t="shared" si="22"/>
        <v>4794</v>
      </c>
      <c r="BL18" s="424">
        <f t="shared" si="20"/>
        <v>9517</v>
      </c>
    </row>
    <row r="19" spans="1:64" ht="15">
      <c r="A19" s="2429"/>
      <c r="B19" s="2432" t="s">
        <v>569</v>
      </c>
      <c r="C19" s="2422" t="s">
        <v>1810</v>
      </c>
      <c r="D19" s="629">
        <f t="shared" ref="D19:BH19" si="23">SUM(D12:D18)</f>
        <v>3479</v>
      </c>
      <c r="E19" s="630">
        <f t="shared" si="23"/>
        <v>3679</v>
      </c>
      <c r="F19" s="631">
        <f t="shared" si="23"/>
        <v>7158</v>
      </c>
      <c r="G19" s="632">
        <f t="shared" si="23"/>
        <v>5341</v>
      </c>
      <c r="H19" s="632">
        <f t="shared" si="23"/>
        <v>5826</v>
      </c>
      <c r="I19" s="632">
        <f t="shared" si="23"/>
        <v>11167</v>
      </c>
      <c r="J19" s="629">
        <f t="shared" si="23"/>
        <v>9026</v>
      </c>
      <c r="K19" s="630">
        <f t="shared" si="23"/>
        <v>9437</v>
      </c>
      <c r="L19" s="631">
        <f t="shared" si="23"/>
        <v>18463</v>
      </c>
      <c r="M19" s="632">
        <f t="shared" si="23"/>
        <v>9542</v>
      </c>
      <c r="N19" s="632">
        <f t="shared" si="23"/>
        <v>10025</v>
      </c>
      <c r="O19" s="632">
        <f t="shared" si="23"/>
        <v>19567</v>
      </c>
      <c r="P19" s="629">
        <f t="shared" si="23"/>
        <v>9400</v>
      </c>
      <c r="Q19" s="630">
        <f t="shared" si="23"/>
        <v>9547</v>
      </c>
      <c r="R19" s="631">
        <f t="shared" si="23"/>
        <v>18947</v>
      </c>
      <c r="S19" s="632">
        <f t="shared" si="23"/>
        <v>9676</v>
      </c>
      <c r="T19" s="632">
        <f t="shared" si="23"/>
        <v>7821</v>
      </c>
      <c r="U19" s="632">
        <f t="shared" si="23"/>
        <v>17497</v>
      </c>
      <c r="V19" s="629">
        <f t="shared" si="23"/>
        <v>9785</v>
      </c>
      <c r="W19" s="630">
        <f t="shared" si="23"/>
        <v>6645</v>
      </c>
      <c r="X19" s="631">
        <f t="shared" si="23"/>
        <v>16430</v>
      </c>
      <c r="Y19" s="632">
        <f t="shared" si="23"/>
        <v>9112</v>
      </c>
      <c r="Z19" s="632">
        <f t="shared" si="23"/>
        <v>6563</v>
      </c>
      <c r="AA19" s="632">
        <f t="shared" si="23"/>
        <v>15675</v>
      </c>
      <c r="AB19" s="629">
        <f t="shared" si="23"/>
        <v>8510</v>
      </c>
      <c r="AC19" s="630">
        <f t="shared" si="23"/>
        <v>6552</v>
      </c>
      <c r="AD19" s="631">
        <f t="shared" si="23"/>
        <v>15062</v>
      </c>
      <c r="AE19" s="632">
        <f t="shared" si="23"/>
        <v>7656</v>
      </c>
      <c r="AF19" s="632">
        <f t="shared" si="23"/>
        <v>6455</v>
      </c>
      <c r="AG19" s="632">
        <f t="shared" si="23"/>
        <v>14111</v>
      </c>
      <c r="AH19" s="629">
        <f t="shared" si="23"/>
        <v>7628</v>
      </c>
      <c r="AI19" s="630">
        <f t="shared" si="23"/>
        <v>6655</v>
      </c>
      <c r="AJ19" s="631">
        <f t="shared" si="23"/>
        <v>14283</v>
      </c>
      <c r="AK19" s="632">
        <f t="shared" si="23"/>
        <v>6445</v>
      </c>
      <c r="AL19" s="632">
        <f t="shared" si="23"/>
        <v>6033</v>
      </c>
      <c r="AM19" s="632">
        <f t="shared" si="23"/>
        <v>12478</v>
      </c>
      <c r="AN19" s="629">
        <f t="shared" si="23"/>
        <v>5343</v>
      </c>
      <c r="AO19" s="630">
        <f t="shared" si="23"/>
        <v>5228</v>
      </c>
      <c r="AP19" s="631">
        <f t="shared" si="23"/>
        <v>10571</v>
      </c>
      <c r="AQ19" s="632">
        <f t="shared" si="23"/>
        <v>4297</v>
      </c>
      <c r="AR19" s="632">
        <f t="shared" si="23"/>
        <v>4090</v>
      </c>
      <c r="AS19" s="632">
        <f t="shared" si="23"/>
        <v>8387</v>
      </c>
      <c r="AT19" s="629">
        <f t="shared" si="23"/>
        <v>3355</v>
      </c>
      <c r="AU19" s="630">
        <f t="shared" si="23"/>
        <v>3015</v>
      </c>
      <c r="AV19" s="631">
        <f t="shared" si="23"/>
        <v>6370</v>
      </c>
      <c r="AW19" s="632">
        <f t="shared" si="23"/>
        <v>2532</v>
      </c>
      <c r="AX19" s="632">
        <f t="shared" si="23"/>
        <v>2139</v>
      </c>
      <c r="AY19" s="632">
        <f t="shared" si="23"/>
        <v>4671</v>
      </c>
      <c r="AZ19" s="629">
        <f t="shared" si="23"/>
        <v>1976</v>
      </c>
      <c r="BA19" s="630">
        <f t="shared" si="23"/>
        <v>1437</v>
      </c>
      <c r="BB19" s="631">
        <f t="shared" si="23"/>
        <v>3413</v>
      </c>
      <c r="BC19" s="632">
        <f t="shared" si="23"/>
        <v>2094</v>
      </c>
      <c r="BD19" s="632">
        <f t="shared" si="23"/>
        <v>1201</v>
      </c>
      <c r="BE19" s="632">
        <f t="shared" si="23"/>
        <v>3295</v>
      </c>
      <c r="BF19" s="629">
        <f t="shared" si="23"/>
        <v>1039</v>
      </c>
      <c r="BG19" s="630">
        <f t="shared" si="23"/>
        <v>565</v>
      </c>
      <c r="BH19" s="630">
        <f t="shared" si="23"/>
        <v>1604</v>
      </c>
      <c r="BJ19" s="648">
        <f>SUM(BJ12:BJ18)</f>
        <v>116236</v>
      </c>
      <c r="BK19" s="648">
        <f>SUM(BK12:BK18)</f>
        <v>102913</v>
      </c>
      <c r="BL19" s="648">
        <f>SUM(BL12:BL18)</f>
        <v>219149</v>
      </c>
    </row>
    <row r="20" spans="1:64" ht="15">
      <c r="A20" s="2427" t="s">
        <v>1811</v>
      </c>
      <c r="B20" s="2430" t="s">
        <v>766</v>
      </c>
      <c r="C20" s="414" t="s">
        <v>766</v>
      </c>
      <c r="D20" s="415">
        <v>3102</v>
      </c>
      <c r="E20" s="416">
        <v>3329</v>
      </c>
      <c r="F20" s="417">
        <f t="shared" si="1"/>
        <v>6431</v>
      </c>
      <c r="G20" s="416">
        <v>5143</v>
      </c>
      <c r="H20" s="416">
        <v>5426</v>
      </c>
      <c r="I20" s="418">
        <f t="shared" si="2"/>
        <v>10569</v>
      </c>
      <c r="J20" s="415">
        <v>7696</v>
      </c>
      <c r="K20" s="416">
        <v>7928</v>
      </c>
      <c r="L20" s="417">
        <f t="shared" si="3"/>
        <v>15624</v>
      </c>
      <c r="M20" s="416">
        <v>8304</v>
      </c>
      <c r="N20" s="416">
        <v>8866</v>
      </c>
      <c r="O20" s="418">
        <f t="shared" si="4"/>
        <v>17170</v>
      </c>
      <c r="P20" s="415">
        <v>9103</v>
      </c>
      <c r="Q20" s="416">
        <v>8777</v>
      </c>
      <c r="R20" s="417">
        <f t="shared" si="5"/>
        <v>17880</v>
      </c>
      <c r="S20" s="416">
        <v>9729</v>
      </c>
      <c r="T20" s="416">
        <v>7752</v>
      </c>
      <c r="U20" s="418">
        <f t="shared" si="6"/>
        <v>17481</v>
      </c>
      <c r="V20" s="415">
        <v>9028</v>
      </c>
      <c r="W20" s="416">
        <v>6296</v>
      </c>
      <c r="X20" s="417">
        <f t="shared" si="7"/>
        <v>15324</v>
      </c>
      <c r="Y20" s="416">
        <v>8538</v>
      </c>
      <c r="Z20" s="416">
        <v>6209</v>
      </c>
      <c r="AA20" s="418">
        <f t="shared" si="8"/>
        <v>14747</v>
      </c>
      <c r="AB20" s="415">
        <v>8359</v>
      </c>
      <c r="AC20" s="416">
        <v>6708</v>
      </c>
      <c r="AD20" s="417">
        <f t="shared" si="9"/>
        <v>15067</v>
      </c>
      <c r="AE20" s="416">
        <v>7312</v>
      </c>
      <c r="AF20" s="416">
        <v>6040</v>
      </c>
      <c r="AG20" s="418">
        <f t="shared" si="10"/>
        <v>13352</v>
      </c>
      <c r="AH20" s="415">
        <v>7553</v>
      </c>
      <c r="AI20" s="416">
        <v>6415</v>
      </c>
      <c r="AJ20" s="417">
        <f t="shared" si="11"/>
        <v>13968</v>
      </c>
      <c r="AK20" s="416">
        <v>6808</v>
      </c>
      <c r="AL20" s="416">
        <v>5866</v>
      </c>
      <c r="AM20" s="418">
        <f t="shared" si="12"/>
        <v>12674</v>
      </c>
      <c r="AN20" s="415">
        <v>5720</v>
      </c>
      <c r="AO20" s="416">
        <v>5102</v>
      </c>
      <c r="AP20" s="417">
        <f t="shared" si="13"/>
        <v>10822</v>
      </c>
      <c r="AQ20" s="416">
        <v>4757</v>
      </c>
      <c r="AR20" s="416">
        <v>4118</v>
      </c>
      <c r="AS20" s="418">
        <f t="shared" si="14"/>
        <v>8875</v>
      </c>
      <c r="AT20" s="415">
        <v>4323</v>
      </c>
      <c r="AU20" s="416">
        <v>3347</v>
      </c>
      <c r="AV20" s="417">
        <f t="shared" si="15"/>
        <v>7670</v>
      </c>
      <c r="AW20" s="416">
        <v>3353</v>
      </c>
      <c r="AX20" s="416">
        <v>2467</v>
      </c>
      <c r="AY20" s="418">
        <f t="shared" si="16"/>
        <v>5820</v>
      </c>
      <c r="AZ20" s="415">
        <v>2713</v>
      </c>
      <c r="BA20" s="416">
        <v>1792</v>
      </c>
      <c r="BB20" s="417">
        <f t="shared" si="17"/>
        <v>4505</v>
      </c>
      <c r="BC20" s="416">
        <v>2776</v>
      </c>
      <c r="BD20" s="416">
        <v>1453</v>
      </c>
      <c r="BE20" s="418">
        <f t="shared" si="18"/>
        <v>4229</v>
      </c>
      <c r="BF20" s="415">
        <v>1272</v>
      </c>
      <c r="BG20" s="416">
        <v>633</v>
      </c>
      <c r="BH20" s="417">
        <f t="shared" si="19"/>
        <v>1905</v>
      </c>
      <c r="BJ20" s="400">
        <f t="shared" ref="BJ20:BK28" si="24">BF20+D20+G20+J20+M20+P20+S20+V20+Y20+AB20+AE20+AH20+AK20+AN20+AQ20+AT20+AW20+AZ20+BC20</f>
        <v>115589</v>
      </c>
      <c r="BK20" s="401">
        <f t="shared" si="24"/>
        <v>98524</v>
      </c>
      <c r="BL20" s="402">
        <f t="shared" si="20"/>
        <v>214113</v>
      </c>
    </row>
    <row r="21" spans="1:64" ht="15">
      <c r="A21" s="2428"/>
      <c r="B21" s="2431"/>
      <c r="C21" s="395" t="s">
        <v>1812</v>
      </c>
      <c r="D21" s="396">
        <v>50</v>
      </c>
      <c r="E21" s="397">
        <v>54</v>
      </c>
      <c r="F21" s="398">
        <f t="shared" si="1"/>
        <v>104</v>
      </c>
      <c r="G21" s="397">
        <v>88</v>
      </c>
      <c r="H21" s="397">
        <v>88</v>
      </c>
      <c r="I21" s="399">
        <f t="shared" si="2"/>
        <v>176</v>
      </c>
      <c r="J21" s="396">
        <v>155</v>
      </c>
      <c r="K21" s="397">
        <v>145</v>
      </c>
      <c r="L21" s="398">
        <f t="shared" si="3"/>
        <v>300</v>
      </c>
      <c r="M21" s="397">
        <v>156</v>
      </c>
      <c r="N21" s="397">
        <v>141</v>
      </c>
      <c r="O21" s="399">
        <f t="shared" si="4"/>
        <v>297</v>
      </c>
      <c r="P21" s="396">
        <v>133</v>
      </c>
      <c r="Q21" s="397">
        <v>166</v>
      </c>
      <c r="R21" s="398">
        <f t="shared" si="5"/>
        <v>299</v>
      </c>
      <c r="S21" s="397">
        <v>149</v>
      </c>
      <c r="T21" s="397">
        <v>161</v>
      </c>
      <c r="U21" s="399">
        <f t="shared" si="6"/>
        <v>310</v>
      </c>
      <c r="V21" s="396">
        <v>101</v>
      </c>
      <c r="W21" s="397">
        <v>102</v>
      </c>
      <c r="X21" s="398">
        <f t="shared" si="7"/>
        <v>203</v>
      </c>
      <c r="Y21" s="397">
        <v>96</v>
      </c>
      <c r="Z21" s="397">
        <v>103</v>
      </c>
      <c r="AA21" s="399">
        <f t="shared" si="8"/>
        <v>199</v>
      </c>
      <c r="AB21" s="396">
        <v>78</v>
      </c>
      <c r="AC21" s="397">
        <v>113</v>
      </c>
      <c r="AD21" s="398">
        <f t="shared" si="9"/>
        <v>191</v>
      </c>
      <c r="AE21" s="397">
        <v>84</v>
      </c>
      <c r="AF21" s="397">
        <v>118</v>
      </c>
      <c r="AG21" s="399">
        <f t="shared" si="10"/>
        <v>202</v>
      </c>
      <c r="AH21" s="396">
        <v>136</v>
      </c>
      <c r="AI21" s="397">
        <v>160</v>
      </c>
      <c r="AJ21" s="398">
        <f t="shared" si="11"/>
        <v>296</v>
      </c>
      <c r="AK21" s="397">
        <v>123</v>
      </c>
      <c r="AL21" s="397">
        <v>154</v>
      </c>
      <c r="AM21" s="399">
        <f t="shared" si="12"/>
        <v>277</v>
      </c>
      <c r="AN21" s="396">
        <v>74</v>
      </c>
      <c r="AO21" s="397">
        <v>110</v>
      </c>
      <c r="AP21" s="398">
        <f t="shared" si="13"/>
        <v>184</v>
      </c>
      <c r="AQ21" s="397">
        <v>87</v>
      </c>
      <c r="AR21" s="397">
        <v>74</v>
      </c>
      <c r="AS21" s="399">
        <f t="shared" si="14"/>
        <v>161</v>
      </c>
      <c r="AT21" s="396">
        <v>55</v>
      </c>
      <c r="AU21" s="397">
        <v>70</v>
      </c>
      <c r="AV21" s="398">
        <f t="shared" si="15"/>
        <v>125</v>
      </c>
      <c r="AW21" s="397">
        <v>45</v>
      </c>
      <c r="AX21" s="397">
        <v>45</v>
      </c>
      <c r="AY21" s="399">
        <f t="shared" si="16"/>
        <v>90</v>
      </c>
      <c r="AZ21" s="396">
        <v>33</v>
      </c>
      <c r="BA21" s="397">
        <v>29</v>
      </c>
      <c r="BB21" s="398">
        <f t="shared" si="17"/>
        <v>62</v>
      </c>
      <c r="BC21" s="397">
        <v>23</v>
      </c>
      <c r="BD21" s="397">
        <v>22</v>
      </c>
      <c r="BE21" s="399">
        <f t="shared" si="18"/>
        <v>45</v>
      </c>
      <c r="BF21" s="396">
        <v>10</v>
      </c>
      <c r="BG21" s="397">
        <v>9</v>
      </c>
      <c r="BH21" s="398">
        <f t="shared" si="19"/>
        <v>19</v>
      </c>
      <c r="BJ21" s="403">
        <f t="shared" si="24"/>
        <v>1676</v>
      </c>
      <c r="BK21" s="404">
        <f t="shared" si="24"/>
        <v>1864</v>
      </c>
      <c r="BL21" s="405">
        <f t="shared" si="20"/>
        <v>3540</v>
      </c>
    </row>
    <row r="22" spans="1:64" ht="15">
      <c r="A22" s="2428"/>
      <c r="B22" s="2431"/>
      <c r="C22" s="395" t="s">
        <v>1813</v>
      </c>
      <c r="D22" s="396">
        <v>1</v>
      </c>
      <c r="E22" s="397">
        <v>5</v>
      </c>
      <c r="F22" s="398">
        <f t="shared" si="1"/>
        <v>6</v>
      </c>
      <c r="G22" s="397">
        <v>7</v>
      </c>
      <c r="H22" s="397">
        <v>8</v>
      </c>
      <c r="I22" s="399">
        <f t="shared" si="2"/>
        <v>15</v>
      </c>
      <c r="J22" s="396">
        <v>14</v>
      </c>
      <c r="K22" s="397">
        <v>13</v>
      </c>
      <c r="L22" s="398">
        <f t="shared" si="3"/>
        <v>27</v>
      </c>
      <c r="M22" s="397">
        <v>18</v>
      </c>
      <c r="N22" s="397">
        <v>18</v>
      </c>
      <c r="O22" s="399">
        <f t="shared" si="4"/>
        <v>36</v>
      </c>
      <c r="P22" s="396">
        <v>14</v>
      </c>
      <c r="Q22" s="397">
        <v>17</v>
      </c>
      <c r="R22" s="398">
        <f t="shared" si="5"/>
        <v>31</v>
      </c>
      <c r="S22" s="397">
        <v>17</v>
      </c>
      <c r="T22" s="397">
        <v>15</v>
      </c>
      <c r="U22" s="399">
        <f t="shared" si="6"/>
        <v>32</v>
      </c>
      <c r="V22" s="396">
        <v>4</v>
      </c>
      <c r="W22" s="397">
        <v>5</v>
      </c>
      <c r="X22" s="398">
        <f t="shared" si="7"/>
        <v>9</v>
      </c>
      <c r="Y22" s="397">
        <v>5</v>
      </c>
      <c r="Z22" s="397">
        <v>4</v>
      </c>
      <c r="AA22" s="399">
        <f t="shared" si="8"/>
        <v>9</v>
      </c>
      <c r="AB22" s="396">
        <v>16</v>
      </c>
      <c r="AC22" s="397">
        <v>15</v>
      </c>
      <c r="AD22" s="398">
        <f t="shared" si="9"/>
        <v>31</v>
      </c>
      <c r="AE22" s="397">
        <v>8</v>
      </c>
      <c r="AF22" s="397">
        <v>13</v>
      </c>
      <c r="AG22" s="399">
        <f t="shared" si="10"/>
        <v>21</v>
      </c>
      <c r="AH22" s="396">
        <v>13</v>
      </c>
      <c r="AI22" s="397">
        <v>14</v>
      </c>
      <c r="AJ22" s="398">
        <f t="shared" si="11"/>
        <v>27</v>
      </c>
      <c r="AK22" s="397">
        <v>13</v>
      </c>
      <c r="AL22" s="397">
        <v>10</v>
      </c>
      <c r="AM22" s="399">
        <f t="shared" si="12"/>
        <v>23</v>
      </c>
      <c r="AN22" s="396">
        <v>8</v>
      </c>
      <c r="AO22" s="397">
        <v>9</v>
      </c>
      <c r="AP22" s="398">
        <f t="shared" si="13"/>
        <v>17</v>
      </c>
      <c r="AQ22" s="397">
        <v>7</v>
      </c>
      <c r="AR22" s="397">
        <v>8</v>
      </c>
      <c r="AS22" s="399">
        <f t="shared" si="14"/>
        <v>15</v>
      </c>
      <c r="AT22" s="396">
        <v>6</v>
      </c>
      <c r="AU22" s="397">
        <v>4</v>
      </c>
      <c r="AV22" s="398">
        <f t="shared" si="15"/>
        <v>10</v>
      </c>
      <c r="AW22" s="397">
        <v>0</v>
      </c>
      <c r="AX22" s="397">
        <v>5</v>
      </c>
      <c r="AY22" s="399">
        <f t="shared" si="16"/>
        <v>5</v>
      </c>
      <c r="AZ22" s="396">
        <v>2</v>
      </c>
      <c r="BA22" s="397">
        <v>2</v>
      </c>
      <c r="BB22" s="398">
        <f t="shared" si="17"/>
        <v>4</v>
      </c>
      <c r="BC22" s="397">
        <v>1</v>
      </c>
      <c r="BD22" s="397">
        <v>1</v>
      </c>
      <c r="BE22" s="399">
        <f t="shared" si="18"/>
        <v>2</v>
      </c>
      <c r="BF22" s="396">
        <v>1</v>
      </c>
      <c r="BG22" s="397">
        <v>0</v>
      </c>
      <c r="BH22" s="398">
        <f t="shared" si="19"/>
        <v>1</v>
      </c>
      <c r="BJ22" s="403">
        <f t="shared" si="24"/>
        <v>155</v>
      </c>
      <c r="BK22" s="404">
        <f t="shared" si="24"/>
        <v>166</v>
      </c>
      <c r="BL22" s="405">
        <f t="shared" si="20"/>
        <v>321</v>
      </c>
    </row>
    <row r="23" spans="1:64" ht="15">
      <c r="A23" s="2428"/>
      <c r="B23" s="2431"/>
      <c r="C23" s="395" t="s">
        <v>1814</v>
      </c>
      <c r="D23" s="396">
        <v>52</v>
      </c>
      <c r="E23" s="397">
        <v>48</v>
      </c>
      <c r="F23" s="398">
        <f t="shared" si="1"/>
        <v>100</v>
      </c>
      <c r="G23" s="397">
        <v>110</v>
      </c>
      <c r="H23" s="397">
        <v>145</v>
      </c>
      <c r="I23" s="399">
        <f t="shared" si="2"/>
        <v>255</v>
      </c>
      <c r="J23" s="396">
        <v>207</v>
      </c>
      <c r="K23" s="397">
        <v>201</v>
      </c>
      <c r="L23" s="398">
        <f t="shared" si="3"/>
        <v>408</v>
      </c>
      <c r="M23" s="397">
        <v>230</v>
      </c>
      <c r="N23" s="397">
        <v>246</v>
      </c>
      <c r="O23" s="399">
        <f t="shared" si="4"/>
        <v>476</v>
      </c>
      <c r="P23" s="396">
        <v>239</v>
      </c>
      <c r="Q23" s="397">
        <v>248</v>
      </c>
      <c r="R23" s="398">
        <f t="shared" si="5"/>
        <v>487</v>
      </c>
      <c r="S23" s="397">
        <v>205</v>
      </c>
      <c r="T23" s="397">
        <v>243</v>
      </c>
      <c r="U23" s="399">
        <f t="shared" si="6"/>
        <v>448</v>
      </c>
      <c r="V23" s="396">
        <v>147</v>
      </c>
      <c r="W23" s="397">
        <v>153</v>
      </c>
      <c r="X23" s="398">
        <f t="shared" si="7"/>
        <v>300</v>
      </c>
      <c r="Y23" s="397">
        <v>147</v>
      </c>
      <c r="Z23" s="397">
        <v>135</v>
      </c>
      <c r="AA23" s="399">
        <f t="shared" si="8"/>
        <v>282</v>
      </c>
      <c r="AB23" s="396">
        <v>155</v>
      </c>
      <c r="AC23" s="397">
        <v>190</v>
      </c>
      <c r="AD23" s="398">
        <f t="shared" si="9"/>
        <v>345</v>
      </c>
      <c r="AE23" s="397">
        <v>191</v>
      </c>
      <c r="AF23" s="397">
        <v>189</v>
      </c>
      <c r="AG23" s="399">
        <f t="shared" si="10"/>
        <v>380</v>
      </c>
      <c r="AH23" s="396">
        <v>198</v>
      </c>
      <c r="AI23" s="397">
        <v>220</v>
      </c>
      <c r="AJ23" s="398">
        <f t="shared" si="11"/>
        <v>418</v>
      </c>
      <c r="AK23" s="397">
        <v>191</v>
      </c>
      <c r="AL23" s="397">
        <v>194</v>
      </c>
      <c r="AM23" s="399">
        <f t="shared" si="12"/>
        <v>385</v>
      </c>
      <c r="AN23" s="396">
        <v>163</v>
      </c>
      <c r="AO23" s="397">
        <v>202</v>
      </c>
      <c r="AP23" s="398">
        <f t="shared" si="13"/>
        <v>365</v>
      </c>
      <c r="AQ23" s="397">
        <v>106</v>
      </c>
      <c r="AR23" s="397">
        <v>132</v>
      </c>
      <c r="AS23" s="399">
        <f t="shared" si="14"/>
        <v>238</v>
      </c>
      <c r="AT23" s="396">
        <v>104</v>
      </c>
      <c r="AU23" s="397">
        <v>137</v>
      </c>
      <c r="AV23" s="398">
        <f t="shared" si="15"/>
        <v>241</v>
      </c>
      <c r="AW23" s="397">
        <v>80</v>
      </c>
      <c r="AX23" s="397">
        <v>97</v>
      </c>
      <c r="AY23" s="399">
        <f t="shared" si="16"/>
        <v>177</v>
      </c>
      <c r="AZ23" s="396">
        <v>72</v>
      </c>
      <c r="BA23" s="397">
        <v>69</v>
      </c>
      <c r="BB23" s="398">
        <f t="shared" si="17"/>
        <v>141</v>
      </c>
      <c r="BC23" s="397">
        <v>70</v>
      </c>
      <c r="BD23" s="397">
        <v>53</v>
      </c>
      <c r="BE23" s="399">
        <f t="shared" si="18"/>
        <v>123</v>
      </c>
      <c r="BF23" s="396">
        <v>31</v>
      </c>
      <c r="BG23" s="397">
        <v>23</v>
      </c>
      <c r="BH23" s="398">
        <f t="shared" si="19"/>
        <v>54</v>
      </c>
      <c r="BJ23" s="403">
        <f t="shared" si="24"/>
        <v>2698</v>
      </c>
      <c r="BK23" s="404">
        <f t="shared" si="24"/>
        <v>2925</v>
      </c>
      <c r="BL23" s="405">
        <f t="shared" si="20"/>
        <v>5623</v>
      </c>
    </row>
    <row r="24" spans="1:64" ht="15">
      <c r="A24" s="2428"/>
      <c r="B24" s="2431"/>
      <c r="C24" s="395" t="s">
        <v>1815</v>
      </c>
      <c r="D24" s="396">
        <v>1602</v>
      </c>
      <c r="E24" s="397">
        <v>1675</v>
      </c>
      <c r="F24" s="398">
        <f t="shared" si="1"/>
        <v>3277</v>
      </c>
      <c r="G24" s="397">
        <v>2680</v>
      </c>
      <c r="H24" s="397">
        <v>2756</v>
      </c>
      <c r="I24" s="399">
        <f t="shared" si="2"/>
        <v>5436</v>
      </c>
      <c r="J24" s="396">
        <v>4178</v>
      </c>
      <c r="K24" s="397">
        <v>4267</v>
      </c>
      <c r="L24" s="398">
        <f t="shared" si="3"/>
        <v>8445</v>
      </c>
      <c r="M24" s="397">
        <v>4568</v>
      </c>
      <c r="N24" s="397">
        <v>4701</v>
      </c>
      <c r="O24" s="399">
        <f t="shared" si="4"/>
        <v>9269</v>
      </c>
      <c r="P24" s="396">
        <v>4627</v>
      </c>
      <c r="Q24" s="397">
        <v>4639</v>
      </c>
      <c r="R24" s="398">
        <f t="shared" si="5"/>
        <v>9266</v>
      </c>
      <c r="S24" s="397">
        <v>4469</v>
      </c>
      <c r="T24" s="397">
        <v>3705</v>
      </c>
      <c r="U24" s="399">
        <f t="shared" si="6"/>
        <v>8174</v>
      </c>
      <c r="V24" s="396">
        <v>4949</v>
      </c>
      <c r="W24" s="397">
        <v>3506</v>
      </c>
      <c r="X24" s="398">
        <f t="shared" si="7"/>
        <v>8455</v>
      </c>
      <c r="Y24" s="397">
        <v>4811</v>
      </c>
      <c r="Z24" s="397">
        <v>3437</v>
      </c>
      <c r="AA24" s="399">
        <f t="shared" si="8"/>
        <v>8248</v>
      </c>
      <c r="AB24" s="396">
        <v>4455</v>
      </c>
      <c r="AC24" s="397">
        <v>3485</v>
      </c>
      <c r="AD24" s="398">
        <f t="shared" si="9"/>
        <v>7940</v>
      </c>
      <c r="AE24" s="397">
        <v>3620</v>
      </c>
      <c r="AF24" s="397">
        <v>3079</v>
      </c>
      <c r="AG24" s="399">
        <f t="shared" si="10"/>
        <v>6699</v>
      </c>
      <c r="AH24" s="396">
        <v>3540</v>
      </c>
      <c r="AI24" s="397">
        <v>3051</v>
      </c>
      <c r="AJ24" s="398">
        <f t="shared" si="11"/>
        <v>6591</v>
      </c>
      <c r="AK24" s="397">
        <v>2938</v>
      </c>
      <c r="AL24" s="397">
        <v>2443</v>
      </c>
      <c r="AM24" s="399">
        <f t="shared" si="12"/>
        <v>5381</v>
      </c>
      <c r="AN24" s="396">
        <v>2320</v>
      </c>
      <c r="AO24" s="397">
        <v>2000</v>
      </c>
      <c r="AP24" s="398">
        <f t="shared" si="13"/>
        <v>4320</v>
      </c>
      <c r="AQ24" s="397">
        <v>1804</v>
      </c>
      <c r="AR24" s="397">
        <v>1524</v>
      </c>
      <c r="AS24" s="399">
        <f t="shared" si="14"/>
        <v>3328</v>
      </c>
      <c r="AT24" s="396">
        <v>1498</v>
      </c>
      <c r="AU24" s="397">
        <v>1339</v>
      </c>
      <c r="AV24" s="398">
        <f t="shared" si="15"/>
        <v>2837</v>
      </c>
      <c r="AW24" s="397">
        <v>1175</v>
      </c>
      <c r="AX24" s="397">
        <v>937</v>
      </c>
      <c r="AY24" s="399">
        <f t="shared" si="16"/>
        <v>2112</v>
      </c>
      <c r="AZ24" s="396">
        <v>816</v>
      </c>
      <c r="BA24" s="397">
        <v>691</v>
      </c>
      <c r="BB24" s="398">
        <f t="shared" si="17"/>
        <v>1507</v>
      </c>
      <c r="BC24" s="397">
        <v>777</v>
      </c>
      <c r="BD24" s="397">
        <v>564</v>
      </c>
      <c r="BE24" s="399">
        <f t="shared" si="18"/>
        <v>1341</v>
      </c>
      <c r="BF24" s="396">
        <v>365</v>
      </c>
      <c r="BG24" s="397">
        <v>231</v>
      </c>
      <c r="BH24" s="398">
        <f t="shared" si="19"/>
        <v>596</v>
      </c>
      <c r="BJ24" s="403">
        <f t="shared" si="24"/>
        <v>55192</v>
      </c>
      <c r="BK24" s="404">
        <f t="shared" si="24"/>
        <v>48030</v>
      </c>
      <c r="BL24" s="405">
        <f t="shared" si="20"/>
        <v>103222</v>
      </c>
    </row>
    <row r="25" spans="1:64" ht="15">
      <c r="A25" s="2428"/>
      <c r="B25" s="2431"/>
      <c r="C25" s="395" t="s">
        <v>1816</v>
      </c>
      <c r="D25" s="396">
        <v>1</v>
      </c>
      <c r="E25" s="397">
        <v>0</v>
      </c>
      <c r="F25" s="398">
        <f t="shared" si="1"/>
        <v>1</v>
      </c>
      <c r="G25" s="397">
        <v>1</v>
      </c>
      <c r="H25" s="397">
        <v>3</v>
      </c>
      <c r="I25" s="399">
        <f t="shared" si="2"/>
        <v>4</v>
      </c>
      <c r="J25" s="396">
        <v>1</v>
      </c>
      <c r="K25" s="397">
        <v>1</v>
      </c>
      <c r="L25" s="398">
        <f t="shared" si="3"/>
        <v>2</v>
      </c>
      <c r="M25" s="397">
        <v>1</v>
      </c>
      <c r="N25" s="397">
        <v>4</v>
      </c>
      <c r="O25" s="399">
        <f t="shared" si="4"/>
        <v>5</v>
      </c>
      <c r="P25" s="396">
        <v>1</v>
      </c>
      <c r="Q25" s="397">
        <v>5</v>
      </c>
      <c r="R25" s="398">
        <f t="shared" si="5"/>
        <v>6</v>
      </c>
      <c r="S25" s="397">
        <v>0</v>
      </c>
      <c r="T25" s="397">
        <v>0</v>
      </c>
      <c r="U25" s="399">
        <f t="shared" si="6"/>
        <v>0</v>
      </c>
      <c r="V25" s="396">
        <v>4</v>
      </c>
      <c r="W25" s="397">
        <v>0</v>
      </c>
      <c r="X25" s="398">
        <f t="shared" si="7"/>
        <v>4</v>
      </c>
      <c r="Y25" s="397">
        <v>1</v>
      </c>
      <c r="Z25" s="397">
        <v>5</v>
      </c>
      <c r="AA25" s="399">
        <f t="shared" si="8"/>
        <v>6</v>
      </c>
      <c r="AB25" s="396">
        <v>3</v>
      </c>
      <c r="AC25" s="397">
        <v>6</v>
      </c>
      <c r="AD25" s="398">
        <f t="shared" si="9"/>
        <v>9</v>
      </c>
      <c r="AE25" s="397">
        <v>0</v>
      </c>
      <c r="AF25" s="397">
        <v>2</v>
      </c>
      <c r="AG25" s="399">
        <f t="shared" si="10"/>
        <v>2</v>
      </c>
      <c r="AH25" s="396">
        <v>1</v>
      </c>
      <c r="AI25" s="397">
        <v>2</v>
      </c>
      <c r="AJ25" s="398">
        <f t="shared" si="11"/>
        <v>3</v>
      </c>
      <c r="AK25" s="397">
        <v>3</v>
      </c>
      <c r="AL25" s="397">
        <v>3</v>
      </c>
      <c r="AM25" s="399">
        <f t="shared" si="12"/>
        <v>6</v>
      </c>
      <c r="AN25" s="396">
        <v>2</v>
      </c>
      <c r="AO25" s="397">
        <v>2</v>
      </c>
      <c r="AP25" s="398">
        <f t="shared" si="13"/>
        <v>4</v>
      </c>
      <c r="AQ25" s="397">
        <v>0</v>
      </c>
      <c r="AR25" s="397">
        <v>1</v>
      </c>
      <c r="AS25" s="399">
        <f t="shared" si="14"/>
        <v>1</v>
      </c>
      <c r="AT25" s="396">
        <v>1</v>
      </c>
      <c r="AU25" s="397">
        <v>4</v>
      </c>
      <c r="AV25" s="398">
        <f t="shared" si="15"/>
        <v>5</v>
      </c>
      <c r="AW25" s="397">
        <v>0</v>
      </c>
      <c r="AX25" s="397">
        <v>0</v>
      </c>
      <c r="AY25" s="399">
        <f t="shared" si="16"/>
        <v>0</v>
      </c>
      <c r="AZ25" s="396">
        <v>0</v>
      </c>
      <c r="BA25" s="397">
        <v>0</v>
      </c>
      <c r="BB25" s="398">
        <f t="shared" si="17"/>
        <v>0</v>
      </c>
      <c r="BC25" s="397">
        <v>0</v>
      </c>
      <c r="BD25" s="397">
        <v>1</v>
      </c>
      <c r="BE25" s="399">
        <f t="shared" si="18"/>
        <v>1</v>
      </c>
      <c r="BF25" s="396">
        <v>0</v>
      </c>
      <c r="BG25" s="397">
        <v>0</v>
      </c>
      <c r="BH25" s="398">
        <f t="shared" si="19"/>
        <v>0</v>
      </c>
      <c r="BJ25" s="403">
        <f t="shared" si="24"/>
        <v>20</v>
      </c>
      <c r="BK25" s="404">
        <f t="shared" si="24"/>
        <v>39</v>
      </c>
      <c r="BL25" s="405">
        <f t="shared" si="20"/>
        <v>59</v>
      </c>
    </row>
    <row r="26" spans="1:64" ht="15">
      <c r="A26" s="2428"/>
      <c r="B26" s="2431"/>
      <c r="C26" s="395" t="s">
        <v>1817</v>
      </c>
      <c r="D26" s="396">
        <v>34</v>
      </c>
      <c r="E26" s="397">
        <v>38</v>
      </c>
      <c r="F26" s="398">
        <f t="shared" si="1"/>
        <v>72</v>
      </c>
      <c r="G26" s="397">
        <v>59</v>
      </c>
      <c r="H26" s="397">
        <v>51</v>
      </c>
      <c r="I26" s="399">
        <f t="shared" si="2"/>
        <v>110</v>
      </c>
      <c r="J26" s="396">
        <v>77</v>
      </c>
      <c r="K26" s="397">
        <v>83</v>
      </c>
      <c r="L26" s="398">
        <f t="shared" si="3"/>
        <v>160</v>
      </c>
      <c r="M26" s="397">
        <v>56</v>
      </c>
      <c r="N26" s="397">
        <v>66</v>
      </c>
      <c r="O26" s="399">
        <f t="shared" si="4"/>
        <v>122</v>
      </c>
      <c r="P26" s="396">
        <v>51</v>
      </c>
      <c r="Q26" s="397">
        <v>55</v>
      </c>
      <c r="R26" s="398">
        <f t="shared" si="5"/>
        <v>106</v>
      </c>
      <c r="S26" s="397">
        <v>52</v>
      </c>
      <c r="T26" s="397">
        <v>47</v>
      </c>
      <c r="U26" s="399">
        <f t="shared" si="6"/>
        <v>99</v>
      </c>
      <c r="V26" s="396">
        <v>64</v>
      </c>
      <c r="W26" s="397">
        <v>63</v>
      </c>
      <c r="X26" s="398">
        <f t="shared" si="7"/>
        <v>127</v>
      </c>
      <c r="Y26" s="397">
        <v>83</v>
      </c>
      <c r="Z26" s="397">
        <v>65</v>
      </c>
      <c r="AA26" s="399">
        <f t="shared" si="8"/>
        <v>148</v>
      </c>
      <c r="AB26" s="396">
        <v>57</v>
      </c>
      <c r="AC26" s="397">
        <v>85</v>
      </c>
      <c r="AD26" s="398">
        <f t="shared" si="9"/>
        <v>142</v>
      </c>
      <c r="AE26" s="397">
        <v>57</v>
      </c>
      <c r="AF26" s="397">
        <v>67</v>
      </c>
      <c r="AG26" s="399">
        <f t="shared" si="10"/>
        <v>124</v>
      </c>
      <c r="AH26" s="396">
        <v>52</v>
      </c>
      <c r="AI26" s="397">
        <v>40</v>
      </c>
      <c r="AJ26" s="398">
        <f t="shared" si="11"/>
        <v>92</v>
      </c>
      <c r="AK26" s="397">
        <v>29</v>
      </c>
      <c r="AL26" s="397">
        <v>37</v>
      </c>
      <c r="AM26" s="399">
        <f t="shared" si="12"/>
        <v>66</v>
      </c>
      <c r="AN26" s="396">
        <v>28</v>
      </c>
      <c r="AO26" s="397">
        <v>35</v>
      </c>
      <c r="AP26" s="398">
        <f t="shared" si="13"/>
        <v>63</v>
      </c>
      <c r="AQ26" s="397">
        <v>18</v>
      </c>
      <c r="AR26" s="397">
        <v>22</v>
      </c>
      <c r="AS26" s="399">
        <f t="shared" si="14"/>
        <v>40</v>
      </c>
      <c r="AT26" s="396">
        <v>27</v>
      </c>
      <c r="AU26" s="397">
        <v>20</v>
      </c>
      <c r="AV26" s="398">
        <f t="shared" si="15"/>
        <v>47</v>
      </c>
      <c r="AW26" s="397">
        <v>16</v>
      </c>
      <c r="AX26" s="397">
        <v>16</v>
      </c>
      <c r="AY26" s="399">
        <f t="shared" si="16"/>
        <v>32</v>
      </c>
      <c r="AZ26" s="396">
        <v>18</v>
      </c>
      <c r="BA26" s="397">
        <v>19</v>
      </c>
      <c r="BB26" s="398">
        <f t="shared" si="17"/>
        <v>37</v>
      </c>
      <c r="BC26" s="397">
        <v>12</v>
      </c>
      <c r="BD26" s="397">
        <v>7</v>
      </c>
      <c r="BE26" s="399">
        <f t="shared" si="18"/>
        <v>19</v>
      </c>
      <c r="BF26" s="396">
        <v>7</v>
      </c>
      <c r="BG26" s="397">
        <v>2</v>
      </c>
      <c r="BH26" s="398">
        <f t="shared" si="19"/>
        <v>9</v>
      </c>
      <c r="BJ26" s="403">
        <f t="shared" si="24"/>
        <v>797</v>
      </c>
      <c r="BK26" s="404">
        <f t="shared" si="24"/>
        <v>818</v>
      </c>
      <c r="BL26" s="405">
        <f t="shared" si="20"/>
        <v>1615</v>
      </c>
    </row>
    <row r="27" spans="1:64" ht="15">
      <c r="A27" s="2428"/>
      <c r="B27" s="2431"/>
      <c r="C27" s="395" t="s">
        <v>1818</v>
      </c>
      <c r="D27" s="396">
        <v>16</v>
      </c>
      <c r="E27" s="397">
        <v>17</v>
      </c>
      <c r="F27" s="398">
        <f t="shared" si="1"/>
        <v>33</v>
      </c>
      <c r="G27" s="397">
        <v>20</v>
      </c>
      <c r="H27" s="397">
        <v>21</v>
      </c>
      <c r="I27" s="399">
        <f t="shared" si="2"/>
        <v>41</v>
      </c>
      <c r="J27" s="396">
        <v>44</v>
      </c>
      <c r="K27" s="397">
        <v>49</v>
      </c>
      <c r="L27" s="398">
        <f t="shared" si="3"/>
        <v>93</v>
      </c>
      <c r="M27" s="397">
        <v>46</v>
      </c>
      <c r="N27" s="397">
        <v>66</v>
      </c>
      <c r="O27" s="399">
        <f t="shared" si="4"/>
        <v>112</v>
      </c>
      <c r="P27" s="396">
        <v>69</v>
      </c>
      <c r="Q27" s="397">
        <v>74</v>
      </c>
      <c r="R27" s="398">
        <f t="shared" si="5"/>
        <v>143</v>
      </c>
      <c r="S27" s="397">
        <v>40</v>
      </c>
      <c r="T27" s="397">
        <v>54</v>
      </c>
      <c r="U27" s="399">
        <f t="shared" si="6"/>
        <v>94</v>
      </c>
      <c r="V27" s="396">
        <v>47</v>
      </c>
      <c r="W27" s="397">
        <v>47</v>
      </c>
      <c r="X27" s="398">
        <f t="shared" si="7"/>
        <v>94</v>
      </c>
      <c r="Y27" s="397">
        <v>56</v>
      </c>
      <c r="Z27" s="397">
        <v>35</v>
      </c>
      <c r="AA27" s="399">
        <f t="shared" si="8"/>
        <v>91</v>
      </c>
      <c r="AB27" s="396">
        <v>49</v>
      </c>
      <c r="AC27" s="397">
        <v>36</v>
      </c>
      <c r="AD27" s="398">
        <f t="shared" si="9"/>
        <v>85</v>
      </c>
      <c r="AE27" s="397">
        <v>60</v>
      </c>
      <c r="AF27" s="397">
        <v>54</v>
      </c>
      <c r="AG27" s="399">
        <f t="shared" si="10"/>
        <v>114</v>
      </c>
      <c r="AH27" s="396">
        <v>70</v>
      </c>
      <c r="AI27" s="397">
        <v>53</v>
      </c>
      <c r="AJ27" s="398">
        <f t="shared" si="11"/>
        <v>123</v>
      </c>
      <c r="AK27" s="397">
        <v>57</v>
      </c>
      <c r="AL27" s="397">
        <v>60</v>
      </c>
      <c r="AM27" s="399">
        <f t="shared" si="12"/>
        <v>117</v>
      </c>
      <c r="AN27" s="396">
        <v>55</v>
      </c>
      <c r="AO27" s="397">
        <v>69</v>
      </c>
      <c r="AP27" s="398">
        <f t="shared" si="13"/>
        <v>124</v>
      </c>
      <c r="AQ27" s="397">
        <v>28</v>
      </c>
      <c r="AR27" s="397">
        <v>62</v>
      </c>
      <c r="AS27" s="399">
        <f t="shared" si="14"/>
        <v>90</v>
      </c>
      <c r="AT27" s="396">
        <v>20</v>
      </c>
      <c r="AU27" s="397">
        <v>35</v>
      </c>
      <c r="AV27" s="398">
        <f t="shared" si="15"/>
        <v>55</v>
      </c>
      <c r="AW27" s="397">
        <v>12</v>
      </c>
      <c r="AX27" s="397">
        <v>20</v>
      </c>
      <c r="AY27" s="399">
        <f t="shared" si="16"/>
        <v>32</v>
      </c>
      <c r="AZ27" s="396">
        <v>10</v>
      </c>
      <c r="BA27" s="397">
        <v>16</v>
      </c>
      <c r="BB27" s="398">
        <f t="shared" si="17"/>
        <v>26</v>
      </c>
      <c r="BC27" s="397">
        <v>3</v>
      </c>
      <c r="BD27" s="397">
        <v>4</v>
      </c>
      <c r="BE27" s="399">
        <f t="shared" si="18"/>
        <v>7</v>
      </c>
      <c r="BF27" s="396">
        <v>4</v>
      </c>
      <c r="BG27" s="397">
        <v>1</v>
      </c>
      <c r="BH27" s="398">
        <f t="shared" si="19"/>
        <v>5</v>
      </c>
      <c r="BJ27" s="403">
        <f t="shared" si="24"/>
        <v>706</v>
      </c>
      <c r="BK27" s="404">
        <f t="shared" si="24"/>
        <v>773</v>
      </c>
      <c r="BL27" s="405">
        <f t="shared" si="20"/>
        <v>1479</v>
      </c>
    </row>
    <row r="28" spans="1:64" ht="15">
      <c r="A28" s="2428"/>
      <c r="B28" s="2431"/>
      <c r="C28" s="406" t="s">
        <v>1819</v>
      </c>
      <c r="D28" s="407">
        <v>107</v>
      </c>
      <c r="E28" s="408">
        <v>100</v>
      </c>
      <c r="F28" s="409">
        <f t="shared" si="1"/>
        <v>207</v>
      </c>
      <c r="G28" s="408">
        <v>149</v>
      </c>
      <c r="H28" s="408">
        <v>168</v>
      </c>
      <c r="I28" s="410">
        <f t="shared" si="2"/>
        <v>317</v>
      </c>
      <c r="J28" s="407">
        <v>315</v>
      </c>
      <c r="K28" s="408">
        <v>333</v>
      </c>
      <c r="L28" s="409">
        <f t="shared" si="3"/>
        <v>648</v>
      </c>
      <c r="M28" s="408">
        <v>380</v>
      </c>
      <c r="N28" s="408">
        <v>439</v>
      </c>
      <c r="O28" s="410">
        <f t="shared" si="4"/>
        <v>819</v>
      </c>
      <c r="P28" s="407">
        <v>459</v>
      </c>
      <c r="Q28" s="408">
        <v>516</v>
      </c>
      <c r="R28" s="409">
        <f t="shared" si="5"/>
        <v>975</v>
      </c>
      <c r="S28" s="408">
        <v>483</v>
      </c>
      <c r="T28" s="408">
        <v>457</v>
      </c>
      <c r="U28" s="410">
        <f t="shared" si="6"/>
        <v>940</v>
      </c>
      <c r="V28" s="407">
        <v>267</v>
      </c>
      <c r="W28" s="408">
        <v>291</v>
      </c>
      <c r="X28" s="409">
        <f t="shared" si="7"/>
        <v>558</v>
      </c>
      <c r="Y28" s="408">
        <v>298</v>
      </c>
      <c r="Z28" s="408">
        <v>306</v>
      </c>
      <c r="AA28" s="410">
        <f t="shared" si="8"/>
        <v>604</v>
      </c>
      <c r="AB28" s="407">
        <v>324</v>
      </c>
      <c r="AC28" s="408">
        <v>313</v>
      </c>
      <c r="AD28" s="409">
        <f t="shared" si="9"/>
        <v>637</v>
      </c>
      <c r="AE28" s="408">
        <v>341</v>
      </c>
      <c r="AF28" s="408">
        <v>322</v>
      </c>
      <c r="AG28" s="410">
        <f t="shared" si="10"/>
        <v>663</v>
      </c>
      <c r="AH28" s="407">
        <v>410</v>
      </c>
      <c r="AI28" s="408">
        <v>436</v>
      </c>
      <c r="AJ28" s="409">
        <f t="shared" si="11"/>
        <v>846</v>
      </c>
      <c r="AK28" s="408">
        <v>419</v>
      </c>
      <c r="AL28" s="408">
        <v>410</v>
      </c>
      <c r="AM28" s="410">
        <f t="shared" si="12"/>
        <v>829</v>
      </c>
      <c r="AN28" s="407">
        <v>380</v>
      </c>
      <c r="AO28" s="408">
        <v>373</v>
      </c>
      <c r="AP28" s="409">
        <f t="shared" si="13"/>
        <v>753</v>
      </c>
      <c r="AQ28" s="408">
        <v>302</v>
      </c>
      <c r="AR28" s="408">
        <v>308</v>
      </c>
      <c r="AS28" s="410">
        <f t="shared" si="14"/>
        <v>610</v>
      </c>
      <c r="AT28" s="407">
        <v>293</v>
      </c>
      <c r="AU28" s="408">
        <v>291</v>
      </c>
      <c r="AV28" s="409">
        <f t="shared" si="15"/>
        <v>584</v>
      </c>
      <c r="AW28" s="408">
        <v>251</v>
      </c>
      <c r="AX28" s="408">
        <v>206</v>
      </c>
      <c r="AY28" s="410">
        <f t="shared" si="16"/>
        <v>457</v>
      </c>
      <c r="AZ28" s="407">
        <v>208</v>
      </c>
      <c r="BA28" s="408">
        <v>153</v>
      </c>
      <c r="BB28" s="409">
        <f t="shared" si="17"/>
        <v>361</v>
      </c>
      <c r="BC28" s="408">
        <v>217</v>
      </c>
      <c r="BD28" s="408">
        <v>111</v>
      </c>
      <c r="BE28" s="410">
        <f t="shared" si="18"/>
        <v>328</v>
      </c>
      <c r="BF28" s="407">
        <v>97</v>
      </c>
      <c r="BG28" s="408">
        <v>45</v>
      </c>
      <c r="BH28" s="409">
        <f t="shared" si="19"/>
        <v>142</v>
      </c>
      <c r="BJ28" s="411">
        <f t="shared" si="24"/>
        <v>5700</v>
      </c>
      <c r="BK28" s="412">
        <f t="shared" si="24"/>
        <v>5578</v>
      </c>
      <c r="BL28" s="413">
        <f t="shared" si="20"/>
        <v>11278</v>
      </c>
    </row>
    <row r="29" spans="1:64" ht="15">
      <c r="A29" s="2429"/>
      <c r="B29" s="2432" t="s">
        <v>569</v>
      </c>
      <c r="C29" s="2422" t="s">
        <v>1810</v>
      </c>
      <c r="D29" s="629">
        <f t="shared" ref="D29:BH29" si="25">SUM(D20:D28)</f>
        <v>4965</v>
      </c>
      <c r="E29" s="630">
        <f t="shared" si="25"/>
        <v>5266</v>
      </c>
      <c r="F29" s="631">
        <f t="shared" si="25"/>
        <v>10231</v>
      </c>
      <c r="G29" s="632">
        <f t="shared" si="25"/>
        <v>8257</v>
      </c>
      <c r="H29" s="632">
        <f t="shared" si="25"/>
        <v>8666</v>
      </c>
      <c r="I29" s="632">
        <f t="shared" si="25"/>
        <v>16923</v>
      </c>
      <c r="J29" s="629">
        <f t="shared" si="25"/>
        <v>12687</v>
      </c>
      <c r="K29" s="630">
        <f t="shared" si="25"/>
        <v>13020</v>
      </c>
      <c r="L29" s="631">
        <f t="shared" si="25"/>
        <v>25707</v>
      </c>
      <c r="M29" s="632">
        <f t="shared" si="25"/>
        <v>13759</v>
      </c>
      <c r="N29" s="632">
        <f t="shared" si="25"/>
        <v>14547</v>
      </c>
      <c r="O29" s="632">
        <f t="shared" si="25"/>
        <v>28306</v>
      </c>
      <c r="P29" s="629">
        <f t="shared" si="25"/>
        <v>14696</v>
      </c>
      <c r="Q29" s="630">
        <f t="shared" si="25"/>
        <v>14497</v>
      </c>
      <c r="R29" s="631">
        <f t="shared" si="25"/>
        <v>29193</v>
      </c>
      <c r="S29" s="632">
        <f t="shared" si="25"/>
        <v>15144</v>
      </c>
      <c r="T29" s="632">
        <f t="shared" si="25"/>
        <v>12434</v>
      </c>
      <c r="U29" s="632">
        <f t="shared" si="25"/>
        <v>27578</v>
      </c>
      <c r="V29" s="629">
        <f t="shared" si="25"/>
        <v>14611</v>
      </c>
      <c r="W29" s="630">
        <f t="shared" si="25"/>
        <v>10463</v>
      </c>
      <c r="X29" s="631">
        <f t="shared" si="25"/>
        <v>25074</v>
      </c>
      <c r="Y29" s="632">
        <f t="shared" si="25"/>
        <v>14035</v>
      </c>
      <c r="Z29" s="632">
        <f t="shared" si="25"/>
        <v>10299</v>
      </c>
      <c r="AA29" s="632">
        <f t="shared" si="25"/>
        <v>24334</v>
      </c>
      <c r="AB29" s="629">
        <f t="shared" si="25"/>
        <v>13496</v>
      </c>
      <c r="AC29" s="630">
        <f t="shared" si="25"/>
        <v>10951</v>
      </c>
      <c r="AD29" s="631">
        <f t="shared" si="25"/>
        <v>24447</v>
      </c>
      <c r="AE29" s="632">
        <f t="shared" si="25"/>
        <v>11673</v>
      </c>
      <c r="AF29" s="632">
        <f t="shared" si="25"/>
        <v>9884</v>
      </c>
      <c r="AG29" s="632">
        <f t="shared" si="25"/>
        <v>21557</v>
      </c>
      <c r="AH29" s="629">
        <f t="shared" si="25"/>
        <v>11973</v>
      </c>
      <c r="AI29" s="630">
        <f t="shared" si="25"/>
        <v>10391</v>
      </c>
      <c r="AJ29" s="631">
        <f t="shared" si="25"/>
        <v>22364</v>
      </c>
      <c r="AK29" s="632">
        <f t="shared" si="25"/>
        <v>10581</v>
      </c>
      <c r="AL29" s="632">
        <f t="shared" si="25"/>
        <v>9177</v>
      </c>
      <c r="AM29" s="632">
        <f t="shared" si="25"/>
        <v>19758</v>
      </c>
      <c r="AN29" s="629">
        <f t="shared" si="25"/>
        <v>8750</v>
      </c>
      <c r="AO29" s="630">
        <f t="shared" si="25"/>
        <v>7902</v>
      </c>
      <c r="AP29" s="631">
        <f t="shared" si="25"/>
        <v>16652</v>
      </c>
      <c r="AQ29" s="632">
        <f t="shared" si="25"/>
        <v>7109</v>
      </c>
      <c r="AR29" s="632">
        <f t="shared" si="25"/>
        <v>6249</v>
      </c>
      <c r="AS29" s="632">
        <f t="shared" si="25"/>
        <v>13358</v>
      </c>
      <c r="AT29" s="629">
        <f t="shared" si="25"/>
        <v>6327</v>
      </c>
      <c r="AU29" s="630">
        <f t="shared" si="25"/>
        <v>5247</v>
      </c>
      <c r="AV29" s="631">
        <f t="shared" si="25"/>
        <v>11574</v>
      </c>
      <c r="AW29" s="632">
        <f t="shared" si="25"/>
        <v>4932</v>
      </c>
      <c r="AX29" s="632">
        <f t="shared" si="25"/>
        <v>3793</v>
      </c>
      <c r="AY29" s="632">
        <f t="shared" si="25"/>
        <v>8725</v>
      </c>
      <c r="AZ29" s="629">
        <f t="shared" si="25"/>
        <v>3872</v>
      </c>
      <c r="BA29" s="630">
        <f t="shared" si="25"/>
        <v>2771</v>
      </c>
      <c r="BB29" s="631">
        <f t="shared" si="25"/>
        <v>6643</v>
      </c>
      <c r="BC29" s="632">
        <f t="shared" si="25"/>
        <v>3879</v>
      </c>
      <c r="BD29" s="632">
        <f t="shared" si="25"/>
        <v>2216</v>
      </c>
      <c r="BE29" s="632">
        <f t="shared" si="25"/>
        <v>6095</v>
      </c>
      <c r="BF29" s="629">
        <f t="shared" si="25"/>
        <v>1787</v>
      </c>
      <c r="BG29" s="630">
        <f t="shared" si="25"/>
        <v>944</v>
      </c>
      <c r="BH29" s="630">
        <f t="shared" si="25"/>
        <v>2731</v>
      </c>
      <c r="BJ29" s="648">
        <f>SUM(BJ20:BJ28)</f>
        <v>182533</v>
      </c>
      <c r="BK29" s="648">
        <f>SUM(BK20:BK28)</f>
        <v>158717</v>
      </c>
      <c r="BL29" s="648">
        <f>SUM(BL20:BL28)</f>
        <v>341250</v>
      </c>
    </row>
    <row r="30" spans="1:64" ht="15">
      <c r="A30" s="2427" t="s">
        <v>1820</v>
      </c>
      <c r="B30" s="2430" t="s">
        <v>768</v>
      </c>
      <c r="C30" s="414" t="s">
        <v>1614</v>
      </c>
      <c r="D30" s="415">
        <v>1930</v>
      </c>
      <c r="E30" s="416">
        <v>1895</v>
      </c>
      <c r="F30" s="417">
        <f t="shared" si="1"/>
        <v>3825</v>
      </c>
      <c r="G30" s="416">
        <v>2886</v>
      </c>
      <c r="H30" s="416">
        <v>2988</v>
      </c>
      <c r="I30" s="418">
        <f t="shared" si="2"/>
        <v>5874</v>
      </c>
      <c r="J30" s="415">
        <v>4410</v>
      </c>
      <c r="K30" s="416">
        <v>4697</v>
      </c>
      <c r="L30" s="417">
        <f t="shared" si="3"/>
        <v>9107</v>
      </c>
      <c r="M30" s="416">
        <v>4633</v>
      </c>
      <c r="N30" s="416">
        <v>4726</v>
      </c>
      <c r="O30" s="418">
        <f t="shared" si="4"/>
        <v>9359</v>
      </c>
      <c r="P30" s="415">
        <v>5196</v>
      </c>
      <c r="Q30" s="416">
        <v>5169</v>
      </c>
      <c r="R30" s="417">
        <f t="shared" si="5"/>
        <v>10365</v>
      </c>
      <c r="S30" s="416">
        <v>5047</v>
      </c>
      <c r="T30" s="416">
        <v>4179</v>
      </c>
      <c r="U30" s="418">
        <f t="shared" si="6"/>
        <v>9226</v>
      </c>
      <c r="V30" s="415">
        <v>4511</v>
      </c>
      <c r="W30" s="416">
        <v>3207</v>
      </c>
      <c r="X30" s="417">
        <f t="shared" si="7"/>
        <v>7718</v>
      </c>
      <c r="Y30" s="416">
        <v>4288</v>
      </c>
      <c r="Z30" s="416">
        <v>3189</v>
      </c>
      <c r="AA30" s="418">
        <f t="shared" si="8"/>
        <v>7477</v>
      </c>
      <c r="AB30" s="415">
        <v>4077</v>
      </c>
      <c r="AC30" s="416">
        <v>3372</v>
      </c>
      <c r="AD30" s="417">
        <f t="shared" si="9"/>
        <v>7449</v>
      </c>
      <c r="AE30" s="416">
        <v>4048</v>
      </c>
      <c r="AF30" s="416">
        <v>3397</v>
      </c>
      <c r="AG30" s="418">
        <f t="shared" si="10"/>
        <v>7445</v>
      </c>
      <c r="AH30" s="415">
        <v>4075</v>
      </c>
      <c r="AI30" s="416">
        <v>3388</v>
      </c>
      <c r="AJ30" s="417">
        <f t="shared" si="11"/>
        <v>7463</v>
      </c>
      <c r="AK30" s="416">
        <v>3380</v>
      </c>
      <c r="AL30" s="416">
        <v>2917</v>
      </c>
      <c r="AM30" s="418">
        <f t="shared" si="12"/>
        <v>6297</v>
      </c>
      <c r="AN30" s="415">
        <v>2735</v>
      </c>
      <c r="AO30" s="416">
        <v>2382</v>
      </c>
      <c r="AP30" s="417">
        <f t="shared" si="13"/>
        <v>5117</v>
      </c>
      <c r="AQ30" s="416">
        <v>2166</v>
      </c>
      <c r="AR30" s="416">
        <v>1875</v>
      </c>
      <c r="AS30" s="418">
        <f t="shared" si="14"/>
        <v>4041</v>
      </c>
      <c r="AT30" s="415">
        <v>1895</v>
      </c>
      <c r="AU30" s="416">
        <v>1737</v>
      </c>
      <c r="AV30" s="417">
        <f t="shared" si="15"/>
        <v>3632</v>
      </c>
      <c r="AW30" s="416">
        <v>1465</v>
      </c>
      <c r="AX30" s="416">
        <v>1413</v>
      </c>
      <c r="AY30" s="418">
        <f t="shared" si="16"/>
        <v>2878</v>
      </c>
      <c r="AZ30" s="415">
        <v>1196</v>
      </c>
      <c r="BA30" s="416">
        <v>1006</v>
      </c>
      <c r="BB30" s="417">
        <f t="shared" si="17"/>
        <v>2202</v>
      </c>
      <c r="BC30" s="416">
        <v>1105</v>
      </c>
      <c r="BD30" s="416">
        <v>747</v>
      </c>
      <c r="BE30" s="418">
        <f t="shared" si="18"/>
        <v>1852</v>
      </c>
      <c r="BF30" s="415">
        <v>522</v>
      </c>
      <c r="BG30" s="416">
        <v>318</v>
      </c>
      <c r="BH30" s="417">
        <f t="shared" si="19"/>
        <v>840</v>
      </c>
      <c r="BJ30" s="400">
        <f t="shared" ref="BJ30:BK38" si="26">BF30+D30+G30+J30+M30+P30+S30+V30+Y30+AB30+AE30+AH30+AK30+AN30+AQ30+AT30+AW30+AZ30+BC30</f>
        <v>59565</v>
      </c>
      <c r="BK30" s="401">
        <f t="shared" si="26"/>
        <v>52602</v>
      </c>
      <c r="BL30" s="402">
        <f t="shared" si="20"/>
        <v>112167</v>
      </c>
    </row>
    <row r="31" spans="1:64" ht="15">
      <c r="A31" s="2428"/>
      <c r="B31" s="2431"/>
      <c r="C31" s="395" t="s">
        <v>1821</v>
      </c>
      <c r="D31" s="396">
        <v>231</v>
      </c>
      <c r="E31" s="397">
        <v>206</v>
      </c>
      <c r="F31" s="398">
        <f t="shared" si="1"/>
        <v>437</v>
      </c>
      <c r="G31" s="397">
        <v>365</v>
      </c>
      <c r="H31" s="397">
        <v>408</v>
      </c>
      <c r="I31" s="399">
        <f t="shared" si="2"/>
        <v>773</v>
      </c>
      <c r="J31" s="396">
        <v>563</v>
      </c>
      <c r="K31" s="397">
        <v>634</v>
      </c>
      <c r="L31" s="398">
        <f t="shared" si="3"/>
        <v>1197</v>
      </c>
      <c r="M31" s="397">
        <v>600</v>
      </c>
      <c r="N31" s="397">
        <v>694</v>
      </c>
      <c r="O31" s="399">
        <f t="shared" si="4"/>
        <v>1294</v>
      </c>
      <c r="P31" s="396">
        <v>672</v>
      </c>
      <c r="Q31" s="397">
        <v>709</v>
      </c>
      <c r="R31" s="398">
        <f t="shared" si="5"/>
        <v>1381</v>
      </c>
      <c r="S31" s="397">
        <v>696</v>
      </c>
      <c r="T31" s="397">
        <v>545</v>
      </c>
      <c r="U31" s="399">
        <f t="shared" si="6"/>
        <v>1241</v>
      </c>
      <c r="V31" s="396">
        <v>589</v>
      </c>
      <c r="W31" s="397">
        <v>433</v>
      </c>
      <c r="X31" s="398">
        <f t="shared" si="7"/>
        <v>1022</v>
      </c>
      <c r="Y31" s="397">
        <v>512</v>
      </c>
      <c r="Z31" s="397">
        <v>395</v>
      </c>
      <c r="AA31" s="399">
        <f t="shared" si="8"/>
        <v>907</v>
      </c>
      <c r="AB31" s="396">
        <v>509</v>
      </c>
      <c r="AC31" s="397">
        <v>420</v>
      </c>
      <c r="AD31" s="398">
        <f t="shared" si="9"/>
        <v>929</v>
      </c>
      <c r="AE31" s="397">
        <v>521</v>
      </c>
      <c r="AF31" s="397">
        <v>453</v>
      </c>
      <c r="AG31" s="399">
        <f t="shared" si="10"/>
        <v>974</v>
      </c>
      <c r="AH31" s="396">
        <v>527</v>
      </c>
      <c r="AI31" s="397">
        <v>483</v>
      </c>
      <c r="AJ31" s="398">
        <f t="shared" si="11"/>
        <v>1010</v>
      </c>
      <c r="AK31" s="397">
        <v>451</v>
      </c>
      <c r="AL31" s="397">
        <v>455</v>
      </c>
      <c r="AM31" s="399">
        <f t="shared" si="12"/>
        <v>906</v>
      </c>
      <c r="AN31" s="396">
        <v>339</v>
      </c>
      <c r="AO31" s="397">
        <v>334</v>
      </c>
      <c r="AP31" s="398">
        <f t="shared" si="13"/>
        <v>673</v>
      </c>
      <c r="AQ31" s="397">
        <v>287</v>
      </c>
      <c r="AR31" s="397">
        <v>240</v>
      </c>
      <c r="AS31" s="399">
        <f t="shared" si="14"/>
        <v>527</v>
      </c>
      <c r="AT31" s="396">
        <v>213</v>
      </c>
      <c r="AU31" s="397">
        <v>210</v>
      </c>
      <c r="AV31" s="398">
        <f t="shared" si="15"/>
        <v>423</v>
      </c>
      <c r="AW31" s="397">
        <v>172</v>
      </c>
      <c r="AX31" s="397">
        <v>162</v>
      </c>
      <c r="AY31" s="399">
        <f t="shared" si="16"/>
        <v>334</v>
      </c>
      <c r="AZ31" s="396">
        <v>128</v>
      </c>
      <c r="BA31" s="397">
        <v>142</v>
      </c>
      <c r="BB31" s="398">
        <f t="shared" si="17"/>
        <v>270</v>
      </c>
      <c r="BC31" s="397">
        <v>124</v>
      </c>
      <c r="BD31" s="397">
        <v>85</v>
      </c>
      <c r="BE31" s="399">
        <f t="shared" si="18"/>
        <v>209</v>
      </c>
      <c r="BF31" s="396">
        <v>64</v>
      </c>
      <c r="BG31" s="397">
        <v>42</v>
      </c>
      <c r="BH31" s="398">
        <f t="shared" si="19"/>
        <v>106</v>
      </c>
      <c r="BJ31" s="403">
        <f t="shared" si="26"/>
        <v>7563</v>
      </c>
      <c r="BK31" s="404">
        <f t="shared" si="26"/>
        <v>7050</v>
      </c>
      <c r="BL31" s="405">
        <f t="shared" si="20"/>
        <v>14613</v>
      </c>
    </row>
    <row r="32" spans="1:64" ht="15">
      <c r="A32" s="2428"/>
      <c r="B32" s="2431"/>
      <c r="C32" s="395" t="s">
        <v>1822</v>
      </c>
      <c r="D32" s="396">
        <v>206</v>
      </c>
      <c r="E32" s="397">
        <v>230</v>
      </c>
      <c r="F32" s="398">
        <f t="shared" si="1"/>
        <v>436</v>
      </c>
      <c r="G32" s="397">
        <v>375</v>
      </c>
      <c r="H32" s="397">
        <v>388</v>
      </c>
      <c r="I32" s="399">
        <f t="shared" si="2"/>
        <v>763</v>
      </c>
      <c r="J32" s="396">
        <v>493</v>
      </c>
      <c r="K32" s="397">
        <v>562</v>
      </c>
      <c r="L32" s="398">
        <f t="shared" si="3"/>
        <v>1055</v>
      </c>
      <c r="M32" s="397">
        <v>514</v>
      </c>
      <c r="N32" s="397">
        <v>564</v>
      </c>
      <c r="O32" s="399">
        <f t="shared" si="4"/>
        <v>1078</v>
      </c>
      <c r="P32" s="396">
        <v>512</v>
      </c>
      <c r="Q32" s="397">
        <v>579</v>
      </c>
      <c r="R32" s="398">
        <f t="shared" si="5"/>
        <v>1091</v>
      </c>
      <c r="S32" s="397">
        <v>579</v>
      </c>
      <c r="T32" s="397">
        <v>419</v>
      </c>
      <c r="U32" s="399">
        <f t="shared" si="6"/>
        <v>998</v>
      </c>
      <c r="V32" s="396">
        <v>537</v>
      </c>
      <c r="W32" s="397">
        <v>445</v>
      </c>
      <c r="X32" s="398">
        <f t="shared" si="7"/>
        <v>982</v>
      </c>
      <c r="Y32" s="397">
        <v>424</v>
      </c>
      <c r="Z32" s="397">
        <v>579</v>
      </c>
      <c r="AA32" s="399">
        <f t="shared" si="8"/>
        <v>1003</v>
      </c>
      <c r="AB32" s="396">
        <v>435</v>
      </c>
      <c r="AC32" s="397">
        <v>554</v>
      </c>
      <c r="AD32" s="398">
        <f t="shared" si="9"/>
        <v>989</v>
      </c>
      <c r="AE32" s="397">
        <v>414</v>
      </c>
      <c r="AF32" s="397">
        <v>631</v>
      </c>
      <c r="AG32" s="399">
        <f t="shared" si="10"/>
        <v>1045</v>
      </c>
      <c r="AH32" s="396">
        <v>433</v>
      </c>
      <c r="AI32" s="397">
        <v>542</v>
      </c>
      <c r="AJ32" s="398">
        <f t="shared" si="11"/>
        <v>975</v>
      </c>
      <c r="AK32" s="397">
        <v>329</v>
      </c>
      <c r="AL32" s="397">
        <v>444</v>
      </c>
      <c r="AM32" s="399">
        <f t="shared" si="12"/>
        <v>773</v>
      </c>
      <c r="AN32" s="396">
        <v>264</v>
      </c>
      <c r="AO32" s="397">
        <v>311</v>
      </c>
      <c r="AP32" s="398">
        <f t="shared" si="13"/>
        <v>575</v>
      </c>
      <c r="AQ32" s="397">
        <v>173</v>
      </c>
      <c r="AR32" s="397">
        <v>207</v>
      </c>
      <c r="AS32" s="399">
        <f t="shared" si="14"/>
        <v>380</v>
      </c>
      <c r="AT32" s="396">
        <v>143</v>
      </c>
      <c r="AU32" s="397">
        <v>198</v>
      </c>
      <c r="AV32" s="398">
        <f t="shared" si="15"/>
        <v>341</v>
      </c>
      <c r="AW32" s="397">
        <v>107</v>
      </c>
      <c r="AX32" s="397">
        <v>135</v>
      </c>
      <c r="AY32" s="399">
        <f t="shared" si="16"/>
        <v>242</v>
      </c>
      <c r="AZ32" s="396">
        <v>80</v>
      </c>
      <c r="BA32" s="397">
        <v>99</v>
      </c>
      <c r="BB32" s="398">
        <f t="shared" si="17"/>
        <v>179</v>
      </c>
      <c r="BC32" s="397">
        <v>81</v>
      </c>
      <c r="BD32" s="397">
        <v>66</v>
      </c>
      <c r="BE32" s="399">
        <f t="shared" si="18"/>
        <v>147</v>
      </c>
      <c r="BF32" s="396">
        <v>45</v>
      </c>
      <c r="BG32" s="397">
        <v>27</v>
      </c>
      <c r="BH32" s="398">
        <f t="shared" si="19"/>
        <v>72</v>
      </c>
      <c r="BJ32" s="403">
        <f t="shared" si="26"/>
        <v>6144</v>
      </c>
      <c r="BK32" s="404">
        <f t="shared" si="26"/>
        <v>6980</v>
      </c>
      <c r="BL32" s="405">
        <f t="shared" si="20"/>
        <v>13124</v>
      </c>
    </row>
    <row r="33" spans="1:64" ht="15">
      <c r="A33" s="2428"/>
      <c r="B33" s="2431"/>
      <c r="C33" s="395" t="s">
        <v>1823</v>
      </c>
      <c r="D33" s="396">
        <v>112</v>
      </c>
      <c r="E33" s="397">
        <v>123</v>
      </c>
      <c r="F33" s="398">
        <f t="shared" si="1"/>
        <v>235</v>
      </c>
      <c r="G33" s="397">
        <v>249</v>
      </c>
      <c r="H33" s="397">
        <v>267</v>
      </c>
      <c r="I33" s="399">
        <f t="shared" si="2"/>
        <v>516</v>
      </c>
      <c r="J33" s="396">
        <v>436</v>
      </c>
      <c r="K33" s="397">
        <v>472</v>
      </c>
      <c r="L33" s="398">
        <f t="shared" si="3"/>
        <v>908</v>
      </c>
      <c r="M33" s="397">
        <v>459</v>
      </c>
      <c r="N33" s="397">
        <v>504</v>
      </c>
      <c r="O33" s="399">
        <f t="shared" si="4"/>
        <v>963</v>
      </c>
      <c r="P33" s="396">
        <v>472</v>
      </c>
      <c r="Q33" s="397">
        <v>457</v>
      </c>
      <c r="R33" s="398">
        <f t="shared" si="5"/>
        <v>929</v>
      </c>
      <c r="S33" s="397">
        <v>488</v>
      </c>
      <c r="T33" s="397">
        <v>416</v>
      </c>
      <c r="U33" s="399">
        <f t="shared" si="6"/>
        <v>904</v>
      </c>
      <c r="V33" s="396">
        <v>368</v>
      </c>
      <c r="W33" s="397">
        <v>276</v>
      </c>
      <c r="X33" s="398">
        <f t="shared" si="7"/>
        <v>644</v>
      </c>
      <c r="Y33" s="397">
        <v>354</v>
      </c>
      <c r="Z33" s="397">
        <v>258</v>
      </c>
      <c r="AA33" s="399">
        <f t="shared" si="8"/>
        <v>612</v>
      </c>
      <c r="AB33" s="396">
        <v>371</v>
      </c>
      <c r="AC33" s="397">
        <v>289</v>
      </c>
      <c r="AD33" s="398">
        <f t="shared" si="9"/>
        <v>660</v>
      </c>
      <c r="AE33" s="397">
        <v>330</v>
      </c>
      <c r="AF33" s="397">
        <v>277</v>
      </c>
      <c r="AG33" s="399">
        <f t="shared" si="10"/>
        <v>607</v>
      </c>
      <c r="AH33" s="396">
        <v>384</v>
      </c>
      <c r="AI33" s="397">
        <v>310</v>
      </c>
      <c r="AJ33" s="398">
        <f t="shared" si="11"/>
        <v>694</v>
      </c>
      <c r="AK33" s="397">
        <v>334</v>
      </c>
      <c r="AL33" s="397">
        <v>310</v>
      </c>
      <c r="AM33" s="399">
        <f t="shared" si="12"/>
        <v>644</v>
      </c>
      <c r="AN33" s="396">
        <v>275</v>
      </c>
      <c r="AO33" s="397">
        <v>227</v>
      </c>
      <c r="AP33" s="398">
        <f t="shared" si="13"/>
        <v>502</v>
      </c>
      <c r="AQ33" s="397">
        <v>270</v>
      </c>
      <c r="AR33" s="397">
        <v>208</v>
      </c>
      <c r="AS33" s="399">
        <f t="shared" si="14"/>
        <v>478</v>
      </c>
      <c r="AT33" s="396">
        <v>231</v>
      </c>
      <c r="AU33" s="397">
        <v>204</v>
      </c>
      <c r="AV33" s="398">
        <f t="shared" si="15"/>
        <v>435</v>
      </c>
      <c r="AW33" s="397">
        <v>176</v>
      </c>
      <c r="AX33" s="397">
        <v>191</v>
      </c>
      <c r="AY33" s="399">
        <f t="shared" si="16"/>
        <v>367</v>
      </c>
      <c r="AZ33" s="396">
        <v>124</v>
      </c>
      <c r="BA33" s="397">
        <v>139</v>
      </c>
      <c r="BB33" s="398">
        <f t="shared" si="17"/>
        <v>263</v>
      </c>
      <c r="BC33" s="397">
        <v>125</v>
      </c>
      <c r="BD33" s="397">
        <v>85</v>
      </c>
      <c r="BE33" s="399">
        <f t="shared" si="18"/>
        <v>210</v>
      </c>
      <c r="BF33" s="396">
        <v>61</v>
      </c>
      <c r="BG33" s="397">
        <v>43</v>
      </c>
      <c r="BH33" s="398">
        <f t="shared" si="19"/>
        <v>104</v>
      </c>
      <c r="BJ33" s="403">
        <f t="shared" si="26"/>
        <v>5619</v>
      </c>
      <c r="BK33" s="404">
        <f t="shared" si="26"/>
        <v>5056</v>
      </c>
      <c r="BL33" s="405">
        <f t="shared" si="20"/>
        <v>10675</v>
      </c>
    </row>
    <row r="34" spans="1:64" ht="15">
      <c r="A34" s="2428"/>
      <c r="B34" s="2431"/>
      <c r="C34" s="395" t="s">
        <v>1824</v>
      </c>
      <c r="D34" s="396">
        <v>102</v>
      </c>
      <c r="E34" s="397">
        <v>115</v>
      </c>
      <c r="F34" s="398">
        <f t="shared" si="1"/>
        <v>217</v>
      </c>
      <c r="G34" s="397">
        <v>173</v>
      </c>
      <c r="H34" s="397">
        <v>186</v>
      </c>
      <c r="I34" s="399">
        <f t="shared" si="2"/>
        <v>359</v>
      </c>
      <c r="J34" s="396">
        <v>354</v>
      </c>
      <c r="K34" s="397">
        <v>330</v>
      </c>
      <c r="L34" s="398">
        <f t="shared" si="3"/>
        <v>684</v>
      </c>
      <c r="M34" s="397">
        <v>370</v>
      </c>
      <c r="N34" s="397">
        <v>359</v>
      </c>
      <c r="O34" s="399">
        <f t="shared" si="4"/>
        <v>729</v>
      </c>
      <c r="P34" s="396">
        <v>376</v>
      </c>
      <c r="Q34" s="397">
        <v>383</v>
      </c>
      <c r="R34" s="398">
        <f t="shared" si="5"/>
        <v>759</v>
      </c>
      <c r="S34" s="397">
        <v>268</v>
      </c>
      <c r="T34" s="397">
        <v>318</v>
      </c>
      <c r="U34" s="399">
        <f t="shared" si="6"/>
        <v>586</v>
      </c>
      <c r="V34" s="396">
        <v>313</v>
      </c>
      <c r="W34" s="397">
        <v>263</v>
      </c>
      <c r="X34" s="398">
        <f t="shared" si="7"/>
        <v>576</v>
      </c>
      <c r="Y34" s="397">
        <v>312</v>
      </c>
      <c r="Z34" s="397">
        <v>284</v>
      </c>
      <c r="AA34" s="399">
        <f t="shared" si="8"/>
        <v>596</v>
      </c>
      <c r="AB34" s="396">
        <v>340</v>
      </c>
      <c r="AC34" s="397">
        <v>312</v>
      </c>
      <c r="AD34" s="398">
        <f t="shared" si="9"/>
        <v>652</v>
      </c>
      <c r="AE34" s="397">
        <v>324</v>
      </c>
      <c r="AF34" s="397">
        <v>349</v>
      </c>
      <c r="AG34" s="399">
        <f t="shared" si="10"/>
        <v>673</v>
      </c>
      <c r="AH34" s="396">
        <v>309</v>
      </c>
      <c r="AI34" s="397">
        <v>315</v>
      </c>
      <c r="AJ34" s="398">
        <f t="shared" si="11"/>
        <v>624</v>
      </c>
      <c r="AK34" s="397">
        <v>249</v>
      </c>
      <c r="AL34" s="397">
        <v>255</v>
      </c>
      <c r="AM34" s="399">
        <f t="shared" si="12"/>
        <v>504</v>
      </c>
      <c r="AN34" s="396">
        <v>178</v>
      </c>
      <c r="AO34" s="397">
        <v>202</v>
      </c>
      <c r="AP34" s="398">
        <f t="shared" si="13"/>
        <v>380</v>
      </c>
      <c r="AQ34" s="397">
        <v>142</v>
      </c>
      <c r="AR34" s="397">
        <v>164</v>
      </c>
      <c r="AS34" s="399">
        <f t="shared" si="14"/>
        <v>306</v>
      </c>
      <c r="AT34" s="396">
        <v>109</v>
      </c>
      <c r="AU34" s="397">
        <v>140</v>
      </c>
      <c r="AV34" s="398">
        <f t="shared" si="15"/>
        <v>249</v>
      </c>
      <c r="AW34" s="397">
        <v>68</v>
      </c>
      <c r="AX34" s="397">
        <v>98</v>
      </c>
      <c r="AY34" s="399">
        <f t="shared" si="16"/>
        <v>166</v>
      </c>
      <c r="AZ34" s="396">
        <v>48</v>
      </c>
      <c r="BA34" s="397">
        <v>66</v>
      </c>
      <c r="BB34" s="398">
        <f t="shared" si="17"/>
        <v>114</v>
      </c>
      <c r="BC34" s="397">
        <v>46</v>
      </c>
      <c r="BD34" s="397">
        <v>41</v>
      </c>
      <c r="BE34" s="399">
        <f t="shared" si="18"/>
        <v>87</v>
      </c>
      <c r="BF34" s="396">
        <v>24</v>
      </c>
      <c r="BG34" s="397">
        <v>16</v>
      </c>
      <c r="BH34" s="398">
        <f t="shared" si="19"/>
        <v>40</v>
      </c>
      <c r="BJ34" s="403">
        <f t="shared" si="26"/>
        <v>4105</v>
      </c>
      <c r="BK34" s="404">
        <f t="shared" si="26"/>
        <v>4196</v>
      </c>
      <c r="BL34" s="405">
        <f t="shared" si="20"/>
        <v>8301</v>
      </c>
    </row>
    <row r="35" spans="1:64" ht="15">
      <c r="A35" s="2428"/>
      <c r="B35" s="2431"/>
      <c r="C35" s="395" t="s">
        <v>1825</v>
      </c>
      <c r="D35" s="396">
        <v>662</v>
      </c>
      <c r="E35" s="397">
        <v>704</v>
      </c>
      <c r="F35" s="398">
        <f t="shared" si="1"/>
        <v>1366</v>
      </c>
      <c r="G35" s="397">
        <v>1019</v>
      </c>
      <c r="H35" s="397">
        <v>1084</v>
      </c>
      <c r="I35" s="399">
        <f t="shared" si="2"/>
        <v>2103</v>
      </c>
      <c r="J35" s="396">
        <v>1602</v>
      </c>
      <c r="K35" s="397">
        <v>1734</v>
      </c>
      <c r="L35" s="398">
        <f t="shared" si="3"/>
        <v>3336</v>
      </c>
      <c r="M35" s="397">
        <v>1774</v>
      </c>
      <c r="N35" s="397">
        <v>1895</v>
      </c>
      <c r="O35" s="399">
        <f t="shared" si="4"/>
        <v>3669</v>
      </c>
      <c r="P35" s="396">
        <v>1979</v>
      </c>
      <c r="Q35" s="397">
        <v>2030</v>
      </c>
      <c r="R35" s="398">
        <f t="shared" si="5"/>
        <v>4009</v>
      </c>
      <c r="S35" s="397">
        <v>1964</v>
      </c>
      <c r="T35" s="397">
        <v>1614</v>
      </c>
      <c r="U35" s="399">
        <f t="shared" si="6"/>
        <v>3578</v>
      </c>
      <c r="V35" s="396">
        <v>1676</v>
      </c>
      <c r="W35" s="397">
        <v>1246</v>
      </c>
      <c r="X35" s="398">
        <f t="shared" si="7"/>
        <v>2922</v>
      </c>
      <c r="Y35" s="397">
        <v>1543</v>
      </c>
      <c r="Z35" s="397">
        <v>1130</v>
      </c>
      <c r="AA35" s="399">
        <f t="shared" si="8"/>
        <v>2673</v>
      </c>
      <c r="AB35" s="396">
        <v>1616</v>
      </c>
      <c r="AC35" s="397">
        <v>1237</v>
      </c>
      <c r="AD35" s="398">
        <f t="shared" si="9"/>
        <v>2853</v>
      </c>
      <c r="AE35" s="397">
        <v>1677</v>
      </c>
      <c r="AF35" s="397">
        <v>1389</v>
      </c>
      <c r="AG35" s="399">
        <f t="shared" si="10"/>
        <v>3066</v>
      </c>
      <c r="AH35" s="396">
        <v>1732</v>
      </c>
      <c r="AI35" s="397">
        <v>1445</v>
      </c>
      <c r="AJ35" s="398">
        <f t="shared" si="11"/>
        <v>3177</v>
      </c>
      <c r="AK35" s="397">
        <v>1408</v>
      </c>
      <c r="AL35" s="397">
        <v>1165</v>
      </c>
      <c r="AM35" s="399">
        <f t="shared" si="12"/>
        <v>2573</v>
      </c>
      <c r="AN35" s="396">
        <v>1173</v>
      </c>
      <c r="AO35" s="397">
        <v>1033</v>
      </c>
      <c r="AP35" s="398">
        <f t="shared" si="13"/>
        <v>2206</v>
      </c>
      <c r="AQ35" s="397">
        <v>1054</v>
      </c>
      <c r="AR35" s="397">
        <v>768</v>
      </c>
      <c r="AS35" s="399">
        <f t="shared" si="14"/>
        <v>1822</v>
      </c>
      <c r="AT35" s="396">
        <v>941</v>
      </c>
      <c r="AU35" s="397">
        <v>850</v>
      </c>
      <c r="AV35" s="398">
        <f t="shared" si="15"/>
        <v>1791</v>
      </c>
      <c r="AW35" s="397">
        <v>718</v>
      </c>
      <c r="AX35" s="397">
        <v>673</v>
      </c>
      <c r="AY35" s="399">
        <f t="shared" si="16"/>
        <v>1391</v>
      </c>
      <c r="AZ35" s="396">
        <v>602</v>
      </c>
      <c r="BA35" s="397">
        <v>522</v>
      </c>
      <c r="BB35" s="398">
        <f t="shared" si="17"/>
        <v>1124</v>
      </c>
      <c r="BC35" s="397">
        <v>550</v>
      </c>
      <c r="BD35" s="397">
        <v>391</v>
      </c>
      <c r="BE35" s="399">
        <f t="shared" si="18"/>
        <v>941</v>
      </c>
      <c r="BF35" s="396">
        <v>254</v>
      </c>
      <c r="BG35" s="397">
        <v>176</v>
      </c>
      <c r="BH35" s="398">
        <f t="shared" si="19"/>
        <v>430</v>
      </c>
      <c r="BJ35" s="403">
        <f t="shared" si="26"/>
        <v>23944</v>
      </c>
      <c r="BK35" s="404">
        <f t="shared" si="26"/>
        <v>21086</v>
      </c>
      <c r="BL35" s="405">
        <f t="shared" si="20"/>
        <v>45030</v>
      </c>
    </row>
    <row r="36" spans="1:64" ht="15">
      <c r="A36" s="2428"/>
      <c r="B36" s="2431"/>
      <c r="C36" s="395" t="s">
        <v>1826</v>
      </c>
      <c r="D36" s="396">
        <v>31</v>
      </c>
      <c r="E36" s="397">
        <v>33</v>
      </c>
      <c r="F36" s="398">
        <f t="shared" si="1"/>
        <v>64</v>
      </c>
      <c r="G36" s="397">
        <v>79</v>
      </c>
      <c r="H36" s="397">
        <v>64</v>
      </c>
      <c r="I36" s="399">
        <f t="shared" si="2"/>
        <v>143</v>
      </c>
      <c r="J36" s="396">
        <v>183</v>
      </c>
      <c r="K36" s="397">
        <v>159</v>
      </c>
      <c r="L36" s="398">
        <f t="shared" si="3"/>
        <v>342</v>
      </c>
      <c r="M36" s="397">
        <v>158</v>
      </c>
      <c r="N36" s="397">
        <v>156</v>
      </c>
      <c r="O36" s="399">
        <f t="shared" si="4"/>
        <v>314</v>
      </c>
      <c r="P36" s="396">
        <v>159</v>
      </c>
      <c r="Q36" s="397">
        <v>185</v>
      </c>
      <c r="R36" s="398">
        <f t="shared" si="5"/>
        <v>344</v>
      </c>
      <c r="S36" s="397">
        <v>153</v>
      </c>
      <c r="T36" s="397">
        <v>146</v>
      </c>
      <c r="U36" s="399">
        <f t="shared" si="6"/>
        <v>299</v>
      </c>
      <c r="V36" s="396">
        <v>134</v>
      </c>
      <c r="W36" s="397">
        <v>129</v>
      </c>
      <c r="X36" s="398">
        <f t="shared" si="7"/>
        <v>263</v>
      </c>
      <c r="Y36" s="397">
        <v>150</v>
      </c>
      <c r="Z36" s="397">
        <v>139</v>
      </c>
      <c r="AA36" s="399">
        <f t="shared" si="8"/>
        <v>289</v>
      </c>
      <c r="AB36" s="396">
        <v>145</v>
      </c>
      <c r="AC36" s="397">
        <v>169</v>
      </c>
      <c r="AD36" s="398">
        <f t="shared" si="9"/>
        <v>314</v>
      </c>
      <c r="AE36" s="397">
        <v>153</v>
      </c>
      <c r="AF36" s="397">
        <v>148</v>
      </c>
      <c r="AG36" s="399">
        <f t="shared" si="10"/>
        <v>301</v>
      </c>
      <c r="AH36" s="396">
        <v>145</v>
      </c>
      <c r="AI36" s="397">
        <v>151</v>
      </c>
      <c r="AJ36" s="398">
        <f t="shared" si="11"/>
        <v>296</v>
      </c>
      <c r="AK36" s="397">
        <v>111</v>
      </c>
      <c r="AL36" s="397">
        <v>143</v>
      </c>
      <c r="AM36" s="399">
        <f t="shared" si="12"/>
        <v>254</v>
      </c>
      <c r="AN36" s="396">
        <v>106</v>
      </c>
      <c r="AO36" s="397">
        <v>120</v>
      </c>
      <c r="AP36" s="398">
        <f t="shared" si="13"/>
        <v>226</v>
      </c>
      <c r="AQ36" s="397">
        <v>69</v>
      </c>
      <c r="AR36" s="397">
        <v>107</v>
      </c>
      <c r="AS36" s="399">
        <f t="shared" si="14"/>
        <v>176</v>
      </c>
      <c r="AT36" s="396">
        <v>104</v>
      </c>
      <c r="AU36" s="397">
        <v>109</v>
      </c>
      <c r="AV36" s="398">
        <f t="shared" si="15"/>
        <v>213</v>
      </c>
      <c r="AW36" s="397">
        <v>78</v>
      </c>
      <c r="AX36" s="397">
        <v>89</v>
      </c>
      <c r="AY36" s="399">
        <f t="shared" si="16"/>
        <v>167</v>
      </c>
      <c r="AZ36" s="396">
        <v>65</v>
      </c>
      <c r="BA36" s="397">
        <v>64</v>
      </c>
      <c r="BB36" s="398">
        <f t="shared" si="17"/>
        <v>129</v>
      </c>
      <c r="BC36" s="397">
        <v>66</v>
      </c>
      <c r="BD36" s="397">
        <v>59</v>
      </c>
      <c r="BE36" s="399">
        <f t="shared" si="18"/>
        <v>125</v>
      </c>
      <c r="BF36" s="396">
        <v>32</v>
      </c>
      <c r="BG36" s="397">
        <v>28</v>
      </c>
      <c r="BH36" s="398">
        <f t="shared" si="19"/>
        <v>60</v>
      </c>
      <c r="BJ36" s="403">
        <f t="shared" si="26"/>
        <v>2121</v>
      </c>
      <c r="BK36" s="404">
        <f t="shared" si="26"/>
        <v>2198</v>
      </c>
      <c r="BL36" s="405">
        <f t="shared" si="20"/>
        <v>4319</v>
      </c>
    </row>
    <row r="37" spans="1:64" ht="15">
      <c r="A37" s="2428"/>
      <c r="B37" s="2431"/>
      <c r="C37" s="395" t="s">
        <v>1827</v>
      </c>
      <c r="D37" s="396">
        <v>64</v>
      </c>
      <c r="E37" s="397">
        <v>63</v>
      </c>
      <c r="F37" s="398">
        <f t="shared" si="1"/>
        <v>127</v>
      </c>
      <c r="G37" s="397">
        <v>138</v>
      </c>
      <c r="H37" s="397">
        <v>133</v>
      </c>
      <c r="I37" s="399">
        <f t="shared" si="2"/>
        <v>271</v>
      </c>
      <c r="J37" s="396">
        <v>211</v>
      </c>
      <c r="K37" s="397">
        <v>210</v>
      </c>
      <c r="L37" s="398">
        <f t="shared" si="3"/>
        <v>421</v>
      </c>
      <c r="M37" s="397">
        <v>228</v>
      </c>
      <c r="N37" s="397">
        <v>217</v>
      </c>
      <c r="O37" s="399">
        <f t="shared" si="4"/>
        <v>445</v>
      </c>
      <c r="P37" s="396">
        <v>323</v>
      </c>
      <c r="Q37" s="397">
        <v>285</v>
      </c>
      <c r="R37" s="398">
        <f t="shared" si="5"/>
        <v>608</v>
      </c>
      <c r="S37" s="397">
        <v>253</v>
      </c>
      <c r="T37" s="397">
        <v>203</v>
      </c>
      <c r="U37" s="399">
        <f t="shared" si="6"/>
        <v>456</v>
      </c>
      <c r="V37" s="396">
        <v>214</v>
      </c>
      <c r="W37" s="397">
        <v>159</v>
      </c>
      <c r="X37" s="398">
        <f t="shared" si="7"/>
        <v>373</v>
      </c>
      <c r="Y37" s="397">
        <v>186</v>
      </c>
      <c r="Z37" s="397">
        <v>157</v>
      </c>
      <c r="AA37" s="399">
        <f t="shared" si="8"/>
        <v>343</v>
      </c>
      <c r="AB37" s="396">
        <v>197</v>
      </c>
      <c r="AC37" s="397">
        <v>154</v>
      </c>
      <c r="AD37" s="398">
        <f t="shared" si="9"/>
        <v>351</v>
      </c>
      <c r="AE37" s="397">
        <v>218</v>
      </c>
      <c r="AF37" s="397">
        <v>184</v>
      </c>
      <c r="AG37" s="399">
        <f t="shared" si="10"/>
        <v>402</v>
      </c>
      <c r="AH37" s="396">
        <v>222</v>
      </c>
      <c r="AI37" s="397">
        <v>193</v>
      </c>
      <c r="AJ37" s="398">
        <f t="shared" si="11"/>
        <v>415</v>
      </c>
      <c r="AK37" s="397">
        <v>158</v>
      </c>
      <c r="AL37" s="397">
        <v>163</v>
      </c>
      <c r="AM37" s="399">
        <f t="shared" si="12"/>
        <v>321</v>
      </c>
      <c r="AN37" s="396">
        <v>148</v>
      </c>
      <c r="AO37" s="397">
        <v>118</v>
      </c>
      <c r="AP37" s="398">
        <f t="shared" si="13"/>
        <v>266</v>
      </c>
      <c r="AQ37" s="397">
        <v>127</v>
      </c>
      <c r="AR37" s="397">
        <v>96</v>
      </c>
      <c r="AS37" s="399">
        <f t="shared" si="14"/>
        <v>223</v>
      </c>
      <c r="AT37" s="396">
        <v>100</v>
      </c>
      <c r="AU37" s="397">
        <v>118</v>
      </c>
      <c r="AV37" s="398">
        <f t="shared" si="15"/>
        <v>218</v>
      </c>
      <c r="AW37" s="397">
        <v>82</v>
      </c>
      <c r="AX37" s="397">
        <v>88</v>
      </c>
      <c r="AY37" s="399">
        <f t="shared" si="16"/>
        <v>170</v>
      </c>
      <c r="AZ37" s="396">
        <v>68</v>
      </c>
      <c r="BA37" s="397">
        <v>65</v>
      </c>
      <c r="BB37" s="398">
        <f t="shared" si="17"/>
        <v>133</v>
      </c>
      <c r="BC37" s="397">
        <v>79</v>
      </c>
      <c r="BD37" s="397">
        <v>53</v>
      </c>
      <c r="BE37" s="399">
        <f t="shared" si="18"/>
        <v>132</v>
      </c>
      <c r="BF37" s="396">
        <v>40</v>
      </c>
      <c r="BG37" s="397">
        <v>24</v>
      </c>
      <c r="BH37" s="398">
        <f t="shared" si="19"/>
        <v>64</v>
      </c>
      <c r="BJ37" s="403">
        <f t="shared" si="26"/>
        <v>3056</v>
      </c>
      <c r="BK37" s="404">
        <f t="shared" si="26"/>
        <v>2683</v>
      </c>
      <c r="BL37" s="405">
        <f t="shared" si="20"/>
        <v>5739</v>
      </c>
    </row>
    <row r="38" spans="1:64" ht="15">
      <c r="A38" s="2428"/>
      <c r="B38" s="2431"/>
      <c r="C38" s="406" t="s">
        <v>1828</v>
      </c>
      <c r="D38" s="407">
        <v>65</v>
      </c>
      <c r="E38" s="408">
        <v>65</v>
      </c>
      <c r="F38" s="409">
        <f t="shared" si="1"/>
        <v>130</v>
      </c>
      <c r="G38" s="408">
        <v>111</v>
      </c>
      <c r="H38" s="408">
        <v>130</v>
      </c>
      <c r="I38" s="410">
        <f t="shared" si="2"/>
        <v>241</v>
      </c>
      <c r="J38" s="407">
        <v>242</v>
      </c>
      <c r="K38" s="408">
        <v>287</v>
      </c>
      <c r="L38" s="409">
        <f t="shared" si="3"/>
        <v>529</v>
      </c>
      <c r="M38" s="408">
        <v>278</v>
      </c>
      <c r="N38" s="408">
        <v>307</v>
      </c>
      <c r="O38" s="410">
        <f t="shared" si="4"/>
        <v>585</v>
      </c>
      <c r="P38" s="407">
        <v>346</v>
      </c>
      <c r="Q38" s="408">
        <v>344</v>
      </c>
      <c r="R38" s="409">
        <f t="shared" si="5"/>
        <v>690</v>
      </c>
      <c r="S38" s="408">
        <v>249</v>
      </c>
      <c r="T38" s="408">
        <v>236</v>
      </c>
      <c r="U38" s="410">
        <f t="shared" si="6"/>
        <v>485</v>
      </c>
      <c r="V38" s="407">
        <v>265</v>
      </c>
      <c r="W38" s="408">
        <v>193</v>
      </c>
      <c r="X38" s="409">
        <f t="shared" si="7"/>
        <v>458</v>
      </c>
      <c r="Y38" s="408">
        <v>208</v>
      </c>
      <c r="Z38" s="408">
        <v>160</v>
      </c>
      <c r="AA38" s="410">
        <f t="shared" si="8"/>
        <v>368</v>
      </c>
      <c r="AB38" s="407">
        <v>202</v>
      </c>
      <c r="AC38" s="408">
        <v>165</v>
      </c>
      <c r="AD38" s="409">
        <f t="shared" si="9"/>
        <v>367</v>
      </c>
      <c r="AE38" s="408">
        <v>261</v>
      </c>
      <c r="AF38" s="408">
        <v>199</v>
      </c>
      <c r="AG38" s="410">
        <f t="shared" si="10"/>
        <v>460</v>
      </c>
      <c r="AH38" s="407">
        <v>260</v>
      </c>
      <c r="AI38" s="408">
        <v>226</v>
      </c>
      <c r="AJ38" s="409">
        <f t="shared" si="11"/>
        <v>486</v>
      </c>
      <c r="AK38" s="408">
        <v>235</v>
      </c>
      <c r="AL38" s="408">
        <v>195</v>
      </c>
      <c r="AM38" s="410">
        <f t="shared" si="12"/>
        <v>430</v>
      </c>
      <c r="AN38" s="407">
        <v>212</v>
      </c>
      <c r="AO38" s="408">
        <v>139</v>
      </c>
      <c r="AP38" s="409">
        <f t="shared" si="13"/>
        <v>351</v>
      </c>
      <c r="AQ38" s="408">
        <v>150</v>
      </c>
      <c r="AR38" s="408">
        <v>135</v>
      </c>
      <c r="AS38" s="410">
        <f t="shared" si="14"/>
        <v>285</v>
      </c>
      <c r="AT38" s="407">
        <v>128</v>
      </c>
      <c r="AU38" s="408">
        <v>128</v>
      </c>
      <c r="AV38" s="409">
        <f t="shared" si="15"/>
        <v>256</v>
      </c>
      <c r="AW38" s="408">
        <v>97</v>
      </c>
      <c r="AX38" s="408">
        <v>97</v>
      </c>
      <c r="AY38" s="410">
        <f t="shared" si="16"/>
        <v>194</v>
      </c>
      <c r="AZ38" s="407">
        <v>83</v>
      </c>
      <c r="BA38" s="408">
        <v>88</v>
      </c>
      <c r="BB38" s="409">
        <f t="shared" si="17"/>
        <v>171</v>
      </c>
      <c r="BC38" s="408">
        <v>70</v>
      </c>
      <c r="BD38" s="408">
        <v>62</v>
      </c>
      <c r="BE38" s="410">
        <f t="shared" si="18"/>
        <v>132</v>
      </c>
      <c r="BF38" s="407">
        <v>35</v>
      </c>
      <c r="BG38" s="408">
        <v>28</v>
      </c>
      <c r="BH38" s="409">
        <f t="shared" si="19"/>
        <v>63</v>
      </c>
      <c r="BJ38" s="411">
        <f t="shared" si="26"/>
        <v>3497</v>
      </c>
      <c r="BK38" s="412">
        <f t="shared" si="26"/>
        <v>3184</v>
      </c>
      <c r="BL38" s="413">
        <f t="shared" si="20"/>
        <v>6681</v>
      </c>
    </row>
    <row r="39" spans="1:64" ht="15">
      <c r="A39" s="2429"/>
      <c r="B39" s="2432" t="s">
        <v>569</v>
      </c>
      <c r="C39" s="2422" t="s">
        <v>1810</v>
      </c>
      <c r="D39" s="629">
        <f t="shared" ref="D39:BH39" si="27">SUM(D30:D38)</f>
        <v>3403</v>
      </c>
      <c r="E39" s="630">
        <f t="shared" si="27"/>
        <v>3434</v>
      </c>
      <c r="F39" s="631">
        <f t="shared" si="27"/>
        <v>6837</v>
      </c>
      <c r="G39" s="632">
        <f t="shared" si="27"/>
        <v>5395</v>
      </c>
      <c r="H39" s="632">
        <f t="shared" si="27"/>
        <v>5648</v>
      </c>
      <c r="I39" s="632">
        <f t="shared" si="27"/>
        <v>11043</v>
      </c>
      <c r="J39" s="629">
        <f t="shared" si="27"/>
        <v>8494</v>
      </c>
      <c r="K39" s="630">
        <f t="shared" si="27"/>
        <v>9085</v>
      </c>
      <c r="L39" s="631">
        <f t="shared" si="27"/>
        <v>17579</v>
      </c>
      <c r="M39" s="632">
        <f t="shared" si="27"/>
        <v>9014</v>
      </c>
      <c r="N39" s="632">
        <f t="shared" si="27"/>
        <v>9422</v>
      </c>
      <c r="O39" s="632">
        <f t="shared" si="27"/>
        <v>18436</v>
      </c>
      <c r="P39" s="629">
        <f t="shared" si="27"/>
        <v>10035</v>
      </c>
      <c r="Q39" s="630">
        <f t="shared" si="27"/>
        <v>10141</v>
      </c>
      <c r="R39" s="631">
        <f t="shared" si="27"/>
        <v>20176</v>
      </c>
      <c r="S39" s="632">
        <f t="shared" si="27"/>
        <v>9697</v>
      </c>
      <c r="T39" s="632">
        <f t="shared" si="27"/>
        <v>8076</v>
      </c>
      <c r="U39" s="632">
        <f t="shared" si="27"/>
        <v>17773</v>
      </c>
      <c r="V39" s="629">
        <f t="shared" si="27"/>
        <v>8607</v>
      </c>
      <c r="W39" s="630">
        <f t="shared" si="27"/>
        <v>6351</v>
      </c>
      <c r="X39" s="631">
        <f t="shared" si="27"/>
        <v>14958</v>
      </c>
      <c r="Y39" s="632">
        <f t="shared" si="27"/>
        <v>7977</v>
      </c>
      <c r="Z39" s="632">
        <f t="shared" si="27"/>
        <v>6291</v>
      </c>
      <c r="AA39" s="632">
        <f t="shared" si="27"/>
        <v>14268</v>
      </c>
      <c r="AB39" s="629">
        <f t="shared" si="27"/>
        <v>7892</v>
      </c>
      <c r="AC39" s="630">
        <f t="shared" si="27"/>
        <v>6672</v>
      </c>
      <c r="AD39" s="631">
        <f t="shared" si="27"/>
        <v>14564</v>
      </c>
      <c r="AE39" s="632">
        <f t="shared" si="27"/>
        <v>7946</v>
      </c>
      <c r="AF39" s="632">
        <f t="shared" si="27"/>
        <v>7027</v>
      </c>
      <c r="AG39" s="632">
        <f t="shared" si="27"/>
        <v>14973</v>
      </c>
      <c r="AH39" s="629">
        <f t="shared" si="27"/>
        <v>8087</v>
      </c>
      <c r="AI39" s="630">
        <f t="shared" si="27"/>
        <v>7053</v>
      </c>
      <c r="AJ39" s="631">
        <f t="shared" si="27"/>
        <v>15140</v>
      </c>
      <c r="AK39" s="632">
        <f t="shared" si="27"/>
        <v>6655</v>
      </c>
      <c r="AL39" s="632">
        <f t="shared" si="27"/>
        <v>6047</v>
      </c>
      <c r="AM39" s="632">
        <f t="shared" si="27"/>
        <v>12702</v>
      </c>
      <c r="AN39" s="629">
        <f t="shared" si="27"/>
        <v>5430</v>
      </c>
      <c r="AO39" s="630">
        <f t="shared" si="27"/>
        <v>4866</v>
      </c>
      <c r="AP39" s="631">
        <f t="shared" si="27"/>
        <v>10296</v>
      </c>
      <c r="AQ39" s="632">
        <f t="shared" si="27"/>
        <v>4438</v>
      </c>
      <c r="AR39" s="632">
        <f t="shared" si="27"/>
        <v>3800</v>
      </c>
      <c r="AS39" s="632">
        <f t="shared" si="27"/>
        <v>8238</v>
      </c>
      <c r="AT39" s="629">
        <f t="shared" si="27"/>
        <v>3864</v>
      </c>
      <c r="AU39" s="630">
        <f t="shared" si="27"/>
        <v>3694</v>
      </c>
      <c r="AV39" s="631">
        <f t="shared" si="27"/>
        <v>7558</v>
      </c>
      <c r="AW39" s="632">
        <f t="shared" si="27"/>
        <v>2963</v>
      </c>
      <c r="AX39" s="632">
        <f t="shared" si="27"/>
        <v>2946</v>
      </c>
      <c r="AY39" s="632">
        <f t="shared" si="27"/>
        <v>5909</v>
      </c>
      <c r="AZ39" s="629">
        <f t="shared" si="27"/>
        <v>2394</v>
      </c>
      <c r="BA39" s="630">
        <f t="shared" si="27"/>
        <v>2191</v>
      </c>
      <c r="BB39" s="631">
        <f t="shared" si="27"/>
        <v>4585</v>
      </c>
      <c r="BC39" s="632">
        <f t="shared" si="27"/>
        <v>2246</v>
      </c>
      <c r="BD39" s="632">
        <f t="shared" si="27"/>
        <v>1589</v>
      </c>
      <c r="BE39" s="632">
        <f t="shared" si="27"/>
        <v>3835</v>
      </c>
      <c r="BF39" s="629">
        <f t="shared" si="27"/>
        <v>1077</v>
      </c>
      <c r="BG39" s="630">
        <f t="shared" si="27"/>
        <v>702</v>
      </c>
      <c r="BH39" s="630">
        <f t="shared" si="27"/>
        <v>1779</v>
      </c>
      <c r="BJ39" s="648">
        <f>SUM(BJ30:BJ38)</f>
        <v>115614</v>
      </c>
      <c r="BK39" s="648">
        <f>SUM(BK30:BK38)</f>
        <v>105035</v>
      </c>
      <c r="BL39" s="648">
        <f>SUM(BL30:BL38)</f>
        <v>220649</v>
      </c>
    </row>
    <row r="40" spans="1:64" ht="15">
      <c r="A40" s="2427" t="s">
        <v>1829</v>
      </c>
      <c r="B40" s="2437" t="s">
        <v>770</v>
      </c>
      <c r="C40" s="414" t="s">
        <v>1830</v>
      </c>
      <c r="D40" s="415">
        <v>2199</v>
      </c>
      <c r="E40" s="416">
        <v>2113</v>
      </c>
      <c r="F40" s="417">
        <f t="shared" si="1"/>
        <v>4312</v>
      </c>
      <c r="G40" s="416">
        <v>3535</v>
      </c>
      <c r="H40" s="416">
        <v>3732</v>
      </c>
      <c r="I40" s="418">
        <f t="shared" si="2"/>
        <v>7267</v>
      </c>
      <c r="J40" s="415">
        <v>5719</v>
      </c>
      <c r="K40" s="416">
        <v>5976</v>
      </c>
      <c r="L40" s="417">
        <f t="shared" si="3"/>
        <v>11695</v>
      </c>
      <c r="M40" s="416">
        <v>6106</v>
      </c>
      <c r="N40" s="416">
        <v>6409</v>
      </c>
      <c r="O40" s="418">
        <f t="shared" si="4"/>
        <v>12515</v>
      </c>
      <c r="P40" s="415">
        <v>6719</v>
      </c>
      <c r="Q40" s="416">
        <v>6796</v>
      </c>
      <c r="R40" s="417">
        <f t="shared" si="5"/>
        <v>13515</v>
      </c>
      <c r="S40" s="416">
        <v>6924</v>
      </c>
      <c r="T40" s="416">
        <v>5749</v>
      </c>
      <c r="U40" s="418">
        <f t="shared" si="6"/>
        <v>12673</v>
      </c>
      <c r="V40" s="415">
        <v>5840</v>
      </c>
      <c r="W40" s="416">
        <v>4213</v>
      </c>
      <c r="X40" s="417">
        <f t="shared" si="7"/>
        <v>10053</v>
      </c>
      <c r="Y40" s="416">
        <v>6020</v>
      </c>
      <c r="Z40" s="416">
        <v>4380</v>
      </c>
      <c r="AA40" s="418">
        <f t="shared" si="8"/>
        <v>10400</v>
      </c>
      <c r="AB40" s="415">
        <v>6107</v>
      </c>
      <c r="AC40" s="416">
        <v>4602</v>
      </c>
      <c r="AD40" s="417">
        <f t="shared" si="9"/>
        <v>10709</v>
      </c>
      <c r="AE40" s="416">
        <v>5910</v>
      </c>
      <c r="AF40" s="416">
        <v>4638</v>
      </c>
      <c r="AG40" s="418">
        <f t="shared" si="10"/>
        <v>10548</v>
      </c>
      <c r="AH40" s="415">
        <v>5792</v>
      </c>
      <c r="AI40" s="416">
        <v>4637</v>
      </c>
      <c r="AJ40" s="417">
        <f t="shared" si="11"/>
        <v>10429</v>
      </c>
      <c r="AK40" s="416">
        <v>4993</v>
      </c>
      <c r="AL40" s="416">
        <v>4082</v>
      </c>
      <c r="AM40" s="418">
        <f t="shared" si="12"/>
        <v>9075</v>
      </c>
      <c r="AN40" s="415">
        <v>4282</v>
      </c>
      <c r="AO40" s="416">
        <v>3262</v>
      </c>
      <c r="AP40" s="417">
        <f t="shared" si="13"/>
        <v>7544</v>
      </c>
      <c r="AQ40" s="416">
        <v>3583</v>
      </c>
      <c r="AR40" s="416">
        <v>2690</v>
      </c>
      <c r="AS40" s="418">
        <f t="shared" si="14"/>
        <v>6273</v>
      </c>
      <c r="AT40" s="415">
        <v>3326</v>
      </c>
      <c r="AU40" s="416">
        <v>2496</v>
      </c>
      <c r="AV40" s="417">
        <f t="shared" si="15"/>
        <v>5822</v>
      </c>
      <c r="AW40" s="416">
        <v>2469</v>
      </c>
      <c r="AX40" s="416">
        <v>1995</v>
      </c>
      <c r="AY40" s="418">
        <f t="shared" si="16"/>
        <v>4464</v>
      </c>
      <c r="AZ40" s="415">
        <v>2083</v>
      </c>
      <c r="BA40" s="416">
        <v>1541</v>
      </c>
      <c r="BB40" s="417">
        <f t="shared" si="17"/>
        <v>3624</v>
      </c>
      <c r="BC40" s="416">
        <v>2057</v>
      </c>
      <c r="BD40" s="416">
        <v>1260</v>
      </c>
      <c r="BE40" s="418">
        <f t="shared" si="18"/>
        <v>3317</v>
      </c>
      <c r="BF40" s="415">
        <v>921</v>
      </c>
      <c r="BG40" s="416">
        <v>547</v>
      </c>
      <c r="BH40" s="417">
        <f t="shared" si="19"/>
        <v>1468</v>
      </c>
      <c r="BJ40" s="400">
        <f t="shared" ref="BJ40:BK54" si="28">BF40+D40+G40+J40+M40+P40+S40+V40+Y40+AB40+AE40+AH40+AK40+AN40+AQ40+AT40+AW40+AZ40+BC40</f>
        <v>84585</v>
      </c>
      <c r="BK40" s="401">
        <f t="shared" si="28"/>
        <v>71118</v>
      </c>
      <c r="BL40" s="402">
        <f t="shared" si="20"/>
        <v>155703</v>
      </c>
    </row>
    <row r="41" spans="1:64" ht="15">
      <c r="A41" s="2428"/>
      <c r="B41" s="2437"/>
      <c r="C41" s="395" t="s">
        <v>770</v>
      </c>
      <c r="D41" s="396">
        <v>2286</v>
      </c>
      <c r="E41" s="397">
        <v>2360</v>
      </c>
      <c r="F41" s="398">
        <f t="shared" si="1"/>
        <v>4646</v>
      </c>
      <c r="G41" s="397">
        <v>3614</v>
      </c>
      <c r="H41" s="397">
        <v>3826</v>
      </c>
      <c r="I41" s="399">
        <f t="shared" si="2"/>
        <v>7440</v>
      </c>
      <c r="J41" s="396">
        <v>5979</v>
      </c>
      <c r="K41" s="397">
        <v>6374</v>
      </c>
      <c r="L41" s="398">
        <f t="shared" si="3"/>
        <v>12353</v>
      </c>
      <c r="M41" s="397">
        <v>6513</v>
      </c>
      <c r="N41" s="397">
        <v>6800</v>
      </c>
      <c r="O41" s="399">
        <f t="shared" si="4"/>
        <v>13313</v>
      </c>
      <c r="P41" s="396">
        <v>7097</v>
      </c>
      <c r="Q41" s="397">
        <v>7198</v>
      </c>
      <c r="R41" s="398">
        <f t="shared" si="5"/>
        <v>14295</v>
      </c>
      <c r="S41" s="397">
        <v>7033</v>
      </c>
      <c r="T41" s="397">
        <v>5836</v>
      </c>
      <c r="U41" s="399">
        <f t="shared" si="6"/>
        <v>12869</v>
      </c>
      <c r="V41" s="396">
        <v>6286</v>
      </c>
      <c r="W41" s="397">
        <v>4617</v>
      </c>
      <c r="X41" s="398">
        <f t="shared" si="7"/>
        <v>10903</v>
      </c>
      <c r="Y41" s="397">
        <v>5943</v>
      </c>
      <c r="Z41" s="397">
        <v>4589</v>
      </c>
      <c r="AA41" s="399">
        <f t="shared" si="8"/>
        <v>10532</v>
      </c>
      <c r="AB41" s="396">
        <v>6114</v>
      </c>
      <c r="AC41" s="397">
        <v>4887</v>
      </c>
      <c r="AD41" s="398">
        <f t="shared" si="9"/>
        <v>11001</v>
      </c>
      <c r="AE41" s="397">
        <v>6000</v>
      </c>
      <c r="AF41" s="397">
        <v>4990</v>
      </c>
      <c r="AG41" s="399">
        <f t="shared" si="10"/>
        <v>10990</v>
      </c>
      <c r="AH41" s="396">
        <v>5941</v>
      </c>
      <c r="AI41" s="397">
        <v>4984</v>
      </c>
      <c r="AJ41" s="398">
        <f t="shared" si="11"/>
        <v>10925</v>
      </c>
      <c r="AK41" s="397">
        <v>5214</v>
      </c>
      <c r="AL41" s="397">
        <v>4373</v>
      </c>
      <c r="AM41" s="399">
        <f t="shared" si="12"/>
        <v>9587</v>
      </c>
      <c r="AN41" s="396">
        <v>4390</v>
      </c>
      <c r="AO41" s="397">
        <v>3642</v>
      </c>
      <c r="AP41" s="398">
        <f t="shared" si="13"/>
        <v>8032</v>
      </c>
      <c r="AQ41" s="397">
        <v>3610</v>
      </c>
      <c r="AR41" s="397">
        <v>2989</v>
      </c>
      <c r="AS41" s="399">
        <f t="shared" si="14"/>
        <v>6599</v>
      </c>
      <c r="AT41" s="396">
        <v>3105</v>
      </c>
      <c r="AU41" s="397">
        <v>2726</v>
      </c>
      <c r="AV41" s="398">
        <f t="shared" si="15"/>
        <v>5831</v>
      </c>
      <c r="AW41" s="397">
        <v>2382</v>
      </c>
      <c r="AX41" s="397">
        <v>2005</v>
      </c>
      <c r="AY41" s="399">
        <f t="shared" si="16"/>
        <v>4387</v>
      </c>
      <c r="AZ41" s="396">
        <v>1990</v>
      </c>
      <c r="BA41" s="397">
        <v>1484</v>
      </c>
      <c r="BB41" s="398">
        <f t="shared" si="17"/>
        <v>3474</v>
      </c>
      <c r="BC41" s="397">
        <v>1945</v>
      </c>
      <c r="BD41" s="397">
        <v>1190</v>
      </c>
      <c r="BE41" s="399">
        <f t="shared" si="18"/>
        <v>3135</v>
      </c>
      <c r="BF41" s="396">
        <v>869</v>
      </c>
      <c r="BG41" s="397">
        <v>516</v>
      </c>
      <c r="BH41" s="398">
        <f t="shared" si="19"/>
        <v>1385</v>
      </c>
      <c r="BJ41" s="403">
        <f t="shared" si="28"/>
        <v>86311</v>
      </c>
      <c r="BK41" s="404">
        <f t="shared" si="28"/>
        <v>75386</v>
      </c>
      <c r="BL41" s="405">
        <f t="shared" si="20"/>
        <v>161697</v>
      </c>
    </row>
    <row r="42" spans="1:64" ht="15">
      <c r="A42" s="2428"/>
      <c r="B42" s="2437"/>
      <c r="C42" s="395" t="s">
        <v>1831</v>
      </c>
      <c r="D42" s="396">
        <v>60</v>
      </c>
      <c r="E42" s="397">
        <v>82</v>
      </c>
      <c r="F42" s="398">
        <f t="shared" si="1"/>
        <v>142</v>
      </c>
      <c r="G42" s="397">
        <v>113</v>
      </c>
      <c r="H42" s="397">
        <v>95</v>
      </c>
      <c r="I42" s="399">
        <f t="shared" si="2"/>
        <v>208</v>
      </c>
      <c r="J42" s="396">
        <v>140</v>
      </c>
      <c r="K42" s="397">
        <v>189</v>
      </c>
      <c r="L42" s="398">
        <f t="shared" si="3"/>
        <v>329</v>
      </c>
      <c r="M42" s="397">
        <v>163</v>
      </c>
      <c r="N42" s="397">
        <v>173</v>
      </c>
      <c r="O42" s="399">
        <f t="shared" si="4"/>
        <v>336</v>
      </c>
      <c r="P42" s="396">
        <v>198</v>
      </c>
      <c r="Q42" s="397">
        <v>205</v>
      </c>
      <c r="R42" s="398">
        <f t="shared" si="5"/>
        <v>403</v>
      </c>
      <c r="S42" s="397">
        <v>238</v>
      </c>
      <c r="T42" s="397">
        <v>250</v>
      </c>
      <c r="U42" s="399">
        <f t="shared" si="6"/>
        <v>488</v>
      </c>
      <c r="V42" s="396">
        <v>126</v>
      </c>
      <c r="W42" s="397">
        <v>205</v>
      </c>
      <c r="X42" s="398">
        <f t="shared" si="7"/>
        <v>331</v>
      </c>
      <c r="Y42" s="397">
        <v>98</v>
      </c>
      <c r="Z42" s="397">
        <v>163</v>
      </c>
      <c r="AA42" s="399">
        <f t="shared" si="8"/>
        <v>261</v>
      </c>
      <c r="AB42" s="396">
        <v>159</v>
      </c>
      <c r="AC42" s="397">
        <v>191</v>
      </c>
      <c r="AD42" s="398">
        <f t="shared" si="9"/>
        <v>350</v>
      </c>
      <c r="AE42" s="397">
        <v>198</v>
      </c>
      <c r="AF42" s="397">
        <v>211</v>
      </c>
      <c r="AG42" s="399">
        <f t="shared" si="10"/>
        <v>409</v>
      </c>
      <c r="AH42" s="396">
        <v>201</v>
      </c>
      <c r="AI42" s="397">
        <v>247</v>
      </c>
      <c r="AJ42" s="398">
        <f t="shared" si="11"/>
        <v>448</v>
      </c>
      <c r="AK42" s="397">
        <v>203</v>
      </c>
      <c r="AL42" s="397">
        <v>211</v>
      </c>
      <c r="AM42" s="399">
        <f t="shared" si="12"/>
        <v>414</v>
      </c>
      <c r="AN42" s="396">
        <v>159</v>
      </c>
      <c r="AO42" s="397">
        <v>180</v>
      </c>
      <c r="AP42" s="398">
        <f t="shared" si="13"/>
        <v>339</v>
      </c>
      <c r="AQ42" s="397">
        <v>154</v>
      </c>
      <c r="AR42" s="397">
        <v>110</v>
      </c>
      <c r="AS42" s="399">
        <f t="shared" si="14"/>
        <v>264</v>
      </c>
      <c r="AT42" s="396">
        <v>139</v>
      </c>
      <c r="AU42" s="397">
        <v>124</v>
      </c>
      <c r="AV42" s="398">
        <f t="shared" si="15"/>
        <v>263</v>
      </c>
      <c r="AW42" s="397">
        <v>122</v>
      </c>
      <c r="AX42" s="397">
        <v>123</v>
      </c>
      <c r="AY42" s="399">
        <f t="shared" si="16"/>
        <v>245</v>
      </c>
      <c r="AZ42" s="396">
        <v>78</v>
      </c>
      <c r="BA42" s="397">
        <v>86</v>
      </c>
      <c r="BB42" s="398">
        <f t="shared" si="17"/>
        <v>164</v>
      </c>
      <c r="BC42" s="397">
        <v>85</v>
      </c>
      <c r="BD42" s="397">
        <v>66</v>
      </c>
      <c r="BE42" s="399">
        <f t="shared" si="18"/>
        <v>151</v>
      </c>
      <c r="BF42" s="396">
        <v>36</v>
      </c>
      <c r="BG42" s="397">
        <v>28</v>
      </c>
      <c r="BH42" s="398">
        <f t="shared" si="19"/>
        <v>64</v>
      </c>
      <c r="BJ42" s="403">
        <f t="shared" si="28"/>
        <v>2670</v>
      </c>
      <c r="BK42" s="404">
        <f t="shared" si="28"/>
        <v>2939</v>
      </c>
      <c r="BL42" s="405">
        <f t="shared" si="20"/>
        <v>5609</v>
      </c>
    </row>
    <row r="43" spans="1:64" ht="15">
      <c r="A43" s="2428"/>
      <c r="B43" s="2437"/>
      <c r="C43" s="395" t="s">
        <v>1832</v>
      </c>
      <c r="D43" s="396">
        <v>32</v>
      </c>
      <c r="E43" s="397">
        <v>31</v>
      </c>
      <c r="F43" s="398">
        <f t="shared" si="1"/>
        <v>63</v>
      </c>
      <c r="G43" s="397">
        <v>19</v>
      </c>
      <c r="H43" s="397">
        <v>11</v>
      </c>
      <c r="I43" s="399">
        <f t="shared" si="2"/>
        <v>30</v>
      </c>
      <c r="J43" s="396">
        <v>23</v>
      </c>
      <c r="K43" s="397">
        <v>37</v>
      </c>
      <c r="L43" s="398">
        <f t="shared" si="3"/>
        <v>60</v>
      </c>
      <c r="M43" s="397">
        <v>26</v>
      </c>
      <c r="N43" s="397">
        <v>23</v>
      </c>
      <c r="O43" s="399">
        <f t="shared" si="4"/>
        <v>49</v>
      </c>
      <c r="P43" s="396">
        <v>26</v>
      </c>
      <c r="Q43" s="397">
        <v>30</v>
      </c>
      <c r="R43" s="398">
        <f t="shared" si="5"/>
        <v>56</v>
      </c>
      <c r="S43" s="397">
        <v>26</v>
      </c>
      <c r="T43" s="397">
        <v>36</v>
      </c>
      <c r="U43" s="399">
        <f t="shared" si="6"/>
        <v>62</v>
      </c>
      <c r="V43" s="396">
        <v>18</v>
      </c>
      <c r="W43" s="397">
        <v>25</v>
      </c>
      <c r="X43" s="398">
        <f t="shared" si="7"/>
        <v>43</v>
      </c>
      <c r="Y43" s="397">
        <v>14</v>
      </c>
      <c r="Z43" s="397">
        <v>32</v>
      </c>
      <c r="AA43" s="399">
        <f t="shared" si="8"/>
        <v>46</v>
      </c>
      <c r="AB43" s="396">
        <v>22</v>
      </c>
      <c r="AC43" s="397">
        <v>24</v>
      </c>
      <c r="AD43" s="398">
        <f t="shared" si="9"/>
        <v>46</v>
      </c>
      <c r="AE43" s="397">
        <v>19</v>
      </c>
      <c r="AF43" s="397">
        <v>33</v>
      </c>
      <c r="AG43" s="399">
        <f t="shared" si="10"/>
        <v>52</v>
      </c>
      <c r="AH43" s="396">
        <v>27</v>
      </c>
      <c r="AI43" s="397">
        <v>28</v>
      </c>
      <c r="AJ43" s="398">
        <f t="shared" si="11"/>
        <v>55</v>
      </c>
      <c r="AK43" s="397">
        <v>24</v>
      </c>
      <c r="AL43" s="397">
        <v>31</v>
      </c>
      <c r="AM43" s="399">
        <f t="shared" si="12"/>
        <v>55</v>
      </c>
      <c r="AN43" s="396">
        <v>31</v>
      </c>
      <c r="AO43" s="397">
        <v>35</v>
      </c>
      <c r="AP43" s="398">
        <f t="shared" si="13"/>
        <v>66</v>
      </c>
      <c r="AQ43" s="397">
        <v>13</v>
      </c>
      <c r="AR43" s="397">
        <v>23</v>
      </c>
      <c r="AS43" s="399">
        <f t="shared" si="14"/>
        <v>36</v>
      </c>
      <c r="AT43" s="396">
        <v>15</v>
      </c>
      <c r="AU43" s="397">
        <v>24</v>
      </c>
      <c r="AV43" s="398">
        <f t="shared" si="15"/>
        <v>39</v>
      </c>
      <c r="AW43" s="397">
        <v>11</v>
      </c>
      <c r="AX43" s="397">
        <v>18</v>
      </c>
      <c r="AY43" s="399">
        <f t="shared" si="16"/>
        <v>29</v>
      </c>
      <c r="AZ43" s="396">
        <v>10</v>
      </c>
      <c r="BA43" s="397">
        <v>14</v>
      </c>
      <c r="BB43" s="398">
        <f t="shared" si="17"/>
        <v>24</v>
      </c>
      <c r="BC43" s="397">
        <v>7</v>
      </c>
      <c r="BD43" s="397">
        <v>10</v>
      </c>
      <c r="BE43" s="399">
        <f t="shared" si="18"/>
        <v>17</v>
      </c>
      <c r="BF43" s="396">
        <v>3</v>
      </c>
      <c r="BG43" s="397">
        <v>5</v>
      </c>
      <c r="BH43" s="398">
        <f t="shared" si="19"/>
        <v>8</v>
      </c>
      <c r="BJ43" s="403">
        <f t="shared" si="28"/>
        <v>366</v>
      </c>
      <c r="BK43" s="404">
        <f t="shared" si="28"/>
        <v>470</v>
      </c>
      <c r="BL43" s="405">
        <f t="shared" si="20"/>
        <v>836</v>
      </c>
    </row>
    <row r="44" spans="1:64" ht="15">
      <c r="A44" s="2428"/>
      <c r="B44" s="2437"/>
      <c r="C44" s="395" t="s">
        <v>1833</v>
      </c>
      <c r="D44" s="396">
        <v>35</v>
      </c>
      <c r="E44" s="397">
        <v>35</v>
      </c>
      <c r="F44" s="398">
        <f t="shared" si="1"/>
        <v>70</v>
      </c>
      <c r="G44" s="397">
        <v>44</v>
      </c>
      <c r="H44" s="397">
        <v>29</v>
      </c>
      <c r="I44" s="399">
        <f t="shared" si="2"/>
        <v>73</v>
      </c>
      <c r="J44" s="396">
        <v>64</v>
      </c>
      <c r="K44" s="397">
        <v>74</v>
      </c>
      <c r="L44" s="398">
        <f t="shared" si="3"/>
        <v>138</v>
      </c>
      <c r="M44" s="397">
        <v>89</v>
      </c>
      <c r="N44" s="397">
        <v>79</v>
      </c>
      <c r="O44" s="399">
        <f t="shared" si="4"/>
        <v>168</v>
      </c>
      <c r="P44" s="396">
        <v>82</v>
      </c>
      <c r="Q44" s="397">
        <v>79</v>
      </c>
      <c r="R44" s="398">
        <f t="shared" si="5"/>
        <v>161</v>
      </c>
      <c r="S44" s="397">
        <v>91</v>
      </c>
      <c r="T44" s="397">
        <v>81</v>
      </c>
      <c r="U44" s="399">
        <f t="shared" si="6"/>
        <v>172</v>
      </c>
      <c r="V44" s="396">
        <v>46</v>
      </c>
      <c r="W44" s="397">
        <v>55</v>
      </c>
      <c r="X44" s="398">
        <f t="shared" si="7"/>
        <v>101</v>
      </c>
      <c r="Y44" s="397">
        <v>51</v>
      </c>
      <c r="Z44" s="397">
        <v>48</v>
      </c>
      <c r="AA44" s="399">
        <f t="shared" si="8"/>
        <v>99</v>
      </c>
      <c r="AB44" s="396">
        <v>55</v>
      </c>
      <c r="AC44" s="397">
        <v>67</v>
      </c>
      <c r="AD44" s="398">
        <f t="shared" si="9"/>
        <v>122</v>
      </c>
      <c r="AE44" s="397">
        <v>74</v>
      </c>
      <c r="AF44" s="397">
        <v>90</v>
      </c>
      <c r="AG44" s="399">
        <f t="shared" si="10"/>
        <v>164</v>
      </c>
      <c r="AH44" s="396">
        <v>94</v>
      </c>
      <c r="AI44" s="397">
        <v>96</v>
      </c>
      <c r="AJ44" s="398">
        <f t="shared" si="11"/>
        <v>190</v>
      </c>
      <c r="AK44" s="397">
        <v>55</v>
      </c>
      <c r="AL44" s="397">
        <v>88</v>
      </c>
      <c r="AM44" s="399">
        <f t="shared" si="12"/>
        <v>143</v>
      </c>
      <c r="AN44" s="396">
        <v>57</v>
      </c>
      <c r="AO44" s="397">
        <v>68</v>
      </c>
      <c r="AP44" s="398">
        <f t="shared" si="13"/>
        <v>125</v>
      </c>
      <c r="AQ44" s="397">
        <v>36</v>
      </c>
      <c r="AR44" s="397">
        <v>54</v>
      </c>
      <c r="AS44" s="399">
        <f t="shared" si="14"/>
        <v>90</v>
      </c>
      <c r="AT44" s="396">
        <v>57</v>
      </c>
      <c r="AU44" s="397">
        <v>44</v>
      </c>
      <c r="AV44" s="398">
        <f t="shared" si="15"/>
        <v>101</v>
      </c>
      <c r="AW44" s="397">
        <v>26</v>
      </c>
      <c r="AX44" s="397">
        <v>46</v>
      </c>
      <c r="AY44" s="399">
        <f t="shared" si="16"/>
        <v>72</v>
      </c>
      <c r="AZ44" s="396">
        <v>27</v>
      </c>
      <c r="BA44" s="397">
        <v>28</v>
      </c>
      <c r="BB44" s="398">
        <f t="shared" si="17"/>
        <v>55</v>
      </c>
      <c r="BC44" s="397">
        <v>31</v>
      </c>
      <c r="BD44" s="397">
        <v>27</v>
      </c>
      <c r="BE44" s="399">
        <f t="shared" si="18"/>
        <v>58</v>
      </c>
      <c r="BF44" s="396">
        <v>11</v>
      </c>
      <c r="BG44" s="397">
        <v>10</v>
      </c>
      <c r="BH44" s="398">
        <f t="shared" si="19"/>
        <v>21</v>
      </c>
      <c r="BJ44" s="403">
        <f t="shared" si="28"/>
        <v>1025</v>
      </c>
      <c r="BK44" s="404">
        <f t="shared" si="28"/>
        <v>1098</v>
      </c>
      <c r="BL44" s="405">
        <f t="shared" si="20"/>
        <v>2123</v>
      </c>
    </row>
    <row r="45" spans="1:64" ht="15">
      <c r="A45" s="2428"/>
      <c r="B45" s="2437"/>
      <c r="C45" s="395" t="s">
        <v>1834</v>
      </c>
      <c r="D45" s="396">
        <v>221</v>
      </c>
      <c r="E45" s="397">
        <v>231</v>
      </c>
      <c r="F45" s="398">
        <f t="shared" si="1"/>
        <v>452</v>
      </c>
      <c r="G45" s="397">
        <v>325</v>
      </c>
      <c r="H45" s="397">
        <v>363</v>
      </c>
      <c r="I45" s="399">
        <f t="shared" si="2"/>
        <v>688</v>
      </c>
      <c r="J45" s="396">
        <v>710</v>
      </c>
      <c r="K45" s="397">
        <v>711</v>
      </c>
      <c r="L45" s="398">
        <f t="shared" si="3"/>
        <v>1421</v>
      </c>
      <c r="M45" s="397">
        <v>880</v>
      </c>
      <c r="N45" s="397">
        <v>850</v>
      </c>
      <c r="O45" s="399">
        <f t="shared" si="4"/>
        <v>1730</v>
      </c>
      <c r="P45" s="396">
        <v>894</v>
      </c>
      <c r="Q45" s="397">
        <v>898</v>
      </c>
      <c r="R45" s="398">
        <f t="shared" si="5"/>
        <v>1792</v>
      </c>
      <c r="S45" s="397">
        <v>795</v>
      </c>
      <c r="T45" s="397">
        <v>698</v>
      </c>
      <c r="U45" s="399">
        <f t="shared" si="6"/>
        <v>1493</v>
      </c>
      <c r="V45" s="396">
        <v>700</v>
      </c>
      <c r="W45" s="397">
        <v>579</v>
      </c>
      <c r="X45" s="398">
        <f t="shared" si="7"/>
        <v>1279</v>
      </c>
      <c r="Y45" s="397">
        <v>723</v>
      </c>
      <c r="Z45" s="397">
        <v>627</v>
      </c>
      <c r="AA45" s="399">
        <f t="shared" si="8"/>
        <v>1350</v>
      </c>
      <c r="AB45" s="396">
        <v>771</v>
      </c>
      <c r="AC45" s="397">
        <v>668</v>
      </c>
      <c r="AD45" s="398">
        <f t="shared" si="9"/>
        <v>1439</v>
      </c>
      <c r="AE45" s="397">
        <v>802</v>
      </c>
      <c r="AF45" s="397">
        <v>705</v>
      </c>
      <c r="AG45" s="399">
        <f t="shared" si="10"/>
        <v>1507</v>
      </c>
      <c r="AH45" s="396">
        <v>722</v>
      </c>
      <c r="AI45" s="397">
        <v>731</v>
      </c>
      <c r="AJ45" s="398">
        <f t="shared" si="11"/>
        <v>1453</v>
      </c>
      <c r="AK45" s="397">
        <v>645</v>
      </c>
      <c r="AL45" s="397">
        <v>646</v>
      </c>
      <c r="AM45" s="399">
        <f t="shared" si="12"/>
        <v>1291</v>
      </c>
      <c r="AN45" s="396">
        <v>508</v>
      </c>
      <c r="AO45" s="397">
        <v>514</v>
      </c>
      <c r="AP45" s="398">
        <f t="shared" si="13"/>
        <v>1022</v>
      </c>
      <c r="AQ45" s="397">
        <v>387</v>
      </c>
      <c r="AR45" s="397">
        <v>394</v>
      </c>
      <c r="AS45" s="399">
        <f t="shared" si="14"/>
        <v>781</v>
      </c>
      <c r="AT45" s="396">
        <v>399</v>
      </c>
      <c r="AU45" s="397">
        <v>354</v>
      </c>
      <c r="AV45" s="398">
        <f t="shared" si="15"/>
        <v>753</v>
      </c>
      <c r="AW45" s="397">
        <v>308</v>
      </c>
      <c r="AX45" s="397">
        <v>298</v>
      </c>
      <c r="AY45" s="399">
        <f t="shared" si="16"/>
        <v>606</v>
      </c>
      <c r="AZ45" s="396">
        <v>260</v>
      </c>
      <c r="BA45" s="397">
        <v>252</v>
      </c>
      <c r="BB45" s="398">
        <f t="shared" si="17"/>
        <v>512</v>
      </c>
      <c r="BC45" s="397">
        <v>256</v>
      </c>
      <c r="BD45" s="397">
        <v>193</v>
      </c>
      <c r="BE45" s="399">
        <f t="shared" si="18"/>
        <v>449</v>
      </c>
      <c r="BF45" s="396">
        <v>107</v>
      </c>
      <c r="BG45" s="397">
        <v>79</v>
      </c>
      <c r="BH45" s="398">
        <f t="shared" si="19"/>
        <v>186</v>
      </c>
      <c r="BJ45" s="403">
        <f t="shared" si="28"/>
        <v>10413</v>
      </c>
      <c r="BK45" s="404">
        <f t="shared" si="28"/>
        <v>9791</v>
      </c>
      <c r="BL45" s="405">
        <f t="shared" si="20"/>
        <v>20204</v>
      </c>
    </row>
    <row r="46" spans="1:64" ht="15">
      <c r="A46" s="2428"/>
      <c r="B46" s="2437"/>
      <c r="C46" s="395" t="s">
        <v>1835</v>
      </c>
      <c r="D46" s="396">
        <v>245</v>
      </c>
      <c r="E46" s="397">
        <v>239</v>
      </c>
      <c r="F46" s="398">
        <f t="shared" si="1"/>
        <v>484</v>
      </c>
      <c r="G46" s="397">
        <v>422</v>
      </c>
      <c r="H46" s="397">
        <v>412</v>
      </c>
      <c r="I46" s="399">
        <f t="shared" si="2"/>
        <v>834</v>
      </c>
      <c r="J46" s="396">
        <v>787</v>
      </c>
      <c r="K46" s="397">
        <v>773</v>
      </c>
      <c r="L46" s="398">
        <f t="shared" si="3"/>
        <v>1560</v>
      </c>
      <c r="M46" s="397">
        <v>778</v>
      </c>
      <c r="N46" s="397">
        <v>801</v>
      </c>
      <c r="O46" s="399">
        <f t="shared" si="4"/>
        <v>1579</v>
      </c>
      <c r="P46" s="396">
        <v>884</v>
      </c>
      <c r="Q46" s="397">
        <v>940</v>
      </c>
      <c r="R46" s="398">
        <f t="shared" si="5"/>
        <v>1824</v>
      </c>
      <c r="S46" s="397">
        <v>876</v>
      </c>
      <c r="T46" s="397">
        <v>817</v>
      </c>
      <c r="U46" s="399">
        <f t="shared" si="6"/>
        <v>1693</v>
      </c>
      <c r="V46" s="396">
        <v>710</v>
      </c>
      <c r="W46" s="397">
        <v>648</v>
      </c>
      <c r="X46" s="398">
        <f t="shared" si="7"/>
        <v>1358</v>
      </c>
      <c r="Y46" s="397">
        <v>619</v>
      </c>
      <c r="Z46" s="397">
        <v>610</v>
      </c>
      <c r="AA46" s="399">
        <f t="shared" si="8"/>
        <v>1229</v>
      </c>
      <c r="AB46" s="396">
        <v>714</v>
      </c>
      <c r="AC46" s="397">
        <v>624</v>
      </c>
      <c r="AD46" s="398">
        <f t="shared" si="9"/>
        <v>1338</v>
      </c>
      <c r="AE46" s="397">
        <v>859</v>
      </c>
      <c r="AF46" s="397">
        <v>763</v>
      </c>
      <c r="AG46" s="399">
        <f t="shared" si="10"/>
        <v>1622</v>
      </c>
      <c r="AH46" s="396">
        <v>821</v>
      </c>
      <c r="AI46" s="397">
        <v>813</v>
      </c>
      <c r="AJ46" s="398">
        <f t="shared" si="11"/>
        <v>1634</v>
      </c>
      <c r="AK46" s="397">
        <v>760</v>
      </c>
      <c r="AL46" s="397">
        <v>713</v>
      </c>
      <c r="AM46" s="399">
        <f t="shared" si="12"/>
        <v>1473</v>
      </c>
      <c r="AN46" s="396">
        <v>640</v>
      </c>
      <c r="AO46" s="397">
        <v>569</v>
      </c>
      <c r="AP46" s="398">
        <f t="shared" si="13"/>
        <v>1209</v>
      </c>
      <c r="AQ46" s="397">
        <v>556</v>
      </c>
      <c r="AR46" s="397">
        <v>542</v>
      </c>
      <c r="AS46" s="399">
        <f t="shared" si="14"/>
        <v>1098</v>
      </c>
      <c r="AT46" s="396">
        <v>481</v>
      </c>
      <c r="AU46" s="397">
        <v>425</v>
      </c>
      <c r="AV46" s="398">
        <f t="shared" si="15"/>
        <v>906</v>
      </c>
      <c r="AW46" s="397">
        <v>384</v>
      </c>
      <c r="AX46" s="397">
        <v>376</v>
      </c>
      <c r="AY46" s="399">
        <f t="shared" si="16"/>
        <v>760</v>
      </c>
      <c r="AZ46" s="396">
        <v>316</v>
      </c>
      <c r="BA46" s="397">
        <v>269</v>
      </c>
      <c r="BB46" s="398">
        <f t="shared" si="17"/>
        <v>585</v>
      </c>
      <c r="BC46" s="397">
        <v>308</v>
      </c>
      <c r="BD46" s="397">
        <v>211</v>
      </c>
      <c r="BE46" s="399">
        <f t="shared" si="18"/>
        <v>519</v>
      </c>
      <c r="BF46" s="396">
        <v>134</v>
      </c>
      <c r="BG46" s="397">
        <v>89</v>
      </c>
      <c r="BH46" s="398">
        <f t="shared" si="19"/>
        <v>223</v>
      </c>
      <c r="BJ46" s="403">
        <f t="shared" si="28"/>
        <v>11294</v>
      </c>
      <c r="BK46" s="404">
        <f t="shared" si="28"/>
        <v>10634</v>
      </c>
      <c r="BL46" s="405">
        <f t="shared" si="20"/>
        <v>21928</v>
      </c>
    </row>
    <row r="47" spans="1:64" ht="15">
      <c r="A47" s="2428"/>
      <c r="B47" s="2437"/>
      <c r="C47" s="395" t="s">
        <v>1836</v>
      </c>
      <c r="D47" s="396">
        <v>47</v>
      </c>
      <c r="E47" s="397">
        <v>48</v>
      </c>
      <c r="F47" s="398">
        <f t="shared" si="1"/>
        <v>95</v>
      </c>
      <c r="G47" s="397">
        <v>78</v>
      </c>
      <c r="H47" s="397">
        <v>83</v>
      </c>
      <c r="I47" s="399">
        <f t="shared" si="2"/>
        <v>161</v>
      </c>
      <c r="J47" s="396">
        <v>273</v>
      </c>
      <c r="K47" s="397">
        <v>236</v>
      </c>
      <c r="L47" s="398">
        <f t="shared" si="3"/>
        <v>509</v>
      </c>
      <c r="M47" s="397">
        <v>308</v>
      </c>
      <c r="N47" s="397">
        <v>342</v>
      </c>
      <c r="O47" s="399">
        <f t="shared" si="4"/>
        <v>650</v>
      </c>
      <c r="P47" s="396">
        <v>361</v>
      </c>
      <c r="Q47" s="397">
        <v>393</v>
      </c>
      <c r="R47" s="398">
        <f t="shared" si="5"/>
        <v>754</v>
      </c>
      <c r="S47" s="397">
        <v>298</v>
      </c>
      <c r="T47" s="397">
        <v>259</v>
      </c>
      <c r="U47" s="399">
        <f t="shared" si="6"/>
        <v>557</v>
      </c>
      <c r="V47" s="396">
        <v>274</v>
      </c>
      <c r="W47" s="397">
        <v>214</v>
      </c>
      <c r="X47" s="398">
        <f t="shared" si="7"/>
        <v>488</v>
      </c>
      <c r="Y47" s="397">
        <v>288</v>
      </c>
      <c r="Z47" s="397">
        <v>232</v>
      </c>
      <c r="AA47" s="399">
        <f t="shared" si="8"/>
        <v>520</v>
      </c>
      <c r="AB47" s="396">
        <v>275</v>
      </c>
      <c r="AC47" s="397">
        <v>201</v>
      </c>
      <c r="AD47" s="398">
        <f t="shared" si="9"/>
        <v>476</v>
      </c>
      <c r="AE47" s="397">
        <v>275</v>
      </c>
      <c r="AF47" s="397">
        <v>247</v>
      </c>
      <c r="AG47" s="399">
        <f t="shared" si="10"/>
        <v>522</v>
      </c>
      <c r="AH47" s="396">
        <v>294</v>
      </c>
      <c r="AI47" s="397">
        <v>251</v>
      </c>
      <c r="AJ47" s="398">
        <f t="shared" si="11"/>
        <v>545</v>
      </c>
      <c r="AK47" s="397">
        <v>265</v>
      </c>
      <c r="AL47" s="397">
        <v>266</v>
      </c>
      <c r="AM47" s="399">
        <f t="shared" si="12"/>
        <v>531</v>
      </c>
      <c r="AN47" s="396">
        <v>209</v>
      </c>
      <c r="AO47" s="397">
        <v>230</v>
      </c>
      <c r="AP47" s="398">
        <f t="shared" si="13"/>
        <v>439</v>
      </c>
      <c r="AQ47" s="397">
        <v>189</v>
      </c>
      <c r="AR47" s="397">
        <v>188</v>
      </c>
      <c r="AS47" s="399">
        <f t="shared" si="14"/>
        <v>377</v>
      </c>
      <c r="AT47" s="396">
        <v>189</v>
      </c>
      <c r="AU47" s="397">
        <v>153</v>
      </c>
      <c r="AV47" s="398">
        <f t="shared" si="15"/>
        <v>342</v>
      </c>
      <c r="AW47" s="397">
        <v>183</v>
      </c>
      <c r="AX47" s="397">
        <v>185</v>
      </c>
      <c r="AY47" s="399">
        <f t="shared" si="16"/>
        <v>368</v>
      </c>
      <c r="AZ47" s="396">
        <v>153</v>
      </c>
      <c r="BA47" s="397">
        <v>143</v>
      </c>
      <c r="BB47" s="398">
        <f t="shared" si="17"/>
        <v>296</v>
      </c>
      <c r="BC47" s="397">
        <v>137</v>
      </c>
      <c r="BD47" s="397">
        <v>135</v>
      </c>
      <c r="BE47" s="399">
        <f t="shared" si="18"/>
        <v>272</v>
      </c>
      <c r="BF47" s="396">
        <v>72</v>
      </c>
      <c r="BG47" s="397">
        <v>65</v>
      </c>
      <c r="BH47" s="398">
        <f t="shared" si="19"/>
        <v>137</v>
      </c>
      <c r="BJ47" s="403">
        <f t="shared" si="28"/>
        <v>4168</v>
      </c>
      <c r="BK47" s="404">
        <f t="shared" si="28"/>
        <v>3871</v>
      </c>
      <c r="BL47" s="405">
        <f t="shared" si="20"/>
        <v>8039</v>
      </c>
    </row>
    <row r="48" spans="1:64" ht="15">
      <c r="A48" s="2428"/>
      <c r="B48" s="2437"/>
      <c r="C48" s="395" t="s">
        <v>1837</v>
      </c>
      <c r="D48" s="396">
        <v>98</v>
      </c>
      <c r="E48" s="397">
        <v>116</v>
      </c>
      <c r="F48" s="398">
        <f t="shared" si="1"/>
        <v>214</v>
      </c>
      <c r="G48" s="397">
        <v>158</v>
      </c>
      <c r="H48" s="397">
        <v>204</v>
      </c>
      <c r="I48" s="399">
        <f t="shared" si="2"/>
        <v>362</v>
      </c>
      <c r="J48" s="396">
        <v>365</v>
      </c>
      <c r="K48" s="397">
        <v>424</v>
      </c>
      <c r="L48" s="398">
        <f t="shared" si="3"/>
        <v>789</v>
      </c>
      <c r="M48" s="397">
        <v>424</v>
      </c>
      <c r="N48" s="397">
        <v>475</v>
      </c>
      <c r="O48" s="399">
        <f t="shared" si="4"/>
        <v>899</v>
      </c>
      <c r="P48" s="396">
        <v>492</v>
      </c>
      <c r="Q48" s="397">
        <v>526</v>
      </c>
      <c r="R48" s="398">
        <f t="shared" si="5"/>
        <v>1018</v>
      </c>
      <c r="S48" s="397">
        <v>442</v>
      </c>
      <c r="T48" s="397">
        <v>449</v>
      </c>
      <c r="U48" s="399">
        <f t="shared" si="6"/>
        <v>891</v>
      </c>
      <c r="V48" s="396">
        <v>333</v>
      </c>
      <c r="W48" s="397">
        <v>356</v>
      </c>
      <c r="X48" s="398">
        <f t="shared" si="7"/>
        <v>689</v>
      </c>
      <c r="Y48" s="397">
        <v>391</v>
      </c>
      <c r="Z48" s="397">
        <v>300</v>
      </c>
      <c r="AA48" s="399">
        <f t="shared" si="8"/>
        <v>691</v>
      </c>
      <c r="AB48" s="396">
        <v>375</v>
      </c>
      <c r="AC48" s="397">
        <v>362</v>
      </c>
      <c r="AD48" s="398">
        <f t="shared" si="9"/>
        <v>737</v>
      </c>
      <c r="AE48" s="397">
        <v>419</v>
      </c>
      <c r="AF48" s="397">
        <v>378</v>
      </c>
      <c r="AG48" s="399">
        <f t="shared" si="10"/>
        <v>797</v>
      </c>
      <c r="AH48" s="396">
        <v>488</v>
      </c>
      <c r="AI48" s="397">
        <v>398</v>
      </c>
      <c r="AJ48" s="398">
        <f t="shared" si="11"/>
        <v>886</v>
      </c>
      <c r="AK48" s="397">
        <v>425</v>
      </c>
      <c r="AL48" s="397">
        <v>410</v>
      </c>
      <c r="AM48" s="399">
        <f t="shared" si="12"/>
        <v>835</v>
      </c>
      <c r="AN48" s="396">
        <v>312</v>
      </c>
      <c r="AO48" s="397">
        <v>342</v>
      </c>
      <c r="AP48" s="398">
        <f t="shared" si="13"/>
        <v>654</v>
      </c>
      <c r="AQ48" s="397">
        <v>232</v>
      </c>
      <c r="AR48" s="397">
        <v>265</v>
      </c>
      <c r="AS48" s="399">
        <f t="shared" si="14"/>
        <v>497</v>
      </c>
      <c r="AT48" s="396">
        <v>238</v>
      </c>
      <c r="AU48" s="397">
        <v>199</v>
      </c>
      <c r="AV48" s="398">
        <f t="shared" si="15"/>
        <v>437</v>
      </c>
      <c r="AW48" s="397">
        <v>224</v>
      </c>
      <c r="AX48" s="397">
        <v>232</v>
      </c>
      <c r="AY48" s="399">
        <f t="shared" si="16"/>
        <v>456</v>
      </c>
      <c r="AZ48" s="396">
        <v>181</v>
      </c>
      <c r="BA48" s="397">
        <v>149</v>
      </c>
      <c r="BB48" s="398">
        <f t="shared" si="17"/>
        <v>330</v>
      </c>
      <c r="BC48" s="397">
        <v>135</v>
      </c>
      <c r="BD48" s="397">
        <v>109</v>
      </c>
      <c r="BE48" s="399">
        <f t="shared" si="18"/>
        <v>244</v>
      </c>
      <c r="BF48" s="396">
        <v>61</v>
      </c>
      <c r="BG48" s="397">
        <v>49</v>
      </c>
      <c r="BH48" s="398">
        <f t="shared" si="19"/>
        <v>110</v>
      </c>
      <c r="BJ48" s="403">
        <f t="shared" si="28"/>
        <v>5793</v>
      </c>
      <c r="BK48" s="404">
        <f t="shared" si="28"/>
        <v>5743</v>
      </c>
      <c r="BL48" s="405">
        <f t="shared" si="20"/>
        <v>11536</v>
      </c>
    </row>
    <row r="49" spans="1:64" ht="15">
      <c r="A49" s="2428"/>
      <c r="B49" s="2437"/>
      <c r="C49" s="395" t="s">
        <v>1838</v>
      </c>
      <c r="D49" s="396">
        <v>207</v>
      </c>
      <c r="E49" s="397">
        <v>206</v>
      </c>
      <c r="F49" s="398">
        <f t="shared" si="1"/>
        <v>413</v>
      </c>
      <c r="G49" s="397">
        <v>314</v>
      </c>
      <c r="H49" s="397">
        <v>334</v>
      </c>
      <c r="I49" s="399">
        <f t="shared" si="2"/>
        <v>648</v>
      </c>
      <c r="J49" s="396">
        <v>586</v>
      </c>
      <c r="K49" s="397">
        <v>626</v>
      </c>
      <c r="L49" s="398">
        <f t="shared" si="3"/>
        <v>1212</v>
      </c>
      <c r="M49" s="397">
        <v>664</v>
      </c>
      <c r="N49" s="397">
        <v>698</v>
      </c>
      <c r="O49" s="399">
        <f t="shared" si="4"/>
        <v>1362</v>
      </c>
      <c r="P49" s="396">
        <v>758</v>
      </c>
      <c r="Q49" s="397">
        <v>741</v>
      </c>
      <c r="R49" s="398">
        <f t="shared" si="5"/>
        <v>1499</v>
      </c>
      <c r="S49" s="397">
        <v>649</v>
      </c>
      <c r="T49" s="397">
        <v>611</v>
      </c>
      <c r="U49" s="399">
        <f t="shared" si="6"/>
        <v>1260</v>
      </c>
      <c r="V49" s="396">
        <v>608</v>
      </c>
      <c r="W49" s="397">
        <v>547</v>
      </c>
      <c r="X49" s="398">
        <f t="shared" si="7"/>
        <v>1155</v>
      </c>
      <c r="Y49" s="397">
        <v>575</v>
      </c>
      <c r="Z49" s="397">
        <v>525</v>
      </c>
      <c r="AA49" s="399">
        <f t="shared" si="8"/>
        <v>1100</v>
      </c>
      <c r="AB49" s="396">
        <v>591</v>
      </c>
      <c r="AC49" s="397">
        <v>601</v>
      </c>
      <c r="AD49" s="398">
        <f t="shared" si="9"/>
        <v>1192</v>
      </c>
      <c r="AE49" s="397">
        <v>624</v>
      </c>
      <c r="AF49" s="397">
        <v>640</v>
      </c>
      <c r="AG49" s="399">
        <f t="shared" si="10"/>
        <v>1264</v>
      </c>
      <c r="AH49" s="396">
        <v>623</v>
      </c>
      <c r="AI49" s="397">
        <v>623</v>
      </c>
      <c r="AJ49" s="398">
        <f t="shared" si="11"/>
        <v>1246</v>
      </c>
      <c r="AK49" s="397">
        <v>506</v>
      </c>
      <c r="AL49" s="397">
        <v>632</v>
      </c>
      <c r="AM49" s="399">
        <f t="shared" si="12"/>
        <v>1138</v>
      </c>
      <c r="AN49" s="396">
        <v>459</v>
      </c>
      <c r="AO49" s="397">
        <v>508</v>
      </c>
      <c r="AP49" s="398">
        <f t="shared" si="13"/>
        <v>967</v>
      </c>
      <c r="AQ49" s="397">
        <v>389</v>
      </c>
      <c r="AR49" s="397">
        <v>409</v>
      </c>
      <c r="AS49" s="399">
        <f t="shared" si="14"/>
        <v>798</v>
      </c>
      <c r="AT49" s="396">
        <v>378</v>
      </c>
      <c r="AU49" s="397">
        <v>379</v>
      </c>
      <c r="AV49" s="398">
        <f t="shared" si="15"/>
        <v>757</v>
      </c>
      <c r="AW49" s="397">
        <v>296</v>
      </c>
      <c r="AX49" s="397">
        <v>296</v>
      </c>
      <c r="AY49" s="399">
        <f t="shared" si="16"/>
        <v>592</v>
      </c>
      <c r="AZ49" s="396">
        <v>220</v>
      </c>
      <c r="BA49" s="397">
        <v>247</v>
      </c>
      <c r="BB49" s="398">
        <f t="shared" si="17"/>
        <v>467</v>
      </c>
      <c r="BC49" s="397">
        <v>216</v>
      </c>
      <c r="BD49" s="397">
        <v>178</v>
      </c>
      <c r="BE49" s="399">
        <f t="shared" si="18"/>
        <v>394</v>
      </c>
      <c r="BF49" s="396">
        <v>95</v>
      </c>
      <c r="BG49" s="397">
        <v>75</v>
      </c>
      <c r="BH49" s="398">
        <f t="shared" si="19"/>
        <v>170</v>
      </c>
      <c r="BJ49" s="403">
        <f t="shared" si="28"/>
        <v>8758</v>
      </c>
      <c r="BK49" s="404">
        <f t="shared" si="28"/>
        <v>8876</v>
      </c>
      <c r="BL49" s="405">
        <f t="shared" si="20"/>
        <v>17634</v>
      </c>
    </row>
    <row r="50" spans="1:64" ht="15">
      <c r="A50" s="2428"/>
      <c r="B50" s="2437"/>
      <c r="C50" s="395" t="s">
        <v>1839</v>
      </c>
      <c r="D50" s="396">
        <v>1238</v>
      </c>
      <c r="E50" s="397">
        <v>1262</v>
      </c>
      <c r="F50" s="398">
        <f t="shared" si="1"/>
        <v>2500</v>
      </c>
      <c r="G50" s="397">
        <v>2069</v>
      </c>
      <c r="H50" s="397">
        <v>2177</v>
      </c>
      <c r="I50" s="399">
        <f t="shared" si="2"/>
        <v>4246</v>
      </c>
      <c r="J50" s="396">
        <v>3485</v>
      </c>
      <c r="K50" s="397">
        <v>3698</v>
      </c>
      <c r="L50" s="398">
        <f t="shared" si="3"/>
        <v>7183</v>
      </c>
      <c r="M50" s="397">
        <v>3935</v>
      </c>
      <c r="N50" s="397">
        <v>4041</v>
      </c>
      <c r="O50" s="399">
        <f t="shared" si="4"/>
        <v>7976</v>
      </c>
      <c r="P50" s="396">
        <v>4432</v>
      </c>
      <c r="Q50" s="397">
        <v>4494</v>
      </c>
      <c r="R50" s="398">
        <f t="shared" si="5"/>
        <v>8926</v>
      </c>
      <c r="S50" s="397">
        <v>4251</v>
      </c>
      <c r="T50" s="397">
        <v>3591</v>
      </c>
      <c r="U50" s="399">
        <f t="shared" si="6"/>
        <v>7842</v>
      </c>
      <c r="V50" s="396">
        <v>3544</v>
      </c>
      <c r="W50" s="397">
        <v>2640</v>
      </c>
      <c r="X50" s="398">
        <f t="shared" si="7"/>
        <v>6184</v>
      </c>
      <c r="Y50" s="397">
        <v>3331</v>
      </c>
      <c r="Z50" s="397">
        <v>2644</v>
      </c>
      <c r="AA50" s="399">
        <f t="shared" si="8"/>
        <v>5975</v>
      </c>
      <c r="AB50" s="396">
        <v>3633</v>
      </c>
      <c r="AC50" s="397">
        <v>2780</v>
      </c>
      <c r="AD50" s="398">
        <f t="shared" si="9"/>
        <v>6413</v>
      </c>
      <c r="AE50" s="397">
        <v>3508</v>
      </c>
      <c r="AF50" s="397">
        <v>2853</v>
      </c>
      <c r="AG50" s="399">
        <f t="shared" si="10"/>
        <v>6361</v>
      </c>
      <c r="AH50" s="396">
        <v>3527</v>
      </c>
      <c r="AI50" s="397">
        <v>2897</v>
      </c>
      <c r="AJ50" s="398">
        <f t="shared" si="11"/>
        <v>6424</v>
      </c>
      <c r="AK50" s="397">
        <v>2901</v>
      </c>
      <c r="AL50" s="397">
        <v>2526</v>
      </c>
      <c r="AM50" s="399">
        <f t="shared" si="12"/>
        <v>5427</v>
      </c>
      <c r="AN50" s="396">
        <v>2405</v>
      </c>
      <c r="AO50" s="397">
        <v>2102</v>
      </c>
      <c r="AP50" s="398">
        <f t="shared" si="13"/>
        <v>4507</v>
      </c>
      <c r="AQ50" s="397">
        <v>1922</v>
      </c>
      <c r="AR50" s="397">
        <v>1666</v>
      </c>
      <c r="AS50" s="399">
        <f t="shared" si="14"/>
        <v>3588</v>
      </c>
      <c r="AT50" s="396">
        <v>1772</v>
      </c>
      <c r="AU50" s="397">
        <v>1539</v>
      </c>
      <c r="AV50" s="398">
        <f t="shared" si="15"/>
        <v>3311</v>
      </c>
      <c r="AW50" s="397">
        <v>1470</v>
      </c>
      <c r="AX50" s="397">
        <v>1239</v>
      </c>
      <c r="AY50" s="399">
        <f t="shared" si="16"/>
        <v>2709</v>
      </c>
      <c r="AZ50" s="396">
        <v>1250</v>
      </c>
      <c r="BA50" s="397">
        <v>1043</v>
      </c>
      <c r="BB50" s="398">
        <f t="shared" si="17"/>
        <v>2293</v>
      </c>
      <c r="BC50" s="397">
        <v>1209</v>
      </c>
      <c r="BD50" s="397">
        <v>856</v>
      </c>
      <c r="BE50" s="399">
        <f t="shared" si="18"/>
        <v>2065</v>
      </c>
      <c r="BF50" s="396">
        <v>512</v>
      </c>
      <c r="BG50" s="397">
        <v>369</v>
      </c>
      <c r="BH50" s="398">
        <f t="shared" si="19"/>
        <v>881</v>
      </c>
      <c r="BJ50" s="403">
        <f t="shared" si="28"/>
        <v>50394</v>
      </c>
      <c r="BK50" s="404">
        <f t="shared" si="28"/>
        <v>44417</v>
      </c>
      <c r="BL50" s="405">
        <f t="shared" si="20"/>
        <v>94811</v>
      </c>
    </row>
    <row r="51" spans="1:64" ht="15">
      <c r="A51" s="2428"/>
      <c r="B51" s="2437"/>
      <c r="C51" s="395" t="s">
        <v>1840</v>
      </c>
      <c r="D51" s="396">
        <v>79</v>
      </c>
      <c r="E51" s="397">
        <v>81</v>
      </c>
      <c r="F51" s="398">
        <f t="shared" si="1"/>
        <v>160</v>
      </c>
      <c r="G51" s="397">
        <v>143</v>
      </c>
      <c r="H51" s="397">
        <v>141</v>
      </c>
      <c r="I51" s="399">
        <f t="shared" si="2"/>
        <v>284</v>
      </c>
      <c r="J51" s="396">
        <v>210</v>
      </c>
      <c r="K51" s="397">
        <v>229</v>
      </c>
      <c r="L51" s="398">
        <f t="shared" si="3"/>
        <v>439</v>
      </c>
      <c r="M51" s="397">
        <v>332</v>
      </c>
      <c r="N51" s="397">
        <v>310</v>
      </c>
      <c r="O51" s="399">
        <f t="shared" si="4"/>
        <v>642</v>
      </c>
      <c r="P51" s="396">
        <v>358</v>
      </c>
      <c r="Q51" s="397">
        <v>364</v>
      </c>
      <c r="R51" s="398">
        <f t="shared" si="5"/>
        <v>722</v>
      </c>
      <c r="S51" s="397">
        <v>289</v>
      </c>
      <c r="T51" s="397">
        <v>317</v>
      </c>
      <c r="U51" s="399">
        <f t="shared" si="6"/>
        <v>606</v>
      </c>
      <c r="V51" s="396">
        <v>295</v>
      </c>
      <c r="W51" s="397">
        <v>280</v>
      </c>
      <c r="X51" s="398">
        <f t="shared" si="7"/>
        <v>575</v>
      </c>
      <c r="Y51" s="397">
        <v>320</v>
      </c>
      <c r="Z51" s="397">
        <v>315</v>
      </c>
      <c r="AA51" s="399">
        <f t="shared" si="8"/>
        <v>635</v>
      </c>
      <c r="AB51" s="396">
        <v>312</v>
      </c>
      <c r="AC51" s="397">
        <v>306</v>
      </c>
      <c r="AD51" s="398">
        <f t="shared" si="9"/>
        <v>618</v>
      </c>
      <c r="AE51" s="397">
        <v>328</v>
      </c>
      <c r="AF51" s="397">
        <v>344</v>
      </c>
      <c r="AG51" s="399">
        <f t="shared" si="10"/>
        <v>672</v>
      </c>
      <c r="AH51" s="396">
        <v>337</v>
      </c>
      <c r="AI51" s="397">
        <v>329</v>
      </c>
      <c r="AJ51" s="398">
        <f t="shared" si="11"/>
        <v>666</v>
      </c>
      <c r="AK51" s="397">
        <v>292</v>
      </c>
      <c r="AL51" s="397">
        <v>275</v>
      </c>
      <c r="AM51" s="399">
        <f t="shared" si="12"/>
        <v>567</v>
      </c>
      <c r="AN51" s="396">
        <v>281</v>
      </c>
      <c r="AO51" s="397">
        <v>277</v>
      </c>
      <c r="AP51" s="398">
        <f t="shared" si="13"/>
        <v>558</v>
      </c>
      <c r="AQ51" s="397">
        <v>256</v>
      </c>
      <c r="AR51" s="397">
        <v>230</v>
      </c>
      <c r="AS51" s="399">
        <f t="shared" si="14"/>
        <v>486</v>
      </c>
      <c r="AT51" s="396">
        <v>213</v>
      </c>
      <c r="AU51" s="397">
        <v>217</v>
      </c>
      <c r="AV51" s="398">
        <f t="shared" si="15"/>
        <v>430</v>
      </c>
      <c r="AW51" s="397">
        <v>216</v>
      </c>
      <c r="AX51" s="397">
        <v>212</v>
      </c>
      <c r="AY51" s="399">
        <f t="shared" si="16"/>
        <v>428</v>
      </c>
      <c r="AZ51" s="396">
        <v>164</v>
      </c>
      <c r="BA51" s="397">
        <v>157</v>
      </c>
      <c r="BB51" s="398">
        <f t="shared" si="17"/>
        <v>321</v>
      </c>
      <c r="BC51" s="397">
        <v>198</v>
      </c>
      <c r="BD51" s="397">
        <v>155</v>
      </c>
      <c r="BE51" s="399">
        <f t="shared" si="18"/>
        <v>353</v>
      </c>
      <c r="BF51" s="396">
        <v>89</v>
      </c>
      <c r="BG51" s="397">
        <v>69</v>
      </c>
      <c r="BH51" s="398">
        <f t="shared" si="19"/>
        <v>158</v>
      </c>
      <c r="BJ51" s="403">
        <f t="shared" si="28"/>
        <v>4712</v>
      </c>
      <c r="BK51" s="404">
        <f t="shared" si="28"/>
        <v>4608</v>
      </c>
      <c r="BL51" s="405">
        <f t="shared" si="20"/>
        <v>9320</v>
      </c>
    </row>
    <row r="52" spans="1:64" ht="15">
      <c r="A52" s="2428"/>
      <c r="B52" s="2437"/>
      <c r="C52" s="395" t="s">
        <v>1841</v>
      </c>
      <c r="D52" s="396">
        <v>264</v>
      </c>
      <c r="E52" s="397">
        <v>263</v>
      </c>
      <c r="F52" s="398">
        <f t="shared" si="1"/>
        <v>527</v>
      </c>
      <c r="G52" s="397">
        <v>515</v>
      </c>
      <c r="H52" s="397">
        <v>548</v>
      </c>
      <c r="I52" s="399">
        <f t="shared" si="2"/>
        <v>1063</v>
      </c>
      <c r="J52" s="396">
        <v>1090</v>
      </c>
      <c r="K52" s="397">
        <v>1201</v>
      </c>
      <c r="L52" s="398">
        <f t="shared" si="3"/>
        <v>2291</v>
      </c>
      <c r="M52" s="397">
        <v>1269</v>
      </c>
      <c r="N52" s="397">
        <v>1311</v>
      </c>
      <c r="O52" s="399">
        <f t="shared" si="4"/>
        <v>2580</v>
      </c>
      <c r="P52" s="396">
        <v>1403</v>
      </c>
      <c r="Q52" s="397">
        <v>1351</v>
      </c>
      <c r="R52" s="398">
        <f t="shared" si="5"/>
        <v>2754</v>
      </c>
      <c r="S52" s="397">
        <v>1257</v>
      </c>
      <c r="T52" s="397">
        <v>1094</v>
      </c>
      <c r="U52" s="399">
        <f t="shared" si="6"/>
        <v>2351</v>
      </c>
      <c r="V52" s="396">
        <v>1175</v>
      </c>
      <c r="W52" s="397">
        <v>920</v>
      </c>
      <c r="X52" s="398">
        <f t="shared" si="7"/>
        <v>2095</v>
      </c>
      <c r="Y52" s="397">
        <v>1103</v>
      </c>
      <c r="Z52" s="397">
        <v>970</v>
      </c>
      <c r="AA52" s="399">
        <f t="shared" si="8"/>
        <v>2073</v>
      </c>
      <c r="AB52" s="396">
        <v>1129</v>
      </c>
      <c r="AC52" s="397">
        <v>1002</v>
      </c>
      <c r="AD52" s="398">
        <f t="shared" si="9"/>
        <v>2131</v>
      </c>
      <c r="AE52" s="397">
        <v>1101</v>
      </c>
      <c r="AF52" s="397">
        <v>1081</v>
      </c>
      <c r="AG52" s="399">
        <f t="shared" si="10"/>
        <v>2182</v>
      </c>
      <c r="AH52" s="396">
        <v>993</v>
      </c>
      <c r="AI52" s="397">
        <v>977</v>
      </c>
      <c r="AJ52" s="398">
        <f t="shared" si="11"/>
        <v>1970</v>
      </c>
      <c r="AK52" s="397">
        <v>797</v>
      </c>
      <c r="AL52" s="397">
        <v>823</v>
      </c>
      <c r="AM52" s="399">
        <f t="shared" si="12"/>
        <v>1620</v>
      </c>
      <c r="AN52" s="396">
        <v>567</v>
      </c>
      <c r="AO52" s="397">
        <v>679</v>
      </c>
      <c r="AP52" s="398">
        <f t="shared" si="13"/>
        <v>1246</v>
      </c>
      <c r="AQ52" s="397">
        <v>492</v>
      </c>
      <c r="AR52" s="397">
        <v>502</v>
      </c>
      <c r="AS52" s="399">
        <f t="shared" si="14"/>
        <v>994</v>
      </c>
      <c r="AT52" s="396">
        <v>501</v>
      </c>
      <c r="AU52" s="397">
        <v>522</v>
      </c>
      <c r="AV52" s="398">
        <f t="shared" si="15"/>
        <v>1023</v>
      </c>
      <c r="AW52" s="397">
        <v>455</v>
      </c>
      <c r="AX52" s="397">
        <v>430</v>
      </c>
      <c r="AY52" s="399">
        <f t="shared" si="16"/>
        <v>885</v>
      </c>
      <c r="AZ52" s="396">
        <v>340</v>
      </c>
      <c r="BA52" s="397">
        <v>345</v>
      </c>
      <c r="BB52" s="398">
        <f t="shared" si="17"/>
        <v>685</v>
      </c>
      <c r="BC52" s="397">
        <v>394</v>
      </c>
      <c r="BD52" s="397">
        <v>268</v>
      </c>
      <c r="BE52" s="399">
        <f t="shared" si="18"/>
        <v>662</v>
      </c>
      <c r="BF52" s="396">
        <v>172</v>
      </c>
      <c r="BG52" s="397">
        <v>115</v>
      </c>
      <c r="BH52" s="398">
        <f t="shared" si="19"/>
        <v>287</v>
      </c>
      <c r="BJ52" s="403">
        <f t="shared" si="28"/>
        <v>15017</v>
      </c>
      <c r="BK52" s="404">
        <f t="shared" si="28"/>
        <v>14402</v>
      </c>
      <c r="BL52" s="405">
        <f t="shared" si="20"/>
        <v>29419</v>
      </c>
    </row>
    <row r="53" spans="1:64" ht="15">
      <c r="A53" s="2428"/>
      <c r="B53" s="2437"/>
      <c r="C53" s="395" t="s">
        <v>1842</v>
      </c>
      <c r="D53" s="396">
        <v>99</v>
      </c>
      <c r="E53" s="397">
        <v>101</v>
      </c>
      <c r="F53" s="398">
        <f t="shared" si="1"/>
        <v>200</v>
      </c>
      <c r="G53" s="397">
        <v>219</v>
      </c>
      <c r="H53" s="397">
        <v>187</v>
      </c>
      <c r="I53" s="399">
        <f t="shared" si="2"/>
        <v>406</v>
      </c>
      <c r="J53" s="396">
        <v>428</v>
      </c>
      <c r="K53" s="397">
        <v>425</v>
      </c>
      <c r="L53" s="398">
        <f t="shared" si="3"/>
        <v>853</v>
      </c>
      <c r="M53" s="397">
        <v>450</v>
      </c>
      <c r="N53" s="397">
        <v>483</v>
      </c>
      <c r="O53" s="399">
        <f t="shared" si="4"/>
        <v>933</v>
      </c>
      <c r="P53" s="396">
        <v>478</v>
      </c>
      <c r="Q53" s="397">
        <v>516</v>
      </c>
      <c r="R53" s="398">
        <f t="shared" si="5"/>
        <v>994</v>
      </c>
      <c r="S53" s="397">
        <v>450</v>
      </c>
      <c r="T53" s="397">
        <v>352</v>
      </c>
      <c r="U53" s="399">
        <f t="shared" si="6"/>
        <v>802</v>
      </c>
      <c r="V53" s="396">
        <v>426</v>
      </c>
      <c r="W53" s="397">
        <v>342</v>
      </c>
      <c r="X53" s="398">
        <f t="shared" si="7"/>
        <v>768</v>
      </c>
      <c r="Y53" s="397">
        <v>436</v>
      </c>
      <c r="Z53" s="397">
        <v>327</v>
      </c>
      <c r="AA53" s="399">
        <f t="shared" si="8"/>
        <v>763</v>
      </c>
      <c r="AB53" s="396">
        <v>401</v>
      </c>
      <c r="AC53" s="397">
        <v>300</v>
      </c>
      <c r="AD53" s="398">
        <f t="shared" si="9"/>
        <v>701</v>
      </c>
      <c r="AE53" s="397">
        <v>390</v>
      </c>
      <c r="AF53" s="397">
        <v>338</v>
      </c>
      <c r="AG53" s="399">
        <f t="shared" si="10"/>
        <v>728</v>
      </c>
      <c r="AH53" s="396">
        <v>322</v>
      </c>
      <c r="AI53" s="397">
        <v>299</v>
      </c>
      <c r="AJ53" s="398">
        <f t="shared" si="11"/>
        <v>621</v>
      </c>
      <c r="AK53" s="397">
        <v>328</v>
      </c>
      <c r="AL53" s="397">
        <v>297</v>
      </c>
      <c r="AM53" s="399">
        <f t="shared" si="12"/>
        <v>625</v>
      </c>
      <c r="AN53" s="396">
        <v>265</v>
      </c>
      <c r="AO53" s="397">
        <v>261</v>
      </c>
      <c r="AP53" s="398">
        <f t="shared" si="13"/>
        <v>526</v>
      </c>
      <c r="AQ53" s="397">
        <v>247</v>
      </c>
      <c r="AR53" s="397">
        <v>207</v>
      </c>
      <c r="AS53" s="399">
        <f t="shared" si="14"/>
        <v>454</v>
      </c>
      <c r="AT53" s="396">
        <v>203</v>
      </c>
      <c r="AU53" s="397">
        <v>219</v>
      </c>
      <c r="AV53" s="398">
        <f t="shared" si="15"/>
        <v>422</v>
      </c>
      <c r="AW53" s="397">
        <v>178</v>
      </c>
      <c r="AX53" s="397">
        <v>194</v>
      </c>
      <c r="AY53" s="399">
        <f t="shared" si="16"/>
        <v>372</v>
      </c>
      <c r="AZ53" s="396">
        <v>150</v>
      </c>
      <c r="BA53" s="397">
        <v>150</v>
      </c>
      <c r="BB53" s="398">
        <f t="shared" si="17"/>
        <v>300</v>
      </c>
      <c r="BC53" s="397">
        <v>165</v>
      </c>
      <c r="BD53" s="397">
        <v>108</v>
      </c>
      <c r="BE53" s="399">
        <f t="shared" si="18"/>
        <v>273</v>
      </c>
      <c r="BF53" s="396">
        <v>80</v>
      </c>
      <c r="BG53" s="397">
        <v>49</v>
      </c>
      <c r="BH53" s="398">
        <f t="shared" si="19"/>
        <v>129</v>
      </c>
      <c r="BJ53" s="403">
        <f t="shared" si="28"/>
        <v>5715</v>
      </c>
      <c r="BK53" s="404">
        <f t="shared" si="28"/>
        <v>5155</v>
      </c>
      <c r="BL53" s="405">
        <f t="shared" si="20"/>
        <v>10870</v>
      </c>
    </row>
    <row r="54" spans="1:64" ht="15">
      <c r="A54" s="2428"/>
      <c r="B54" s="2437"/>
      <c r="C54" s="406" t="s">
        <v>1843</v>
      </c>
      <c r="D54" s="407">
        <v>21</v>
      </c>
      <c r="E54" s="408">
        <v>21</v>
      </c>
      <c r="F54" s="409">
        <f t="shared" si="1"/>
        <v>42</v>
      </c>
      <c r="G54" s="408">
        <v>46</v>
      </c>
      <c r="H54" s="408">
        <v>50</v>
      </c>
      <c r="I54" s="410">
        <f t="shared" si="2"/>
        <v>96</v>
      </c>
      <c r="J54" s="407">
        <v>139</v>
      </c>
      <c r="K54" s="408">
        <v>135</v>
      </c>
      <c r="L54" s="409">
        <f t="shared" si="3"/>
        <v>274</v>
      </c>
      <c r="M54" s="408">
        <v>121</v>
      </c>
      <c r="N54" s="408">
        <v>152</v>
      </c>
      <c r="O54" s="410">
        <f t="shared" si="4"/>
        <v>273</v>
      </c>
      <c r="P54" s="407">
        <v>191</v>
      </c>
      <c r="Q54" s="408">
        <v>207</v>
      </c>
      <c r="R54" s="409">
        <f t="shared" si="5"/>
        <v>398</v>
      </c>
      <c r="S54" s="408">
        <v>161</v>
      </c>
      <c r="T54" s="408">
        <v>139</v>
      </c>
      <c r="U54" s="410">
        <f t="shared" si="6"/>
        <v>300</v>
      </c>
      <c r="V54" s="407">
        <v>156</v>
      </c>
      <c r="W54" s="408">
        <v>142</v>
      </c>
      <c r="X54" s="409">
        <f t="shared" si="7"/>
        <v>298</v>
      </c>
      <c r="Y54" s="408">
        <v>127</v>
      </c>
      <c r="Z54" s="408">
        <v>133</v>
      </c>
      <c r="AA54" s="410">
        <f t="shared" si="8"/>
        <v>260</v>
      </c>
      <c r="AB54" s="407">
        <v>129</v>
      </c>
      <c r="AC54" s="408">
        <v>117</v>
      </c>
      <c r="AD54" s="409">
        <f t="shared" si="9"/>
        <v>246</v>
      </c>
      <c r="AE54" s="408">
        <v>149</v>
      </c>
      <c r="AF54" s="408">
        <v>128</v>
      </c>
      <c r="AG54" s="410">
        <f t="shared" si="10"/>
        <v>277</v>
      </c>
      <c r="AH54" s="407">
        <v>156</v>
      </c>
      <c r="AI54" s="408">
        <v>129</v>
      </c>
      <c r="AJ54" s="409">
        <f t="shared" si="11"/>
        <v>285</v>
      </c>
      <c r="AK54" s="408">
        <v>115</v>
      </c>
      <c r="AL54" s="408">
        <v>148</v>
      </c>
      <c r="AM54" s="410">
        <f t="shared" si="12"/>
        <v>263</v>
      </c>
      <c r="AN54" s="407">
        <v>108</v>
      </c>
      <c r="AO54" s="408">
        <v>112</v>
      </c>
      <c r="AP54" s="409">
        <f t="shared" si="13"/>
        <v>220</v>
      </c>
      <c r="AQ54" s="408">
        <v>102</v>
      </c>
      <c r="AR54" s="408">
        <v>81</v>
      </c>
      <c r="AS54" s="410">
        <f t="shared" si="14"/>
        <v>183</v>
      </c>
      <c r="AT54" s="407">
        <v>94</v>
      </c>
      <c r="AU54" s="408">
        <v>92</v>
      </c>
      <c r="AV54" s="409">
        <f t="shared" si="15"/>
        <v>186</v>
      </c>
      <c r="AW54" s="408">
        <v>87</v>
      </c>
      <c r="AX54" s="408">
        <v>81</v>
      </c>
      <c r="AY54" s="410">
        <f t="shared" si="16"/>
        <v>168</v>
      </c>
      <c r="AZ54" s="407">
        <v>77</v>
      </c>
      <c r="BA54" s="408">
        <v>73</v>
      </c>
      <c r="BB54" s="409">
        <f t="shared" si="17"/>
        <v>150</v>
      </c>
      <c r="BC54" s="408">
        <v>79</v>
      </c>
      <c r="BD54" s="408">
        <v>74</v>
      </c>
      <c r="BE54" s="410">
        <f t="shared" si="18"/>
        <v>153</v>
      </c>
      <c r="BF54" s="407">
        <v>37</v>
      </c>
      <c r="BG54" s="408">
        <v>34</v>
      </c>
      <c r="BH54" s="409">
        <f t="shared" si="19"/>
        <v>71</v>
      </c>
      <c r="BJ54" s="411">
        <f t="shared" si="28"/>
        <v>2095</v>
      </c>
      <c r="BK54" s="412">
        <f t="shared" si="28"/>
        <v>2048</v>
      </c>
      <c r="BL54" s="413">
        <f t="shared" si="20"/>
        <v>4143</v>
      </c>
    </row>
    <row r="55" spans="1:64" ht="15">
      <c r="A55" s="2429"/>
      <c r="B55" s="2432" t="s">
        <v>569</v>
      </c>
      <c r="C55" s="2422" t="s">
        <v>1810</v>
      </c>
      <c r="D55" s="629">
        <f t="shared" ref="D55:BH55" si="29">SUM(D40:D54)</f>
        <v>7131</v>
      </c>
      <c r="E55" s="630">
        <f t="shared" si="29"/>
        <v>7189</v>
      </c>
      <c r="F55" s="631">
        <f t="shared" si="29"/>
        <v>14320</v>
      </c>
      <c r="G55" s="632">
        <f t="shared" si="29"/>
        <v>11614</v>
      </c>
      <c r="H55" s="632">
        <f t="shared" si="29"/>
        <v>12192</v>
      </c>
      <c r="I55" s="632">
        <f t="shared" si="29"/>
        <v>23806</v>
      </c>
      <c r="J55" s="629">
        <f t="shared" si="29"/>
        <v>19998</v>
      </c>
      <c r="K55" s="630">
        <f t="shared" si="29"/>
        <v>21108</v>
      </c>
      <c r="L55" s="631">
        <f t="shared" si="29"/>
        <v>41106</v>
      </c>
      <c r="M55" s="632">
        <f t="shared" si="29"/>
        <v>22058</v>
      </c>
      <c r="N55" s="632">
        <f t="shared" si="29"/>
        <v>22947</v>
      </c>
      <c r="O55" s="632">
        <f t="shared" si="29"/>
        <v>45005</v>
      </c>
      <c r="P55" s="629">
        <f t="shared" si="29"/>
        <v>24373</v>
      </c>
      <c r="Q55" s="630">
        <f t="shared" si="29"/>
        <v>24738</v>
      </c>
      <c r="R55" s="631">
        <f t="shared" si="29"/>
        <v>49111</v>
      </c>
      <c r="S55" s="632">
        <f t="shared" si="29"/>
        <v>23780</v>
      </c>
      <c r="T55" s="632">
        <f t="shared" si="29"/>
        <v>20279</v>
      </c>
      <c r="U55" s="632">
        <f t="shared" si="29"/>
        <v>44059</v>
      </c>
      <c r="V55" s="629">
        <f t="shared" si="29"/>
        <v>20537</v>
      </c>
      <c r="W55" s="630">
        <f t="shared" si="29"/>
        <v>15783</v>
      </c>
      <c r="X55" s="631">
        <f t="shared" si="29"/>
        <v>36320</v>
      </c>
      <c r="Y55" s="632">
        <f t="shared" si="29"/>
        <v>20039</v>
      </c>
      <c r="Z55" s="632">
        <f t="shared" si="29"/>
        <v>15895</v>
      </c>
      <c r="AA55" s="632">
        <f t="shared" si="29"/>
        <v>35934</v>
      </c>
      <c r="AB55" s="629">
        <f t="shared" si="29"/>
        <v>20787</v>
      </c>
      <c r="AC55" s="630">
        <f t="shared" si="29"/>
        <v>16732</v>
      </c>
      <c r="AD55" s="631">
        <f t="shared" si="29"/>
        <v>37519</v>
      </c>
      <c r="AE55" s="632">
        <f t="shared" si="29"/>
        <v>20656</v>
      </c>
      <c r="AF55" s="632">
        <f t="shared" si="29"/>
        <v>17439</v>
      </c>
      <c r="AG55" s="632">
        <f t="shared" si="29"/>
        <v>38095</v>
      </c>
      <c r="AH55" s="629">
        <f t="shared" si="29"/>
        <v>20338</v>
      </c>
      <c r="AI55" s="630">
        <f t="shared" si="29"/>
        <v>17439</v>
      </c>
      <c r="AJ55" s="631">
        <f t="shared" si="29"/>
        <v>37777</v>
      </c>
      <c r="AK55" s="632">
        <f t="shared" si="29"/>
        <v>17523</v>
      </c>
      <c r="AL55" s="632">
        <f t="shared" si="29"/>
        <v>15521</v>
      </c>
      <c r="AM55" s="632">
        <f t="shared" si="29"/>
        <v>33044</v>
      </c>
      <c r="AN55" s="629">
        <f t="shared" si="29"/>
        <v>14673</v>
      </c>
      <c r="AO55" s="630">
        <f t="shared" si="29"/>
        <v>12781</v>
      </c>
      <c r="AP55" s="631">
        <f t="shared" si="29"/>
        <v>27454</v>
      </c>
      <c r="AQ55" s="632">
        <f t="shared" si="29"/>
        <v>12168</v>
      </c>
      <c r="AR55" s="632">
        <f t="shared" si="29"/>
        <v>10350</v>
      </c>
      <c r="AS55" s="632">
        <f t="shared" si="29"/>
        <v>22518</v>
      </c>
      <c r="AT55" s="629">
        <f t="shared" si="29"/>
        <v>11110</v>
      </c>
      <c r="AU55" s="630">
        <f t="shared" si="29"/>
        <v>9513</v>
      </c>
      <c r="AV55" s="631">
        <f t="shared" si="29"/>
        <v>20623</v>
      </c>
      <c r="AW55" s="632">
        <f t="shared" si="29"/>
        <v>8811</v>
      </c>
      <c r="AX55" s="632">
        <f t="shared" si="29"/>
        <v>7730</v>
      </c>
      <c r="AY55" s="632">
        <f t="shared" si="29"/>
        <v>16541</v>
      </c>
      <c r="AZ55" s="629">
        <f t="shared" si="29"/>
        <v>7299</v>
      </c>
      <c r="BA55" s="630">
        <f t="shared" si="29"/>
        <v>5981</v>
      </c>
      <c r="BB55" s="631">
        <f t="shared" si="29"/>
        <v>13280</v>
      </c>
      <c r="BC55" s="632">
        <f t="shared" si="29"/>
        <v>7222</v>
      </c>
      <c r="BD55" s="632">
        <f t="shared" si="29"/>
        <v>4840</v>
      </c>
      <c r="BE55" s="632">
        <f t="shared" si="29"/>
        <v>12062</v>
      </c>
      <c r="BF55" s="629">
        <f t="shared" si="29"/>
        <v>3199</v>
      </c>
      <c r="BG55" s="630">
        <f t="shared" si="29"/>
        <v>2099</v>
      </c>
      <c r="BH55" s="630">
        <f t="shared" si="29"/>
        <v>5298</v>
      </c>
      <c r="BJ55" s="648">
        <f>SUM(BJ40:BJ54)</f>
        <v>293316</v>
      </c>
      <c r="BK55" s="648">
        <f>SUM(BK40:BK54)</f>
        <v>260556</v>
      </c>
      <c r="BL55" s="648">
        <f>SUM(BL40:BL54)</f>
        <v>553872</v>
      </c>
    </row>
    <row r="56" spans="1:64" ht="15">
      <c r="A56" s="2427" t="s">
        <v>1844</v>
      </c>
      <c r="B56" s="2437" t="s">
        <v>1845</v>
      </c>
      <c r="C56" s="414" t="s">
        <v>1846</v>
      </c>
      <c r="D56" s="415">
        <v>309</v>
      </c>
      <c r="E56" s="416">
        <v>346</v>
      </c>
      <c r="F56" s="417">
        <f t="shared" si="1"/>
        <v>655</v>
      </c>
      <c r="G56" s="416">
        <v>529</v>
      </c>
      <c r="H56" s="416">
        <v>618</v>
      </c>
      <c r="I56" s="418">
        <f t="shared" si="2"/>
        <v>1147</v>
      </c>
      <c r="J56" s="415">
        <v>879</v>
      </c>
      <c r="K56" s="416">
        <v>981</v>
      </c>
      <c r="L56" s="417">
        <f t="shared" si="3"/>
        <v>1860</v>
      </c>
      <c r="M56" s="416">
        <v>1079</v>
      </c>
      <c r="N56" s="416">
        <v>1133</v>
      </c>
      <c r="O56" s="418">
        <f t="shared" si="4"/>
        <v>2212</v>
      </c>
      <c r="P56" s="415">
        <v>1176</v>
      </c>
      <c r="Q56" s="416">
        <v>1214</v>
      </c>
      <c r="R56" s="417">
        <f t="shared" si="5"/>
        <v>2390</v>
      </c>
      <c r="S56" s="416">
        <v>1269</v>
      </c>
      <c r="T56" s="416">
        <v>1013</v>
      </c>
      <c r="U56" s="418">
        <f t="shared" si="6"/>
        <v>2282</v>
      </c>
      <c r="V56" s="415">
        <v>1057</v>
      </c>
      <c r="W56" s="416">
        <v>712</v>
      </c>
      <c r="X56" s="417">
        <f t="shared" si="7"/>
        <v>1769</v>
      </c>
      <c r="Y56" s="416">
        <v>1014</v>
      </c>
      <c r="Z56" s="416">
        <v>753</v>
      </c>
      <c r="AA56" s="418">
        <f t="shared" si="8"/>
        <v>1767</v>
      </c>
      <c r="AB56" s="415">
        <v>1082</v>
      </c>
      <c r="AC56" s="416">
        <v>726</v>
      </c>
      <c r="AD56" s="417">
        <f t="shared" si="9"/>
        <v>1808</v>
      </c>
      <c r="AE56" s="416">
        <v>1102</v>
      </c>
      <c r="AF56" s="416">
        <v>816</v>
      </c>
      <c r="AG56" s="418">
        <f t="shared" si="10"/>
        <v>1918</v>
      </c>
      <c r="AH56" s="415">
        <v>1158</v>
      </c>
      <c r="AI56" s="416">
        <v>857</v>
      </c>
      <c r="AJ56" s="417">
        <f t="shared" si="11"/>
        <v>2015</v>
      </c>
      <c r="AK56" s="416">
        <v>1031</v>
      </c>
      <c r="AL56" s="416">
        <v>820</v>
      </c>
      <c r="AM56" s="418">
        <f t="shared" si="12"/>
        <v>1851</v>
      </c>
      <c r="AN56" s="415">
        <v>815</v>
      </c>
      <c r="AO56" s="416">
        <v>569</v>
      </c>
      <c r="AP56" s="417">
        <f t="shared" si="13"/>
        <v>1384</v>
      </c>
      <c r="AQ56" s="416">
        <v>679</v>
      </c>
      <c r="AR56" s="416">
        <v>524</v>
      </c>
      <c r="AS56" s="418">
        <f t="shared" si="14"/>
        <v>1203</v>
      </c>
      <c r="AT56" s="415">
        <v>591</v>
      </c>
      <c r="AU56" s="416">
        <v>461</v>
      </c>
      <c r="AV56" s="417">
        <f t="shared" si="15"/>
        <v>1052</v>
      </c>
      <c r="AW56" s="416">
        <v>509</v>
      </c>
      <c r="AX56" s="416">
        <v>384</v>
      </c>
      <c r="AY56" s="418">
        <f t="shared" si="16"/>
        <v>893</v>
      </c>
      <c r="AZ56" s="415">
        <v>411</v>
      </c>
      <c r="BA56" s="416">
        <v>265</v>
      </c>
      <c r="BB56" s="417">
        <f t="shared" si="17"/>
        <v>676</v>
      </c>
      <c r="BC56" s="416">
        <v>388</v>
      </c>
      <c r="BD56" s="416">
        <v>229</v>
      </c>
      <c r="BE56" s="418">
        <f t="shared" si="18"/>
        <v>617</v>
      </c>
      <c r="BF56" s="415">
        <v>174</v>
      </c>
      <c r="BG56" s="416">
        <v>104</v>
      </c>
      <c r="BH56" s="417">
        <f t="shared" si="19"/>
        <v>278</v>
      </c>
      <c r="BJ56" s="400">
        <f t="shared" ref="BJ56:BK75" si="30">BF56+D56+G56+J56+M56+P56+S56+V56+Y56+AB56+AE56+AH56+AK56+AN56+AQ56+AT56+AW56+AZ56+BC56</f>
        <v>15252</v>
      </c>
      <c r="BK56" s="401">
        <f t="shared" si="30"/>
        <v>12525</v>
      </c>
      <c r="BL56" s="402">
        <f t="shared" si="20"/>
        <v>27777</v>
      </c>
    </row>
    <row r="57" spans="1:64" ht="15">
      <c r="A57" s="2428"/>
      <c r="B57" s="2437"/>
      <c r="C57" s="395" t="s">
        <v>1847</v>
      </c>
      <c r="D57" s="396">
        <v>1</v>
      </c>
      <c r="E57" s="397">
        <v>1</v>
      </c>
      <c r="F57" s="398">
        <f t="shared" si="1"/>
        <v>2</v>
      </c>
      <c r="G57" s="397">
        <v>7</v>
      </c>
      <c r="H57" s="397">
        <v>6</v>
      </c>
      <c r="I57" s="399">
        <f t="shared" si="2"/>
        <v>13</v>
      </c>
      <c r="J57" s="396">
        <v>4</v>
      </c>
      <c r="K57" s="397">
        <v>3</v>
      </c>
      <c r="L57" s="398">
        <f t="shared" si="3"/>
        <v>7</v>
      </c>
      <c r="M57" s="397">
        <v>10</v>
      </c>
      <c r="N57" s="397">
        <v>8</v>
      </c>
      <c r="O57" s="399">
        <f t="shared" si="4"/>
        <v>18</v>
      </c>
      <c r="P57" s="396">
        <v>10</v>
      </c>
      <c r="Q57" s="397">
        <v>7</v>
      </c>
      <c r="R57" s="398">
        <f t="shared" si="5"/>
        <v>17</v>
      </c>
      <c r="S57" s="397">
        <v>7</v>
      </c>
      <c r="T57" s="397">
        <v>9</v>
      </c>
      <c r="U57" s="399">
        <f t="shared" si="6"/>
        <v>16</v>
      </c>
      <c r="V57" s="396">
        <v>3</v>
      </c>
      <c r="W57" s="397">
        <v>5</v>
      </c>
      <c r="X57" s="398">
        <f t="shared" si="7"/>
        <v>8</v>
      </c>
      <c r="Y57" s="397">
        <v>3</v>
      </c>
      <c r="Z57" s="397">
        <v>9</v>
      </c>
      <c r="AA57" s="399">
        <f t="shared" si="8"/>
        <v>12</v>
      </c>
      <c r="AB57" s="396">
        <v>10</v>
      </c>
      <c r="AC57" s="397">
        <v>8</v>
      </c>
      <c r="AD57" s="398">
        <f t="shared" si="9"/>
        <v>18</v>
      </c>
      <c r="AE57" s="397">
        <v>10</v>
      </c>
      <c r="AF57" s="397">
        <v>11</v>
      </c>
      <c r="AG57" s="399">
        <f t="shared" si="10"/>
        <v>21</v>
      </c>
      <c r="AH57" s="396">
        <v>8</v>
      </c>
      <c r="AI57" s="397">
        <v>10</v>
      </c>
      <c r="AJ57" s="398">
        <f t="shared" si="11"/>
        <v>18</v>
      </c>
      <c r="AK57" s="397">
        <v>17</v>
      </c>
      <c r="AL57" s="397">
        <v>9</v>
      </c>
      <c r="AM57" s="399">
        <f t="shared" si="12"/>
        <v>26</v>
      </c>
      <c r="AN57" s="396">
        <v>14</v>
      </c>
      <c r="AO57" s="397">
        <v>14</v>
      </c>
      <c r="AP57" s="398">
        <f t="shared" si="13"/>
        <v>28</v>
      </c>
      <c r="AQ57" s="397">
        <v>2</v>
      </c>
      <c r="AR57" s="397">
        <v>2</v>
      </c>
      <c r="AS57" s="399">
        <f t="shared" si="14"/>
        <v>4</v>
      </c>
      <c r="AT57" s="396">
        <v>9</v>
      </c>
      <c r="AU57" s="397">
        <v>8</v>
      </c>
      <c r="AV57" s="398">
        <f t="shared" si="15"/>
        <v>17</v>
      </c>
      <c r="AW57" s="397">
        <v>5</v>
      </c>
      <c r="AX57" s="397">
        <v>8</v>
      </c>
      <c r="AY57" s="399">
        <f t="shared" si="16"/>
        <v>13</v>
      </c>
      <c r="AZ57" s="396">
        <v>1</v>
      </c>
      <c r="BA57" s="397">
        <v>1</v>
      </c>
      <c r="BB57" s="398">
        <f t="shared" si="17"/>
        <v>2</v>
      </c>
      <c r="BC57" s="397">
        <v>3</v>
      </c>
      <c r="BD57" s="397">
        <v>5</v>
      </c>
      <c r="BE57" s="399">
        <f t="shared" si="18"/>
        <v>8</v>
      </c>
      <c r="BF57" s="396">
        <v>2</v>
      </c>
      <c r="BG57" s="397">
        <v>2</v>
      </c>
      <c r="BH57" s="398">
        <f t="shared" si="19"/>
        <v>4</v>
      </c>
      <c r="BJ57" s="403">
        <f t="shared" si="30"/>
        <v>126</v>
      </c>
      <c r="BK57" s="404">
        <f t="shared" si="30"/>
        <v>126</v>
      </c>
      <c r="BL57" s="405">
        <f t="shared" si="20"/>
        <v>252</v>
      </c>
    </row>
    <row r="58" spans="1:64" ht="15">
      <c r="A58" s="2428"/>
      <c r="B58" s="2437"/>
      <c r="C58" s="395" t="s">
        <v>1848</v>
      </c>
      <c r="D58" s="396">
        <v>135</v>
      </c>
      <c r="E58" s="397">
        <v>147</v>
      </c>
      <c r="F58" s="398">
        <f t="shared" si="1"/>
        <v>282</v>
      </c>
      <c r="G58" s="397">
        <v>278</v>
      </c>
      <c r="H58" s="397">
        <v>290</v>
      </c>
      <c r="I58" s="399">
        <f t="shared" si="2"/>
        <v>568</v>
      </c>
      <c r="J58" s="396">
        <v>522</v>
      </c>
      <c r="K58" s="397">
        <v>584</v>
      </c>
      <c r="L58" s="398">
        <f t="shared" si="3"/>
        <v>1106</v>
      </c>
      <c r="M58" s="397">
        <v>622</v>
      </c>
      <c r="N58" s="397">
        <v>692</v>
      </c>
      <c r="O58" s="399">
        <f t="shared" si="4"/>
        <v>1314</v>
      </c>
      <c r="P58" s="396">
        <v>703</v>
      </c>
      <c r="Q58" s="397">
        <v>730</v>
      </c>
      <c r="R58" s="398">
        <f t="shared" si="5"/>
        <v>1433</v>
      </c>
      <c r="S58" s="397">
        <v>684</v>
      </c>
      <c r="T58" s="397">
        <v>563</v>
      </c>
      <c r="U58" s="399">
        <f t="shared" si="6"/>
        <v>1247</v>
      </c>
      <c r="V58" s="396">
        <v>628</v>
      </c>
      <c r="W58" s="397">
        <v>485</v>
      </c>
      <c r="X58" s="398">
        <f t="shared" si="7"/>
        <v>1113</v>
      </c>
      <c r="Y58" s="397">
        <v>617</v>
      </c>
      <c r="Z58" s="397">
        <v>423</v>
      </c>
      <c r="AA58" s="399">
        <f t="shared" si="8"/>
        <v>1040</v>
      </c>
      <c r="AB58" s="396">
        <v>643</v>
      </c>
      <c r="AC58" s="397">
        <v>470</v>
      </c>
      <c r="AD58" s="398">
        <f t="shared" si="9"/>
        <v>1113</v>
      </c>
      <c r="AE58" s="397">
        <v>628</v>
      </c>
      <c r="AF58" s="397">
        <v>503</v>
      </c>
      <c r="AG58" s="399">
        <f t="shared" si="10"/>
        <v>1131</v>
      </c>
      <c r="AH58" s="396">
        <v>621</v>
      </c>
      <c r="AI58" s="397">
        <v>558</v>
      </c>
      <c r="AJ58" s="398">
        <f t="shared" si="11"/>
        <v>1179</v>
      </c>
      <c r="AK58" s="397">
        <v>572</v>
      </c>
      <c r="AL58" s="397">
        <v>513</v>
      </c>
      <c r="AM58" s="399">
        <f t="shared" si="12"/>
        <v>1085</v>
      </c>
      <c r="AN58" s="396">
        <v>443</v>
      </c>
      <c r="AO58" s="397">
        <v>365</v>
      </c>
      <c r="AP58" s="398">
        <f t="shared" si="13"/>
        <v>808</v>
      </c>
      <c r="AQ58" s="397">
        <v>400</v>
      </c>
      <c r="AR58" s="397">
        <v>340</v>
      </c>
      <c r="AS58" s="399">
        <f t="shared" si="14"/>
        <v>740</v>
      </c>
      <c r="AT58" s="396">
        <v>343</v>
      </c>
      <c r="AU58" s="397">
        <v>298</v>
      </c>
      <c r="AV58" s="398">
        <f t="shared" si="15"/>
        <v>641</v>
      </c>
      <c r="AW58" s="397">
        <v>299</v>
      </c>
      <c r="AX58" s="397">
        <v>255</v>
      </c>
      <c r="AY58" s="399">
        <f t="shared" si="16"/>
        <v>554</v>
      </c>
      <c r="AZ58" s="396">
        <v>236</v>
      </c>
      <c r="BA58" s="397">
        <v>206</v>
      </c>
      <c r="BB58" s="398">
        <f t="shared" si="17"/>
        <v>442</v>
      </c>
      <c r="BC58" s="397">
        <v>237</v>
      </c>
      <c r="BD58" s="397">
        <v>150</v>
      </c>
      <c r="BE58" s="399">
        <f t="shared" si="18"/>
        <v>387</v>
      </c>
      <c r="BF58" s="396">
        <v>110</v>
      </c>
      <c r="BG58" s="397">
        <v>71</v>
      </c>
      <c r="BH58" s="398">
        <f t="shared" si="19"/>
        <v>181</v>
      </c>
      <c r="BJ58" s="403">
        <f t="shared" si="30"/>
        <v>8721</v>
      </c>
      <c r="BK58" s="404">
        <f t="shared" si="30"/>
        <v>7643</v>
      </c>
      <c r="BL58" s="405">
        <f t="shared" si="20"/>
        <v>16364</v>
      </c>
    </row>
    <row r="59" spans="1:64" ht="15">
      <c r="A59" s="2428"/>
      <c r="B59" s="2437"/>
      <c r="C59" s="395" t="s">
        <v>1849</v>
      </c>
      <c r="D59" s="396">
        <v>1242</v>
      </c>
      <c r="E59" s="397">
        <v>1322</v>
      </c>
      <c r="F59" s="398">
        <f t="shared" si="1"/>
        <v>2564</v>
      </c>
      <c r="G59" s="397">
        <v>2035</v>
      </c>
      <c r="H59" s="397">
        <v>2158</v>
      </c>
      <c r="I59" s="399">
        <f t="shared" si="2"/>
        <v>4193</v>
      </c>
      <c r="J59" s="396">
        <v>3548</v>
      </c>
      <c r="K59" s="397">
        <v>3738</v>
      </c>
      <c r="L59" s="398">
        <f t="shared" si="3"/>
        <v>7286</v>
      </c>
      <c r="M59" s="397">
        <v>3830</v>
      </c>
      <c r="N59" s="397">
        <v>4133</v>
      </c>
      <c r="O59" s="399">
        <f t="shared" si="4"/>
        <v>7963</v>
      </c>
      <c r="P59" s="396">
        <v>4664</v>
      </c>
      <c r="Q59" s="397">
        <v>4613</v>
      </c>
      <c r="R59" s="398">
        <f t="shared" si="5"/>
        <v>9277</v>
      </c>
      <c r="S59" s="397">
        <v>4864</v>
      </c>
      <c r="T59" s="397">
        <v>4209</v>
      </c>
      <c r="U59" s="399">
        <f t="shared" si="6"/>
        <v>9073</v>
      </c>
      <c r="V59" s="396">
        <v>4124</v>
      </c>
      <c r="W59" s="397">
        <v>3014</v>
      </c>
      <c r="X59" s="398">
        <f t="shared" si="7"/>
        <v>7138</v>
      </c>
      <c r="Y59" s="397">
        <v>3907</v>
      </c>
      <c r="Z59" s="397">
        <v>2821</v>
      </c>
      <c r="AA59" s="399">
        <f t="shared" si="8"/>
        <v>6728</v>
      </c>
      <c r="AB59" s="396">
        <v>4151</v>
      </c>
      <c r="AC59" s="397">
        <v>2872</v>
      </c>
      <c r="AD59" s="398">
        <f t="shared" si="9"/>
        <v>7023</v>
      </c>
      <c r="AE59" s="397">
        <v>4120</v>
      </c>
      <c r="AF59" s="397">
        <v>3048</v>
      </c>
      <c r="AG59" s="399">
        <f t="shared" si="10"/>
        <v>7168</v>
      </c>
      <c r="AH59" s="396">
        <v>4569</v>
      </c>
      <c r="AI59" s="397">
        <v>3251</v>
      </c>
      <c r="AJ59" s="398">
        <f t="shared" si="11"/>
        <v>7820</v>
      </c>
      <c r="AK59" s="397">
        <v>4207</v>
      </c>
      <c r="AL59" s="397">
        <v>3128</v>
      </c>
      <c r="AM59" s="399">
        <f t="shared" si="12"/>
        <v>7335</v>
      </c>
      <c r="AN59" s="396">
        <v>3341</v>
      </c>
      <c r="AO59" s="397">
        <v>2577</v>
      </c>
      <c r="AP59" s="398">
        <f t="shared" si="13"/>
        <v>5918</v>
      </c>
      <c r="AQ59" s="397">
        <v>3059</v>
      </c>
      <c r="AR59" s="397">
        <v>2447</v>
      </c>
      <c r="AS59" s="399">
        <f t="shared" si="14"/>
        <v>5506</v>
      </c>
      <c r="AT59" s="396">
        <v>2975</v>
      </c>
      <c r="AU59" s="397">
        <v>2140</v>
      </c>
      <c r="AV59" s="398">
        <f t="shared" si="15"/>
        <v>5115</v>
      </c>
      <c r="AW59" s="397">
        <v>2420</v>
      </c>
      <c r="AX59" s="397">
        <v>1770</v>
      </c>
      <c r="AY59" s="399">
        <f t="shared" si="16"/>
        <v>4190</v>
      </c>
      <c r="AZ59" s="396">
        <v>2021</v>
      </c>
      <c r="BA59" s="397">
        <v>1317</v>
      </c>
      <c r="BB59" s="398">
        <f t="shared" si="17"/>
        <v>3338</v>
      </c>
      <c r="BC59" s="397">
        <v>2271</v>
      </c>
      <c r="BD59" s="397">
        <v>1065</v>
      </c>
      <c r="BE59" s="399">
        <f t="shared" si="18"/>
        <v>3336</v>
      </c>
      <c r="BF59" s="396">
        <v>1007</v>
      </c>
      <c r="BG59" s="397">
        <v>472</v>
      </c>
      <c r="BH59" s="398">
        <f t="shared" si="19"/>
        <v>1479</v>
      </c>
      <c r="BJ59" s="403">
        <f t="shared" si="30"/>
        <v>62355</v>
      </c>
      <c r="BK59" s="404">
        <f t="shared" si="30"/>
        <v>50095</v>
      </c>
      <c r="BL59" s="405">
        <f t="shared" si="20"/>
        <v>112450</v>
      </c>
    </row>
    <row r="60" spans="1:64" ht="15">
      <c r="A60" s="2428"/>
      <c r="B60" s="2437"/>
      <c r="C60" s="395" t="s">
        <v>1850</v>
      </c>
      <c r="D60" s="396">
        <v>178</v>
      </c>
      <c r="E60" s="397">
        <v>207</v>
      </c>
      <c r="F60" s="398">
        <f t="shared" si="1"/>
        <v>385</v>
      </c>
      <c r="G60" s="397">
        <v>347</v>
      </c>
      <c r="H60" s="397">
        <v>310</v>
      </c>
      <c r="I60" s="399">
        <f t="shared" si="2"/>
        <v>657</v>
      </c>
      <c r="J60" s="396">
        <v>496</v>
      </c>
      <c r="K60" s="397">
        <v>514</v>
      </c>
      <c r="L60" s="398">
        <f t="shared" si="3"/>
        <v>1010</v>
      </c>
      <c r="M60" s="397">
        <v>563</v>
      </c>
      <c r="N60" s="397">
        <v>576</v>
      </c>
      <c r="O60" s="399">
        <f t="shared" si="4"/>
        <v>1139</v>
      </c>
      <c r="P60" s="396">
        <v>616</v>
      </c>
      <c r="Q60" s="397">
        <v>592</v>
      </c>
      <c r="R60" s="398">
        <f t="shared" si="5"/>
        <v>1208</v>
      </c>
      <c r="S60" s="397">
        <v>647</v>
      </c>
      <c r="T60" s="397">
        <v>518</v>
      </c>
      <c r="U60" s="399">
        <f t="shared" si="6"/>
        <v>1165</v>
      </c>
      <c r="V60" s="396">
        <v>543</v>
      </c>
      <c r="W60" s="397">
        <v>379</v>
      </c>
      <c r="X60" s="398">
        <f t="shared" si="7"/>
        <v>922</v>
      </c>
      <c r="Y60" s="397">
        <v>469</v>
      </c>
      <c r="Z60" s="397">
        <v>383</v>
      </c>
      <c r="AA60" s="399">
        <f t="shared" si="8"/>
        <v>852</v>
      </c>
      <c r="AB60" s="396">
        <v>490</v>
      </c>
      <c r="AC60" s="397">
        <v>419</v>
      </c>
      <c r="AD60" s="398">
        <f t="shared" si="9"/>
        <v>909</v>
      </c>
      <c r="AE60" s="397">
        <v>532</v>
      </c>
      <c r="AF60" s="397">
        <v>428</v>
      </c>
      <c r="AG60" s="399">
        <f t="shared" si="10"/>
        <v>960</v>
      </c>
      <c r="AH60" s="396">
        <v>586</v>
      </c>
      <c r="AI60" s="397">
        <v>504</v>
      </c>
      <c r="AJ60" s="398">
        <f t="shared" si="11"/>
        <v>1090</v>
      </c>
      <c r="AK60" s="397">
        <v>510</v>
      </c>
      <c r="AL60" s="397">
        <v>439</v>
      </c>
      <c r="AM60" s="399">
        <f t="shared" si="12"/>
        <v>949</v>
      </c>
      <c r="AN60" s="396">
        <v>430</v>
      </c>
      <c r="AO60" s="397">
        <v>364</v>
      </c>
      <c r="AP60" s="398">
        <f t="shared" si="13"/>
        <v>794</v>
      </c>
      <c r="AQ60" s="397">
        <v>385</v>
      </c>
      <c r="AR60" s="397">
        <v>306</v>
      </c>
      <c r="AS60" s="399">
        <f t="shared" si="14"/>
        <v>691</v>
      </c>
      <c r="AT60" s="396">
        <v>424</v>
      </c>
      <c r="AU60" s="397">
        <v>310</v>
      </c>
      <c r="AV60" s="398">
        <f t="shared" si="15"/>
        <v>734</v>
      </c>
      <c r="AW60" s="397">
        <v>318</v>
      </c>
      <c r="AX60" s="397">
        <v>266</v>
      </c>
      <c r="AY60" s="399">
        <f t="shared" si="16"/>
        <v>584</v>
      </c>
      <c r="AZ60" s="396">
        <v>264</v>
      </c>
      <c r="BA60" s="397">
        <v>232</v>
      </c>
      <c r="BB60" s="398">
        <f t="shared" si="17"/>
        <v>496</v>
      </c>
      <c r="BC60" s="397">
        <v>224</v>
      </c>
      <c r="BD60" s="397">
        <v>150</v>
      </c>
      <c r="BE60" s="399">
        <f t="shared" si="18"/>
        <v>374</v>
      </c>
      <c r="BF60" s="396">
        <v>100</v>
      </c>
      <c r="BG60" s="397">
        <v>66</v>
      </c>
      <c r="BH60" s="398">
        <f t="shared" si="19"/>
        <v>166</v>
      </c>
      <c r="BJ60" s="403">
        <f t="shared" si="30"/>
        <v>8122</v>
      </c>
      <c r="BK60" s="404">
        <f t="shared" si="30"/>
        <v>6963</v>
      </c>
      <c r="BL60" s="405">
        <f t="shared" si="20"/>
        <v>15085</v>
      </c>
    </row>
    <row r="61" spans="1:64" ht="15">
      <c r="A61" s="2428"/>
      <c r="B61" s="2437"/>
      <c r="C61" s="395" t="s">
        <v>1851</v>
      </c>
      <c r="D61" s="396">
        <v>796</v>
      </c>
      <c r="E61" s="397">
        <v>894</v>
      </c>
      <c r="F61" s="398">
        <f t="shared" si="1"/>
        <v>1690</v>
      </c>
      <c r="G61" s="397">
        <v>1451</v>
      </c>
      <c r="H61" s="397">
        <v>1538</v>
      </c>
      <c r="I61" s="399">
        <f t="shared" si="2"/>
        <v>2989</v>
      </c>
      <c r="J61" s="396">
        <v>2773</v>
      </c>
      <c r="K61" s="397">
        <v>2722</v>
      </c>
      <c r="L61" s="398">
        <f t="shared" si="3"/>
        <v>5495</v>
      </c>
      <c r="M61" s="397">
        <v>3061</v>
      </c>
      <c r="N61" s="397">
        <v>3281</v>
      </c>
      <c r="O61" s="399">
        <f t="shared" si="4"/>
        <v>6342</v>
      </c>
      <c r="P61" s="396">
        <v>3505</v>
      </c>
      <c r="Q61" s="397">
        <v>3703</v>
      </c>
      <c r="R61" s="398">
        <f t="shared" si="5"/>
        <v>7208</v>
      </c>
      <c r="S61" s="397">
        <v>3477</v>
      </c>
      <c r="T61" s="397">
        <v>3133</v>
      </c>
      <c r="U61" s="399">
        <f t="shared" si="6"/>
        <v>6610</v>
      </c>
      <c r="V61" s="396">
        <v>3202</v>
      </c>
      <c r="W61" s="397">
        <v>2271</v>
      </c>
      <c r="X61" s="398">
        <f t="shared" si="7"/>
        <v>5473</v>
      </c>
      <c r="Y61" s="397">
        <v>2971</v>
      </c>
      <c r="Z61" s="397">
        <v>2065</v>
      </c>
      <c r="AA61" s="399">
        <f t="shared" si="8"/>
        <v>5036</v>
      </c>
      <c r="AB61" s="396">
        <v>2948</v>
      </c>
      <c r="AC61" s="397">
        <v>2129</v>
      </c>
      <c r="AD61" s="398">
        <f t="shared" si="9"/>
        <v>5077</v>
      </c>
      <c r="AE61" s="397">
        <v>3055</v>
      </c>
      <c r="AF61" s="397">
        <v>2287</v>
      </c>
      <c r="AG61" s="399">
        <f t="shared" si="10"/>
        <v>5342</v>
      </c>
      <c r="AH61" s="396">
        <v>3243</v>
      </c>
      <c r="AI61" s="397">
        <v>2415</v>
      </c>
      <c r="AJ61" s="398">
        <f t="shared" si="11"/>
        <v>5658</v>
      </c>
      <c r="AK61" s="397">
        <v>2965</v>
      </c>
      <c r="AL61" s="397">
        <v>2355</v>
      </c>
      <c r="AM61" s="399">
        <f t="shared" si="12"/>
        <v>5320</v>
      </c>
      <c r="AN61" s="396">
        <v>2394</v>
      </c>
      <c r="AO61" s="397">
        <v>1912</v>
      </c>
      <c r="AP61" s="398">
        <f t="shared" si="13"/>
        <v>4306</v>
      </c>
      <c r="AQ61" s="397">
        <v>2084</v>
      </c>
      <c r="AR61" s="397">
        <v>1607</v>
      </c>
      <c r="AS61" s="399">
        <f t="shared" si="14"/>
        <v>3691</v>
      </c>
      <c r="AT61" s="396">
        <v>1957</v>
      </c>
      <c r="AU61" s="397">
        <v>1442</v>
      </c>
      <c r="AV61" s="398">
        <f t="shared" si="15"/>
        <v>3399</v>
      </c>
      <c r="AW61" s="397">
        <v>1603</v>
      </c>
      <c r="AX61" s="397">
        <v>1147</v>
      </c>
      <c r="AY61" s="399">
        <f t="shared" si="16"/>
        <v>2750</v>
      </c>
      <c r="AZ61" s="396">
        <v>1402</v>
      </c>
      <c r="BA61" s="397">
        <v>907</v>
      </c>
      <c r="BB61" s="398">
        <f t="shared" si="17"/>
        <v>2309</v>
      </c>
      <c r="BC61" s="397">
        <v>1531</v>
      </c>
      <c r="BD61" s="397">
        <v>796</v>
      </c>
      <c r="BE61" s="399">
        <f t="shared" si="18"/>
        <v>2327</v>
      </c>
      <c r="BF61" s="396">
        <v>692</v>
      </c>
      <c r="BG61" s="397">
        <v>366</v>
      </c>
      <c r="BH61" s="398">
        <f t="shared" si="19"/>
        <v>1058</v>
      </c>
      <c r="BJ61" s="403">
        <f t="shared" si="30"/>
        <v>45110</v>
      </c>
      <c r="BK61" s="404">
        <f t="shared" si="30"/>
        <v>36970</v>
      </c>
      <c r="BL61" s="405">
        <f t="shared" si="20"/>
        <v>82080</v>
      </c>
    </row>
    <row r="62" spans="1:64" ht="15">
      <c r="A62" s="2428"/>
      <c r="B62" s="2437"/>
      <c r="C62" s="395" t="s">
        <v>1852</v>
      </c>
      <c r="D62" s="396">
        <v>2586</v>
      </c>
      <c r="E62" s="397">
        <v>2662</v>
      </c>
      <c r="F62" s="398">
        <f t="shared" si="1"/>
        <v>5248</v>
      </c>
      <c r="G62" s="397">
        <v>4413</v>
      </c>
      <c r="H62" s="397">
        <v>4451</v>
      </c>
      <c r="I62" s="399">
        <f t="shared" si="2"/>
        <v>8864</v>
      </c>
      <c r="J62" s="396">
        <v>7458</v>
      </c>
      <c r="K62" s="397">
        <v>7702</v>
      </c>
      <c r="L62" s="398">
        <f t="shared" si="3"/>
        <v>15160</v>
      </c>
      <c r="M62" s="397">
        <v>8107</v>
      </c>
      <c r="N62" s="397">
        <v>8563</v>
      </c>
      <c r="O62" s="399">
        <f t="shared" si="4"/>
        <v>16670</v>
      </c>
      <c r="P62" s="396">
        <v>9125</v>
      </c>
      <c r="Q62" s="397">
        <v>9121</v>
      </c>
      <c r="R62" s="398">
        <f t="shared" si="5"/>
        <v>18246</v>
      </c>
      <c r="S62" s="397">
        <v>10131</v>
      </c>
      <c r="T62" s="397">
        <v>8479</v>
      </c>
      <c r="U62" s="399">
        <f t="shared" si="6"/>
        <v>18610</v>
      </c>
      <c r="V62" s="396">
        <v>9465</v>
      </c>
      <c r="W62" s="397">
        <v>6715</v>
      </c>
      <c r="X62" s="398">
        <f t="shared" si="7"/>
        <v>16180</v>
      </c>
      <c r="Y62" s="397">
        <v>8544</v>
      </c>
      <c r="Z62" s="397">
        <v>6351</v>
      </c>
      <c r="AA62" s="399">
        <f t="shared" si="8"/>
        <v>14895</v>
      </c>
      <c r="AB62" s="396">
        <v>8146</v>
      </c>
      <c r="AC62" s="397">
        <v>6074</v>
      </c>
      <c r="AD62" s="398">
        <f t="shared" si="9"/>
        <v>14220</v>
      </c>
      <c r="AE62" s="397">
        <v>8325</v>
      </c>
      <c r="AF62" s="397">
        <v>6179</v>
      </c>
      <c r="AG62" s="399">
        <f t="shared" si="10"/>
        <v>14504</v>
      </c>
      <c r="AH62" s="396">
        <v>9228</v>
      </c>
      <c r="AI62" s="397">
        <v>7132</v>
      </c>
      <c r="AJ62" s="398">
        <f t="shared" si="11"/>
        <v>16360</v>
      </c>
      <c r="AK62" s="397">
        <v>8595</v>
      </c>
      <c r="AL62" s="397">
        <v>6560</v>
      </c>
      <c r="AM62" s="399">
        <f t="shared" si="12"/>
        <v>15155</v>
      </c>
      <c r="AN62" s="396">
        <v>6942</v>
      </c>
      <c r="AO62" s="397">
        <v>5360</v>
      </c>
      <c r="AP62" s="398">
        <f t="shared" si="13"/>
        <v>12302</v>
      </c>
      <c r="AQ62" s="397">
        <v>6333</v>
      </c>
      <c r="AR62" s="397">
        <v>4543</v>
      </c>
      <c r="AS62" s="399">
        <f t="shared" si="14"/>
        <v>10876</v>
      </c>
      <c r="AT62" s="396">
        <v>5895</v>
      </c>
      <c r="AU62" s="397">
        <v>4173</v>
      </c>
      <c r="AV62" s="398">
        <f t="shared" si="15"/>
        <v>10068</v>
      </c>
      <c r="AW62" s="397">
        <v>4946</v>
      </c>
      <c r="AX62" s="397">
        <v>3324</v>
      </c>
      <c r="AY62" s="399">
        <f t="shared" si="16"/>
        <v>8270</v>
      </c>
      <c r="AZ62" s="396">
        <v>4439</v>
      </c>
      <c r="BA62" s="397">
        <v>2621</v>
      </c>
      <c r="BB62" s="398">
        <f t="shared" si="17"/>
        <v>7060</v>
      </c>
      <c r="BC62" s="397">
        <v>5000</v>
      </c>
      <c r="BD62" s="397">
        <v>2347</v>
      </c>
      <c r="BE62" s="399">
        <f t="shared" si="18"/>
        <v>7347</v>
      </c>
      <c r="BF62" s="396">
        <v>2196</v>
      </c>
      <c r="BG62" s="397">
        <v>1035</v>
      </c>
      <c r="BH62" s="398">
        <f t="shared" si="19"/>
        <v>3231</v>
      </c>
      <c r="BJ62" s="403">
        <f t="shared" si="30"/>
        <v>129874</v>
      </c>
      <c r="BK62" s="404">
        <f t="shared" si="30"/>
        <v>103392</v>
      </c>
      <c r="BL62" s="405">
        <f t="shared" si="20"/>
        <v>233266</v>
      </c>
    </row>
    <row r="63" spans="1:64" ht="15">
      <c r="A63" s="2428"/>
      <c r="B63" s="2437"/>
      <c r="C63" s="395" t="s">
        <v>1853</v>
      </c>
      <c r="D63" s="396">
        <v>33</v>
      </c>
      <c r="E63" s="397">
        <v>10</v>
      </c>
      <c r="F63" s="398">
        <f t="shared" si="1"/>
        <v>43</v>
      </c>
      <c r="G63" s="397">
        <v>31</v>
      </c>
      <c r="H63" s="397">
        <v>55</v>
      </c>
      <c r="I63" s="399">
        <f t="shared" si="2"/>
        <v>86</v>
      </c>
      <c r="J63" s="396">
        <v>83</v>
      </c>
      <c r="K63" s="397">
        <v>101</v>
      </c>
      <c r="L63" s="398">
        <f t="shared" si="3"/>
        <v>184</v>
      </c>
      <c r="M63" s="397">
        <v>71</v>
      </c>
      <c r="N63" s="397">
        <v>88</v>
      </c>
      <c r="O63" s="399">
        <f t="shared" si="4"/>
        <v>159</v>
      </c>
      <c r="P63" s="396">
        <v>87</v>
      </c>
      <c r="Q63" s="397">
        <v>117</v>
      </c>
      <c r="R63" s="398">
        <f t="shared" si="5"/>
        <v>204</v>
      </c>
      <c r="S63" s="397">
        <v>65</v>
      </c>
      <c r="T63" s="397">
        <v>87</v>
      </c>
      <c r="U63" s="399">
        <f t="shared" si="6"/>
        <v>152</v>
      </c>
      <c r="V63" s="396">
        <v>50</v>
      </c>
      <c r="W63" s="397">
        <v>31</v>
      </c>
      <c r="X63" s="398">
        <f t="shared" si="7"/>
        <v>81</v>
      </c>
      <c r="Y63" s="397">
        <v>82</v>
      </c>
      <c r="Z63" s="397">
        <v>51</v>
      </c>
      <c r="AA63" s="399">
        <f t="shared" si="8"/>
        <v>133</v>
      </c>
      <c r="AB63" s="396">
        <v>70</v>
      </c>
      <c r="AC63" s="397">
        <v>62</v>
      </c>
      <c r="AD63" s="398">
        <f t="shared" si="9"/>
        <v>132</v>
      </c>
      <c r="AE63" s="397">
        <v>79</v>
      </c>
      <c r="AF63" s="397">
        <v>74</v>
      </c>
      <c r="AG63" s="399">
        <f t="shared" si="10"/>
        <v>153</v>
      </c>
      <c r="AH63" s="396">
        <v>71</v>
      </c>
      <c r="AI63" s="397">
        <v>56</v>
      </c>
      <c r="AJ63" s="398">
        <f t="shared" si="11"/>
        <v>127</v>
      </c>
      <c r="AK63" s="397">
        <v>71</v>
      </c>
      <c r="AL63" s="397">
        <v>59</v>
      </c>
      <c r="AM63" s="399">
        <f t="shared" si="12"/>
        <v>130</v>
      </c>
      <c r="AN63" s="396">
        <v>54</v>
      </c>
      <c r="AO63" s="397">
        <v>55</v>
      </c>
      <c r="AP63" s="398">
        <f t="shared" si="13"/>
        <v>109</v>
      </c>
      <c r="AQ63" s="397">
        <v>38</v>
      </c>
      <c r="AR63" s="397">
        <v>48</v>
      </c>
      <c r="AS63" s="399">
        <f t="shared" si="14"/>
        <v>86</v>
      </c>
      <c r="AT63" s="396">
        <v>24</v>
      </c>
      <c r="AU63" s="397">
        <v>23</v>
      </c>
      <c r="AV63" s="398">
        <f t="shared" si="15"/>
        <v>47</v>
      </c>
      <c r="AW63" s="397">
        <v>16</v>
      </c>
      <c r="AX63" s="397">
        <v>26</v>
      </c>
      <c r="AY63" s="399">
        <f t="shared" si="16"/>
        <v>42</v>
      </c>
      <c r="AZ63" s="396">
        <v>11</v>
      </c>
      <c r="BA63" s="397">
        <v>9</v>
      </c>
      <c r="BB63" s="398">
        <f t="shared" si="17"/>
        <v>20</v>
      </c>
      <c r="BC63" s="397">
        <v>5</v>
      </c>
      <c r="BD63" s="397">
        <v>4</v>
      </c>
      <c r="BE63" s="399">
        <f t="shared" si="18"/>
        <v>9</v>
      </c>
      <c r="BF63" s="396">
        <v>2</v>
      </c>
      <c r="BG63" s="397">
        <v>0</v>
      </c>
      <c r="BH63" s="398">
        <f t="shared" si="19"/>
        <v>2</v>
      </c>
      <c r="BJ63" s="403">
        <f t="shared" si="30"/>
        <v>943</v>
      </c>
      <c r="BK63" s="404">
        <f t="shared" si="30"/>
        <v>956</v>
      </c>
      <c r="BL63" s="405">
        <f t="shared" si="20"/>
        <v>1899</v>
      </c>
    </row>
    <row r="64" spans="1:64" ht="15">
      <c r="A64" s="2428"/>
      <c r="B64" s="2437"/>
      <c r="C64" s="395" t="s">
        <v>1854</v>
      </c>
      <c r="D64" s="396">
        <v>272</v>
      </c>
      <c r="E64" s="397">
        <v>303</v>
      </c>
      <c r="F64" s="398">
        <f t="shared" si="1"/>
        <v>575</v>
      </c>
      <c r="G64" s="397">
        <v>388</v>
      </c>
      <c r="H64" s="397">
        <v>436</v>
      </c>
      <c r="I64" s="399">
        <f t="shared" si="2"/>
        <v>824</v>
      </c>
      <c r="J64" s="396">
        <v>767</v>
      </c>
      <c r="K64" s="397">
        <v>773</v>
      </c>
      <c r="L64" s="398">
        <f t="shared" si="3"/>
        <v>1540</v>
      </c>
      <c r="M64" s="397">
        <v>885</v>
      </c>
      <c r="N64" s="397">
        <v>951</v>
      </c>
      <c r="O64" s="399">
        <f t="shared" si="4"/>
        <v>1836</v>
      </c>
      <c r="P64" s="396">
        <v>938</v>
      </c>
      <c r="Q64" s="397">
        <v>1004</v>
      </c>
      <c r="R64" s="398">
        <f t="shared" si="5"/>
        <v>1942</v>
      </c>
      <c r="S64" s="397">
        <v>929</v>
      </c>
      <c r="T64" s="397">
        <v>963</v>
      </c>
      <c r="U64" s="399">
        <f t="shared" si="6"/>
        <v>1892</v>
      </c>
      <c r="V64" s="396">
        <v>794</v>
      </c>
      <c r="W64" s="397">
        <v>738</v>
      </c>
      <c r="X64" s="398">
        <f t="shared" si="7"/>
        <v>1532</v>
      </c>
      <c r="Y64" s="397">
        <v>726</v>
      </c>
      <c r="Z64" s="397">
        <v>717</v>
      </c>
      <c r="AA64" s="399">
        <f t="shared" si="8"/>
        <v>1443</v>
      </c>
      <c r="AB64" s="396">
        <v>915</v>
      </c>
      <c r="AC64" s="397">
        <v>855</v>
      </c>
      <c r="AD64" s="398">
        <f t="shared" si="9"/>
        <v>1770</v>
      </c>
      <c r="AE64" s="397">
        <v>878</v>
      </c>
      <c r="AF64" s="397">
        <v>838</v>
      </c>
      <c r="AG64" s="399">
        <f t="shared" si="10"/>
        <v>1716</v>
      </c>
      <c r="AH64" s="396">
        <v>991</v>
      </c>
      <c r="AI64" s="397">
        <v>916</v>
      </c>
      <c r="AJ64" s="398">
        <f t="shared" si="11"/>
        <v>1907</v>
      </c>
      <c r="AK64" s="397">
        <v>835</v>
      </c>
      <c r="AL64" s="397">
        <v>799</v>
      </c>
      <c r="AM64" s="399">
        <f t="shared" si="12"/>
        <v>1634</v>
      </c>
      <c r="AN64" s="396">
        <v>648</v>
      </c>
      <c r="AO64" s="397">
        <v>653</v>
      </c>
      <c r="AP64" s="398">
        <f t="shared" si="13"/>
        <v>1301</v>
      </c>
      <c r="AQ64" s="397">
        <v>544</v>
      </c>
      <c r="AR64" s="397">
        <v>551</v>
      </c>
      <c r="AS64" s="399">
        <f t="shared" si="14"/>
        <v>1095</v>
      </c>
      <c r="AT64" s="396">
        <v>511</v>
      </c>
      <c r="AU64" s="397">
        <v>477</v>
      </c>
      <c r="AV64" s="398">
        <f t="shared" si="15"/>
        <v>988</v>
      </c>
      <c r="AW64" s="397">
        <v>436</v>
      </c>
      <c r="AX64" s="397">
        <v>386</v>
      </c>
      <c r="AY64" s="399">
        <f t="shared" si="16"/>
        <v>822</v>
      </c>
      <c r="AZ64" s="396">
        <v>293</v>
      </c>
      <c r="BA64" s="397">
        <v>304</v>
      </c>
      <c r="BB64" s="398">
        <f t="shared" si="17"/>
        <v>597</v>
      </c>
      <c r="BC64" s="397">
        <v>250</v>
      </c>
      <c r="BD64" s="397">
        <v>202</v>
      </c>
      <c r="BE64" s="399">
        <f t="shared" si="18"/>
        <v>452</v>
      </c>
      <c r="BF64" s="396">
        <v>90</v>
      </c>
      <c r="BG64" s="397">
        <v>84</v>
      </c>
      <c r="BH64" s="398">
        <f t="shared" si="19"/>
        <v>174</v>
      </c>
      <c r="BJ64" s="403">
        <f t="shared" si="30"/>
        <v>12090</v>
      </c>
      <c r="BK64" s="404">
        <f t="shared" si="30"/>
        <v>11950</v>
      </c>
      <c r="BL64" s="405">
        <f t="shared" si="20"/>
        <v>24040</v>
      </c>
    </row>
    <row r="65" spans="1:202" ht="15">
      <c r="A65" s="2428"/>
      <c r="B65" s="2437"/>
      <c r="C65" s="395" t="s">
        <v>1855</v>
      </c>
      <c r="D65" s="396">
        <v>187</v>
      </c>
      <c r="E65" s="397">
        <v>183</v>
      </c>
      <c r="F65" s="398">
        <f t="shared" si="1"/>
        <v>370</v>
      </c>
      <c r="G65" s="397">
        <v>335</v>
      </c>
      <c r="H65" s="397">
        <v>327</v>
      </c>
      <c r="I65" s="399">
        <f t="shared" si="2"/>
        <v>662</v>
      </c>
      <c r="J65" s="396">
        <v>512</v>
      </c>
      <c r="K65" s="397">
        <v>592</v>
      </c>
      <c r="L65" s="398">
        <f t="shared" si="3"/>
        <v>1104</v>
      </c>
      <c r="M65" s="397">
        <v>589</v>
      </c>
      <c r="N65" s="397">
        <v>629</v>
      </c>
      <c r="O65" s="399">
        <f t="shared" si="4"/>
        <v>1218</v>
      </c>
      <c r="P65" s="396">
        <v>665</v>
      </c>
      <c r="Q65" s="397">
        <v>676</v>
      </c>
      <c r="R65" s="398">
        <f t="shared" si="5"/>
        <v>1341</v>
      </c>
      <c r="S65" s="397">
        <v>644</v>
      </c>
      <c r="T65" s="397">
        <v>617</v>
      </c>
      <c r="U65" s="399">
        <f t="shared" si="6"/>
        <v>1261</v>
      </c>
      <c r="V65" s="396">
        <v>617</v>
      </c>
      <c r="W65" s="397">
        <v>512</v>
      </c>
      <c r="X65" s="398">
        <f t="shared" si="7"/>
        <v>1129</v>
      </c>
      <c r="Y65" s="397">
        <v>479</v>
      </c>
      <c r="Z65" s="397">
        <v>483</v>
      </c>
      <c r="AA65" s="399">
        <f t="shared" si="8"/>
        <v>962</v>
      </c>
      <c r="AB65" s="396">
        <v>562</v>
      </c>
      <c r="AC65" s="397">
        <v>471</v>
      </c>
      <c r="AD65" s="398">
        <f t="shared" si="9"/>
        <v>1033</v>
      </c>
      <c r="AE65" s="397">
        <v>537</v>
      </c>
      <c r="AF65" s="397">
        <v>533</v>
      </c>
      <c r="AG65" s="399">
        <f t="shared" si="10"/>
        <v>1070</v>
      </c>
      <c r="AH65" s="396">
        <v>564</v>
      </c>
      <c r="AI65" s="397">
        <v>587</v>
      </c>
      <c r="AJ65" s="398">
        <f t="shared" si="11"/>
        <v>1151</v>
      </c>
      <c r="AK65" s="397">
        <v>493</v>
      </c>
      <c r="AL65" s="397">
        <v>456</v>
      </c>
      <c r="AM65" s="399">
        <f t="shared" si="12"/>
        <v>949</v>
      </c>
      <c r="AN65" s="396">
        <v>399</v>
      </c>
      <c r="AO65" s="397">
        <v>371</v>
      </c>
      <c r="AP65" s="398">
        <f t="shared" si="13"/>
        <v>770</v>
      </c>
      <c r="AQ65" s="397">
        <v>301</v>
      </c>
      <c r="AR65" s="397">
        <v>352</v>
      </c>
      <c r="AS65" s="399">
        <f t="shared" si="14"/>
        <v>653</v>
      </c>
      <c r="AT65" s="396">
        <v>257</v>
      </c>
      <c r="AU65" s="397">
        <v>283</v>
      </c>
      <c r="AV65" s="398">
        <f t="shared" si="15"/>
        <v>540</v>
      </c>
      <c r="AW65" s="397">
        <v>223</v>
      </c>
      <c r="AX65" s="397">
        <v>243</v>
      </c>
      <c r="AY65" s="399">
        <f t="shared" si="16"/>
        <v>466</v>
      </c>
      <c r="AZ65" s="396">
        <v>162</v>
      </c>
      <c r="BA65" s="397">
        <v>184</v>
      </c>
      <c r="BB65" s="398">
        <f t="shared" si="17"/>
        <v>346</v>
      </c>
      <c r="BC65" s="397">
        <v>142</v>
      </c>
      <c r="BD65" s="397">
        <v>120</v>
      </c>
      <c r="BE65" s="399">
        <f t="shared" si="18"/>
        <v>262</v>
      </c>
      <c r="BF65" s="396">
        <v>49</v>
      </c>
      <c r="BG65" s="397">
        <v>49</v>
      </c>
      <c r="BH65" s="398">
        <f t="shared" si="19"/>
        <v>98</v>
      </c>
      <c r="BJ65" s="403">
        <f t="shared" si="30"/>
        <v>7717</v>
      </c>
      <c r="BK65" s="404">
        <f t="shared" si="30"/>
        <v>7668</v>
      </c>
      <c r="BL65" s="405">
        <f t="shared" si="20"/>
        <v>15385</v>
      </c>
    </row>
    <row r="66" spans="1:202" ht="15">
      <c r="A66" s="2428"/>
      <c r="B66" s="2437"/>
      <c r="C66" s="395" t="s">
        <v>1856</v>
      </c>
      <c r="D66" s="396">
        <v>44</v>
      </c>
      <c r="E66" s="397">
        <v>32</v>
      </c>
      <c r="F66" s="398">
        <f t="shared" si="1"/>
        <v>76</v>
      </c>
      <c r="G66" s="397">
        <v>87</v>
      </c>
      <c r="H66" s="397">
        <v>77</v>
      </c>
      <c r="I66" s="399">
        <f t="shared" si="2"/>
        <v>164</v>
      </c>
      <c r="J66" s="396">
        <v>137</v>
      </c>
      <c r="K66" s="397">
        <v>168</v>
      </c>
      <c r="L66" s="398">
        <f t="shared" si="3"/>
        <v>305</v>
      </c>
      <c r="M66" s="397">
        <v>181</v>
      </c>
      <c r="N66" s="397">
        <v>166</v>
      </c>
      <c r="O66" s="399">
        <f t="shared" si="4"/>
        <v>347</v>
      </c>
      <c r="P66" s="396">
        <v>212</v>
      </c>
      <c r="Q66" s="397">
        <v>216</v>
      </c>
      <c r="R66" s="398">
        <f t="shared" si="5"/>
        <v>428</v>
      </c>
      <c r="S66" s="397">
        <v>183</v>
      </c>
      <c r="T66" s="397">
        <v>177</v>
      </c>
      <c r="U66" s="399">
        <f t="shared" si="6"/>
        <v>360</v>
      </c>
      <c r="V66" s="396">
        <v>187</v>
      </c>
      <c r="W66" s="397">
        <v>147</v>
      </c>
      <c r="X66" s="398">
        <f t="shared" si="7"/>
        <v>334</v>
      </c>
      <c r="Y66" s="397">
        <v>157</v>
      </c>
      <c r="Z66" s="397">
        <v>120</v>
      </c>
      <c r="AA66" s="399">
        <f t="shared" si="8"/>
        <v>277</v>
      </c>
      <c r="AB66" s="396">
        <v>171</v>
      </c>
      <c r="AC66" s="397">
        <v>134</v>
      </c>
      <c r="AD66" s="398">
        <f t="shared" si="9"/>
        <v>305</v>
      </c>
      <c r="AE66" s="397">
        <v>164</v>
      </c>
      <c r="AF66" s="397">
        <v>149</v>
      </c>
      <c r="AG66" s="399">
        <f t="shared" si="10"/>
        <v>313</v>
      </c>
      <c r="AH66" s="396">
        <v>179</v>
      </c>
      <c r="AI66" s="397">
        <v>180</v>
      </c>
      <c r="AJ66" s="398">
        <f t="shared" si="11"/>
        <v>359</v>
      </c>
      <c r="AK66" s="397">
        <v>165</v>
      </c>
      <c r="AL66" s="397">
        <v>136</v>
      </c>
      <c r="AM66" s="399">
        <f t="shared" si="12"/>
        <v>301</v>
      </c>
      <c r="AN66" s="396">
        <v>107</v>
      </c>
      <c r="AO66" s="397">
        <v>110</v>
      </c>
      <c r="AP66" s="398">
        <f t="shared" si="13"/>
        <v>217</v>
      </c>
      <c r="AQ66" s="397">
        <v>98</v>
      </c>
      <c r="AR66" s="397">
        <v>77</v>
      </c>
      <c r="AS66" s="399">
        <f t="shared" si="14"/>
        <v>175</v>
      </c>
      <c r="AT66" s="396">
        <v>104</v>
      </c>
      <c r="AU66" s="397">
        <v>75</v>
      </c>
      <c r="AV66" s="398">
        <f t="shared" si="15"/>
        <v>179</v>
      </c>
      <c r="AW66" s="397">
        <v>65</v>
      </c>
      <c r="AX66" s="397">
        <v>77</v>
      </c>
      <c r="AY66" s="399">
        <f t="shared" si="16"/>
        <v>142</v>
      </c>
      <c r="AZ66" s="396">
        <v>68</v>
      </c>
      <c r="BA66" s="397">
        <v>57</v>
      </c>
      <c r="BB66" s="398">
        <f t="shared" si="17"/>
        <v>125</v>
      </c>
      <c r="BC66" s="397">
        <v>49</v>
      </c>
      <c r="BD66" s="397">
        <v>45</v>
      </c>
      <c r="BE66" s="399">
        <f t="shared" si="18"/>
        <v>94</v>
      </c>
      <c r="BF66" s="396">
        <v>22</v>
      </c>
      <c r="BG66" s="397">
        <v>22</v>
      </c>
      <c r="BH66" s="398">
        <f t="shared" si="19"/>
        <v>44</v>
      </c>
      <c r="BJ66" s="403">
        <f t="shared" si="30"/>
        <v>2380</v>
      </c>
      <c r="BK66" s="404">
        <f t="shared" si="30"/>
        <v>2165</v>
      </c>
      <c r="BL66" s="405">
        <f t="shared" si="20"/>
        <v>4545</v>
      </c>
    </row>
    <row r="67" spans="1:202" ht="15">
      <c r="A67" s="2428"/>
      <c r="B67" s="2437"/>
      <c r="C67" s="395" t="s">
        <v>1857</v>
      </c>
      <c r="D67" s="396">
        <v>70</v>
      </c>
      <c r="E67" s="397">
        <v>96</v>
      </c>
      <c r="F67" s="398">
        <f t="shared" si="1"/>
        <v>166</v>
      </c>
      <c r="G67" s="397">
        <v>148</v>
      </c>
      <c r="H67" s="397">
        <v>177</v>
      </c>
      <c r="I67" s="399">
        <f t="shared" si="2"/>
        <v>325</v>
      </c>
      <c r="J67" s="396">
        <v>261</v>
      </c>
      <c r="K67" s="397">
        <v>293</v>
      </c>
      <c r="L67" s="398">
        <f t="shared" si="3"/>
        <v>554</v>
      </c>
      <c r="M67" s="397">
        <v>346</v>
      </c>
      <c r="N67" s="397">
        <v>313</v>
      </c>
      <c r="O67" s="399">
        <f t="shared" si="4"/>
        <v>659</v>
      </c>
      <c r="P67" s="396">
        <v>392</v>
      </c>
      <c r="Q67" s="397">
        <v>459</v>
      </c>
      <c r="R67" s="398">
        <f t="shared" si="5"/>
        <v>851</v>
      </c>
      <c r="S67" s="397">
        <v>372</v>
      </c>
      <c r="T67" s="397">
        <v>357</v>
      </c>
      <c r="U67" s="399">
        <f t="shared" si="6"/>
        <v>729</v>
      </c>
      <c r="V67" s="396">
        <v>293</v>
      </c>
      <c r="W67" s="397">
        <v>281</v>
      </c>
      <c r="X67" s="398">
        <f t="shared" si="7"/>
        <v>574</v>
      </c>
      <c r="Y67" s="397">
        <v>299</v>
      </c>
      <c r="Z67" s="397">
        <v>278</v>
      </c>
      <c r="AA67" s="399">
        <f t="shared" si="8"/>
        <v>577</v>
      </c>
      <c r="AB67" s="396">
        <v>306</v>
      </c>
      <c r="AC67" s="397">
        <v>279</v>
      </c>
      <c r="AD67" s="398">
        <f t="shared" si="9"/>
        <v>585</v>
      </c>
      <c r="AE67" s="397">
        <v>360</v>
      </c>
      <c r="AF67" s="397">
        <v>311</v>
      </c>
      <c r="AG67" s="399">
        <f t="shared" si="10"/>
        <v>671</v>
      </c>
      <c r="AH67" s="396">
        <v>316</v>
      </c>
      <c r="AI67" s="397">
        <v>335</v>
      </c>
      <c r="AJ67" s="398">
        <f t="shared" si="11"/>
        <v>651</v>
      </c>
      <c r="AK67" s="397">
        <v>283</v>
      </c>
      <c r="AL67" s="397">
        <v>267</v>
      </c>
      <c r="AM67" s="399">
        <f t="shared" si="12"/>
        <v>550</v>
      </c>
      <c r="AN67" s="396">
        <v>225</v>
      </c>
      <c r="AO67" s="397">
        <v>237</v>
      </c>
      <c r="AP67" s="398">
        <f t="shared" si="13"/>
        <v>462</v>
      </c>
      <c r="AQ67" s="397">
        <v>184</v>
      </c>
      <c r="AR67" s="397">
        <v>186</v>
      </c>
      <c r="AS67" s="399">
        <f t="shared" si="14"/>
        <v>370</v>
      </c>
      <c r="AT67" s="396">
        <v>155</v>
      </c>
      <c r="AU67" s="397">
        <v>175</v>
      </c>
      <c r="AV67" s="398">
        <f t="shared" si="15"/>
        <v>330</v>
      </c>
      <c r="AW67" s="397">
        <v>151</v>
      </c>
      <c r="AX67" s="397">
        <v>134</v>
      </c>
      <c r="AY67" s="399">
        <f t="shared" si="16"/>
        <v>285</v>
      </c>
      <c r="AZ67" s="396">
        <v>123</v>
      </c>
      <c r="BA67" s="397">
        <v>110</v>
      </c>
      <c r="BB67" s="398">
        <f t="shared" si="17"/>
        <v>233</v>
      </c>
      <c r="BC67" s="397">
        <v>122</v>
      </c>
      <c r="BD67" s="397">
        <v>72</v>
      </c>
      <c r="BE67" s="399">
        <f t="shared" si="18"/>
        <v>194</v>
      </c>
      <c r="BF67" s="396">
        <v>53</v>
      </c>
      <c r="BG67" s="397">
        <v>32</v>
      </c>
      <c r="BH67" s="398">
        <f t="shared" si="19"/>
        <v>85</v>
      </c>
      <c r="BJ67" s="403">
        <f t="shared" si="30"/>
        <v>4459</v>
      </c>
      <c r="BK67" s="404">
        <f t="shared" si="30"/>
        <v>4392</v>
      </c>
      <c r="BL67" s="405">
        <f t="shared" si="20"/>
        <v>8851</v>
      </c>
    </row>
    <row r="68" spans="1:202" ht="15">
      <c r="A68" s="2428"/>
      <c r="B68" s="2437"/>
      <c r="C68" s="395" t="s">
        <v>1858</v>
      </c>
      <c r="D68" s="396">
        <v>64</v>
      </c>
      <c r="E68" s="397">
        <v>54</v>
      </c>
      <c r="F68" s="398">
        <f t="shared" si="1"/>
        <v>118</v>
      </c>
      <c r="G68" s="397">
        <v>106</v>
      </c>
      <c r="H68" s="397">
        <v>105</v>
      </c>
      <c r="I68" s="399">
        <f t="shared" si="2"/>
        <v>211</v>
      </c>
      <c r="J68" s="396">
        <v>192</v>
      </c>
      <c r="K68" s="397">
        <v>167</v>
      </c>
      <c r="L68" s="398">
        <f t="shared" si="3"/>
        <v>359</v>
      </c>
      <c r="M68" s="397">
        <v>216</v>
      </c>
      <c r="N68" s="397">
        <v>275</v>
      </c>
      <c r="O68" s="399">
        <f t="shared" si="4"/>
        <v>491</v>
      </c>
      <c r="P68" s="396">
        <v>269</v>
      </c>
      <c r="Q68" s="397">
        <v>267</v>
      </c>
      <c r="R68" s="398">
        <f t="shared" si="5"/>
        <v>536</v>
      </c>
      <c r="S68" s="397">
        <v>242</v>
      </c>
      <c r="T68" s="397">
        <v>211</v>
      </c>
      <c r="U68" s="399">
        <f t="shared" si="6"/>
        <v>453</v>
      </c>
      <c r="V68" s="396">
        <v>185</v>
      </c>
      <c r="W68" s="397">
        <v>158</v>
      </c>
      <c r="X68" s="398">
        <f t="shared" si="7"/>
        <v>343</v>
      </c>
      <c r="Y68" s="397">
        <v>167</v>
      </c>
      <c r="Z68" s="397">
        <v>167</v>
      </c>
      <c r="AA68" s="399">
        <f t="shared" si="8"/>
        <v>334</v>
      </c>
      <c r="AB68" s="396">
        <v>225</v>
      </c>
      <c r="AC68" s="397">
        <v>160</v>
      </c>
      <c r="AD68" s="398">
        <f t="shared" si="9"/>
        <v>385</v>
      </c>
      <c r="AE68" s="397">
        <v>214</v>
      </c>
      <c r="AF68" s="397">
        <v>178</v>
      </c>
      <c r="AG68" s="399">
        <f t="shared" si="10"/>
        <v>392</v>
      </c>
      <c r="AH68" s="396">
        <v>210</v>
      </c>
      <c r="AI68" s="397">
        <v>225</v>
      </c>
      <c r="AJ68" s="398">
        <f t="shared" si="11"/>
        <v>435</v>
      </c>
      <c r="AK68" s="397">
        <v>207</v>
      </c>
      <c r="AL68" s="397">
        <v>200</v>
      </c>
      <c r="AM68" s="399">
        <f t="shared" si="12"/>
        <v>407</v>
      </c>
      <c r="AN68" s="396">
        <v>151</v>
      </c>
      <c r="AO68" s="397">
        <v>134</v>
      </c>
      <c r="AP68" s="398">
        <f t="shared" si="13"/>
        <v>285</v>
      </c>
      <c r="AQ68" s="397">
        <v>115</v>
      </c>
      <c r="AR68" s="397">
        <v>111</v>
      </c>
      <c r="AS68" s="399">
        <f t="shared" si="14"/>
        <v>226</v>
      </c>
      <c r="AT68" s="396">
        <v>109</v>
      </c>
      <c r="AU68" s="397">
        <v>106</v>
      </c>
      <c r="AV68" s="398">
        <f t="shared" si="15"/>
        <v>215</v>
      </c>
      <c r="AW68" s="397">
        <v>100</v>
      </c>
      <c r="AX68" s="397">
        <v>78</v>
      </c>
      <c r="AY68" s="399">
        <f t="shared" si="16"/>
        <v>178</v>
      </c>
      <c r="AZ68" s="396">
        <v>82</v>
      </c>
      <c r="BA68" s="397">
        <v>73</v>
      </c>
      <c r="BB68" s="398">
        <f t="shared" si="17"/>
        <v>155</v>
      </c>
      <c r="BC68" s="397">
        <v>79</v>
      </c>
      <c r="BD68" s="397">
        <v>48</v>
      </c>
      <c r="BE68" s="399">
        <f t="shared" si="18"/>
        <v>127</v>
      </c>
      <c r="BF68" s="396">
        <v>32</v>
      </c>
      <c r="BG68" s="397">
        <v>21</v>
      </c>
      <c r="BH68" s="398">
        <f t="shared" si="19"/>
        <v>53</v>
      </c>
      <c r="BJ68" s="403">
        <f t="shared" si="30"/>
        <v>2965</v>
      </c>
      <c r="BK68" s="404">
        <f t="shared" si="30"/>
        <v>2738</v>
      </c>
      <c r="BL68" s="405">
        <f t="shared" si="20"/>
        <v>5703</v>
      </c>
    </row>
    <row r="69" spans="1:202" ht="15">
      <c r="A69" s="2428"/>
      <c r="B69" s="2437"/>
      <c r="C69" s="395" t="s">
        <v>1859</v>
      </c>
      <c r="D69" s="396">
        <v>823</v>
      </c>
      <c r="E69" s="397">
        <v>871</v>
      </c>
      <c r="F69" s="398">
        <f t="shared" si="1"/>
        <v>1694</v>
      </c>
      <c r="G69" s="397">
        <v>1517</v>
      </c>
      <c r="H69" s="397">
        <v>1440</v>
      </c>
      <c r="I69" s="399">
        <f t="shared" si="2"/>
        <v>2957</v>
      </c>
      <c r="J69" s="396">
        <v>2527</v>
      </c>
      <c r="K69" s="397">
        <v>2643</v>
      </c>
      <c r="L69" s="398">
        <f t="shared" si="3"/>
        <v>5170</v>
      </c>
      <c r="M69" s="397">
        <v>2913</v>
      </c>
      <c r="N69" s="397">
        <v>2989</v>
      </c>
      <c r="O69" s="399">
        <f t="shared" si="4"/>
        <v>5902</v>
      </c>
      <c r="P69" s="396">
        <v>3100</v>
      </c>
      <c r="Q69" s="397">
        <v>3211</v>
      </c>
      <c r="R69" s="398">
        <f t="shared" si="5"/>
        <v>6311</v>
      </c>
      <c r="S69" s="397">
        <v>3258</v>
      </c>
      <c r="T69" s="397">
        <v>2771</v>
      </c>
      <c r="U69" s="399">
        <f t="shared" si="6"/>
        <v>6029</v>
      </c>
      <c r="V69" s="396">
        <v>3098</v>
      </c>
      <c r="W69" s="397">
        <v>2241</v>
      </c>
      <c r="X69" s="398">
        <f t="shared" si="7"/>
        <v>5339</v>
      </c>
      <c r="Y69" s="397">
        <v>2799</v>
      </c>
      <c r="Z69" s="397">
        <v>2156</v>
      </c>
      <c r="AA69" s="399">
        <f t="shared" si="8"/>
        <v>4955</v>
      </c>
      <c r="AB69" s="396">
        <v>2810</v>
      </c>
      <c r="AC69" s="397">
        <v>2160</v>
      </c>
      <c r="AD69" s="398">
        <f t="shared" si="9"/>
        <v>4970</v>
      </c>
      <c r="AE69" s="397">
        <v>2585</v>
      </c>
      <c r="AF69" s="397">
        <v>2208</v>
      </c>
      <c r="AG69" s="399">
        <f t="shared" si="10"/>
        <v>4793</v>
      </c>
      <c r="AH69" s="396">
        <v>2971</v>
      </c>
      <c r="AI69" s="397">
        <v>2507</v>
      </c>
      <c r="AJ69" s="398">
        <f t="shared" si="11"/>
        <v>5478</v>
      </c>
      <c r="AK69" s="397">
        <v>2630</v>
      </c>
      <c r="AL69" s="397">
        <v>2122</v>
      </c>
      <c r="AM69" s="399">
        <f t="shared" si="12"/>
        <v>4752</v>
      </c>
      <c r="AN69" s="396">
        <v>2211</v>
      </c>
      <c r="AO69" s="397">
        <v>1824</v>
      </c>
      <c r="AP69" s="398">
        <f t="shared" si="13"/>
        <v>4035</v>
      </c>
      <c r="AQ69" s="397">
        <v>1814</v>
      </c>
      <c r="AR69" s="397">
        <v>1504</v>
      </c>
      <c r="AS69" s="399">
        <f t="shared" si="14"/>
        <v>3318</v>
      </c>
      <c r="AT69" s="396">
        <v>1643</v>
      </c>
      <c r="AU69" s="397">
        <v>1354</v>
      </c>
      <c r="AV69" s="398">
        <f t="shared" si="15"/>
        <v>2997</v>
      </c>
      <c r="AW69" s="397">
        <v>1330</v>
      </c>
      <c r="AX69" s="397">
        <v>1045</v>
      </c>
      <c r="AY69" s="399">
        <f t="shared" si="16"/>
        <v>2375</v>
      </c>
      <c r="AZ69" s="396">
        <v>1148</v>
      </c>
      <c r="BA69" s="397">
        <v>766</v>
      </c>
      <c r="BB69" s="398">
        <f t="shared" si="17"/>
        <v>1914</v>
      </c>
      <c r="BC69" s="397">
        <v>1282</v>
      </c>
      <c r="BD69" s="397">
        <v>734</v>
      </c>
      <c r="BE69" s="399">
        <f t="shared" si="18"/>
        <v>2016</v>
      </c>
      <c r="BF69" s="396">
        <v>547</v>
      </c>
      <c r="BG69" s="397">
        <v>324</v>
      </c>
      <c r="BH69" s="398">
        <f t="shared" si="19"/>
        <v>871</v>
      </c>
      <c r="BJ69" s="403">
        <f t="shared" si="30"/>
        <v>41006</v>
      </c>
      <c r="BK69" s="404">
        <f t="shared" si="30"/>
        <v>34870</v>
      </c>
      <c r="BL69" s="405">
        <f t="shared" si="20"/>
        <v>75876</v>
      </c>
    </row>
    <row r="70" spans="1:202" s="437" customFormat="1" ht="15">
      <c r="A70" s="2428"/>
      <c r="B70" s="2437"/>
      <c r="C70" s="395" t="s">
        <v>2152</v>
      </c>
      <c r="D70" s="396">
        <v>414</v>
      </c>
      <c r="E70" s="397">
        <v>436</v>
      </c>
      <c r="F70" s="398">
        <f t="shared" si="1"/>
        <v>850</v>
      </c>
      <c r="G70" s="397">
        <v>832</v>
      </c>
      <c r="H70" s="397">
        <v>851</v>
      </c>
      <c r="I70" s="399">
        <f t="shared" si="2"/>
        <v>1683</v>
      </c>
      <c r="J70" s="396">
        <v>1374</v>
      </c>
      <c r="K70" s="397">
        <v>1522</v>
      </c>
      <c r="L70" s="398">
        <f t="shared" si="3"/>
        <v>2896</v>
      </c>
      <c r="M70" s="397">
        <v>1575</v>
      </c>
      <c r="N70" s="397">
        <v>1671</v>
      </c>
      <c r="O70" s="399">
        <f t="shared" si="4"/>
        <v>3246</v>
      </c>
      <c r="P70" s="396">
        <v>1817</v>
      </c>
      <c r="Q70" s="397">
        <v>1690</v>
      </c>
      <c r="R70" s="398">
        <f t="shared" si="5"/>
        <v>3507</v>
      </c>
      <c r="S70" s="397">
        <v>1628</v>
      </c>
      <c r="T70" s="397">
        <v>1386</v>
      </c>
      <c r="U70" s="399">
        <f t="shared" si="6"/>
        <v>3014</v>
      </c>
      <c r="V70" s="396">
        <v>1628</v>
      </c>
      <c r="W70" s="397">
        <v>1196</v>
      </c>
      <c r="X70" s="398">
        <f t="shared" si="7"/>
        <v>2824</v>
      </c>
      <c r="Y70" s="397">
        <v>1320</v>
      </c>
      <c r="Z70" s="397">
        <v>1089</v>
      </c>
      <c r="AA70" s="399">
        <f t="shared" si="8"/>
        <v>2409</v>
      </c>
      <c r="AB70" s="396">
        <v>1474</v>
      </c>
      <c r="AC70" s="397">
        <v>1123</v>
      </c>
      <c r="AD70" s="398">
        <f t="shared" si="9"/>
        <v>2597</v>
      </c>
      <c r="AE70" s="397">
        <v>1393</v>
      </c>
      <c r="AF70" s="397">
        <v>1153</v>
      </c>
      <c r="AG70" s="399">
        <f t="shared" si="10"/>
        <v>2546</v>
      </c>
      <c r="AH70" s="396">
        <v>1543</v>
      </c>
      <c r="AI70" s="397">
        <v>1254</v>
      </c>
      <c r="AJ70" s="398">
        <f t="shared" si="11"/>
        <v>2797</v>
      </c>
      <c r="AK70" s="397">
        <v>1371</v>
      </c>
      <c r="AL70" s="397">
        <v>1147</v>
      </c>
      <c r="AM70" s="399">
        <f t="shared" si="12"/>
        <v>2518</v>
      </c>
      <c r="AN70" s="396">
        <v>1133</v>
      </c>
      <c r="AO70" s="397">
        <v>1029</v>
      </c>
      <c r="AP70" s="398">
        <f t="shared" si="13"/>
        <v>2162</v>
      </c>
      <c r="AQ70" s="397">
        <v>1050</v>
      </c>
      <c r="AR70" s="397">
        <v>827</v>
      </c>
      <c r="AS70" s="399">
        <f t="shared" si="14"/>
        <v>1877</v>
      </c>
      <c r="AT70" s="396">
        <v>888</v>
      </c>
      <c r="AU70" s="397">
        <v>802</v>
      </c>
      <c r="AV70" s="398">
        <f t="shared" si="15"/>
        <v>1690</v>
      </c>
      <c r="AW70" s="397">
        <v>753</v>
      </c>
      <c r="AX70" s="397">
        <v>632</v>
      </c>
      <c r="AY70" s="399">
        <f t="shared" si="16"/>
        <v>1385</v>
      </c>
      <c r="AZ70" s="396">
        <v>548</v>
      </c>
      <c r="BA70" s="397">
        <v>466</v>
      </c>
      <c r="BB70" s="398">
        <f t="shared" si="17"/>
        <v>1014</v>
      </c>
      <c r="BC70" s="397">
        <v>580</v>
      </c>
      <c r="BD70" s="397">
        <v>390</v>
      </c>
      <c r="BE70" s="399">
        <f t="shared" si="18"/>
        <v>970</v>
      </c>
      <c r="BF70" s="396">
        <v>263</v>
      </c>
      <c r="BG70" s="397">
        <v>176</v>
      </c>
      <c r="BH70" s="398">
        <f t="shared" si="19"/>
        <v>439</v>
      </c>
      <c r="BI70"/>
      <c r="BJ70" s="403">
        <f t="shared" si="30"/>
        <v>21584</v>
      </c>
      <c r="BK70" s="404">
        <f t="shared" si="30"/>
        <v>18840</v>
      </c>
      <c r="BL70" s="405">
        <f>SUM(BJ70:BK70)</f>
        <v>40424</v>
      </c>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ht="15">
      <c r="A71" s="2428"/>
      <c r="B71" s="2437"/>
      <c r="C71" s="395" t="s">
        <v>1860</v>
      </c>
      <c r="D71" s="396">
        <v>133</v>
      </c>
      <c r="E71" s="397">
        <v>111</v>
      </c>
      <c r="F71" s="398">
        <f t="shared" si="1"/>
        <v>244</v>
      </c>
      <c r="G71" s="397">
        <v>270</v>
      </c>
      <c r="H71" s="397">
        <v>252</v>
      </c>
      <c r="I71" s="399">
        <f t="shared" si="2"/>
        <v>522</v>
      </c>
      <c r="J71" s="396">
        <v>458</v>
      </c>
      <c r="K71" s="397">
        <v>517</v>
      </c>
      <c r="L71" s="398">
        <f t="shared" si="3"/>
        <v>975</v>
      </c>
      <c r="M71" s="397">
        <v>568</v>
      </c>
      <c r="N71" s="397">
        <v>665</v>
      </c>
      <c r="O71" s="399">
        <f t="shared" si="4"/>
        <v>1233</v>
      </c>
      <c r="P71" s="396">
        <v>660</v>
      </c>
      <c r="Q71" s="397">
        <v>720</v>
      </c>
      <c r="R71" s="398">
        <f t="shared" si="5"/>
        <v>1380</v>
      </c>
      <c r="S71" s="397">
        <v>627</v>
      </c>
      <c r="T71" s="397">
        <v>582</v>
      </c>
      <c r="U71" s="399">
        <f t="shared" si="6"/>
        <v>1209</v>
      </c>
      <c r="V71" s="396">
        <v>594</v>
      </c>
      <c r="W71" s="397">
        <v>491</v>
      </c>
      <c r="X71" s="398">
        <f t="shared" si="7"/>
        <v>1085</v>
      </c>
      <c r="Y71" s="397">
        <v>532</v>
      </c>
      <c r="Z71" s="397">
        <v>466</v>
      </c>
      <c r="AA71" s="399">
        <f t="shared" si="8"/>
        <v>998</v>
      </c>
      <c r="AB71" s="396">
        <v>595</v>
      </c>
      <c r="AC71" s="397">
        <v>518</v>
      </c>
      <c r="AD71" s="398">
        <f t="shared" si="9"/>
        <v>1113</v>
      </c>
      <c r="AE71" s="397">
        <v>556</v>
      </c>
      <c r="AF71" s="397">
        <v>485</v>
      </c>
      <c r="AG71" s="399">
        <f t="shared" si="10"/>
        <v>1041</v>
      </c>
      <c r="AH71" s="396">
        <v>602</v>
      </c>
      <c r="AI71" s="397">
        <v>590</v>
      </c>
      <c r="AJ71" s="398">
        <f t="shared" si="11"/>
        <v>1192</v>
      </c>
      <c r="AK71" s="397">
        <v>486</v>
      </c>
      <c r="AL71" s="397">
        <v>511</v>
      </c>
      <c r="AM71" s="399">
        <f t="shared" si="12"/>
        <v>997</v>
      </c>
      <c r="AN71" s="396">
        <v>367</v>
      </c>
      <c r="AO71" s="397">
        <v>376</v>
      </c>
      <c r="AP71" s="398">
        <f t="shared" si="13"/>
        <v>743</v>
      </c>
      <c r="AQ71" s="397">
        <v>297</v>
      </c>
      <c r="AR71" s="397">
        <v>302</v>
      </c>
      <c r="AS71" s="399">
        <f t="shared" si="14"/>
        <v>599</v>
      </c>
      <c r="AT71" s="396">
        <v>264</v>
      </c>
      <c r="AU71" s="397">
        <v>261</v>
      </c>
      <c r="AV71" s="398">
        <f t="shared" si="15"/>
        <v>525</v>
      </c>
      <c r="AW71" s="397">
        <v>179</v>
      </c>
      <c r="AX71" s="397">
        <v>175</v>
      </c>
      <c r="AY71" s="399">
        <f t="shared" si="16"/>
        <v>354</v>
      </c>
      <c r="AZ71" s="396">
        <v>152</v>
      </c>
      <c r="BA71" s="397">
        <v>145</v>
      </c>
      <c r="BB71" s="398">
        <f t="shared" si="17"/>
        <v>297</v>
      </c>
      <c r="BC71" s="397">
        <v>159</v>
      </c>
      <c r="BD71" s="397">
        <v>131</v>
      </c>
      <c r="BE71" s="399">
        <f t="shared" si="18"/>
        <v>290</v>
      </c>
      <c r="BF71" s="396">
        <v>71</v>
      </c>
      <c r="BG71" s="397">
        <v>59</v>
      </c>
      <c r="BH71" s="398">
        <f t="shared" si="19"/>
        <v>130</v>
      </c>
      <c r="BJ71" s="403">
        <f t="shared" si="30"/>
        <v>7570</v>
      </c>
      <c r="BK71" s="404">
        <f t="shared" si="30"/>
        <v>7357</v>
      </c>
      <c r="BL71" s="405">
        <f t="shared" si="20"/>
        <v>14927</v>
      </c>
    </row>
    <row r="72" spans="1:202" ht="15">
      <c r="A72" s="2428"/>
      <c r="B72" s="2437"/>
      <c r="C72" s="395" t="s">
        <v>1861</v>
      </c>
      <c r="D72" s="396">
        <v>186</v>
      </c>
      <c r="E72" s="397">
        <v>210</v>
      </c>
      <c r="F72" s="398">
        <f t="shared" ref="F72:F135" si="31">SUM(D72:E72)</f>
        <v>396</v>
      </c>
      <c r="G72" s="397">
        <v>278</v>
      </c>
      <c r="H72" s="397">
        <v>268</v>
      </c>
      <c r="I72" s="399">
        <f t="shared" ref="I72:I135" si="32">SUM(G72:H72)</f>
        <v>546</v>
      </c>
      <c r="J72" s="396">
        <v>500</v>
      </c>
      <c r="K72" s="397">
        <v>522</v>
      </c>
      <c r="L72" s="398">
        <f t="shared" ref="L72:L135" si="33">SUM(J72:K72)</f>
        <v>1022</v>
      </c>
      <c r="M72" s="397">
        <v>485</v>
      </c>
      <c r="N72" s="397">
        <v>494</v>
      </c>
      <c r="O72" s="399">
        <f t="shared" ref="O72:O135" si="34">SUM(M72:N72)</f>
        <v>979</v>
      </c>
      <c r="P72" s="396">
        <v>531</v>
      </c>
      <c r="Q72" s="397">
        <v>577</v>
      </c>
      <c r="R72" s="398">
        <f t="shared" ref="R72:R135" si="35">SUM(P72:Q72)</f>
        <v>1108</v>
      </c>
      <c r="S72" s="397">
        <v>605</v>
      </c>
      <c r="T72" s="397">
        <v>450</v>
      </c>
      <c r="U72" s="399">
        <f t="shared" ref="U72:U135" si="36">SUM(S72:T72)</f>
        <v>1055</v>
      </c>
      <c r="V72" s="396">
        <v>588</v>
      </c>
      <c r="W72" s="397">
        <v>370</v>
      </c>
      <c r="X72" s="398">
        <f t="shared" ref="X72:X135" si="37">SUM(V72:W72)</f>
        <v>958</v>
      </c>
      <c r="Y72" s="397">
        <v>516</v>
      </c>
      <c r="Z72" s="397">
        <v>368</v>
      </c>
      <c r="AA72" s="399">
        <f t="shared" ref="AA72:AA135" si="38">SUM(Y72:Z72)</f>
        <v>884</v>
      </c>
      <c r="AB72" s="396">
        <v>488</v>
      </c>
      <c r="AC72" s="397">
        <v>368</v>
      </c>
      <c r="AD72" s="398">
        <f t="shared" ref="AD72:AD135" si="39">SUM(AB72:AC72)</f>
        <v>856</v>
      </c>
      <c r="AE72" s="397">
        <v>518</v>
      </c>
      <c r="AF72" s="397">
        <v>398</v>
      </c>
      <c r="AG72" s="399">
        <f t="shared" ref="AG72:AG135" si="40">SUM(AE72:AF72)</f>
        <v>916</v>
      </c>
      <c r="AH72" s="396">
        <v>555</v>
      </c>
      <c r="AI72" s="397">
        <v>428</v>
      </c>
      <c r="AJ72" s="398">
        <f t="shared" ref="AJ72:AJ135" si="41">SUM(AH72:AI72)</f>
        <v>983</v>
      </c>
      <c r="AK72" s="397">
        <v>449</v>
      </c>
      <c r="AL72" s="397">
        <v>393</v>
      </c>
      <c r="AM72" s="399">
        <f t="shared" ref="AM72:AM135" si="42">SUM(AK72:AL72)</f>
        <v>842</v>
      </c>
      <c r="AN72" s="396">
        <v>367</v>
      </c>
      <c r="AO72" s="397">
        <v>301</v>
      </c>
      <c r="AP72" s="398">
        <f t="shared" ref="AP72:AP135" si="43">SUM(AN72:AO72)</f>
        <v>668</v>
      </c>
      <c r="AQ72" s="397">
        <v>289</v>
      </c>
      <c r="AR72" s="397">
        <v>277</v>
      </c>
      <c r="AS72" s="399">
        <f t="shared" ref="AS72:AS135" si="44">SUM(AQ72:AR72)</f>
        <v>566</v>
      </c>
      <c r="AT72" s="396">
        <v>296</v>
      </c>
      <c r="AU72" s="397">
        <v>237</v>
      </c>
      <c r="AV72" s="398">
        <f t="shared" ref="AV72:AV135" si="45">SUM(AT72:AU72)</f>
        <v>533</v>
      </c>
      <c r="AW72" s="397">
        <v>213</v>
      </c>
      <c r="AX72" s="397">
        <v>183</v>
      </c>
      <c r="AY72" s="399">
        <f t="shared" ref="AY72:AY135" si="46">SUM(AW72:AX72)</f>
        <v>396</v>
      </c>
      <c r="AZ72" s="396">
        <v>155</v>
      </c>
      <c r="BA72" s="397">
        <v>163</v>
      </c>
      <c r="BB72" s="398">
        <f t="shared" ref="BB72:BB135" si="47">SUM(AZ72:BA72)</f>
        <v>318</v>
      </c>
      <c r="BC72" s="397">
        <v>171</v>
      </c>
      <c r="BD72" s="397">
        <v>116</v>
      </c>
      <c r="BE72" s="399">
        <f t="shared" ref="BE72:BE135" si="48">SUM(BC72:BD72)</f>
        <v>287</v>
      </c>
      <c r="BF72" s="396">
        <v>73</v>
      </c>
      <c r="BG72" s="397">
        <v>48</v>
      </c>
      <c r="BH72" s="398">
        <f t="shared" ref="BH72:BH135" si="49">SUM(BF72:BG72)</f>
        <v>121</v>
      </c>
      <c r="BJ72" s="403">
        <f t="shared" si="30"/>
        <v>7263</v>
      </c>
      <c r="BK72" s="404">
        <f t="shared" si="30"/>
        <v>6171</v>
      </c>
      <c r="BL72" s="405">
        <f t="shared" ref="BL72:BL135" si="50">SUM(BJ72:BK72)</f>
        <v>13434</v>
      </c>
    </row>
    <row r="73" spans="1:202" ht="15">
      <c r="A73" s="2428"/>
      <c r="B73" s="2437"/>
      <c r="C73" s="395" t="s">
        <v>1862</v>
      </c>
      <c r="D73" s="396">
        <v>224</v>
      </c>
      <c r="E73" s="397">
        <v>218</v>
      </c>
      <c r="F73" s="398">
        <f t="shared" si="31"/>
        <v>442</v>
      </c>
      <c r="G73" s="397">
        <v>357</v>
      </c>
      <c r="H73" s="397">
        <v>379</v>
      </c>
      <c r="I73" s="399">
        <f t="shared" si="32"/>
        <v>736</v>
      </c>
      <c r="J73" s="396">
        <v>623</v>
      </c>
      <c r="K73" s="397">
        <v>653</v>
      </c>
      <c r="L73" s="398">
        <f t="shared" si="33"/>
        <v>1276</v>
      </c>
      <c r="M73" s="397">
        <v>747</v>
      </c>
      <c r="N73" s="397">
        <v>767</v>
      </c>
      <c r="O73" s="399">
        <f t="shared" si="34"/>
        <v>1514</v>
      </c>
      <c r="P73" s="396">
        <v>821</v>
      </c>
      <c r="Q73" s="397">
        <v>843</v>
      </c>
      <c r="R73" s="398">
        <f t="shared" si="35"/>
        <v>1664</v>
      </c>
      <c r="S73" s="397">
        <v>842</v>
      </c>
      <c r="T73" s="397">
        <v>858</v>
      </c>
      <c r="U73" s="399">
        <f t="shared" si="36"/>
        <v>1700</v>
      </c>
      <c r="V73" s="396">
        <v>620</v>
      </c>
      <c r="W73" s="397">
        <v>598</v>
      </c>
      <c r="X73" s="398">
        <f t="shared" si="37"/>
        <v>1218</v>
      </c>
      <c r="Y73" s="397">
        <v>677</v>
      </c>
      <c r="Z73" s="397">
        <v>575</v>
      </c>
      <c r="AA73" s="399">
        <f t="shared" si="38"/>
        <v>1252</v>
      </c>
      <c r="AB73" s="396">
        <v>627</v>
      </c>
      <c r="AC73" s="397">
        <v>621</v>
      </c>
      <c r="AD73" s="398">
        <f t="shared" si="39"/>
        <v>1248</v>
      </c>
      <c r="AE73" s="397">
        <v>759</v>
      </c>
      <c r="AF73" s="397">
        <v>622</v>
      </c>
      <c r="AG73" s="399">
        <f t="shared" si="40"/>
        <v>1381</v>
      </c>
      <c r="AH73" s="396">
        <v>836</v>
      </c>
      <c r="AI73" s="397">
        <v>763</v>
      </c>
      <c r="AJ73" s="398">
        <f t="shared" si="41"/>
        <v>1599</v>
      </c>
      <c r="AK73" s="397">
        <v>704</v>
      </c>
      <c r="AL73" s="397">
        <v>668</v>
      </c>
      <c r="AM73" s="399">
        <f t="shared" si="42"/>
        <v>1372</v>
      </c>
      <c r="AN73" s="396">
        <v>616</v>
      </c>
      <c r="AO73" s="397">
        <v>497</v>
      </c>
      <c r="AP73" s="398">
        <f t="shared" si="43"/>
        <v>1113</v>
      </c>
      <c r="AQ73" s="397">
        <v>574</v>
      </c>
      <c r="AR73" s="397">
        <v>509</v>
      </c>
      <c r="AS73" s="399">
        <f t="shared" si="44"/>
        <v>1083</v>
      </c>
      <c r="AT73" s="396">
        <v>515</v>
      </c>
      <c r="AU73" s="397">
        <v>487</v>
      </c>
      <c r="AV73" s="398">
        <f t="shared" si="45"/>
        <v>1002</v>
      </c>
      <c r="AW73" s="397">
        <v>415</v>
      </c>
      <c r="AX73" s="397">
        <v>405</v>
      </c>
      <c r="AY73" s="399">
        <f t="shared" si="46"/>
        <v>820</v>
      </c>
      <c r="AZ73" s="396">
        <v>353</v>
      </c>
      <c r="BA73" s="397">
        <v>257</v>
      </c>
      <c r="BB73" s="398">
        <f t="shared" si="47"/>
        <v>610</v>
      </c>
      <c r="BC73" s="397">
        <v>355</v>
      </c>
      <c r="BD73" s="397">
        <v>230</v>
      </c>
      <c r="BE73" s="399">
        <f t="shared" si="48"/>
        <v>585</v>
      </c>
      <c r="BF73" s="396">
        <v>131</v>
      </c>
      <c r="BG73" s="397">
        <v>93</v>
      </c>
      <c r="BH73" s="398">
        <f t="shared" si="49"/>
        <v>224</v>
      </c>
      <c r="BJ73" s="403">
        <f t="shared" si="30"/>
        <v>10796</v>
      </c>
      <c r="BK73" s="404">
        <f t="shared" si="30"/>
        <v>10043</v>
      </c>
      <c r="BL73" s="405">
        <f t="shared" si="50"/>
        <v>20839</v>
      </c>
    </row>
    <row r="74" spans="1:202" ht="15">
      <c r="A74" s="2428"/>
      <c r="B74" s="2437"/>
      <c r="C74" s="395" t="s">
        <v>1863</v>
      </c>
      <c r="D74" s="396">
        <v>209</v>
      </c>
      <c r="E74" s="397">
        <v>229</v>
      </c>
      <c r="F74" s="398">
        <f t="shared" si="31"/>
        <v>438</v>
      </c>
      <c r="G74" s="397">
        <v>403</v>
      </c>
      <c r="H74" s="397">
        <v>417</v>
      </c>
      <c r="I74" s="399">
        <f t="shared" si="32"/>
        <v>820</v>
      </c>
      <c r="J74" s="396">
        <v>631</v>
      </c>
      <c r="K74" s="397">
        <v>687</v>
      </c>
      <c r="L74" s="398">
        <f t="shared" si="33"/>
        <v>1318</v>
      </c>
      <c r="M74" s="397">
        <v>728</v>
      </c>
      <c r="N74" s="397">
        <v>812</v>
      </c>
      <c r="O74" s="399">
        <f t="shared" si="34"/>
        <v>1540</v>
      </c>
      <c r="P74" s="396">
        <v>778</v>
      </c>
      <c r="Q74" s="397">
        <v>745</v>
      </c>
      <c r="R74" s="398">
        <f t="shared" si="35"/>
        <v>1523</v>
      </c>
      <c r="S74" s="397">
        <v>774</v>
      </c>
      <c r="T74" s="397">
        <v>696</v>
      </c>
      <c r="U74" s="399">
        <f t="shared" si="36"/>
        <v>1470</v>
      </c>
      <c r="V74" s="396">
        <v>697</v>
      </c>
      <c r="W74" s="397">
        <v>583</v>
      </c>
      <c r="X74" s="398">
        <f t="shared" si="37"/>
        <v>1280</v>
      </c>
      <c r="Y74" s="397">
        <v>616</v>
      </c>
      <c r="Z74" s="397">
        <v>464</v>
      </c>
      <c r="AA74" s="399">
        <f t="shared" si="38"/>
        <v>1080</v>
      </c>
      <c r="AB74" s="396">
        <v>656</v>
      </c>
      <c r="AC74" s="397">
        <v>526</v>
      </c>
      <c r="AD74" s="398">
        <f t="shared" si="39"/>
        <v>1182</v>
      </c>
      <c r="AE74" s="397">
        <v>663</v>
      </c>
      <c r="AF74" s="397">
        <v>558</v>
      </c>
      <c r="AG74" s="399">
        <f t="shared" si="40"/>
        <v>1221</v>
      </c>
      <c r="AH74" s="396">
        <v>691</v>
      </c>
      <c r="AI74" s="397">
        <v>606</v>
      </c>
      <c r="AJ74" s="398">
        <f t="shared" si="41"/>
        <v>1297</v>
      </c>
      <c r="AK74" s="397">
        <v>606</v>
      </c>
      <c r="AL74" s="397">
        <v>567</v>
      </c>
      <c r="AM74" s="399">
        <f t="shared" si="42"/>
        <v>1173</v>
      </c>
      <c r="AN74" s="396">
        <v>492</v>
      </c>
      <c r="AO74" s="397">
        <v>444</v>
      </c>
      <c r="AP74" s="398">
        <f t="shared" si="43"/>
        <v>936</v>
      </c>
      <c r="AQ74" s="397">
        <v>415</v>
      </c>
      <c r="AR74" s="397">
        <v>385</v>
      </c>
      <c r="AS74" s="399">
        <f t="shared" si="44"/>
        <v>800</v>
      </c>
      <c r="AT74" s="396">
        <v>384</v>
      </c>
      <c r="AU74" s="397">
        <v>351</v>
      </c>
      <c r="AV74" s="398">
        <f t="shared" si="45"/>
        <v>735</v>
      </c>
      <c r="AW74" s="397">
        <v>313</v>
      </c>
      <c r="AX74" s="397">
        <v>244</v>
      </c>
      <c r="AY74" s="399">
        <f t="shared" si="46"/>
        <v>557</v>
      </c>
      <c r="AZ74" s="396">
        <v>236</v>
      </c>
      <c r="BA74" s="397">
        <v>205</v>
      </c>
      <c r="BB74" s="398">
        <f t="shared" si="47"/>
        <v>441</v>
      </c>
      <c r="BC74" s="397">
        <v>252</v>
      </c>
      <c r="BD74" s="397">
        <v>154</v>
      </c>
      <c r="BE74" s="399">
        <f t="shared" si="48"/>
        <v>406</v>
      </c>
      <c r="BF74" s="396">
        <v>117</v>
      </c>
      <c r="BG74" s="397">
        <v>69</v>
      </c>
      <c r="BH74" s="398">
        <f t="shared" si="49"/>
        <v>186</v>
      </c>
      <c r="BJ74" s="403">
        <f t="shared" si="30"/>
        <v>9661</v>
      </c>
      <c r="BK74" s="404">
        <f t="shared" si="30"/>
        <v>8742</v>
      </c>
      <c r="BL74" s="405">
        <f t="shared" si="50"/>
        <v>18403</v>
      </c>
    </row>
    <row r="75" spans="1:202" ht="15">
      <c r="A75" s="2428"/>
      <c r="B75" s="2437"/>
      <c r="C75" s="406" t="s">
        <v>1864</v>
      </c>
      <c r="D75" s="407">
        <v>125</v>
      </c>
      <c r="E75" s="408">
        <v>148</v>
      </c>
      <c r="F75" s="409">
        <f t="shared" si="31"/>
        <v>273</v>
      </c>
      <c r="G75" s="408">
        <v>293</v>
      </c>
      <c r="H75" s="408">
        <v>250</v>
      </c>
      <c r="I75" s="410">
        <f t="shared" si="32"/>
        <v>543</v>
      </c>
      <c r="J75" s="407">
        <v>510</v>
      </c>
      <c r="K75" s="408">
        <v>510</v>
      </c>
      <c r="L75" s="409">
        <f t="shared" si="33"/>
        <v>1020</v>
      </c>
      <c r="M75" s="408">
        <v>568</v>
      </c>
      <c r="N75" s="408">
        <v>629</v>
      </c>
      <c r="O75" s="410">
        <f t="shared" si="34"/>
        <v>1197</v>
      </c>
      <c r="P75" s="407">
        <v>700</v>
      </c>
      <c r="Q75" s="408">
        <v>717</v>
      </c>
      <c r="R75" s="409">
        <f t="shared" si="35"/>
        <v>1417</v>
      </c>
      <c r="S75" s="408">
        <v>657</v>
      </c>
      <c r="T75" s="408">
        <v>573</v>
      </c>
      <c r="U75" s="410">
        <f t="shared" si="36"/>
        <v>1230</v>
      </c>
      <c r="V75" s="407">
        <v>587</v>
      </c>
      <c r="W75" s="408">
        <v>523</v>
      </c>
      <c r="X75" s="409">
        <f t="shared" si="37"/>
        <v>1110</v>
      </c>
      <c r="Y75" s="408">
        <v>584</v>
      </c>
      <c r="Z75" s="408">
        <v>416</v>
      </c>
      <c r="AA75" s="410">
        <f t="shared" si="38"/>
        <v>1000</v>
      </c>
      <c r="AB75" s="407">
        <v>570</v>
      </c>
      <c r="AC75" s="408">
        <v>457</v>
      </c>
      <c r="AD75" s="409">
        <f t="shared" si="39"/>
        <v>1027</v>
      </c>
      <c r="AE75" s="408">
        <v>514</v>
      </c>
      <c r="AF75" s="408">
        <v>501</v>
      </c>
      <c r="AG75" s="410">
        <f t="shared" si="40"/>
        <v>1015</v>
      </c>
      <c r="AH75" s="407">
        <v>629</v>
      </c>
      <c r="AI75" s="408">
        <v>525</v>
      </c>
      <c r="AJ75" s="409">
        <f t="shared" si="41"/>
        <v>1154</v>
      </c>
      <c r="AK75" s="408">
        <v>530</v>
      </c>
      <c r="AL75" s="408">
        <v>492</v>
      </c>
      <c r="AM75" s="410">
        <f t="shared" si="42"/>
        <v>1022</v>
      </c>
      <c r="AN75" s="407">
        <v>415</v>
      </c>
      <c r="AO75" s="408">
        <v>368</v>
      </c>
      <c r="AP75" s="409">
        <f t="shared" si="43"/>
        <v>783</v>
      </c>
      <c r="AQ75" s="408">
        <v>372</v>
      </c>
      <c r="AR75" s="408">
        <v>308</v>
      </c>
      <c r="AS75" s="410">
        <f t="shared" si="44"/>
        <v>680</v>
      </c>
      <c r="AT75" s="407">
        <v>362</v>
      </c>
      <c r="AU75" s="408">
        <v>302</v>
      </c>
      <c r="AV75" s="409">
        <f t="shared" si="45"/>
        <v>664</v>
      </c>
      <c r="AW75" s="408">
        <v>257</v>
      </c>
      <c r="AX75" s="408">
        <v>259</v>
      </c>
      <c r="AY75" s="410">
        <f t="shared" si="46"/>
        <v>516</v>
      </c>
      <c r="AZ75" s="407">
        <v>224</v>
      </c>
      <c r="BA75" s="408">
        <v>205</v>
      </c>
      <c r="BB75" s="409">
        <f t="shared" si="47"/>
        <v>429</v>
      </c>
      <c r="BC75" s="408">
        <v>228</v>
      </c>
      <c r="BD75" s="408">
        <v>164</v>
      </c>
      <c r="BE75" s="410">
        <f t="shared" si="48"/>
        <v>392</v>
      </c>
      <c r="BF75" s="407">
        <v>98</v>
      </c>
      <c r="BG75" s="408">
        <v>74</v>
      </c>
      <c r="BH75" s="409">
        <f t="shared" si="49"/>
        <v>172</v>
      </c>
      <c r="BJ75" s="411">
        <f t="shared" si="30"/>
        <v>8223</v>
      </c>
      <c r="BK75" s="412">
        <f t="shared" si="30"/>
        <v>7421</v>
      </c>
      <c r="BL75" s="413">
        <f t="shared" si="50"/>
        <v>15644</v>
      </c>
    </row>
    <row r="76" spans="1:202" ht="15">
      <c r="A76" s="2428"/>
      <c r="B76" s="2432" t="s">
        <v>569</v>
      </c>
      <c r="C76" s="2422" t="s">
        <v>1810</v>
      </c>
      <c r="D76" s="629">
        <f t="shared" ref="D76:BH76" si="51">SUM(D56:D75)</f>
        <v>8031</v>
      </c>
      <c r="E76" s="630">
        <f t="shared" si="51"/>
        <v>8480</v>
      </c>
      <c r="F76" s="631">
        <f t="shared" si="51"/>
        <v>16511</v>
      </c>
      <c r="G76" s="632">
        <f t="shared" si="51"/>
        <v>14105</v>
      </c>
      <c r="H76" s="632">
        <f t="shared" si="51"/>
        <v>14405</v>
      </c>
      <c r="I76" s="632">
        <f t="shared" si="51"/>
        <v>28510</v>
      </c>
      <c r="J76" s="629">
        <f t="shared" si="51"/>
        <v>24255</v>
      </c>
      <c r="K76" s="630">
        <f t="shared" si="51"/>
        <v>25392</v>
      </c>
      <c r="L76" s="631">
        <f t="shared" si="51"/>
        <v>49647</v>
      </c>
      <c r="M76" s="632">
        <f t="shared" si="51"/>
        <v>27144</v>
      </c>
      <c r="N76" s="632">
        <f t="shared" si="51"/>
        <v>28835</v>
      </c>
      <c r="O76" s="632">
        <f t="shared" si="51"/>
        <v>55979</v>
      </c>
      <c r="P76" s="629">
        <f t="shared" si="51"/>
        <v>30769</v>
      </c>
      <c r="Q76" s="630">
        <f t="shared" si="51"/>
        <v>31222</v>
      </c>
      <c r="R76" s="631">
        <f t="shared" si="51"/>
        <v>61991</v>
      </c>
      <c r="S76" s="632">
        <f t="shared" si="51"/>
        <v>31905</v>
      </c>
      <c r="T76" s="632">
        <f t="shared" si="51"/>
        <v>27652</v>
      </c>
      <c r="U76" s="632">
        <f t="shared" si="51"/>
        <v>59557</v>
      </c>
      <c r="V76" s="629">
        <f t="shared" si="51"/>
        <v>28960</v>
      </c>
      <c r="W76" s="630">
        <f t="shared" si="51"/>
        <v>21450</v>
      </c>
      <c r="X76" s="631">
        <f t="shared" si="51"/>
        <v>50410</v>
      </c>
      <c r="Y76" s="632">
        <f t="shared" si="51"/>
        <v>26479</v>
      </c>
      <c r="Z76" s="632">
        <f t="shared" si="51"/>
        <v>20155</v>
      </c>
      <c r="AA76" s="632">
        <f t="shared" si="51"/>
        <v>46634</v>
      </c>
      <c r="AB76" s="629">
        <f t="shared" si="51"/>
        <v>26939</v>
      </c>
      <c r="AC76" s="630">
        <f t="shared" si="51"/>
        <v>20432</v>
      </c>
      <c r="AD76" s="631">
        <f t="shared" si="51"/>
        <v>47371</v>
      </c>
      <c r="AE76" s="632">
        <f t="shared" si="51"/>
        <v>26992</v>
      </c>
      <c r="AF76" s="632">
        <f t="shared" si="51"/>
        <v>21280</v>
      </c>
      <c r="AG76" s="632">
        <f t="shared" si="51"/>
        <v>48272</v>
      </c>
      <c r="AH76" s="629">
        <f t="shared" si="51"/>
        <v>29571</v>
      </c>
      <c r="AI76" s="630">
        <f t="shared" si="51"/>
        <v>23699</v>
      </c>
      <c r="AJ76" s="631">
        <f t="shared" si="51"/>
        <v>53270</v>
      </c>
      <c r="AK76" s="632">
        <f t="shared" si="51"/>
        <v>26727</v>
      </c>
      <c r="AL76" s="632">
        <f t="shared" si="51"/>
        <v>21641</v>
      </c>
      <c r="AM76" s="632">
        <f t="shared" si="51"/>
        <v>48368</v>
      </c>
      <c r="AN76" s="629">
        <f t="shared" si="51"/>
        <v>21564</v>
      </c>
      <c r="AO76" s="630">
        <f t="shared" si="51"/>
        <v>17560</v>
      </c>
      <c r="AP76" s="631">
        <f t="shared" si="51"/>
        <v>39124</v>
      </c>
      <c r="AQ76" s="632">
        <f t="shared" si="51"/>
        <v>19033</v>
      </c>
      <c r="AR76" s="632">
        <f t="shared" si="51"/>
        <v>15206</v>
      </c>
      <c r="AS76" s="632">
        <f t="shared" si="51"/>
        <v>34239</v>
      </c>
      <c r="AT76" s="629">
        <f t="shared" si="51"/>
        <v>17706</v>
      </c>
      <c r="AU76" s="630">
        <f t="shared" si="51"/>
        <v>13765</v>
      </c>
      <c r="AV76" s="631">
        <f t="shared" si="51"/>
        <v>31471</v>
      </c>
      <c r="AW76" s="632">
        <f t="shared" si="51"/>
        <v>14551</v>
      </c>
      <c r="AX76" s="632">
        <f t="shared" si="51"/>
        <v>11041</v>
      </c>
      <c r="AY76" s="632">
        <f t="shared" si="51"/>
        <v>25592</v>
      </c>
      <c r="AZ76" s="629">
        <f t="shared" si="51"/>
        <v>12329</v>
      </c>
      <c r="BA76" s="630">
        <f t="shared" si="51"/>
        <v>8493</v>
      </c>
      <c r="BB76" s="631">
        <f t="shared" si="51"/>
        <v>20822</v>
      </c>
      <c r="BC76" s="632">
        <f t="shared" si="51"/>
        <v>13328</v>
      </c>
      <c r="BD76" s="632">
        <f t="shared" si="51"/>
        <v>7152</v>
      </c>
      <c r="BE76" s="632">
        <f t="shared" si="51"/>
        <v>20480</v>
      </c>
      <c r="BF76" s="629">
        <f t="shared" si="51"/>
        <v>5829</v>
      </c>
      <c r="BG76" s="630">
        <f t="shared" si="51"/>
        <v>3167</v>
      </c>
      <c r="BH76" s="630">
        <f t="shared" si="51"/>
        <v>8996</v>
      </c>
      <c r="BJ76" s="648">
        <f>SUM(BJ56:BJ75)</f>
        <v>406217</v>
      </c>
      <c r="BK76" s="648">
        <f>SUM(BK56:BK75)</f>
        <v>341027</v>
      </c>
      <c r="BL76" s="648">
        <f>SUM(BL56:BL75)</f>
        <v>747244</v>
      </c>
    </row>
    <row r="77" spans="1:202" ht="15">
      <c r="A77" s="2428"/>
      <c r="B77" s="2437" t="s">
        <v>1865</v>
      </c>
      <c r="C77" s="414" t="s">
        <v>808</v>
      </c>
      <c r="D77" s="415">
        <v>2718</v>
      </c>
      <c r="E77" s="416">
        <v>2763</v>
      </c>
      <c r="F77" s="417">
        <f t="shared" si="31"/>
        <v>5481</v>
      </c>
      <c r="G77" s="416">
        <v>4485</v>
      </c>
      <c r="H77" s="416">
        <v>4768</v>
      </c>
      <c r="I77" s="418">
        <f t="shared" si="32"/>
        <v>9253</v>
      </c>
      <c r="J77" s="415">
        <v>7769</v>
      </c>
      <c r="K77" s="416">
        <v>8065</v>
      </c>
      <c r="L77" s="417">
        <f t="shared" si="33"/>
        <v>15834</v>
      </c>
      <c r="M77" s="416">
        <v>8659</v>
      </c>
      <c r="N77" s="416">
        <v>9080</v>
      </c>
      <c r="O77" s="418">
        <f t="shared" si="34"/>
        <v>17739</v>
      </c>
      <c r="P77" s="415">
        <v>9833</v>
      </c>
      <c r="Q77" s="416">
        <v>10112</v>
      </c>
      <c r="R77" s="417">
        <f t="shared" si="35"/>
        <v>19945</v>
      </c>
      <c r="S77" s="416">
        <v>10366</v>
      </c>
      <c r="T77" s="416">
        <v>8642</v>
      </c>
      <c r="U77" s="418">
        <f t="shared" si="36"/>
        <v>19008</v>
      </c>
      <c r="V77" s="415">
        <v>9407</v>
      </c>
      <c r="W77" s="416">
        <v>6925</v>
      </c>
      <c r="X77" s="417">
        <f t="shared" si="37"/>
        <v>16332</v>
      </c>
      <c r="Y77" s="416">
        <v>8926</v>
      </c>
      <c r="Z77" s="416">
        <v>6843</v>
      </c>
      <c r="AA77" s="418">
        <f t="shared" si="38"/>
        <v>15769</v>
      </c>
      <c r="AB77" s="415">
        <v>8692</v>
      </c>
      <c r="AC77" s="416">
        <v>7046</v>
      </c>
      <c r="AD77" s="417">
        <f t="shared" si="39"/>
        <v>15738</v>
      </c>
      <c r="AE77" s="416">
        <v>8813</v>
      </c>
      <c r="AF77" s="416">
        <v>7101</v>
      </c>
      <c r="AG77" s="418">
        <f t="shared" si="40"/>
        <v>15914</v>
      </c>
      <c r="AH77" s="415">
        <v>9355</v>
      </c>
      <c r="AI77" s="416">
        <v>7757</v>
      </c>
      <c r="AJ77" s="417">
        <f t="shared" si="41"/>
        <v>17112</v>
      </c>
      <c r="AK77" s="416">
        <v>8705</v>
      </c>
      <c r="AL77" s="416">
        <v>7203</v>
      </c>
      <c r="AM77" s="418">
        <f t="shared" si="42"/>
        <v>15908</v>
      </c>
      <c r="AN77" s="415">
        <v>7257</v>
      </c>
      <c r="AO77" s="416">
        <v>5994</v>
      </c>
      <c r="AP77" s="417">
        <f t="shared" si="43"/>
        <v>13251</v>
      </c>
      <c r="AQ77" s="416">
        <v>6797</v>
      </c>
      <c r="AR77" s="416">
        <v>5460</v>
      </c>
      <c r="AS77" s="418">
        <f t="shared" si="44"/>
        <v>12257</v>
      </c>
      <c r="AT77" s="415">
        <v>6004</v>
      </c>
      <c r="AU77" s="416">
        <v>4730</v>
      </c>
      <c r="AV77" s="417">
        <f t="shared" si="45"/>
        <v>10734</v>
      </c>
      <c r="AW77" s="416">
        <v>4873</v>
      </c>
      <c r="AX77" s="416">
        <v>3418</v>
      </c>
      <c r="AY77" s="418">
        <f t="shared" si="46"/>
        <v>8291</v>
      </c>
      <c r="AZ77" s="415">
        <v>4387</v>
      </c>
      <c r="BA77" s="416">
        <v>2757</v>
      </c>
      <c r="BB77" s="417">
        <f t="shared" si="47"/>
        <v>7144</v>
      </c>
      <c r="BC77" s="416">
        <v>4800</v>
      </c>
      <c r="BD77" s="416">
        <v>2164</v>
      </c>
      <c r="BE77" s="418">
        <f t="shared" si="48"/>
        <v>6964</v>
      </c>
      <c r="BF77" s="415">
        <v>2143</v>
      </c>
      <c r="BG77" s="416">
        <v>982</v>
      </c>
      <c r="BH77" s="417">
        <f t="shared" si="49"/>
        <v>3125</v>
      </c>
      <c r="BJ77" s="400">
        <f t="shared" ref="BJ77:BK84" si="52">BF77+D77+G77+J77+M77+P77+S77+V77+Y77+AB77+AE77+AH77+AK77+AN77+AQ77+AT77+AW77+AZ77+BC77</f>
        <v>133989</v>
      </c>
      <c r="BK77" s="401">
        <f t="shared" si="52"/>
        <v>111810</v>
      </c>
      <c r="BL77" s="402">
        <f t="shared" si="50"/>
        <v>245799</v>
      </c>
    </row>
    <row r="78" spans="1:202" ht="15">
      <c r="A78" s="2428"/>
      <c r="B78" s="2437"/>
      <c r="C78" s="395" t="s">
        <v>1866</v>
      </c>
      <c r="D78" s="396">
        <v>176</v>
      </c>
      <c r="E78" s="397">
        <v>175</v>
      </c>
      <c r="F78" s="398">
        <f t="shared" si="31"/>
        <v>351</v>
      </c>
      <c r="G78" s="397">
        <v>374</v>
      </c>
      <c r="H78" s="397">
        <v>372</v>
      </c>
      <c r="I78" s="399">
        <f t="shared" si="32"/>
        <v>746</v>
      </c>
      <c r="J78" s="396">
        <v>675</v>
      </c>
      <c r="K78" s="397">
        <v>662</v>
      </c>
      <c r="L78" s="398">
        <f t="shared" si="33"/>
        <v>1337</v>
      </c>
      <c r="M78" s="397">
        <v>810</v>
      </c>
      <c r="N78" s="397">
        <v>718</v>
      </c>
      <c r="O78" s="399">
        <f t="shared" si="34"/>
        <v>1528</v>
      </c>
      <c r="P78" s="396">
        <v>783</v>
      </c>
      <c r="Q78" s="397">
        <v>924</v>
      </c>
      <c r="R78" s="398">
        <f t="shared" si="35"/>
        <v>1707</v>
      </c>
      <c r="S78" s="397">
        <v>802</v>
      </c>
      <c r="T78" s="397">
        <v>692</v>
      </c>
      <c r="U78" s="399">
        <f t="shared" si="36"/>
        <v>1494</v>
      </c>
      <c r="V78" s="396">
        <v>644</v>
      </c>
      <c r="W78" s="397">
        <v>505</v>
      </c>
      <c r="X78" s="398">
        <f t="shared" si="37"/>
        <v>1149</v>
      </c>
      <c r="Y78" s="397">
        <v>672</v>
      </c>
      <c r="Z78" s="397">
        <v>529</v>
      </c>
      <c r="AA78" s="399">
        <f t="shared" si="38"/>
        <v>1201</v>
      </c>
      <c r="AB78" s="396">
        <v>700</v>
      </c>
      <c r="AC78" s="397">
        <v>606</v>
      </c>
      <c r="AD78" s="398">
        <f t="shared" si="39"/>
        <v>1306</v>
      </c>
      <c r="AE78" s="397">
        <v>713</v>
      </c>
      <c r="AF78" s="397">
        <v>645</v>
      </c>
      <c r="AG78" s="399">
        <f t="shared" si="40"/>
        <v>1358</v>
      </c>
      <c r="AH78" s="396">
        <v>684</v>
      </c>
      <c r="AI78" s="397">
        <v>635</v>
      </c>
      <c r="AJ78" s="398">
        <f t="shared" si="41"/>
        <v>1319</v>
      </c>
      <c r="AK78" s="397">
        <v>584</v>
      </c>
      <c r="AL78" s="397">
        <v>559</v>
      </c>
      <c r="AM78" s="399">
        <f t="shared" si="42"/>
        <v>1143</v>
      </c>
      <c r="AN78" s="396">
        <v>488</v>
      </c>
      <c r="AO78" s="397">
        <v>412</v>
      </c>
      <c r="AP78" s="398">
        <f t="shared" si="43"/>
        <v>900</v>
      </c>
      <c r="AQ78" s="397">
        <v>390</v>
      </c>
      <c r="AR78" s="397">
        <v>356</v>
      </c>
      <c r="AS78" s="399">
        <f t="shared" si="44"/>
        <v>746</v>
      </c>
      <c r="AT78" s="396">
        <v>357</v>
      </c>
      <c r="AU78" s="397">
        <v>299</v>
      </c>
      <c r="AV78" s="398">
        <f t="shared" si="45"/>
        <v>656</v>
      </c>
      <c r="AW78" s="397">
        <v>280</v>
      </c>
      <c r="AX78" s="397">
        <v>292</v>
      </c>
      <c r="AY78" s="399">
        <f t="shared" si="46"/>
        <v>572</v>
      </c>
      <c r="AZ78" s="396">
        <v>234</v>
      </c>
      <c r="BA78" s="397">
        <v>210</v>
      </c>
      <c r="BB78" s="398">
        <f t="shared" si="47"/>
        <v>444</v>
      </c>
      <c r="BC78" s="397">
        <v>215</v>
      </c>
      <c r="BD78" s="397">
        <v>170</v>
      </c>
      <c r="BE78" s="399">
        <f t="shared" si="48"/>
        <v>385</v>
      </c>
      <c r="BF78" s="396">
        <v>95</v>
      </c>
      <c r="BG78" s="397">
        <v>72</v>
      </c>
      <c r="BH78" s="398">
        <f t="shared" si="49"/>
        <v>167</v>
      </c>
      <c r="BJ78" s="403">
        <f t="shared" si="52"/>
        <v>9676</v>
      </c>
      <c r="BK78" s="404">
        <f t="shared" si="52"/>
        <v>8833</v>
      </c>
      <c r="BL78" s="405">
        <f t="shared" si="50"/>
        <v>18509</v>
      </c>
    </row>
    <row r="79" spans="1:202" ht="15">
      <c r="A79" s="2428"/>
      <c r="B79" s="2437"/>
      <c r="C79" s="395" t="s">
        <v>1867</v>
      </c>
      <c r="D79" s="396">
        <v>929</v>
      </c>
      <c r="E79" s="397">
        <v>983</v>
      </c>
      <c r="F79" s="398">
        <f t="shared" si="31"/>
        <v>1912</v>
      </c>
      <c r="G79" s="397">
        <v>1620</v>
      </c>
      <c r="H79" s="397">
        <v>1655</v>
      </c>
      <c r="I79" s="399">
        <f t="shared" si="32"/>
        <v>3275</v>
      </c>
      <c r="J79" s="396">
        <v>2774</v>
      </c>
      <c r="K79" s="397">
        <v>3007</v>
      </c>
      <c r="L79" s="398">
        <f t="shared" si="33"/>
        <v>5781</v>
      </c>
      <c r="M79" s="397">
        <v>3126</v>
      </c>
      <c r="N79" s="397">
        <v>3113</v>
      </c>
      <c r="O79" s="399">
        <f t="shared" si="34"/>
        <v>6239</v>
      </c>
      <c r="P79" s="396">
        <v>3383</v>
      </c>
      <c r="Q79" s="397">
        <v>3468</v>
      </c>
      <c r="R79" s="398">
        <f t="shared" si="35"/>
        <v>6851</v>
      </c>
      <c r="S79" s="397">
        <v>3604</v>
      </c>
      <c r="T79" s="397">
        <v>2949</v>
      </c>
      <c r="U79" s="399">
        <f t="shared" si="36"/>
        <v>6553</v>
      </c>
      <c r="V79" s="396">
        <v>2952</v>
      </c>
      <c r="W79" s="397">
        <v>2231</v>
      </c>
      <c r="X79" s="398">
        <f t="shared" si="37"/>
        <v>5183</v>
      </c>
      <c r="Y79" s="397">
        <v>2793</v>
      </c>
      <c r="Z79" s="397">
        <v>2209</v>
      </c>
      <c r="AA79" s="399">
        <f t="shared" si="38"/>
        <v>5002</v>
      </c>
      <c r="AB79" s="396">
        <v>2834</v>
      </c>
      <c r="AC79" s="397">
        <v>2337</v>
      </c>
      <c r="AD79" s="398">
        <f t="shared" si="39"/>
        <v>5171</v>
      </c>
      <c r="AE79" s="397">
        <v>2906</v>
      </c>
      <c r="AF79" s="397">
        <v>2566</v>
      </c>
      <c r="AG79" s="399">
        <f t="shared" si="40"/>
        <v>5472</v>
      </c>
      <c r="AH79" s="396">
        <v>3212</v>
      </c>
      <c r="AI79" s="397">
        <v>2631</v>
      </c>
      <c r="AJ79" s="398">
        <f t="shared" si="41"/>
        <v>5843</v>
      </c>
      <c r="AK79" s="397">
        <v>2788</v>
      </c>
      <c r="AL79" s="397">
        <v>2507</v>
      </c>
      <c r="AM79" s="399">
        <f t="shared" si="42"/>
        <v>5295</v>
      </c>
      <c r="AN79" s="396">
        <v>2229</v>
      </c>
      <c r="AO79" s="397">
        <v>1860</v>
      </c>
      <c r="AP79" s="398">
        <f t="shared" si="43"/>
        <v>4089</v>
      </c>
      <c r="AQ79" s="397">
        <v>1875</v>
      </c>
      <c r="AR79" s="397">
        <v>1623</v>
      </c>
      <c r="AS79" s="399">
        <f t="shared" si="44"/>
        <v>3498</v>
      </c>
      <c r="AT79" s="396">
        <v>1617</v>
      </c>
      <c r="AU79" s="397">
        <v>1336</v>
      </c>
      <c r="AV79" s="398">
        <f t="shared" si="45"/>
        <v>2953</v>
      </c>
      <c r="AW79" s="397">
        <v>1333</v>
      </c>
      <c r="AX79" s="397">
        <v>1038</v>
      </c>
      <c r="AY79" s="399">
        <f t="shared" si="46"/>
        <v>2371</v>
      </c>
      <c r="AZ79" s="396">
        <v>1110</v>
      </c>
      <c r="BA79" s="397">
        <v>772</v>
      </c>
      <c r="BB79" s="398">
        <f t="shared" si="47"/>
        <v>1882</v>
      </c>
      <c r="BC79" s="397">
        <v>1049</v>
      </c>
      <c r="BD79" s="397">
        <v>623</v>
      </c>
      <c r="BE79" s="399">
        <f t="shared" si="48"/>
        <v>1672</v>
      </c>
      <c r="BF79" s="396">
        <v>456</v>
      </c>
      <c r="BG79" s="397">
        <v>274</v>
      </c>
      <c r="BH79" s="398">
        <f t="shared" si="49"/>
        <v>730</v>
      </c>
      <c r="BJ79" s="403">
        <f t="shared" si="52"/>
        <v>42590</v>
      </c>
      <c r="BK79" s="404">
        <f t="shared" si="52"/>
        <v>37182</v>
      </c>
      <c r="BL79" s="405">
        <f t="shared" si="50"/>
        <v>79772</v>
      </c>
    </row>
    <row r="80" spans="1:202" ht="15">
      <c r="A80" s="2428"/>
      <c r="B80" s="2437"/>
      <c r="C80" s="395" t="s">
        <v>1868</v>
      </c>
      <c r="D80" s="396">
        <v>111</v>
      </c>
      <c r="E80" s="397">
        <v>112</v>
      </c>
      <c r="F80" s="398">
        <f t="shared" si="31"/>
        <v>223</v>
      </c>
      <c r="G80" s="397">
        <v>162</v>
      </c>
      <c r="H80" s="397">
        <v>199</v>
      </c>
      <c r="I80" s="399">
        <f t="shared" si="32"/>
        <v>361</v>
      </c>
      <c r="J80" s="396">
        <v>290</v>
      </c>
      <c r="K80" s="397">
        <v>333</v>
      </c>
      <c r="L80" s="398">
        <f t="shared" si="33"/>
        <v>623</v>
      </c>
      <c r="M80" s="397">
        <v>371</v>
      </c>
      <c r="N80" s="397">
        <v>405</v>
      </c>
      <c r="O80" s="399">
        <f t="shared" si="34"/>
        <v>776</v>
      </c>
      <c r="P80" s="396">
        <v>411</v>
      </c>
      <c r="Q80" s="397">
        <v>420</v>
      </c>
      <c r="R80" s="398">
        <f t="shared" si="35"/>
        <v>831</v>
      </c>
      <c r="S80" s="397">
        <v>354</v>
      </c>
      <c r="T80" s="397">
        <v>333</v>
      </c>
      <c r="U80" s="399">
        <f t="shared" si="36"/>
        <v>687</v>
      </c>
      <c r="V80" s="396">
        <v>307</v>
      </c>
      <c r="W80" s="397">
        <v>279</v>
      </c>
      <c r="X80" s="398">
        <f t="shared" si="37"/>
        <v>586</v>
      </c>
      <c r="Y80" s="397">
        <v>292</v>
      </c>
      <c r="Z80" s="397">
        <v>262</v>
      </c>
      <c r="AA80" s="399">
        <f t="shared" si="38"/>
        <v>554</v>
      </c>
      <c r="AB80" s="396">
        <v>356</v>
      </c>
      <c r="AC80" s="397">
        <v>306</v>
      </c>
      <c r="AD80" s="398">
        <f t="shared" si="39"/>
        <v>662</v>
      </c>
      <c r="AE80" s="397">
        <v>309</v>
      </c>
      <c r="AF80" s="397">
        <v>332</v>
      </c>
      <c r="AG80" s="399">
        <f t="shared" si="40"/>
        <v>641</v>
      </c>
      <c r="AH80" s="396">
        <v>374</v>
      </c>
      <c r="AI80" s="397">
        <v>295</v>
      </c>
      <c r="AJ80" s="398">
        <f t="shared" si="41"/>
        <v>669</v>
      </c>
      <c r="AK80" s="397">
        <v>315</v>
      </c>
      <c r="AL80" s="397">
        <v>313</v>
      </c>
      <c r="AM80" s="399">
        <f t="shared" si="42"/>
        <v>628</v>
      </c>
      <c r="AN80" s="396">
        <v>235</v>
      </c>
      <c r="AO80" s="397">
        <v>235</v>
      </c>
      <c r="AP80" s="398">
        <f t="shared" si="43"/>
        <v>470</v>
      </c>
      <c r="AQ80" s="397">
        <v>264</v>
      </c>
      <c r="AR80" s="397">
        <v>195</v>
      </c>
      <c r="AS80" s="399">
        <f t="shared" si="44"/>
        <v>459</v>
      </c>
      <c r="AT80" s="396">
        <v>228</v>
      </c>
      <c r="AU80" s="397">
        <v>195</v>
      </c>
      <c r="AV80" s="398">
        <f t="shared" si="45"/>
        <v>423</v>
      </c>
      <c r="AW80" s="397">
        <v>180</v>
      </c>
      <c r="AX80" s="397">
        <v>168</v>
      </c>
      <c r="AY80" s="399">
        <f t="shared" si="46"/>
        <v>348</v>
      </c>
      <c r="AZ80" s="396">
        <v>150</v>
      </c>
      <c r="BA80" s="397">
        <v>125</v>
      </c>
      <c r="BB80" s="398">
        <f t="shared" si="47"/>
        <v>275</v>
      </c>
      <c r="BC80" s="397">
        <v>143</v>
      </c>
      <c r="BD80" s="397">
        <v>99</v>
      </c>
      <c r="BE80" s="399">
        <f t="shared" si="48"/>
        <v>242</v>
      </c>
      <c r="BF80" s="396">
        <v>62</v>
      </c>
      <c r="BG80" s="397">
        <v>45</v>
      </c>
      <c r="BH80" s="398">
        <f t="shared" si="49"/>
        <v>107</v>
      </c>
      <c r="BJ80" s="403">
        <f t="shared" si="52"/>
        <v>4914</v>
      </c>
      <c r="BK80" s="404">
        <f t="shared" si="52"/>
        <v>4651</v>
      </c>
      <c r="BL80" s="405">
        <f t="shared" si="50"/>
        <v>9565</v>
      </c>
    </row>
    <row r="81" spans="1:64" ht="15">
      <c r="A81" s="2428"/>
      <c r="B81" s="2437"/>
      <c r="C81" s="395" t="s">
        <v>1869</v>
      </c>
      <c r="D81" s="396">
        <v>165</v>
      </c>
      <c r="E81" s="397">
        <v>208</v>
      </c>
      <c r="F81" s="398">
        <f t="shared" si="31"/>
        <v>373</v>
      </c>
      <c r="G81" s="397">
        <v>255</v>
      </c>
      <c r="H81" s="397">
        <v>307</v>
      </c>
      <c r="I81" s="399">
        <f t="shared" si="32"/>
        <v>562</v>
      </c>
      <c r="J81" s="396">
        <v>531</v>
      </c>
      <c r="K81" s="397">
        <v>514</v>
      </c>
      <c r="L81" s="398">
        <f t="shared" si="33"/>
        <v>1045</v>
      </c>
      <c r="M81" s="397">
        <v>592</v>
      </c>
      <c r="N81" s="397">
        <v>581</v>
      </c>
      <c r="O81" s="399">
        <f t="shared" si="34"/>
        <v>1173</v>
      </c>
      <c r="P81" s="396">
        <v>545</v>
      </c>
      <c r="Q81" s="397">
        <v>692</v>
      </c>
      <c r="R81" s="398">
        <f t="shared" si="35"/>
        <v>1237</v>
      </c>
      <c r="S81" s="397">
        <v>540</v>
      </c>
      <c r="T81" s="397">
        <v>516</v>
      </c>
      <c r="U81" s="399">
        <f t="shared" si="36"/>
        <v>1056</v>
      </c>
      <c r="V81" s="396">
        <v>446</v>
      </c>
      <c r="W81" s="397">
        <v>340</v>
      </c>
      <c r="X81" s="398">
        <f t="shared" si="37"/>
        <v>786</v>
      </c>
      <c r="Y81" s="397">
        <v>440</v>
      </c>
      <c r="Z81" s="397">
        <v>375</v>
      </c>
      <c r="AA81" s="399">
        <f t="shared" si="38"/>
        <v>815</v>
      </c>
      <c r="AB81" s="396">
        <v>456</v>
      </c>
      <c r="AC81" s="397">
        <v>350</v>
      </c>
      <c r="AD81" s="398">
        <f t="shared" si="39"/>
        <v>806</v>
      </c>
      <c r="AE81" s="397">
        <v>468</v>
      </c>
      <c r="AF81" s="397">
        <v>421</v>
      </c>
      <c r="AG81" s="399">
        <f t="shared" si="40"/>
        <v>889</v>
      </c>
      <c r="AH81" s="396">
        <v>577</v>
      </c>
      <c r="AI81" s="397">
        <v>454</v>
      </c>
      <c r="AJ81" s="398">
        <f t="shared" si="41"/>
        <v>1031</v>
      </c>
      <c r="AK81" s="397">
        <v>513</v>
      </c>
      <c r="AL81" s="397">
        <v>432</v>
      </c>
      <c r="AM81" s="399">
        <f t="shared" si="42"/>
        <v>945</v>
      </c>
      <c r="AN81" s="396">
        <v>425</v>
      </c>
      <c r="AO81" s="397">
        <v>399</v>
      </c>
      <c r="AP81" s="398">
        <f t="shared" si="43"/>
        <v>824</v>
      </c>
      <c r="AQ81" s="397">
        <v>415</v>
      </c>
      <c r="AR81" s="397">
        <v>356</v>
      </c>
      <c r="AS81" s="399">
        <f t="shared" si="44"/>
        <v>771</v>
      </c>
      <c r="AT81" s="396">
        <v>384</v>
      </c>
      <c r="AU81" s="397">
        <v>344</v>
      </c>
      <c r="AV81" s="398">
        <f t="shared" si="45"/>
        <v>728</v>
      </c>
      <c r="AW81" s="397">
        <v>321</v>
      </c>
      <c r="AX81" s="397">
        <v>285</v>
      </c>
      <c r="AY81" s="399">
        <f t="shared" si="46"/>
        <v>606</v>
      </c>
      <c r="AZ81" s="396">
        <v>224</v>
      </c>
      <c r="BA81" s="397">
        <v>221</v>
      </c>
      <c r="BB81" s="398">
        <f t="shared" si="47"/>
        <v>445</v>
      </c>
      <c r="BC81" s="397">
        <v>250</v>
      </c>
      <c r="BD81" s="397">
        <v>163</v>
      </c>
      <c r="BE81" s="399">
        <f t="shared" si="48"/>
        <v>413</v>
      </c>
      <c r="BF81" s="396">
        <v>111</v>
      </c>
      <c r="BG81" s="397">
        <v>74</v>
      </c>
      <c r="BH81" s="398">
        <f t="shared" si="49"/>
        <v>185</v>
      </c>
      <c r="BJ81" s="403">
        <f t="shared" si="52"/>
        <v>7658</v>
      </c>
      <c r="BK81" s="404">
        <f t="shared" si="52"/>
        <v>7032</v>
      </c>
      <c r="BL81" s="405">
        <f t="shared" si="50"/>
        <v>14690</v>
      </c>
    </row>
    <row r="82" spans="1:64" ht="15">
      <c r="A82" s="2428"/>
      <c r="B82" s="2437"/>
      <c r="C82" s="395" t="s">
        <v>1870</v>
      </c>
      <c r="D82" s="396">
        <v>89</v>
      </c>
      <c r="E82" s="397">
        <v>71</v>
      </c>
      <c r="F82" s="398">
        <f t="shared" si="31"/>
        <v>160</v>
      </c>
      <c r="G82" s="397">
        <v>159</v>
      </c>
      <c r="H82" s="397">
        <v>174</v>
      </c>
      <c r="I82" s="399">
        <f t="shared" si="32"/>
        <v>333</v>
      </c>
      <c r="J82" s="396">
        <v>311</v>
      </c>
      <c r="K82" s="397">
        <v>323</v>
      </c>
      <c r="L82" s="398">
        <f t="shared" si="33"/>
        <v>634</v>
      </c>
      <c r="M82" s="397">
        <v>328</v>
      </c>
      <c r="N82" s="397">
        <v>369</v>
      </c>
      <c r="O82" s="399">
        <f t="shared" si="34"/>
        <v>697</v>
      </c>
      <c r="P82" s="396">
        <v>356</v>
      </c>
      <c r="Q82" s="397">
        <v>413</v>
      </c>
      <c r="R82" s="398">
        <f t="shared" si="35"/>
        <v>769</v>
      </c>
      <c r="S82" s="397">
        <v>312</v>
      </c>
      <c r="T82" s="397">
        <v>297</v>
      </c>
      <c r="U82" s="399">
        <f t="shared" si="36"/>
        <v>609</v>
      </c>
      <c r="V82" s="396">
        <v>294</v>
      </c>
      <c r="W82" s="397">
        <v>202</v>
      </c>
      <c r="X82" s="398">
        <f t="shared" si="37"/>
        <v>496</v>
      </c>
      <c r="Y82" s="397">
        <v>300</v>
      </c>
      <c r="Z82" s="397">
        <v>218</v>
      </c>
      <c r="AA82" s="399">
        <f t="shared" si="38"/>
        <v>518</v>
      </c>
      <c r="AB82" s="396">
        <v>300</v>
      </c>
      <c r="AC82" s="397">
        <v>269</v>
      </c>
      <c r="AD82" s="398">
        <f t="shared" si="39"/>
        <v>569</v>
      </c>
      <c r="AE82" s="397">
        <v>332</v>
      </c>
      <c r="AF82" s="397">
        <v>267</v>
      </c>
      <c r="AG82" s="399">
        <f t="shared" si="40"/>
        <v>599</v>
      </c>
      <c r="AH82" s="396">
        <v>339</v>
      </c>
      <c r="AI82" s="397">
        <v>300</v>
      </c>
      <c r="AJ82" s="398">
        <f t="shared" si="41"/>
        <v>639</v>
      </c>
      <c r="AK82" s="397">
        <v>301</v>
      </c>
      <c r="AL82" s="397">
        <v>282</v>
      </c>
      <c r="AM82" s="399">
        <f t="shared" si="42"/>
        <v>583</v>
      </c>
      <c r="AN82" s="396">
        <v>275</v>
      </c>
      <c r="AO82" s="397">
        <v>241</v>
      </c>
      <c r="AP82" s="398">
        <f t="shared" si="43"/>
        <v>516</v>
      </c>
      <c r="AQ82" s="397">
        <v>274</v>
      </c>
      <c r="AR82" s="397">
        <v>249</v>
      </c>
      <c r="AS82" s="399">
        <f t="shared" si="44"/>
        <v>523</v>
      </c>
      <c r="AT82" s="396">
        <v>279</v>
      </c>
      <c r="AU82" s="397">
        <v>259</v>
      </c>
      <c r="AV82" s="398">
        <f t="shared" si="45"/>
        <v>538</v>
      </c>
      <c r="AW82" s="397">
        <v>261</v>
      </c>
      <c r="AX82" s="397">
        <v>231</v>
      </c>
      <c r="AY82" s="399">
        <f t="shared" si="46"/>
        <v>492</v>
      </c>
      <c r="AZ82" s="396">
        <v>180</v>
      </c>
      <c r="BA82" s="397">
        <v>166</v>
      </c>
      <c r="BB82" s="398">
        <f t="shared" si="47"/>
        <v>346</v>
      </c>
      <c r="BC82" s="397">
        <v>149</v>
      </c>
      <c r="BD82" s="397">
        <v>142</v>
      </c>
      <c r="BE82" s="399">
        <f t="shared" si="48"/>
        <v>291</v>
      </c>
      <c r="BF82" s="396">
        <v>66</v>
      </c>
      <c r="BG82" s="397">
        <v>64</v>
      </c>
      <c r="BH82" s="398">
        <f t="shared" si="49"/>
        <v>130</v>
      </c>
      <c r="BJ82" s="403">
        <f t="shared" si="52"/>
        <v>4905</v>
      </c>
      <c r="BK82" s="404">
        <f t="shared" si="52"/>
        <v>4537</v>
      </c>
      <c r="BL82" s="405">
        <f t="shared" si="50"/>
        <v>9442</v>
      </c>
    </row>
    <row r="83" spans="1:64" ht="15">
      <c r="A83" s="2428"/>
      <c r="B83" s="2437"/>
      <c r="C83" s="395" t="s">
        <v>1871</v>
      </c>
      <c r="D83" s="396">
        <v>52</v>
      </c>
      <c r="E83" s="397">
        <v>44</v>
      </c>
      <c r="F83" s="398">
        <f t="shared" si="31"/>
        <v>96</v>
      </c>
      <c r="G83" s="397">
        <v>95</v>
      </c>
      <c r="H83" s="397">
        <v>91</v>
      </c>
      <c r="I83" s="399">
        <f t="shared" si="32"/>
        <v>186</v>
      </c>
      <c r="J83" s="396">
        <v>146</v>
      </c>
      <c r="K83" s="397">
        <v>160</v>
      </c>
      <c r="L83" s="398">
        <f t="shared" si="33"/>
        <v>306</v>
      </c>
      <c r="M83" s="397">
        <v>182</v>
      </c>
      <c r="N83" s="397">
        <v>219</v>
      </c>
      <c r="O83" s="399">
        <f t="shared" si="34"/>
        <v>401</v>
      </c>
      <c r="P83" s="396">
        <v>220</v>
      </c>
      <c r="Q83" s="397">
        <v>204</v>
      </c>
      <c r="R83" s="398">
        <f t="shared" si="35"/>
        <v>424</v>
      </c>
      <c r="S83" s="397">
        <v>185</v>
      </c>
      <c r="T83" s="397">
        <v>179</v>
      </c>
      <c r="U83" s="399">
        <f t="shared" si="36"/>
        <v>364</v>
      </c>
      <c r="V83" s="396">
        <v>141</v>
      </c>
      <c r="W83" s="397">
        <v>118</v>
      </c>
      <c r="X83" s="398">
        <f t="shared" si="37"/>
        <v>259</v>
      </c>
      <c r="Y83" s="397">
        <v>146</v>
      </c>
      <c r="Z83" s="397">
        <v>116</v>
      </c>
      <c r="AA83" s="399">
        <f t="shared" si="38"/>
        <v>262</v>
      </c>
      <c r="AB83" s="396">
        <v>177</v>
      </c>
      <c r="AC83" s="397">
        <v>125</v>
      </c>
      <c r="AD83" s="398">
        <f t="shared" si="39"/>
        <v>302</v>
      </c>
      <c r="AE83" s="397">
        <v>181</v>
      </c>
      <c r="AF83" s="397">
        <v>142</v>
      </c>
      <c r="AG83" s="399">
        <f t="shared" si="40"/>
        <v>323</v>
      </c>
      <c r="AH83" s="396">
        <v>203</v>
      </c>
      <c r="AI83" s="397">
        <v>170</v>
      </c>
      <c r="AJ83" s="398">
        <f t="shared" si="41"/>
        <v>373</v>
      </c>
      <c r="AK83" s="397">
        <v>192</v>
      </c>
      <c r="AL83" s="397">
        <v>150</v>
      </c>
      <c r="AM83" s="399">
        <f t="shared" si="42"/>
        <v>342</v>
      </c>
      <c r="AN83" s="396">
        <v>191</v>
      </c>
      <c r="AO83" s="397">
        <v>164</v>
      </c>
      <c r="AP83" s="398">
        <f t="shared" si="43"/>
        <v>355</v>
      </c>
      <c r="AQ83" s="397">
        <v>215</v>
      </c>
      <c r="AR83" s="397">
        <v>161</v>
      </c>
      <c r="AS83" s="399">
        <f t="shared" si="44"/>
        <v>376</v>
      </c>
      <c r="AT83" s="396">
        <v>188</v>
      </c>
      <c r="AU83" s="397">
        <v>175</v>
      </c>
      <c r="AV83" s="398">
        <f t="shared" si="45"/>
        <v>363</v>
      </c>
      <c r="AW83" s="397">
        <v>183</v>
      </c>
      <c r="AX83" s="397">
        <v>129</v>
      </c>
      <c r="AY83" s="399">
        <f t="shared" si="46"/>
        <v>312</v>
      </c>
      <c r="AZ83" s="396">
        <v>122</v>
      </c>
      <c r="BA83" s="397">
        <v>137</v>
      </c>
      <c r="BB83" s="398">
        <f t="shared" si="47"/>
        <v>259</v>
      </c>
      <c r="BC83" s="397">
        <v>126</v>
      </c>
      <c r="BD83" s="397">
        <v>75</v>
      </c>
      <c r="BE83" s="399">
        <f t="shared" si="48"/>
        <v>201</v>
      </c>
      <c r="BF83" s="396">
        <v>56</v>
      </c>
      <c r="BG83" s="397">
        <v>34</v>
      </c>
      <c r="BH83" s="398">
        <f t="shared" si="49"/>
        <v>90</v>
      </c>
      <c r="BJ83" s="403">
        <f t="shared" si="52"/>
        <v>3001</v>
      </c>
      <c r="BK83" s="404">
        <f t="shared" si="52"/>
        <v>2593</v>
      </c>
      <c r="BL83" s="405">
        <f t="shared" si="50"/>
        <v>5594</v>
      </c>
    </row>
    <row r="84" spans="1:64" ht="15">
      <c r="A84" s="2428"/>
      <c r="B84" s="2437"/>
      <c r="C84" s="406" t="s">
        <v>1872</v>
      </c>
      <c r="D84" s="407">
        <v>90</v>
      </c>
      <c r="E84" s="408">
        <v>104</v>
      </c>
      <c r="F84" s="409">
        <f t="shared" si="31"/>
        <v>194</v>
      </c>
      <c r="G84" s="408">
        <v>119</v>
      </c>
      <c r="H84" s="408">
        <v>124</v>
      </c>
      <c r="I84" s="410">
        <f t="shared" si="32"/>
        <v>243</v>
      </c>
      <c r="J84" s="407">
        <v>273</v>
      </c>
      <c r="K84" s="408">
        <v>259</v>
      </c>
      <c r="L84" s="409">
        <f t="shared" si="33"/>
        <v>532</v>
      </c>
      <c r="M84" s="408">
        <v>238</v>
      </c>
      <c r="N84" s="408">
        <v>280</v>
      </c>
      <c r="O84" s="410">
        <f t="shared" si="34"/>
        <v>518</v>
      </c>
      <c r="P84" s="407">
        <v>328</v>
      </c>
      <c r="Q84" s="408">
        <v>327</v>
      </c>
      <c r="R84" s="409">
        <f t="shared" si="35"/>
        <v>655</v>
      </c>
      <c r="S84" s="408">
        <v>301</v>
      </c>
      <c r="T84" s="408">
        <v>280</v>
      </c>
      <c r="U84" s="410">
        <f t="shared" si="36"/>
        <v>581</v>
      </c>
      <c r="V84" s="407">
        <v>238</v>
      </c>
      <c r="W84" s="408">
        <v>191</v>
      </c>
      <c r="X84" s="409">
        <f t="shared" si="37"/>
        <v>429</v>
      </c>
      <c r="Y84" s="408">
        <v>276</v>
      </c>
      <c r="Z84" s="408">
        <v>213</v>
      </c>
      <c r="AA84" s="410">
        <f t="shared" si="38"/>
        <v>489</v>
      </c>
      <c r="AB84" s="407">
        <v>291</v>
      </c>
      <c r="AC84" s="408">
        <v>246</v>
      </c>
      <c r="AD84" s="409">
        <f t="shared" si="39"/>
        <v>537</v>
      </c>
      <c r="AE84" s="408">
        <v>275</v>
      </c>
      <c r="AF84" s="408">
        <v>255</v>
      </c>
      <c r="AG84" s="410">
        <f t="shared" si="40"/>
        <v>530</v>
      </c>
      <c r="AH84" s="407">
        <v>295</v>
      </c>
      <c r="AI84" s="408">
        <v>255</v>
      </c>
      <c r="AJ84" s="409">
        <f t="shared" si="41"/>
        <v>550</v>
      </c>
      <c r="AK84" s="408">
        <v>241</v>
      </c>
      <c r="AL84" s="408">
        <v>255</v>
      </c>
      <c r="AM84" s="410">
        <f t="shared" si="42"/>
        <v>496</v>
      </c>
      <c r="AN84" s="407">
        <v>186</v>
      </c>
      <c r="AO84" s="408">
        <v>173</v>
      </c>
      <c r="AP84" s="409">
        <f t="shared" si="43"/>
        <v>359</v>
      </c>
      <c r="AQ84" s="408">
        <v>156</v>
      </c>
      <c r="AR84" s="408">
        <v>156</v>
      </c>
      <c r="AS84" s="410">
        <f t="shared" si="44"/>
        <v>312</v>
      </c>
      <c r="AT84" s="407">
        <v>137</v>
      </c>
      <c r="AU84" s="408">
        <v>123</v>
      </c>
      <c r="AV84" s="409">
        <f t="shared" si="45"/>
        <v>260</v>
      </c>
      <c r="AW84" s="408">
        <v>91</v>
      </c>
      <c r="AX84" s="408">
        <v>111</v>
      </c>
      <c r="AY84" s="410">
        <f t="shared" si="46"/>
        <v>202</v>
      </c>
      <c r="AZ84" s="407">
        <v>85</v>
      </c>
      <c r="BA84" s="408">
        <v>81</v>
      </c>
      <c r="BB84" s="409">
        <f t="shared" si="47"/>
        <v>166</v>
      </c>
      <c r="BC84" s="408">
        <v>96</v>
      </c>
      <c r="BD84" s="408">
        <v>77</v>
      </c>
      <c r="BE84" s="410">
        <f t="shared" si="48"/>
        <v>173</v>
      </c>
      <c r="BF84" s="407">
        <v>40</v>
      </c>
      <c r="BG84" s="408">
        <v>32</v>
      </c>
      <c r="BH84" s="409">
        <f t="shared" si="49"/>
        <v>72</v>
      </c>
      <c r="BJ84" s="411">
        <f t="shared" si="52"/>
        <v>3756</v>
      </c>
      <c r="BK84" s="412">
        <f t="shared" si="52"/>
        <v>3542</v>
      </c>
      <c r="BL84" s="413">
        <f t="shared" si="50"/>
        <v>7298</v>
      </c>
    </row>
    <row r="85" spans="1:64" ht="15">
      <c r="A85" s="2428"/>
      <c r="B85" s="2432" t="s">
        <v>569</v>
      </c>
      <c r="C85" s="2422" t="s">
        <v>1810</v>
      </c>
      <c r="D85" s="629">
        <f t="shared" ref="D85:BH85" si="53">SUM(D77:D84)</f>
        <v>4330</v>
      </c>
      <c r="E85" s="630">
        <f t="shared" si="53"/>
        <v>4460</v>
      </c>
      <c r="F85" s="631">
        <f t="shared" si="53"/>
        <v>8790</v>
      </c>
      <c r="G85" s="632">
        <f t="shared" si="53"/>
        <v>7269</v>
      </c>
      <c r="H85" s="632">
        <f t="shared" si="53"/>
        <v>7690</v>
      </c>
      <c r="I85" s="632">
        <f t="shared" si="53"/>
        <v>14959</v>
      </c>
      <c r="J85" s="629">
        <f t="shared" si="53"/>
        <v>12769</v>
      </c>
      <c r="K85" s="630">
        <f t="shared" si="53"/>
        <v>13323</v>
      </c>
      <c r="L85" s="631">
        <f t="shared" si="53"/>
        <v>26092</v>
      </c>
      <c r="M85" s="632">
        <f t="shared" si="53"/>
        <v>14306</v>
      </c>
      <c r="N85" s="632">
        <f t="shared" si="53"/>
        <v>14765</v>
      </c>
      <c r="O85" s="632">
        <f t="shared" si="53"/>
        <v>29071</v>
      </c>
      <c r="P85" s="629">
        <f t="shared" si="53"/>
        <v>15859</v>
      </c>
      <c r="Q85" s="630">
        <f t="shared" si="53"/>
        <v>16560</v>
      </c>
      <c r="R85" s="631">
        <f t="shared" si="53"/>
        <v>32419</v>
      </c>
      <c r="S85" s="632">
        <f t="shared" si="53"/>
        <v>16464</v>
      </c>
      <c r="T85" s="632">
        <f t="shared" si="53"/>
        <v>13888</v>
      </c>
      <c r="U85" s="632">
        <f t="shared" si="53"/>
        <v>30352</v>
      </c>
      <c r="V85" s="629">
        <f t="shared" si="53"/>
        <v>14429</v>
      </c>
      <c r="W85" s="630">
        <f t="shared" si="53"/>
        <v>10791</v>
      </c>
      <c r="X85" s="631">
        <f t="shared" si="53"/>
        <v>25220</v>
      </c>
      <c r="Y85" s="632">
        <f t="shared" si="53"/>
        <v>13845</v>
      </c>
      <c r="Z85" s="632">
        <f t="shared" si="53"/>
        <v>10765</v>
      </c>
      <c r="AA85" s="632">
        <f t="shared" si="53"/>
        <v>24610</v>
      </c>
      <c r="AB85" s="629">
        <f t="shared" si="53"/>
        <v>13806</v>
      </c>
      <c r="AC85" s="630">
        <f t="shared" si="53"/>
        <v>11285</v>
      </c>
      <c r="AD85" s="631">
        <f t="shared" si="53"/>
        <v>25091</v>
      </c>
      <c r="AE85" s="632">
        <f t="shared" si="53"/>
        <v>13997</v>
      </c>
      <c r="AF85" s="632">
        <f t="shared" si="53"/>
        <v>11729</v>
      </c>
      <c r="AG85" s="632">
        <f t="shared" si="53"/>
        <v>25726</v>
      </c>
      <c r="AH85" s="629">
        <f t="shared" si="53"/>
        <v>15039</v>
      </c>
      <c r="AI85" s="630">
        <f t="shared" si="53"/>
        <v>12497</v>
      </c>
      <c r="AJ85" s="631">
        <f t="shared" si="53"/>
        <v>27536</v>
      </c>
      <c r="AK85" s="632">
        <f t="shared" si="53"/>
        <v>13639</v>
      </c>
      <c r="AL85" s="632">
        <f t="shared" si="53"/>
        <v>11701</v>
      </c>
      <c r="AM85" s="632">
        <f t="shared" si="53"/>
        <v>25340</v>
      </c>
      <c r="AN85" s="629">
        <f t="shared" si="53"/>
        <v>11286</v>
      </c>
      <c r="AO85" s="630">
        <f t="shared" si="53"/>
        <v>9478</v>
      </c>
      <c r="AP85" s="631">
        <f t="shared" si="53"/>
        <v>20764</v>
      </c>
      <c r="AQ85" s="632">
        <f t="shared" si="53"/>
        <v>10386</v>
      </c>
      <c r="AR85" s="632">
        <f t="shared" si="53"/>
        <v>8556</v>
      </c>
      <c r="AS85" s="632">
        <f t="shared" si="53"/>
        <v>18942</v>
      </c>
      <c r="AT85" s="629">
        <f t="shared" si="53"/>
        <v>9194</v>
      </c>
      <c r="AU85" s="630">
        <f t="shared" si="53"/>
        <v>7461</v>
      </c>
      <c r="AV85" s="631">
        <f t="shared" si="53"/>
        <v>16655</v>
      </c>
      <c r="AW85" s="632">
        <f t="shared" si="53"/>
        <v>7522</v>
      </c>
      <c r="AX85" s="632">
        <f t="shared" si="53"/>
        <v>5672</v>
      </c>
      <c r="AY85" s="632">
        <f t="shared" si="53"/>
        <v>13194</v>
      </c>
      <c r="AZ85" s="629">
        <f t="shared" si="53"/>
        <v>6492</v>
      </c>
      <c r="BA85" s="630">
        <f t="shared" si="53"/>
        <v>4469</v>
      </c>
      <c r="BB85" s="631">
        <f t="shared" si="53"/>
        <v>10961</v>
      </c>
      <c r="BC85" s="632">
        <f t="shared" si="53"/>
        <v>6828</v>
      </c>
      <c r="BD85" s="632">
        <f t="shared" si="53"/>
        <v>3513</v>
      </c>
      <c r="BE85" s="632">
        <f t="shared" si="53"/>
        <v>10341</v>
      </c>
      <c r="BF85" s="629">
        <f t="shared" si="53"/>
        <v>3029</v>
      </c>
      <c r="BG85" s="630">
        <f t="shared" si="53"/>
        <v>1577</v>
      </c>
      <c r="BH85" s="630">
        <f t="shared" si="53"/>
        <v>4606</v>
      </c>
      <c r="BJ85" s="648">
        <f>SUM(BJ77:BJ84)</f>
        <v>210489</v>
      </c>
      <c r="BK85" s="648">
        <f>SUM(BK77:BK84)</f>
        <v>180180</v>
      </c>
      <c r="BL85" s="648">
        <f>SUM(BL77:BL84)</f>
        <v>390669</v>
      </c>
    </row>
    <row r="86" spans="1:64" ht="15">
      <c r="A86" s="2428"/>
      <c r="B86" s="2437" t="s">
        <v>1873</v>
      </c>
      <c r="C86" s="414" t="s">
        <v>1874</v>
      </c>
      <c r="D86" s="415">
        <v>728</v>
      </c>
      <c r="E86" s="416">
        <v>696</v>
      </c>
      <c r="F86" s="417">
        <f t="shared" si="31"/>
        <v>1424</v>
      </c>
      <c r="G86" s="416">
        <v>1013</v>
      </c>
      <c r="H86" s="416">
        <v>1114</v>
      </c>
      <c r="I86" s="418">
        <f t="shared" si="32"/>
        <v>2127</v>
      </c>
      <c r="J86" s="415">
        <v>1751</v>
      </c>
      <c r="K86" s="416">
        <v>1820</v>
      </c>
      <c r="L86" s="417">
        <f t="shared" si="33"/>
        <v>3571</v>
      </c>
      <c r="M86" s="416">
        <v>2015</v>
      </c>
      <c r="N86" s="416">
        <v>2141</v>
      </c>
      <c r="O86" s="418">
        <f t="shared" si="34"/>
        <v>4156</v>
      </c>
      <c r="P86" s="415">
        <v>2208</v>
      </c>
      <c r="Q86" s="416">
        <v>2056</v>
      </c>
      <c r="R86" s="417">
        <f t="shared" si="35"/>
        <v>4264</v>
      </c>
      <c r="S86" s="416">
        <v>2070</v>
      </c>
      <c r="T86" s="416">
        <v>1884</v>
      </c>
      <c r="U86" s="418">
        <f t="shared" si="36"/>
        <v>3954</v>
      </c>
      <c r="V86" s="415">
        <v>1873</v>
      </c>
      <c r="W86" s="416">
        <v>1474</v>
      </c>
      <c r="X86" s="417">
        <f t="shared" si="37"/>
        <v>3347</v>
      </c>
      <c r="Y86" s="416">
        <v>1887</v>
      </c>
      <c r="Z86" s="416">
        <v>1594</v>
      </c>
      <c r="AA86" s="418">
        <f t="shared" si="38"/>
        <v>3481</v>
      </c>
      <c r="AB86" s="415">
        <v>1975</v>
      </c>
      <c r="AC86" s="416">
        <v>1613</v>
      </c>
      <c r="AD86" s="417">
        <f t="shared" si="39"/>
        <v>3588</v>
      </c>
      <c r="AE86" s="416">
        <v>1957</v>
      </c>
      <c r="AF86" s="416">
        <v>1574</v>
      </c>
      <c r="AG86" s="418">
        <f t="shared" si="40"/>
        <v>3531</v>
      </c>
      <c r="AH86" s="415">
        <v>1937</v>
      </c>
      <c r="AI86" s="416">
        <v>1752</v>
      </c>
      <c r="AJ86" s="417">
        <f t="shared" si="41"/>
        <v>3689</v>
      </c>
      <c r="AK86" s="416">
        <v>1784</v>
      </c>
      <c r="AL86" s="416">
        <v>1495</v>
      </c>
      <c r="AM86" s="418">
        <f t="shared" si="42"/>
        <v>3279</v>
      </c>
      <c r="AN86" s="415">
        <v>1443</v>
      </c>
      <c r="AO86" s="416">
        <v>1206</v>
      </c>
      <c r="AP86" s="417">
        <f t="shared" si="43"/>
        <v>2649</v>
      </c>
      <c r="AQ86" s="416">
        <v>1256</v>
      </c>
      <c r="AR86" s="416">
        <v>1093</v>
      </c>
      <c r="AS86" s="418">
        <f t="shared" si="44"/>
        <v>2349</v>
      </c>
      <c r="AT86" s="415">
        <v>1106</v>
      </c>
      <c r="AU86" s="416">
        <v>943</v>
      </c>
      <c r="AV86" s="417">
        <f t="shared" si="45"/>
        <v>2049</v>
      </c>
      <c r="AW86" s="416">
        <v>753</v>
      </c>
      <c r="AX86" s="416">
        <v>627</v>
      </c>
      <c r="AY86" s="418">
        <f t="shared" si="46"/>
        <v>1380</v>
      </c>
      <c r="AZ86" s="415">
        <v>699</v>
      </c>
      <c r="BA86" s="416">
        <v>522</v>
      </c>
      <c r="BB86" s="417">
        <f t="shared" si="47"/>
        <v>1221</v>
      </c>
      <c r="BC86" s="416">
        <v>729</v>
      </c>
      <c r="BD86" s="416">
        <v>429</v>
      </c>
      <c r="BE86" s="418">
        <f t="shared" si="48"/>
        <v>1158</v>
      </c>
      <c r="BF86" s="415">
        <v>285</v>
      </c>
      <c r="BG86" s="416">
        <v>168</v>
      </c>
      <c r="BH86" s="417">
        <f t="shared" si="49"/>
        <v>453</v>
      </c>
      <c r="BJ86" s="400">
        <f t="shared" ref="BJ86:BK95" si="54">BF86+D86+G86+J86+M86+P86+S86+V86+Y86+AB86+AE86+AH86+AK86+AN86+AQ86+AT86+AW86+AZ86+BC86</f>
        <v>27469</v>
      </c>
      <c r="BK86" s="401">
        <f t="shared" si="54"/>
        <v>24201</v>
      </c>
      <c r="BL86" s="402">
        <f t="shared" si="50"/>
        <v>51670</v>
      </c>
    </row>
    <row r="87" spans="1:64" ht="15">
      <c r="A87" s="2428"/>
      <c r="B87" s="2437"/>
      <c r="C87" s="395" t="s">
        <v>1875</v>
      </c>
      <c r="D87" s="396">
        <v>87</v>
      </c>
      <c r="E87" s="397">
        <v>96</v>
      </c>
      <c r="F87" s="398">
        <f t="shared" si="31"/>
        <v>183</v>
      </c>
      <c r="G87" s="397">
        <v>173</v>
      </c>
      <c r="H87" s="397">
        <v>168</v>
      </c>
      <c r="I87" s="399">
        <f t="shared" si="32"/>
        <v>341</v>
      </c>
      <c r="J87" s="396">
        <v>306</v>
      </c>
      <c r="K87" s="397">
        <v>289</v>
      </c>
      <c r="L87" s="398">
        <f t="shared" si="33"/>
        <v>595</v>
      </c>
      <c r="M87" s="397">
        <v>303</v>
      </c>
      <c r="N87" s="397">
        <v>352</v>
      </c>
      <c r="O87" s="399">
        <f t="shared" si="34"/>
        <v>655</v>
      </c>
      <c r="P87" s="396">
        <v>329</v>
      </c>
      <c r="Q87" s="397">
        <v>369</v>
      </c>
      <c r="R87" s="398">
        <f t="shared" si="35"/>
        <v>698</v>
      </c>
      <c r="S87" s="397">
        <v>345</v>
      </c>
      <c r="T87" s="397">
        <v>350</v>
      </c>
      <c r="U87" s="399">
        <f t="shared" si="36"/>
        <v>695</v>
      </c>
      <c r="V87" s="396">
        <v>301</v>
      </c>
      <c r="W87" s="397">
        <v>260</v>
      </c>
      <c r="X87" s="398">
        <f t="shared" si="37"/>
        <v>561</v>
      </c>
      <c r="Y87" s="397">
        <v>265</v>
      </c>
      <c r="Z87" s="397">
        <v>260</v>
      </c>
      <c r="AA87" s="399">
        <f t="shared" si="38"/>
        <v>525</v>
      </c>
      <c r="AB87" s="396">
        <v>294</v>
      </c>
      <c r="AC87" s="397">
        <v>232</v>
      </c>
      <c r="AD87" s="398">
        <f t="shared" si="39"/>
        <v>526</v>
      </c>
      <c r="AE87" s="397">
        <v>320</v>
      </c>
      <c r="AF87" s="397">
        <v>292</v>
      </c>
      <c r="AG87" s="399">
        <f t="shared" si="40"/>
        <v>612</v>
      </c>
      <c r="AH87" s="396">
        <v>328</v>
      </c>
      <c r="AI87" s="397">
        <v>317</v>
      </c>
      <c r="AJ87" s="398">
        <f t="shared" si="41"/>
        <v>645</v>
      </c>
      <c r="AK87" s="397">
        <v>268</v>
      </c>
      <c r="AL87" s="397">
        <v>253</v>
      </c>
      <c r="AM87" s="399">
        <f t="shared" si="42"/>
        <v>521</v>
      </c>
      <c r="AN87" s="396">
        <v>201</v>
      </c>
      <c r="AO87" s="397">
        <v>202</v>
      </c>
      <c r="AP87" s="398">
        <f t="shared" si="43"/>
        <v>403</v>
      </c>
      <c r="AQ87" s="397">
        <v>177</v>
      </c>
      <c r="AR87" s="397">
        <v>176</v>
      </c>
      <c r="AS87" s="399">
        <f t="shared" si="44"/>
        <v>353</v>
      </c>
      <c r="AT87" s="396">
        <v>149</v>
      </c>
      <c r="AU87" s="397">
        <v>184</v>
      </c>
      <c r="AV87" s="398">
        <f t="shared" si="45"/>
        <v>333</v>
      </c>
      <c r="AW87" s="397">
        <v>128</v>
      </c>
      <c r="AX87" s="397">
        <v>123</v>
      </c>
      <c r="AY87" s="399">
        <f t="shared" si="46"/>
        <v>251</v>
      </c>
      <c r="AZ87" s="396">
        <v>104</v>
      </c>
      <c r="BA87" s="397">
        <v>82</v>
      </c>
      <c r="BB87" s="398">
        <f t="shared" si="47"/>
        <v>186</v>
      </c>
      <c r="BC87" s="397">
        <v>88</v>
      </c>
      <c r="BD87" s="397">
        <v>68</v>
      </c>
      <c r="BE87" s="399">
        <f t="shared" si="48"/>
        <v>156</v>
      </c>
      <c r="BF87" s="396">
        <v>34</v>
      </c>
      <c r="BG87" s="397">
        <v>26</v>
      </c>
      <c r="BH87" s="398">
        <f t="shared" si="49"/>
        <v>60</v>
      </c>
      <c r="BJ87" s="403">
        <f t="shared" si="54"/>
        <v>4200</v>
      </c>
      <c r="BK87" s="404">
        <f t="shared" si="54"/>
        <v>4099</v>
      </c>
      <c r="BL87" s="405">
        <f t="shared" si="50"/>
        <v>8299</v>
      </c>
    </row>
    <row r="88" spans="1:64" ht="15">
      <c r="A88" s="2428"/>
      <c r="B88" s="2437"/>
      <c r="C88" s="395" t="s">
        <v>1876</v>
      </c>
      <c r="D88" s="396">
        <v>93</v>
      </c>
      <c r="E88" s="397">
        <v>109</v>
      </c>
      <c r="F88" s="398">
        <f t="shared" si="31"/>
        <v>202</v>
      </c>
      <c r="G88" s="397">
        <v>135</v>
      </c>
      <c r="H88" s="397">
        <v>157</v>
      </c>
      <c r="I88" s="399">
        <f t="shared" si="32"/>
        <v>292</v>
      </c>
      <c r="J88" s="396">
        <v>274</v>
      </c>
      <c r="K88" s="397">
        <v>306</v>
      </c>
      <c r="L88" s="398">
        <f t="shared" si="33"/>
        <v>580</v>
      </c>
      <c r="M88" s="397">
        <v>281</v>
      </c>
      <c r="N88" s="397">
        <v>277</v>
      </c>
      <c r="O88" s="399">
        <f t="shared" si="34"/>
        <v>558</v>
      </c>
      <c r="P88" s="396">
        <v>314</v>
      </c>
      <c r="Q88" s="397">
        <v>328</v>
      </c>
      <c r="R88" s="398">
        <f t="shared" si="35"/>
        <v>642</v>
      </c>
      <c r="S88" s="397">
        <v>320</v>
      </c>
      <c r="T88" s="397">
        <v>232</v>
      </c>
      <c r="U88" s="399">
        <f t="shared" si="36"/>
        <v>552</v>
      </c>
      <c r="V88" s="396">
        <v>265</v>
      </c>
      <c r="W88" s="397">
        <v>238</v>
      </c>
      <c r="X88" s="398">
        <f t="shared" si="37"/>
        <v>503</v>
      </c>
      <c r="Y88" s="397">
        <v>252</v>
      </c>
      <c r="Z88" s="397">
        <v>230</v>
      </c>
      <c r="AA88" s="399">
        <f t="shared" si="38"/>
        <v>482</v>
      </c>
      <c r="AB88" s="396">
        <v>272</v>
      </c>
      <c r="AC88" s="397">
        <v>216</v>
      </c>
      <c r="AD88" s="398">
        <f t="shared" si="39"/>
        <v>488</v>
      </c>
      <c r="AE88" s="397">
        <v>303</v>
      </c>
      <c r="AF88" s="397">
        <v>271</v>
      </c>
      <c r="AG88" s="399">
        <f t="shared" si="40"/>
        <v>574</v>
      </c>
      <c r="AH88" s="396">
        <v>253</v>
      </c>
      <c r="AI88" s="397">
        <v>252</v>
      </c>
      <c r="AJ88" s="398">
        <f t="shared" si="41"/>
        <v>505</v>
      </c>
      <c r="AK88" s="397">
        <v>200</v>
      </c>
      <c r="AL88" s="397">
        <v>201</v>
      </c>
      <c r="AM88" s="399">
        <f t="shared" si="42"/>
        <v>401</v>
      </c>
      <c r="AN88" s="396">
        <v>182</v>
      </c>
      <c r="AO88" s="397">
        <v>181</v>
      </c>
      <c r="AP88" s="398">
        <f t="shared" si="43"/>
        <v>363</v>
      </c>
      <c r="AQ88" s="397">
        <v>135</v>
      </c>
      <c r="AR88" s="397">
        <v>144</v>
      </c>
      <c r="AS88" s="399">
        <f t="shared" si="44"/>
        <v>279</v>
      </c>
      <c r="AT88" s="396">
        <v>121</v>
      </c>
      <c r="AU88" s="397">
        <v>123</v>
      </c>
      <c r="AV88" s="398">
        <f t="shared" si="45"/>
        <v>244</v>
      </c>
      <c r="AW88" s="397">
        <v>103</v>
      </c>
      <c r="AX88" s="397">
        <v>103</v>
      </c>
      <c r="AY88" s="399">
        <f t="shared" si="46"/>
        <v>206</v>
      </c>
      <c r="AZ88" s="396">
        <v>74</v>
      </c>
      <c r="BA88" s="397">
        <v>82</v>
      </c>
      <c r="BB88" s="398">
        <f t="shared" si="47"/>
        <v>156</v>
      </c>
      <c r="BC88" s="397">
        <v>72</v>
      </c>
      <c r="BD88" s="397">
        <v>58</v>
      </c>
      <c r="BE88" s="399">
        <f t="shared" si="48"/>
        <v>130</v>
      </c>
      <c r="BF88" s="396">
        <v>25</v>
      </c>
      <c r="BG88" s="397">
        <v>22</v>
      </c>
      <c r="BH88" s="398">
        <f t="shared" si="49"/>
        <v>47</v>
      </c>
      <c r="BJ88" s="403">
        <f t="shared" si="54"/>
        <v>3674</v>
      </c>
      <c r="BK88" s="404">
        <f t="shared" si="54"/>
        <v>3530</v>
      </c>
      <c r="BL88" s="405">
        <f t="shared" si="50"/>
        <v>7204</v>
      </c>
    </row>
    <row r="89" spans="1:64" ht="15">
      <c r="A89" s="2428"/>
      <c r="B89" s="2437"/>
      <c r="C89" s="395" t="s">
        <v>1877</v>
      </c>
      <c r="D89" s="396">
        <v>110</v>
      </c>
      <c r="E89" s="397">
        <v>114</v>
      </c>
      <c r="F89" s="398">
        <f t="shared" si="31"/>
        <v>224</v>
      </c>
      <c r="G89" s="397">
        <v>183</v>
      </c>
      <c r="H89" s="397">
        <v>207</v>
      </c>
      <c r="I89" s="399">
        <f t="shared" si="32"/>
        <v>390</v>
      </c>
      <c r="J89" s="396">
        <v>356</v>
      </c>
      <c r="K89" s="397">
        <v>380</v>
      </c>
      <c r="L89" s="398">
        <f t="shared" si="33"/>
        <v>736</v>
      </c>
      <c r="M89" s="397">
        <v>430</v>
      </c>
      <c r="N89" s="397">
        <v>514</v>
      </c>
      <c r="O89" s="399">
        <f t="shared" si="34"/>
        <v>944</v>
      </c>
      <c r="P89" s="396">
        <v>503</v>
      </c>
      <c r="Q89" s="397">
        <v>545</v>
      </c>
      <c r="R89" s="398">
        <f t="shared" si="35"/>
        <v>1048</v>
      </c>
      <c r="S89" s="397">
        <v>499</v>
      </c>
      <c r="T89" s="397">
        <v>488</v>
      </c>
      <c r="U89" s="399">
        <f t="shared" si="36"/>
        <v>987</v>
      </c>
      <c r="V89" s="396">
        <v>421</v>
      </c>
      <c r="W89" s="397">
        <v>417</v>
      </c>
      <c r="X89" s="398">
        <f t="shared" si="37"/>
        <v>838</v>
      </c>
      <c r="Y89" s="397">
        <v>378</v>
      </c>
      <c r="Z89" s="397">
        <v>326</v>
      </c>
      <c r="AA89" s="399">
        <f t="shared" si="38"/>
        <v>704</v>
      </c>
      <c r="AB89" s="396">
        <v>402</v>
      </c>
      <c r="AC89" s="397">
        <v>364</v>
      </c>
      <c r="AD89" s="398">
        <f t="shared" si="39"/>
        <v>766</v>
      </c>
      <c r="AE89" s="397">
        <v>461</v>
      </c>
      <c r="AF89" s="397">
        <v>413</v>
      </c>
      <c r="AG89" s="399">
        <f t="shared" si="40"/>
        <v>874</v>
      </c>
      <c r="AH89" s="396">
        <v>464</v>
      </c>
      <c r="AI89" s="397">
        <v>486</v>
      </c>
      <c r="AJ89" s="398">
        <f t="shared" si="41"/>
        <v>950</v>
      </c>
      <c r="AK89" s="397">
        <v>386</v>
      </c>
      <c r="AL89" s="397">
        <v>362</v>
      </c>
      <c r="AM89" s="399">
        <f t="shared" si="42"/>
        <v>748</v>
      </c>
      <c r="AN89" s="396">
        <v>312</v>
      </c>
      <c r="AO89" s="397">
        <v>312</v>
      </c>
      <c r="AP89" s="398">
        <f t="shared" si="43"/>
        <v>624</v>
      </c>
      <c r="AQ89" s="397">
        <v>246</v>
      </c>
      <c r="AR89" s="397">
        <v>268</v>
      </c>
      <c r="AS89" s="399">
        <f t="shared" si="44"/>
        <v>514</v>
      </c>
      <c r="AT89" s="396">
        <v>223</v>
      </c>
      <c r="AU89" s="397">
        <v>220</v>
      </c>
      <c r="AV89" s="398">
        <f t="shared" si="45"/>
        <v>443</v>
      </c>
      <c r="AW89" s="397">
        <v>200</v>
      </c>
      <c r="AX89" s="397">
        <v>165</v>
      </c>
      <c r="AY89" s="399">
        <f t="shared" si="46"/>
        <v>365</v>
      </c>
      <c r="AZ89" s="396">
        <v>126</v>
      </c>
      <c r="BA89" s="397">
        <v>146</v>
      </c>
      <c r="BB89" s="398">
        <f t="shared" si="47"/>
        <v>272</v>
      </c>
      <c r="BC89" s="397">
        <v>131</v>
      </c>
      <c r="BD89" s="397">
        <v>109</v>
      </c>
      <c r="BE89" s="399">
        <f t="shared" si="48"/>
        <v>240</v>
      </c>
      <c r="BF89" s="396">
        <v>47</v>
      </c>
      <c r="BG89" s="397">
        <v>46</v>
      </c>
      <c r="BH89" s="398">
        <f t="shared" si="49"/>
        <v>93</v>
      </c>
      <c r="BJ89" s="403">
        <f t="shared" si="54"/>
        <v>5878</v>
      </c>
      <c r="BK89" s="404">
        <f t="shared" si="54"/>
        <v>5882</v>
      </c>
      <c r="BL89" s="405">
        <f t="shared" si="50"/>
        <v>11760</v>
      </c>
    </row>
    <row r="90" spans="1:64" ht="15">
      <c r="A90" s="2428"/>
      <c r="B90" s="2437"/>
      <c r="C90" s="395" t="s">
        <v>1878</v>
      </c>
      <c r="D90" s="396">
        <v>910</v>
      </c>
      <c r="E90" s="397">
        <v>893</v>
      </c>
      <c r="F90" s="398">
        <f t="shared" si="31"/>
        <v>1803</v>
      </c>
      <c r="G90" s="397">
        <v>1477</v>
      </c>
      <c r="H90" s="397">
        <v>1494</v>
      </c>
      <c r="I90" s="399">
        <f t="shared" si="32"/>
        <v>2971</v>
      </c>
      <c r="J90" s="396">
        <v>2406</v>
      </c>
      <c r="K90" s="397">
        <v>2401</v>
      </c>
      <c r="L90" s="398">
        <f t="shared" si="33"/>
        <v>4807</v>
      </c>
      <c r="M90" s="397">
        <v>2457</v>
      </c>
      <c r="N90" s="397">
        <v>2578</v>
      </c>
      <c r="O90" s="399">
        <f t="shared" si="34"/>
        <v>5035</v>
      </c>
      <c r="P90" s="396">
        <v>2768</v>
      </c>
      <c r="Q90" s="397">
        <v>2637</v>
      </c>
      <c r="R90" s="398">
        <f t="shared" si="35"/>
        <v>5405</v>
      </c>
      <c r="S90" s="397">
        <v>2788</v>
      </c>
      <c r="T90" s="397">
        <v>2256</v>
      </c>
      <c r="U90" s="399">
        <f t="shared" si="36"/>
        <v>5044</v>
      </c>
      <c r="V90" s="396">
        <v>2425</v>
      </c>
      <c r="W90" s="397">
        <v>1850</v>
      </c>
      <c r="X90" s="398">
        <f t="shared" si="37"/>
        <v>4275</v>
      </c>
      <c r="Y90" s="397">
        <v>2250</v>
      </c>
      <c r="Z90" s="397">
        <v>1647</v>
      </c>
      <c r="AA90" s="399">
        <f t="shared" si="38"/>
        <v>3897</v>
      </c>
      <c r="AB90" s="396">
        <v>2186</v>
      </c>
      <c r="AC90" s="397">
        <v>1729</v>
      </c>
      <c r="AD90" s="398">
        <f t="shared" si="39"/>
        <v>3915</v>
      </c>
      <c r="AE90" s="397">
        <v>2246</v>
      </c>
      <c r="AF90" s="397">
        <v>1709</v>
      </c>
      <c r="AG90" s="399">
        <f t="shared" si="40"/>
        <v>3955</v>
      </c>
      <c r="AH90" s="396">
        <v>2442</v>
      </c>
      <c r="AI90" s="397">
        <v>1929</v>
      </c>
      <c r="AJ90" s="398">
        <f t="shared" si="41"/>
        <v>4371</v>
      </c>
      <c r="AK90" s="397">
        <v>2099</v>
      </c>
      <c r="AL90" s="397">
        <v>1694</v>
      </c>
      <c r="AM90" s="399">
        <f t="shared" si="42"/>
        <v>3793</v>
      </c>
      <c r="AN90" s="396">
        <v>1657</v>
      </c>
      <c r="AO90" s="397">
        <v>1423</v>
      </c>
      <c r="AP90" s="398">
        <f t="shared" si="43"/>
        <v>3080</v>
      </c>
      <c r="AQ90" s="397">
        <v>1470</v>
      </c>
      <c r="AR90" s="397">
        <v>1164</v>
      </c>
      <c r="AS90" s="399">
        <f t="shared" si="44"/>
        <v>2634</v>
      </c>
      <c r="AT90" s="396">
        <v>1259</v>
      </c>
      <c r="AU90" s="397">
        <v>1031</v>
      </c>
      <c r="AV90" s="398">
        <f t="shared" si="45"/>
        <v>2290</v>
      </c>
      <c r="AW90" s="397">
        <v>1010</v>
      </c>
      <c r="AX90" s="397">
        <v>760</v>
      </c>
      <c r="AY90" s="399">
        <f t="shared" si="46"/>
        <v>1770</v>
      </c>
      <c r="AZ90" s="396">
        <v>790</v>
      </c>
      <c r="BA90" s="397">
        <v>582</v>
      </c>
      <c r="BB90" s="398">
        <f t="shared" si="47"/>
        <v>1372</v>
      </c>
      <c r="BC90" s="397">
        <v>895</v>
      </c>
      <c r="BD90" s="397">
        <v>508</v>
      </c>
      <c r="BE90" s="399">
        <f t="shared" si="48"/>
        <v>1403</v>
      </c>
      <c r="BF90" s="396">
        <v>314</v>
      </c>
      <c r="BG90" s="397">
        <v>194</v>
      </c>
      <c r="BH90" s="398">
        <f t="shared" si="49"/>
        <v>508</v>
      </c>
      <c r="BJ90" s="403">
        <f t="shared" si="54"/>
        <v>33849</v>
      </c>
      <c r="BK90" s="404">
        <f t="shared" si="54"/>
        <v>28479</v>
      </c>
      <c r="BL90" s="405">
        <f t="shared" si="50"/>
        <v>62328</v>
      </c>
    </row>
    <row r="91" spans="1:64" ht="15">
      <c r="A91" s="2428"/>
      <c r="B91" s="2437"/>
      <c r="C91" s="395" t="s">
        <v>1879</v>
      </c>
      <c r="D91" s="396">
        <v>154</v>
      </c>
      <c r="E91" s="397">
        <v>162</v>
      </c>
      <c r="F91" s="398">
        <f t="shared" si="31"/>
        <v>316</v>
      </c>
      <c r="G91" s="397">
        <v>272</v>
      </c>
      <c r="H91" s="397">
        <v>273</v>
      </c>
      <c r="I91" s="399">
        <f t="shared" si="32"/>
        <v>545</v>
      </c>
      <c r="J91" s="396">
        <v>456</v>
      </c>
      <c r="K91" s="397">
        <v>444</v>
      </c>
      <c r="L91" s="398">
        <f t="shared" si="33"/>
        <v>900</v>
      </c>
      <c r="M91" s="397">
        <v>480</v>
      </c>
      <c r="N91" s="397">
        <v>529</v>
      </c>
      <c r="O91" s="399">
        <f t="shared" si="34"/>
        <v>1009</v>
      </c>
      <c r="P91" s="396">
        <v>564</v>
      </c>
      <c r="Q91" s="397">
        <v>608</v>
      </c>
      <c r="R91" s="398">
        <f t="shared" si="35"/>
        <v>1172</v>
      </c>
      <c r="S91" s="397">
        <v>582</v>
      </c>
      <c r="T91" s="397">
        <v>506</v>
      </c>
      <c r="U91" s="399">
        <f t="shared" si="36"/>
        <v>1088</v>
      </c>
      <c r="V91" s="396">
        <v>570</v>
      </c>
      <c r="W91" s="397">
        <v>427</v>
      </c>
      <c r="X91" s="398">
        <f t="shared" si="37"/>
        <v>997</v>
      </c>
      <c r="Y91" s="397">
        <v>498</v>
      </c>
      <c r="Z91" s="397">
        <v>406</v>
      </c>
      <c r="AA91" s="399">
        <f t="shared" si="38"/>
        <v>904</v>
      </c>
      <c r="AB91" s="396">
        <v>500</v>
      </c>
      <c r="AC91" s="397">
        <v>421</v>
      </c>
      <c r="AD91" s="398">
        <f t="shared" si="39"/>
        <v>921</v>
      </c>
      <c r="AE91" s="397">
        <v>483</v>
      </c>
      <c r="AF91" s="397">
        <v>410</v>
      </c>
      <c r="AG91" s="399">
        <f t="shared" si="40"/>
        <v>893</v>
      </c>
      <c r="AH91" s="396">
        <v>460</v>
      </c>
      <c r="AI91" s="397">
        <v>424</v>
      </c>
      <c r="AJ91" s="398">
        <f t="shared" si="41"/>
        <v>884</v>
      </c>
      <c r="AK91" s="397">
        <v>394</v>
      </c>
      <c r="AL91" s="397">
        <v>384</v>
      </c>
      <c r="AM91" s="399">
        <f t="shared" si="42"/>
        <v>778</v>
      </c>
      <c r="AN91" s="396">
        <v>331</v>
      </c>
      <c r="AO91" s="397">
        <v>288</v>
      </c>
      <c r="AP91" s="398">
        <f t="shared" si="43"/>
        <v>619</v>
      </c>
      <c r="AQ91" s="397">
        <v>258</v>
      </c>
      <c r="AR91" s="397">
        <v>302</v>
      </c>
      <c r="AS91" s="399">
        <f t="shared" si="44"/>
        <v>560</v>
      </c>
      <c r="AT91" s="396">
        <v>243</v>
      </c>
      <c r="AU91" s="397">
        <v>227</v>
      </c>
      <c r="AV91" s="398">
        <f t="shared" si="45"/>
        <v>470</v>
      </c>
      <c r="AW91" s="397">
        <v>200</v>
      </c>
      <c r="AX91" s="397">
        <v>217</v>
      </c>
      <c r="AY91" s="399">
        <f t="shared" si="46"/>
        <v>417</v>
      </c>
      <c r="AZ91" s="396">
        <v>130</v>
      </c>
      <c r="BA91" s="397">
        <v>132</v>
      </c>
      <c r="BB91" s="398">
        <f t="shared" si="47"/>
        <v>262</v>
      </c>
      <c r="BC91" s="397">
        <v>140</v>
      </c>
      <c r="BD91" s="397">
        <v>124</v>
      </c>
      <c r="BE91" s="399">
        <f t="shared" si="48"/>
        <v>264</v>
      </c>
      <c r="BF91" s="396">
        <v>62</v>
      </c>
      <c r="BG91" s="397">
        <v>55</v>
      </c>
      <c r="BH91" s="398">
        <f t="shared" si="49"/>
        <v>117</v>
      </c>
      <c r="BJ91" s="403">
        <f t="shared" si="54"/>
        <v>6777</v>
      </c>
      <c r="BK91" s="404">
        <f t="shared" si="54"/>
        <v>6339</v>
      </c>
      <c r="BL91" s="405">
        <f t="shared" si="50"/>
        <v>13116</v>
      </c>
    </row>
    <row r="92" spans="1:64" ht="15">
      <c r="A92" s="2428"/>
      <c r="B92" s="2437"/>
      <c r="C92" s="395" t="s">
        <v>1880</v>
      </c>
      <c r="D92" s="396">
        <v>240</v>
      </c>
      <c r="E92" s="397">
        <v>232</v>
      </c>
      <c r="F92" s="398">
        <f t="shared" si="31"/>
        <v>472</v>
      </c>
      <c r="G92" s="397">
        <v>366</v>
      </c>
      <c r="H92" s="397">
        <v>418</v>
      </c>
      <c r="I92" s="399">
        <f t="shared" si="32"/>
        <v>784</v>
      </c>
      <c r="J92" s="396">
        <v>696</v>
      </c>
      <c r="K92" s="397">
        <v>815</v>
      </c>
      <c r="L92" s="398">
        <f t="shared" si="33"/>
        <v>1511</v>
      </c>
      <c r="M92" s="397">
        <v>834</v>
      </c>
      <c r="N92" s="397">
        <v>798</v>
      </c>
      <c r="O92" s="399">
        <f t="shared" si="34"/>
        <v>1632</v>
      </c>
      <c r="P92" s="396">
        <v>931</v>
      </c>
      <c r="Q92" s="397">
        <v>902</v>
      </c>
      <c r="R92" s="398">
        <f t="shared" si="35"/>
        <v>1833</v>
      </c>
      <c r="S92" s="397">
        <v>900</v>
      </c>
      <c r="T92" s="397">
        <v>761</v>
      </c>
      <c r="U92" s="399">
        <f t="shared" si="36"/>
        <v>1661</v>
      </c>
      <c r="V92" s="396">
        <v>762</v>
      </c>
      <c r="W92" s="397">
        <v>605</v>
      </c>
      <c r="X92" s="398">
        <f t="shared" si="37"/>
        <v>1367</v>
      </c>
      <c r="Y92" s="397">
        <v>743</v>
      </c>
      <c r="Z92" s="397">
        <v>573</v>
      </c>
      <c r="AA92" s="399">
        <f t="shared" si="38"/>
        <v>1316</v>
      </c>
      <c r="AB92" s="396">
        <v>779</v>
      </c>
      <c r="AC92" s="397">
        <v>583</v>
      </c>
      <c r="AD92" s="398">
        <f t="shared" si="39"/>
        <v>1362</v>
      </c>
      <c r="AE92" s="397">
        <v>785</v>
      </c>
      <c r="AF92" s="397">
        <v>655</v>
      </c>
      <c r="AG92" s="399">
        <f t="shared" si="40"/>
        <v>1440</v>
      </c>
      <c r="AH92" s="396">
        <v>754</v>
      </c>
      <c r="AI92" s="397">
        <v>698</v>
      </c>
      <c r="AJ92" s="398">
        <f t="shared" si="41"/>
        <v>1452</v>
      </c>
      <c r="AK92" s="397">
        <v>686</v>
      </c>
      <c r="AL92" s="397">
        <v>575</v>
      </c>
      <c r="AM92" s="399">
        <f t="shared" si="42"/>
        <v>1261</v>
      </c>
      <c r="AN92" s="396">
        <v>575</v>
      </c>
      <c r="AO92" s="397">
        <v>492</v>
      </c>
      <c r="AP92" s="398">
        <f t="shared" si="43"/>
        <v>1067</v>
      </c>
      <c r="AQ92" s="397">
        <v>466</v>
      </c>
      <c r="AR92" s="397">
        <v>419</v>
      </c>
      <c r="AS92" s="399">
        <f t="shared" si="44"/>
        <v>885</v>
      </c>
      <c r="AT92" s="396">
        <v>428</v>
      </c>
      <c r="AU92" s="397">
        <v>368</v>
      </c>
      <c r="AV92" s="398">
        <f t="shared" si="45"/>
        <v>796</v>
      </c>
      <c r="AW92" s="397">
        <v>312</v>
      </c>
      <c r="AX92" s="397">
        <v>286</v>
      </c>
      <c r="AY92" s="399">
        <f t="shared" si="46"/>
        <v>598</v>
      </c>
      <c r="AZ92" s="396">
        <v>257</v>
      </c>
      <c r="BA92" s="397">
        <v>227</v>
      </c>
      <c r="BB92" s="398">
        <f t="shared" si="47"/>
        <v>484</v>
      </c>
      <c r="BC92" s="397">
        <v>280</v>
      </c>
      <c r="BD92" s="397">
        <v>184</v>
      </c>
      <c r="BE92" s="399">
        <f t="shared" si="48"/>
        <v>464</v>
      </c>
      <c r="BF92" s="396">
        <v>120</v>
      </c>
      <c r="BG92" s="397">
        <v>79</v>
      </c>
      <c r="BH92" s="398">
        <f t="shared" si="49"/>
        <v>199</v>
      </c>
      <c r="BJ92" s="403">
        <f t="shared" si="54"/>
        <v>10914</v>
      </c>
      <c r="BK92" s="404">
        <f t="shared" si="54"/>
        <v>9670</v>
      </c>
      <c r="BL92" s="405">
        <f t="shared" si="50"/>
        <v>20584</v>
      </c>
    </row>
    <row r="93" spans="1:64" ht="15">
      <c r="A93" s="2428"/>
      <c r="B93" s="2437"/>
      <c r="C93" s="395" t="s">
        <v>1881</v>
      </c>
      <c r="D93" s="396">
        <v>64</v>
      </c>
      <c r="E93" s="397">
        <v>83</v>
      </c>
      <c r="F93" s="398">
        <f t="shared" si="31"/>
        <v>147</v>
      </c>
      <c r="G93" s="397">
        <v>141</v>
      </c>
      <c r="H93" s="397">
        <v>119</v>
      </c>
      <c r="I93" s="399">
        <f t="shared" si="32"/>
        <v>260</v>
      </c>
      <c r="J93" s="396">
        <v>219</v>
      </c>
      <c r="K93" s="397">
        <v>204</v>
      </c>
      <c r="L93" s="398">
        <f t="shared" si="33"/>
        <v>423</v>
      </c>
      <c r="M93" s="397">
        <v>223</v>
      </c>
      <c r="N93" s="397">
        <v>250</v>
      </c>
      <c r="O93" s="399">
        <f t="shared" si="34"/>
        <v>473</v>
      </c>
      <c r="P93" s="396">
        <v>251</v>
      </c>
      <c r="Q93" s="397">
        <v>257</v>
      </c>
      <c r="R93" s="398">
        <f t="shared" si="35"/>
        <v>508</v>
      </c>
      <c r="S93" s="397">
        <v>260</v>
      </c>
      <c r="T93" s="397">
        <v>248</v>
      </c>
      <c r="U93" s="399">
        <f t="shared" si="36"/>
        <v>508</v>
      </c>
      <c r="V93" s="396">
        <v>213</v>
      </c>
      <c r="W93" s="397">
        <v>221</v>
      </c>
      <c r="X93" s="398">
        <f t="shared" si="37"/>
        <v>434</v>
      </c>
      <c r="Y93" s="397">
        <v>213</v>
      </c>
      <c r="Z93" s="397">
        <v>199</v>
      </c>
      <c r="AA93" s="399">
        <f t="shared" si="38"/>
        <v>412</v>
      </c>
      <c r="AB93" s="396">
        <v>224</v>
      </c>
      <c r="AC93" s="397">
        <v>210</v>
      </c>
      <c r="AD93" s="398">
        <f t="shared" si="39"/>
        <v>434</v>
      </c>
      <c r="AE93" s="397">
        <v>222</v>
      </c>
      <c r="AF93" s="397">
        <v>208</v>
      </c>
      <c r="AG93" s="399">
        <f t="shared" si="40"/>
        <v>430</v>
      </c>
      <c r="AH93" s="396">
        <v>225</v>
      </c>
      <c r="AI93" s="397">
        <v>227</v>
      </c>
      <c r="AJ93" s="398">
        <f t="shared" si="41"/>
        <v>452</v>
      </c>
      <c r="AK93" s="397">
        <v>183</v>
      </c>
      <c r="AL93" s="397">
        <v>206</v>
      </c>
      <c r="AM93" s="399">
        <f t="shared" si="42"/>
        <v>389</v>
      </c>
      <c r="AN93" s="396">
        <v>167</v>
      </c>
      <c r="AO93" s="397">
        <v>138</v>
      </c>
      <c r="AP93" s="398">
        <f t="shared" si="43"/>
        <v>305</v>
      </c>
      <c r="AQ93" s="397">
        <v>138</v>
      </c>
      <c r="AR93" s="397">
        <v>137</v>
      </c>
      <c r="AS93" s="399">
        <f t="shared" si="44"/>
        <v>275</v>
      </c>
      <c r="AT93" s="396">
        <v>81</v>
      </c>
      <c r="AU93" s="397">
        <v>98</v>
      </c>
      <c r="AV93" s="398">
        <f t="shared" si="45"/>
        <v>179</v>
      </c>
      <c r="AW93" s="397">
        <v>81</v>
      </c>
      <c r="AX93" s="397">
        <v>72</v>
      </c>
      <c r="AY93" s="399">
        <f t="shared" si="46"/>
        <v>153</v>
      </c>
      <c r="AZ93" s="396">
        <v>53</v>
      </c>
      <c r="BA93" s="397">
        <v>65</v>
      </c>
      <c r="BB93" s="398">
        <f t="shared" si="47"/>
        <v>118</v>
      </c>
      <c r="BC93" s="397">
        <v>54</v>
      </c>
      <c r="BD93" s="397">
        <v>62</v>
      </c>
      <c r="BE93" s="399">
        <f t="shared" si="48"/>
        <v>116</v>
      </c>
      <c r="BF93" s="396">
        <v>17</v>
      </c>
      <c r="BG93" s="397">
        <v>24</v>
      </c>
      <c r="BH93" s="398">
        <f t="shared" si="49"/>
        <v>41</v>
      </c>
      <c r="BJ93" s="403">
        <f t="shared" si="54"/>
        <v>3029</v>
      </c>
      <c r="BK93" s="404">
        <f t="shared" si="54"/>
        <v>3028</v>
      </c>
      <c r="BL93" s="405">
        <f t="shared" si="50"/>
        <v>6057</v>
      </c>
    </row>
    <row r="94" spans="1:64" ht="15">
      <c r="A94" s="2428"/>
      <c r="B94" s="2437"/>
      <c r="C94" s="395" t="s">
        <v>1882</v>
      </c>
      <c r="D94" s="396">
        <v>152</v>
      </c>
      <c r="E94" s="397">
        <v>142</v>
      </c>
      <c r="F94" s="398">
        <f t="shared" si="31"/>
        <v>294</v>
      </c>
      <c r="G94" s="397">
        <v>236</v>
      </c>
      <c r="H94" s="397">
        <v>235</v>
      </c>
      <c r="I94" s="399">
        <f t="shared" si="32"/>
        <v>471</v>
      </c>
      <c r="J94" s="396">
        <v>440</v>
      </c>
      <c r="K94" s="397">
        <v>487</v>
      </c>
      <c r="L94" s="398">
        <f t="shared" si="33"/>
        <v>927</v>
      </c>
      <c r="M94" s="397">
        <v>518</v>
      </c>
      <c r="N94" s="397">
        <v>545</v>
      </c>
      <c r="O94" s="399">
        <f t="shared" si="34"/>
        <v>1063</v>
      </c>
      <c r="P94" s="396">
        <v>621</v>
      </c>
      <c r="Q94" s="397">
        <v>613</v>
      </c>
      <c r="R94" s="398">
        <f t="shared" si="35"/>
        <v>1234</v>
      </c>
      <c r="S94" s="397">
        <v>574</v>
      </c>
      <c r="T94" s="397">
        <v>466</v>
      </c>
      <c r="U94" s="399">
        <f t="shared" si="36"/>
        <v>1040</v>
      </c>
      <c r="V94" s="396">
        <v>474</v>
      </c>
      <c r="W94" s="397">
        <v>403</v>
      </c>
      <c r="X94" s="398">
        <f t="shared" si="37"/>
        <v>877</v>
      </c>
      <c r="Y94" s="397">
        <v>413</v>
      </c>
      <c r="Z94" s="397">
        <v>350</v>
      </c>
      <c r="AA94" s="399">
        <f t="shared" si="38"/>
        <v>763</v>
      </c>
      <c r="AB94" s="396">
        <v>445</v>
      </c>
      <c r="AC94" s="397">
        <v>343</v>
      </c>
      <c r="AD94" s="398">
        <f t="shared" si="39"/>
        <v>788</v>
      </c>
      <c r="AE94" s="397">
        <v>510</v>
      </c>
      <c r="AF94" s="397">
        <v>408</v>
      </c>
      <c r="AG94" s="399">
        <f t="shared" si="40"/>
        <v>918</v>
      </c>
      <c r="AH94" s="396">
        <v>512</v>
      </c>
      <c r="AI94" s="397">
        <v>470</v>
      </c>
      <c r="AJ94" s="398">
        <f t="shared" si="41"/>
        <v>982</v>
      </c>
      <c r="AK94" s="397">
        <v>379</v>
      </c>
      <c r="AL94" s="397">
        <v>424</v>
      </c>
      <c r="AM94" s="399">
        <f t="shared" si="42"/>
        <v>803</v>
      </c>
      <c r="AN94" s="396">
        <v>354</v>
      </c>
      <c r="AO94" s="397">
        <v>322</v>
      </c>
      <c r="AP94" s="398">
        <f t="shared" si="43"/>
        <v>676</v>
      </c>
      <c r="AQ94" s="397">
        <v>293</v>
      </c>
      <c r="AR94" s="397">
        <v>300</v>
      </c>
      <c r="AS94" s="399">
        <f t="shared" si="44"/>
        <v>593</v>
      </c>
      <c r="AT94" s="396">
        <v>307</v>
      </c>
      <c r="AU94" s="397">
        <v>283</v>
      </c>
      <c r="AV94" s="398">
        <f t="shared" si="45"/>
        <v>590</v>
      </c>
      <c r="AW94" s="397">
        <v>268</v>
      </c>
      <c r="AX94" s="397">
        <v>194</v>
      </c>
      <c r="AY94" s="399">
        <f t="shared" si="46"/>
        <v>462</v>
      </c>
      <c r="AZ94" s="396">
        <v>189</v>
      </c>
      <c r="BA94" s="397">
        <v>168</v>
      </c>
      <c r="BB94" s="398">
        <f t="shared" si="47"/>
        <v>357</v>
      </c>
      <c r="BC94" s="397">
        <v>206</v>
      </c>
      <c r="BD94" s="397">
        <v>160</v>
      </c>
      <c r="BE94" s="399">
        <f t="shared" si="48"/>
        <v>366</v>
      </c>
      <c r="BF94" s="396">
        <v>83</v>
      </c>
      <c r="BG94" s="397">
        <v>69</v>
      </c>
      <c r="BH94" s="398">
        <f t="shared" si="49"/>
        <v>152</v>
      </c>
      <c r="BJ94" s="403">
        <f t="shared" si="54"/>
        <v>6974</v>
      </c>
      <c r="BK94" s="404">
        <f t="shared" si="54"/>
        <v>6382</v>
      </c>
      <c r="BL94" s="405">
        <f t="shared" si="50"/>
        <v>13356</v>
      </c>
    </row>
    <row r="95" spans="1:64" ht="15">
      <c r="A95" s="2428"/>
      <c r="B95" s="2437"/>
      <c r="C95" s="406" t="s">
        <v>1883</v>
      </c>
      <c r="D95" s="407">
        <v>123</v>
      </c>
      <c r="E95" s="408">
        <v>122</v>
      </c>
      <c r="F95" s="409">
        <f t="shared" si="31"/>
        <v>245</v>
      </c>
      <c r="G95" s="408">
        <v>225</v>
      </c>
      <c r="H95" s="408">
        <v>235</v>
      </c>
      <c r="I95" s="410">
        <f t="shared" si="32"/>
        <v>460</v>
      </c>
      <c r="J95" s="407">
        <v>367</v>
      </c>
      <c r="K95" s="408">
        <v>421</v>
      </c>
      <c r="L95" s="409">
        <f t="shared" si="33"/>
        <v>788</v>
      </c>
      <c r="M95" s="408">
        <v>460</v>
      </c>
      <c r="N95" s="408">
        <v>465</v>
      </c>
      <c r="O95" s="410">
        <f t="shared" si="34"/>
        <v>925</v>
      </c>
      <c r="P95" s="407">
        <v>509</v>
      </c>
      <c r="Q95" s="408">
        <v>550</v>
      </c>
      <c r="R95" s="409">
        <f t="shared" si="35"/>
        <v>1059</v>
      </c>
      <c r="S95" s="408">
        <v>506</v>
      </c>
      <c r="T95" s="408">
        <v>471</v>
      </c>
      <c r="U95" s="410">
        <f t="shared" si="36"/>
        <v>977</v>
      </c>
      <c r="V95" s="407">
        <v>464</v>
      </c>
      <c r="W95" s="408">
        <v>399</v>
      </c>
      <c r="X95" s="409">
        <f t="shared" si="37"/>
        <v>863</v>
      </c>
      <c r="Y95" s="408">
        <v>418</v>
      </c>
      <c r="Z95" s="408">
        <v>398</v>
      </c>
      <c r="AA95" s="410">
        <f t="shared" si="38"/>
        <v>816</v>
      </c>
      <c r="AB95" s="407">
        <v>369</v>
      </c>
      <c r="AC95" s="408">
        <v>349</v>
      </c>
      <c r="AD95" s="409">
        <f t="shared" si="39"/>
        <v>718</v>
      </c>
      <c r="AE95" s="408">
        <v>440</v>
      </c>
      <c r="AF95" s="408">
        <v>388</v>
      </c>
      <c r="AG95" s="410">
        <f t="shared" si="40"/>
        <v>828</v>
      </c>
      <c r="AH95" s="407">
        <v>523</v>
      </c>
      <c r="AI95" s="408">
        <v>408</v>
      </c>
      <c r="AJ95" s="409">
        <f t="shared" si="41"/>
        <v>931</v>
      </c>
      <c r="AK95" s="408">
        <v>355</v>
      </c>
      <c r="AL95" s="408">
        <v>376</v>
      </c>
      <c r="AM95" s="410">
        <f t="shared" si="42"/>
        <v>731</v>
      </c>
      <c r="AN95" s="407">
        <v>313</v>
      </c>
      <c r="AO95" s="408">
        <v>288</v>
      </c>
      <c r="AP95" s="409">
        <f t="shared" si="43"/>
        <v>601</v>
      </c>
      <c r="AQ95" s="408">
        <v>222</v>
      </c>
      <c r="AR95" s="408">
        <v>269</v>
      </c>
      <c r="AS95" s="410">
        <f t="shared" si="44"/>
        <v>491</v>
      </c>
      <c r="AT95" s="407">
        <v>224</v>
      </c>
      <c r="AU95" s="408">
        <v>222</v>
      </c>
      <c r="AV95" s="409">
        <f t="shared" si="45"/>
        <v>446</v>
      </c>
      <c r="AW95" s="408">
        <v>168</v>
      </c>
      <c r="AX95" s="408">
        <v>165</v>
      </c>
      <c r="AY95" s="410">
        <f t="shared" si="46"/>
        <v>333</v>
      </c>
      <c r="AZ95" s="407">
        <v>138</v>
      </c>
      <c r="BA95" s="408">
        <v>141</v>
      </c>
      <c r="BB95" s="409">
        <f t="shared" si="47"/>
        <v>279</v>
      </c>
      <c r="BC95" s="408">
        <v>149</v>
      </c>
      <c r="BD95" s="408">
        <v>105</v>
      </c>
      <c r="BE95" s="410">
        <f t="shared" si="48"/>
        <v>254</v>
      </c>
      <c r="BF95" s="407">
        <v>57</v>
      </c>
      <c r="BG95" s="408">
        <v>44</v>
      </c>
      <c r="BH95" s="409">
        <f t="shared" si="49"/>
        <v>101</v>
      </c>
      <c r="BJ95" s="411">
        <f t="shared" si="54"/>
        <v>6030</v>
      </c>
      <c r="BK95" s="412">
        <f t="shared" si="54"/>
        <v>5816</v>
      </c>
      <c r="BL95" s="413">
        <f t="shared" si="50"/>
        <v>11846</v>
      </c>
    </row>
    <row r="96" spans="1:64" ht="15">
      <c r="A96" s="2428"/>
      <c r="B96" s="2432" t="s">
        <v>569</v>
      </c>
      <c r="C96" s="2422" t="s">
        <v>1810</v>
      </c>
      <c r="D96" s="629">
        <f t="shared" ref="D96:BH96" si="55">SUM(D86:D95)</f>
        <v>2661</v>
      </c>
      <c r="E96" s="630">
        <f t="shared" si="55"/>
        <v>2649</v>
      </c>
      <c r="F96" s="631">
        <f t="shared" si="55"/>
        <v>5310</v>
      </c>
      <c r="G96" s="632">
        <f t="shared" si="55"/>
        <v>4221</v>
      </c>
      <c r="H96" s="632">
        <f t="shared" si="55"/>
        <v>4420</v>
      </c>
      <c r="I96" s="632">
        <f t="shared" si="55"/>
        <v>8641</v>
      </c>
      <c r="J96" s="629">
        <f t="shared" si="55"/>
        <v>7271</v>
      </c>
      <c r="K96" s="630">
        <f t="shared" si="55"/>
        <v>7567</v>
      </c>
      <c r="L96" s="631">
        <f t="shared" si="55"/>
        <v>14838</v>
      </c>
      <c r="M96" s="632">
        <f t="shared" si="55"/>
        <v>8001</v>
      </c>
      <c r="N96" s="632">
        <f t="shared" si="55"/>
        <v>8449</v>
      </c>
      <c r="O96" s="632">
        <f t="shared" si="55"/>
        <v>16450</v>
      </c>
      <c r="P96" s="629">
        <f t="shared" si="55"/>
        <v>8998</v>
      </c>
      <c r="Q96" s="630">
        <f t="shared" si="55"/>
        <v>8865</v>
      </c>
      <c r="R96" s="631">
        <f t="shared" si="55"/>
        <v>17863</v>
      </c>
      <c r="S96" s="632">
        <f t="shared" si="55"/>
        <v>8844</v>
      </c>
      <c r="T96" s="632">
        <f t="shared" si="55"/>
        <v>7662</v>
      </c>
      <c r="U96" s="632">
        <f t="shared" si="55"/>
        <v>16506</v>
      </c>
      <c r="V96" s="629">
        <f t="shared" si="55"/>
        <v>7768</v>
      </c>
      <c r="W96" s="630">
        <f t="shared" si="55"/>
        <v>6294</v>
      </c>
      <c r="X96" s="631">
        <f t="shared" si="55"/>
        <v>14062</v>
      </c>
      <c r="Y96" s="632">
        <f t="shared" si="55"/>
        <v>7317</v>
      </c>
      <c r="Z96" s="632">
        <f t="shared" si="55"/>
        <v>5983</v>
      </c>
      <c r="AA96" s="632">
        <f t="shared" si="55"/>
        <v>13300</v>
      </c>
      <c r="AB96" s="629">
        <f t="shared" si="55"/>
        <v>7446</v>
      </c>
      <c r="AC96" s="630">
        <f t="shared" si="55"/>
        <v>6060</v>
      </c>
      <c r="AD96" s="631">
        <f t="shared" si="55"/>
        <v>13506</v>
      </c>
      <c r="AE96" s="632">
        <f t="shared" si="55"/>
        <v>7727</v>
      </c>
      <c r="AF96" s="632">
        <f t="shared" si="55"/>
        <v>6328</v>
      </c>
      <c r="AG96" s="632">
        <f t="shared" si="55"/>
        <v>14055</v>
      </c>
      <c r="AH96" s="629">
        <f t="shared" si="55"/>
        <v>7898</v>
      </c>
      <c r="AI96" s="630">
        <f t="shared" si="55"/>
        <v>6963</v>
      </c>
      <c r="AJ96" s="631">
        <f t="shared" si="55"/>
        <v>14861</v>
      </c>
      <c r="AK96" s="632">
        <f t="shared" si="55"/>
        <v>6734</v>
      </c>
      <c r="AL96" s="632">
        <f t="shared" si="55"/>
        <v>5970</v>
      </c>
      <c r="AM96" s="632">
        <f t="shared" si="55"/>
        <v>12704</v>
      </c>
      <c r="AN96" s="629">
        <f t="shared" si="55"/>
        <v>5535</v>
      </c>
      <c r="AO96" s="630">
        <f t="shared" si="55"/>
        <v>4852</v>
      </c>
      <c r="AP96" s="631">
        <f t="shared" si="55"/>
        <v>10387</v>
      </c>
      <c r="AQ96" s="632">
        <f t="shared" si="55"/>
        <v>4661</v>
      </c>
      <c r="AR96" s="632">
        <f t="shared" si="55"/>
        <v>4272</v>
      </c>
      <c r="AS96" s="632">
        <f t="shared" si="55"/>
        <v>8933</v>
      </c>
      <c r="AT96" s="629">
        <f t="shared" si="55"/>
        <v>4141</v>
      </c>
      <c r="AU96" s="630">
        <f t="shared" si="55"/>
        <v>3699</v>
      </c>
      <c r="AV96" s="631">
        <f t="shared" si="55"/>
        <v>7840</v>
      </c>
      <c r="AW96" s="632">
        <f t="shared" si="55"/>
        <v>3223</v>
      </c>
      <c r="AX96" s="632">
        <f t="shared" si="55"/>
        <v>2712</v>
      </c>
      <c r="AY96" s="632">
        <f t="shared" si="55"/>
        <v>5935</v>
      </c>
      <c r="AZ96" s="629">
        <f t="shared" si="55"/>
        <v>2560</v>
      </c>
      <c r="BA96" s="630">
        <f t="shared" si="55"/>
        <v>2147</v>
      </c>
      <c r="BB96" s="631">
        <f t="shared" si="55"/>
        <v>4707</v>
      </c>
      <c r="BC96" s="632">
        <f t="shared" si="55"/>
        <v>2744</v>
      </c>
      <c r="BD96" s="632">
        <f t="shared" si="55"/>
        <v>1807</v>
      </c>
      <c r="BE96" s="632">
        <f t="shared" si="55"/>
        <v>4551</v>
      </c>
      <c r="BF96" s="629">
        <f t="shared" si="55"/>
        <v>1044</v>
      </c>
      <c r="BG96" s="630">
        <f t="shared" si="55"/>
        <v>727</v>
      </c>
      <c r="BH96" s="630">
        <f t="shared" si="55"/>
        <v>1771</v>
      </c>
      <c r="BJ96" s="648">
        <f>SUM(BJ86:BJ95)</f>
        <v>108794</v>
      </c>
      <c r="BK96" s="648">
        <f>SUM(BK86:BK95)</f>
        <v>97426</v>
      </c>
      <c r="BL96" s="648">
        <f>SUM(BL86:BL95)</f>
        <v>206220</v>
      </c>
    </row>
    <row r="97" spans="1:64" ht="15">
      <c r="A97" s="2427" t="s">
        <v>1884</v>
      </c>
      <c r="B97" s="2437" t="s">
        <v>1885</v>
      </c>
      <c r="C97" s="414" t="s">
        <v>1615</v>
      </c>
      <c r="D97" s="415">
        <v>2559</v>
      </c>
      <c r="E97" s="416">
        <v>2685</v>
      </c>
      <c r="F97" s="417">
        <f t="shared" si="31"/>
        <v>5244</v>
      </c>
      <c r="G97" s="416">
        <v>4064</v>
      </c>
      <c r="H97" s="416">
        <v>4295</v>
      </c>
      <c r="I97" s="418">
        <f t="shared" si="32"/>
        <v>8359</v>
      </c>
      <c r="J97" s="415">
        <v>6761</v>
      </c>
      <c r="K97" s="416">
        <v>7059</v>
      </c>
      <c r="L97" s="417">
        <f t="shared" si="33"/>
        <v>13820</v>
      </c>
      <c r="M97" s="416">
        <v>7191</v>
      </c>
      <c r="N97" s="416">
        <v>7495</v>
      </c>
      <c r="O97" s="418">
        <f t="shared" si="34"/>
        <v>14686</v>
      </c>
      <c r="P97" s="415">
        <v>7581</v>
      </c>
      <c r="Q97" s="416">
        <v>7555</v>
      </c>
      <c r="R97" s="417">
        <f t="shared" si="35"/>
        <v>15136</v>
      </c>
      <c r="S97" s="416">
        <v>7825</v>
      </c>
      <c r="T97" s="416">
        <v>6441</v>
      </c>
      <c r="U97" s="418">
        <f t="shared" si="36"/>
        <v>14266</v>
      </c>
      <c r="V97" s="415">
        <v>6948</v>
      </c>
      <c r="W97" s="416">
        <v>5153</v>
      </c>
      <c r="X97" s="417">
        <f t="shared" si="37"/>
        <v>12101</v>
      </c>
      <c r="Y97" s="416">
        <v>6843</v>
      </c>
      <c r="Z97" s="416">
        <v>5196</v>
      </c>
      <c r="AA97" s="418">
        <f t="shared" si="38"/>
        <v>12039</v>
      </c>
      <c r="AB97" s="415">
        <v>6981</v>
      </c>
      <c r="AC97" s="416">
        <v>5596</v>
      </c>
      <c r="AD97" s="417">
        <f t="shared" si="39"/>
        <v>12577</v>
      </c>
      <c r="AE97" s="416">
        <v>6708</v>
      </c>
      <c r="AF97" s="416">
        <v>5669</v>
      </c>
      <c r="AG97" s="418">
        <f t="shared" si="40"/>
        <v>12377</v>
      </c>
      <c r="AH97" s="415">
        <v>6803</v>
      </c>
      <c r="AI97" s="416">
        <v>5778</v>
      </c>
      <c r="AJ97" s="417">
        <f t="shared" si="41"/>
        <v>12581</v>
      </c>
      <c r="AK97" s="416">
        <v>5918</v>
      </c>
      <c r="AL97" s="416">
        <v>4917</v>
      </c>
      <c r="AM97" s="418">
        <f t="shared" si="42"/>
        <v>10835</v>
      </c>
      <c r="AN97" s="415">
        <v>4694</v>
      </c>
      <c r="AO97" s="416">
        <v>3848</v>
      </c>
      <c r="AP97" s="417">
        <f t="shared" si="43"/>
        <v>8542</v>
      </c>
      <c r="AQ97" s="416">
        <v>3923</v>
      </c>
      <c r="AR97" s="416">
        <v>3066</v>
      </c>
      <c r="AS97" s="418">
        <f t="shared" si="44"/>
        <v>6989</v>
      </c>
      <c r="AT97" s="415">
        <v>3322</v>
      </c>
      <c r="AU97" s="416">
        <v>2454</v>
      </c>
      <c r="AV97" s="417">
        <f t="shared" si="45"/>
        <v>5776</v>
      </c>
      <c r="AW97" s="416">
        <v>2552</v>
      </c>
      <c r="AX97" s="416">
        <v>1925</v>
      </c>
      <c r="AY97" s="418">
        <f t="shared" si="46"/>
        <v>4477</v>
      </c>
      <c r="AZ97" s="415">
        <v>2135</v>
      </c>
      <c r="BA97" s="416">
        <v>1455</v>
      </c>
      <c r="BB97" s="417">
        <f t="shared" si="47"/>
        <v>3590</v>
      </c>
      <c r="BC97" s="416">
        <v>2227</v>
      </c>
      <c r="BD97" s="416">
        <v>1261</v>
      </c>
      <c r="BE97" s="418">
        <f t="shared" si="48"/>
        <v>3488</v>
      </c>
      <c r="BF97" s="415">
        <v>964</v>
      </c>
      <c r="BG97" s="416">
        <v>540</v>
      </c>
      <c r="BH97" s="417">
        <f t="shared" si="49"/>
        <v>1504</v>
      </c>
      <c r="BJ97" s="400">
        <f t="shared" ref="BJ97:BK129" si="56">BF97+D97+G97+J97+M97+P97+S97+V97+Y97+AB97+AE97+AH97+AK97+AN97+AQ97+AT97+AW97+AZ97+BC97</f>
        <v>95999</v>
      </c>
      <c r="BK97" s="401">
        <f t="shared" si="56"/>
        <v>82388</v>
      </c>
      <c r="BL97" s="402">
        <f t="shared" si="50"/>
        <v>178387</v>
      </c>
    </row>
    <row r="98" spans="1:64" ht="15">
      <c r="A98" s="2428"/>
      <c r="B98" s="2437"/>
      <c r="C98" s="395" t="s">
        <v>1886</v>
      </c>
      <c r="D98" s="396">
        <v>177</v>
      </c>
      <c r="E98" s="397">
        <v>172</v>
      </c>
      <c r="F98" s="398">
        <f t="shared" si="31"/>
        <v>349</v>
      </c>
      <c r="G98" s="397">
        <v>313</v>
      </c>
      <c r="H98" s="397">
        <v>291</v>
      </c>
      <c r="I98" s="399">
        <f t="shared" si="32"/>
        <v>604</v>
      </c>
      <c r="J98" s="396">
        <v>515</v>
      </c>
      <c r="K98" s="397">
        <v>555</v>
      </c>
      <c r="L98" s="398">
        <f t="shared" si="33"/>
        <v>1070</v>
      </c>
      <c r="M98" s="397">
        <v>552</v>
      </c>
      <c r="N98" s="397">
        <v>564</v>
      </c>
      <c r="O98" s="399">
        <f t="shared" si="34"/>
        <v>1116</v>
      </c>
      <c r="P98" s="396">
        <v>662</v>
      </c>
      <c r="Q98" s="397">
        <v>647</v>
      </c>
      <c r="R98" s="398">
        <f t="shared" si="35"/>
        <v>1309</v>
      </c>
      <c r="S98" s="397">
        <v>627</v>
      </c>
      <c r="T98" s="397">
        <v>505</v>
      </c>
      <c r="U98" s="399">
        <f t="shared" si="36"/>
        <v>1132</v>
      </c>
      <c r="V98" s="396">
        <v>565</v>
      </c>
      <c r="W98" s="397">
        <v>431</v>
      </c>
      <c r="X98" s="398">
        <f t="shared" si="37"/>
        <v>996</v>
      </c>
      <c r="Y98" s="397">
        <v>545</v>
      </c>
      <c r="Z98" s="397">
        <v>476</v>
      </c>
      <c r="AA98" s="399">
        <f t="shared" si="38"/>
        <v>1021</v>
      </c>
      <c r="AB98" s="396">
        <v>545</v>
      </c>
      <c r="AC98" s="397">
        <v>481</v>
      </c>
      <c r="AD98" s="398">
        <f t="shared" si="39"/>
        <v>1026</v>
      </c>
      <c r="AE98" s="397">
        <v>533</v>
      </c>
      <c r="AF98" s="397">
        <v>519</v>
      </c>
      <c r="AG98" s="399">
        <f t="shared" si="40"/>
        <v>1052</v>
      </c>
      <c r="AH98" s="396">
        <v>546</v>
      </c>
      <c r="AI98" s="397">
        <v>530</v>
      </c>
      <c r="AJ98" s="398">
        <f t="shared" si="41"/>
        <v>1076</v>
      </c>
      <c r="AK98" s="397">
        <v>428</v>
      </c>
      <c r="AL98" s="397">
        <v>446</v>
      </c>
      <c r="AM98" s="399">
        <f t="shared" si="42"/>
        <v>874</v>
      </c>
      <c r="AN98" s="396">
        <v>307</v>
      </c>
      <c r="AO98" s="397">
        <v>342</v>
      </c>
      <c r="AP98" s="398">
        <f t="shared" si="43"/>
        <v>649</v>
      </c>
      <c r="AQ98" s="397">
        <v>211</v>
      </c>
      <c r="AR98" s="397">
        <v>240</v>
      </c>
      <c r="AS98" s="399">
        <f t="shared" si="44"/>
        <v>451</v>
      </c>
      <c r="AT98" s="396">
        <v>207</v>
      </c>
      <c r="AU98" s="397">
        <v>197</v>
      </c>
      <c r="AV98" s="398">
        <f t="shared" si="45"/>
        <v>404</v>
      </c>
      <c r="AW98" s="397">
        <v>145</v>
      </c>
      <c r="AX98" s="397">
        <v>157</v>
      </c>
      <c r="AY98" s="399">
        <f t="shared" si="46"/>
        <v>302</v>
      </c>
      <c r="AZ98" s="396">
        <v>109</v>
      </c>
      <c r="BA98" s="397">
        <v>140</v>
      </c>
      <c r="BB98" s="398">
        <f t="shared" si="47"/>
        <v>249</v>
      </c>
      <c r="BC98" s="397">
        <v>112</v>
      </c>
      <c r="BD98" s="397">
        <v>94</v>
      </c>
      <c r="BE98" s="399">
        <f t="shared" si="48"/>
        <v>206</v>
      </c>
      <c r="BF98" s="396">
        <v>44</v>
      </c>
      <c r="BG98" s="397">
        <v>39</v>
      </c>
      <c r="BH98" s="398">
        <f t="shared" si="49"/>
        <v>83</v>
      </c>
      <c r="BJ98" s="403">
        <f t="shared" si="56"/>
        <v>7143</v>
      </c>
      <c r="BK98" s="404">
        <f t="shared" si="56"/>
        <v>6826</v>
      </c>
      <c r="BL98" s="405">
        <f t="shared" si="50"/>
        <v>13969</v>
      </c>
    </row>
    <row r="99" spans="1:64" ht="15">
      <c r="A99" s="2428"/>
      <c r="B99" s="2437"/>
      <c r="C99" s="395" t="s">
        <v>1887</v>
      </c>
      <c r="D99" s="396">
        <v>51</v>
      </c>
      <c r="E99" s="397">
        <v>50</v>
      </c>
      <c r="F99" s="398">
        <f t="shared" si="31"/>
        <v>101</v>
      </c>
      <c r="G99" s="397">
        <v>67</v>
      </c>
      <c r="H99" s="397">
        <v>53</v>
      </c>
      <c r="I99" s="399">
        <f t="shared" si="32"/>
        <v>120</v>
      </c>
      <c r="J99" s="396">
        <v>108</v>
      </c>
      <c r="K99" s="397">
        <v>90</v>
      </c>
      <c r="L99" s="398">
        <f t="shared" si="33"/>
        <v>198</v>
      </c>
      <c r="M99" s="397">
        <v>106</v>
      </c>
      <c r="N99" s="397">
        <v>94</v>
      </c>
      <c r="O99" s="399">
        <f t="shared" si="34"/>
        <v>200</v>
      </c>
      <c r="P99" s="396">
        <v>128</v>
      </c>
      <c r="Q99" s="397">
        <v>120</v>
      </c>
      <c r="R99" s="398">
        <f t="shared" si="35"/>
        <v>248</v>
      </c>
      <c r="S99" s="397">
        <v>128</v>
      </c>
      <c r="T99" s="397">
        <v>125</v>
      </c>
      <c r="U99" s="399">
        <f t="shared" si="36"/>
        <v>253</v>
      </c>
      <c r="V99" s="396">
        <v>81</v>
      </c>
      <c r="W99" s="397">
        <v>97</v>
      </c>
      <c r="X99" s="398">
        <f t="shared" si="37"/>
        <v>178</v>
      </c>
      <c r="Y99" s="397">
        <v>89</v>
      </c>
      <c r="Z99" s="397">
        <v>100</v>
      </c>
      <c r="AA99" s="399">
        <f t="shared" si="38"/>
        <v>189</v>
      </c>
      <c r="AB99" s="396">
        <v>78</v>
      </c>
      <c r="AC99" s="397">
        <v>104</v>
      </c>
      <c r="AD99" s="398">
        <f t="shared" si="39"/>
        <v>182</v>
      </c>
      <c r="AE99" s="397">
        <v>119</v>
      </c>
      <c r="AF99" s="397">
        <v>111</v>
      </c>
      <c r="AG99" s="399">
        <f t="shared" si="40"/>
        <v>230</v>
      </c>
      <c r="AH99" s="396">
        <v>134</v>
      </c>
      <c r="AI99" s="397">
        <v>136</v>
      </c>
      <c r="AJ99" s="398">
        <f t="shared" si="41"/>
        <v>270</v>
      </c>
      <c r="AK99" s="397">
        <v>115</v>
      </c>
      <c r="AL99" s="397">
        <v>112</v>
      </c>
      <c r="AM99" s="399">
        <f t="shared" si="42"/>
        <v>227</v>
      </c>
      <c r="AN99" s="396">
        <v>100</v>
      </c>
      <c r="AO99" s="397">
        <v>95</v>
      </c>
      <c r="AP99" s="398">
        <f t="shared" si="43"/>
        <v>195</v>
      </c>
      <c r="AQ99" s="397">
        <v>99</v>
      </c>
      <c r="AR99" s="397">
        <v>110</v>
      </c>
      <c r="AS99" s="399">
        <f t="shared" si="44"/>
        <v>209</v>
      </c>
      <c r="AT99" s="396">
        <v>62</v>
      </c>
      <c r="AU99" s="397">
        <v>76</v>
      </c>
      <c r="AV99" s="398">
        <f t="shared" si="45"/>
        <v>138</v>
      </c>
      <c r="AW99" s="397">
        <v>67</v>
      </c>
      <c r="AX99" s="397">
        <v>92</v>
      </c>
      <c r="AY99" s="399">
        <f t="shared" si="46"/>
        <v>159</v>
      </c>
      <c r="AZ99" s="396">
        <v>47</v>
      </c>
      <c r="BA99" s="397">
        <v>40</v>
      </c>
      <c r="BB99" s="398">
        <f t="shared" si="47"/>
        <v>87</v>
      </c>
      <c r="BC99" s="397">
        <v>46</v>
      </c>
      <c r="BD99" s="397">
        <v>45</v>
      </c>
      <c r="BE99" s="399">
        <f t="shared" si="48"/>
        <v>91</v>
      </c>
      <c r="BF99" s="396">
        <v>18</v>
      </c>
      <c r="BG99" s="397">
        <v>19</v>
      </c>
      <c r="BH99" s="398">
        <f t="shared" si="49"/>
        <v>37</v>
      </c>
      <c r="BJ99" s="403">
        <f t="shared" si="56"/>
        <v>1643</v>
      </c>
      <c r="BK99" s="404">
        <f t="shared" si="56"/>
        <v>1669</v>
      </c>
      <c r="BL99" s="405">
        <f t="shared" si="50"/>
        <v>3312</v>
      </c>
    </row>
    <row r="100" spans="1:64" ht="15">
      <c r="A100" s="2428"/>
      <c r="B100" s="2437"/>
      <c r="C100" s="395" t="s">
        <v>1888</v>
      </c>
      <c r="D100" s="396">
        <v>194</v>
      </c>
      <c r="E100" s="397">
        <v>170</v>
      </c>
      <c r="F100" s="398">
        <f t="shared" si="31"/>
        <v>364</v>
      </c>
      <c r="G100" s="397">
        <v>295</v>
      </c>
      <c r="H100" s="397">
        <v>302</v>
      </c>
      <c r="I100" s="399">
        <f t="shared" si="32"/>
        <v>597</v>
      </c>
      <c r="J100" s="396">
        <v>514</v>
      </c>
      <c r="K100" s="397">
        <v>491</v>
      </c>
      <c r="L100" s="398">
        <f t="shared" si="33"/>
        <v>1005</v>
      </c>
      <c r="M100" s="397">
        <v>636</v>
      </c>
      <c r="N100" s="397">
        <v>640</v>
      </c>
      <c r="O100" s="399">
        <f t="shared" si="34"/>
        <v>1276</v>
      </c>
      <c r="P100" s="396">
        <v>711</v>
      </c>
      <c r="Q100" s="397">
        <v>698</v>
      </c>
      <c r="R100" s="398">
        <f t="shared" si="35"/>
        <v>1409</v>
      </c>
      <c r="S100" s="397">
        <v>594</v>
      </c>
      <c r="T100" s="397">
        <v>508</v>
      </c>
      <c r="U100" s="399">
        <f t="shared" si="36"/>
        <v>1102</v>
      </c>
      <c r="V100" s="396">
        <v>495</v>
      </c>
      <c r="W100" s="397">
        <v>418</v>
      </c>
      <c r="X100" s="398">
        <f t="shared" si="37"/>
        <v>913</v>
      </c>
      <c r="Y100" s="397">
        <v>469</v>
      </c>
      <c r="Z100" s="397">
        <v>442</v>
      </c>
      <c r="AA100" s="399">
        <f t="shared" si="38"/>
        <v>911</v>
      </c>
      <c r="AB100" s="396">
        <v>546</v>
      </c>
      <c r="AC100" s="397">
        <v>467</v>
      </c>
      <c r="AD100" s="398">
        <f t="shared" si="39"/>
        <v>1013</v>
      </c>
      <c r="AE100" s="397">
        <v>494</v>
      </c>
      <c r="AF100" s="397">
        <v>465</v>
      </c>
      <c r="AG100" s="399">
        <f t="shared" si="40"/>
        <v>959</v>
      </c>
      <c r="AH100" s="396">
        <v>569</v>
      </c>
      <c r="AI100" s="397">
        <v>513</v>
      </c>
      <c r="AJ100" s="398">
        <f t="shared" si="41"/>
        <v>1082</v>
      </c>
      <c r="AK100" s="397">
        <v>452</v>
      </c>
      <c r="AL100" s="397">
        <v>483</v>
      </c>
      <c r="AM100" s="399">
        <f t="shared" si="42"/>
        <v>935</v>
      </c>
      <c r="AN100" s="396">
        <v>393</v>
      </c>
      <c r="AO100" s="397">
        <v>384</v>
      </c>
      <c r="AP100" s="398">
        <f t="shared" si="43"/>
        <v>777</v>
      </c>
      <c r="AQ100" s="397">
        <v>304</v>
      </c>
      <c r="AR100" s="397">
        <v>312</v>
      </c>
      <c r="AS100" s="399">
        <f t="shared" si="44"/>
        <v>616</v>
      </c>
      <c r="AT100" s="396">
        <v>276</v>
      </c>
      <c r="AU100" s="397">
        <v>248</v>
      </c>
      <c r="AV100" s="398">
        <f t="shared" si="45"/>
        <v>524</v>
      </c>
      <c r="AW100" s="397">
        <v>195</v>
      </c>
      <c r="AX100" s="397">
        <v>228</v>
      </c>
      <c r="AY100" s="399">
        <f t="shared" si="46"/>
        <v>423</v>
      </c>
      <c r="AZ100" s="396">
        <v>175</v>
      </c>
      <c r="BA100" s="397">
        <v>170</v>
      </c>
      <c r="BB100" s="398">
        <f t="shared" si="47"/>
        <v>345</v>
      </c>
      <c r="BC100" s="397">
        <v>165</v>
      </c>
      <c r="BD100" s="397">
        <v>150</v>
      </c>
      <c r="BE100" s="399">
        <f t="shared" si="48"/>
        <v>315</v>
      </c>
      <c r="BF100" s="396">
        <v>71</v>
      </c>
      <c r="BG100" s="397">
        <v>64</v>
      </c>
      <c r="BH100" s="398">
        <f t="shared" si="49"/>
        <v>135</v>
      </c>
      <c r="BJ100" s="403">
        <f t="shared" si="56"/>
        <v>7548</v>
      </c>
      <c r="BK100" s="404">
        <f t="shared" si="56"/>
        <v>7153</v>
      </c>
      <c r="BL100" s="405">
        <f t="shared" si="50"/>
        <v>14701</v>
      </c>
    </row>
    <row r="101" spans="1:64" ht="15">
      <c r="A101" s="2428"/>
      <c r="B101" s="2437"/>
      <c r="C101" s="395" t="s">
        <v>1889</v>
      </c>
      <c r="D101" s="396">
        <v>202</v>
      </c>
      <c r="E101" s="397">
        <v>226</v>
      </c>
      <c r="F101" s="398">
        <f t="shared" si="31"/>
        <v>428</v>
      </c>
      <c r="G101" s="397">
        <v>411</v>
      </c>
      <c r="H101" s="397">
        <v>410</v>
      </c>
      <c r="I101" s="399">
        <f t="shared" si="32"/>
        <v>821</v>
      </c>
      <c r="J101" s="396">
        <v>673</v>
      </c>
      <c r="K101" s="397">
        <v>691</v>
      </c>
      <c r="L101" s="398">
        <f t="shared" si="33"/>
        <v>1364</v>
      </c>
      <c r="M101" s="397">
        <v>694</v>
      </c>
      <c r="N101" s="397">
        <v>759</v>
      </c>
      <c r="O101" s="399">
        <f t="shared" si="34"/>
        <v>1453</v>
      </c>
      <c r="P101" s="396">
        <v>776</v>
      </c>
      <c r="Q101" s="397">
        <v>814</v>
      </c>
      <c r="R101" s="398">
        <f t="shared" si="35"/>
        <v>1590</v>
      </c>
      <c r="S101" s="397">
        <v>695</v>
      </c>
      <c r="T101" s="397">
        <v>656</v>
      </c>
      <c r="U101" s="399">
        <f t="shared" si="36"/>
        <v>1351</v>
      </c>
      <c r="V101" s="396">
        <v>693</v>
      </c>
      <c r="W101" s="397">
        <v>579</v>
      </c>
      <c r="X101" s="398">
        <f t="shared" si="37"/>
        <v>1272</v>
      </c>
      <c r="Y101" s="397">
        <v>635</v>
      </c>
      <c r="Z101" s="397">
        <v>552</v>
      </c>
      <c r="AA101" s="399">
        <f t="shared" si="38"/>
        <v>1187</v>
      </c>
      <c r="AB101" s="396">
        <v>694</v>
      </c>
      <c r="AC101" s="397">
        <v>545</v>
      </c>
      <c r="AD101" s="398">
        <f t="shared" si="39"/>
        <v>1239</v>
      </c>
      <c r="AE101" s="397">
        <v>627</v>
      </c>
      <c r="AF101" s="397">
        <v>560</v>
      </c>
      <c r="AG101" s="399">
        <f t="shared" si="40"/>
        <v>1187</v>
      </c>
      <c r="AH101" s="396">
        <v>631</v>
      </c>
      <c r="AI101" s="397">
        <v>546</v>
      </c>
      <c r="AJ101" s="398">
        <f t="shared" si="41"/>
        <v>1177</v>
      </c>
      <c r="AK101" s="397">
        <v>568</v>
      </c>
      <c r="AL101" s="397">
        <v>503</v>
      </c>
      <c r="AM101" s="399">
        <f t="shared" si="42"/>
        <v>1071</v>
      </c>
      <c r="AN101" s="396">
        <v>448</v>
      </c>
      <c r="AO101" s="397">
        <v>435</v>
      </c>
      <c r="AP101" s="398">
        <f t="shared" si="43"/>
        <v>883</v>
      </c>
      <c r="AQ101" s="397">
        <v>349</v>
      </c>
      <c r="AR101" s="397">
        <v>358</v>
      </c>
      <c r="AS101" s="399">
        <f t="shared" si="44"/>
        <v>707</v>
      </c>
      <c r="AT101" s="396">
        <v>294</v>
      </c>
      <c r="AU101" s="397">
        <v>287</v>
      </c>
      <c r="AV101" s="398">
        <f t="shared" si="45"/>
        <v>581</v>
      </c>
      <c r="AW101" s="397">
        <v>254</v>
      </c>
      <c r="AX101" s="397">
        <v>221</v>
      </c>
      <c r="AY101" s="399">
        <f t="shared" si="46"/>
        <v>475</v>
      </c>
      <c r="AZ101" s="396">
        <v>183</v>
      </c>
      <c r="BA101" s="397">
        <v>162</v>
      </c>
      <c r="BB101" s="398">
        <f t="shared" si="47"/>
        <v>345</v>
      </c>
      <c r="BC101" s="397">
        <v>191</v>
      </c>
      <c r="BD101" s="397">
        <v>147</v>
      </c>
      <c r="BE101" s="399">
        <f t="shared" si="48"/>
        <v>338</v>
      </c>
      <c r="BF101" s="396">
        <v>84</v>
      </c>
      <c r="BG101" s="397">
        <v>64</v>
      </c>
      <c r="BH101" s="398">
        <f t="shared" si="49"/>
        <v>148</v>
      </c>
      <c r="BJ101" s="403">
        <f t="shared" si="56"/>
        <v>9102</v>
      </c>
      <c r="BK101" s="404">
        <f t="shared" si="56"/>
        <v>8515</v>
      </c>
      <c r="BL101" s="405">
        <f t="shared" si="50"/>
        <v>17617</v>
      </c>
    </row>
    <row r="102" spans="1:64" ht="15">
      <c r="A102" s="2428"/>
      <c r="B102" s="2437"/>
      <c r="C102" s="395" t="s">
        <v>1890</v>
      </c>
      <c r="D102" s="396">
        <v>298</v>
      </c>
      <c r="E102" s="397">
        <v>298</v>
      </c>
      <c r="F102" s="398">
        <f t="shared" si="31"/>
        <v>596</v>
      </c>
      <c r="G102" s="397">
        <v>358</v>
      </c>
      <c r="H102" s="397">
        <v>326</v>
      </c>
      <c r="I102" s="399">
        <f t="shared" si="32"/>
        <v>684</v>
      </c>
      <c r="J102" s="396">
        <v>541</v>
      </c>
      <c r="K102" s="397">
        <v>522</v>
      </c>
      <c r="L102" s="398">
        <f t="shared" si="33"/>
        <v>1063</v>
      </c>
      <c r="M102" s="397">
        <v>529</v>
      </c>
      <c r="N102" s="397">
        <v>541</v>
      </c>
      <c r="O102" s="399">
        <f t="shared" si="34"/>
        <v>1070</v>
      </c>
      <c r="P102" s="396">
        <v>567</v>
      </c>
      <c r="Q102" s="397">
        <v>555</v>
      </c>
      <c r="R102" s="398">
        <f t="shared" si="35"/>
        <v>1122</v>
      </c>
      <c r="S102" s="397">
        <v>594</v>
      </c>
      <c r="T102" s="397">
        <v>536</v>
      </c>
      <c r="U102" s="399">
        <f t="shared" si="36"/>
        <v>1130</v>
      </c>
      <c r="V102" s="396">
        <v>414</v>
      </c>
      <c r="W102" s="397">
        <v>417</v>
      </c>
      <c r="X102" s="398">
        <f t="shared" si="37"/>
        <v>831</v>
      </c>
      <c r="Y102" s="397">
        <v>401</v>
      </c>
      <c r="Z102" s="397">
        <v>448</v>
      </c>
      <c r="AA102" s="399">
        <f t="shared" si="38"/>
        <v>849</v>
      </c>
      <c r="AB102" s="396">
        <v>432</v>
      </c>
      <c r="AC102" s="397">
        <v>437</v>
      </c>
      <c r="AD102" s="398">
        <f t="shared" si="39"/>
        <v>869</v>
      </c>
      <c r="AE102" s="397">
        <v>496</v>
      </c>
      <c r="AF102" s="397">
        <v>507</v>
      </c>
      <c r="AG102" s="399">
        <f t="shared" si="40"/>
        <v>1003</v>
      </c>
      <c r="AH102" s="396">
        <v>515</v>
      </c>
      <c r="AI102" s="397">
        <v>610</v>
      </c>
      <c r="AJ102" s="398">
        <f t="shared" si="41"/>
        <v>1125</v>
      </c>
      <c r="AK102" s="397">
        <v>514</v>
      </c>
      <c r="AL102" s="397">
        <v>468</v>
      </c>
      <c r="AM102" s="399">
        <f t="shared" si="42"/>
        <v>982</v>
      </c>
      <c r="AN102" s="396">
        <v>371</v>
      </c>
      <c r="AO102" s="397">
        <v>375</v>
      </c>
      <c r="AP102" s="398">
        <f t="shared" si="43"/>
        <v>746</v>
      </c>
      <c r="AQ102" s="397">
        <v>356</v>
      </c>
      <c r="AR102" s="397">
        <v>324</v>
      </c>
      <c r="AS102" s="399">
        <f t="shared" si="44"/>
        <v>680</v>
      </c>
      <c r="AT102" s="396">
        <v>296</v>
      </c>
      <c r="AU102" s="397">
        <v>299</v>
      </c>
      <c r="AV102" s="398">
        <f t="shared" si="45"/>
        <v>595</v>
      </c>
      <c r="AW102" s="397">
        <v>220</v>
      </c>
      <c r="AX102" s="397">
        <v>217</v>
      </c>
      <c r="AY102" s="399">
        <f t="shared" si="46"/>
        <v>437</v>
      </c>
      <c r="AZ102" s="396">
        <v>190</v>
      </c>
      <c r="BA102" s="397">
        <v>189</v>
      </c>
      <c r="BB102" s="398">
        <f t="shared" si="47"/>
        <v>379</v>
      </c>
      <c r="BC102" s="397">
        <v>142</v>
      </c>
      <c r="BD102" s="397">
        <v>100</v>
      </c>
      <c r="BE102" s="399">
        <f t="shared" si="48"/>
        <v>242</v>
      </c>
      <c r="BF102" s="396">
        <v>48</v>
      </c>
      <c r="BG102" s="397">
        <v>38</v>
      </c>
      <c r="BH102" s="398">
        <f t="shared" si="49"/>
        <v>86</v>
      </c>
      <c r="BJ102" s="403">
        <f t="shared" si="56"/>
        <v>7282</v>
      </c>
      <c r="BK102" s="404">
        <f t="shared" si="56"/>
        <v>7207</v>
      </c>
      <c r="BL102" s="405">
        <f t="shared" si="50"/>
        <v>14489</v>
      </c>
    </row>
    <row r="103" spans="1:64" ht="15">
      <c r="A103" s="2428"/>
      <c r="B103" s="2437"/>
      <c r="C103" s="395" t="s">
        <v>1891</v>
      </c>
      <c r="D103" s="396">
        <v>199</v>
      </c>
      <c r="E103" s="397">
        <v>202</v>
      </c>
      <c r="F103" s="398">
        <f t="shared" si="31"/>
        <v>401</v>
      </c>
      <c r="G103" s="397">
        <v>319</v>
      </c>
      <c r="H103" s="397">
        <v>410</v>
      </c>
      <c r="I103" s="399">
        <f t="shared" si="32"/>
        <v>729</v>
      </c>
      <c r="J103" s="396">
        <v>626</v>
      </c>
      <c r="K103" s="397">
        <v>694</v>
      </c>
      <c r="L103" s="398">
        <f t="shared" si="33"/>
        <v>1320</v>
      </c>
      <c r="M103" s="397">
        <v>767</v>
      </c>
      <c r="N103" s="397">
        <v>794</v>
      </c>
      <c r="O103" s="399">
        <f t="shared" si="34"/>
        <v>1561</v>
      </c>
      <c r="P103" s="396">
        <v>828</v>
      </c>
      <c r="Q103" s="397">
        <v>844</v>
      </c>
      <c r="R103" s="398">
        <f t="shared" si="35"/>
        <v>1672</v>
      </c>
      <c r="S103" s="397">
        <v>768</v>
      </c>
      <c r="T103" s="397">
        <v>630</v>
      </c>
      <c r="U103" s="399">
        <f t="shared" si="36"/>
        <v>1398</v>
      </c>
      <c r="V103" s="396">
        <v>662</v>
      </c>
      <c r="W103" s="397">
        <v>494</v>
      </c>
      <c r="X103" s="398">
        <f t="shared" si="37"/>
        <v>1156</v>
      </c>
      <c r="Y103" s="397">
        <v>658</v>
      </c>
      <c r="Z103" s="397">
        <v>538</v>
      </c>
      <c r="AA103" s="399">
        <f t="shared" si="38"/>
        <v>1196</v>
      </c>
      <c r="AB103" s="396">
        <v>687</v>
      </c>
      <c r="AC103" s="397">
        <v>606</v>
      </c>
      <c r="AD103" s="398">
        <f t="shared" si="39"/>
        <v>1293</v>
      </c>
      <c r="AE103" s="397">
        <v>756</v>
      </c>
      <c r="AF103" s="397">
        <v>647</v>
      </c>
      <c r="AG103" s="399">
        <f t="shared" si="40"/>
        <v>1403</v>
      </c>
      <c r="AH103" s="396">
        <v>718</v>
      </c>
      <c r="AI103" s="397">
        <v>746</v>
      </c>
      <c r="AJ103" s="398">
        <f t="shared" si="41"/>
        <v>1464</v>
      </c>
      <c r="AK103" s="397">
        <v>603</v>
      </c>
      <c r="AL103" s="397">
        <v>587</v>
      </c>
      <c r="AM103" s="399">
        <f t="shared" si="42"/>
        <v>1190</v>
      </c>
      <c r="AN103" s="396">
        <v>409</v>
      </c>
      <c r="AO103" s="397">
        <v>498</v>
      </c>
      <c r="AP103" s="398">
        <f t="shared" si="43"/>
        <v>907</v>
      </c>
      <c r="AQ103" s="397">
        <v>395</v>
      </c>
      <c r="AR103" s="397">
        <v>387</v>
      </c>
      <c r="AS103" s="399">
        <f t="shared" si="44"/>
        <v>782</v>
      </c>
      <c r="AT103" s="396">
        <v>306</v>
      </c>
      <c r="AU103" s="397">
        <v>349</v>
      </c>
      <c r="AV103" s="398">
        <f t="shared" si="45"/>
        <v>655</v>
      </c>
      <c r="AW103" s="397">
        <v>249</v>
      </c>
      <c r="AX103" s="397">
        <v>284</v>
      </c>
      <c r="AY103" s="399">
        <f t="shared" si="46"/>
        <v>533</v>
      </c>
      <c r="AZ103" s="396">
        <v>187</v>
      </c>
      <c r="BA103" s="397">
        <v>237</v>
      </c>
      <c r="BB103" s="398">
        <f t="shared" si="47"/>
        <v>424</v>
      </c>
      <c r="BC103" s="397">
        <v>199</v>
      </c>
      <c r="BD103" s="397">
        <v>191</v>
      </c>
      <c r="BE103" s="399">
        <f t="shared" si="48"/>
        <v>390</v>
      </c>
      <c r="BF103" s="396">
        <v>85</v>
      </c>
      <c r="BG103" s="397">
        <v>84</v>
      </c>
      <c r="BH103" s="398">
        <f t="shared" si="49"/>
        <v>169</v>
      </c>
      <c r="BJ103" s="403">
        <f t="shared" si="56"/>
        <v>9421</v>
      </c>
      <c r="BK103" s="404">
        <f t="shared" si="56"/>
        <v>9222</v>
      </c>
      <c r="BL103" s="405">
        <f t="shared" si="50"/>
        <v>18643</v>
      </c>
    </row>
    <row r="104" spans="1:64" ht="15">
      <c r="A104" s="2428"/>
      <c r="B104" s="2437"/>
      <c r="C104" s="395" t="s">
        <v>1892</v>
      </c>
      <c r="D104" s="396">
        <v>325</v>
      </c>
      <c r="E104" s="397">
        <v>340</v>
      </c>
      <c r="F104" s="398">
        <f t="shared" si="31"/>
        <v>665</v>
      </c>
      <c r="G104" s="397">
        <v>479</v>
      </c>
      <c r="H104" s="397">
        <v>519</v>
      </c>
      <c r="I104" s="399">
        <f t="shared" si="32"/>
        <v>998</v>
      </c>
      <c r="J104" s="396">
        <v>798</v>
      </c>
      <c r="K104" s="397">
        <v>838</v>
      </c>
      <c r="L104" s="398">
        <f t="shared" si="33"/>
        <v>1636</v>
      </c>
      <c r="M104" s="397">
        <v>860</v>
      </c>
      <c r="N104" s="397">
        <v>919</v>
      </c>
      <c r="O104" s="399">
        <f t="shared" si="34"/>
        <v>1779</v>
      </c>
      <c r="P104" s="396">
        <v>935</v>
      </c>
      <c r="Q104" s="397">
        <v>968</v>
      </c>
      <c r="R104" s="398">
        <f t="shared" si="35"/>
        <v>1903</v>
      </c>
      <c r="S104" s="397">
        <v>952</v>
      </c>
      <c r="T104" s="397">
        <v>880</v>
      </c>
      <c r="U104" s="399">
        <f t="shared" si="36"/>
        <v>1832</v>
      </c>
      <c r="V104" s="396">
        <v>765</v>
      </c>
      <c r="W104" s="397">
        <v>650</v>
      </c>
      <c r="X104" s="398">
        <f t="shared" si="37"/>
        <v>1415</v>
      </c>
      <c r="Y104" s="397">
        <v>852</v>
      </c>
      <c r="Z104" s="397">
        <v>671</v>
      </c>
      <c r="AA104" s="399">
        <f t="shared" si="38"/>
        <v>1523</v>
      </c>
      <c r="AB104" s="396">
        <v>895</v>
      </c>
      <c r="AC104" s="397">
        <v>764</v>
      </c>
      <c r="AD104" s="398">
        <f t="shared" si="39"/>
        <v>1659</v>
      </c>
      <c r="AE104" s="397">
        <v>805</v>
      </c>
      <c r="AF104" s="397">
        <v>688</v>
      </c>
      <c r="AG104" s="399">
        <f t="shared" si="40"/>
        <v>1493</v>
      </c>
      <c r="AH104" s="396">
        <v>836</v>
      </c>
      <c r="AI104" s="397">
        <v>703</v>
      </c>
      <c r="AJ104" s="398">
        <f t="shared" si="41"/>
        <v>1539</v>
      </c>
      <c r="AK104" s="397">
        <v>743</v>
      </c>
      <c r="AL104" s="397">
        <v>684</v>
      </c>
      <c r="AM104" s="399">
        <f t="shared" si="42"/>
        <v>1427</v>
      </c>
      <c r="AN104" s="396">
        <v>555</v>
      </c>
      <c r="AO104" s="397">
        <v>537</v>
      </c>
      <c r="AP104" s="398">
        <f t="shared" si="43"/>
        <v>1092</v>
      </c>
      <c r="AQ104" s="397">
        <v>464</v>
      </c>
      <c r="AR104" s="397">
        <v>423</v>
      </c>
      <c r="AS104" s="399">
        <f t="shared" si="44"/>
        <v>887</v>
      </c>
      <c r="AT104" s="396">
        <v>354</v>
      </c>
      <c r="AU104" s="397">
        <v>309</v>
      </c>
      <c r="AV104" s="398">
        <f t="shared" si="45"/>
        <v>663</v>
      </c>
      <c r="AW104" s="397">
        <v>299</v>
      </c>
      <c r="AX104" s="397">
        <v>233</v>
      </c>
      <c r="AY104" s="399">
        <f t="shared" si="46"/>
        <v>532</v>
      </c>
      <c r="AZ104" s="396">
        <v>225</v>
      </c>
      <c r="BA104" s="397">
        <v>180</v>
      </c>
      <c r="BB104" s="398">
        <f t="shared" si="47"/>
        <v>405</v>
      </c>
      <c r="BC104" s="397">
        <v>261</v>
      </c>
      <c r="BD104" s="397">
        <v>161</v>
      </c>
      <c r="BE104" s="399">
        <f t="shared" si="48"/>
        <v>422</v>
      </c>
      <c r="BF104" s="396">
        <v>111</v>
      </c>
      <c r="BG104" s="397">
        <v>67</v>
      </c>
      <c r="BH104" s="398">
        <f t="shared" si="49"/>
        <v>178</v>
      </c>
      <c r="BJ104" s="403">
        <f t="shared" si="56"/>
        <v>11514</v>
      </c>
      <c r="BK104" s="404">
        <f t="shared" si="56"/>
        <v>10534</v>
      </c>
      <c r="BL104" s="405">
        <f t="shared" si="50"/>
        <v>22048</v>
      </c>
    </row>
    <row r="105" spans="1:64" ht="15">
      <c r="A105" s="2428"/>
      <c r="B105" s="2437"/>
      <c r="C105" s="395" t="s">
        <v>1893</v>
      </c>
      <c r="D105" s="396">
        <v>143</v>
      </c>
      <c r="E105" s="397">
        <v>156</v>
      </c>
      <c r="F105" s="398">
        <f t="shared" si="31"/>
        <v>299</v>
      </c>
      <c r="G105" s="397">
        <v>242</v>
      </c>
      <c r="H105" s="397">
        <v>263</v>
      </c>
      <c r="I105" s="399">
        <f t="shared" si="32"/>
        <v>505</v>
      </c>
      <c r="J105" s="396">
        <v>384</v>
      </c>
      <c r="K105" s="397">
        <v>436</v>
      </c>
      <c r="L105" s="398">
        <f t="shared" si="33"/>
        <v>820</v>
      </c>
      <c r="M105" s="397">
        <v>455</v>
      </c>
      <c r="N105" s="397">
        <v>517</v>
      </c>
      <c r="O105" s="399">
        <f t="shared" si="34"/>
        <v>972</v>
      </c>
      <c r="P105" s="396">
        <v>537</v>
      </c>
      <c r="Q105" s="397">
        <v>566</v>
      </c>
      <c r="R105" s="398">
        <f t="shared" si="35"/>
        <v>1103</v>
      </c>
      <c r="S105" s="397">
        <v>542</v>
      </c>
      <c r="T105" s="397">
        <v>481</v>
      </c>
      <c r="U105" s="399">
        <f t="shared" si="36"/>
        <v>1023</v>
      </c>
      <c r="V105" s="396">
        <v>452</v>
      </c>
      <c r="W105" s="397">
        <v>340</v>
      </c>
      <c r="X105" s="398">
        <f t="shared" si="37"/>
        <v>792</v>
      </c>
      <c r="Y105" s="397">
        <v>393</v>
      </c>
      <c r="Z105" s="397">
        <v>320</v>
      </c>
      <c r="AA105" s="399">
        <f t="shared" si="38"/>
        <v>713</v>
      </c>
      <c r="AB105" s="396">
        <v>457</v>
      </c>
      <c r="AC105" s="397">
        <v>377</v>
      </c>
      <c r="AD105" s="398">
        <f t="shared" si="39"/>
        <v>834</v>
      </c>
      <c r="AE105" s="397">
        <v>427</v>
      </c>
      <c r="AF105" s="397">
        <v>420</v>
      </c>
      <c r="AG105" s="399">
        <f t="shared" si="40"/>
        <v>847</v>
      </c>
      <c r="AH105" s="396">
        <v>452</v>
      </c>
      <c r="AI105" s="397">
        <v>429</v>
      </c>
      <c r="AJ105" s="398">
        <f t="shared" si="41"/>
        <v>881</v>
      </c>
      <c r="AK105" s="397">
        <v>411</v>
      </c>
      <c r="AL105" s="397">
        <v>402</v>
      </c>
      <c r="AM105" s="399">
        <f t="shared" si="42"/>
        <v>813</v>
      </c>
      <c r="AN105" s="396">
        <v>271</v>
      </c>
      <c r="AO105" s="397">
        <v>342</v>
      </c>
      <c r="AP105" s="398">
        <f t="shared" si="43"/>
        <v>613</v>
      </c>
      <c r="AQ105" s="397">
        <v>274</v>
      </c>
      <c r="AR105" s="397">
        <v>296</v>
      </c>
      <c r="AS105" s="399">
        <f t="shared" si="44"/>
        <v>570</v>
      </c>
      <c r="AT105" s="396">
        <v>211</v>
      </c>
      <c r="AU105" s="397">
        <v>228</v>
      </c>
      <c r="AV105" s="398">
        <f t="shared" si="45"/>
        <v>439</v>
      </c>
      <c r="AW105" s="397">
        <v>159</v>
      </c>
      <c r="AX105" s="397">
        <v>169</v>
      </c>
      <c r="AY105" s="399">
        <f t="shared" si="46"/>
        <v>328</v>
      </c>
      <c r="AZ105" s="396">
        <v>127</v>
      </c>
      <c r="BA105" s="397">
        <v>128</v>
      </c>
      <c r="BB105" s="398">
        <f t="shared" si="47"/>
        <v>255</v>
      </c>
      <c r="BC105" s="397">
        <v>141</v>
      </c>
      <c r="BD105" s="397">
        <v>94</v>
      </c>
      <c r="BE105" s="399">
        <f t="shared" si="48"/>
        <v>235</v>
      </c>
      <c r="BF105" s="396">
        <v>57</v>
      </c>
      <c r="BG105" s="397">
        <v>40</v>
      </c>
      <c r="BH105" s="398">
        <f t="shared" si="49"/>
        <v>97</v>
      </c>
      <c r="BJ105" s="403">
        <f t="shared" si="56"/>
        <v>6135</v>
      </c>
      <c r="BK105" s="404">
        <f t="shared" si="56"/>
        <v>6004</v>
      </c>
      <c r="BL105" s="405">
        <f t="shared" si="50"/>
        <v>12139</v>
      </c>
    </row>
    <row r="106" spans="1:64" ht="15">
      <c r="A106" s="2428"/>
      <c r="B106" s="2437"/>
      <c r="C106" s="395" t="s">
        <v>1894</v>
      </c>
      <c r="D106" s="396">
        <v>293</v>
      </c>
      <c r="E106" s="397">
        <v>244</v>
      </c>
      <c r="F106" s="398">
        <f t="shared" si="31"/>
        <v>537</v>
      </c>
      <c r="G106" s="397">
        <v>424</v>
      </c>
      <c r="H106" s="397">
        <v>499</v>
      </c>
      <c r="I106" s="399">
        <f t="shared" si="32"/>
        <v>923</v>
      </c>
      <c r="J106" s="396">
        <v>737</v>
      </c>
      <c r="K106" s="397">
        <v>786</v>
      </c>
      <c r="L106" s="398">
        <f t="shared" si="33"/>
        <v>1523</v>
      </c>
      <c r="M106" s="397">
        <v>836</v>
      </c>
      <c r="N106" s="397">
        <v>825</v>
      </c>
      <c r="O106" s="399">
        <f t="shared" si="34"/>
        <v>1661</v>
      </c>
      <c r="P106" s="396">
        <v>881</v>
      </c>
      <c r="Q106" s="397">
        <v>892</v>
      </c>
      <c r="R106" s="398">
        <f t="shared" si="35"/>
        <v>1773</v>
      </c>
      <c r="S106" s="397">
        <v>777</v>
      </c>
      <c r="T106" s="397">
        <v>666</v>
      </c>
      <c r="U106" s="399">
        <f t="shared" si="36"/>
        <v>1443</v>
      </c>
      <c r="V106" s="396">
        <v>717</v>
      </c>
      <c r="W106" s="397">
        <v>582</v>
      </c>
      <c r="X106" s="398">
        <f t="shared" si="37"/>
        <v>1299</v>
      </c>
      <c r="Y106" s="397">
        <v>692</v>
      </c>
      <c r="Z106" s="397">
        <v>599</v>
      </c>
      <c r="AA106" s="399">
        <f t="shared" si="38"/>
        <v>1291</v>
      </c>
      <c r="AB106" s="396">
        <v>760</v>
      </c>
      <c r="AC106" s="397">
        <v>684</v>
      </c>
      <c r="AD106" s="398">
        <f t="shared" si="39"/>
        <v>1444</v>
      </c>
      <c r="AE106" s="397">
        <v>728</v>
      </c>
      <c r="AF106" s="397">
        <v>592</v>
      </c>
      <c r="AG106" s="399">
        <f t="shared" si="40"/>
        <v>1320</v>
      </c>
      <c r="AH106" s="396">
        <v>748</v>
      </c>
      <c r="AI106" s="397">
        <v>704</v>
      </c>
      <c r="AJ106" s="398">
        <f t="shared" si="41"/>
        <v>1452</v>
      </c>
      <c r="AK106" s="397">
        <v>643</v>
      </c>
      <c r="AL106" s="397">
        <v>588</v>
      </c>
      <c r="AM106" s="399">
        <f t="shared" si="42"/>
        <v>1231</v>
      </c>
      <c r="AN106" s="396">
        <v>450</v>
      </c>
      <c r="AO106" s="397">
        <v>504</v>
      </c>
      <c r="AP106" s="398">
        <f t="shared" si="43"/>
        <v>954</v>
      </c>
      <c r="AQ106" s="397">
        <v>405</v>
      </c>
      <c r="AR106" s="397">
        <v>354</v>
      </c>
      <c r="AS106" s="399">
        <f t="shared" si="44"/>
        <v>759</v>
      </c>
      <c r="AT106" s="396">
        <v>354</v>
      </c>
      <c r="AU106" s="397">
        <v>349</v>
      </c>
      <c r="AV106" s="398">
        <f t="shared" si="45"/>
        <v>703</v>
      </c>
      <c r="AW106" s="397">
        <v>236</v>
      </c>
      <c r="AX106" s="397">
        <v>252</v>
      </c>
      <c r="AY106" s="399">
        <f t="shared" si="46"/>
        <v>488</v>
      </c>
      <c r="AZ106" s="396">
        <v>180</v>
      </c>
      <c r="BA106" s="397">
        <v>190</v>
      </c>
      <c r="BB106" s="398">
        <f t="shared" si="47"/>
        <v>370</v>
      </c>
      <c r="BC106" s="397">
        <v>170</v>
      </c>
      <c r="BD106" s="397">
        <v>142</v>
      </c>
      <c r="BE106" s="399">
        <f t="shared" si="48"/>
        <v>312</v>
      </c>
      <c r="BF106" s="396">
        <v>73</v>
      </c>
      <c r="BG106" s="397">
        <v>61</v>
      </c>
      <c r="BH106" s="398">
        <f t="shared" si="49"/>
        <v>134</v>
      </c>
      <c r="BJ106" s="403">
        <f t="shared" si="56"/>
        <v>10104</v>
      </c>
      <c r="BK106" s="404">
        <f t="shared" si="56"/>
        <v>9513</v>
      </c>
      <c r="BL106" s="405">
        <f t="shared" si="50"/>
        <v>19617</v>
      </c>
    </row>
    <row r="107" spans="1:64" ht="15">
      <c r="A107" s="2428"/>
      <c r="B107" s="2437"/>
      <c r="C107" s="395" t="s">
        <v>1895</v>
      </c>
      <c r="D107" s="396">
        <v>130</v>
      </c>
      <c r="E107" s="397">
        <v>148</v>
      </c>
      <c r="F107" s="398">
        <f t="shared" si="31"/>
        <v>278</v>
      </c>
      <c r="G107" s="397">
        <v>238</v>
      </c>
      <c r="H107" s="397">
        <v>251</v>
      </c>
      <c r="I107" s="399">
        <f t="shared" si="32"/>
        <v>489</v>
      </c>
      <c r="J107" s="396">
        <v>400</v>
      </c>
      <c r="K107" s="397">
        <v>406</v>
      </c>
      <c r="L107" s="398">
        <f t="shared" si="33"/>
        <v>806</v>
      </c>
      <c r="M107" s="397">
        <v>500</v>
      </c>
      <c r="N107" s="397">
        <v>513</v>
      </c>
      <c r="O107" s="399">
        <f t="shared" si="34"/>
        <v>1013</v>
      </c>
      <c r="P107" s="396">
        <v>498</v>
      </c>
      <c r="Q107" s="397">
        <v>526</v>
      </c>
      <c r="R107" s="398">
        <f t="shared" si="35"/>
        <v>1024</v>
      </c>
      <c r="S107" s="397">
        <v>495</v>
      </c>
      <c r="T107" s="397">
        <v>450</v>
      </c>
      <c r="U107" s="399">
        <f t="shared" si="36"/>
        <v>945</v>
      </c>
      <c r="V107" s="396">
        <v>404</v>
      </c>
      <c r="W107" s="397">
        <v>375</v>
      </c>
      <c r="X107" s="398">
        <f t="shared" si="37"/>
        <v>779</v>
      </c>
      <c r="Y107" s="397">
        <v>437</v>
      </c>
      <c r="Z107" s="397">
        <v>379</v>
      </c>
      <c r="AA107" s="399">
        <f t="shared" si="38"/>
        <v>816</v>
      </c>
      <c r="AB107" s="396">
        <v>431</v>
      </c>
      <c r="AC107" s="397">
        <v>418</v>
      </c>
      <c r="AD107" s="398">
        <f t="shared" si="39"/>
        <v>849</v>
      </c>
      <c r="AE107" s="397">
        <v>383</v>
      </c>
      <c r="AF107" s="397">
        <v>412</v>
      </c>
      <c r="AG107" s="399">
        <f t="shared" si="40"/>
        <v>795</v>
      </c>
      <c r="AH107" s="396">
        <v>409</v>
      </c>
      <c r="AI107" s="397">
        <v>410</v>
      </c>
      <c r="AJ107" s="398">
        <f t="shared" si="41"/>
        <v>819</v>
      </c>
      <c r="AK107" s="397">
        <v>358</v>
      </c>
      <c r="AL107" s="397">
        <v>352</v>
      </c>
      <c r="AM107" s="399">
        <f t="shared" si="42"/>
        <v>710</v>
      </c>
      <c r="AN107" s="396">
        <v>260</v>
      </c>
      <c r="AO107" s="397">
        <v>306</v>
      </c>
      <c r="AP107" s="398">
        <f t="shared" si="43"/>
        <v>566</v>
      </c>
      <c r="AQ107" s="397">
        <v>203</v>
      </c>
      <c r="AR107" s="397">
        <v>206</v>
      </c>
      <c r="AS107" s="399">
        <f t="shared" si="44"/>
        <v>409</v>
      </c>
      <c r="AT107" s="396">
        <v>165</v>
      </c>
      <c r="AU107" s="397">
        <v>156</v>
      </c>
      <c r="AV107" s="398">
        <f t="shared" si="45"/>
        <v>321</v>
      </c>
      <c r="AW107" s="397">
        <v>108</v>
      </c>
      <c r="AX107" s="397">
        <v>130</v>
      </c>
      <c r="AY107" s="399">
        <f t="shared" si="46"/>
        <v>238</v>
      </c>
      <c r="AZ107" s="396">
        <v>105</v>
      </c>
      <c r="BA107" s="397">
        <v>101</v>
      </c>
      <c r="BB107" s="398">
        <f t="shared" si="47"/>
        <v>206</v>
      </c>
      <c r="BC107" s="397">
        <v>107</v>
      </c>
      <c r="BD107" s="397">
        <v>80</v>
      </c>
      <c r="BE107" s="399">
        <f t="shared" si="48"/>
        <v>187</v>
      </c>
      <c r="BF107" s="396">
        <v>42</v>
      </c>
      <c r="BG107" s="397">
        <v>32</v>
      </c>
      <c r="BH107" s="398">
        <f t="shared" si="49"/>
        <v>74</v>
      </c>
      <c r="BJ107" s="403">
        <f t="shared" si="56"/>
        <v>5673</v>
      </c>
      <c r="BK107" s="404">
        <f t="shared" si="56"/>
        <v>5651</v>
      </c>
      <c r="BL107" s="405">
        <f t="shared" si="50"/>
        <v>11324</v>
      </c>
    </row>
    <row r="108" spans="1:64" ht="15">
      <c r="A108" s="2428"/>
      <c r="B108" s="2437"/>
      <c r="C108" s="395" t="s">
        <v>1896</v>
      </c>
      <c r="D108" s="396">
        <v>112</v>
      </c>
      <c r="E108" s="397">
        <v>132</v>
      </c>
      <c r="F108" s="398">
        <f t="shared" si="31"/>
        <v>244</v>
      </c>
      <c r="G108" s="397">
        <v>170</v>
      </c>
      <c r="H108" s="397">
        <v>186</v>
      </c>
      <c r="I108" s="399">
        <f t="shared" si="32"/>
        <v>356</v>
      </c>
      <c r="J108" s="396">
        <v>338</v>
      </c>
      <c r="K108" s="397">
        <v>336</v>
      </c>
      <c r="L108" s="398">
        <f t="shared" si="33"/>
        <v>674</v>
      </c>
      <c r="M108" s="397">
        <v>328</v>
      </c>
      <c r="N108" s="397">
        <v>402</v>
      </c>
      <c r="O108" s="399">
        <f t="shared" si="34"/>
        <v>730</v>
      </c>
      <c r="P108" s="396">
        <v>425</v>
      </c>
      <c r="Q108" s="397">
        <v>465</v>
      </c>
      <c r="R108" s="398">
        <f t="shared" si="35"/>
        <v>890</v>
      </c>
      <c r="S108" s="397">
        <v>418</v>
      </c>
      <c r="T108" s="397">
        <v>411</v>
      </c>
      <c r="U108" s="399">
        <f t="shared" si="36"/>
        <v>829</v>
      </c>
      <c r="V108" s="396">
        <v>297</v>
      </c>
      <c r="W108" s="397">
        <v>265</v>
      </c>
      <c r="X108" s="398">
        <f t="shared" si="37"/>
        <v>562</v>
      </c>
      <c r="Y108" s="397">
        <v>280</v>
      </c>
      <c r="Z108" s="397">
        <v>291</v>
      </c>
      <c r="AA108" s="399">
        <f t="shared" si="38"/>
        <v>571</v>
      </c>
      <c r="AB108" s="396">
        <v>309</v>
      </c>
      <c r="AC108" s="397">
        <v>340</v>
      </c>
      <c r="AD108" s="398">
        <f t="shared" si="39"/>
        <v>649</v>
      </c>
      <c r="AE108" s="397">
        <v>375</v>
      </c>
      <c r="AF108" s="397">
        <v>361</v>
      </c>
      <c r="AG108" s="399">
        <f t="shared" si="40"/>
        <v>736</v>
      </c>
      <c r="AH108" s="396">
        <v>392</v>
      </c>
      <c r="AI108" s="397">
        <v>422</v>
      </c>
      <c r="AJ108" s="398">
        <f t="shared" si="41"/>
        <v>814</v>
      </c>
      <c r="AK108" s="397">
        <v>342</v>
      </c>
      <c r="AL108" s="397">
        <v>363</v>
      </c>
      <c r="AM108" s="399">
        <f t="shared" si="42"/>
        <v>705</v>
      </c>
      <c r="AN108" s="396">
        <v>257</v>
      </c>
      <c r="AO108" s="397">
        <v>258</v>
      </c>
      <c r="AP108" s="398">
        <f t="shared" si="43"/>
        <v>515</v>
      </c>
      <c r="AQ108" s="397">
        <v>228</v>
      </c>
      <c r="AR108" s="397">
        <v>234</v>
      </c>
      <c r="AS108" s="399">
        <f t="shared" si="44"/>
        <v>462</v>
      </c>
      <c r="AT108" s="396">
        <v>186</v>
      </c>
      <c r="AU108" s="397">
        <v>183</v>
      </c>
      <c r="AV108" s="398">
        <f t="shared" si="45"/>
        <v>369</v>
      </c>
      <c r="AW108" s="397">
        <v>145</v>
      </c>
      <c r="AX108" s="397">
        <v>135</v>
      </c>
      <c r="AY108" s="399">
        <f t="shared" si="46"/>
        <v>280</v>
      </c>
      <c r="AZ108" s="396">
        <v>108</v>
      </c>
      <c r="BA108" s="397">
        <v>110</v>
      </c>
      <c r="BB108" s="398">
        <f t="shared" si="47"/>
        <v>218</v>
      </c>
      <c r="BC108" s="397">
        <v>102</v>
      </c>
      <c r="BD108" s="397">
        <v>96</v>
      </c>
      <c r="BE108" s="399">
        <f t="shared" si="48"/>
        <v>198</v>
      </c>
      <c r="BF108" s="396">
        <v>33</v>
      </c>
      <c r="BG108" s="397">
        <v>36</v>
      </c>
      <c r="BH108" s="398">
        <f t="shared" si="49"/>
        <v>69</v>
      </c>
      <c r="BJ108" s="403">
        <f t="shared" si="56"/>
        <v>4845</v>
      </c>
      <c r="BK108" s="404">
        <f t="shared" si="56"/>
        <v>5026</v>
      </c>
      <c r="BL108" s="405">
        <f t="shared" si="50"/>
        <v>9871</v>
      </c>
    </row>
    <row r="109" spans="1:64" ht="15">
      <c r="A109" s="2428"/>
      <c r="B109" s="2437"/>
      <c r="C109" s="395" t="s">
        <v>1897</v>
      </c>
      <c r="D109" s="396">
        <v>124</v>
      </c>
      <c r="E109" s="397">
        <v>125</v>
      </c>
      <c r="F109" s="398">
        <f t="shared" si="31"/>
        <v>249</v>
      </c>
      <c r="G109" s="397">
        <v>167</v>
      </c>
      <c r="H109" s="397">
        <v>182</v>
      </c>
      <c r="I109" s="399">
        <f t="shared" si="32"/>
        <v>349</v>
      </c>
      <c r="J109" s="396">
        <v>352</v>
      </c>
      <c r="K109" s="397">
        <v>333</v>
      </c>
      <c r="L109" s="398">
        <f t="shared" si="33"/>
        <v>685</v>
      </c>
      <c r="M109" s="397">
        <v>510</v>
      </c>
      <c r="N109" s="397">
        <v>500</v>
      </c>
      <c r="O109" s="399">
        <f t="shared" si="34"/>
        <v>1010</v>
      </c>
      <c r="P109" s="396">
        <v>544</v>
      </c>
      <c r="Q109" s="397">
        <v>594</v>
      </c>
      <c r="R109" s="398">
        <f t="shared" si="35"/>
        <v>1138</v>
      </c>
      <c r="S109" s="397">
        <v>468</v>
      </c>
      <c r="T109" s="397">
        <v>482</v>
      </c>
      <c r="U109" s="399">
        <f t="shared" si="36"/>
        <v>950</v>
      </c>
      <c r="V109" s="396">
        <v>366</v>
      </c>
      <c r="W109" s="397">
        <v>346</v>
      </c>
      <c r="X109" s="398">
        <f t="shared" si="37"/>
        <v>712</v>
      </c>
      <c r="Y109" s="397">
        <v>387</v>
      </c>
      <c r="Z109" s="397">
        <v>394</v>
      </c>
      <c r="AA109" s="399">
        <f t="shared" si="38"/>
        <v>781</v>
      </c>
      <c r="AB109" s="396">
        <v>460</v>
      </c>
      <c r="AC109" s="397">
        <v>449</v>
      </c>
      <c r="AD109" s="398">
        <f t="shared" si="39"/>
        <v>909</v>
      </c>
      <c r="AE109" s="397">
        <v>524</v>
      </c>
      <c r="AF109" s="397">
        <v>490</v>
      </c>
      <c r="AG109" s="399">
        <f t="shared" si="40"/>
        <v>1014</v>
      </c>
      <c r="AH109" s="396">
        <v>522</v>
      </c>
      <c r="AI109" s="397">
        <v>532</v>
      </c>
      <c r="AJ109" s="398">
        <f t="shared" si="41"/>
        <v>1054</v>
      </c>
      <c r="AK109" s="397">
        <v>465</v>
      </c>
      <c r="AL109" s="397">
        <v>515</v>
      </c>
      <c r="AM109" s="399">
        <f t="shared" si="42"/>
        <v>980</v>
      </c>
      <c r="AN109" s="396">
        <v>365</v>
      </c>
      <c r="AO109" s="397">
        <v>440</v>
      </c>
      <c r="AP109" s="398">
        <f t="shared" si="43"/>
        <v>805</v>
      </c>
      <c r="AQ109" s="397">
        <v>319</v>
      </c>
      <c r="AR109" s="397">
        <v>378</v>
      </c>
      <c r="AS109" s="399">
        <f t="shared" si="44"/>
        <v>697</v>
      </c>
      <c r="AT109" s="396">
        <v>230</v>
      </c>
      <c r="AU109" s="397">
        <v>272</v>
      </c>
      <c r="AV109" s="398">
        <f t="shared" si="45"/>
        <v>502</v>
      </c>
      <c r="AW109" s="397">
        <v>174</v>
      </c>
      <c r="AX109" s="397">
        <v>201</v>
      </c>
      <c r="AY109" s="399">
        <f t="shared" si="46"/>
        <v>375</v>
      </c>
      <c r="AZ109" s="396">
        <v>139</v>
      </c>
      <c r="BA109" s="397">
        <v>194</v>
      </c>
      <c r="BB109" s="398">
        <f t="shared" si="47"/>
        <v>333</v>
      </c>
      <c r="BC109" s="397">
        <v>148</v>
      </c>
      <c r="BD109" s="397">
        <v>179</v>
      </c>
      <c r="BE109" s="399">
        <f t="shared" si="48"/>
        <v>327</v>
      </c>
      <c r="BF109" s="396">
        <v>56</v>
      </c>
      <c r="BG109" s="397">
        <v>73</v>
      </c>
      <c r="BH109" s="398">
        <f t="shared" si="49"/>
        <v>129</v>
      </c>
      <c r="BJ109" s="403">
        <f t="shared" si="56"/>
        <v>6320</v>
      </c>
      <c r="BK109" s="404">
        <f t="shared" si="56"/>
        <v>6679</v>
      </c>
      <c r="BL109" s="405">
        <f t="shared" si="50"/>
        <v>12999</v>
      </c>
    </row>
    <row r="110" spans="1:64" ht="15">
      <c r="A110" s="2428"/>
      <c r="B110" s="2437"/>
      <c r="C110" s="395" t="s">
        <v>1898</v>
      </c>
      <c r="D110" s="396">
        <v>144</v>
      </c>
      <c r="E110" s="397">
        <v>147</v>
      </c>
      <c r="F110" s="398">
        <f t="shared" si="31"/>
        <v>291</v>
      </c>
      <c r="G110" s="397">
        <v>270</v>
      </c>
      <c r="H110" s="397">
        <v>252</v>
      </c>
      <c r="I110" s="399">
        <f t="shared" si="32"/>
        <v>522</v>
      </c>
      <c r="J110" s="396">
        <v>419</v>
      </c>
      <c r="K110" s="397">
        <v>463</v>
      </c>
      <c r="L110" s="398">
        <f t="shared" si="33"/>
        <v>882</v>
      </c>
      <c r="M110" s="397">
        <v>500</v>
      </c>
      <c r="N110" s="397">
        <v>485</v>
      </c>
      <c r="O110" s="399">
        <f t="shared" si="34"/>
        <v>985</v>
      </c>
      <c r="P110" s="396">
        <v>566</v>
      </c>
      <c r="Q110" s="397">
        <v>538</v>
      </c>
      <c r="R110" s="398">
        <f t="shared" si="35"/>
        <v>1104</v>
      </c>
      <c r="S110" s="397">
        <v>532</v>
      </c>
      <c r="T110" s="397">
        <v>508</v>
      </c>
      <c r="U110" s="399">
        <f t="shared" si="36"/>
        <v>1040</v>
      </c>
      <c r="V110" s="396">
        <v>465</v>
      </c>
      <c r="W110" s="397">
        <v>342</v>
      </c>
      <c r="X110" s="398">
        <f t="shared" si="37"/>
        <v>807</v>
      </c>
      <c r="Y110" s="397">
        <v>419</v>
      </c>
      <c r="Z110" s="397">
        <v>342</v>
      </c>
      <c r="AA110" s="399">
        <f t="shared" si="38"/>
        <v>761</v>
      </c>
      <c r="AB110" s="396">
        <v>425</v>
      </c>
      <c r="AC110" s="397">
        <v>400</v>
      </c>
      <c r="AD110" s="398">
        <f t="shared" si="39"/>
        <v>825</v>
      </c>
      <c r="AE110" s="397">
        <v>525</v>
      </c>
      <c r="AF110" s="397">
        <v>466</v>
      </c>
      <c r="AG110" s="399">
        <f t="shared" si="40"/>
        <v>991</v>
      </c>
      <c r="AH110" s="396">
        <v>521</v>
      </c>
      <c r="AI110" s="397">
        <v>424</v>
      </c>
      <c r="AJ110" s="398">
        <f t="shared" si="41"/>
        <v>945</v>
      </c>
      <c r="AK110" s="397">
        <v>398</v>
      </c>
      <c r="AL110" s="397">
        <v>398</v>
      </c>
      <c r="AM110" s="399">
        <f t="shared" si="42"/>
        <v>796</v>
      </c>
      <c r="AN110" s="396">
        <v>298</v>
      </c>
      <c r="AO110" s="397">
        <v>342</v>
      </c>
      <c r="AP110" s="398">
        <f t="shared" si="43"/>
        <v>640</v>
      </c>
      <c r="AQ110" s="397">
        <v>274</v>
      </c>
      <c r="AR110" s="397">
        <v>254</v>
      </c>
      <c r="AS110" s="399">
        <f t="shared" si="44"/>
        <v>528</v>
      </c>
      <c r="AT110" s="396">
        <v>213</v>
      </c>
      <c r="AU110" s="397">
        <v>218</v>
      </c>
      <c r="AV110" s="398">
        <f t="shared" si="45"/>
        <v>431</v>
      </c>
      <c r="AW110" s="397">
        <v>149</v>
      </c>
      <c r="AX110" s="397">
        <v>182</v>
      </c>
      <c r="AY110" s="399">
        <f t="shared" si="46"/>
        <v>331</v>
      </c>
      <c r="AZ110" s="396">
        <v>119</v>
      </c>
      <c r="BA110" s="397">
        <v>114</v>
      </c>
      <c r="BB110" s="398">
        <f t="shared" si="47"/>
        <v>233</v>
      </c>
      <c r="BC110" s="397">
        <v>117</v>
      </c>
      <c r="BD110" s="397">
        <v>89</v>
      </c>
      <c r="BE110" s="399">
        <f t="shared" si="48"/>
        <v>206</v>
      </c>
      <c r="BF110" s="396">
        <v>48</v>
      </c>
      <c r="BG110" s="397">
        <v>40</v>
      </c>
      <c r="BH110" s="398">
        <f t="shared" si="49"/>
        <v>88</v>
      </c>
      <c r="BJ110" s="403">
        <f t="shared" si="56"/>
        <v>6402</v>
      </c>
      <c r="BK110" s="404">
        <f t="shared" si="56"/>
        <v>6004</v>
      </c>
      <c r="BL110" s="405">
        <f t="shared" si="50"/>
        <v>12406</v>
      </c>
    </row>
    <row r="111" spans="1:64" ht="15">
      <c r="A111" s="2428"/>
      <c r="B111" s="2437"/>
      <c r="C111" s="395" t="s">
        <v>1899</v>
      </c>
      <c r="D111" s="396">
        <v>647</v>
      </c>
      <c r="E111" s="397">
        <v>651</v>
      </c>
      <c r="F111" s="398">
        <f t="shared" si="31"/>
        <v>1298</v>
      </c>
      <c r="G111" s="397">
        <v>971</v>
      </c>
      <c r="H111" s="397">
        <v>1044</v>
      </c>
      <c r="I111" s="399">
        <f t="shared" si="32"/>
        <v>2015</v>
      </c>
      <c r="J111" s="396">
        <v>1607</v>
      </c>
      <c r="K111" s="397">
        <v>1635</v>
      </c>
      <c r="L111" s="398">
        <f t="shared" si="33"/>
        <v>3242</v>
      </c>
      <c r="M111" s="397">
        <v>1828</v>
      </c>
      <c r="N111" s="397">
        <v>1926</v>
      </c>
      <c r="O111" s="399">
        <f t="shared" si="34"/>
        <v>3754</v>
      </c>
      <c r="P111" s="396">
        <v>2008</v>
      </c>
      <c r="Q111" s="397">
        <v>2012</v>
      </c>
      <c r="R111" s="398">
        <f t="shared" si="35"/>
        <v>4020</v>
      </c>
      <c r="S111" s="397">
        <v>1994</v>
      </c>
      <c r="T111" s="397">
        <v>1813</v>
      </c>
      <c r="U111" s="399">
        <f t="shared" si="36"/>
        <v>3807</v>
      </c>
      <c r="V111" s="396">
        <v>1565</v>
      </c>
      <c r="W111" s="397">
        <v>1326</v>
      </c>
      <c r="X111" s="398">
        <f t="shared" si="37"/>
        <v>2891</v>
      </c>
      <c r="Y111" s="397">
        <v>1535</v>
      </c>
      <c r="Z111" s="397">
        <v>1329</v>
      </c>
      <c r="AA111" s="399">
        <f t="shared" si="38"/>
        <v>2864</v>
      </c>
      <c r="AB111" s="396">
        <v>1639</v>
      </c>
      <c r="AC111" s="397">
        <v>1425</v>
      </c>
      <c r="AD111" s="398">
        <f t="shared" si="39"/>
        <v>3064</v>
      </c>
      <c r="AE111" s="397">
        <v>1726</v>
      </c>
      <c r="AF111" s="397">
        <v>1492</v>
      </c>
      <c r="AG111" s="399">
        <f t="shared" si="40"/>
        <v>3218</v>
      </c>
      <c r="AH111" s="396">
        <v>1700</v>
      </c>
      <c r="AI111" s="397">
        <v>1473</v>
      </c>
      <c r="AJ111" s="398">
        <f t="shared" si="41"/>
        <v>3173</v>
      </c>
      <c r="AK111" s="397">
        <v>1403</v>
      </c>
      <c r="AL111" s="397">
        <v>1324</v>
      </c>
      <c r="AM111" s="399">
        <f t="shared" si="42"/>
        <v>2727</v>
      </c>
      <c r="AN111" s="396">
        <v>1147</v>
      </c>
      <c r="AO111" s="397">
        <v>1117</v>
      </c>
      <c r="AP111" s="398">
        <f t="shared" si="43"/>
        <v>2264</v>
      </c>
      <c r="AQ111" s="397">
        <v>1025</v>
      </c>
      <c r="AR111" s="397">
        <v>905</v>
      </c>
      <c r="AS111" s="399">
        <f t="shared" si="44"/>
        <v>1930</v>
      </c>
      <c r="AT111" s="396">
        <v>829</v>
      </c>
      <c r="AU111" s="397">
        <v>748</v>
      </c>
      <c r="AV111" s="398">
        <f t="shared" si="45"/>
        <v>1577</v>
      </c>
      <c r="AW111" s="397">
        <v>615</v>
      </c>
      <c r="AX111" s="397">
        <v>526</v>
      </c>
      <c r="AY111" s="399">
        <f t="shared" si="46"/>
        <v>1141</v>
      </c>
      <c r="AZ111" s="396">
        <v>461</v>
      </c>
      <c r="BA111" s="397">
        <v>403</v>
      </c>
      <c r="BB111" s="398">
        <f t="shared" si="47"/>
        <v>864</v>
      </c>
      <c r="BC111" s="397">
        <v>444</v>
      </c>
      <c r="BD111" s="397">
        <v>319</v>
      </c>
      <c r="BE111" s="399">
        <f t="shared" si="48"/>
        <v>763</v>
      </c>
      <c r="BF111" s="396">
        <v>164</v>
      </c>
      <c r="BG111" s="397">
        <v>127</v>
      </c>
      <c r="BH111" s="398">
        <f t="shared" si="49"/>
        <v>291</v>
      </c>
      <c r="BJ111" s="403">
        <f t="shared" si="56"/>
        <v>23308</v>
      </c>
      <c r="BK111" s="404">
        <f t="shared" si="56"/>
        <v>21595</v>
      </c>
      <c r="BL111" s="405">
        <f t="shared" si="50"/>
        <v>44903</v>
      </c>
    </row>
    <row r="112" spans="1:64" ht="15">
      <c r="A112" s="2428"/>
      <c r="B112" s="2437"/>
      <c r="C112" s="395" t="s">
        <v>1900</v>
      </c>
      <c r="D112" s="396">
        <v>228</v>
      </c>
      <c r="E112" s="397">
        <v>278</v>
      </c>
      <c r="F112" s="398">
        <f t="shared" si="31"/>
        <v>506</v>
      </c>
      <c r="G112" s="397">
        <v>421</v>
      </c>
      <c r="H112" s="397">
        <v>449</v>
      </c>
      <c r="I112" s="399">
        <f t="shared" si="32"/>
        <v>870</v>
      </c>
      <c r="J112" s="396">
        <v>783</v>
      </c>
      <c r="K112" s="397">
        <v>828</v>
      </c>
      <c r="L112" s="398">
        <f t="shared" si="33"/>
        <v>1611</v>
      </c>
      <c r="M112" s="397">
        <v>961</v>
      </c>
      <c r="N112" s="397">
        <v>1012</v>
      </c>
      <c r="O112" s="399">
        <f t="shared" si="34"/>
        <v>1973</v>
      </c>
      <c r="P112" s="396">
        <v>1113</v>
      </c>
      <c r="Q112" s="397">
        <v>1080</v>
      </c>
      <c r="R112" s="398">
        <f t="shared" si="35"/>
        <v>2193</v>
      </c>
      <c r="S112" s="397">
        <v>1000</v>
      </c>
      <c r="T112" s="397">
        <v>878</v>
      </c>
      <c r="U112" s="399">
        <f t="shared" si="36"/>
        <v>1878</v>
      </c>
      <c r="V112" s="396">
        <v>930</v>
      </c>
      <c r="W112" s="397">
        <v>756</v>
      </c>
      <c r="X112" s="398">
        <f t="shared" si="37"/>
        <v>1686</v>
      </c>
      <c r="Y112" s="397">
        <v>879</v>
      </c>
      <c r="Z112" s="397">
        <v>761</v>
      </c>
      <c r="AA112" s="399">
        <f t="shared" si="38"/>
        <v>1640</v>
      </c>
      <c r="AB112" s="396">
        <v>986</v>
      </c>
      <c r="AC112" s="397">
        <v>902</v>
      </c>
      <c r="AD112" s="398">
        <f t="shared" si="39"/>
        <v>1888</v>
      </c>
      <c r="AE112" s="397">
        <v>923</v>
      </c>
      <c r="AF112" s="397">
        <v>861</v>
      </c>
      <c r="AG112" s="399">
        <f t="shared" si="40"/>
        <v>1784</v>
      </c>
      <c r="AH112" s="396">
        <v>864</v>
      </c>
      <c r="AI112" s="397">
        <v>886</v>
      </c>
      <c r="AJ112" s="398">
        <f t="shared" si="41"/>
        <v>1750</v>
      </c>
      <c r="AK112" s="397">
        <v>658</v>
      </c>
      <c r="AL112" s="397">
        <v>743</v>
      </c>
      <c r="AM112" s="399">
        <f t="shared" si="42"/>
        <v>1401</v>
      </c>
      <c r="AN112" s="396">
        <v>574</v>
      </c>
      <c r="AO112" s="397">
        <v>546</v>
      </c>
      <c r="AP112" s="398">
        <f t="shared" si="43"/>
        <v>1120</v>
      </c>
      <c r="AQ112" s="397">
        <v>414</v>
      </c>
      <c r="AR112" s="397">
        <v>423</v>
      </c>
      <c r="AS112" s="399">
        <f t="shared" si="44"/>
        <v>837</v>
      </c>
      <c r="AT112" s="396">
        <v>358</v>
      </c>
      <c r="AU112" s="397">
        <v>334</v>
      </c>
      <c r="AV112" s="398">
        <f t="shared" si="45"/>
        <v>692</v>
      </c>
      <c r="AW112" s="397">
        <v>233</v>
      </c>
      <c r="AX112" s="397">
        <v>252</v>
      </c>
      <c r="AY112" s="399">
        <f t="shared" si="46"/>
        <v>485</v>
      </c>
      <c r="AZ112" s="396">
        <v>205</v>
      </c>
      <c r="BA112" s="397">
        <v>175</v>
      </c>
      <c r="BB112" s="398">
        <f t="shared" si="47"/>
        <v>380</v>
      </c>
      <c r="BC112" s="397">
        <v>158</v>
      </c>
      <c r="BD112" s="397">
        <v>164</v>
      </c>
      <c r="BE112" s="399">
        <f t="shared" si="48"/>
        <v>322</v>
      </c>
      <c r="BF112" s="396">
        <v>57</v>
      </c>
      <c r="BG112" s="397">
        <v>62</v>
      </c>
      <c r="BH112" s="398">
        <f t="shared" si="49"/>
        <v>119</v>
      </c>
      <c r="BJ112" s="403">
        <f t="shared" si="56"/>
        <v>11745</v>
      </c>
      <c r="BK112" s="404">
        <f t="shared" si="56"/>
        <v>11390</v>
      </c>
      <c r="BL112" s="405">
        <f t="shared" si="50"/>
        <v>23135</v>
      </c>
    </row>
    <row r="113" spans="1:64" ht="15">
      <c r="A113" s="2428"/>
      <c r="B113" s="2437"/>
      <c r="C113" s="395" t="s">
        <v>1901</v>
      </c>
      <c r="D113" s="396">
        <v>309</v>
      </c>
      <c r="E113" s="397">
        <v>374</v>
      </c>
      <c r="F113" s="398">
        <f t="shared" si="31"/>
        <v>683</v>
      </c>
      <c r="G113" s="397">
        <v>549</v>
      </c>
      <c r="H113" s="397">
        <v>579</v>
      </c>
      <c r="I113" s="399">
        <f t="shared" si="32"/>
        <v>1128</v>
      </c>
      <c r="J113" s="396">
        <v>925</v>
      </c>
      <c r="K113" s="397">
        <v>981</v>
      </c>
      <c r="L113" s="398">
        <f t="shared" si="33"/>
        <v>1906</v>
      </c>
      <c r="M113" s="397">
        <v>1072</v>
      </c>
      <c r="N113" s="397">
        <v>1152</v>
      </c>
      <c r="O113" s="399">
        <f t="shared" si="34"/>
        <v>2224</v>
      </c>
      <c r="P113" s="396">
        <v>1237</v>
      </c>
      <c r="Q113" s="397">
        <v>1274</v>
      </c>
      <c r="R113" s="398">
        <f t="shared" si="35"/>
        <v>2511</v>
      </c>
      <c r="S113" s="397">
        <v>1208</v>
      </c>
      <c r="T113" s="397">
        <v>1148</v>
      </c>
      <c r="U113" s="399">
        <f t="shared" si="36"/>
        <v>2356</v>
      </c>
      <c r="V113" s="396">
        <v>899</v>
      </c>
      <c r="W113" s="397">
        <v>696</v>
      </c>
      <c r="X113" s="398">
        <f t="shared" si="37"/>
        <v>1595</v>
      </c>
      <c r="Y113" s="397">
        <v>891</v>
      </c>
      <c r="Z113" s="397">
        <v>839</v>
      </c>
      <c r="AA113" s="399">
        <f t="shared" si="38"/>
        <v>1730</v>
      </c>
      <c r="AB113" s="396">
        <v>991</v>
      </c>
      <c r="AC113" s="397">
        <v>936</v>
      </c>
      <c r="AD113" s="398">
        <f t="shared" si="39"/>
        <v>1927</v>
      </c>
      <c r="AE113" s="397">
        <v>1066</v>
      </c>
      <c r="AF113" s="397">
        <v>1097</v>
      </c>
      <c r="AG113" s="399">
        <f t="shared" si="40"/>
        <v>2163</v>
      </c>
      <c r="AH113" s="396">
        <v>1256</v>
      </c>
      <c r="AI113" s="397">
        <v>1183</v>
      </c>
      <c r="AJ113" s="398">
        <f t="shared" si="41"/>
        <v>2439</v>
      </c>
      <c r="AK113" s="397">
        <v>1069</v>
      </c>
      <c r="AL113" s="397">
        <v>1050</v>
      </c>
      <c r="AM113" s="399">
        <f t="shared" si="42"/>
        <v>2119</v>
      </c>
      <c r="AN113" s="396">
        <v>863</v>
      </c>
      <c r="AO113" s="397">
        <v>877</v>
      </c>
      <c r="AP113" s="398">
        <f t="shared" si="43"/>
        <v>1740</v>
      </c>
      <c r="AQ113" s="397">
        <v>693</v>
      </c>
      <c r="AR113" s="397">
        <v>680</v>
      </c>
      <c r="AS113" s="399">
        <f t="shared" si="44"/>
        <v>1373</v>
      </c>
      <c r="AT113" s="396">
        <v>594</v>
      </c>
      <c r="AU113" s="397">
        <v>636</v>
      </c>
      <c r="AV113" s="398">
        <f t="shared" si="45"/>
        <v>1230</v>
      </c>
      <c r="AW113" s="397">
        <v>459</v>
      </c>
      <c r="AX113" s="397">
        <v>452</v>
      </c>
      <c r="AY113" s="399">
        <f t="shared" si="46"/>
        <v>911</v>
      </c>
      <c r="AZ113" s="396">
        <v>341</v>
      </c>
      <c r="BA113" s="397">
        <v>370</v>
      </c>
      <c r="BB113" s="398">
        <f t="shared" si="47"/>
        <v>711</v>
      </c>
      <c r="BC113" s="397">
        <v>374</v>
      </c>
      <c r="BD113" s="397">
        <v>304</v>
      </c>
      <c r="BE113" s="399">
        <f t="shared" si="48"/>
        <v>678</v>
      </c>
      <c r="BF113" s="396">
        <v>120</v>
      </c>
      <c r="BG113" s="397">
        <v>116</v>
      </c>
      <c r="BH113" s="398">
        <f t="shared" si="49"/>
        <v>236</v>
      </c>
      <c r="BJ113" s="403">
        <f t="shared" si="56"/>
        <v>14916</v>
      </c>
      <c r="BK113" s="404">
        <f t="shared" si="56"/>
        <v>14744</v>
      </c>
      <c r="BL113" s="405">
        <f t="shared" si="50"/>
        <v>29660</v>
      </c>
    </row>
    <row r="114" spans="1:64" ht="15">
      <c r="A114" s="2428"/>
      <c r="B114" s="2437"/>
      <c r="C114" s="395" t="s">
        <v>1902</v>
      </c>
      <c r="D114" s="396">
        <v>73</v>
      </c>
      <c r="E114" s="397">
        <v>78</v>
      </c>
      <c r="F114" s="398">
        <f t="shared" si="31"/>
        <v>151</v>
      </c>
      <c r="G114" s="397">
        <v>132</v>
      </c>
      <c r="H114" s="397">
        <v>141</v>
      </c>
      <c r="I114" s="399">
        <f t="shared" si="32"/>
        <v>273</v>
      </c>
      <c r="J114" s="396">
        <v>247</v>
      </c>
      <c r="K114" s="397">
        <v>297</v>
      </c>
      <c r="L114" s="398">
        <f t="shared" si="33"/>
        <v>544</v>
      </c>
      <c r="M114" s="397">
        <v>323</v>
      </c>
      <c r="N114" s="397">
        <v>346</v>
      </c>
      <c r="O114" s="399">
        <f t="shared" si="34"/>
        <v>669</v>
      </c>
      <c r="P114" s="396">
        <v>339</v>
      </c>
      <c r="Q114" s="397">
        <v>405</v>
      </c>
      <c r="R114" s="398">
        <f t="shared" si="35"/>
        <v>744</v>
      </c>
      <c r="S114" s="397">
        <v>357</v>
      </c>
      <c r="T114" s="397">
        <v>356</v>
      </c>
      <c r="U114" s="399">
        <f t="shared" si="36"/>
        <v>713</v>
      </c>
      <c r="V114" s="396">
        <v>264</v>
      </c>
      <c r="W114" s="397">
        <v>223</v>
      </c>
      <c r="X114" s="398">
        <f t="shared" si="37"/>
        <v>487</v>
      </c>
      <c r="Y114" s="397">
        <v>240</v>
      </c>
      <c r="Z114" s="397">
        <v>233</v>
      </c>
      <c r="AA114" s="399">
        <f t="shared" si="38"/>
        <v>473</v>
      </c>
      <c r="AB114" s="396">
        <v>271</v>
      </c>
      <c r="AC114" s="397">
        <v>270</v>
      </c>
      <c r="AD114" s="398">
        <f t="shared" si="39"/>
        <v>541</v>
      </c>
      <c r="AE114" s="397">
        <v>341</v>
      </c>
      <c r="AF114" s="397">
        <v>324</v>
      </c>
      <c r="AG114" s="399">
        <f t="shared" si="40"/>
        <v>665</v>
      </c>
      <c r="AH114" s="396">
        <v>359</v>
      </c>
      <c r="AI114" s="397">
        <v>366</v>
      </c>
      <c r="AJ114" s="398">
        <f t="shared" si="41"/>
        <v>725</v>
      </c>
      <c r="AK114" s="397">
        <v>286</v>
      </c>
      <c r="AL114" s="397">
        <v>331</v>
      </c>
      <c r="AM114" s="399">
        <f t="shared" si="42"/>
        <v>617</v>
      </c>
      <c r="AN114" s="396">
        <v>233</v>
      </c>
      <c r="AO114" s="397">
        <v>267</v>
      </c>
      <c r="AP114" s="398">
        <f t="shared" si="43"/>
        <v>500</v>
      </c>
      <c r="AQ114" s="397">
        <v>179</v>
      </c>
      <c r="AR114" s="397">
        <v>207</v>
      </c>
      <c r="AS114" s="399">
        <f t="shared" si="44"/>
        <v>386</v>
      </c>
      <c r="AT114" s="396">
        <v>155</v>
      </c>
      <c r="AU114" s="397">
        <v>164</v>
      </c>
      <c r="AV114" s="398">
        <f t="shared" si="45"/>
        <v>319</v>
      </c>
      <c r="AW114" s="397">
        <v>144</v>
      </c>
      <c r="AX114" s="397">
        <v>124</v>
      </c>
      <c r="AY114" s="399">
        <f t="shared" si="46"/>
        <v>268</v>
      </c>
      <c r="AZ114" s="396">
        <v>100</v>
      </c>
      <c r="BA114" s="397">
        <v>121</v>
      </c>
      <c r="BB114" s="398">
        <f t="shared" si="47"/>
        <v>221</v>
      </c>
      <c r="BC114" s="397">
        <v>93</v>
      </c>
      <c r="BD114" s="397">
        <v>88</v>
      </c>
      <c r="BE114" s="399">
        <f t="shared" si="48"/>
        <v>181</v>
      </c>
      <c r="BF114" s="396">
        <v>32</v>
      </c>
      <c r="BG114" s="397">
        <v>35</v>
      </c>
      <c r="BH114" s="398">
        <f t="shared" si="49"/>
        <v>67</v>
      </c>
      <c r="BJ114" s="403">
        <f t="shared" si="56"/>
        <v>4168</v>
      </c>
      <c r="BK114" s="404">
        <f t="shared" si="56"/>
        <v>4376</v>
      </c>
      <c r="BL114" s="405">
        <f t="shared" si="50"/>
        <v>8544</v>
      </c>
    </row>
    <row r="115" spans="1:64" ht="15">
      <c r="A115" s="2428"/>
      <c r="B115" s="2437"/>
      <c r="C115" s="395" t="s">
        <v>1903</v>
      </c>
      <c r="D115" s="396">
        <v>29</v>
      </c>
      <c r="E115" s="397">
        <v>24</v>
      </c>
      <c r="F115" s="398">
        <f t="shared" si="31"/>
        <v>53</v>
      </c>
      <c r="G115" s="397">
        <v>34</v>
      </c>
      <c r="H115" s="397">
        <v>39</v>
      </c>
      <c r="I115" s="399">
        <f t="shared" si="32"/>
        <v>73</v>
      </c>
      <c r="J115" s="396">
        <v>83</v>
      </c>
      <c r="K115" s="397">
        <v>82</v>
      </c>
      <c r="L115" s="398">
        <f t="shared" si="33"/>
        <v>165</v>
      </c>
      <c r="M115" s="397">
        <v>124</v>
      </c>
      <c r="N115" s="397">
        <v>107</v>
      </c>
      <c r="O115" s="399">
        <f t="shared" si="34"/>
        <v>231</v>
      </c>
      <c r="P115" s="396">
        <v>106</v>
      </c>
      <c r="Q115" s="397">
        <v>134</v>
      </c>
      <c r="R115" s="398">
        <f t="shared" si="35"/>
        <v>240</v>
      </c>
      <c r="S115" s="397">
        <v>82</v>
      </c>
      <c r="T115" s="397">
        <v>83</v>
      </c>
      <c r="U115" s="399">
        <f t="shared" si="36"/>
        <v>165</v>
      </c>
      <c r="V115" s="396">
        <v>77</v>
      </c>
      <c r="W115" s="397">
        <v>74</v>
      </c>
      <c r="X115" s="398">
        <f t="shared" si="37"/>
        <v>151</v>
      </c>
      <c r="Y115" s="397">
        <v>81</v>
      </c>
      <c r="Z115" s="397">
        <v>81</v>
      </c>
      <c r="AA115" s="399">
        <f t="shared" si="38"/>
        <v>162</v>
      </c>
      <c r="AB115" s="396">
        <v>110</v>
      </c>
      <c r="AC115" s="397">
        <v>76</v>
      </c>
      <c r="AD115" s="398">
        <f t="shared" si="39"/>
        <v>186</v>
      </c>
      <c r="AE115" s="397">
        <v>112</v>
      </c>
      <c r="AF115" s="397">
        <v>108</v>
      </c>
      <c r="AG115" s="399">
        <f t="shared" si="40"/>
        <v>220</v>
      </c>
      <c r="AH115" s="396">
        <v>127</v>
      </c>
      <c r="AI115" s="397">
        <v>123</v>
      </c>
      <c r="AJ115" s="398">
        <f t="shared" si="41"/>
        <v>250</v>
      </c>
      <c r="AK115" s="397">
        <v>91</v>
      </c>
      <c r="AL115" s="397">
        <v>106</v>
      </c>
      <c r="AM115" s="399">
        <f t="shared" si="42"/>
        <v>197</v>
      </c>
      <c r="AN115" s="396">
        <v>86</v>
      </c>
      <c r="AO115" s="397">
        <v>96</v>
      </c>
      <c r="AP115" s="398">
        <f t="shared" si="43"/>
        <v>182</v>
      </c>
      <c r="AQ115" s="397">
        <v>62</v>
      </c>
      <c r="AR115" s="397">
        <v>86</v>
      </c>
      <c r="AS115" s="399">
        <f t="shared" si="44"/>
        <v>148</v>
      </c>
      <c r="AT115" s="396">
        <v>66</v>
      </c>
      <c r="AU115" s="397">
        <v>66</v>
      </c>
      <c r="AV115" s="398">
        <f t="shared" si="45"/>
        <v>132</v>
      </c>
      <c r="AW115" s="397">
        <v>45</v>
      </c>
      <c r="AX115" s="397">
        <v>50</v>
      </c>
      <c r="AY115" s="399">
        <f t="shared" si="46"/>
        <v>95</v>
      </c>
      <c r="AZ115" s="396">
        <v>35</v>
      </c>
      <c r="BA115" s="397">
        <v>31</v>
      </c>
      <c r="BB115" s="398">
        <f t="shared" si="47"/>
        <v>66</v>
      </c>
      <c r="BC115" s="397">
        <v>47</v>
      </c>
      <c r="BD115" s="397">
        <v>46</v>
      </c>
      <c r="BE115" s="399">
        <f t="shared" si="48"/>
        <v>93</v>
      </c>
      <c r="BF115" s="396">
        <v>19</v>
      </c>
      <c r="BG115" s="397">
        <v>19</v>
      </c>
      <c r="BH115" s="398">
        <f t="shared" si="49"/>
        <v>38</v>
      </c>
      <c r="BJ115" s="403">
        <f t="shared" si="56"/>
        <v>1416</v>
      </c>
      <c r="BK115" s="404">
        <f t="shared" si="56"/>
        <v>1431</v>
      </c>
      <c r="BL115" s="405">
        <f t="shared" si="50"/>
        <v>2847</v>
      </c>
    </row>
    <row r="116" spans="1:64" ht="15">
      <c r="A116" s="2428"/>
      <c r="B116" s="2437"/>
      <c r="C116" s="395" t="s">
        <v>1904</v>
      </c>
      <c r="D116" s="396">
        <v>26</v>
      </c>
      <c r="E116" s="397">
        <v>25</v>
      </c>
      <c r="F116" s="398">
        <f t="shared" si="31"/>
        <v>51</v>
      </c>
      <c r="G116" s="397">
        <v>39</v>
      </c>
      <c r="H116" s="397">
        <v>50</v>
      </c>
      <c r="I116" s="399">
        <f t="shared" si="32"/>
        <v>89</v>
      </c>
      <c r="J116" s="396">
        <v>65</v>
      </c>
      <c r="K116" s="397">
        <v>70</v>
      </c>
      <c r="L116" s="398">
        <f t="shared" si="33"/>
        <v>135</v>
      </c>
      <c r="M116" s="397">
        <v>78</v>
      </c>
      <c r="N116" s="397">
        <v>88</v>
      </c>
      <c r="O116" s="399">
        <f t="shared" si="34"/>
        <v>166</v>
      </c>
      <c r="P116" s="396">
        <v>86</v>
      </c>
      <c r="Q116" s="397">
        <v>86</v>
      </c>
      <c r="R116" s="398">
        <f t="shared" si="35"/>
        <v>172</v>
      </c>
      <c r="S116" s="397">
        <v>75</v>
      </c>
      <c r="T116" s="397">
        <v>100</v>
      </c>
      <c r="U116" s="399">
        <f t="shared" si="36"/>
        <v>175</v>
      </c>
      <c r="V116" s="396">
        <v>49</v>
      </c>
      <c r="W116" s="397">
        <v>51</v>
      </c>
      <c r="X116" s="398">
        <f t="shared" si="37"/>
        <v>100</v>
      </c>
      <c r="Y116" s="397">
        <v>40</v>
      </c>
      <c r="Z116" s="397">
        <v>53</v>
      </c>
      <c r="AA116" s="399">
        <f t="shared" si="38"/>
        <v>93</v>
      </c>
      <c r="AB116" s="396">
        <v>68</v>
      </c>
      <c r="AC116" s="397">
        <v>78</v>
      </c>
      <c r="AD116" s="398">
        <f t="shared" si="39"/>
        <v>146</v>
      </c>
      <c r="AE116" s="397">
        <v>76</v>
      </c>
      <c r="AF116" s="397">
        <v>74</v>
      </c>
      <c r="AG116" s="399">
        <f t="shared" si="40"/>
        <v>150</v>
      </c>
      <c r="AH116" s="396">
        <v>75</v>
      </c>
      <c r="AI116" s="397">
        <v>98</v>
      </c>
      <c r="AJ116" s="398">
        <f t="shared" si="41"/>
        <v>173</v>
      </c>
      <c r="AK116" s="397">
        <v>78</v>
      </c>
      <c r="AL116" s="397">
        <v>93</v>
      </c>
      <c r="AM116" s="399">
        <f t="shared" si="42"/>
        <v>171</v>
      </c>
      <c r="AN116" s="396">
        <v>64</v>
      </c>
      <c r="AO116" s="397">
        <v>78</v>
      </c>
      <c r="AP116" s="398">
        <f t="shared" si="43"/>
        <v>142</v>
      </c>
      <c r="AQ116" s="397">
        <v>47</v>
      </c>
      <c r="AR116" s="397">
        <v>61</v>
      </c>
      <c r="AS116" s="399">
        <f t="shared" si="44"/>
        <v>108</v>
      </c>
      <c r="AT116" s="396">
        <v>54</v>
      </c>
      <c r="AU116" s="397">
        <v>53</v>
      </c>
      <c r="AV116" s="398">
        <f t="shared" si="45"/>
        <v>107</v>
      </c>
      <c r="AW116" s="397">
        <v>31</v>
      </c>
      <c r="AX116" s="397">
        <v>51</v>
      </c>
      <c r="AY116" s="399">
        <f t="shared" si="46"/>
        <v>82</v>
      </c>
      <c r="AZ116" s="396">
        <v>23</v>
      </c>
      <c r="BA116" s="397">
        <v>37</v>
      </c>
      <c r="BB116" s="398">
        <f t="shared" si="47"/>
        <v>60</v>
      </c>
      <c r="BC116" s="397">
        <v>28</v>
      </c>
      <c r="BD116" s="397">
        <v>29</v>
      </c>
      <c r="BE116" s="399">
        <f t="shared" si="48"/>
        <v>57</v>
      </c>
      <c r="BF116" s="396">
        <v>10</v>
      </c>
      <c r="BG116" s="397">
        <v>13</v>
      </c>
      <c r="BH116" s="398">
        <f t="shared" si="49"/>
        <v>23</v>
      </c>
      <c r="BJ116" s="403">
        <f t="shared" si="56"/>
        <v>1012</v>
      </c>
      <c r="BK116" s="404">
        <f t="shared" si="56"/>
        <v>1188</v>
      </c>
      <c r="BL116" s="405">
        <f t="shared" si="50"/>
        <v>2200</v>
      </c>
    </row>
    <row r="117" spans="1:64" ht="15">
      <c r="A117" s="2428"/>
      <c r="B117" s="2437"/>
      <c r="C117" s="395" t="s">
        <v>2153</v>
      </c>
      <c r="D117" s="396">
        <v>45</v>
      </c>
      <c r="E117" s="397">
        <v>43</v>
      </c>
      <c r="F117" s="398">
        <f t="shared" si="31"/>
        <v>88</v>
      </c>
      <c r="G117" s="397">
        <v>79</v>
      </c>
      <c r="H117" s="397">
        <v>82</v>
      </c>
      <c r="I117" s="399">
        <f t="shared" si="32"/>
        <v>161</v>
      </c>
      <c r="J117" s="396">
        <v>163</v>
      </c>
      <c r="K117" s="397">
        <v>132</v>
      </c>
      <c r="L117" s="398">
        <f t="shared" si="33"/>
        <v>295</v>
      </c>
      <c r="M117" s="397">
        <v>174</v>
      </c>
      <c r="N117" s="397">
        <v>162</v>
      </c>
      <c r="O117" s="399">
        <f t="shared" si="34"/>
        <v>336</v>
      </c>
      <c r="P117" s="396">
        <v>202</v>
      </c>
      <c r="Q117" s="397">
        <v>221</v>
      </c>
      <c r="R117" s="398">
        <f t="shared" si="35"/>
        <v>423</v>
      </c>
      <c r="S117" s="397">
        <v>146</v>
      </c>
      <c r="T117" s="397">
        <v>176</v>
      </c>
      <c r="U117" s="399">
        <f t="shared" si="36"/>
        <v>322</v>
      </c>
      <c r="V117" s="396">
        <v>116</v>
      </c>
      <c r="W117" s="397">
        <v>105</v>
      </c>
      <c r="X117" s="398">
        <f t="shared" si="37"/>
        <v>221</v>
      </c>
      <c r="Y117" s="397">
        <v>116</v>
      </c>
      <c r="Z117" s="397">
        <v>148</v>
      </c>
      <c r="AA117" s="399">
        <f t="shared" si="38"/>
        <v>264</v>
      </c>
      <c r="AB117" s="396">
        <v>147</v>
      </c>
      <c r="AC117" s="397">
        <v>146</v>
      </c>
      <c r="AD117" s="398">
        <f t="shared" si="39"/>
        <v>293</v>
      </c>
      <c r="AE117" s="397">
        <v>174</v>
      </c>
      <c r="AF117" s="397">
        <v>172</v>
      </c>
      <c r="AG117" s="399">
        <f t="shared" si="40"/>
        <v>346</v>
      </c>
      <c r="AH117" s="396">
        <v>168</v>
      </c>
      <c r="AI117" s="397">
        <v>199</v>
      </c>
      <c r="AJ117" s="398">
        <f t="shared" si="41"/>
        <v>367</v>
      </c>
      <c r="AK117" s="397">
        <v>160</v>
      </c>
      <c r="AL117" s="397">
        <v>151</v>
      </c>
      <c r="AM117" s="399">
        <f t="shared" si="42"/>
        <v>311</v>
      </c>
      <c r="AN117" s="396">
        <v>139</v>
      </c>
      <c r="AO117" s="397">
        <v>127</v>
      </c>
      <c r="AP117" s="398">
        <f t="shared" si="43"/>
        <v>266</v>
      </c>
      <c r="AQ117" s="397">
        <v>120</v>
      </c>
      <c r="AR117" s="397">
        <v>137</v>
      </c>
      <c r="AS117" s="399">
        <f t="shared" si="44"/>
        <v>257</v>
      </c>
      <c r="AT117" s="396">
        <v>109</v>
      </c>
      <c r="AU117" s="397">
        <v>115</v>
      </c>
      <c r="AV117" s="398">
        <f t="shared" si="45"/>
        <v>224</v>
      </c>
      <c r="AW117" s="397">
        <v>68</v>
      </c>
      <c r="AX117" s="397">
        <v>117</v>
      </c>
      <c r="AY117" s="399">
        <f t="shared" si="46"/>
        <v>185</v>
      </c>
      <c r="AZ117" s="396">
        <v>54</v>
      </c>
      <c r="BA117" s="397">
        <v>65</v>
      </c>
      <c r="BB117" s="398">
        <f t="shared" si="47"/>
        <v>119</v>
      </c>
      <c r="BC117" s="397">
        <v>74</v>
      </c>
      <c r="BD117" s="397">
        <v>54</v>
      </c>
      <c r="BE117" s="399">
        <f t="shared" si="48"/>
        <v>128</v>
      </c>
      <c r="BF117" s="396">
        <v>29</v>
      </c>
      <c r="BG117" s="397">
        <v>21</v>
      </c>
      <c r="BH117" s="398">
        <f t="shared" si="49"/>
        <v>50</v>
      </c>
      <c r="BJ117" s="403">
        <f t="shared" si="56"/>
        <v>2283</v>
      </c>
      <c r="BK117" s="404">
        <f t="shared" si="56"/>
        <v>2373</v>
      </c>
      <c r="BL117" s="405">
        <f t="shared" si="50"/>
        <v>4656</v>
      </c>
    </row>
    <row r="118" spans="1:64" ht="15">
      <c r="A118" s="2428"/>
      <c r="B118" s="2437"/>
      <c r="C118" s="395" t="s">
        <v>1905</v>
      </c>
      <c r="D118" s="396">
        <v>36</v>
      </c>
      <c r="E118" s="397">
        <v>30</v>
      </c>
      <c r="F118" s="398">
        <f t="shared" si="31"/>
        <v>66</v>
      </c>
      <c r="G118" s="397">
        <v>64</v>
      </c>
      <c r="H118" s="397">
        <v>61</v>
      </c>
      <c r="I118" s="399">
        <f t="shared" si="32"/>
        <v>125</v>
      </c>
      <c r="J118" s="396">
        <v>134</v>
      </c>
      <c r="K118" s="397">
        <v>141</v>
      </c>
      <c r="L118" s="398">
        <f t="shared" si="33"/>
        <v>275</v>
      </c>
      <c r="M118" s="397">
        <v>178</v>
      </c>
      <c r="N118" s="397">
        <v>182</v>
      </c>
      <c r="O118" s="399">
        <f t="shared" si="34"/>
        <v>360</v>
      </c>
      <c r="P118" s="396">
        <v>177</v>
      </c>
      <c r="Q118" s="397">
        <v>177</v>
      </c>
      <c r="R118" s="398">
        <f t="shared" si="35"/>
        <v>354</v>
      </c>
      <c r="S118" s="397">
        <v>157</v>
      </c>
      <c r="T118" s="397">
        <v>156</v>
      </c>
      <c r="U118" s="399">
        <f t="shared" si="36"/>
        <v>313</v>
      </c>
      <c r="V118" s="396">
        <v>144</v>
      </c>
      <c r="W118" s="397">
        <v>127</v>
      </c>
      <c r="X118" s="398">
        <f t="shared" si="37"/>
        <v>271</v>
      </c>
      <c r="Y118" s="397">
        <v>123</v>
      </c>
      <c r="Z118" s="397">
        <v>128</v>
      </c>
      <c r="AA118" s="399">
        <f t="shared" si="38"/>
        <v>251</v>
      </c>
      <c r="AB118" s="396">
        <v>131</v>
      </c>
      <c r="AC118" s="397">
        <v>132</v>
      </c>
      <c r="AD118" s="398">
        <f t="shared" si="39"/>
        <v>263</v>
      </c>
      <c r="AE118" s="397">
        <v>167</v>
      </c>
      <c r="AF118" s="397">
        <v>161</v>
      </c>
      <c r="AG118" s="399">
        <f t="shared" si="40"/>
        <v>328</v>
      </c>
      <c r="AH118" s="396">
        <v>191</v>
      </c>
      <c r="AI118" s="397">
        <v>178</v>
      </c>
      <c r="AJ118" s="398">
        <f t="shared" si="41"/>
        <v>369</v>
      </c>
      <c r="AK118" s="397">
        <v>169</v>
      </c>
      <c r="AL118" s="397">
        <v>180</v>
      </c>
      <c r="AM118" s="399">
        <f t="shared" si="42"/>
        <v>349</v>
      </c>
      <c r="AN118" s="396">
        <v>137</v>
      </c>
      <c r="AO118" s="397">
        <v>165</v>
      </c>
      <c r="AP118" s="398">
        <f t="shared" si="43"/>
        <v>302</v>
      </c>
      <c r="AQ118" s="397">
        <v>133</v>
      </c>
      <c r="AR118" s="397">
        <v>144</v>
      </c>
      <c r="AS118" s="399">
        <f t="shared" si="44"/>
        <v>277</v>
      </c>
      <c r="AT118" s="396">
        <v>136</v>
      </c>
      <c r="AU118" s="397">
        <v>149</v>
      </c>
      <c r="AV118" s="398">
        <f t="shared" si="45"/>
        <v>285</v>
      </c>
      <c r="AW118" s="397">
        <v>117</v>
      </c>
      <c r="AX118" s="397">
        <v>123</v>
      </c>
      <c r="AY118" s="399">
        <f t="shared" si="46"/>
        <v>240</v>
      </c>
      <c r="AZ118" s="396">
        <v>86</v>
      </c>
      <c r="BA118" s="397">
        <v>118</v>
      </c>
      <c r="BB118" s="398">
        <f t="shared" si="47"/>
        <v>204</v>
      </c>
      <c r="BC118" s="397">
        <v>91</v>
      </c>
      <c r="BD118" s="397">
        <v>75</v>
      </c>
      <c r="BE118" s="399">
        <f t="shared" si="48"/>
        <v>166</v>
      </c>
      <c r="BF118" s="396">
        <v>46</v>
      </c>
      <c r="BG118" s="397">
        <v>38</v>
      </c>
      <c r="BH118" s="398">
        <f t="shared" si="49"/>
        <v>84</v>
      </c>
      <c r="BJ118" s="403">
        <f t="shared" si="56"/>
        <v>2417</v>
      </c>
      <c r="BK118" s="404">
        <f t="shared" si="56"/>
        <v>2465</v>
      </c>
      <c r="BL118" s="405">
        <f t="shared" si="50"/>
        <v>4882</v>
      </c>
    </row>
    <row r="119" spans="1:64" ht="15">
      <c r="A119" s="2428"/>
      <c r="B119" s="2437"/>
      <c r="C119" s="395" t="s">
        <v>1906</v>
      </c>
      <c r="D119" s="396">
        <v>43</v>
      </c>
      <c r="E119" s="397">
        <v>42</v>
      </c>
      <c r="F119" s="398">
        <f t="shared" si="31"/>
        <v>85</v>
      </c>
      <c r="G119" s="397">
        <v>75</v>
      </c>
      <c r="H119" s="397">
        <v>72</v>
      </c>
      <c r="I119" s="399">
        <f t="shared" si="32"/>
        <v>147</v>
      </c>
      <c r="J119" s="396">
        <v>141</v>
      </c>
      <c r="K119" s="397">
        <v>126</v>
      </c>
      <c r="L119" s="398">
        <f t="shared" si="33"/>
        <v>267</v>
      </c>
      <c r="M119" s="397">
        <v>199</v>
      </c>
      <c r="N119" s="397">
        <v>201</v>
      </c>
      <c r="O119" s="399">
        <f t="shared" si="34"/>
        <v>400</v>
      </c>
      <c r="P119" s="396">
        <v>232</v>
      </c>
      <c r="Q119" s="397">
        <v>235</v>
      </c>
      <c r="R119" s="398">
        <f t="shared" si="35"/>
        <v>467</v>
      </c>
      <c r="S119" s="397">
        <v>164</v>
      </c>
      <c r="T119" s="397">
        <v>193</v>
      </c>
      <c r="U119" s="399">
        <f t="shared" si="36"/>
        <v>357</v>
      </c>
      <c r="V119" s="396">
        <v>159</v>
      </c>
      <c r="W119" s="397">
        <v>168</v>
      </c>
      <c r="X119" s="398">
        <f t="shared" si="37"/>
        <v>327</v>
      </c>
      <c r="Y119" s="397">
        <v>169</v>
      </c>
      <c r="Z119" s="397">
        <v>151</v>
      </c>
      <c r="AA119" s="399">
        <f t="shared" si="38"/>
        <v>320</v>
      </c>
      <c r="AB119" s="396">
        <v>190</v>
      </c>
      <c r="AC119" s="397">
        <v>174</v>
      </c>
      <c r="AD119" s="398">
        <f t="shared" si="39"/>
        <v>364</v>
      </c>
      <c r="AE119" s="397">
        <v>223</v>
      </c>
      <c r="AF119" s="397">
        <v>207</v>
      </c>
      <c r="AG119" s="399">
        <f t="shared" si="40"/>
        <v>430</v>
      </c>
      <c r="AH119" s="396">
        <v>186</v>
      </c>
      <c r="AI119" s="397">
        <v>197</v>
      </c>
      <c r="AJ119" s="398">
        <f t="shared" si="41"/>
        <v>383</v>
      </c>
      <c r="AK119" s="397">
        <v>169</v>
      </c>
      <c r="AL119" s="397">
        <v>175</v>
      </c>
      <c r="AM119" s="399">
        <f t="shared" si="42"/>
        <v>344</v>
      </c>
      <c r="AN119" s="396">
        <v>136</v>
      </c>
      <c r="AO119" s="397">
        <v>155</v>
      </c>
      <c r="AP119" s="398">
        <f t="shared" si="43"/>
        <v>291</v>
      </c>
      <c r="AQ119" s="397">
        <v>138</v>
      </c>
      <c r="AR119" s="397">
        <v>127</v>
      </c>
      <c r="AS119" s="399">
        <f t="shared" si="44"/>
        <v>265</v>
      </c>
      <c r="AT119" s="396">
        <v>109</v>
      </c>
      <c r="AU119" s="397">
        <v>118</v>
      </c>
      <c r="AV119" s="398">
        <f t="shared" si="45"/>
        <v>227</v>
      </c>
      <c r="AW119" s="397">
        <v>102</v>
      </c>
      <c r="AX119" s="397">
        <v>123</v>
      </c>
      <c r="AY119" s="399">
        <f t="shared" si="46"/>
        <v>225</v>
      </c>
      <c r="AZ119" s="396">
        <v>73</v>
      </c>
      <c r="BA119" s="397">
        <v>90</v>
      </c>
      <c r="BB119" s="398">
        <f t="shared" si="47"/>
        <v>163</v>
      </c>
      <c r="BC119" s="397">
        <v>93</v>
      </c>
      <c r="BD119" s="397">
        <v>78</v>
      </c>
      <c r="BE119" s="399">
        <f t="shared" si="48"/>
        <v>171</v>
      </c>
      <c r="BF119" s="396">
        <v>42</v>
      </c>
      <c r="BG119" s="397">
        <v>36</v>
      </c>
      <c r="BH119" s="398">
        <f t="shared" si="49"/>
        <v>78</v>
      </c>
      <c r="BJ119" s="403">
        <f t="shared" si="56"/>
        <v>2643</v>
      </c>
      <c r="BK119" s="404">
        <f t="shared" si="56"/>
        <v>2668</v>
      </c>
      <c r="BL119" s="405">
        <f t="shared" si="50"/>
        <v>5311</v>
      </c>
    </row>
    <row r="120" spans="1:64" ht="15">
      <c r="A120" s="2428"/>
      <c r="B120" s="2437"/>
      <c r="C120" s="395" t="s">
        <v>1907</v>
      </c>
      <c r="D120" s="396">
        <v>812</v>
      </c>
      <c r="E120" s="397">
        <v>929</v>
      </c>
      <c r="F120" s="398">
        <f t="shared" si="31"/>
        <v>1741</v>
      </c>
      <c r="G120" s="397">
        <v>1329</v>
      </c>
      <c r="H120" s="397">
        <v>1397</v>
      </c>
      <c r="I120" s="399">
        <f t="shared" si="32"/>
        <v>2726</v>
      </c>
      <c r="J120" s="396">
        <v>2214</v>
      </c>
      <c r="K120" s="397">
        <v>2544</v>
      </c>
      <c r="L120" s="398">
        <f t="shared" si="33"/>
        <v>4758</v>
      </c>
      <c r="M120" s="397">
        <v>2506</v>
      </c>
      <c r="N120" s="397">
        <v>2682</v>
      </c>
      <c r="O120" s="399">
        <f t="shared" si="34"/>
        <v>5188</v>
      </c>
      <c r="P120" s="396">
        <v>2794</v>
      </c>
      <c r="Q120" s="397">
        <v>2898</v>
      </c>
      <c r="R120" s="398">
        <f t="shared" si="35"/>
        <v>5692</v>
      </c>
      <c r="S120" s="397">
        <v>2922</v>
      </c>
      <c r="T120" s="397">
        <v>2517</v>
      </c>
      <c r="U120" s="399">
        <f t="shared" si="36"/>
        <v>5439</v>
      </c>
      <c r="V120" s="396">
        <v>2419</v>
      </c>
      <c r="W120" s="397">
        <v>1869</v>
      </c>
      <c r="X120" s="398">
        <f t="shared" si="37"/>
        <v>4288</v>
      </c>
      <c r="Y120" s="397">
        <v>2352</v>
      </c>
      <c r="Z120" s="397">
        <v>1798</v>
      </c>
      <c r="AA120" s="399">
        <f t="shared" si="38"/>
        <v>4150</v>
      </c>
      <c r="AB120" s="396">
        <v>2379</v>
      </c>
      <c r="AC120" s="397">
        <v>1968</v>
      </c>
      <c r="AD120" s="398">
        <f t="shared" si="39"/>
        <v>4347</v>
      </c>
      <c r="AE120" s="397">
        <v>2500</v>
      </c>
      <c r="AF120" s="397">
        <v>2048</v>
      </c>
      <c r="AG120" s="399">
        <f t="shared" si="40"/>
        <v>4548</v>
      </c>
      <c r="AH120" s="396">
        <v>2539</v>
      </c>
      <c r="AI120" s="397">
        <v>2106</v>
      </c>
      <c r="AJ120" s="398">
        <f t="shared" si="41"/>
        <v>4645</v>
      </c>
      <c r="AK120" s="397">
        <v>2103</v>
      </c>
      <c r="AL120" s="397">
        <v>1772</v>
      </c>
      <c r="AM120" s="399">
        <f t="shared" si="42"/>
        <v>3875</v>
      </c>
      <c r="AN120" s="396">
        <v>1634</v>
      </c>
      <c r="AO120" s="397">
        <v>1409</v>
      </c>
      <c r="AP120" s="398">
        <f t="shared" si="43"/>
        <v>3043</v>
      </c>
      <c r="AQ120" s="397">
        <v>1372</v>
      </c>
      <c r="AR120" s="397">
        <v>1203</v>
      </c>
      <c r="AS120" s="399">
        <f t="shared" si="44"/>
        <v>2575</v>
      </c>
      <c r="AT120" s="396">
        <v>1179</v>
      </c>
      <c r="AU120" s="397">
        <v>1024</v>
      </c>
      <c r="AV120" s="398">
        <f t="shared" si="45"/>
        <v>2203</v>
      </c>
      <c r="AW120" s="397">
        <v>889</v>
      </c>
      <c r="AX120" s="397">
        <v>753</v>
      </c>
      <c r="AY120" s="399">
        <f t="shared" si="46"/>
        <v>1642</v>
      </c>
      <c r="AZ120" s="396">
        <v>740</v>
      </c>
      <c r="BA120" s="397">
        <v>491</v>
      </c>
      <c r="BB120" s="398">
        <f t="shared" si="47"/>
        <v>1231</v>
      </c>
      <c r="BC120" s="397">
        <v>773</v>
      </c>
      <c r="BD120" s="397">
        <v>486</v>
      </c>
      <c r="BE120" s="399">
        <f t="shared" si="48"/>
        <v>1259</v>
      </c>
      <c r="BF120" s="396">
        <v>299</v>
      </c>
      <c r="BG120" s="397">
        <v>203</v>
      </c>
      <c r="BH120" s="398">
        <f t="shared" si="49"/>
        <v>502</v>
      </c>
      <c r="BJ120" s="403">
        <f t="shared" si="56"/>
        <v>33755</v>
      </c>
      <c r="BK120" s="404">
        <f t="shared" si="56"/>
        <v>30097</v>
      </c>
      <c r="BL120" s="405">
        <f t="shared" si="50"/>
        <v>63852</v>
      </c>
    </row>
    <row r="121" spans="1:64" ht="15">
      <c r="A121" s="2428"/>
      <c r="B121" s="2437"/>
      <c r="C121" s="395" t="s">
        <v>1908</v>
      </c>
      <c r="D121" s="396">
        <v>125</v>
      </c>
      <c r="E121" s="397">
        <v>117</v>
      </c>
      <c r="F121" s="398">
        <f t="shared" si="31"/>
        <v>242</v>
      </c>
      <c r="G121" s="397">
        <v>205</v>
      </c>
      <c r="H121" s="397">
        <v>196</v>
      </c>
      <c r="I121" s="399">
        <f t="shared" si="32"/>
        <v>401</v>
      </c>
      <c r="J121" s="396">
        <v>337</v>
      </c>
      <c r="K121" s="397">
        <v>374</v>
      </c>
      <c r="L121" s="398">
        <f t="shared" si="33"/>
        <v>711</v>
      </c>
      <c r="M121" s="397">
        <v>416</v>
      </c>
      <c r="N121" s="397">
        <v>434</v>
      </c>
      <c r="O121" s="399">
        <f t="shared" si="34"/>
        <v>850</v>
      </c>
      <c r="P121" s="396">
        <v>493</v>
      </c>
      <c r="Q121" s="397">
        <v>472</v>
      </c>
      <c r="R121" s="398">
        <f t="shared" si="35"/>
        <v>965</v>
      </c>
      <c r="S121" s="397">
        <v>479</v>
      </c>
      <c r="T121" s="397">
        <v>467</v>
      </c>
      <c r="U121" s="399">
        <f t="shared" si="36"/>
        <v>946</v>
      </c>
      <c r="V121" s="396">
        <v>399</v>
      </c>
      <c r="W121" s="397">
        <v>351</v>
      </c>
      <c r="X121" s="398">
        <f t="shared" si="37"/>
        <v>750</v>
      </c>
      <c r="Y121" s="397">
        <v>388</v>
      </c>
      <c r="Z121" s="397">
        <v>330</v>
      </c>
      <c r="AA121" s="399">
        <f t="shared" si="38"/>
        <v>718</v>
      </c>
      <c r="AB121" s="396">
        <v>400</v>
      </c>
      <c r="AC121" s="397">
        <v>374</v>
      </c>
      <c r="AD121" s="398">
        <f t="shared" si="39"/>
        <v>774</v>
      </c>
      <c r="AE121" s="397">
        <v>411</v>
      </c>
      <c r="AF121" s="397">
        <v>371</v>
      </c>
      <c r="AG121" s="399">
        <f t="shared" si="40"/>
        <v>782</v>
      </c>
      <c r="AH121" s="396">
        <v>408</v>
      </c>
      <c r="AI121" s="397">
        <v>431</v>
      </c>
      <c r="AJ121" s="398">
        <f t="shared" si="41"/>
        <v>839</v>
      </c>
      <c r="AK121" s="397">
        <v>359</v>
      </c>
      <c r="AL121" s="397">
        <v>393</v>
      </c>
      <c r="AM121" s="399">
        <f t="shared" si="42"/>
        <v>752</v>
      </c>
      <c r="AN121" s="396">
        <v>289</v>
      </c>
      <c r="AO121" s="397">
        <v>309</v>
      </c>
      <c r="AP121" s="398">
        <f t="shared" si="43"/>
        <v>598</v>
      </c>
      <c r="AQ121" s="397">
        <v>266</v>
      </c>
      <c r="AR121" s="397">
        <v>282</v>
      </c>
      <c r="AS121" s="399">
        <f t="shared" si="44"/>
        <v>548</v>
      </c>
      <c r="AT121" s="396">
        <v>196</v>
      </c>
      <c r="AU121" s="397">
        <v>243</v>
      </c>
      <c r="AV121" s="398">
        <f t="shared" si="45"/>
        <v>439</v>
      </c>
      <c r="AW121" s="397">
        <v>184</v>
      </c>
      <c r="AX121" s="397">
        <v>170</v>
      </c>
      <c r="AY121" s="399">
        <f t="shared" si="46"/>
        <v>354</v>
      </c>
      <c r="AZ121" s="396">
        <v>108</v>
      </c>
      <c r="BA121" s="397">
        <v>160</v>
      </c>
      <c r="BB121" s="398">
        <f t="shared" si="47"/>
        <v>268</v>
      </c>
      <c r="BC121" s="397">
        <v>155</v>
      </c>
      <c r="BD121" s="397">
        <v>124</v>
      </c>
      <c r="BE121" s="399">
        <f t="shared" si="48"/>
        <v>279</v>
      </c>
      <c r="BF121" s="396">
        <v>63</v>
      </c>
      <c r="BG121" s="397">
        <v>53</v>
      </c>
      <c r="BH121" s="398">
        <f t="shared" si="49"/>
        <v>116</v>
      </c>
      <c r="BJ121" s="403">
        <f t="shared" si="56"/>
        <v>5681</v>
      </c>
      <c r="BK121" s="404">
        <f t="shared" si="56"/>
        <v>5651</v>
      </c>
      <c r="BL121" s="405">
        <f t="shared" si="50"/>
        <v>11332</v>
      </c>
    </row>
    <row r="122" spans="1:64" ht="15">
      <c r="A122" s="2428"/>
      <c r="B122" s="2437"/>
      <c r="C122" s="395" t="s">
        <v>1909</v>
      </c>
      <c r="D122" s="396">
        <v>303</v>
      </c>
      <c r="E122" s="397">
        <v>288</v>
      </c>
      <c r="F122" s="398">
        <f t="shared" si="31"/>
        <v>591</v>
      </c>
      <c r="G122" s="397">
        <v>403</v>
      </c>
      <c r="H122" s="397">
        <v>401</v>
      </c>
      <c r="I122" s="399">
        <f t="shared" si="32"/>
        <v>804</v>
      </c>
      <c r="J122" s="396">
        <v>699</v>
      </c>
      <c r="K122" s="397">
        <v>709</v>
      </c>
      <c r="L122" s="398">
        <f t="shared" si="33"/>
        <v>1408</v>
      </c>
      <c r="M122" s="397">
        <v>786</v>
      </c>
      <c r="N122" s="397">
        <v>858</v>
      </c>
      <c r="O122" s="399">
        <f t="shared" si="34"/>
        <v>1644</v>
      </c>
      <c r="P122" s="396">
        <v>979</v>
      </c>
      <c r="Q122" s="397">
        <v>999</v>
      </c>
      <c r="R122" s="398">
        <f t="shared" si="35"/>
        <v>1978</v>
      </c>
      <c r="S122" s="397">
        <v>786</v>
      </c>
      <c r="T122" s="397">
        <v>803</v>
      </c>
      <c r="U122" s="399">
        <f t="shared" si="36"/>
        <v>1589</v>
      </c>
      <c r="V122" s="396">
        <v>628</v>
      </c>
      <c r="W122" s="397">
        <v>614</v>
      </c>
      <c r="X122" s="398">
        <f t="shared" si="37"/>
        <v>1242</v>
      </c>
      <c r="Y122" s="397">
        <v>701</v>
      </c>
      <c r="Z122" s="397">
        <v>657</v>
      </c>
      <c r="AA122" s="399">
        <f t="shared" si="38"/>
        <v>1358</v>
      </c>
      <c r="AB122" s="396">
        <v>769</v>
      </c>
      <c r="AC122" s="397">
        <v>730</v>
      </c>
      <c r="AD122" s="398">
        <f t="shared" si="39"/>
        <v>1499</v>
      </c>
      <c r="AE122" s="397">
        <v>767</v>
      </c>
      <c r="AF122" s="397">
        <v>793</v>
      </c>
      <c r="AG122" s="399">
        <f t="shared" si="40"/>
        <v>1560</v>
      </c>
      <c r="AH122" s="396">
        <v>806</v>
      </c>
      <c r="AI122" s="397">
        <v>849</v>
      </c>
      <c r="AJ122" s="398">
        <f t="shared" si="41"/>
        <v>1655</v>
      </c>
      <c r="AK122" s="397">
        <v>693</v>
      </c>
      <c r="AL122" s="397">
        <v>716</v>
      </c>
      <c r="AM122" s="399">
        <f t="shared" si="42"/>
        <v>1409</v>
      </c>
      <c r="AN122" s="396">
        <v>553</v>
      </c>
      <c r="AO122" s="397">
        <v>538</v>
      </c>
      <c r="AP122" s="398">
        <f t="shared" si="43"/>
        <v>1091</v>
      </c>
      <c r="AQ122" s="397">
        <v>469</v>
      </c>
      <c r="AR122" s="397">
        <v>480</v>
      </c>
      <c r="AS122" s="399">
        <f t="shared" si="44"/>
        <v>949</v>
      </c>
      <c r="AT122" s="396">
        <v>391</v>
      </c>
      <c r="AU122" s="397">
        <v>416</v>
      </c>
      <c r="AV122" s="398">
        <f t="shared" si="45"/>
        <v>807</v>
      </c>
      <c r="AW122" s="397">
        <v>302</v>
      </c>
      <c r="AX122" s="397">
        <v>351</v>
      </c>
      <c r="AY122" s="399">
        <f t="shared" si="46"/>
        <v>653</v>
      </c>
      <c r="AZ122" s="396">
        <v>232</v>
      </c>
      <c r="BA122" s="397">
        <v>239</v>
      </c>
      <c r="BB122" s="398">
        <f t="shared" si="47"/>
        <v>471</v>
      </c>
      <c r="BC122" s="397">
        <v>219</v>
      </c>
      <c r="BD122" s="397">
        <v>193</v>
      </c>
      <c r="BE122" s="399">
        <f t="shared" si="48"/>
        <v>412</v>
      </c>
      <c r="BF122" s="396">
        <v>87</v>
      </c>
      <c r="BG122" s="397">
        <v>81</v>
      </c>
      <c r="BH122" s="398">
        <f t="shared" si="49"/>
        <v>168</v>
      </c>
      <c r="BJ122" s="403">
        <f t="shared" si="56"/>
        <v>10573</v>
      </c>
      <c r="BK122" s="404">
        <f t="shared" si="56"/>
        <v>10715</v>
      </c>
      <c r="BL122" s="405">
        <f t="shared" si="50"/>
        <v>21288</v>
      </c>
    </row>
    <row r="123" spans="1:64" ht="15">
      <c r="A123" s="2428"/>
      <c r="B123" s="2437"/>
      <c r="C123" s="395" t="s">
        <v>1910</v>
      </c>
      <c r="D123" s="396">
        <v>42</v>
      </c>
      <c r="E123" s="397">
        <v>38</v>
      </c>
      <c r="F123" s="398">
        <f t="shared" si="31"/>
        <v>80</v>
      </c>
      <c r="G123" s="397">
        <v>72</v>
      </c>
      <c r="H123" s="397">
        <v>73</v>
      </c>
      <c r="I123" s="399">
        <f t="shared" si="32"/>
        <v>145</v>
      </c>
      <c r="J123" s="396">
        <v>155</v>
      </c>
      <c r="K123" s="397">
        <v>161</v>
      </c>
      <c r="L123" s="398">
        <f t="shared" si="33"/>
        <v>316</v>
      </c>
      <c r="M123" s="397">
        <v>200</v>
      </c>
      <c r="N123" s="397">
        <v>224</v>
      </c>
      <c r="O123" s="399">
        <f t="shared" si="34"/>
        <v>424</v>
      </c>
      <c r="P123" s="396">
        <v>193</v>
      </c>
      <c r="Q123" s="397">
        <v>243</v>
      </c>
      <c r="R123" s="398">
        <f t="shared" si="35"/>
        <v>436</v>
      </c>
      <c r="S123" s="397">
        <v>194</v>
      </c>
      <c r="T123" s="397">
        <v>169</v>
      </c>
      <c r="U123" s="399">
        <f t="shared" si="36"/>
        <v>363</v>
      </c>
      <c r="V123" s="396">
        <v>159</v>
      </c>
      <c r="W123" s="397">
        <v>145</v>
      </c>
      <c r="X123" s="398">
        <f t="shared" si="37"/>
        <v>304</v>
      </c>
      <c r="Y123" s="397">
        <v>166</v>
      </c>
      <c r="Z123" s="397">
        <v>159</v>
      </c>
      <c r="AA123" s="399">
        <f t="shared" si="38"/>
        <v>325</v>
      </c>
      <c r="AB123" s="396">
        <v>190</v>
      </c>
      <c r="AC123" s="397">
        <v>183</v>
      </c>
      <c r="AD123" s="398">
        <f t="shared" si="39"/>
        <v>373</v>
      </c>
      <c r="AE123" s="397">
        <v>199</v>
      </c>
      <c r="AF123" s="397">
        <v>183</v>
      </c>
      <c r="AG123" s="399">
        <f t="shared" si="40"/>
        <v>382</v>
      </c>
      <c r="AH123" s="396">
        <v>177</v>
      </c>
      <c r="AI123" s="397">
        <v>191</v>
      </c>
      <c r="AJ123" s="398">
        <f t="shared" si="41"/>
        <v>368</v>
      </c>
      <c r="AK123" s="397">
        <v>170</v>
      </c>
      <c r="AL123" s="397">
        <v>150</v>
      </c>
      <c r="AM123" s="399">
        <f t="shared" si="42"/>
        <v>320</v>
      </c>
      <c r="AN123" s="396">
        <v>160</v>
      </c>
      <c r="AO123" s="397">
        <v>146</v>
      </c>
      <c r="AP123" s="398">
        <f t="shared" si="43"/>
        <v>306</v>
      </c>
      <c r="AQ123" s="397">
        <v>115</v>
      </c>
      <c r="AR123" s="397">
        <v>143</v>
      </c>
      <c r="AS123" s="399">
        <f t="shared" si="44"/>
        <v>258</v>
      </c>
      <c r="AT123" s="396">
        <v>126</v>
      </c>
      <c r="AU123" s="397">
        <v>136</v>
      </c>
      <c r="AV123" s="398">
        <f t="shared" si="45"/>
        <v>262</v>
      </c>
      <c r="AW123" s="397">
        <v>84</v>
      </c>
      <c r="AX123" s="397">
        <v>100</v>
      </c>
      <c r="AY123" s="399">
        <f t="shared" si="46"/>
        <v>184</v>
      </c>
      <c r="AZ123" s="396">
        <v>92</v>
      </c>
      <c r="BA123" s="397">
        <v>76</v>
      </c>
      <c r="BB123" s="398">
        <f t="shared" si="47"/>
        <v>168</v>
      </c>
      <c r="BC123" s="397">
        <v>100</v>
      </c>
      <c r="BD123" s="397">
        <v>83</v>
      </c>
      <c r="BE123" s="399">
        <f t="shared" si="48"/>
        <v>183</v>
      </c>
      <c r="BF123" s="396">
        <v>42</v>
      </c>
      <c r="BG123" s="397">
        <v>35</v>
      </c>
      <c r="BH123" s="398">
        <f t="shared" si="49"/>
        <v>77</v>
      </c>
      <c r="BJ123" s="403">
        <f t="shared" si="56"/>
        <v>2636</v>
      </c>
      <c r="BK123" s="404">
        <f t="shared" si="56"/>
        <v>2638</v>
      </c>
      <c r="BL123" s="405">
        <f t="shared" si="50"/>
        <v>5274</v>
      </c>
    </row>
    <row r="124" spans="1:64" ht="15">
      <c r="A124" s="2428"/>
      <c r="B124" s="2437"/>
      <c r="C124" s="395" t="s">
        <v>1911</v>
      </c>
      <c r="D124" s="396">
        <v>132</v>
      </c>
      <c r="E124" s="397">
        <v>118</v>
      </c>
      <c r="F124" s="398">
        <f t="shared" si="31"/>
        <v>250</v>
      </c>
      <c r="G124" s="397">
        <v>231</v>
      </c>
      <c r="H124" s="397">
        <v>203</v>
      </c>
      <c r="I124" s="399">
        <f t="shared" si="32"/>
        <v>434</v>
      </c>
      <c r="J124" s="396">
        <v>402</v>
      </c>
      <c r="K124" s="397">
        <v>368</v>
      </c>
      <c r="L124" s="398">
        <f t="shared" si="33"/>
        <v>770</v>
      </c>
      <c r="M124" s="397">
        <v>410</v>
      </c>
      <c r="N124" s="397">
        <v>484</v>
      </c>
      <c r="O124" s="399">
        <f t="shared" si="34"/>
        <v>894</v>
      </c>
      <c r="P124" s="396">
        <v>487</v>
      </c>
      <c r="Q124" s="397">
        <v>499</v>
      </c>
      <c r="R124" s="398">
        <f t="shared" si="35"/>
        <v>986</v>
      </c>
      <c r="S124" s="397">
        <v>473</v>
      </c>
      <c r="T124" s="397">
        <v>502</v>
      </c>
      <c r="U124" s="399">
        <f t="shared" si="36"/>
        <v>975</v>
      </c>
      <c r="V124" s="396">
        <v>365</v>
      </c>
      <c r="W124" s="397">
        <v>344</v>
      </c>
      <c r="X124" s="398">
        <f t="shared" si="37"/>
        <v>709</v>
      </c>
      <c r="Y124" s="397">
        <v>356</v>
      </c>
      <c r="Z124" s="397">
        <v>378</v>
      </c>
      <c r="AA124" s="399">
        <f t="shared" si="38"/>
        <v>734</v>
      </c>
      <c r="AB124" s="396">
        <v>383</v>
      </c>
      <c r="AC124" s="397">
        <v>387</v>
      </c>
      <c r="AD124" s="398">
        <f t="shared" si="39"/>
        <v>770</v>
      </c>
      <c r="AE124" s="397">
        <v>436</v>
      </c>
      <c r="AF124" s="397">
        <v>466</v>
      </c>
      <c r="AG124" s="399">
        <f t="shared" si="40"/>
        <v>902</v>
      </c>
      <c r="AH124" s="396">
        <v>484</v>
      </c>
      <c r="AI124" s="397">
        <v>482</v>
      </c>
      <c r="AJ124" s="398">
        <f t="shared" si="41"/>
        <v>966</v>
      </c>
      <c r="AK124" s="397">
        <v>361</v>
      </c>
      <c r="AL124" s="397">
        <v>398</v>
      </c>
      <c r="AM124" s="399">
        <f t="shared" si="42"/>
        <v>759</v>
      </c>
      <c r="AN124" s="396">
        <v>296</v>
      </c>
      <c r="AO124" s="397">
        <v>328</v>
      </c>
      <c r="AP124" s="398">
        <f t="shared" si="43"/>
        <v>624</v>
      </c>
      <c r="AQ124" s="397">
        <v>251</v>
      </c>
      <c r="AR124" s="397">
        <v>261</v>
      </c>
      <c r="AS124" s="399">
        <f t="shared" si="44"/>
        <v>512</v>
      </c>
      <c r="AT124" s="396">
        <v>227</v>
      </c>
      <c r="AU124" s="397">
        <v>235</v>
      </c>
      <c r="AV124" s="398">
        <f t="shared" si="45"/>
        <v>462</v>
      </c>
      <c r="AW124" s="397">
        <v>176</v>
      </c>
      <c r="AX124" s="397">
        <v>167</v>
      </c>
      <c r="AY124" s="399">
        <f t="shared" si="46"/>
        <v>343</v>
      </c>
      <c r="AZ124" s="396">
        <v>145</v>
      </c>
      <c r="BA124" s="397">
        <v>138</v>
      </c>
      <c r="BB124" s="398">
        <f t="shared" si="47"/>
        <v>283</v>
      </c>
      <c r="BC124" s="397">
        <v>129</v>
      </c>
      <c r="BD124" s="397">
        <v>116</v>
      </c>
      <c r="BE124" s="399">
        <f t="shared" si="48"/>
        <v>245</v>
      </c>
      <c r="BF124" s="396">
        <v>42</v>
      </c>
      <c r="BG124" s="397">
        <v>45</v>
      </c>
      <c r="BH124" s="398">
        <f t="shared" si="49"/>
        <v>87</v>
      </c>
      <c r="BJ124" s="403">
        <f t="shared" si="56"/>
        <v>5786</v>
      </c>
      <c r="BK124" s="404">
        <f t="shared" si="56"/>
        <v>5919</v>
      </c>
      <c r="BL124" s="405">
        <f t="shared" si="50"/>
        <v>11705</v>
      </c>
    </row>
    <row r="125" spans="1:64" ht="15">
      <c r="A125" s="2428"/>
      <c r="B125" s="2437"/>
      <c r="C125" s="395" t="s">
        <v>1912</v>
      </c>
      <c r="D125" s="396">
        <v>109</v>
      </c>
      <c r="E125" s="397">
        <v>98</v>
      </c>
      <c r="F125" s="398">
        <f t="shared" si="31"/>
        <v>207</v>
      </c>
      <c r="G125" s="397">
        <v>191</v>
      </c>
      <c r="H125" s="397">
        <v>211</v>
      </c>
      <c r="I125" s="399">
        <f t="shared" si="32"/>
        <v>402</v>
      </c>
      <c r="J125" s="396">
        <v>336</v>
      </c>
      <c r="K125" s="397">
        <v>383</v>
      </c>
      <c r="L125" s="398">
        <f t="shared" si="33"/>
        <v>719</v>
      </c>
      <c r="M125" s="397">
        <v>421</v>
      </c>
      <c r="N125" s="397">
        <v>366</v>
      </c>
      <c r="O125" s="399">
        <f t="shared" si="34"/>
        <v>787</v>
      </c>
      <c r="P125" s="396">
        <v>523</v>
      </c>
      <c r="Q125" s="397">
        <v>520</v>
      </c>
      <c r="R125" s="398">
        <f t="shared" si="35"/>
        <v>1043</v>
      </c>
      <c r="S125" s="397">
        <v>497</v>
      </c>
      <c r="T125" s="397">
        <v>450</v>
      </c>
      <c r="U125" s="399">
        <f t="shared" si="36"/>
        <v>947</v>
      </c>
      <c r="V125" s="396">
        <v>442</v>
      </c>
      <c r="W125" s="397">
        <v>354</v>
      </c>
      <c r="X125" s="398">
        <f t="shared" si="37"/>
        <v>796</v>
      </c>
      <c r="Y125" s="397">
        <v>428</v>
      </c>
      <c r="Z125" s="397">
        <v>412</v>
      </c>
      <c r="AA125" s="399">
        <f t="shared" si="38"/>
        <v>840</v>
      </c>
      <c r="AB125" s="396">
        <v>486</v>
      </c>
      <c r="AC125" s="397">
        <v>408</v>
      </c>
      <c r="AD125" s="398">
        <f t="shared" si="39"/>
        <v>894</v>
      </c>
      <c r="AE125" s="397">
        <v>467</v>
      </c>
      <c r="AF125" s="397">
        <v>437</v>
      </c>
      <c r="AG125" s="399">
        <f t="shared" si="40"/>
        <v>904</v>
      </c>
      <c r="AH125" s="396">
        <v>420</v>
      </c>
      <c r="AI125" s="397">
        <v>442</v>
      </c>
      <c r="AJ125" s="398">
        <f t="shared" si="41"/>
        <v>862</v>
      </c>
      <c r="AK125" s="397">
        <v>369</v>
      </c>
      <c r="AL125" s="397">
        <v>430</v>
      </c>
      <c r="AM125" s="399">
        <f t="shared" si="42"/>
        <v>799</v>
      </c>
      <c r="AN125" s="396">
        <v>264</v>
      </c>
      <c r="AO125" s="397">
        <v>274</v>
      </c>
      <c r="AP125" s="398">
        <f t="shared" si="43"/>
        <v>538</v>
      </c>
      <c r="AQ125" s="397">
        <v>225</v>
      </c>
      <c r="AR125" s="397">
        <v>226</v>
      </c>
      <c r="AS125" s="399">
        <f t="shared" si="44"/>
        <v>451</v>
      </c>
      <c r="AT125" s="396">
        <v>169</v>
      </c>
      <c r="AU125" s="397">
        <v>210</v>
      </c>
      <c r="AV125" s="398">
        <f t="shared" si="45"/>
        <v>379</v>
      </c>
      <c r="AW125" s="397">
        <v>157</v>
      </c>
      <c r="AX125" s="397">
        <v>142</v>
      </c>
      <c r="AY125" s="399">
        <f t="shared" si="46"/>
        <v>299</v>
      </c>
      <c r="AZ125" s="396">
        <v>111</v>
      </c>
      <c r="BA125" s="397">
        <v>124</v>
      </c>
      <c r="BB125" s="398">
        <f t="shared" si="47"/>
        <v>235</v>
      </c>
      <c r="BC125" s="397">
        <v>108</v>
      </c>
      <c r="BD125" s="397">
        <v>117</v>
      </c>
      <c r="BE125" s="399">
        <f t="shared" si="48"/>
        <v>225</v>
      </c>
      <c r="BF125" s="396">
        <v>37</v>
      </c>
      <c r="BG125" s="397">
        <v>47</v>
      </c>
      <c r="BH125" s="398">
        <f t="shared" si="49"/>
        <v>84</v>
      </c>
      <c r="BJ125" s="403">
        <f t="shared" si="56"/>
        <v>5760</v>
      </c>
      <c r="BK125" s="404">
        <f t="shared" si="56"/>
        <v>5651</v>
      </c>
      <c r="BL125" s="405">
        <f t="shared" si="50"/>
        <v>11411</v>
      </c>
    </row>
    <row r="126" spans="1:64" ht="15">
      <c r="A126" s="2428"/>
      <c r="B126" s="2437"/>
      <c r="C126" s="395" t="s">
        <v>1913</v>
      </c>
      <c r="D126" s="396">
        <v>106</v>
      </c>
      <c r="E126" s="397">
        <v>92</v>
      </c>
      <c r="F126" s="398">
        <f t="shared" si="31"/>
        <v>198</v>
      </c>
      <c r="G126" s="397">
        <v>211</v>
      </c>
      <c r="H126" s="397">
        <v>213</v>
      </c>
      <c r="I126" s="399">
        <f t="shared" si="32"/>
        <v>424</v>
      </c>
      <c r="J126" s="396">
        <v>423</v>
      </c>
      <c r="K126" s="397">
        <v>390</v>
      </c>
      <c r="L126" s="398">
        <f t="shared" si="33"/>
        <v>813</v>
      </c>
      <c r="M126" s="397">
        <v>468</v>
      </c>
      <c r="N126" s="397">
        <v>462</v>
      </c>
      <c r="O126" s="399">
        <f t="shared" si="34"/>
        <v>930</v>
      </c>
      <c r="P126" s="396">
        <v>525</v>
      </c>
      <c r="Q126" s="397">
        <v>529</v>
      </c>
      <c r="R126" s="398">
        <f t="shared" si="35"/>
        <v>1054</v>
      </c>
      <c r="S126" s="397">
        <v>548</v>
      </c>
      <c r="T126" s="397">
        <v>472</v>
      </c>
      <c r="U126" s="399">
        <f t="shared" si="36"/>
        <v>1020</v>
      </c>
      <c r="V126" s="396">
        <v>468</v>
      </c>
      <c r="W126" s="397">
        <v>388</v>
      </c>
      <c r="X126" s="398">
        <f t="shared" si="37"/>
        <v>856</v>
      </c>
      <c r="Y126" s="397">
        <v>449</v>
      </c>
      <c r="Z126" s="397">
        <v>392</v>
      </c>
      <c r="AA126" s="399">
        <f t="shared" si="38"/>
        <v>841</v>
      </c>
      <c r="AB126" s="396">
        <v>514</v>
      </c>
      <c r="AC126" s="397">
        <v>440</v>
      </c>
      <c r="AD126" s="398">
        <f t="shared" si="39"/>
        <v>954</v>
      </c>
      <c r="AE126" s="397">
        <v>500</v>
      </c>
      <c r="AF126" s="397">
        <v>489</v>
      </c>
      <c r="AG126" s="399">
        <f t="shared" si="40"/>
        <v>989</v>
      </c>
      <c r="AH126" s="396">
        <v>449</v>
      </c>
      <c r="AI126" s="397">
        <v>425</v>
      </c>
      <c r="AJ126" s="398">
        <f t="shared" si="41"/>
        <v>874</v>
      </c>
      <c r="AK126" s="397">
        <v>358</v>
      </c>
      <c r="AL126" s="397">
        <v>390</v>
      </c>
      <c r="AM126" s="399">
        <f t="shared" si="42"/>
        <v>748</v>
      </c>
      <c r="AN126" s="396">
        <v>291</v>
      </c>
      <c r="AO126" s="397">
        <v>267</v>
      </c>
      <c r="AP126" s="398">
        <f t="shared" si="43"/>
        <v>558</v>
      </c>
      <c r="AQ126" s="397">
        <v>305</v>
      </c>
      <c r="AR126" s="397">
        <v>294</v>
      </c>
      <c r="AS126" s="399">
        <f t="shared" si="44"/>
        <v>599</v>
      </c>
      <c r="AT126" s="396">
        <v>220</v>
      </c>
      <c r="AU126" s="397">
        <v>228</v>
      </c>
      <c r="AV126" s="398">
        <f t="shared" si="45"/>
        <v>448</v>
      </c>
      <c r="AW126" s="397">
        <v>179</v>
      </c>
      <c r="AX126" s="397">
        <v>164</v>
      </c>
      <c r="AY126" s="399">
        <f t="shared" si="46"/>
        <v>343</v>
      </c>
      <c r="AZ126" s="396">
        <v>129</v>
      </c>
      <c r="BA126" s="397">
        <v>151</v>
      </c>
      <c r="BB126" s="398">
        <f t="shared" si="47"/>
        <v>280</v>
      </c>
      <c r="BC126" s="397">
        <v>149</v>
      </c>
      <c r="BD126" s="397">
        <v>140</v>
      </c>
      <c r="BE126" s="399">
        <f t="shared" si="48"/>
        <v>289</v>
      </c>
      <c r="BF126" s="396">
        <v>59</v>
      </c>
      <c r="BG126" s="397">
        <v>59</v>
      </c>
      <c r="BH126" s="398">
        <f t="shared" si="49"/>
        <v>118</v>
      </c>
      <c r="BJ126" s="403">
        <f t="shared" si="56"/>
        <v>6351</v>
      </c>
      <c r="BK126" s="404">
        <f t="shared" si="56"/>
        <v>5985</v>
      </c>
      <c r="BL126" s="405">
        <f t="shared" si="50"/>
        <v>12336</v>
      </c>
    </row>
    <row r="127" spans="1:64" ht="15">
      <c r="A127" s="2428"/>
      <c r="B127" s="2437"/>
      <c r="C127" s="395" t="s">
        <v>1914</v>
      </c>
      <c r="D127" s="396">
        <v>78</v>
      </c>
      <c r="E127" s="397">
        <v>79</v>
      </c>
      <c r="F127" s="398">
        <f t="shared" si="31"/>
        <v>157</v>
      </c>
      <c r="G127" s="397">
        <v>133</v>
      </c>
      <c r="H127" s="397">
        <v>140</v>
      </c>
      <c r="I127" s="399">
        <f t="shared" si="32"/>
        <v>273</v>
      </c>
      <c r="J127" s="396">
        <v>248</v>
      </c>
      <c r="K127" s="397">
        <v>266</v>
      </c>
      <c r="L127" s="398">
        <f t="shared" si="33"/>
        <v>514</v>
      </c>
      <c r="M127" s="397">
        <v>272</v>
      </c>
      <c r="N127" s="397">
        <v>282</v>
      </c>
      <c r="O127" s="399">
        <f t="shared" si="34"/>
        <v>554</v>
      </c>
      <c r="P127" s="396">
        <v>341</v>
      </c>
      <c r="Q127" s="397">
        <v>338</v>
      </c>
      <c r="R127" s="398">
        <f t="shared" si="35"/>
        <v>679</v>
      </c>
      <c r="S127" s="397">
        <v>289</v>
      </c>
      <c r="T127" s="397">
        <v>281</v>
      </c>
      <c r="U127" s="399">
        <f t="shared" si="36"/>
        <v>570</v>
      </c>
      <c r="V127" s="396">
        <v>251</v>
      </c>
      <c r="W127" s="397">
        <v>188</v>
      </c>
      <c r="X127" s="398">
        <f t="shared" si="37"/>
        <v>439</v>
      </c>
      <c r="Y127" s="397">
        <v>255</v>
      </c>
      <c r="Z127" s="397">
        <v>244</v>
      </c>
      <c r="AA127" s="399">
        <f t="shared" si="38"/>
        <v>499</v>
      </c>
      <c r="AB127" s="396">
        <v>253</v>
      </c>
      <c r="AC127" s="397">
        <v>217</v>
      </c>
      <c r="AD127" s="398">
        <f t="shared" si="39"/>
        <v>470</v>
      </c>
      <c r="AE127" s="397">
        <v>279</v>
      </c>
      <c r="AF127" s="397">
        <v>266</v>
      </c>
      <c r="AG127" s="399">
        <f t="shared" si="40"/>
        <v>545</v>
      </c>
      <c r="AH127" s="396">
        <v>302</v>
      </c>
      <c r="AI127" s="397">
        <v>291</v>
      </c>
      <c r="AJ127" s="398">
        <f t="shared" si="41"/>
        <v>593</v>
      </c>
      <c r="AK127" s="397">
        <v>264</v>
      </c>
      <c r="AL127" s="397">
        <v>229</v>
      </c>
      <c r="AM127" s="399">
        <f t="shared" si="42"/>
        <v>493</v>
      </c>
      <c r="AN127" s="396">
        <v>204</v>
      </c>
      <c r="AO127" s="397">
        <v>211</v>
      </c>
      <c r="AP127" s="398">
        <f t="shared" si="43"/>
        <v>415</v>
      </c>
      <c r="AQ127" s="397">
        <v>156</v>
      </c>
      <c r="AR127" s="397">
        <v>171</v>
      </c>
      <c r="AS127" s="399">
        <f t="shared" si="44"/>
        <v>327</v>
      </c>
      <c r="AT127" s="396">
        <v>138</v>
      </c>
      <c r="AU127" s="397">
        <v>104</v>
      </c>
      <c r="AV127" s="398">
        <f t="shared" si="45"/>
        <v>242</v>
      </c>
      <c r="AW127" s="397">
        <v>112</v>
      </c>
      <c r="AX127" s="397">
        <v>114</v>
      </c>
      <c r="AY127" s="399">
        <f t="shared" si="46"/>
        <v>226</v>
      </c>
      <c r="AZ127" s="396">
        <v>87</v>
      </c>
      <c r="BA127" s="397">
        <v>91</v>
      </c>
      <c r="BB127" s="398">
        <f t="shared" si="47"/>
        <v>178</v>
      </c>
      <c r="BC127" s="397">
        <v>96</v>
      </c>
      <c r="BD127" s="397">
        <v>91</v>
      </c>
      <c r="BE127" s="399">
        <f t="shared" si="48"/>
        <v>187</v>
      </c>
      <c r="BF127" s="396">
        <v>34</v>
      </c>
      <c r="BG127" s="397">
        <v>38</v>
      </c>
      <c r="BH127" s="398">
        <f t="shared" si="49"/>
        <v>72</v>
      </c>
      <c r="BJ127" s="403">
        <f t="shared" si="56"/>
        <v>3792</v>
      </c>
      <c r="BK127" s="404">
        <f t="shared" si="56"/>
        <v>3641</v>
      </c>
      <c r="BL127" s="405">
        <f t="shared" si="50"/>
        <v>7433</v>
      </c>
    </row>
    <row r="128" spans="1:64" ht="15">
      <c r="A128" s="2428"/>
      <c r="B128" s="2437"/>
      <c r="C128" s="395" t="s">
        <v>1915</v>
      </c>
      <c r="D128" s="396">
        <v>18</v>
      </c>
      <c r="E128" s="397">
        <v>16</v>
      </c>
      <c r="F128" s="398">
        <f t="shared" si="31"/>
        <v>34</v>
      </c>
      <c r="G128" s="397">
        <v>28</v>
      </c>
      <c r="H128" s="397">
        <v>36</v>
      </c>
      <c r="I128" s="399">
        <f t="shared" si="32"/>
        <v>64</v>
      </c>
      <c r="J128" s="396">
        <v>57</v>
      </c>
      <c r="K128" s="397">
        <v>59</v>
      </c>
      <c r="L128" s="398">
        <f t="shared" si="33"/>
        <v>116</v>
      </c>
      <c r="M128" s="397">
        <v>74</v>
      </c>
      <c r="N128" s="397">
        <v>70</v>
      </c>
      <c r="O128" s="399">
        <f t="shared" si="34"/>
        <v>144</v>
      </c>
      <c r="P128" s="396">
        <v>96</v>
      </c>
      <c r="Q128" s="397">
        <v>107</v>
      </c>
      <c r="R128" s="398">
        <f t="shared" si="35"/>
        <v>203</v>
      </c>
      <c r="S128" s="397">
        <v>99</v>
      </c>
      <c r="T128" s="397">
        <v>102</v>
      </c>
      <c r="U128" s="399">
        <f t="shared" si="36"/>
        <v>201</v>
      </c>
      <c r="V128" s="396">
        <v>92</v>
      </c>
      <c r="W128" s="397">
        <v>90</v>
      </c>
      <c r="X128" s="398">
        <f t="shared" si="37"/>
        <v>182</v>
      </c>
      <c r="Y128" s="397">
        <v>80</v>
      </c>
      <c r="Z128" s="397">
        <v>86</v>
      </c>
      <c r="AA128" s="399">
        <f t="shared" si="38"/>
        <v>166</v>
      </c>
      <c r="AB128" s="396">
        <v>94</v>
      </c>
      <c r="AC128" s="397">
        <v>85</v>
      </c>
      <c r="AD128" s="398">
        <f t="shared" si="39"/>
        <v>179</v>
      </c>
      <c r="AE128" s="397">
        <v>87</v>
      </c>
      <c r="AF128" s="397">
        <v>79</v>
      </c>
      <c r="AG128" s="399">
        <f t="shared" si="40"/>
        <v>166</v>
      </c>
      <c r="AH128" s="396">
        <v>107</v>
      </c>
      <c r="AI128" s="397">
        <v>85</v>
      </c>
      <c r="AJ128" s="398">
        <f t="shared" si="41"/>
        <v>192</v>
      </c>
      <c r="AK128" s="397">
        <v>87</v>
      </c>
      <c r="AL128" s="397">
        <v>96</v>
      </c>
      <c r="AM128" s="399">
        <f t="shared" si="42"/>
        <v>183</v>
      </c>
      <c r="AN128" s="396">
        <v>90</v>
      </c>
      <c r="AO128" s="397">
        <v>77</v>
      </c>
      <c r="AP128" s="398">
        <f t="shared" si="43"/>
        <v>167</v>
      </c>
      <c r="AQ128" s="397">
        <v>71</v>
      </c>
      <c r="AR128" s="397">
        <v>73</v>
      </c>
      <c r="AS128" s="399">
        <f t="shared" si="44"/>
        <v>144</v>
      </c>
      <c r="AT128" s="396">
        <v>59</v>
      </c>
      <c r="AU128" s="397">
        <v>57</v>
      </c>
      <c r="AV128" s="398">
        <f t="shared" si="45"/>
        <v>116</v>
      </c>
      <c r="AW128" s="397">
        <v>60</v>
      </c>
      <c r="AX128" s="397">
        <v>52</v>
      </c>
      <c r="AY128" s="399">
        <f t="shared" si="46"/>
        <v>112</v>
      </c>
      <c r="AZ128" s="396">
        <v>52</v>
      </c>
      <c r="BA128" s="397">
        <v>52</v>
      </c>
      <c r="BB128" s="398">
        <f t="shared" si="47"/>
        <v>104</v>
      </c>
      <c r="BC128" s="397">
        <v>55</v>
      </c>
      <c r="BD128" s="397">
        <v>49</v>
      </c>
      <c r="BE128" s="399">
        <f t="shared" si="48"/>
        <v>104</v>
      </c>
      <c r="BF128" s="396">
        <v>23</v>
      </c>
      <c r="BG128" s="397">
        <v>22</v>
      </c>
      <c r="BH128" s="398">
        <f t="shared" si="49"/>
        <v>45</v>
      </c>
      <c r="BJ128" s="403">
        <f t="shared" si="56"/>
        <v>1329</v>
      </c>
      <c r="BK128" s="404">
        <f t="shared" si="56"/>
        <v>1293</v>
      </c>
      <c r="BL128" s="405">
        <f t="shared" si="50"/>
        <v>2622</v>
      </c>
    </row>
    <row r="129" spans="1:64" ht="15">
      <c r="A129" s="2428"/>
      <c r="B129" s="2437"/>
      <c r="C129" s="406" t="s">
        <v>1916</v>
      </c>
      <c r="D129" s="407">
        <v>364</v>
      </c>
      <c r="E129" s="408">
        <v>372</v>
      </c>
      <c r="F129" s="409">
        <f t="shared" si="31"/>
        <v>736</v>
      </c>
      <c r="G129" s="408">
        <v>629</v>
      </c>
      <c r="H129" s="408">
        <v>640</v>
      </c>
      <c r="I129" s="410">
        <f t="shared" si="32"/>
        <v>1269</v>
      </c>
      <c r="J129" s="407">
        <v>1062</v>
      </c>
      <c r="K129" s="408">
        <v>1117</v>
      </c>
      <c r="L129" s="409">
        <f t="shared" si="33"/>
        <v>2179</v>
      </c>
      <c r="M129" s="408">
        <v>1237</v>
      </c>
      <c r="N129" s="408">
        <v>1253</v>
      </c>
      <c r="O129" s="410">
        <f t="shared" si="34"/>
        <v>2490</v>
      </c>
      <c r="P129" s="407">
        <v>1292</v>
      </c>
      <c r="Q129" s="408">
        <v>1371</v>
      </c>
      <c r="R129" s="409">
        <f t="shared" si="35"/>
        <v>2663</v>
      </c>
      <c r="S129" s="408">
        <v>1381</v>
      </c>
      <c r="T129" s="408">
        <v>1222</v>
      </c>
      <c r="U129" s="410">
        <f t="shared" si="36"/>
        <v>2603</v>
      </c>
      <c r="V129" s="407">
        <v>1115</v>
      </c>
      <c r="W129" s="408">
        <v>921</v>
      </c>
      <c r="X129" s="409">
        <f t="shared" si="37"/>
        <v>2036</v>
      </c>
      <c r="Y129" s="408">
        <v>1138</v>
      </c>
      <c r="Z129" s="408">
        <v>897</v>
      </c>
      <c r="AA129" s="410">
        <f t="shared" si="38"/>
        <v>2035</v>
      </c>
      <c r="AB129" s="407">
        <v>1259</v>
      </c>
      <c r="AC129" s="408">
        <v>1074</v>
      </c>
      <c r="AD129" s="409">
        <f t="shared" si="39"/>
        <v>2333</v>
      </c>
      <c r="AE129" s="408">
        <v>1328</v>
      </c>
      <c r="AF129" s="408">
        <v>1082</v>
      </c>
      <c r="AG129" s="410">
        <f t="shared" si="40"/>
        <v>2410</v>
      </c>
      <c r="AH129" s="407">
        <v>1166</v>
      </c>
      <c r="AI129" s="408">
        <v>1089</v>
      </c>
      <c r="AJ129" s="409">
        <f t="shared" si="41"/>
        <v>2255</v>
      </c>
      <c r="AK129" s="408">
        <v>1035</v>
      </c>
      <c r="AL129" s="408">
        <v>985</v>
      </c>
      <c r="AM129" s="410">
        <f t="shared" si="42"/>
        <v>2020</v>
      </c>
      <c r="AN129" s="407">
        <v>830</v>
      </c>
      <c r="AO129" s="408">
        <v>770</v>
      </c>
      <c r="AP129" s="409">
        <f t="shared" si="43"/>
        <v>1600</v>
      </c>
      <c r="AQ129" s="408">
        <v>771</v>
      </c>
      <c r="AR129" s="408">
        <v>662</v>
      </c>
      <c r="AS129" s="410">
        <f t="shared" si="44"/>
        <v>1433</v>
      </c>
      <c r="AT129" s="407">
        <v>592</v>
      </c>
      <c r="AU129" s="408">
        <v>494</v>
      </c>
      <c r="AV129" s="409">
        <f t="shared" si="45"/>
        <v>1086</v>
      </c>
      <c r="AW129" s="408">
        <v>551</v>
      </c>
      <c r="AX129" s="408">
        <v>466</v>
      </c>
      <c r="AY129" s="410">
        <f t="shared" si="46"/>
        <v>1017</v>
      </c>
      <c r="AZ129" s="407">
        <v>397</v>
      </c>
      <c r="BA129" s="408">
        <v>363</v>
      </c>
      <c r="BB129" s="409">
        <f t="shared" si="47"/>
        <v>760</v>
      </c>
      <c r="BC129" s="408">
        <v>424</v>
      </c>
      <c r="BD129" s="408">
        <v>306</v>
      </c>
      <c r="BE129" s="410">
        <f t="shared" si="48"/>
        <v>730</v>
      </c>
      <c r="BF129" s="407">
        <v>165</v>
      </c>
      <c r="BG129" s="408">
        <v>132</v>
      </c>
      <c r="BH129" s="409">
        <f t="shared" si="49"/>
        <v>297</v>
      </c>
      <c r="BJ129" s="411">
        <f t="shared" si="56"/>
        <v>16736</v>
      </c>
      <c r="BK129" s="412">
        <f t="shared" si="56"/>
        <v>15216</v>
      </c>
      <c r="BL129" s="413">
        <f t="shared" si="50"/>
        <v>31952</v>
      </c>
    </row>
    <row r="130" spans="1:64" ht="15">
      <c r="A130" s="2428"/>
      <c r="B130" s="2432" t="s">
        <v>569</v>
      </c>
      <c r="C130" s="2422"/>
      <c r="D130" s="629">
        <f t="shared" ref="D130:BH130" si="57">SUM(D97:D129)</f>
        <v>8476</v>
      </c>
      <c r="E130" s="630">
        <f t="shared" si="57"/>
        <v>8787</v>
      </c>
      <c r="F130" s="631">
        <f t="shared" si="57"/>
        <v>17263</v>
      </c>
      <c r="G130" s="632">
        <f t="shared" si="57"/>
        <v>13613</v>
      </c>
      <c r="H130" s="632">
        <f t="shared" si="57"/>
        <v>14266</v>
      </c>
      <c r="I130" s="632">
        <f t="shared" si="57"/>
        <v>27879</v>
      </c>
      <c r="J130" s="629">
        <f t="shared" si="57"/>
        <v>23247</v>
      </c>
      <c r="K130" s="630">
        <f t="shared" si="57"/>
        <v>24363</v>
      </c>
      <c r="L130" s="631">
        <f t="shared" si="57"/>
        <v>47610</v>
      </c>
      <c r="M130" s="632">
        <f t="shared" si="57"/>
        <v>26191</v>
      </c>
      <c r="N130" s="632">
        <f t="shared" si="57"/>
        <v>27339</v>
      </c>
      <c r="O130" s="632">
        <f t="shared" si="57"/>
        <v>53530</v>
      </c>
      <c r="P130" s="629">
        <f t="shared" si="57"/>
        <v>28862</v>
      </c>
      <c r="Q130" s="630">
        <f t="shared" si="57"/>
        <v>29382</v>
      </c>
      <c r="R130" s="631">
        <f t="shared" si="57"/>
        <v>58244</v>
      </c>
      <c r="S130" s="632">
        <f t="shared" si="57"/>
        <v>28266</v>
      </c>
      <c r="T130" s="632">
        <f t="shared" si="57"/>
        <v>25167</v>
      </c>
      <c r="U130" s="632">
        <f t="shared" si="57"/>
        <v>53433</v>
      </c>
      <c r="V130" s="629">
        <f t="shared" si="57"/>
        <v>23865</v>
      </c>
      <c r="W130" s="630">
        <f t="shared" si="57"/>
        <v>19279</v>
      </c>
      <c r="X130" s="631">
        <f t="shared" si="57"/>
        <v>43144</v>
      </c>
      <c r="Y130" s="632">
        <f t="shared" si="57"/>
        <v>23487</v>
      </c>
      <c r="Z130" s="632">
        <f t="shared" si="57"/>
        <v>19824</v>
      </c>
      <c r="AA130" s="632">
        <f t="shared" si="57"/>
        <v>43311</v>
      </c>
      <c r="AB130" s="629">
        <f t="shared" si="57"/>
        <v>24960</v>
      </c>
      <c r="AC130" s="630">
        <f t="shared" si="57"/>
        <v>21673</v>
      </c>
      <c r="AD130" s="631">
        <f t="shared" si="57"/>
        <v>46633</v>
      </c>
      <c r="AE130" s="632">
        <f t="shared" si="57"/>
        <v>25282</v>
      </c>
      <c r="AF130" s="632">
        <f t="shared" si="57"/>
        <v>22617</v>
      </c>
      <c r="AG130" s="632">
        <f t="shared" si="57"/>
        <v>47899</v>
      </c>
      <c r="AH130" s="629">
        <f t="shared" si="57"/>
        <v>25580</v>
      </c>
      <c r="AI130" s="630">
        <f t="shared" si="57"/>
        <v>23577</v>
      </c>
      <c r="AJ130" s="631">
        <f t="shared" si="57"/>
        <v>49157</v>
      </c>
      <c r="AK130" s="632">
        <f t="shared" si="57"/>
        <v>21840</v>
      </c>
      <c r="AL130" s="632">
        <f t="shared" si="57"/>
        <v>20530</v>
      </c>
      <c r="AM130" s="632">
        <f t="shared" si="57"/>
        <v>42370</v>
      </c>
      <c r="AN130" s="629">
        <f t="shared" si="57"/>
        <v>17168</v>
      </c>
      <c r="AO130" s="630">
        <f t="shared" si="57"/>
        <v>16463</v>
      </c>
      <c r="AP130" s="631">
        <f t="shared" si="57"/>
        <v>33631</v>
      </c>
      <c r="AQ130" s="632">
        <f t="shared" si="57"/>
        <v>14616</v>
      </c>
      <c r="AR130" s="632">
        <f t="shared" si="57"/>
        <v>13507</v>
      </c>
      <c r="AS130" s="632">
        <f t="shared" si="57"/>
        <v>28123</v>
      </c>
      <c r="AT130" s="629">
        <f t="shared" si="57"/>
        <v>12183</v>
      </c>
      <c r="AU130" s="630">
        <f t="shared" si="57"/>
        <v>11155</v>
      </c>
      <c r="AV130" s="631">
        <f t="shared" si="57"/>
        <v>23338</v>
      </c>
      <c r="AW130" s="632">
        <f t="shared" si="57"/>
        <v>9460</v>
      </c>
      <c r="AX130" s="632">
        <f t="shared" si="57"/>
        <v>8723</v>
      </c>
      <c r="AY130" s="632">
        <f t="shared" si="57"/>
        <v>18183</v>
      </c>
      <c r="AZ130" s="629">
        <f t="shared" si="57"/>
        <v>7500</v>
      </c>
      <c r="BA130" s="630">
        <f t="shared" si="57"/>
        <v>6705</v>
      </c>
      <c r="BB130" s="631">
        <f t="shared" si="57"/>
        <v>14205</v>
      </c>
      <c r="BC130" s="632">
        <f t="shared" si="57"/>
        <v>7738</v>
      </c>
      <c r="BD130" s="632">
        <f t="shared" si="57"/>
        <v>5691</v>
      </c>
      <c r="BE130" s="632">
        <f t="shared" si="57"/>
        <v>13429</v>
      </c>
      <c r="BF130" s="629">
        <f t="shared" si="57"/>
        <v>3104</v>
      </c>
      <c r="BG130" s="630">
        <f t="shared" si="57"/>
        <v>2379</v>
      </c>
      <c r="BH130" s="630">
        <f t="shared" si="57"/>
        <v>5483</v>
      </c>
      <c r="BJ130" s="648">
        <f>SUM(BJ97:BJ129)</f>
        <v>345438</v>
      </c>
      <c r="BK130" s="648">
        <f>SUM(BK97:BK129)</f>
        <v>321427</v>
      </c>
      <c r="BL130" s="648">
        <f>SUM(BL97:BL129)</f>
        <v>666865</v>
      </c>
    </row>
    <row r="131" spans="1:64" ht="15">
      <c r="A131" s="2427" t="s">
        <v>1917</v>
      </c>
      <c r="B131" s="2437" t="s">
        <v>776</v>
      </c>
      <c r="C131" s="414" t="s">
        <v>1616</v>
      </c>
      <c r="D131" s="415">
        <v>2291</v>
      </c>
      <c r="E131" s="416">
        <v>2538</v>
      </c>
      <c r="F131" s="417">
        <f t="shared" si="31"/>
        <v>4829</v>
      </c>
      <c r="G131" s="416">
        <v>3798</v>
      </c>
      <c r="H131" s="416">
        <v>4116</v>
      </c>
      <c r="I131" s="418">
        <f t="shared" si="32"/>
        <v>7914</v>
      </c>
      <c r="J131" s="415">
        <v>6433</v>
      </c>
      <c r="K131" s="416">
        <v>6827</v>
      </c>
      <c r="L131" s="417">
        <f t="shared" si="33"/>
        <v>13260</v>
      </c>
      <c r="M131" s="416">
        <v>7019</v>
      </c>
      <c r="N131" s="416">
        <v>7222</v>
      </c>
      <c r="O131" s="418">
        <f t="shared" si="34"/>
        <v>14241</v>
      </c>
      <c r="P131" s="415">
        <v>7703</v>
      </c>
      <c r="Q131" s="416">
        <v>7828</v>
      </c>
      <c r="R131" s="417">
        <f t="shared" si="35"/>
        <v>15531</v>
      </c>
      <c r="S131" s="416">
        <v>8052</v>
      </c>
      <c r="T131" s="416">
        <v>6640</v>
      </c>
      <c r="U131" s="418">
        <f t="shared" si="36"/>
        <v>14692</v>
      </c>
      <c r="V131" s="415">
        <v>6579</v>
      </c>
      <c r="W131" s="416">
        <v>4587</v>
      </c>
      <c r="X131" s="417">
        <f t="shared" si="37"/>
        <v>11166</v>
      </c>
      <c r="Y131" s="416">
        <v>6524</v>
      </c>
      <c r="Z131" s="416">
        <v>4675</v>
      </c>
      <c r="AA131" s="418">
        <f t="shared" si="38"/>
        <v>11199</v>
      </c>
      <c r="AB131" s="415">
        <v>6840</v>
      </c>
      <c r="AC131" s="416">
        <v>5121</v>
      </c>
      <c r="AD131" s="417">
        <f t="shared" si="39"/>
        <v>11961</v>
      </c>
      <c r="AE131" s="416">
        <v>6772</v>
      </c>
      <c r="AF131" s="416">
        <v>5256</v>
      </c>
      <c r="AG131" s="418">
        <f t="shared" si="40"/>
        <v>12028</v>
      </c>
      <c r="AH131" s="415">
        <v>6973</v>
      </c>
      <c r="AI131" s="416">
        <v>5444</v>
      </c>
      <c r="AJ131" s="417">
        <f t="shared" si="41"/>
        <v>12417</v>
      </c>
      <c r="AK131" s="416">
        <v>6047</v>
      </c>
      <c r="AL131" s="416">
        <v>4954</v>
      </c>
      <c r="AM131" s="418">
        <f t="shared" si="42"/>
        <v>11001</v>
      </c>
      <c r="AN131" s="415">
        <v>5071</v>
      </c>
      <c r="AO131" s="416">
        <v>4131</v>
      </c>
      <c r="AP131" s="417">
        <f t="shared" si="43"/>
        <v>9202</v>
      </c>
      <c r="AQ131" s="416">
        <v>4389</v>
      </c>
      <c r="AR131" s="416">
        <v>3438</v>
      </c>
      <c r="AS131" s="418">
        <f t="shared" si="44"/>
        <v>7827</v>
      </c>
      <c r="AT131" s="415">
        <v>3659</v>
      </c>
      <c r="AU131" s="416">
        <v>2934</v>
      </c>
      <c r="AV131" s="417">
        <f t="shared" si="45"/>
        <v>6593</v>
      </c>
      <c r="AW131" s="416">
        <v>2747</v>
      </c>
      <c r="AX131" s="416">
        <v>2154</v>
      </c>
      <c r="AY131" s="418">
        <f t="shared" si="46"/>
        <v>4901</v>
      </c>
      <c r="AZ131" s="415">
        <v>2160</v>
      </c>
      <c r="BA131" s="416">
        <v>1529</v>
      </c>
      <c r="BB131" s="417">
        <f t="shared" si="47"/>
        <v>3689</v>
      </c>
      <c r="BC131" s="416">
        <v>2173</v>
      </c>
      <c r="BD131" s="416">
        <v>1244</v>
      </c>
      <c r="BE131" s="418">
        <f t="shared" si="48"/>
        <v>3417</v>
      </c>
      <c r="BF131" s="415">
        <v>900</v>
      </c>
      <c r="BG131" s="416">
        <v>532</v>
      </c>
      <c r="BH131" s="417">
        <f t="shared" si="49"/>
        <v>1432</v>
      </c>
      <c r="BJ131" s="400">
        <f t="shared" ref="BJ131:BK160" si="58">BF131+D131+G131+J131+M131+P131+S131+V131+Y131+AB131+AE131+AH131+AK131+AN131+AQ131+AT131+AW131+AZ131+BC131</f>
        <v>96130</v>
      </c>
      <c r="BK131" s="401">
        <f t="shared" si="58"/>
        <v>81170</v>
      </c>
      <c r="BL131" s="402">
        <f t="shared" si="50"/>
        <v>177300</v>
      </c>
    </row>
    <row r="132" spans="1:64" ht="15">
      <c r="A132" s="2428"/>
      <c r="B132" s="2437"/>
      <c r="C132" s="395" t="s">
        <v>1918</v>
      </c>
      <c r="D132" s="396">
        <v>443</v>
      </c>
      <c r="E132" s="397">
        <v>432</v>
      </c>
      <c r="F132" s="398">
        <f t="shared" si="31"/>
        <v>875</v>
      </c>
      <c r="G132" s="397">
        <v>824</v>
      </c>
      <c r="H132" s="397">
        <v>858</v>
      </c>
      <c r="I132" s="399">
        <f t="shared" si="32"/>
        <v>1682</v>
      </c>
      <c r="J132" s="396">
        <v>1481</v>
      </c>
      <c r="K132" s="397">
        <v>1544</v>
      </c>
      <c r="L132" s="398">
        <f t="shared" si="33"/>
        <v>3025</v>
      </c>
      <c r="M132" s="397">
        <v>1635</v>
      </c>
      <c r="N132" s="397">
        <v>1714</v>
      </c>
      <c r="O132" s="399">
        <f t="shared" si="34"/>
        <v>3349</v>
      </c>
      <c r="P132" s="396">
        <v>1922</v>
      </c>
      <c r="Q132" s="397">
        <v>2040</v>
      </c>
      <c r="R132" s="398">
        <f t="shared" si="35"/>
        <v>3962</v>
      </c>
      <c r="S132" s="397">
        <v>1802</v>
      </c>
      <c r="T132" s="397">
        <v>1552</v>
      </c>
      <c r="U132" s="399">
        <f t="shared" si="36"/>
        <v>3354</v>
      </c>
      <c r="V132" s="396">
        <v>1473</v>
      </c>
      <c r="W132" s="397">
        <v>1060</v>
      </c>
      <c r="X132" s="398">
        <f t="shared" si="37"/>
        <v>2533</v>
      </c>
      <c r="Y132" s="397">
        <v>1486</v>
      </c>
      <c r="Z132" s="397">
        <v>1106</v>
      </c>
      <c r="AA132" s="399">
        <f t="shared" si="38"/>
        <v>2592</v>
      </c>
      <c r="AB132" s="396">
        <v>1541</v>
      </c>
      <c r="AC132" s="397">
        <v>1208</v>
      </c>
      <c r="AD132" s="398">
        <f t="shared" si="39"/>
        <v>2749</v>
      </c>
      <c r="AE132" s="397">
        <v>1504</v>
      </c>
      <c r="AF132" s="397">
        <v>1283</v>
      </c>
      <c r="AG132" s="399">
        <f t="shared" si="40"/>
        <v>2787</v>
      </c>
      <c r="AH132" s="396">
        <v>1447</v>
      </c>
      <c r="AI132" s="397">
        <v>1352</v>
      </c>
      <c r="AJ132" s="398">
        <f t="shared" si="41"/>
        <v>2799</v>
      </c>
      <c r="AK132" s="397">
        <v>1200</v>
      </c>
      <c r="AL132" s="397">
        <v>1143</v>
      </c>
      <c r="AM132" s="399">
        <f t="shared" si="42"/>
        <v>2343</v>
      </c>
      <c r="AN132" s="396">
        <v>932</v>
      </c>
      <c r="AO132" s="397">
        <v>922</v>
      </c>
      <c r="AP132" s="398">
        <f t="shared" si="43"/>
        <v>1854</v>
      </c>
      <c r="AQ132" s="397">
        <v>711</v>
      </c>
      <c r="AR132" s="397">
        <v>742</v>
      </c>
      <c r="AS132" s="399">
        <f t="shared" si="44"/>
        <v>1453</v>
      </c>
      <c r="AT132" s="396">
        <v>571</v>
      </c>
      <c r="AU132" s="397">
        <v>579</v>
      </c>
      <c r="AV132" s="398">
        <f t="shared" si="45"/>
        <v>1150</v>
      </c>
      <c r="AW132" s="397">
        <v>457</v>
      </c>
      <c r="AX132" s="397">
        <v>406</v>
      </c>
      <c r="AY132" s="399">
        <f t="shared" si="46"/>
        <v>863</v>
      </c>
      <c r="AZ132" s="396">
        <v>323</v>
      </c>
      <c r="BA132" s="397">
        <v>279</v>
      </c>
      <c r="BB132" s="398">
        <f t="shared" si="47"/>
        <v>602</v>
      </c>
      <c r="BC132" s="397">
        <v>296</v>
      </c>
      <c r="BD132" s="397">
        <v>239</v>
      </c>
      <c r="BE132" s="399">
        <f t="shared" si="48"/>
        <v>535</v>
      </c>
      <c r="BF132" s="396">
        <v>149</v>
      </c>
      <c r="BG132" s="397">
        <v>111</v>
      </c>
      <c r="BH132" s="398">
        <f t="shared" si="49"/>
        <v>260</v>
      </c>
      <c r="BJ132" s="403">
        <f t="shared" si="58"/>
        <v>20197</v>
      </c>
      <c r="BK132" s="404">
        <f t="shared" si="58"/>
        <v>18570</v>
      </c>
      <c r="BL132" s="405">
        <f t="shared" si="50"/>
        <v>38767</v>
      </c>
    </row>
    <row r="133" spans="1:64" ht="15">
      <c r="A133" s="2428"/>
      <c r="B133" s="2437"/>
      <c r="C133" s="395" t="s">
        <v>1919</v>
      </c>
      <c r="D133" s="396">
        <v>32</v>
      </c>
      <c r="E133" s="397">
        <v>39</v>
      </c>
      <c r="F133" s="398">
        <f t="shared" si="31"/>
        <v>71</v>
      </c>
      <c r="G133" s="397">
        <v>39</v>
      </c>
      <c r="H133" s="397">
        <v>55</v>
      </c>
      <c r="I133" s="399">
        <f t="shared" si="32"/>
        <v>94</v>
      </c>
      <c r="J133" s="396">
        <v>118</v>
      </c>
      <c r="K133" s="397">
        <v>172</v>
      </c>
      <c r="L133" s="398">
        <f t="shared" si="33"/>
        <v>290</v>
      </c>
      <c r="M133" s="397">
        <v>186</v>
      </c>
      <c r="N133" s="397">
        <v>192</v>
      </c>
      <c r="O133" s="399">
        <f t="shared" si="34"/>
        <v>378</v>
      </c>
      <c r="P133" s="396">
        <v>259</v>
      </c>
      <c r="Q133" s="397">
        <v>246</v>
      </c>
      <c r="R133" s="398">
        <f t="shared" si="35"/>
        <v>505</v>
      </c>
      <c r="S133" s="397">
        <v>171</v>
      </c>
      <c r="T133" s="397">
        <v>203</v>
      </c>
      <c r="U133" s="399">
        <f t="shared" si="36"/>
        <v>374</v>
      </c>
      <c r="V133" s="396">
        <v>155</v>
      </c>
      <c r="W133" s="397">
        <v>142</v>
      </c>
      <c r="X133" s="398">
        <f t="shared" si="37"/>
        <v>297</v>
      </c>
      <c r="Y133" s="397">
        <v>154</v>
      </c>
      <c r="Z133" s="397">
        <v>132</v>
      </c>
      <c r="AA133" s="399">
        <f t="shared" si="38"/>
        <v>286</v>
      </c>
      <c r="AB133" s="396">
        <v>183</v>
      </c>
      <c r="AC133" s="397">
        <v>152</v>
      </c>
      <c r="AD133" s="398">
        <f t="shared" si="39"/>
        <v>335</v>
      </c>
      <c r="AE133" s="397">
        <v>170</v>
      </c>
      <c r="AF133" s="397">
        <v>219</v>
      </c>
      <c r="AG133" s="399">
        <f t="shared" si="40"/>
        <v>389</v>
      </c>
      <c r="AH133" s="396">
        <v>211</v>
      </c>
      <c r="AI133" s="397">
        <v>220</v>
      </c>
      <c r="AJ133" s="398">
        <f t="shared" si="41"/>
        <v>431</v>
      </c>
      <c r="AK133" s="397">
        <v>203</v>
      </c>
      <c r="AL133" s="397">
        <v>233</v>
      </c>
      <c r="AM133" s="399">
        <f t="shared" si="42"/>
        <v>436</v>
      </c>
      <c r="AN133" s="396">
        <v>155</v>
      </c>
      <c r="AO133" s="397">
        <v>204</v>
      </c>
      <c r="AP133" s="398">
        <f t="shared" si="43"/>
        <v>359</v>
      </c>
      <c r="AQ133" s="397">
        <v>149</v>
      </c>
      <c r="AR133" s="397">
        <v>172</v>
      </c>
      <c r="AS133" s="399">
        <f t="shared" si="44"/>
        <v>321</v>
      </c>
      <c r="AT133" s="396">
        <v>141</v>
      </c>
      <c r="AU133" s="397">
        <v>156</v>
      </c>
      <c r="AV133" s="398">
        <f t="shared" si="45"/>
        <v>297</v>
      </c>
      <c r="AW133" s="397">
        <v>144</v>
      </c>
      <c r="AX133" s="397">
        <v>140</v>
      </c>
      <c r="AY133" s="399">
        <f t="shared" si="46"/>
        <v>284</v>
      </c>
      <c r="AZ133" s="396">
        <v>114</v>
      </c>
      <c r="BA133" s="397">
        <v>102</v>
      </c>
      <c r="BB133" s="398">
        <f t="shared" si="47"/>
        <v>216</v>
      </c>
      <c r="BC133" s="397">
        <v>125</v>
      </c>
      <c r="BD133" s="397">
        <v>88</v>
      </c>
      <c r="BE133" s="399">
        <f t="shared" si="48"/>
        <v>213</v>
      </c>
      <c r="BF133" s="396">
        <v>59</v>
      </c>
      <c r="BG133" s="397">
        <v>41</v>
      </c>
      <c r="BH133" s="398">
        <f t="shared" si="49"/>
        <v>100</v>
      </c>
      <c r="BJ133" s="403">
        <f t="shared" si="58"/>
        <v>2768</v>
      </c>
      <c r="BK133" s="404">
        <f t="shared" si="58"/>
        <v>2908</v>
      </c>
      <c r="BL133" s="405">
        <f t="shared" si="50"/>
        <v>5676</v>
      </c>
    </row>
    <row r="134" spans="1:64" ht="15">
      <c r="A134" s="2428"/>
      <c r="B134" s="2437"/>
      <c r="C134" s="395" t="s">
        <v>1920</v>
      </c>
      <c r="D134" s="396">
        <v>28</v>
      </c>
      <c r="E134" s="397">
        <v>20</v>
      </c>
      <c r="F134" s="398">
        <f t="shared" si="31"/>
        <v>48</v>
      </c>
      <c r="G134" s="397">
        <v>46</v>
      </c>
      <c r="H134" s="397">
        <v>62</v>
      </c>
      <c r="I134" s="399">
        <f t="shared" si="32"/>
        <v>108</v>
      </c>
      <c r="J134" s="396">
        <v>116</v>
      </c>
      <c r="K134" s="397">
        <v>118</v>
      </c>
      <c r="L134" s="398">
        <f t="shared" si="33"/>
        <v>234</v>
      </c>
      <c r="M134" s="397">
        <v>121</v>
      </c>
      <c r="N134" s="397">
        <v>135</v>
      </c>
      <c r="O134" s="399">
        <f t="shared" si="34"/>
        <v>256</v>
      </c>
      <c r="P134" s="396">
        <v>143</v>
      </c>
      <c r="Q134" s="397">
        <v>140</v>
      </c>
      <c r="R134" s="398">
        <f t="shared" si="35"/>
        <v>283</v>
      </c>
      <c r="S134" s="397">
        <v>132</v>
      </c>
      <c r="T134" s="397">
        <v>95</v>
      </c>
      <c r="U134" s="399">
        <f t="shared" si="36"/>
        <v>227</v>
      </c>
      <c r="V134" s="396">
        <v>95</v>
      </c>
      <c r="W134" s="397">
        <v>80</v>
      </c>
      <c r="X134" s="398">
        <f t="shared" si="37"/>
        <v>175</v>
      </c>
      <c r="Y134" s="397">
        <v>119</v>
      </c>
      <c r="Z134" s="397">
        <v>71</v>
      </c>
      <c r="AA134" s="399">
        <f t="shared" si="38"/>
        <v>190</v>
      </c>
      <c r="AB134" s="396">
        <v>121</v>
      </c>
      <c r="AC134" s="397">
        <v>94</v>
      </c>
      <c r="AD134" s="398">
        <f t="shared" si="39"/>
        <v>215</v>
      </c>
      <c r="AE134" s="397">
        <v>132</v>
      </c>
      <c r="AF134" s="397">
        <v>83</v>
      </c>
      <c r="AG134" s="399">
        <f t="shared" si="40"/>
        <v>215</v>
      </c>
      <c r="AH134" s="396">
        <v>84</v>
      </c>
      <c r="AI134" s="397">
        <v>88</v>
      </c>
      <c r="AJ134" s="398">
        <f t="shared" si="41"/>
        <v>172</v>
      </c>
      <c r="AK134" s="397">
        <v>74</v>
      </c>
      <c r="AL134" s="397">
        <v>84</v>
      </c>
      <c r="AM134" s="399">
        <f t="shared" si="42"/>
        <v>158</v>
      </c>
      <c r="AN134" s="396">
        <v>71</v>
      </c>
      <c r="AO134" s="397">
        <v>75</v>
      </c>
      <c r="AP134" s="398">
        <f t="shared" si="43"/>
        <v>146</v>
      </c>
      <c r="AQ134" s="397">
        <v>59</v>
      </c>
      <c r="AR134" s="397">
        <v>66</v>
      </c>
      <c r="AS134" s="399">
        <f t="shared" si="44"/>
        <v>125</v>
      </c>
      <c r="AT134" s="396">
        <v>57</v>
      </c>
      <c r="AU134" s="397">
        <v>51</v>
      </c>
      <c r="AV134" s="398">
        <f t="shared" si="45"/>
        <v>108</v>
      </c>
      <c r="AW134" s="397">
        <v>47</v>
      </c>
      <c r="AX134" s="397">
        <v>52</v>
      </c>
      <c r="AY134" s="399">
        <f t="shared" si="46"/>
        <v>99</v>
      </c>
      <c r="AZ134" s="396">
        <v>27</v>
      </c>
      <c r="BA134" s="397">
        <v>33</v>
      </c>
      <c r="BB134" s="398">
        <f t="shared" si="47"/>
        <v>60</v>
      </c>
      <c r="BC134" s="397">
        <v>31</v>
      </c>
      <c r="BD134" s="397">
        <v>30</v>
      </c>
      <c r="BE134" s="399">
        <f t="shared" si="48"/>
        <v>61</v>
      </c>
      <c r="BF134" s="396">
        <v>17</v>
      </c>
      <c r="BG134" s="397">
        <v>15</v>
      </c>
      <c r="BH134" s="398">
        <f t="shared" si="49"/>
        <v>32</v>
      </c>
      <c r="BJ134" s="403">
        <f t="shared" si="58"/>
        <v>1520</v>
      </c>
      <c r="BK134" s="404">
        <f t="shared" si="58"/>
        <v>1392</v>
      </c>
      <c r="BL134" s="405">
        <f t="shared" si="50"/>
        <v>2912</v>
      </c>
    </row>
    <row r="135" spans="1:64" ht="15">
      <c r="A135" s="2428"/>
      <c r="B135" s="2437"/>
      <c r="C135" s="395" t="s">
        <v>776</v>
      </c>
      <c r="D135" s="396">
        <v>230</v>
      </c>
      <c r="E135" s="397">
        <v>212</v>
      </c>
      <c r="F135" s="398">
        <f t="shared" si="31"/>
        <v>442</v>
      </c>
      <c r="G135" s="397">
        <v>357</v>
      </c>
      <c r="H135" s="397">
        <v>415</v>
      </c>
      <c r="I135" s="399">
        <f t="shared" si="32"/>
        <v>772</v>
      </c>
      <c r="J135" s="396">
        <v>683</v>
      </c>
      <c r="K135" s="397">
        <v>731</v>
      </c>
      <c r="L135" s="398">
        <f t="shared" si="33"/>
        <v>1414</v>
      </c>
      <c r="M135" s="397">
        <v>798</v>
      </c>
      <c r="N135" s="397">
        <v>810</v>
      </c>
      <c r="O135" s="399">
        <f t="shared" si="34"/>
        <v>1608</v>
      </c>
      <c r="P135" s="396">
        <v>913</v>
      </c>
      <c r="Q135" s="397">
        <v>939</v>
      </c>
      <c r="R135" s="398">
        <f t="shared" si="35"/>
        <v>1852</v>
      </c>
      <c r="S135" s="397">
        <v>956</v>
      </c>
      <c r="T135" s="397">
        <v>746</v>
      </c>
      <c r="U135" s="399">
        <f t="shared" si="36"/>
        <v>1702</v>
      </c>
      <c r="V135" s="396">
        <v>824</v>
      </c>
      <c r="W135" s="397">
        <v>564</v>
      </c>
      <c r="X135" s="398">
        <f t="shared" si="37"/>
        <v>1388</v>
      </c>
      <c r="Y135" s="397">
        <v>849</v>
      </c>
      <c r="Z135" s="397">
        <v>626</v>
      </c>
      <c r="AA135" s="399">
        <f t="shared" si="38"/>
        <v>1475</v>
      </c>
      <c r="AB135" s="396">
        <v>822</v>
      </c>
      <c r="AC135" s="397">
        <v>624</v>
      </c>
      <c r="AD135" s="398">
        <f t="shared" si="39"/>
        <v>1446</v>
      </c>
      <c r="AE135" s="397">
        <v>828</v>
      </c>
      <c r="AF135" s="397">
        <v>629</v>
      </c>
      <c r="AG135" s="399">
        <f t="shared" si="40"/>
        <v>1457</v>
      </c>
      <c r="AH135" s="396">
        <v>734</v>
      </c>
      <c r="AI135" s="397">
        <v>613</v>
      </c>
      <c r="AJ135" s="398">
        <f t="shared" si="41"/>
        <v>1347</v>
      </c>
      <c r="AK135" s="397">
        <v>593</v>
      </c>
      <c r="AL135" s="397">
        <v>517</v>
      </c>
      <c r="AM135" s="399">
        <f t="shared" si="42"/>
        <v>1110</v>
      </c>
      <c r="AN135" s="396">
        <v>471</v>
      </c>
      <c r="AO135" s="397">
        <v>481</v>
      </c>
      <c r="AP135" s="398">
        <f t="shared" si="43"/>
        <v>952</v>
      </c>
      <c r="AQ135" s="397">
        <v>387</v>
      </c>
      <c r="AR135" s="397">
        <v>373</v>
      </c>
      <c r="AS135" s="399">
        <f t="shared" si="44"/>
        <v>760</v>
      </c>
      <c r="AT135" s="396">
        <v>303</v>
      </c>
      <c r="AU135" s="397">
        <v>266</v>
      </c>
      <c r="AV135" s="398">
        <f t="shared" si="45"/>
        <v>569</v>
      </c>
      <c r="AW135" s="397">
        <v>230</v>
      </c>
      <c r="AX135" s="397">
        <v>221</v>
      </c>
      <c r="AY135" s="399">
        <f t="shared" si="46"/>
        <v>451</v>
      </c>
      <c r="AZ135" s="396">
        <v>176</v>
      </c>
      <c r="BA135" s="397">
        <v>179</v>
      </c>
      <c r="BB135" s="398">
        <f t="shared" si="47"/>
        <v>355</v>
      </c>
      <c r="BC135" s="397">
        <v>157</v>
      </c>
      <c r="BD135" s="397">
        <v>155</v>
      </c>
      <c r="BE135" s="399">
        <f t="shared" si="48"/>
        <v>312</v>
      </c>
      <c r="BF135" s="396">
        <v>76</v>
      </c>
      <c r="BG135" s="397">
        <v>74</v>
      </c>
      <c r="BH135" s="398">
        <f t="shared" si="49"/>
        <v>150</v>
      </c>
      <c r="BJ135" s="403">
        <f t="shared" si="58"/>
        <v>10387</v>
      </c>
      <c r="BK135" s="404">
        <f t="shared" si="58"/>
        <v>9175</v>
      </c>
      <c r="BL135" s="405">
        <f t="shared" si="50"/>
        <v>19562</v>
      </c>
    </row>
    <row r="136" spans="1:64" ht="15">
      <c r="A136" s="2428"/>
      <c r="B136" s="2437"/>
      <c r="C136" s="395" t="s">
        <v>1921</v>
      </c>
      <c r="D136" s="396">
        <v>76</v>
      </c>
      <c r="E136" s="397">
        <v>91</v>
      </c>
      <c r="F136" s="398">
        <f t="shared" ref="F136:F199" si="59">SUM(D136:E136)</f>
        <v>167</v>
      </c>
      <c r="G136" s="397">
        <v>129</v>
      </c>
      <c r="H136" s="397">
        <v>159</v>
      </c>
      <c r="I136" s="399">
        <f t="shared" ref="I136:I199" si="60">SUM(G136:H136)</f>
        <v>288</v>
      </c>
      <c r="J136" s="396">
        <v>280</v>
      </c>
      <c r="K136" s="397">
        <v>263</v>
      </c>
      <c r="L136" s="398">
        <f t="shared" ref="L136:L199" si="61">SUM(J136:K136)</f>
        <v>543</v>
      </c>
      <c r="M136" s="397">
        <v>310</v>
      </c>
      <c r="N136" s="397">
        <v>325</v>
      </c>
      <c r="O136" s="399">
        <f t="shared" ref="O136:O199" si="62">SUM(M136:N136)</f>
        <v>635</v>
      </c>
      <c r="P136" s="396">
        <v>367</v>
      </c>
      <c r="Q136" s="397">
        <v>332</v>
      </c>
      <c r="R136" s="398">
        <f t="shared" ref="R136:R199" si="63">SUM(P136:Q136)</f>
        <v>699</v>
      </c>
      <c r="S136" s="397">
        <v>338</v>
      </c>
      <c r="T136" s="397">
        <v>273</v>
      </c>
      <c r="U136" s="399">
        <f t="shared" ref="U136:U199" si="64">SUM(S136:T136)</f>
        <v>611</v>
      </c>
      <c r="V136" s="396">
        <v>283</v>
      </c>
      <c r="W136" s="397">
        <v>196</v>
      </c>
      <c r="X136" s="398">
        <f t="shared" ref="X136:X199" si="65">SUM(V136:W136)</f>
        <v>479</v>
      </c>
      <c r="Y136" s="397">
        <v>255</v>
      </c>
      <c r="Z136" s="397">
        <v>203</v>
      </c>
      <c r="AA136" s="399">
        <f t="shared" ref="AA136:AA199" si="66">SUM(Y136:Z136)</f>
        <v>458</v>
      </c>
      <c r="AB136" s="396">
        <v>334</v>
      </c>
      <c r="AC136" s="397">
        <v>232</v>
      </c>
      <c r="AD136" s="398">
        <f t="shared" ref="AD136:AD199" si="67">SUM(AB136:AC136)</f>
        <v>566</v>
      </c>
      <c r="AE136" s="397">
        <v>288</v>
      </c>
      <c r="AF136" s="397">
        <v>276</v>
      </c>
      <c r="AG136" s="399">
        <f t="shared" ref="AG136:AG199" si="68">SUM(AE136:AF136)</f>
        <v>564</v>
      </c>
      <c r="AH136" s="396">
        <v>280</v>
      </c>
      <c r="AI136" s="397">
        <v>280</v>
      </c>
      <c r="AJ136" s="398">
        <f t="shared" ref="AJ136:AJ199" si="69">SUM(AH136:AI136)</f>
        <v>560</v>
      </c>
      <c r="AK136" s="397">
        <v>210</v>
      </c>
      <c r="AL136" s="397">
        <v>228</v>
      </c>
      <c r="AM136" s="399">
        <f t="shared" ref="AM136:AM199" si="70">SUM(AK136:AL136)</f>
        <v>438</v>
      </c>
      <c r="AN136" s="396">
        <v>199</v>
      </c>
      <c r="AO136" s="397">
        <v>193</v>
      </c>
      <c r="AP136" s="398">
        <f t="shared" ref="AP136:AP199" si="71">SUM(AN136:AO136)</f>
        <v>392</v>
      </c>
      <c r="AQ136" s="397">
        <v>166</v>
      </c>
      <c r="AR136" s="397">
        <v>180</v>
      </c>
      <c r="AS136" s="399">
        <f t="shared" ref="AS136:AS199" si="72">SUM(AQ136:AR136)</f>
        <v>346</v>
      </c>
      <c r="AT136" s="396">
        <v>135</v>
      </c>
      <c r="AU136" s="397">
        <v>158</v>
      </c>
      <c r="AV136" s="398">
        <f t="shared" ref="AV136:AV199" si="73">SUM(AT136:AU136)</f>
        <v>293</v>
      </c>
      <c r="AW136" s="397">
        <v>128</v>
      </c>
      <c r="AX136" s="397">
        <v>147</v>
      </c>
      <c r="AY136" s="399">
        <f t="shared" ref="AY136:AY199" si="74">SUM(AW136:AX136)</f>
        <v>275</v>
      </c>
      <c r="AZ136" s="396">
        <v>89</v>
      </c>
      <c r="BA136" s="397">
        <v>107</v>
      </c>
      <c r="BB136" s="398">
        <f t="shared" ref="BB136:BB199" si="75">SUM(AZ136:BA136)</f>
        <v>196</v>
      </c>
      <c r="BC136" s="397">
        <v>74</v>
      </c>
      <c r="BD136" s="397">
        <v>72</v>
      </c>
      <c r="BE136" s="399">
        <f t="shared" ref="BE136:BE199" si="76">SUM(BC136:BD136)</f>
        <v>146</v>
      </c>
      <c r="BF136" s="396">
        <v>36</v>
      </c>
      <c r="BG136" s="397">
        <v>33</v>
      </c>
      <c r="BH136" s="398">
        <f t="shared" ref="BH136:BH199" si="77">SUM(BF136:BG136)</f>
        <v>69</v>
      </c>
      <c r="BJ136" s="403">
        <f t="shared" si="58"/>
        <v>3977</v>
      </c>
      <c r="BK136" s="404">
        <f t="shared" si="58"/>
        <v>3748</v>
      </c>
      <c r="BL136" s="405">
        <f t="shared" ref="BL136:BL199" si="78">SUM(BJ136:BK136)</f>
        <v>7725</v>
      </c>
    </row>
    <row r="137" spans="1:64" ht="15">
      <c r="A137" s="2428"/>
      <c r="B137" s="2437"/>
      <c r="C137" s="395" t="s">
        <v>1922</v>
      </c>
      <c r="D137" s="396">
        <v>51</v>
      </c>
      <c r="E137" s="397">
        <v>83</v>
      </c>
      <c r="F137" s="398">
        <f t="shared" si="59"/>
        <v>134</v>
      </c>
      <c r="G137" s="397">
        <v>131</v>
      </c>
      <c r="H137" s="397">
        <v>148</v>
      </c>
      <c r="I137" s="399">
        <f t="shared" si="60"/>
        <v>279</v>
      </c>
      <c r="J137" s="396">
        <v>274</v>
      </c>
      <c r="K137" s="397">
        <v>267</v>
      </c>
      <c r="L137" s="398">
        <f t="shared" si="61"/>
        <v>541</v>
      </c>
      <c r="M137" s="397">
        <v>293</v>
      </c>
      <c r="N137" s="397">
        <v>305</v>
      </c>
      <c r="O137" s="399">
        <f t="shared" si="62"/>
        <v>598</v>
      </c>
      <c r="P137" s="396">
        <v>329</v>
      </c>
      <c r="Q137" s="397">
        <v>311</v>
      </c>
      <c r="R137" s="398">
        <f t="shared" si="63"/>
        <v>640</v>
      </c>
      <c r="S137" s="397">
        <v>310</v>
      </c>
      <c r="T137" s="397">
        <v>220</v>
      </c>
      <c r="U137" s="399">
        <f t="shared" si="64"/>
        <v>530</v>
      </c>
      <c r="V137" s="396">
        <v>320</v>
      </c>
      <c r="W137" s="397">
        <v>226</v>
      </c>
      <c r="X137" s="398">
        <f t="shared" si="65"/>
        <v>546</v>
      </c>
      <c r="Y137" s="397">
        <v>284</v>
      </c>
      <c r="Z137" s="397">
        <v>257</v>
      </c>
      <c r="AA137" s="399">
        <f t="shared" si="66"/>
        <v>541</v>
      </c>
      <c r="AB137" s="396">
        <v>315</v>
      </c>
      <c r="AC137" s="397">
        <v>275</v>
      </c>
      <c r="AD137" s="398">
        <f t="shared" si="67"/>
        <v>590</v>
      </c>
      <c r="AE137" s="397">
        <v>299</v>
      </c>
      <c r="AF137" s="397">
        <v>260</v>
      </c>
      <c r="AG137" s="399">
        <f t="shared" si="68"/>
        <v>559</v>
      </c>
      <c r="AH137" s="396">
        <v>281</v>
      </c>
      <c r="AI137" s="397">
        <v>289</v>
      </c>
      <c r="AJ137" s="398">
        <f t="shared" si="69"/>
        <v>570</v>
      </c>
      <c r="AK137" s="397">
        <v>222</v>
      </c>
      <c r="AL137" s="397">
        <v>272</v>
      </c>
      <c r="AM137" s="399">
        <f t="shared" si="70"/>
        <v>494</v>
      </c>
      <c r="AN137" s="396">
        <v>168</v>
      </c>
      <c r="AO137" s="397">
        <v>216</v>
      </c>
      <c r="AP137" s="398">
        <f t="shared" si="71"/>
        <v>384</v>
      </c>
      <c r="AQ137" s="397">
        <v>168</v>
      </c>
      <c r="AR137" s="397">
        <v>177</v>
      </c>
      <c r="AS137" s="399">
        <f t="shared" si="72"/>
        <v>345</v>
      </c>
      <c r="AT137" s="396">
        <v>136</v>
      </c>
      <c r="AU137" s="397">
        <v>188</v>
      </c>
      <c r="AV137" s="398">
        <f t="shared" si="73"/>
        <v>324</v>
      </c>
      <c r="AW137" s="397">
        <v>126</v>
      </c>
      <c r="AX137" s="397">
        <v>134</v>
      </c>
      <c r="AY137" s="399">
        <f t="shared" si="74"/>
        <v>260</v>
      </c>
      <c r="AZ137" s="396">
        <v>87</v>
      </c>
      <c r="BA137" s="397">
        <v>106</v>
      </c>
      <c r="BB137" s="398">
        <f t="shared" si="75"/>
        <v>193</v>
      </c>
      <c r="BC137" s="397">
        <v>106</v>
      </c>
      <c r="BD137" s="397">
        <v>86</v>
      </c>
      <c r="BE137" s="399">
        <f t="shared" si="76"/>
        <v>192</v>
      </c>
      <c r="BF137" s="396">
        <v>49</v>
      </c>
      <c r="BG137" s="397">
        <v>40</v>
      </c>
      <c r="BH137" s="398">
        <f t="shared" si="77"/>
        <v>89</v>
      </c>
      <c r="BJ137" s="403">
        <f t="shared" si="58"/>
        <v>3949</v>
      </c>
      <c r="BK137" s="404">
        <f t="shared" si="58"/>
        <v>3860</v>
      </c>
      <c r="BL137" s="405">
        <f t="shared" si="78"/>
        <v>7809</v>
      </c>
    </row>
    <row r="138" spans="1:64" ht="15">
      <c r="A138" s="2428"/>
      <c r="B138" s="2437"/>
      <c r="C138" s="395" t="s">
        <v>1923</v>
      </c>
      <c r="D138" s="396">
        <v>140</v>
      </c>
      <c r="E138" s="397">
        <v>132</v>
      </c>
      <c r="F138" s="398">
        <f t="shared" si="59"/>
        <v>272</v>
      </c>
      <c r="G138" s="397">
        <v>197</v>
      </c>
      <c r="H138" s="397">
        <v>183</v>
      </c>
      <c r="I138" s="399">
        <f t="shared" si="60"/>
        <v>380</v>
      </c>
      <c r="J138" s="396">
        <v>341</v>
      </c>
      <c r="K138" s="397">
        <v>348</v>
      </c>
      <c r="L138" s="398">
        <f t="shared" si="61"/>
        <v>689</v>
      </c>
      <c r="M138" s="397">
        <v>414</v>
      </c>
      <c r="N138" s="397">
        <v>422</v>
      </c>
      <c r="O138" s="399">
        <f t="shared" si="62"/>
        <v>836</v>
      </c>
      <c r="P138" s="396">
        <v>476</v>
      </c>
      <c r="Q138" s="397">
        <v>502</v>
      </c>
      <c r="R138" s="398">
        <f t="shared" si="63"/>
        <v>978</v>
      </c>
      <c r="S138" s="397">
        <v>384</v>
      </c>
      <c r="T138" s="397">
        <v>335</v>
      </c>
      <c r="U138" s="399">
        <f t="shared" si="64"/>
        <v>719</v>
      </c>
      <c r="V138" s="396">
        <v>366</v>
      </c>
      <c r="W138" s="397">
        <v>280</v>
      </c>
      <c r="X138" s="398">
        <f t="shared" si="65"/>
        <v>646</v>
      </c>
      <c r="Y138" s="397">
        <v>388</v>
      </c>
      <c r="Z138" s="397">
        <v>329</v>
      </c>
      <c r="AA138" s="399">
        <f t="shared" si="66"/>
        <v>717</v>
      </c>
      <c r="AB138" s="396">
        <v>427</v>
      </c>
      <c r="AC138" s="397">
        <v>327</v>
      </c>
      <c r="AD138" s="398">
        <f t="shared" si="67"/>
        <v>754</v>
      </c>
      <c r="AE138" s="397">
        <v>413</v>
      </c>
      <c r="AF138" s="397">
        <v>356</v>
      </c>
      <c r="AG138" s="399">
        <f t="shared" si="68"/>
        <v>769</v>
      </c>
      <c r="AH138" s="396">
        <v>394</v>
      </c>
      <c r="AI138" s="397">
        <v>432</v>
      </c>
      <c r="AJ138" s="398">
        <f t="shared" si="69"/>
        <v>826</v>
      </c>
      <c r="AK138" s="397">
        <v>319</v>
      </c>
      <c r="AL138" s="397">
        <v>336</v>
      </c>
      <c r="AM138" s="399">
        <f t="shared" si="70"/>
        <v>655</v>
      </c>
      <c r="AN138" s="396">
        <v>258</v>
      </c>
      <c r="AO138" s="397">
        <v>311</v>
      </c>
      <c r="AP138" s="398">
        <f t="shared" si="71"/>
        <v>569</v>
      </c>
      <c r="AQ138" s="397">
        <v>208</v>
      </c>
      <c r="AR138" s="397">
        <v>260</v>
      </c>
      <c r="AS138" s="399">
        <f t="shared" si="72"/>
        <v>468</v>
      </c>
      <c r="AT138" s="396">
        <v>199</v>
      </c>
      <c r="AU138" s="397">
        <v>210</v>
      </c>
      <c r="AV138" s="398">
        <f t="shared" si="73"/>
        <v>409</v>
      </c>
      <c r="AW138" s="397">
        <v>151</v>
      </c>
      <c r="AX138" s="397">
        <v>172</v>
      </c>
      <c r="AY138" s="399">
        <f t="shared" si="74"/>
        <v>323</v>
      </c>
      <c r="AZ138" s="396">
        <v>100</v>
      </c>
      <c r="BA138" s="397">
        <v>114</v>
      </c>
      <c r="BB138" s="398">
        <f t="shared" si="75"/>
        <v>214</v>
      </c>
      <c r="BC138" s="397">
        <v>95</v>
      </c>
      <c r="BD138" s="397">
        <v>113</v>
      </c>
      <c r="BE138" s="399">
        <f t="shared" si="76"/>
        <v>208</v>
      </c>
      <c r="BF138" s="396">
        <v>41</v>
      </c>
      <c r="BG138" s="397">
        <v>50</v>
      </c>
      <c r="BH138" s="398">
        <f t="shared" si="77"/>
        <v>91</v>
      </c>
      <c r="BJ138" s="403">
        <f t="shared" si="58"/>
        <v>5311</v>
      </c>
      <c r="BK138" s="404">
        <f t="shared" si="58"/>
        <v>5212</v>
      </c>
      <c r="BL138" s="405">
        <f t="shared" si="78"/>
        <v>10523</v>
      </c>
    </row>
    <row r="139" spans="1:64" ht="15">
      <c r="A139" s="2428"/>
      <c r="B139" s="2437"/>
      <c r="C139" s="395" t="s">
        <v>1924</v>
      </c>
      <c r="D139" s="396">
        <v>391</v>
      </c>
      <c r="E139" s="397">
        <v>408</v>
      </c>
      <c r="F139" s="398">
        <f t="shared" si="59"/>
        <v>799</v>
      </c>
      <c r="G139" s="397">
        <v>737</v>
      </c>
      <c r="H139" s="397">
        <v>743</v>
      </c>
      <c r="I139" s="399">
        <f t="shared" si="60"/>
        <v>1480</v>
      </c>
      <c r="J139" s="396">
        <v>1287</v>
      </c>
      <c r="K139" s="397">
        <v>1366</v>
      </c>
      <c r="L139" s="398">
        <f t="shared" si="61"/>
        <v>2653</v>
      </c>
      <c r="M139" s="397">
        <v>1501</v>
      </c>
      <c r="N139" s="397">
        <v>1517</v>
      </c>
      <c r="O139" s="399">
        <f t="shared" si="62"/>
        <v>3018</v>
      </c>
      <c r="P139" s="396">
        <v>1606</v>
      </c>
      <c r="Q139" s="397">
        <v>1646</v>
      </c>
      <c r="R139" s="398">
        <f t="shared" si="63"/>
        <v>3252</v>
      </c>
      <c r="S139" s="397">
        <v>1445</v>
      </c>
      <c r="T139" s="397">
        <v>1140</v>
      </c>
      <c r="U139" s="399">
        <f t="shared" si="64"/>
        <v>2585</v>
      </c>
      <c r="V139" s="396">
        <v>1232</v>
      </c>
      <c r="W139" s="397">
        <v>894</v>
      </c>
      <c r="X139" s="398">
        <f t="shared" si="65"/>
        <v>2126</v>
      </c>
      <c r="Y139" s="397">
        <v>1252</v>
      </c>
      <c r="Z139" s="397">
        <v>957</v>
      </c>
      <c r="AA139" s="399">
        <f t="shared" si="66"/>
        <v>2209</v>
      </c>
      <c r="AB139" s="396">
        <v>1394</v>
      </c>
      <c r="AC139" s="397">
        <v>1120</v>
      </c>
      <c r="AD139" s="398">
        <f t="shared" si="67"/>
        <v>2514</v>
      </c>
      <c r="AE139" s="397">
        <v>1427</v>
      </c>
      <c r="AF139" s="397">
        <v>1185</v>
      </c>
      <c r="AG139" s="399">
        <f t="shared" si="68"/>
        <v>2612</v>
      </c>
      <c r="AH139" s="396">
        <v>1276</v>
      </c>
      <c r="AI139" s="397">
        <v>1199</v>
      </c>
      <c r="AJ139" s="398">
        <f t="shared" si="69"/>
        <v>2475</v>
      </c>
      <c r="AK139" s="397">
        <v>1073</v>
      </c>
      <c r="AL139" s="397">
        <v>1075</v>
      </c>
      <c r="AM139" s="399">
        <f t="shared" si="70"/>
        <v>2148</v>
      </c>
      <c r="AN139" s="396">
        <v>901</v>
      </c>
      <c r="AO139" s="397">
        <v>899</v>
      </c>
      <c r="AP139" s="398">
        <f t="shared" si="71"/>
        <v>1800</v>
      </c>
      <c r="AQ139" s="397">
        <v>744</v>
      </c>
      <c r="AR139" s="397">
        <v>772</v>
      </c>
      <c r="AS139" s="399">
        <f t="shared" si="72"/>
        <v>1516</v>
      </c>
      <c r="AT139" s="396">
        <v>557</v>
      </c>
      <c r="AU139" s="397">
        <v>707</v>
      </c>
      <c r="AV139" s="398">
        <f t="shared" si="73"/>
        <v>1264</v>
      </c>
      <c r="AW139" s="397">
        <v>490</v>
      </c>
      <c r="AX139" s="397">
        <v>498</v>
      </c>
      <c r="AY139" s="399">
        <f t="shared" si="74"/>
        <v>988</v>
      </c>
      <c r="AZ139" s="396">
        <v>322</v>
      </c>
      <c r="BA139" s="397">
        <v>365</v>
      </c>
      <c r="BB139" s="398">
        <f t="shared" si="75"/>
        <v>687</v>
      </c>
      <c r="BC139" s="397">
        <v>317</v>
      </c>
      <c r="BD139" s="397">
        <v>342</v>
      </c>
      <c r="BE139" s="399">
        <f t="shared" si="76"/>
        <v>659</v>
      </c>
      <c r="BF139" s="396">
        <v>155</v>
      </c>
      <c r="BG139" s="397">
        <v>159</v>
      </c>
      <c r="BH139" s="398">
        <f t="shared" si="77"/>
        <v>314</v>
      </c>
      <c r="BJ139" s="403">
        <f t="shared" si="58"/>
        <v>18107</v>
      </c>
      <c r="BK139" s="404">
        <f t="shared" si="58"/>
        <v>16992</v>
      </c>
      <c r="BL139" s="405">
        <f t="shared" si="78"/>
        <v>35099</v>
      </c>
    </row>
    <row r="140" spans="1:64" ht="15">
      <c r="A140" s="2428"/>
      <c r="B140" s="2437"/>
      <c r="C140" s="395" t="s">
        <v>1925</v>
      </c>
      <c r="D140" s="396">
        <v>69</v>
      </c>
      <c r="E140" s="397">
        <v>74</v>
      </c>
      <c r="F140" s="398">
        <f t="shared" si="59"/>
        <v>143</v>
      </c>
      <c r="G140" s="397">
        <v>163</v>
      </c>
      <c r="H140" s="397">
        <v>171</v>
      </c>
      <c r="I140" s="399">
        <f t="shared" si="60"/>
        <v>334</v>
      </c>
      <c r="J140" s="396">
        <v>276</v>
      </c>
      <c r="K140" s="397">
        <v>314</v>
      </c>
      <c r="L140" s="398">
        <f t="shared" si="61"/>
        <v>590</v>
      </c>
      <c r="M140" s="397">
        <v>323</v>
      </c>
      <c r="N140" s="397">
        <v>331</v>
      </c>
      <c r="O140" s="399">
        <f t="shared" si="62"/>
        <v>654</v>
      </c>
      <c r="P140" s="396">
        <v>338</v>
      </c>
      <c r="Q140" s="397">
        <v>300</v>
      </c>
      <c r="R140" s="398">
        <f t="shared" si="63"/>
        <v>638</v>
      </c>
      <c r="S140" s="397">
        <v>280</v>
      </c>
      <c r="T140" s="397">
        <v>208</v>
      </c>
      <c r="U140" s="399">
        <f t="shared" si="64"/>
        <v>488</v>
      </c>
      <c r="V140" s="396">
        <v>276</v>
      </c>
      <c r="W140" s="397">
        <v>189</v>
      </c>
      <c r="X140" s="398">
        <f t="shared" si="65"/>
        <v>465</v>
      </c>
      <c r="Y140" s="397">
        <v>228</v>
      </c>
      <c r="Z140" s="397">
        <v>174</v>
      </c>
      <c r="AA140" s="399">
        <f t="shared" si="66"/>
        <v>402</v>
      </c>
      <c r="AB140" s="396">
        <v>283</v>
      </c>
      <c r="AC140" s="397">
        <v>227</v>
      </c>
      <c r="AD140" s="398">
        <f t="shared" si="67"/>
        <v>510</v>
      </c>
      <c r="AE140" s="397">
        <v>284</v>
      </c>
      <c r="AF140" s="397">
        <v>235</v>
      </c>
      <c r="AG140" s="399">
        <f t="shared" si="68"/>
        <v>519</v>
      </c>
      <c r="AH140" s="396">
        <v>267</v>
      </c>
      <c r="AI140" s="397">
        <v>229</v>
      </c>
      <c r="AJ140" s="398">
        <f t="shared" si="69"/>
        <v>496</v>
      </c>
      <c r="AK140" s="397">
        <v>187</v>
      </c>
      <c r="AL140" s="397">
        <v>219</v>
      </c>
      <c r="AM140" s="399">
        <f t="shared" si="70"/>
        <v>406</v>
      </c>
      <c r="AN140" s="396">
        <v>187</v>
      </c>
      <c r="AO140" s="397">
        <v>178</v>
      </c>
      <c r="AP140" s="398">
        <f t="shared" si="71"/>
        <v>365</v>
      </c>
      <c r="AQ140" s="397">
        <v>169</v>
      </c>
      <c r="AR140" s="397">
        <v>165</v>
      </c>
      <c r="AS140" s="399">
        <f t="shared" si="72"/>
        <v>334</v>
      </c>
      <c r="AT140" s="396">
        <v>123</v>
      </c>
      <c r="AU140" s="397">
        <v>158</v>
      </c>
      <c r="AV140" s="398">
        <f t="shared" si="73"/>
        <v>281</v>
      </c>
      <c r="AW140" s="397">
        <v>103</v>
      </c>
      <c r="AX140" s="397">
        <v>110</v>
      </c>
      <c r="AY140" s="399">
        <f t="shared" si="74"/>
        <v>213</v>
      </c>
      <c r="AZ140" s="396">
        <v>80</v>
      </c>
      <c r="BA140" s="397">
        <v>76</v>
      </c>
      <c r="BB140" s="398">
        <f t="shared" si="75"/>
        <v>156</v>
      </c>
      <c r="BC140" s="397">
        <v>67</v>
      </c>
      <c r="BD140" s="397">
        <v>75</v>
      </c>
      <c r="BE140" s="399">
        <f t="shared" si="76"/>
        <v>142</v>
      </c>
      <c r="BF140" s="396">
        <v>31</v>
      </c>
      <c r="BG140" s="397">
        <v>34</v>
      </c>
      <c r="BH140" s="398">
        <f t="shared" si="77"/>
        <v>65</v>
      </c>
      <c r="BJ140" s="403">
        <f t="shared" si="58"/>
        <v>3734</v>
      </c>
      <c r="BK140" s="404">
        <f t="shared" si="58"/>
        <v>3467</v>
      </c>
      <c r="BL140" s="405">
        <f t="shared" si="78"/>
        <v>7201</v>
      </c>
    </row>
    <row r="141" spans="1:64" ht="15">
      <c r="A141" s="2428"/>
      <c r="B141" s="2437"/>
      <c r="C141" s="395" t="s">
        <v>1926</v>
      </c>
      <c r="D141" s="396">
        <v>438</v>
      </c>
      <c r="E141" s="397">
        <v>373</v>
      </c>
      <c r="F141" s="398">
        <f t="shared" si="59"/>
        <v>811</v>
      </c>
      <c r="G141" s="397">
        <v>687</v>
      </c>
      <c r="H141" s="397">
        <v>722</v>
      </c>
      <c r="I141" s="399">
        <f t="shared" si="60"/>
        <v>1409</v>
      </c>
      <c r="J141" s="396">
        <v>1237</v>
      </c>
      <c r="K141" s="397">
        <v>1260</v>
      </c>
      <c r="L141" s="398">
        <f t="shared" si="61"/>
        <v>2497</v>
      </c>
      <c r="M141" s="397">
        <v>1415</v>
      </c>
      <c r="N141" s="397">
        <v>1387</v>
      </c>
      <c r="O141" s="399">
        <f t="shared" si="62"/>
        <v>2802</v>
      </c>
      <c r="P141" s="396">
        <v>1567</v>
      </c>
      <c r="Q141" s="397">
        <v>1614</v>
      </c>
      <c r="R141" s="398">
        <f t="shared" si="63"/>
        <v>3181</v>
      </c>
      <c r="S141" s="397">
        <v>1482</v>
      </c>
      <c r="T141" s="397">
        <v>1337</v>
      </c>
      <c r="U141" s="399">
        <f t="shared" si="64"/>
        <v>2819</v>
      </c>
      <c r="V141" s="396">
        <v>1201</v>
      </c>
      <c r="W141" s="397">
        <v>949</v>
      </c>
      <c r="X141" s="398">
        <f t="shared" si="65"/>
        <v>2150</v>
      </c>
      <c r="Y141" s="397">
        <v>1221</v>
      </c>
      <c r="Z141" s="397">
        <v>950</v>
      </c>
      <c r="AA141" s="399">
        <f t="shared" si="66"/>
        <v>2171</v>
      </c>
      <c r="AB141" s="396">
        <v>1296</v>
      </c>
      <c r="AC141" s="397">
        <v>984</v>
      </c>
      <c r="AD141" s="398">
        <f t="shared" si="67"/>
        <v>2280</v>
      </c>
      <c r="AE141" s="397">
        <v>1363</v>
      </c>
      <c r="AF141" s="397">
        <v>1147</v>
      </c>
      <c r="AG141" s="399">
        <f t="shared" si="68"/>
        <v>2510</v>
      </c>
      <c r="AH141" s="396">
        <v>1347</v>
      </c>
      <c r="AI141" s="397">
        <v>1213</v>
      </c>
      <c r="AJ141" s="398">
        <f t="shared" si="69"/>
        <v>2560</v>
      </c>
      <c r="AK141" s="397">
        <v>1219</v>
      </c>
      <c r="AL141" s="397">
        <v>1121</v>
      </c>
      <c r="AM141" s="399">
        <f t="shared" si="70"/>
        <v>2340</v>
      </c>
      <c r="AN141" s="396">
        <v>1004</v>
      </c>
      <c r="AO141" s="397">
        <v>896</v>
      </c>
      <c r="AP141" s="398">
        <f t="shared" si="71"/>
        <v>1900</v>
      </c>
      <c r="AQ141" s="397">
        <v>894</v>
      </c>
      <c r="AR141" s="397">
        <v>743</v>
      </c>
      <c r="AS141" s="399">
        <f t="shared" si="72"/>
        <v>1637</v>
      </c>
      <c r="AT141" s="396">
        <v>835</v>
      </c>
      <c r="AU141" s="397">
        <v>732</v>
      </c>
      <c r="AV141" s="398">
        <f t="shared" si="73"/>
        <v>1567</v>
      </c>
      <c r="AW141" s="397">
        <v>770</v>
      </c>
      <c r="AX141" s="397">
        <v>652</v>
      </c>
      <c r="AY141" s="399">
        <f t="shared" si="74"/>
        <v>1422</v>
      </c>
      <c r="AZ141" s="396">
        <v>566</v>
      </c>
      <c r="BA141" s="397">
        <v>460</v>
      </c>
      <c r="BB141" s="398">
        <f t="shared" si="75"/>
        <v>1026</v>
      </c>
      <c r="BC141" s="397">
        <v>691</v>
      </c>
      <c r="BD141" s="397">
        <v>479</v>
      </c>
      <c r="BE141" s="399">
        <f t="shared" si="76"/>
        <v>1170</v>
      </c>
      <c r="BF141" s="396">
        <v>305</v>
      </c>
      <c r="BG141" s="397">
        <v>220</v>
      </c>
      <c r="BH141" s="398">
        <f t="shared" si="77"/>
        <v>525</v>
      </c>
      <c r="BJ141" s="403">
        <f t="shared" si="58"/>
        <v>19538</v>
      </c>
      <c r="BK141" s="404">
        <f t="shared" si="58"/>
        <v>17239</v>
      </c>
      <c r="BL141" s="405">
        <f t="shared" si="78"/>
        <v>36777</v>
      </c>
    </row>
    <row r="142" spans="1:64" ht="15">
      <c r="A142" s="2428"/>
      <c r="B142" s="2437"/>
      <c r="C142" s="395" t="s">
        <v>1927</v>
      </c>
      <c r="D142" s="396">
        <v>19</v>
      </c>
      <c r="E142" s="397">
        <v>21</v>
      </c>
      <c r="F142" s="398">
        <f t="shared" si="59"/>
        <v>40</v>
      </c>
      <c r="G142" s="397">
        <v>60</v>
      </c>
      <c r="H142" s="397">
        <v>51</v>
      </c>
      <c r="I142" s="399">
        <f t="shared" si="60"/>
        <v>111</v>
      </c>
      <c r="J142" s="396">
        <v>147</v>
      </c>
      <c r="K142" s="397">
        <v>139</v>
      </c>
      <c r="L142" s="398">
        <f t="shared" si="61"/>
        <v>286</v>
      </c>
      <c r="M142" s="397">
        <v>209</v>
      </c>
      <c r="N142" s="397">
        <v>183</v>
      </c>
      <c r="O142" s="399">
        <f t="shared" si="62"/>
        <v>392</v>
      </c>
      <c r="P142" s="396">
        <v>211</v>
      </c>
      <c r="Q142" s="397">
        <v>235</v>
      </c>
      <c r="R142" s="398">
        <f t="shared" si="63"/>
        <v>446</v>
      </c>
      <c r="S142" s="397">
        <v>222</v>
      </c>
      <c r="T142" s="397">
        <v>229</v>
      </c>
      <c r="U142" s="399">
        <f t="shared" si="64"/>
        <v>451</v>
      </c>
      <c r="V142" s="396">
        <v>135</v>
      </c>
      <c r="W142" s="397">
        <v>147</v>
      </c>
      <c r="X142" s="398">
        <f t="shared" si="65"/>
        <v>282</v>
      </c>
      <c r="Y142" s="397">
        <v>153</v>
      </c>
      <c r="Z142" s="397">
        <v>134</v>
      </c>
      <c r="AA142" s="399">
        <f t="shared" si="66"/>
        <v>287</v>
      </c>
      <c r="AB142" s="396">
        <v>161</v>
      </c>
      <c r="AC142" s="397">
        <v>160</v>
      </c>
      <c r="AD142" s="398">
        <f t="shared" si="67"/>
        <v>321</v>
      </c>
      <c r="AE142" s="397">
        <v>206</v>
      </c>
      <c r="AF142" s="397">
        <v>239</v>
      </c>
      <c r="AG142" s="399">
        <f t="shared" si="68"/>
        <v>445</v>
      </c>
      <c r="AH142" s="396">
        <v>209</v>
      </c>
      <c r="AI142" s="397">
        <v>221</v>
      </c>
      <c r="AJ142" s="398">
        <f t="shared" si="69"/>
        <v>430</v>
      </c>
      <c r="AK142" s="397">
        <v>184</v>
      </c>
      <c r="AL142" s="397">
        <v>218</v>
      </c>
      <c r="AM142" s="399">
        <f t="shared" si="70"/>
        <v>402</v>
      </c>
      <c r="AN142" s="396">
        <v>141</v>
      </c>
      <c r="AO142" s="397">
        <v>170</v>
      </c>
      <c r="AP142" s="398">
        <f t="shared" si="71"/>
        <v>311</v>
      </c>
      <c r="AQ142" s="397">
        <v>126</v>
      </c>
      <c r="AR142" s="397">
        <v>143</v>
      </c>
      <c r="AS142" s="399">
        <f t="shared" si="72"/>
        <v>269</v>
      </c>
      <c r="AT142" s="396">
        <v>111</v>
      </c>
      <c r="AU142" s="397">
        <v>138</v>
      </c>
      <c r="AV142" s="398">
        <f t="shared" si="73"/>
        <v>249</v>
      </c>
      <c r="AW142" s="397">
        <v>106</v>
      </c>
      <c r="AX142" s="397">
        <v>110</v>
      </c>
      <c r="AY142" s="399">
        <f t="shared" si="74"/>
        <v>216</v>
      </c>
      <c r="AZ142" s="396">
        <v>78</v>
      </c>
      <c r="BA142" s="397">
        <v>79</v>
      </c>
      <c r="BB142" s="398">
        <f t="shared" si="75"/>
        <v>157</v>
      </c>
      <c r="BC142" s="397">
        <v>77</v>
      </c>
      <c r="BD142" s="397">
        <v>76</v>
      </c>
      <c r="BE142" s="399">
        <f t="shared" si="76"/>
        <v>153</v>
      </c>
      <c r="BF142" s="396">
        <v>34</v>
      </c>
      <c r="BG142" s="397">
        <v>35</v>
      </c>
      <c r="BH142" s="398">
        <f t="shared" si="77"/>
        <v>69</v>
      </c>
      <c r="BJ142" s="403">
        <f t="shared" si="58"/>
        <v>2589</v>
      </c>
      <c r="BK142" s="404">
        <f t="shared" si="58"/>
        <v>2728</v>
      </c>
      <c r="BL142" s="405">
        <f t="shared" si="78"/>
        <v>5317</v>
      </c>
    </row>
    <row r="143" spans="1:64" ht="15">
      <c r="A143" s="2428"/>
      <c r="B143" s="2437"/>
      <c r="C143" s="395" t="s">
        <v>1928</v>
      </c>
      <c r="D143" s="396">
        <v>55</v>
      </c>
      <c r="E143" s="397">
        <v>70</v>
      </c>
      <c r="F143" s="398">
        <f t="shared" si="59"/>
        <v>125</v>
      </c>
      <c r="G143" s="397">
        <v>108</v>
      </c>
      <c r="H143" s="397">
        <v>108</v>
      </c>
      <c r="I143" s="399">
        <f t="shared" si="60"/>
        <v>216</v>
      </c>
      <c r="J143" s="396">
        <v>225</v>
      </c>
      <c r="K143" s="397">
        <v>218</v>
      </c>
      <c r="L143" s="398">
        <f t="shared" si="61"/>
        <v>443</v>
      </c>
      <c r="M143" s="397">
        <v>221</v>
      </c>
      <c r="N143" s="397">
        <v>243</v>
      </c>
      <c r="O143" s="399">
        <f t="shared" si="62"/>
        <v>464</v>
      </c>
      <c r="P143" s="396">
        <v>276</v>
      </c>
      <c r="Q143" s="397">
        <v>270</v>
      </c>
      <c r="R143" s="398">
        <f t="shared" si="63"/>
        <v>546</v>
      </c>
      <c r="S143" s="397">
        <v>246</v>
      </c>
      <c r="T143" s="397">
        <v>223</v>
      </c>
      <c r="U143" s="399">
        <f t="shared" si="64"/>
        <v>469</v>
      </c>
      <c r="V143" s="396">
        <v>224</v>
      </c>
      <c r="W143" s="397">
        <v>194</v>
      </c>
      <c r="X143" s="398">
        <f t="shared" si="65"/>
        <v>418</v>
      </c>
      <c r="Y143" s="397">
        <v>179</v>
      </c>
      <c r="Z143" s="397">
        <v>191</v>
      </c>
      <c r="AA143" s="399">
        <f t="shared" si="66"/>
        <v>370</v>
      </c>
      <c r="AB143" s="396">
        <v>197</v>
      </c>
      <c r="AC143" s="397">
        <v>195</v>
      </c>
      <c r="AD143" s="398">
        <f t="shared" si="67"/>
        <v>392</v>
      </c>
      <c r="AE143" s="397">
        <v>222</v>
      </c>
      <c r="AF143" s="397">
        <v>218</v>
      </c>
      <c r="AG143" s="399">
        <f t="shared" si="68"/>
        <v>440</v>
      </c>
      <c r="AH143" s="396">
        <v>196</v>
      </c>
      <c r="AI143" s="397">
        <v>220</v>
      </c>
      <c r="AJ143" s="398">
        <f t="shared" si="69"/>
        <v>416</v>
      </c>
      <c r="AK143" s="397">
        <v>165</v>
      </c>
      <c r="AL143" s="397">
        <v>167</v>
      </c>
      <c r="AM143" s="399">
        <f t="shared" si="70"/>
        <v>332</v>
      </c>
      <c r="AN143" s="396">
        <v>142</v>
      </c>
      <c r="AO143" s="397">
        <v>158</v>
      </c>
      <c r="AP143" s="398">
        <f t="shared" si="71"/>
        <v>300</v>
      </c>
      <c r="AQ143" s="397">
        <v>146</v>
      </c>
      <c r="AR143" s="397">
        <v>149</v>
      </c>
      <c r="AS143" s="399">
        <f t="shared" si="72"/>
        <v>295</v>
      </c>
      <c r="AT143" s="396">
        <v>136</v>
      </c>
      <c r="AU143" s="397">
        <v>137</v>
      </c>
      <c r="AV143" s="398">
        <f t="shared" si="73"/>
        <v>273</v>
      </c>
      <c r="AW143" s="397">
        <v>94</v>
      </c>
      <c r="AX143" s="397">
        <v>116</v>
      </c>
      <c r="AY143" s="399">
        <f t="shared" si="74"/>
        <v>210</v>
      </c>
      <c r="AZ143" s="396">
        <v>77</v>
      </c>
      <c r="BA143" s="397">
        <v>68</v>
      </c>
      <c r="BB143" s="398">
        <f t="shared" si="75"/>
        <v>145</v>
      </c>
      <c r="BC143" s="397">
        <v>87</v>
      </c>
      <c r="BD143" s="397">
        <v>74</v>
      </c>
      <c r="BE143" s="399">
        <f t="shared" si="76"/>
        <v>161</v>
      </c>
      <c r="BF143" s="396">
        <v>45</v>
      </c>
      <c r="BG143" s="397">
        <v>39</v>
      </c>
      <c r="BH143" s="398">
        <f t="shared" si="77"/>
        <v>84</v>
      </c>
      <c r="BJ143" s="403">
        <f t="shared" si="58"/>
        <v>3041</v>
      </c>
      <c r="BK143" s="404">
        <f t="shared" si="58"/>
        <v>3058</v>
      </c>
      <c r="BL143" s="405">
        <f t="shared" si="78"/>
        <v>6099</v>
      </c>
    </row>
    <row r="144" spans="1:64" ht="15">
      <c r="A144" s="2428"/>
      <c r="B144" s="2437"/>
      <c r="C144" s="395" t="s">
        <v>1929</v>
      </c>
      <c r="D144" s="396">
        <v>1507</v>
      </c>
      <c r="E144" s="397">
        <v>1476</v>
      </c>
      <c r="F144" s="398">
        <f t="shared" si="59"/>
        <v>2983</v>
      </c>
      <c r="G144" s="397">
        <v>2579</v>
      </c>
      <c r="H144" s="397">
        <v>2654</v>
      </c>
      <c r="I144" s="399">
        <f t="shared" si="60"/>
        <v>5233</v>
      </c>
      <c r="J144" s="396">
        <v>4302</v>
      </c>
      <c r="K144" s="397">
        <v>4574</v>
      </c>
      <c r="L144" s="398">
        <f t="shared" si="61"/>
        <v>8876</v>
      </c>
      <c r="M144" s="397">
        <v>4626</v>
      </c>
      <c r="N144" s="397">
        <v>4904</v>
      </c>
      <c r="O144" s="399">
        <f t="shared" si="62"/>
        <v>9530</v>
      </c>
      <c r="P144" s="396">
        <v>5276</v>
      </c>
      <c r="Q144" s="397">
        <v>5331</v>
      </c>
      <c r="R144" s="398">
        <f t="shared" si="63"/>
        <v>10607</v>
      </c>
      <c r="S144" s="397">
        <v>5469</v>
      </c>
      <c r="T144" s="397">
        <v>4464</v>
      </c>
      <c r="U144" s="399">
        <f t="shared" si="64"/>
        <v>9933</v>
      </c>
      <c r="V144" s="396">
        <v>4800</v>
      </c>
      <c r="W144" s="397">
        <v>3465</v>
      </c>
      <c r="X144" s="398">
        <f t="shared" si="65"/>
        <v>8265</v>
      </c>
      <c r="Y144" s="397">
        <v>4807</v>
      </c>
      <c r="Z144" s="397">
        <v>3636</v>
      </c>
      <c r="AA144" s="399">
        <f t="shared" si="66"/>
        <v>8443</v>
      </c>
      <c r="AB144" s="396">
        <v>4939</v>
      </c>
      <c r="AC144" s="397">
        <v>3884</v>
      </c>
      <c r="AD144" s="398">
        <f t="shared" si="67"/>
        <v>8823</v>
      </c>
      <c r="AE144" s="397">
        <v>4805</v>
      </c>
      <c r="AF144" s="397">
        <v>3844</v>
      </c>
      <c r="AG144" s="399">
        <f t="shared" si="68"/>
        <v>8649</v>
      </c>
      <c r="AH144" s="396">
        <v>4875</v>
      </c>
      <c r="AI144" s="397">
        <v>4106</v>
      </c>
      <c r="AJ144" s="398">
        <f t="shared" si="69"/>
        <v>8981</v>
      </c>
      <c r="AK144" s="397">
        <v>4017</v>
      </c>
      <c r="AL144" s="397">
        <v>3486</v>
      </c>
      <c r="AM144" s="399">
        <f t="shared" si="70"/>
        <v>7503</v>
      </c>
      <c r="AN144" s="396">
        <v>3232</v>
      </c>
      <c r="AO144" s="397">
        <v>2844</v>
      </c>
      <c r="AP144" s="398">
        <f t="shared" si="71"/>
        <v>6076</v>
      </c>
      <c r="AQ144" s="397">
        <v>2673</v>
      </c>
      <c r="AR144" s="397">
        <v>2341</v>
      </c>
      <c r="AS144" s="399">
        <f t="shared" si="72"/>
        <v>5014</v>
      </c>
      <c r="AT144" s="396">
        <v>2180</v>
      </c>
      <c r="AU144" s="397">
        <v>1777</v>
      </c>
      <c r="AV144" s="398">
        <f t="shared" si="73"/>
        <v>3957</v>
      </c>
      <c r="AW144" s="397">
        <v>1719</v>
      </c>
      <c r="AX144" s="397">
        <v>1430</v>
      </c>
      <c r="AY144" s="399">
        <f t="shared" si="74"/>
        <v>3149</v>
      </c>
      <c r="AZ144" s="396">
        <v>1215</v>
      </c>
      <c r="BA144" s="397">
        <v>1009</v>
      </c>
      <c r="BB144" s="398">
        <f t="shared" si="75"/>
        <v>2224</v>
      </c>
      <c r="BC144" s="397">
        <v>1330</v>
      </c>
      <c r="BD144" s="397">
        <v>831</v>
      </c>
      <c r="BE144" s="399">
        <f t="shared" si="76"/>
        <v>2161</v>
      </c>
      <c r="BF144" s="396">
        <v>481</v>
      </c>
      <c r="BG144" s="397">
        <v>331</v>
      </c>
      <c r="BH144" s="398">
        <f t="shared" si="77"/>
        <v>812</v>
      </c>
      <c r="BJ144" s="403">
        <f t="shared" si="58"/>
        <v>64832</v>
      </c>
      <c r="BK144" s="404">
        <f t="shared" si="58"/>
        <v>56387</v>
      </c>
      <c r="BL144" s="405">
        <f t="shared" si="78"/>
        <v>121219</v>
      </c>
    </row>
    <row r="145" spans="1:64" ht="15">
      <c r="A145" s="2428"/>
      <c r="B145" s="2437"/>
      <c r="C145" s="395" t="s">
        <v>1930</v>
      </c>
      <c r="D145" s="396">
        <v>40</v>
      </c>
      <c r="E145" s="397">
        <v>55</v>
      </c>
      <c r="F145" s="398">
        <f t="shared" si="59"/>
        <v>95</v>
      </c>
      <c r="G145" s="397">
        <v>77</v>
      </c>
      <c r="H145" s="397">
        <v>94</v>
      </c>
      <c r="I145" s="399">
        <f t="shared" si="60"/>
        <v>171</v>
      </c>
      <c r="J145" s="396">
        <v>205</v>
      </c>
      <c r="K145" s="397">
        <v>194</v>
      </c>
      <c r="L145" s="398">
        <f t="shared" si="61"/>
        <v>399</v>
      </c>
      <c r="M145" s="397">
        <v>245</v>
      </c>
      <c r="N145" s="397">
        <v>242</v>
      </c>
      <c r="O145" s="399">
        <f t="shared" si="62"/>
        <v>487</v>
      </c>
      <c r="P145" s="396">
        <v>311</v>
      </c>
      <c r="Q145" s="397">
        <v>323</v>
      </c>
      <c r="R145" s="398">
        <f t="shared" si="63"/>
        <v>634</v>
      </c>
      <c r="S145" s="397">
        <v>244</v>
      </c>
      <c r="T145" s="397">
        <v>247</v>
      </c>
      <c r="U145" s="399">
        <f t="shared" si="64"/>
        <v>491</v>
      </c>
      <c r="V145" s="396">
        <v>181</v>
      </c>
      <c r="W145" s="397">
        <v>149</v>
      </c>
      <c r="X145" s="398">
        <f t="shared" si="65"/>
        <v>330</v>
      </c>
      <c r="Y145" s="397">
        <v>185</v>
      </c>
      <c r="Z145" s="397">
        <v>154</v>
      </c>
      <c r="AA145" s="399">
        <f t="shared" si="66"/>
        <v>339</v>
      </c>
      <c r="AB145" s="396">
        <v>238</v>
      </c>
      <c r="AC145" s="397">
        <v>207</v>
      </c>
      <c r="AD145" s="398">
        <f t="shared" si="67"/>
        <v>445</v>
      </c>
      <c r="AE145" s="397">
        <v>274</v>
      </c>
      <c r="AF145" s="397">
        <v>227</v>
      </c>
      <c r="AG145" s="399">
        <f t="shared" si="68"/>
        <v>501</v>
      </c>
      <c r="AH145" s="396">
        <v>281</v>
      </c>
      <c r="AI145" s="397">
        <v>277</v>
      </c>
      <c r="AJ145" s="398">
        <f t="shared" si="69"/>
        <v>558</v>
      </c>
      <c r="AK145" s="397">
        <v>228</v>
      </c>
      <c r="AL145" s="397">
        <v>254</v>
      </c>
      <c r="AM145" s="399">
        <f t="shared" si="70"/>
        <v>482</v>
      </c>
      <c r="AN145" s="396">
        <v>226</v>
      </c>
      <c r="AO145" s="397">
        <v>248</v>
      </c>
      <c r="AP145" s="398">
        <f t="shared" si="71"/>
        <v>474</v>
      </c>
      <c r="AQ145" s="397">
        <v>175</v>
      </c>
      <c r="AR145" s="397">
        <v>217</v>
      </c>
      <c r="AS145" s="399">
        <f t="shared" si="72"/>
        <v>392</v>
      </c>
      <c r="AT145" s="396">
        <v>137</v>
      </c>
      <c r="AU145" s="397">
        <v>179</v>
      </c>
      <c r="AV145" s="398">
        <f t="shared" si="73"/>
        <v>316</v>
      </c>
      <c r="AW145" s="397">
        <v>138</v>
      </c>
      <c r="AX145" s="397">
        <v>139</v>
      </c>
      <c r="AY145" s="399">
        <f t="shared" si="74"/>
        <v>277</v>
      </c>
      <c r="AZ145" s="396">
        <v>104</v>
      </c>
      <c r="BA145" s="397">
        <v>112</v>
      </c>
      <c r="BB145" s="398">
        <f t="shared" si="75"/>
        <v>216</v>
      </c>
      <c r="BC145" s="397">
        <v>107</v>
      </c>
      <c r="BD145" s="397">
        <v>92</v>
      </c>
      <c r="BE145" s="399">
        <f t="shared" si="76"/>
        <v>199</v>
      </c>
      <c r="BF145" s="396">
        <v>44</v>
      </c>
      <c r="BG145" s="397">
        <v>39</v>
      </c>
      <c r="BH145" s="398">
        <f t="shared" si="77"/>
        <v>83</v>
      </c>
      <c r="BJ145" s="403">
        <f t="shared" si="58"/>
        <v>3440</v>
      </c>
      <c r="BK145" s="404">
        <f t="shared" si="58"/>
        <v>3449</v>
      </c>
      <c r="BL145" s="405">
        <f t="shared" si="78"/>
        <v>6889</v>
      </c>
    </row>
    <row r="146" spans="1:64" ht="15">
      <c r="A146" s="2428"/>
      <c r="B146" s="2437"/>
      <c r="C146" s="395" t="s">
        <v>1931</v>
      </c>
      <c r="D146" s="396">
        <v>32</v>
      </c>
      <c r="E146" s="397">
        <v>25</v>
      </c>
      <c r="F146" s="398">
        <f t="shared" si="59"/>
        <v>57</v>
      </c>
      <c r="G146" s="397">
        <v>33</v>
      </c>
      <c r="H146" s="397">
        <v>64</v>
      </c>
      <c r="I146" s="399">
        <f t="shared" si="60"/>
        <v>97</v>
      </c>
      <c r="J146" s="396">
        <v>145</v>
      </c>
      <c r="K146" s="397">
        <v>165</v>
      </c>
      <c r="L146" s="398">
        <f t="shared" si="61"/>
        <v>310</v>
      </c>
      <c r="M146" s="397">
        <v>179</v>
      </c>
      <c r="N146" s="397">
        <v>211</v>
      </c>
      <c r="O146" s="399">
        <f t="shared" si="62"/>
        <v>390</v>
      </c>
      <c r="P146" s="396">
        <v>200</v>
      </c>
      <c r="Q146" s="397">
        <v>228</v>
      </c>
      <c r="R146" s="398">
        <f t="shared" si="63"/>
        <v>428</v>
      </c>
      <c r="S146" s="397">
        <v>197</v>
      </c>
      <c r="T146" s="397">
        <v>180</v>
      </c>
      <c r="U146" s="399">
        <f t="shared" si="64"/>
        <v>377</v>
      </c>
      <c r="V146" s="396">
        <v>169</v>
      </c>
      <c r="W146" s="397">
        <v>127</v>
      </c>
      <c r="X146" s="398">
        <f t="shared" si="65"/>
        <v>296</v>
      </c>
      <c r="Y146" s="397">
        <v>134</v>
      </c>
      <c r="Z146" s="397">
        <v>129</v>
      </c>
      <c r="AA146" s="399">
        <f t="shared" si="66"/>
        <v>263</v>
      </c>
      <c r="AB146" s="396">
        <v>157</v>
      </c>
      <c r="AC146" s="397">
        <v>143</v>
      </c>
      <c r="AD146" s="398">
        <f t="shared" si="67"/>
        <v>300</v>
      </c>
      <c r="AE146" s="397">
        <v>185</v>
      </c>
      <c r="AF146" s="397">
        <v>197</v>
      </c>
      <c r="AG146" s="399">
        <f t="shared" si="68"/>
        <v>382</v>
      </c>
      <c r="AH146" s="396">
        <v>200</v>
      </c>
      <c r="AI146" s="397">
        <v>209</v>
      </c>
      <c r="AJ146" s="398">
        <f t="shared" si="69"/>
        <v>409</v>
      </c>
      <c r="AK146" s="397">
        <v>176</v>
      </c>
      <c r="AL146" s="397">
        <v>184</v>
      </c>
      <c r="AM146" s="399">
        <f t="shared" si="70"/>
        <v>360</v>
      </c>
      <c r="AN146" s="396">
        <v>138</v>
      </c>
      <c r="AO146" s="397">
        <v>137</v>
      </c>
      <c r="AP146" s="398">
        <f t="shared" si="71"/>
        <v>275</v>
      </c>
      <c r="AQ146" s="397">
        <v>103</v>
      </c>
      <c r="AR146" s="397">
        <v>118</v>
      </c>
      <c r="AS146" s="399">
        <f t="shared" si="72"/>
        <v>221</v>
      </c>
      <c r="AT146" s="396">
        <v>86</v>
      </c>
      <c r="AU146" s="397">
        <v>102</v>
      </c>
      <c r="AV146" s="398">
        <f t="shared" si="73"/>
        <v>188</v>
      </c>
      <c r="AW146" s="397">
        <v>77</v>
      </c>
      <c r="AX146" s="397">
        <v>79</v>
      </c>
      <c r="AY146" s="399">
        <f t="shared" si="74"/>
        <v>156</v>
      </c>
      <c r="AZ146" s="396">
        <v>60</v>
      </c>
      <c r="BA146" s="397">
        <v>51</v>
      </c>
      <c r="BB146" s="398">
        <f t="shared" si="75"/>
        <v>111</v>
      </c>
      <c r="BC146" s="397">
        <v>83</v>
      </c>
      <c r="BD146" s="397">
        <v>64</v>
      </c>
      <c r="BE146" s="399">
        <f t="shared" si="76"/>
        <v>147</v>
      </c>
      <c r="BF146" s="396">
        <v>37</v>
      </c>
      <c r="BG146" s="397">
        <v>29</v>
      </c>
      <c r="BH146" s="398">
        <f t="shared" si="77"/>
        <v>66</v>
      </c>
      <c r="BJ146" s="403">
        <f t="shared" si="58"/>
        <v>2391</v>
      </c>
      <c r="BK146" s="404">
        <f t="shared" si="58"/>
        <v>2442</v>
      </c>
      <c r="BL146" s="405">
        <f t="shared" si="78"/>
        <v>4833</v>
      </c>
    </row>
    <row r="147" spans="1:64" ht="15">
      <c r="A147" s="2428"/>
      <c r="B147" s="2437"/>
      <c r="C147" s="395" t="s">
        <v>1932</v>
      </c>
      <c r="D147" s="396">
        <v>265</v>
      </c>
      <c r="E147" s="397">
        <v>314</v>
      </c>
      <c r="F147" s="398">
        <f t="shared" si="59"/>
        <v>579</v>
      </c>
      <c r="G147" s="397">
        <v>541</v>
      </c>
      <c r="H147" s="397">
        <v>551</v>
      </c>
      <c r="I147" s="399">
        <f t="shared" si="60"/>
        <v>1092</v>
      </c>
      <c r="J147" s="396">
        <v>1075</v>
      </c>
      <c r="K147" s="397">
        <v>1153</v>
      </c>
      <c r="L147" s="398">
        <f t="shared" si="61"/>
        <v>2228</v>
      </c>
      <c r="M147" s="397">
        <v>1228</v>
      </c>
      <c r="N147" s="397">
        <v>1339</v>
      </c>
      <c r="O147" s="399">
        <f t="shared" si="62"/>
        <v>2567</v>
      </c>
      <c r="P147" s="396">
        <v>1339</v>
      </c>
      <c r="Q147" s="397">
        <v>1369</v>
      </c>
      <c r="R147" s="398">
        <f t="shared" si="63"/>
        <v>2708</v>
      </c>
      <c r="S147" s="397">
        <v>1328</v>
      </c>
      <c r="T147" s="397">
        <v>1168</v>
      </c>
      <c r="U147" s="399">
        <f t="shared" si="64"/>
        <v>2496</v>
      </c>
      <c r="V147" s="396">
        <v>1134</v>
      </c>
      <c r="W147" s="397">
        <v>905</v>
      </c>
      <c r="X147" s="398">
        <f t="shared" si="65"/>
        <v>2039</v>
      </c>
      <c r="Y147" s="397">
        <v>1242</v>
      </c>
      <c r="Z147" s="397">
        <v>1035</v>
      </c>
      <c r="AA147" s="399">
        <f t="shared" si="66"/>
        <v>2277</v>
      </c>
      <c r="AB147" s="396">
        <v>1119</v>
      </c>
      <c r="AC147" s="397">
        <v>1065</v>
      </c>
      <c r="AD147" s="398">
        <f t="shared" si="67"/>
        <v>2184</v>
      </c>
      <c r="AE147" s="397">
        <v>1186</v>
      </c>
      <c r="AF147" s="397">
        <v>1031</v>
      </c>
      <c r="AG147" s="399">
        <f t="shared" si="68"/>
        <v>2217</v>
      </c>
      <c r="AH147" s="396">
        <v>1272</v>
      </c>
      <c r="AI147" s="397">
        <v>1192</v>
      </c>
      <c r="AJ147" s="398">
        <f t="shared" si="69"/>
        <v>2464</v>
      </c>
      <c r="AK147" s="397">
        <v>1075</v>
      </c>
      <c r="AL147" s="397">
        <v>1032</v>
      </c>
      <c r="AM147" s="399">
        <f t="shared" si="70"/>
        <v>2107</v>
      </c>
      <c r="AN147" s="396">
        <v>908</v>
      </c>
      <c r="AO147" s="397">
        <v>878</v>
      </c>
      <c r="AP147" s="398">
        <f t="shared" si="71"/>
        <v>1786</v>
      </c>
      <c r="AQ147" s="397">
        <v>796</v>
      </c>
      <c r="AR147" s="397">
        <v>727</v>
      </c>
      <c r="AS147" s="399">
        <f t="shared" si="72"/>
        <v>1523</v>
      </c>
      <c r="AT147" s="396">
        <v>602</v>
      </c>
      <c r="AU147" s="397">
        <v>570</v>
      </c>
      <c r="AV147" s="398">
        <f t="shared" si="73"/>
        <v>1172</v>
      </c>
      <c r="AW147" s="397">
        <v>511</v>
      </c>
      <c r="AX147" s="397">
        <v>509</v>
      </c>
      <c r="AY147" s="399">
        <f t="shared" si="74"/>
        <v>1020</v>
      </c>
      <c r="AZ147" s="396">
        <v>344</v>
      </c>
      <c r="BA147" s="397">
        <v>309</v>
      </c>
      <c r="BB147" s="398">
        <f t="shared" si="75"/>
        <v>653</v>
      </c>
      <c r="BC147" s="397">
        <v>355</v>
      </c>
      <c r="BD147" s="397">
        <v>302</v>
      </c>
      <c r="BE147" s="399">
        <f t="shared" si="76"/>
        <v>657</v>
      </c>
      <c r="BF147" s="396">
        <v>133</v>
      </c>
      <c r="BG147" s="397">
        <v>120</v>
      </c>
      <c r="BH147" s="398">
        <f t="shared" si="77"/>
        <v>253</v>
      </c>
      <c r="BJ147" s="403">
        <f t="shared" si="58"/>
        <v>16453</v>
      </c>
      <c r="BK147" s="404">
        <f t="shared" si="58"/>
        <v>15569</v>
      </c>
      <c r="BL147" s="405">
        <f t="shared" si="78"/>
        <v>32022</v>
      </c>
    </row>
    <row r="148" spans="1:64" ht="15">
      <c r="A148" s="2428"/>
      <c r="B148" s="2437"/>
      <c r="C148" s="395" t="s">
        <v>1933</v>
      </c>
      <c r="D148" s="396">
        <v>82</v>
      </c>
      <c r="E148" s="397">
        <v>88</v>
      </c>
      <c r="F148" s="398">
        <f t="shared" si="59"/>
        <v>170</v>
      </c>
      <c r="G148" s="397">
        <v>138</v>
      </c>
      <c r="H148" s="397">
        <v>154</v>
      </c>
      <c r="I148" s="399">
        <f t="shared" si="60"/>
        <v>292</v>
      </c>
      <c r="J148" s="396">
        <v>287</v>
      </c>
      <c r="K148" s="397">
        <v>299</v>
      </c>
      <c r="L148" s="398">
        <f t="shared" si="61"/>
        <v>586</v>
      </c>
      <c r="M148" s="397">
        <v>327</v>
      </c>
      <c r="N148" s="397">
        <v>351</v>
      </c>
      <c r="O148" s="399">
        <f t="shared" si="62"/>
        <v>678</v>
      </c>
      <c r="P148" s="396">
        <v>391</v>
      </c>
      <c r="Q148" s="397">
        <v>404</v>
      </c>
      <c r="R148" s="398">
        <f t="shared" si="63"/>
        <v>795</v>
      </c>
      <c r="S148" s="397">
        <v>334</v>
      </c>
      <c r="T148" s="397">
        <v>316</v>
      </c>
      <c r="U148" s="399">
        <f t="shared" si="64"/>
        <v>650</v>
      </c>
      <c r="V148" s="396">
        <v>225</v>
      </c>
      <c r="W148" s="397">
        <v>213</v>
      </c>
      <c r="X148" s="398">
        <f t="shared" si="65"/>
        <v>438</v>
      </c>
      <c r="Y148" s="397">
        <v>314</v>
      </c>
      <c r="Z148" s="397">
        <v>258</v>
      </c>
      <c r="AA148" s="399">
        <f t="shared" si="66"/>
        <v>572</v>
      </c>
      <c r="AB148" s="396">
        <v>304</v>
      </c>
      <c r="AC148" s="397">
        <v>291</v>
      </c>
      <c r="AD148" s="398">
        <f t="shared" si="67"/>
        <v>595</v>
      </c>
      <c r="AE148" s="397">
        <v>330</v>
      </c>
      <c r="AF148" s="397">
        <v>295</v>
      </c>
      <c r="AG148" s="399">
        <f t="shared" si="68"/>
        <v>625</v>
      </c>
      <c r="AH148" s="396">
        <v>308</v>
      </c>
      <c r="AI148" s="397">
        <v>328</v>
      </c>
      <c r="AJ148" s="398">
        <f t="shared" si="69"/>
        <v>636</v>
      </c>
      <c r="AK148" s="397">
        <v>266</v>
      </c>
      <c r="AL148" s="397">
        <v>283</v>
      </c>
      <c r="AM148" s="399">
        <f t="shared" si="70"/>
        <v>549</v>
      </c>
      <c r="AN148" s="396">
        <v>216</v>
      </c>
      <c r="AO148" s="397">
        <v>225</v>
      </c>
      <c r="AP148" s="398">
        <f t="shared" si="71"/>
        <v>441</v>
      </c>
      <c r="AQ148" s="397">
        <v>192</v>
      </c>
      <c r="AR148" s="397">
        <v>187</v>
      </c>
      <c r="AS148" s="399">
        <f t="shared" si="72"/>
        <v>379</v>
      </c>
      <c r="AT148" s="396">
        <v>155</v>
      </c>
      <c r="AU148" s="397">
        <v>166</v>
      </c>
      <c r="AV148" s="398">
        <f t="shared" si="73"/>
        <v>321</v>
      </c>
      <c r="AW148" s="397">
        <v>140</v>
      </c>
      <c r="AX148" s="397">
        <v>125</v>
      </c>
      <c r="AY148" s="399">
        <f t="shared" si="74"/>
        <v>265</v>
      </c>
      <c r="AZ148" s="396">
        <v>103</v>
      </c>
      <c r="BA148" s="397">
        <v>105</v>
      </c>
      <c r="BB148" s="398">
        <f t="shared" si="75"/>
        <v>208</v>
      </c>
      <c r="BC148" s="397">
        <v>106</v>
      </c>
      <c r="BD148" s="397">
        <v>87</v>
      </c>
      <c r="BE148" s="399">
        <f t="shared" si="76"/>
        <v>193</v>
      </c>
      <c r="BF148" s="396">
        <v>44</v>
      </c>
      <c r="BG148" s="397">
        <v>39</v>
      </c>
      <c r="BH148" s="398">
        <f t="shared" si="77"/>
        <v>83</v>
      </c>
      <c r="BJ148" s="403">
        <f t="shared" si="58"/>
        <v>4262</v>
      </c>
      <c r="BK148" s="404">
        <f t="shared" si="58"/>
        <v>4214</v>
      </c>
      <c r="BL148" s="405">
        <f t="shared" si="78"/>
        <v>8476</v>
      </c>
    </row>
    <row r="149" spans="1:64" ht="15">
      <c r="A149" s="2428"/>
      <c r="B149" s="2437"/>
      <c r="C149" s="395" t="s">
        <v>1934</v>
      </c>
      <c r="D149" s="396">
        <v>122</v>
      </c>
      <c r="E149" s="397">
        <v>147</v>
      </c>
      <c r="F149" s="398">
        <f t="shared" si="59"/>
        <v>269</v>
      </c>
      <c r="G149" s="397">
        <v>256</v>
      </c>
      <c r="H149" s="397">
        <v>255</v>
      </c>
      <c r="I149" s="399">
        <f t="shared" si="60"/>
        <v>511</v>
      </c>
      <c r="J149" s="396">
        <v>415</v>
      </c>
      <c r="K149" s="397">
        <v>479</v>
      </c>
      <c r="L149" s="398">
        <f t="shared" si="61"/>
        <v>894</v>
      </c>
      <c r="M149" s="397">
        <v>457</v>
      </c>
      <c r="N149" s="397">
        <v>488</v>
      </c>
      <c r="O149" s="399">
        <f t="shared" si="62"/>
        <v>945</v>
      </c>
      <c r="P149" s="396">
        <v>548</v>
      </c>
      <c r="Q149" s="397">
        <v>502</v>
      </c>
      <c r="R149" s="398">
        <f t="shared" si="63"/>
        <v>1050</v>
      </c>
      <c r="S149" s="397">
        <v>514</v>
      </c>
      <c r="T149" s="397">
        <v>452</v>
      </c>
      <c r="U149" s="399">
        <f t="shared" si="64"/>
        <v>966</v>
      </c>
      <c r="V149" s="396">
        <v>463</v>
      </c>
      <c r="W149" s="397">
        <v>373</v>
      </c>
      <c r="X149" s="398">
        <f t="shared" si="65"/>
        <v>836</v>
      </c>
      <c r="Y149" s="397">
        <v>424</v>
      </c>
      <c r="Z149" s="397">
        <v>322</v>
      </c>
      <c r="AA149" s="399">
        <f t="shared" si="66"/>
        <v>746</v>
      </c>
      <c r="AB149" s="396">
        <v>471</v>
      </c>
      <c r="AC149" s="397">
        <v>419</v>
      </c>
      <c r="AD149" s="398">
        <f t="shared" si="67"/>
        <v>890</v>
      </c>
      <c r="AE149" s="397">
        <v>462</v>
      </c>
      <c r="AF149" s="397">
        <v>446</v>
      </c>
      <c r="AG149" s="399">
        <f t="shared" si="68"/>
        <v>908</v>
      </c>
      <c r="AH149" s="396">
        <v>468</v>
      </c>
      <c r="AI149" s="397">
        <v>429</v>
      </c>
      <c r="AJ149" s="398">
        <f t="shared" si="69"/>
        <v>897</v>
      </c>
      <c r="AK149" s="397">
        <v>372</v>
      </c>
      <c r="AL149" s="397">
        <v>351</v>
      </c>
      <c r="AM149" s="399">
        <f t="shared" si="70"/>
        <v>723</v>
      </c>
      <c r="AN149" s="396">
        <v>278</v>
      </c>
      <c r="AO149" s="397">
        <v>283</v>
      </c>
      <c r="AP149" s="398">
        <f t="shared" si="71"/>
        <v>561</v>
      </c>
      <c r="AQ149" s="397">
        <v>242</v>
      </c>
      <c r="AR149" s="397">
        <v>261</v>
      </c>
      <c r="AS149" s="399">
        <f t="shared" si="72"/>
        <v>503</v>
      </c>
      <c r="AT149" s="396">
        <v>193</v>
      </c>
      <c r="AU149" s="397">
        <v>171</v>
      </c>
      <c r="AV149" s="398">
        <f t="shared" si="73"/>
        <v>364</v>
      </c>
      <c r="AW149" s="397">
        <v>144</v>
      </c>
      <c r="AX149" s="397">
        <v>172</v>
      </c>
      <c r="AY149" s="399">
        <f t="shared" si="74"/>
        <v>316</v>
      </c>
      <c r="AZ149" s="396">
        <v>110</v>
      </c>
      <c r="BA149" s="397">
        <v>100</v>
      </c>
      <c r="BB149" s="398">
        <f t="shared" si="75"/>
        <v>210</v>
      </c>
      <c r="BC149" s="397">
        <v>95</v>
      </c>
      <c r="BD149" s="397">
        <v>100</v>
      </c>
      <c r="BE149" s="399">
        <f t="shared" si="76"/>
        <v>195</v>
      </c>
      <c r="BF149" s="396">
        <v>35</v>
      </c>
      <c r="BG149" s="397">
        <v>41</v>
      </c>
      <c r="BH149" s="398">
        <f t="shared" si="77"/>
        <v>76</v>
      </c>
      <c r="BJ149" s="403">
        <f t="shared" si="58"/>
        <v>6069</v>
      </c>
      <c r="BK149" s="404">
        <f t="shared" si="58"/>
        <v>5791</v>
      </c>
      <c r="BL149" s="405">
        <f t="shared" si="78"/>
        <v>11860</v>
      </c>
    </row>
    <row r="150" spans="1:64" ht="15">
      <c r="A150" s="2428"/>
      <c r="B150" s="2437"/>
      <c r="C150" s="395" t="s">
        <v>1935</v>
      </c>
      <c r="D150" s="396">
        <v>104</v>
      </c>
      <c r="E150" s="397">
        <v>143</v>
      </c>
      <c r="F150" s="398">
        <f t="shared" si="59"/>
        <v>247</v>
      </c>
      <c r="G150" s="397">
        <v>213</v>
      </c>
      <c r="H150" s="397">
        <v>241</v>
      </c>
      <c r="I150" s="399">
        <f t="shared" si="60"/>
        <v>454</v>
      </c>
      <c r="J150" s="396">
        <v>515</v>
      </c>
      <c r="K150" s="397">
        <v>518</v>
      </c>
      <c r="L150" s="398">
        <f t="shared" si="61"/>
        <v>1033</v>
      </c>
      <c r="M150" s="397">
        <v>560</v>
      </c>
      <c r="N150" s="397">
        <v>572</v>
      </c>
      <c r="O150" s="399">
        <f t="shared" si="62"/>
        <v>1132</v>
      </c>
      <c r="P150" s="396">
        <v>683</v>
      </c>
      <c r="Q150" s="397">
        <v>662</v>
      </c>
      <c r="R150" s="398">
        <f t="shared" si="63"/>
        <v>1345</v>
      </c>
      <c r="S150" s="397">
        <v>645</v>
      </c>
      <c r="T150" s="397">
        <v>563</v>
      </c>
      <c r="U150" s="399">
        <f t="shared" si="64"/>
        <v>1208</v>
      </c>
      <c r="V150" s="396">
        <v>566</v>
      </c>
      <c r="W150" s="397">
        <v>496</v>
      </c>
      <c r="X150" s="398">
        <f t="shared" si="65"/>
        <v>1062</v>
      </c>
      <c r="Y150" s="397">
        <v>582</v>
      </c>
      <c r="Z150" s="397">
        <v>492</v>
      </c>
      <c r="AA150" s="399">
        <f t="shared" si="66"/>
        <v>1074</v>
      </c>
      <c r="AB150" s="396">
        <v>600</v>
      </c>
      <c r="AC150" s="397">
        <v>504</v>
      </c>
      <c r="AD150" s="398">
        <f t="shared" si="67"/>
        <v>1104</v>
      </c>
      <c r="AE150" s="397">
        <v>604</v>
      </c>
      <c r="AF150" s="397">
        <v>588</v>
      </c>
      <c r="AG150" s="399">
        <f t="shared" si="68"/>
        <v>1192</v>
      </c>
      <c r="AH150" s="396">
        <v>557</v>
      </c>
      <c r="AI150" s="397">
        <v>632</v>
      </c>
      <c r="AJ150" s="398">
        <f t="shared" si="69"/>
        <v>1189</v>
      </c>
      <c r="AK150" s="397">
        <v>481</v>
      </c>
      <c r="AL150" s="397">
        <v>527</v>
      </c>
      <c r="AM150" s="399">
        <f t="shared" si="70"/>
        <v>1008</v>
      </c>
      <c r="AN150" s="396">
        <v>430</v>
      </c>
      <c r="AO150" s="397">
        <v>451</v>
      </c>
      <c r="AP150" s="398">
        <f t="shared" si="71"/>
        <v>881</v>
      </c>
      <c r="AQ150" s="397">
        <v>297</v>
      </c>
      <c r="AR150" s="397">
        <v>366</v>
      </c>
      <c r="AS150" s="399">
        <f t="shared" si="72"/>
        <v>663</v>
      </c>
      <c r="AT150" s="396">
        <v>269</v>
      </c>
      <c r="AU150" s="397">
        <v>305</v>
      </c>
      <c r="AV150" s="398">
        <f t="shared" si="73"/>
        <v>574</v>
      </c>
      <c r="AW150" s="397">
        <v>224</v>
      </c>
      <c r="AX150" s="397">
        <v>216</v>
      </c>
      <c r="AY150" s="399">
        <f t="shared" si="74"/>
        <v>440</v>
      </c>
      <c r="AZ150" s="396">
        <v>142</v>
      </c>
      <c r="BA150" s="397">
        <v>199</v>
      </c>
      <c r="BB150" s="398">
        <f t="shared" si="75"/>
        <v>341</v>
      </c>
      <c r="BC150" s="397">
        <v>149</v>
      </c>
      <c r="BD150" s="397">
        <v>141</v>
      </c>
      <c r="BE150" s="399">
        <f t="shared" si="76"/>
        <v>290</v>
      </c>
      <c r="BF150" s="396">
        <v>55</v>
      </c>
      <c r="BG150" s="397">
        <v>56</v>
      </c>
      <c r="BH150" s="398">
        <f t="shared" si="77"/>
        <v>111</v>
      </c>
      <c r="BJ150" s="403">
        <f t="shared" si="58"/>
        <v>7676</v>
      </c>
      <c r="BK150" s="404">
        <f t="shared" si="58"/>
        <v>7672</v>
      </c>
      <c r="BL150" s="405">
        <f t="shared" si="78"/>
        <v>15348</v>
      </c>
    </row>
    <row r="151" spans="1:64" ht="15">
      <c r="A151" s="2428"/>
      <c r="B151" s="2437"/>
      <c r="C151" s="395" t="s">
        <v>1936</v>
      </c>
      <c r="D151" s="396">
        <v>178</v>
      </c>
      <c r="E151" s="397">
        <v>214</v>
      </c>
      <c r="F151" s="398">
        <f t="shared" si="59"/>
        <v>392</v>
      </c>
      <c r="G151" s="397">
        <v>383</v>
      </c>
      <c r="H151" s="397">
        <v>389</v>
      </c>
      <c r="I151" s="399">
        <f t="shared" si="60"/>
        <v>772</v>
      </c>
      <c r="J151" s="396">
        <v>710</v>
      </c>
      <c r="K151" s="397">
        <v>817</v>
      </c>
      <c r="L151" s="398">
        <f t="shared" si="61"/>
        <v>1527</v>
      </c>
      <c r="M151" s="397">
        <v>873</v>
      </c>
      <c r="N151" s="397">
        <v>933</v>
      </c>
      <c r="O151" s="399">
        <f t="shared" si="62"/>
        <v>1806</v>
      </c>
      <c r="P151" s="396">
        <v>977</v>
      </c>
      <c r="Q151" s="397">
        <v>1047</v>
      </c>
      <c r="R151" s="398">
        <f t="shared" si="63"/>
        <v>2024</v>
      </c>
      <c r="S151" s="397">
        <v>997</v>
      </c>
      <c r="T151" s="397">
        <v>874</v>
      </c>
      <c r="U151" s="399">
        <f t="shared" si="64"/>
        <v>1871</v>
      </c>
      <c r="V151" s="396">
        <v>820</v>
      </c>
      <c r="W151" s="397">
        <v>637</v>
      </c>
      <c r="X151" s="398">
        <f t="shared" si="65"/>
        <v>1457</v>
      </c>
      <c r="Y151" s="397">
        <v>737</v>
      </c>
      <c r="Z151" s="397">
        <v>637</v>
      </c>
      <c r="AA151" s="399">
        <f t="shared" si="66"/>
        <v>1374</v>
      </c>
      <c r="AB151" s="396">
        <v>838</v>
      </c>
      <c r="AC151" s="397">
        <v>714</v>
      </c>
      <c r="AD151" s="398">
        <f t="shared" si="67"/>
        <v>1552</v>
      </c>
      <c r="AE151" s="397">
        <v>939</v>
      </c>
      <c r="AF151" s="397">
        <v>892</v>
      </c>
      <c r="AG151" s="399">
        <f t="shared" si="68"/>
        <v>1831</v>
      </c>
      <c r="AH151" s="396">
        <v>896</v>
      </c>
      <c r="AI151" s="397">
        <v>939</v>
      </c>
      <c r="AJ151" s="398">
        <f t="shared" si="69"/>
        <v>1835</v>
      </c>
      <c r="AK151" s="397">
        <v>696</v>
      </c>
      <c r="AL151" s="397">
        <v>722</v>
      </c>
      <c r="AM151" s="399">
        <f t="shared" si="70"/>
        <v>1418</v>
      </c>
      <c r="AN151" s="396">
        <v>574</v>
      </c>
      <c r="AO151" s="397">
        <v>589</v>
      </c>
      <c r="AP151" s="398">
        <f t="shared" si="71"/>
        <v>1163</v>
      </c>
      <c r="AQ151" s="397">
        <v>479</v>
      </c>
      <c r="AR151" s="397">
        <v>487</v>
      </c>
      <c r="AS151" s="399">
        <f t="shared" si="72"/>
        <v>966</v>
      </c>
      <c r="AT151" s="396">
        <v>420</v>
      </c>
      <c r="AU151" s="397">
        <v>407</v>
      </c>
      <c r="AV151" s="398">
        <f t="shared" si="73"/>
        <v>827</v>
      </c>
      <c r="AW151" s="397">
        <v>336</v>
      </c>
      <c r="AX151" s="397">
        <v>358</v>
      </c>
      <c r="AY151" s="399">
        <f t="shared" si="74"/>
        <v>694</v>
      </c>
      <c r="AZ151" s="396">
        <v>232</v>
      </c>
      <c r="BA151" s="397">
        <v>264</v>
      </c>
      <c r="BB151" s="398">
        <f t="shared" si="75"/>
        <v>496</v>
      </c>
      <c r="BC151" s="397">
        <v>232</v>
      </c>
      <c r="BD151" s="397">
        <v>207</v>
      </c>
      <c r="BE151" s="399">
        <f t="shared" si="76"/>
        <v>439</v>
      </c>
      <c r="BF151" s="396">
        <v>84</v>
      </c>
      <c r="BG151" s="397">
        <v>85</v>
      </c>
      <c r="BH151" s="398">
        <f t="shared" si="77"/>
        <v>169</v>
      </c>
      <c r="BJ151" s="403">
        <f t="shared" si="58"/>
        <v>11401</v>
      </c>
      <c r="BK151" s="404">
        <f t="shared" si="58"/>
        <v>11212</v>
      </c>
      <c r="BL151" s="405">
        <f t="shared" si="78"/>
        <v>22613</v>
      </c>
    </row>
    <row r="152" spans="1:64" ht="15">
      <c r="A152" s="2428"/>
      <c r="B152" s="2437"/>
      <c r="C152" s="395" t="s">
        <v>1937</v>
      </c>
      <c r="D152" s="396">
        <v>24</v>
      </c>
      <c r="E152" s="397">
        <v>17</v>
      </c>
      <c r="F152" s="398">
        <f t="shared" si="59"/>
        <v>41</v>
      </c>
      <c r="G152" s="397">
        <v>62</v>
      </c>
      <c r="H152" s="397">
        <v>48</v>
      </c>
      <c r="I152" s="399">
        <f t="shared" si="60"/>
        <v>110</v>
      </c>
      <c r="J152" s="396">
        <v>145</v>
      </c>
      <c r="K152" s="397">
        <v>129</v>
      </c>
      <c r="L152" s="398">
        <f t="shared" si="61"/>
        <v>274</v>
      </c>
      <c r="M152" s="397">
        <v>157</v>
      </c>
      <c r="N152" s="397">
        <v>173</v>
      </c>
      <c r="O152" s="399">
        <f t="shared" si="62"/>
        <v>330</v>
      </c>
      <c r="P152" s="396">
        <v>175</v>
      </c>
      <c r="Q152" s="397">
        <v>199</v>
      </c>
      <c r="R152" s="398">
        <f t="shared" si="63"/>
        <v>374</v>
      </c>
      <c r="S152" s="397">
        <v>147</v>
      </c>
      <c r="T152" s="397">
        <v>165</v>
      </c>
      <c r="U152" s="399">
        <f t="shared" si="64"/>
        <v>312</v>
      </c>
      <c r="V152" s="396">
        <v>110</v>
      </c>
      <c r="W152" s="397">
        <v>138</v>
      </c>
      <c r="X152" s="398">
        <f t="shared" si="65"/>
        <v>248</v>
      </c>
      <c r="Y152" s="397">
        <v>123</v>
      </c>
      <c r="Z152" s="397">
        <v>135</v>
      </c>
      <c r="AA152" s="399">
        <f t="shared" si="66"/>
        <v>258</v>
      </c>
      <c r="AB152" s="396">
        <v>146</v>
      </c>
      <c r="AC152" s="397">
        <v>154</v>
      </c>
      <c r="AD152" s="398">
        <f t="shared" si="67"/>
        <v>300</v>
      </c>
      <c r="AE152" s="397">
        <v>168</v>
      </c>
      <c r="AF152" s="397">
        <v>165</v>
      </c>
      <c r="AG152" s="399">
        <f t="shared" si="68"/>
        <v>333</v>
      </c>
      <c r="AH152" s="396">
        <v>173</v>
      </c>
      <c r="AI152" s="397">
        <v>201</v>
      </c>
      <c r="AJ152" s="398">
        <f t="shared" si="69"/>
        <v>374</v>
      </c>
      <c r="AK152" s="397">
        <v>132</v>
      </c>
      <c r="AL152" s="397">
        <v>134</v>
      </c>
      <c r="AM152" s="399">
        <f t="shared" si="70"/>
        <v>266</v>
      </c>
      <c r="AN152" s="396">
        <v>94</v>
      </c>
      <c r="AO152" s="397">
        <v>152</v>
      </c>
      <c r="AP152" s="398">
        <f t="shared" si="71"/>
        <v>246</v>
      </c>
      <c r="AQ152" s="397">
        <v>88</v>
      </c>
      <c r="AR152" s="397">
        <v>116</v>
      </c>
      <c r="AS152" s="399">
        <f t="shared" si="72"/>
        <v>204</v>
      </c>
      <c r="AT152" s="396">
        <v>89</v>
      </c>
      <c r="AU152" s="397">
        <v>94</v>
      </c>
      <c r="AV152" s="398">
        <f t="shared" si="73"/>
        <v>183</v>
      </c>
      <c r="AW152" s="397">
        <v>68</v>
      </c>
      <c r="AX152" s="397">
        <v>77</v>
      </c>
      <c r="AY152" s="399">
        <f t="shared" si="74"/>
        <v>145</v>
      </c>
      <c r="AZ152" s="396">
        <v>49</v>
      </c>
      <c r="BA152" s="397">
        <v>36</v>
      </c>
      <c r="BB152" s="398">
        <f t="shared" si="75"/>
        <v>85</v>
      </c>
      <c r="BC152" s="397">
        <v>57</v>
      </c>
      <c r="BD152" s="397">
        <v>44</v>
      </c>
      <c r="BE152" s="399">
        <f t="shared" si="76"/>
        <v>101</v>
      </c>
      <c r="BF152" s="396">
        <v>25</v>
      </c>
      <c r="BG152" s="397">
        <v>20</v>
      </c>
      <c r="BH152" s="398">
        <f t="shared" si="77"/>
        <v>45</v>
      </c>
      <c r="BJ152" s="403">
        <f t="shared" si="58"/>
        <v>2032</v>
      </c>
      <c r="BK152" s="404">
        <f t="shared" si="58"/>
        <v>2197</v>
      </c>
      <c r="BL152" s="405">
        <f t="shared" si="78"/>
        <v>4229</v>
      </c>
    </row>
    <row r="153" spans="1:64" ht="15">
      <c r="A153" s="2428"/>
      <c r="B153" s="2437"/>
      <c r="C153" s="395" t="s">
        <v>1938</v>
      </c>
      <c r="D153" s="396">
        <v>776</v>
      </c>
      <c r="E153" s="397">
        <v>870</v>
      </c>
      <c r="F153" s="398">
        <f t="shared" si="59"/>
        <v>1646</v>
      </c>
      <c r="G153" s="397">
        <v>1276</v>
      </c>
      <c r="H153" s="397">
        <v>1399</v>
      </c>
      <c r="I153" s="399">
        <f t="shared" si="60"/>
        <v>2675</v>
      </c>
      <c r="J153" s="396">
        <v>2626</v>
      </c>
      <c r="K153" s="397">
        <v>2713</v>
      </c>
      <c r="L153" s="398">
        <f t="shared" si="61"/>
        <v>5339</v>
      </c>
      <c r="M153" s="397">
        <v>2925</v>
      </c>
      <c r="N153" s="397">
        <v>3143</v>
      </c>
      <c r="O153" s="399">
        <f t="shared" si="62"/>
        <v>6068</v>
      </c>
      <c r="P153" s="396">
        <v>3270</v>
      </c>
      <c r="Q153" s="397">
        <v>3345</v>
      </c>
      <c r="R153" s="398">
        <f t="shared" si="63"/>
        <v>6615</v>
      </c>
      <c r="S153" s="397">
        <v>3151</v>
      </c>
      <c r="T153" s="397">
        <v>2632</v>
      </c>
      <c r="U153" s="399">
        <f t="shared" si="64"/>
        <v>5783</v>
      </c>
      <c r="V153" s="396">
        <v>2747</v>
      </c>
      <c r="W153" s="397">
        <v>1999</v>
      </c>
      <c r="X153" s="398">
        <f t="shared" si="65"/>
        <v>4746</v>
      </c>
      <c r="Y153" s="397">
        <v>2750</v>
      </c>
      <c r="Z153" s="397">
        <v>1916</v>
      </c>
      <c r="AA153" s="399">
        <f t="shared" si="66"/>
        <v>4666</v>
      </c>
      <c r="AB153" s="396">
        <v>2804</v>
      </c>
      <c r="AC153" s="397">
        <v>2039</v>
      </c>
      <c r="AD153" s="398">
        <f t="shared" si="67"/>
        <v>4843</v>
      </c>
      <c r="AE153" s="397">
        <v>2941</v>
      </c>
      <c r="AF153" s="397">
        <v>2257</v>
      </c>
      <c r="AG153" s="399">
        <f t="shared" si="68"/>
        <v>5198</v>
      </c>
      <c r="AH153" s="396">
        <v>2983</v>
      </c>
      <c r="AI153" s="397">
        <v>2539</v>
      </c>
      <c r="AJ153" s="398">
        <f t="shared" si="69"/>
        <v>5522</v>
      </c>
      <c r="AK153" s="397">
        <v>2532</v>
      </c>
      <c r="AL153" s="397">
        <v>2072</v>
      </c>
      <c r="AM153" s="399">
        <f t="shared" si="70"/>
        <v>4604</v>
      </c>
      <c r="AN153" s="396">
        <v>2031</v>
      </c>
      <c r="AO153" s="397">
        <v>1635</v>
      </c>
      <c r="AP153" s="398">
        <f t="shared" si="71"/>
        <v>3666</v>
      </c>
      <c r="AQ153" s="397">
        <v>1726</v>
      </c>
      <c r="AR153" s="397">
        <v>1434</v>
      </c>
      <c r="AS153" s="399">
        <f t="shared" si="72"/>
        <v>3160</v>
      </c>
      <c r="AT153" s="396">
        <v>1483</v>
      </c>
      <c r="AU153" s="397">
        <v>1165</v>
      </c>
      <c r="AV153" s="398">
        <f t="shared" si="73"/>
        <v>2648</v>
      </c>
      <c r="AW153" s="397">
        <v>1205</v>
      </c>
      <c r="AX153" s="397">
        <v>1021</v>
      </c>
      <c r="AY153" s="399">
        <f t="shared" si="74"/>
        <v>2226</v>
      </c>
      <c r="AZ153" s="396">
        <v>917</v>
      </c>
      <c r="BA153" s="397">
        <v>768</v>
      </c>
      <c r="BB153" s="398">
        <f t="shared" si="75"/>
        <v>1685</v>
      </c>
      <c r="BC153" s="397">
        <v>973</v>
      </c>
      <c r="BD153" s="397">
        <v>622</v>
      </c>
      <c r="BE153" s="399">
        <f t="shared" si="76"/>
        <v>1595</v>
      </c>
      <c r="BF153" s="396">
        <v>397</v>
      </c>
      <c r="BG153" s="397">
        <v>268</v>
      </c>
      <c r="BH153" s="398">
        <f t="shared" si="77"/>
        <v>665</v>
      </c>
      <c r="BJ153" s="403">
        <f t="shared" si="58"/>
        <v>39513</v>
      </c>
      <c r="BK153" s="404">
        <f t="shared" si="58"/>
        <v>33837</v>
      </c>
      <c r="BL153" s="405">
        <f t="shared" si="78"/>
        <v>73350</v>
      </c>
    </row>
    <row r="154" spans="1:64" ht="15">
      <c r="A154" s="2428"/>
      <c r="B154" s="2437"/>
      <c r="C154" s="395" t="s">
        <v>1939</v>
      </c>
      <c r="D154" s="396">
        <v>134</v>
      </c>
      <c r="E154" s="397">
        <v>159</v>
      </c>
      <c r="F154" s="398">
        <f t="shared" si="59"/>
        <v>293</v>
      </c>
      <c r="G154" s="397">
        <v>308</v>
      </c>
      <c r="H154" s="397">
        <v>328</v>
      </c>
      <c r="I154" s="399">
        <f t="shared" si="60"/>
        <v>636</v>
      </c>
      <c r="J154" s="396">
        <v>777</v>
      </c>
      <c r="K154" s="397">
        <v>753</v>
      </c>
      <c r="L154" s="398">
        <f t="shared" si="61"/>
        <v>1530</v>
      </c>
      <c r="M154" s="397">
        <v>865</v>
      </c>
      <c r="N154" s="397">
        <v>892</v>
      </c>
      <c r="O154" s="399">
        <f t="shared" si="62"/>
        <v>1757</v>
      </c>
      <c r="P154" s="396">
        <v>953</v>
      </c>
      <c r="Q154" s="397">
        <v>1028</v>
      </c>
      <c r="R154" s="398">
        <f t="shared" si="63"/>
        <v>1981</v>
      </c>
      <c r="S154" s="397">
        <v>901</v>
      </c>
      <c r="T154" s="397">
        <v>756</v>
      </c>
      <c r="U154" s="399">
        <f t="shared" si="64"/>
        <v>1657</v>
      </c>
      <c r="V154" s="396">
        <v>900</v>
      </c>
      <c r="W154" s="397">
        <v>712</v>
      </c>
      <c r="X154" s="398">
        <f t="shared" si="65"/>
        <v>1612</v>
      </c>
      <c r="Y154" s="397">
        <v>837</v>
      </c>
      <c r="Z154" s="397">
        <v>657</v>
      </c>
      <c r="AA154" s="399">
        <f t="shared" si="66"/>
        <v>1494</v>
      </c>
      <c r="AB154" s="396">
        <v>861</v>
      </c>
      <c r="AC154" s="397">
        <v>639</v>
      </c>
      <c r="AD154" s="398">
        <f t="shared" si="67"/>
        <v>1500</v>
      </c>
      <c r="AE154" s="397">
        <v>800</v>
      </c>
      <c r="AF154" s="397">
        <v>645</v>
      </c>
      <c r="AG154" s="399">
        <f t="shared" si="68"/>
        <v>1445</v>
      </c>
      <c r="AH154" s="396">
        <v>741</v>
      </c>
      <c r="AI154" s="397">
        <v>697</v>
      </c>
      <c r="AJ154" s="398">
        <f t="shared" si="69"/>
        <v>1438</v>
      </c>
      <c r="AK154" s="397">
        <v>623</v>
      </c>
      <c r="AL154" s="397">
        <v>594</v>
      </c>
      <c r="AM154" s="399">
        <f t="shared" si="70"/>
        <v>1217</v>
      </c>
      <c r="AN154" s="396">
        <v>539</v>
      </c>
      <c r="AO154" s="397">
        <v>528</v>
      </c>
      <c r="AP154" s="398">
        <f t="shared" si="71"/>
        <v>1067</v>
      </c>
      <c r="AQ154" s="397">
        <v>437</v>
      </c>
      <c r="AR154" s="397">
        <v>440</v>
      </c>
      <c r="AS154" s="399">
        <f t="shared" si="72"/>
        <v>877</v>
      </c>
      <c r="AT154" s="396">
        <v>341</v>
      </c>
      <c r="AU154" s="397">
        <v>413</v>
      </c>
      <c r="AV154" s="398">
        <f t="shared" si="73"/>
        <v>754</v>
      </c>
      <c r="AW154" s="397">
        <v>254</v>
      </c>
      <c r="AX154" s="397">
        <v>254</v>
      </c>
      <c r="AY154" s="399">
        <f t="shared" si="74"/>
        <v>508</v>
      </c>
      <c r="AZ154" s="396">
        <v>169</v>
      </c>
      <c r="BA154" s="397">
        <v>184</v>
      </c>
      <c r="BB154" s="398">
        <f t="shared" si="75"/>
        <v>353</v>
      </c>
      <c r="BC154" s="397">
        <v>230</v>
      </c>
      <c r="BD154" s="397">
        <v>184</v>
      </c>
      <c r="BE154" s="399">
        <f t="shared" si="76"/>
        <v>414</v>
      </c>
      <c r="BF154" s="396">
        <v>106</v>
      </c>
      <c r="BG154" s="397">
        <v>81</v>
      </c>
      <c r="BH154" s="398">
        <f t="shared" si="77"/>
        <v>187</v>
      </c>
      <c r="BJ154" s="403">
        <f t="shared" si="58"/>
        <v>10776</v>
      </c>
      <c r="BK154" s="404">
        <f t="shared" si="58"/>
        <v>9944</v>
      </c>
      <c r="BL154" s="405">
        <f t="shared" si="78"/>
        <v>20720</v>
      </c>
    </row>
    <row r="155" spans="1:64" ht="15">
      <c r="A155" s="2428"/>
      <c r="B155" s="2437"/>
      <c r="C155" s="395" t="s">
        <v>1940</v>
      </c>
      <c r="D155" s="396">
        <v>144</v>
      </c>
      <c r="E155" s="397">
        <v>132</v>
      </c>
      <c r="F155" s="398">
        <f t="shared" si="59"/>
        <v>276</v>
      </c>
      <c r="G155" s="397">
        <v>380</v>
      </c>
      <c r="H155" s="397">
        <v>376</v>
      </c>
      <c r="I155" s="399">
        <f t="shared" si="60"/>
        <v>756</v>
      </c>
      <c r="J155" s="396">
        <v>891</v>
      </c>
      <c r="K155" s="397">
        <v>902</v>
      </c>
      <c r="L155" s="398">
        <f t="shared" si="61"/>
        <v>1793</v>
      </c>
      <c r="M155" s="397">
        <v>1046</v>
      </c>
      <c r="N155" s="397">
        <v>1121</v>
      </c>
      <c r="O155" s="399">
        <f t="shared" si="62"/>
        <v>2167</v>
      </c>
      <c r="P155" s="396">
        <v>1239</v>
      </c>
      <c r="Q155" s="397">
        <v>1259</v>
      </c>
      <c r="R155" s="398">
        <f t="shared" si="63"/>
        <v>2498</v>
      </c>
      <c r="S155" s="397">
        <v>1161</v>
      </c>
      <c r="T155" s="397">
        <v>1000</v>
      </c>
      <c r="U155" s="399">
        <f t="shared" si="64"/>
        <v>2161</v>
      </c>
      <c r="V155" s="396">
        <v>1017</v>
      </c>
      <c r="W155" s="397">
        <v>878</v>
      </c>
      <c r="X155" s="398">
        <f t="shared" si="65"/>
        <v>1895</v>
      </c>
      <c r="Y155" s="397">
        <v>964</v>
      </c>
      <c r="Z155" s="397">
        <v>812</v>
      </c>
      <c r="AA155" s="399">
        <f t="shared" si="66"/>
        <v>1776</v>
      </c>
      <c r="AB155" s="396">
        <v>1018</v>
      </c>
      <c r="AC155" s="397">
        <v>819</v>
      </c>
      <c r="AD155" s="398">
        <f t="shared" si="67"/>
        <v>1837</v>
      </c>
      <c r="AE155" s="397">
        <v>1019</v>
      </c>
      <c r="AF155" s="397">
        <v>901</v>
      </c>
      <c r="AG155" s="399">
        <f t="shared" si="68"/>
        <v>1920</v>
      </c>
      <c r="AH155" s="396">
        <v>947</v>
      </c>
      <c r="AI155" s="397">
        <v>982</v>
      </c>
      <c r="AJ155" s="398">
        <f t="shared" si="69"/>
        <v>1929</v>
      </c>
      <c r="AK155" s="397">
        <v>816</v>
      </c>
      <c r="AL155" s="397">
        <v>893</v>
      </c>
      <c r="AM155" s="399">
        <f t="shared" si="70"/>
        <v>1709</v>
      </c>
      <c r="AN155" s="396">
        <v>627</v>
      </c>
      <c r="AO155" s="397">
        <v>700</v>
      </c>
      <c r="AP155" s="398">
        <f t="shared" si="71"/>
        <v>1327</v>
      </c>
      <c r="AQ155" s="397">
        <v>567</v>
      </c>
      <c r="AR155" s="397">
        <v>592</v>
      </c>
      <c r="AS155" s="399">
        <f t="shared" si="72"/>
        <v>1159</v>
      </c>
      <c r="AT155" s="396">
        <v>470</v>
      </c>
      <c r="AU155" s="397">
        <v>490</v>
      </c>
      <c r="AV155" s="398">
        <f t="shared" si="73"/>
        <v>960</v>
      </c>
      <c r="AW155" s="397">
        <v>320</v>
      </c>
      <c r="AX155" s="397">
        <v>402</v>
      </c>
      <c r="AY155" s="399">
        <f t="shared" si="74"/>
        <v>722</v>
      </c>
      <c r="AZ155" s="396">
        <v>216</v>
      </c>
      <c r="BA155" s="397">
        <v>295</v>
      </c>
      <c r="BB155" s="398">
        <f t="shared" si="75"/>
        <v>511</v>
      </c>
      <c r="BC155" s="397">
        <v>293</v>
      </c>
      <c r="BD155" s="397">
        <v>239</v>
      </c>
      <c r="BE155" s="399">
        <f t="shared" si="76"/>
        <v>532</v>
      </c>
      <c r="BF155" s="396">
        <v>132</v>
      </c>
      <c r="BG155" s="397">
        <v>110</v>
      </c>
      <c r="BH155" s="398">
        <f t="shared" si="77"/>
        <v>242</v>
      </c>
      <c r="BJ155" s="403">
        <f t="shared" si="58"/>
        <v>13267</v>
      </c>
      <c r="BK155" s="404">
        <f t="shared" si="58"/>
        <v>12903</v>
      </c>
      <c r="BL155" s="405">
        <f t="shared" si="78"/>
        <v>26170</v>
      </c>
    </row>
    <row r="156" spans="1:64" ht="15">
      <c r="A156" s="2428"/>
      <c r="B156" s="2437"/>
      <c r="C156" s="395" t="s">
        <v>1941</v>
      </c>
      <c r="D156" s="396">
        <v>388</v>
      </c>
      <c r="E156" s="397">
        <v>446</v>
      </c>
      <c r="F156" s="398">
        <f t="shared" si="59"/>
        <v>834</v>
      </c>
      <c r="G156" s="397">
        <v>785</v>
      </c>
      <c r="H156" s="397">
        <v>749</v>
      </c>
      <c r="I156" s="399">
        <f t="shared" si="60"/>
        <v>1534</v>
      </c>
      <c r="J156" s="396">
        <v>1265</v>
      </c>
      <c r="K156" s="397">
        <v>1348</v>
      </c>
      <c r="L156" s="398">
        <f t="shared" si="61"/>
        <v>2613</v>
      </c>
      <c r="M156" s="397">
        <v>1551</v>
      </c>
      <c r="N156" s="397">
        <v>1574</v>
      </c>
      <c r="O156" s="399">
        <f t="shared" si="62"/>
        <v>3125</v>
      </c>
      <c r="P156" s="396">
        <v>1835</v>
      </c>
      <c r="Q156" s="397">
        <v>1851</v>
      </c>
      <c r="R156" s="398">
        <f t="shared" si="63"/>
        <v>3686</v>
      </c>
      <c r="S156" s="397">
        <v>1816</v>
      </c>
      <c r="T156" s="397">
        <v>1624</v>
      </c>
      <c r="U156" s="399">
        <f t="shared" si="64"/>
        <v>3440</v>
      </c>
      <c r="V156" s="396">
        <v>1424</v>
      </c>
      <c r="W156" s="397">
        <v>1080</v>
      </c>
      <c r="X156" s="398">
        <f t="shared" si="65"/>
        <v>2504</v>
      </c>
      <c r="Y156" s="397">
        <v>1331</v>
      </c>
      <c r="Z156" s="397">
        <v>938</v>
      </c>
      <c r="AA156" s="399">
        <f t="shared" si="66"/>
        <v>2269</v>
      </c>
      <c r="AB156" s="396">
        <v>1476</v>
      </c>
      <c r="AC156" s="397">
        <v>1101</v>
      </c>
      <c r="AD156" s="398">
        <f t="shared" si="67"/>
        <v>2577</v>
      </c>
      <c r="AE156" s="397">
        <v>1590</v>
      </c>
      <c r="AF156" s="397">
        <v>1324</v>
      </c>
      <c r="AG156" s="399">
        <f t="shared" si="68"/>
        <v>2914</v>
      </c>
      <c r="AH156" s="396">
        <v>1424</v>
      </c>
      <c r="AI156" s="397">
        <v>1387</v>
      </c>
      <c r="AJ156" s="398">
        <f t="shared" si="69"/>
        <v>2811</v>
      </c>
      <c r="AK156" s="397">
        <v>1165</v>
      </c>
      <c r="AL156" s="397">
        <v>1162</v>
      </c>
      <c r="AM156" s="399">
        <f t="shared" si="70"/>
        <v>2327</v>
      </c>
      <c r="AN156" s="396">
        <v>1022</v>
      </c>
      <c r="AO156" s="397">
        <v>999</v>
      </c>
      <c r="AP156" s="398">
        <f t="shared" si="71"/>
        <v>2021</v>
      </c>
      <c r="AQ156" s="397">
        <v>833</v>
      </c>
      <c r="AR156" s="397">
        <v>809</v>
      </c>
      <c r="AS156" s="399">
        <f t="shared" si="72"/>
        <v>1642</v>
      </c>
      <c r="AT156" s="396">
        <v>757</v>
      </c>
      <c r="AU156" s="397">
        <v>734</v>
      </c>
      <c r="AV156" s="398">
        <f t="shared" si="73"/>
        <v>1491</v>
      </c>
      <c r="AW156" s="397">
        <v>671</v>
      </c>
      <c r="AX156" s="397">
        <v>583</v>
      </c>
      <c r="AY156" s="399">
        <f t="shared" si="74"/>
        <v>1254</v>
      </c>
      <c r="AZ156" s="396">
        <v>468</v>
      </c>
      <c r="BA156" s="397">
        <v>412</v>
      </c>
      <c r="BB156" s="398">
        <f t="shared" si="75"/>
        <v>880</v>
      </c>
      <c r="BC156" s="397">
        <v>477</v>
      </c>
      <c r="BD156" s="397">
        <v>347</v>
      </c>
      <c r="BE156" s="399">
        <f t="shared" si="76"/>
        <v>824</v>
      </c>
      <c r="BF156" s="396">
        <v>211</v>
      </c>
      <c r="BG156" s="397">
        <v>163</v>
      </c>
      <c r="BH156" s="398">
        <f t="shared" si="77"/>
        <v>374</v>
      </c>
      <c r="BJ156" s="403">
        <f t="shared" si="58"/>
        <v>20489</v>
      </c>
      <c r="BK156" s="404">
        <f t="shared" si="58"/>
        <v>18631</v>
      </c>
      <c r="BL156" s="405">
        <f t="shared" si="78"/>
        <v>39120</v>
      </c>
    </row>
    <row r="157" spans="1:64" ht="15">
      <c r="A157" s="2428"/>
      <c r="B157" s="2437"/>
      <c r="C157" s="395" t="s">
        <v>1942</v>
      </c>
      <c r="D157" s="396">
        <v>95</v>
      </c>
      <c r="E157" s="397">
        <v>96</v>
      </c>
      <c r="F157" s="398">
        <f t="shared" si="59"/>
        <v>191</v>
      </c>
      <c r="G157" s="397">
        <v>268</v>
      </c>
      <c r="H157" s="397">
        <v>283</v>
      </c>
      <c r="I157" s="399">
        <f t="shared" si="60"/>
        <v>551</v>
      </c>
      <c r="J157" s="396">
        <v>512</v>
      </c>
      <c r="K157" s="397">
        <v>536</v>
      </c>
      <c r="L157" s="398">
        <f t="shared" si="61"/>
        <v>1048</v>
      </c>
      <c r="M157" s="397">
        <v>679</v>
      </c>
      <c r="N157" s="397">
        <v>640</v>
      </c>
      <c r="O157" s="399">
        <f t="shared" si="62"/>
        <v>1319</v>
      </c>
      <c r="P157" s="396">
        <v>764</v>
      </c>
      <c r="Q157" s="397">
        <v>763</v>
      </c>
      <c r="R157" s="398">
        <f t="shared" si="63"/>
        <v>1527</v>
      </c>
      <c r="S157" s="397">
        <v>591</v>
      </c>
      <c r="T157" s="397">
        <v>546</v>
      </c>
      <c r="U157" s="399">
        <f t="shared" si="64"/>
        <v>1137</v>
      </c>
      <c r="V157" s="396">
        <v>521</v>
      </c>
      <c r="W157" s="397">
        <v>407</v>
      </c>
      <c r="X157" s="398">
        <f t="shared" si="65"/>
        <v>928</v>
      </c>
      <c r="Y157" s="397">
        <v>531</v>
      </c>
      <c r="Z157" s="397">
        <v>424</v>
      </c>
      <c r="AA157" s="399">
        <f t="shared" si="66"/>
        <v>955</v>
      </c>
      <c r="AB157" s="396">
        <v>612</v>
      </c>
      <c r="AC157" s="397">
        <v>521</v>
      </c>
      <c r="AD157" s="398">
        <f t="shared" si="67"/>
        <v>1133</v>
      </c>
      <c r="AE157" s="397">
        <v>641</v>
      </c>
      <c r="AF157" s="397">
        <v>543</v>
      </c>
      <c r="AG157" s="399">
        <f t="shared" si="68"/>
        <v>1184</v>
      </c>
      <c r="AH157" s="396">
        <v>575</v>
      </c>
      <c r="AI157" s="397">
        <v>636</v>
      </c>
      <c r="AJ157" s="398">
        <f t="shared" si="69"/>
        <v>1211</v>
      </c>
      <c r="AK157" s="397">
        <v>485</v>
      </c>
      <c r="AL157" s="397">
        <v>509</v>
      </c>
      <c r="AM157" s="399">
        <f t="shared" si="70"/>
        <v>994</v>
      </c>
      <c r="AN157" s="396">
        <v>408</v>
      </c>
      <c r="AO157" s="397">
        <v>401</v>
      </c>
      <c r="AP157" s="398">
        <f t="shared" si="71"/>
        <v>809</v>
      </c>
      <c r="AQ157" s="397">
        <v>334</v>
      </c>
      <c r="AR157" s="397">
        <v>392</v>
      </c>
      <c r="AS157" s="399">
        <f t="shared" si="72"/>
        <v>726</v>
      </c>
      <c r="AT157" s="396">
        <v>265</v>
      </c>
      <c r="AU157" s="397">
        <v>310</v>
      </c>
      <c r="AV157" s="398">
        <f t="shared" si="73"/>
        <v>575</v>
      </c>
      <c r="AW157" s="397">
        <v>236</v>
      </c>
      <c r="AX157" s="397">
        <v>240</v>
      </c>
      <c r="AY157" s="399">
        <f t="shared" si="74"/>
        <v>476</v>
      </c>
      <c r="AZ157" s="396">
        <v>169</v>
      </c>
      <c r="BA157" s="397">
        <v>170</v>
      </c>
      <c r="BB157" s="398">
        <f t="shared" si="75"/>
        <v>339</v>
      </c>
      <c r="BC157" s="397">
        <v>166</v>
      </c>
      <c r="BD157" s="397">
        <v>159</v>
      </c>
      <c r="BE157" s="399">
        <f t="shared" si="76"/>
        <v>325</v>
      </c>
      <c r="BF157" s="396">
        <v>78</v>
      </c>
      <c r="BG157" s="397">
        <v>74</v>
      </c>
      <c r="BH157" s="398">
        <f t="shared" si="77"/>
        <v>152</v>
      </c>
      <c r="BJ157" s="403">
        <f t="shared" si="58"/>
        <v>7930</v>
      </c>
      <c r="BK157" s="404">
        <f t="shared" si="58"/>
        <v>7650</v>
      </c>
      <c r="BL157" s="405">
        <f t="shared" si="78"/>
        <v>15580</v>
      </c>
    </row>
    <row r="158" spans="1:64" ht="15">
      <c r="A158" s="2428"/>
      <c r="B158" s="2437"/>
      <c r="C158" s="395" t="s">
        <v>1943</v>
      </c>
      <c r="D158" s="396">
        <v>402</v>
      </c>
      <c r="E158" s="397">
        <v>393</v>
      </c>
      <c r="F158" s="398">
        <f t="shared" si="59"/>
        <v>795</v>
      </c>
      <c r="G158" s="397">
        <v>693</v>
      </c>
      <c r="H158" s="397">
        <v>795</v>
      </c>
      <c r="I158" s="399">
        <f t="shared" si="60"/>
        <v>1488</v>
      </c>
      <c r="J158" s="396">
        <v>1379</v>
      </c>
      <c r="K158" s="397">
        <v>1377</v>
      </c>
      <c r="L158" s="398">
        <f t="shared" si="61"/>
        <v>2756</v>
      </c>
      <c r="M158" s="397">
        <v>1466</v>
      </c>
      <c r="N158" s="397">
        <v>1561</v>
      </c>
      <c r="O158" s="399">
        <f t="shared" si="62"/>
        <v>3027</v>
      </c>
      <c r="P158" s="396">
        <v>1634</v>
      </c>
      <c r="Q158" s="397">
        <v>1640</v>
      </c>
      <c r="R158" s="398">
        <f t="shared" si="63"/>
        <v>3274</v>
      </c>
      <c r="S158" s="397">
        <v>1540</v>
      </c>
      <c r="T158" s="397">
        <v>1165</v>
      </c>
      <c r="U158" s="399">
        <f t="shared" si="64"/>
        <v>2705</v>
      </c>
      <c r="V158" s="396">
        <v>1241</v>
      </c>
      <c r="W158" s="397">
        <v>859</v>
      </c>
      <c r="X158" s="398">
        <f t="shared" si="65"/>
        <v>2100</v>
      </c>
      <c r="Y158" s="397">
        <v>1182</v>
      </c>
      <c r="Z158" s="397">
        <v>813</v>
      </c>
      <c r="AA158" s="399">
        <f t="shared" si="66"/>
        <v>1995</v>
      </c>
      <c r="AB158" s="396">
        <v>1318</v>
      </c>
      <c r="AC158" s="397">
        <v>1024</v>
      </c>
      <c r="AD158" s="398">
        <f t="shared" si="67"/>
        <v>2342</v>
      </c>
      <c r="AE158" s="397">
        <v>1409</v>
      </c>
      <c r="AF158" s="397">
        <v>1157</v>
      </c>
      <c r="AG158" s="399">
        <f t="shared" si="68"/>
        <v>2566</v>
      </c>
      <c r="AH158" s="396">
        <v>1318</v>
      </c>
      <c r="AI158" s="397">
        <v>1147</v>
      </c>
      <c r="AJ158" s="398">
        <f t="shared" si="69"/>
        <v>2465</v>
      </c>
      <c r="AK158" s="397">
        <v>1116</v>
      </c>
      <c r="AL158" s="397">
        <v>959</v>
      </c>
      <c r="AM158" s="399">
        <f t="shared" si="70"/>
        <v>2075</v>
      </c>
      <c r="AN158" s="396">
        <v>931</v>
      </c>
      <c r="AO158" s="397">
        <v>835</v>
      </c>
      <c r="AP158" s="398">
        <f t="shared" si="71"/>
        <v>1766</v>
      </c>
      <c r="AQ158" s="397">
        <v>843</v>
      </c>
      <c r="AR158" s="397">
        <v>765</v>
      </c>
      <c r="AS158" s="399">
        <f t="shared" si="72"/>
        <v>1608</v>
      </c>
      <c r="AT158" s="396">
        <v>734</v>
      </c>
      <c r="AU158" s="397">
        <v>699</v>
      </c>
      <c r="AV158" s="398">
        <f t="shared" si="73"/>
        <v>1433</v>
      </c>
      <c r="AW158" s="397">
        <v>595</v>
      </c>
      <c r="AX158" s="397">
        <v>525</v>
      </c>
      <c r="AY158" s="399">
        <f t="shared" si="74"/>
        <v>1120</v>
      </c>
      <c r="AZ158" s="396">
        <v>457</v>
      </c>
      <c r="BA158" s="397">
        <v>374</v>
      </c>
      <c r="BB158" s="398">
        <f t="shared" si="75"/>
        <v>831</v>
      </c>
      <c r="BC158" s="397">
        <v>500</v>
      </c>
      <c r="BD158" s="397">
        <v>343</v>
      </c>
      <c r="BE158" s="399">
        <f t="shared" si="76"/>
        <v>843</v>
      </c>
      <c r="BF158" s="396">
        <v>212</v>
      </c>
      <c r="BG158" s="397">
        <v>149</v>
      </c>
      <c r="BH158" s="398">
        <f t="shared" si="77"/>
        <v>361</v>
      </c>
      <c r="BJ158" s="403">
        <f t="shared" si="58"/>
        <v>18970</v>
      </c>
      <c r="BK158" s="404">
        <f t="shared" si="58"/>
        <v>16580</v>
      </c>
      <c r="BL158" s="405">
        <f t="shared" si="78"/>
        <v>35550</v>
      </c>
    </row>
    <row r="159" spans="1:64" ht="15">
      <c r="A159" s="2428"/>
      <c r="B159" s="2437"/>
      <c r="C159" s="395" t="s">
        <v>1944</v>
      </c>
      <c r="D159" s="396">
        <v>109</v>
      </c>
      <c r="E159" s="397">
        <v>101</v>
      </c>
      <c r="F159" s="398">
        <f t="shared" si="59"/>
        <v>210</v>
      </c>
      <c r="G159" s="397">
        <v>189</v>
      </c>
      <c r="H159" s="397">
        <v>191</v>
      </c>
      <c r="I159" s="399">
        <f t="shared" si="60"/>
        <v>380</v>
      </c>
      <c r="J159" s="396">
        <v>508</v>
      </c>
      <c r="K159" s="397">
        <v>540</v>
      </c>
      <c r="L159" s="398">
        <f t="shared" si="61"/>
        <v>1048</v>
      </c>
      <c r="M159" s="397">
        <v>552</v>
      </c>
      <c r="N159" s="397">
        <v>555</v>
      </c>
      <c r="O159" s="399">
        <f t="shared" si="62"/>
        <v>1107</v>
      </c>
      <c r="P159" s="396">
        <v>735</v>
      </c>
      <c r="Q159" s="397">
        <v>687</v>
      </c>
      <c r="R159" s="398">
        <f t="shared" si="63"/>
        <v>1422</v>
      </c>
      <c r="S159" s="397">
        <v>607</v>
      </c>
      <c r="T159" s="397">
        <v>466</v>
      </c>
      <c r="U159" s="399">
        <f t="shared" si="64"/>
        <v>1073</v>
      </c>
      <c r="V159" s="396">
        <v>598</v>
      </c>
      <c r="W159" s="397">
        <v>445</v>
      </c>
      <c r="X159" s="398">
        <f t="shared" si="65"/>
        <v>1043</v>
      </c>
      <c r="Y159" s="397">
        <v>524</v>
      </c>
      <c r="Z159" s="397">
        <v>392</v>
      </c>
      <c r="AA159" s="399">
        <f t="shared" si="66"/>
        <v>916</v>
      </c>
      <c r="AB159" s="396">
        <v>573</v>
      </c>
      <c r="AC159" s="397">
        <v>443</v>
      </c>
      <c r="AD159" s="398">
        <f t="shared" si="67"/>
        <v>1016</v>
      </c>
      <c r="AE159" s="397">
        <v>614</v>
      </c>
      <c r="AF159" s="397">
        <v>475</v>
      </c>
      <c r="AG159" s="399">
        <f t="shared" si="68"/>
        <v>1089</v>
      </c>
      <c r="AH159" s="396">
        <v>579</v>
      </c>
      <c r="AI159" s="397">
        <v>476</v>
      </c>
      <c r="AJ159" s="398">
        <f t="shared" si="69"/>
        <v>1055</v>
      </c>
      <c r="AK159" s="397">
        <v>466</v>
      </c>
      <c r="AL159" s="397">
        <v>441</v>
      </c>
      <c r="AM159" s="399">
        <f t="shared" si="70"/>
        <v>907</v>
      </c>
      <c r="AN159" s="396">
        <v>411</v>
      </c>
      <c r="AO159" s="397">
        <v>357</v>
      </c>
      <c r="AP159" s="398">
        <f t="shared" si="71"/>
        <v>768</v>
      </c>
      <c r="AQ159" s="397">
        <v>348</v>
      </c>
      <c r="AR159" s="397">
        <v>338</v>
      </c>
      <c r="AS159" s="399">
        <f t="shared" si="72"/>
        <v>686</v>
      </c>
      <c r="AT159" s="396">
        <v>312</v>
      </c>
      <c r="AU159" s="397">
        <v>326</v>
      </c>
      <c r="AV159" s="398">
        <f t="shared" si="73"/>
        <v>638</v>
      </c>
      <c r="AW159" s="397">
        <v>269</v>
      </c>
      <c r="AX159" s="397">
        <v>212</v>
      </c>
      <c r="AY159" s="399">
        <f t="shared" si="74"/>
        <v>481</v>
      </c>
      <c r="AZ159" s="396">
        <v>159</v>
      </c>
      <c r="BA159" s="397">
        <v>157</v>
      </c>
      <c r="BB159" s="398">
        <f t="shared" si="75"/>
        <v>316</v>
      </c>
      <c r="BC159" s="397">
        <v>200</v>
      </c>
      <c r="BD159" s="397">
        <v>150</v>
      </c>
      <c r="BE159" s="399">
        <f t="shared" si="76"/>
        <v>350</v>
      </c>
      <c r="BF159" s="396">
        <v>88</v>
      </c>
      <c r="BG159" s="397">
        <v>65</v>
      </c>
      <c r="BH159" s="398">
        <f t="shared" si="77"/>
        <v>153</v>
      </c>
      <c r="BJ159" s="403">
        <f t="shared" si="58"/>
        <v>7841</v>
      </c>
      <c r="BK159" s="404">
        <f t="shared" si="58"/>
        <v>6817</v>
      </c>
      <c r="BL159" s="405">
        <f t="shared" si="78"/>
        <v>14658</v>
      </c>
    </row>
    <row r="160" spans="1:64" ht="15">
      <c r="A160" s="2428"/>
      <c r="B160" s="2437"/>
      <c r="C160" s="406" t="s">
        <v>1945</v>
      </c>
      <c r="D160" s="407">
        <v>129</v>
      </c>
      <c r="E160" s="408">
        <v>122</v>
      </c>
      <c r="F160" s="409">
        <f t="shared" si="59"/>
        <v>251</v>
      </c>
      <c r="G160" s="408">
        <v>279</v>
      </c>
      <c r="H160" s="408">
        <v>294</v>
      </c>
      <c r="I160" s="410">
        <f t="shared" si="60"/>
        <v>573</v>
      </c>
      <c r="J160" s="407">
        <v>589</v>
      </c>
      <c r="K160" s="408">
        <v>624</v>
      </c>
      <c r="L160" s="409">
        <f t="shared" si="61"/>
        <v>1213</v>
      </c>
      <c r="M160" s="408">
        <v>742</v>
      </c>
      <c r="N160" s="408">
        <v>732</v>
      </c>
      <c r="O160" s="410">
        <f t="shared" si="62"/>
        <v>1474</v>
      </c>
      <c r="P160" s="407">
        <v>814</v>
      </c>
      <c r="Q160" s="408">
        <v>880</v>
      </c>
      <c r="R160" s="409">
        <f t="shared" si="63"/>
        <v>1694</v>
      </c>
      <c r="S160" s="408">
        <v>787</v>
      </c>
      <c r="T160" s="408">
        <v>833</v>
      </c>
      <c r="U160" s="410">
        <f t="shared" si="64"/>
        <v>1620</v>
      </c>
      <c r="V160" s="407">
        <v>815</v>
      </c>
      <c r="W160" s="408">
        <v>630</v>
      </c>
      <c r="X160" s="409">
        <f t="shared" si="65"/>
        <v>1445</v>
      </c>
      <c r="Y160" s="408">
        <v>679</v>
      </c>
      <c r="Z160" s="408">
        <v>591</v>
      </c>
      <c r="AA160" s="410">
        <f t="shared" si="66"/>
        <v>1270</v>
      </c>
      <c r="AB160" s="407">
        <v>700</v>
      </c>
      <c r="AC160" s="408">
        <v>583</v>
      </c>
      <c r="AD160" s="409">
        <f t="shared" si="67"/>
        <v>1283</v>
      </c>
      <c r="AE160" s="408">
        <v>716</v>
      </c>
      <c r="AF160" s="408">
        <v>637</v>
      </c>
      <c r="AG160" s="410">
        <f t="shared" si="68"/>
        <v>1353</v>
      </c>
      <c r="AH160" s="407">
        <v>629</v>
      </c>
      <c r="AI160" s="408">
        <v>584</v>
      </c>
      <c r="AJ160" s="409">
        <f t="shared" si="69"/>
        <v>1213</v>
      </c>
      <c r="AK160" s="408">
        <v>515</v>
      </c>
      <c r="AL160" s="408">
        <v>506</v>
      </c>
      <c r="AM160" s="410">
        <f t="shared" si="70"/>
        <v>1021</v>
      </c>
      <c r="AN160" s="407">
        <v>425</v>
      </c>
      <c r="AO160" s="408">
        <v>433</v>
      </c>
      <c r="AP160" s="409">
        <f t="shared" si="71"/>
        <v>858</v>
      </c>
      <c r="AQ160" s="408">
        <v>340</v>
      </c>
      <c r="AR160" s="408">
        <v>399</v>
      </c>
      <c r="AS160" s="410">
        <f t="shared" si="72"/>
        <v>739</v>
      </c>
      <c r="AT160" s="407">
        <v>258</v>
      </c>
      <c r="AU160" s="408">
        <v>327</v>
      </c>
      <c r="AV160" s="409">
        <f t="shared" si="73"/>
        <v>585</v>
      </c>
      <c r="AW160" s="408">
        <v>210</v>
      </c>
      <c r="AX160" s="408">
        <v>243</v>
      </c>
      <c r="AY160" s="410">
        <f t="shared" si="74"/>
        <v>453</v>
      </c>
      <c r="AZ160" s="407">
        <v>146</v>
      </c>
      <c r="BA160" s="408">
        <v>166</v>
      </c>
      <c r="BB160" s="409">
        <f t="shared" si="75"/>
        <v>312</v>
      </c>
      <c r="BC160" s="408">
        <v>170</v>
      </c>
      <c r="BD160" s="408">
        <v>146</v>
      </c>
      <c r="BE160" s="410">
        <f t="shared" si="76"/>
        <v>316</v>
      </c>
      <c r="BF160" s="407">
        <v>78</v>
      </c>
      <c r="BG160" s="408">
        <v>66</v>
      </c>
      <c r="BH160" s="409">
        <f t="shared" si="77"/>
        <v>144</v>
      </c>
      <c r="BJ160" s="411">
        <f t="shared" si="58"/>
        <v>9021</v>
      </c>
      <c r="BK160" s="412">
        <f t="shared" si="58"/>
        <v>8796</v>
      </c>
      <c r="BL160" s="413">
        <f t="shared" si="78"/>
        <v>17817</v>
      </c>
    </row>
    <row r="161" spans="1:64" ht="15">
      <c r="A161" s="2429"/>
      <c r="B161" s="2432" t="s">
        <v>569</v>
      </c>
      <c r="C161" s="2422"/>
      <c r="D161" s="629">
        <f t="shared" ref="D161:BH161" si="79">SUM(D131:D160)</f>
        <v>8794</v>
      </c>
      <c r="E161" s="630">
        <f t="shared" si="79"/>
        <v>9291</v>
      </c>
      <c r="F161" s="631">
        <f t="shared" si="79"/>
        <v>18085</v>
      </c>
      <c r="G161" s="632">
        <f t="shared" si="79"/>
        <v>15736</v>
      </c>
      <c r="H161" s="632">
        <f t="shared" si="79"/>
        <v>16656</v>
      </c>
      <c r="I161" s="632">
        <f t="shared" si="79"/>
        <v>32392</v>
      </c>
      <c r="J161" s="629">
        <f t="shared" si="79"/>
        <v>29244</v>
      </c>
      <c r="K161" s="630">
        <f t="shared" si="79"/>
        <v>30688</v>
      </c>
      <c r="L161" s="631">
        <f t="shared" si="79"/>
        <v>59932</v>
      </c>
      <c r="M161" s="632">
        <f t="shared" si="79"/>
        <v>32923</v>
      </c>
      <c r="N161" s="632">
        <f t="shared" si="79"/>
        <v>34217</v>
      </c>
      <c r="O161" s="632">
        <f t="shared" si="79"/>
        <v>67140</v>
      </c>
      <c r="P161" s="629">
        <f t="shared" si="79"/>
        <v>37254</v>
      </c>
      <c r="Q161" s="630">
        <f t="shared" si="79"/>
        <v>37921</v>
      </c>
      <c r="R161" s="631">
        <f t="shared" si="79"/>
        <v>75175</v>
      </c>
      <c r="S161" s="632">
        <f t="shared" si="79"/>
        <v>36249</v>
      </c>
      <c r="T161" s="632">
        <f t="shared" si="79"/>
        <v>30652</v>
      </c>
      <c r="U161" s="632">
        <f t="shared" si="79"/>
        <v>66901</v>
      </c>
      <c r="V161" s="629">
        <f t="shared" si="79"/>
        <v>30894</v>
      </c>
      <c r="W161" s="630">
        <f t="shared" si="79"/>
        <v>23021</v>
      </c>
      <c r="X161" s="631">
        <f t="shared" si="79"/>
        <v>53915</v>
      </c>
      <c r="Y161" s="632">
        <f t="shared" si="79"/>
        <v>30438</v>
      </c>
      <c r="Z161" s="632">
        <f t="shared" si="79"/>
        <v>23146</v>
      </c>
      <c r="AA161" s="632">
        <f t="shared" si="79"/>
        <v>53584</v>
      </c>
      <c r="AB161" s="629">
        <f t="shared" si="79"/>
        <v>32088</v>
      </c>
      <c r="AC161" s="630">
        <f t="shared" si="79"/>
        <v>25269</v>
      </c>
      <c r="AD161" s="631">
        <f t="shared" si="79"/>
        <v>57357</v>
      </c>
      <c r="AE161" s="632">
        <f t="shared" si="79"/>
        <v>32591</v>
      </c>
      <c r="AF161" s="632">
        <f t="shared" si="79"/>
        <v>27010</v>
      </c>
      <c r="AG161" s="632">
        <f t="shared" si="79"/>
        <v>59601</v>
      </c>
      <c r="AH161" s="629">
        <f t="shared" si="79"/>
        <v>31925</v>
      </c>
      <c r="AI161" s="630">
        <f t="shared" si="79"/>
        <v>28561</v>
      </c>
      <c r="AJ161" s="631">
        <f t="shared" si="79"/>
        <v>60486</v>
      </c>
      <c r="AK161" s="632">
        <f t="shared" si="79"/>
        <v>26857</v>
      </c>
      <c r="AL161" s="632">
        <f t="shared" si="79"/>
        <v>24676</v>
      </c>
      <c r="AM161" s="632">
        <f t="shared" si="79"/>
        <v>51533</v>
      </c>
      <c r="AN161" s="629">
        <f t="shared" si="79"/>
        <v>22190</v>
      </c>
      <c r="AO161" s="630">
        <f t="shared" si="79"/>
        <v>20529</v>
      </c>
      <c r="AP161" s="631">
        <f t="shared" si="79"/>
        <v>42719</v>
      </c>
      <c r="AQ161" s="632">
        <f t="shared" si="79"/>
        <v>18789</v>
      </c>
      <c r="AR161" s="632">
        <f t="shared" si="79"/>
        <v>17369</v>
      </c>
      <c r="AS161" s="632">
        <f t="shared" si="79"/>
        <v>36158</v>
      </c>
      <c r="AT161" s="629">
        <f t="shared" si="79"/>
        <v>15714</v>
      </c>
      <c r="AU161" s="630">
        <f t="shared" si="79"/>
        <v>14649</v>
      </c>
      <c r="AV161" s="631">
        <f t="shared" si="79"/>
        <v>30363</v>
      </c>
      <c r="AW161" s="632">
        <f t="shared" si="79"/>
        <v>12710</v>
      </c>
      <c r="AX161" s="632">
        <f t="shared" si="79"/>
        <v>11497</v>
      </c>
      <c r="AY161" s="632">
        <f t="shared" si="79"/>
        <v>24207</v>
      </c>
      <c r="AZ161" s="629">
        <f t="shared" si="79"/>
        <v>9259</v>
      </c>
      <c r="BA161" s="630">
        <f t="shared" si="79"/>
        <v>8208</v>
      </c>
      <c r="BB161" s="631">
        <f t="shared" si="79"/>
        <v>17467</v>
      </c>
      <c r="BC161" s="632">
        <f t="shared" si="79"/>
        <v>9819</v>
      </c>
      <c r="BD161" s="632">
        <f t="shared" si="79"/>
        <v>7131</v>
      </c>
      <c r="BE161" s="632">
        <f t="shared" si="79"/>
        <v>16950</v>
      </c>
      <c r="BF161" s="629">
        <f t="shared" si="79"/>
        <v>4137</v>
      </c>
      <c r="BG161" s="630">
        <f t="shared" si="79"/>
        <v>3119</v>
      </c>
      <c r="BH161" s="630">
        <f t="shared" si="79"/>
        <v>7256</v>
      </c>
      <c r="BJ161" s="648">
        <f>SUM(BJ131:BJ160)</f>
        <v>437611</v>
      </c>
      <c r="BK161" s="648">
        <f>SUM(BK131:BK160)</f>
        <v>393610</v>
      </c>
      <c r="BL161" s="648">
        <f>SUM(BL131:BL160)</f>
        <v>831221</v>
      </c>
    </row>
    <row r="162" spans="1:64" ht="15">
      <c r="A162" s="2427" t="s">
        <v>1946</v>
      </c>
      <c r="B162" s="2437" t="s">
        <v>1947</v>
      </c>
      <c r="C162" s="414" t="s">
        <v>1619</v>
      </c>
      <c r="D162" s="415">
        <v>1734</v>
      </c>
      <c r="E162" s="416">
        <v>1836</v>
      </c>
      <c r="F162" s="417">
        <f t="shared" si="59"/>
        <v>3570</v>
      </c>
      <c r="G162" s="416">
        <v>2883</v>
      </c>
      <c r="H162" s="416">
        <v>3274</v>
      </c>
      <c r="I162" s="418">
        <f t="shared" si="60"/>
        <v>6157</v>
      </c>
      <c r="J162" s="415">
        <v>5223</v>
      </c>
      <c r="K162" s="416">
        <v>5381</v>
      </c>
      <c r="L162" s="417">
        <f t="shared" si="61"/>
        <v>10604</v>
      </c>
      <c r="M162" s="416">
        <v>5723</v>
      </c>
      <c r="N162" s="416">
        <v>5876</v>
      </c>
      <c r="O162" s="418">
        <f t="shared" si="62"/>
        <v>11599</v>
      </c>
      <c r="P162" s="415">
        <v>6661</v>
      </c>
      <c r="Q162" s="416">
        <v>6787</v>
      </c>
      <c r="R162" s="417">
        <f t="shared" si="63"/>
        <v>13448</v>
      </c>
      <c r="S162" s="416">
        <v>7452</v>
      </c>
      <c r="T162" s="416">
        <v>6290</v>
      </c>
      <c r="U162" s="418">
        <f t="shared" si="64"/>
        <v>13742</v>
      </c>
      <c r="V162" s="415">
        <v>6668</v>
      </c>
      <c r="W162" s="416">
        <v>4882</v>
      </c>
      <c r="X162" s="417">
        <f t="shared" si="65"/>
        <v>11550</v>
      </c>
      <c r="Y162" s="416">
        <v>6431</v>
      </c>
      <c r="Z162" s="416">
        <v>4588</v>
      </c>
      <c r="AA162" s="418">
        <f t="shared" si="66"/>
        <v>11019</v>
      </c>
      <c r="AB162" s="415">
        <v>6407</v>
      </c>
      <c r="AC162" s="416">
        <v>4997</v>
      </c>
      <c r="AD162" s="417">
        <f t="shared" si="67"/>
        <v>11404</v>
      </c>
      <c r="AE162" s="416">
        <v>6546</v>
      </c>
      <c r="AF162" s="416">
        <v>5144</v>
      </c>
      <c r="AG162" s="418">
        <f t="shared" si="68"/>
        <v>11690</v>
      </c>
      <c r="AH162" s="415">
        <v>6963</v>
      </c>
      <c r="AI162" s="416">
        <v>5383</v>
      </c>
      <c r="AJ162" s="417">
        <f t="shared" si="69"/>
        <v>12346</v>
      </c>
      <c r="AK162" s="416">
        <v>6279</v>
      </c>
      <c r="AL162" s="416">
        <v>4944</v>
      </c>
      <c r="AM162" s="418">
        <f t="shared" si="70"/>
        <v>11223</v>
      </c>
      <c r="AN162" s="415">
        <v>5460</v>
      </c>
      <c r="AO162" s="416">
        <v>4205</v>
      </c>
      <c r="AP162" s="417">
        <f t="shared" si="71"/>
        <v>9665</v>
      </c>
      <c r="AQ162" s="416">
        <v>4803</v>
      </c>
      <c r="AR162" s="416">
        <v>3575</v>
      </c>
      <c r="AS162" s="418">
        <f t="shared" si="72"/>
        <v>8378</v>
      </c>
      <c r="AT162" s="415">
        <v>4164</v>
      </c>
      <c r="AU162" s="416">
        <v>2994</v>
      </c>
      <c r="AV162" s="417">
        <f t="shared" si="73"/>
        <v>7158</v>
      </c>
      <c r="AW162" s="416">
        <v>3308</v>
      </c>
      <c r="AX162" s="416">
        <v>2236</v>
      </c>
      <c r="AY162" s="418">
        <f t="shared" si="74"/>
        <v>5544</v>
      </c>
      <c r="AZ162" s="415">
        <v>2614</v>
      </c>
      <c r="BA162" s="416">
        <v>1653</v>
      </c>
      <c r="BB162" s="417">
        <f t="shared" si="75"/>
        <v>4267</v>
      </c>
      <c r="BC162" s="416">
        <v>3034</v>
      </c>
      <c r="BD162" s="416">
        <v>1386</v>
      </c>
      <c r="BE162" s="418">
        <f t="shared" si="76"/>
        <v>4420</v>
      </c>
      <c r="BF162" s="415">
        <v>1341</v>
      </c>
      <c r="BG162" s="416">
        <v>613</v>
      </c>
      <c r="BH162" s="417">
        <f t="shared" si="77"/>
        <v>1954</v>
      </c>
      <c r="BJ162" s="400">
        <f t="shared" ref="BJ162:BK169" si="80">BF162+D162+G162+J162+M162+P162+S162+V162+Y162+AB162+AE162+AH162+AK162+AN162+AQ162+AT162+AW162+AZ162+BC162</f>
        <v>93694</v>
      </c>
      <c r="BK162" s="401">
        <f t="shared" si="80"/>
        <v>76044</v>
      </c>
      <c r="BL162" s="402">
        <f t="shared" si="78"/>
        <v>169738</v>
      </c>
    </row>
    <row r="163" spans="1:64" ht="15">
      <c r="A163" s="2428"/>
      <c r="B163" s="2437"/>
      <c r="C163" s="395" t="s">
        <v>1948</v>
      </c>
      <c r="D163" s="396">
        <v>807</v>
      </c>
      <c r="E163" s="397">
        <v>868</v>
      </c>
      <c r="F163" s="398">
        <f t="shared" si="59"/>
        <v>1675</v>
      </c>
      <c r="G163" s="397">
        <v>1459</v>
      </c>
      <c r="H163" s="397">
        <v>1555</v>
      </c>
      <c r="I163" s="399">
        <f t="shared" si="60"/>
        <v>3014</v>
      </c>
      <c r="J163" s="396">
        <v>2832</v>
      </c>
      <c r="K163" s="397">
        <v>2906</v>
      </c>
      <c r="L163" s="398">
        <f t="shared" si="61"/>
        <v>5738</v>
      </c>
      <c r="M163" s="397">
        <v>3041</v>
      </c>
      <c r="N163" s="397">
        <v>3310</v>
      </c>
      <c r="O163" s="399">
        <f t="shared" si="62"/>
        <v>6351</v>
      </c>
      <c r="P163" s="396">
        <v>3581</v>
      </c>
      <c r="Q163" s="397">
        <v>3736</v>
      </c>
      <c r="R163" s="398">
        <f t="shared" si="63"/>
        <v>7317</v>
      </c>
      <c r="S163" s="397">
        <v>3668</v>
      </c>
      <c r="T163" s="397">
        <v>3066</v>
      </c>
      <c r="U163" s="399">
        <f t="shared" si="64"/>
        <v>6734</v>
      </c>
      <c r="V163" s="396">
        <v>2847</v>
      </c>
      <c r="W163" s="397">
        <v>2100</v>
      </c>
      <c r="X163" s="398">
        <f t="shared" si="65"/>
        <v>4947</v>
      </c>
      <c r="Y163" s="397">
        <v>2668</v>
      </c>
      <c r="Z163" s="397">
        <v>2050</v>
      </c>
      <c r="AA163" s="399">
        <f t="shared" si="66"/>
        <v>4718</v>
      </c>
      <c r="AB163" s="396">
        <v>3033</v>
      </c>
      <c r="AC163" s="397">
        <v>2379</v>
      </c>
      <c r="AD163" s="398">
        <f t="shared" si="67"/>
        <v>5412</v>
      </c>
      <c r="AE163" s="397">
        <v>3318</v>
      </c>
      <c r="AF163" s="397">
        <v>2687</v>
      </c>
      <c r="AG163" s="399">
        <f t="shared" si="68"/>
        <v>6005</v>
      </c>
      <c r="AH163" s="396">
        <v>3307</v>
      </c>
      <c r="AI163" s="397">
        <v>2970</v>
      </c>
      <c r="AJ163" s="398">
        <f t="shared" si="69"/>
        <v>6277</v>
      </c>
      <c r="AK163" s="397">
        <v>2788</v>
      </c>
      <c r="AL163" s="397">
        <v>2597</v>
      </c>
      <c r="AM163" s="399">
        <f t="shared" si="70"/>
        <v>5385</v>
      </c>
      <c r="AN163" s="396">
        <v>2313</v>
      </c>
      <c r="AO163" s="397">
        <v>2056</v>
      </c>
      <c r="AP163" s="398">
        <f t="shared" si="71"/>
        <v>4369</v>
      </c>
      <c r="AQ163" s="397">
        <v>1766</v>
      </c>
      <c r="AR163" s="397">
        <v>1478</v>
      </c>
      <c r="AS163" s="399">
        <f t="shared" si="72"/>
        <v>3244</v>
      </c>
      <c r="AT163" s="396">
        <v>1563</v>
      </c>
      <c r="AU163" s="397">
        <v>1222</v>
      </c>
      <c r="AV163" s="398">
        <f t="shared" si="73"/>
        <v>2785</v>
      </c>
      <c r="AW163" s="397">
        <v>1153</v>
      </c>
      <c r="AX163" s="397">
        <v>967</v>
      </c>
      <c r="AY163" s="399">
        <f t="shared" si="74"/>
        <v>2120</v>
      </c>
      <c r="AZ163" s="396">
        <v>908</v>
      </c>
      <c r="BA163" s="397">
        <v>708</v>
      </c>
      <c r="BB163" s="398">
        <f t="shared" si="75"/>
        <v>1616</v>
      </c>
      <c r="BC163" s="397">
        <v>836</v>
      </c>
      <c r="BD163" s="397">
        <v>561</v>
      </c>
      <c r="BE163" s="399">
        <f t="shared" si="76"/>
        <v>1397</v>
      </c>
      <c r="BF163" s="396">
        <v>390</v>
      </c>
      <c r="BG163" s="397">
        <v>250</v>
      </c>
      <c r="BH163" s="398">
        <f t="shared" si="77"/>
        <v>640</v>
      </c>
      <c r="BJ163" s="403">
        <f t="shared" si="80"/>
        <v>42278</v>
      </c>
      <c r="BK163" s="404">
        <f t="shared" si="80"/>
        <v>37466</v>
      </c>
      <c r="BL163" s="405">
        <f t="shared" si="78"/>
        <v>79744</v>
      </c>
    </row>
    <row r="164" spans="1:64" ht="15">
      <c r="A164" s="2428"/>
      <c r="B164" s="2437"/>
      <c r="C164" s="395" t="s">
        <v>1949</v>
      </c>
      <c r="D164" s="396">
        <v>752</v>
      </c>
      <c r="E164" s="397">
        <v>798</v>
      </c>
      <c r="F164" s="398">
        <f t="shared" si="59"/>
        <v>1550</v>
      </c>
      <c r="G164" s="397">
        <v>1146</v>
      </c>
      <c r="H164" s="397">
        <v>1312</v>
      </c>
      <c r="I164" s="399">
        <f t="shared" si="60"/>
        <v>2458</v>
      </c>
      <c r="J164" s="396">
        <v>2072</v>
      </c>
      <c r="K164" s="397">
        <v>2099</v>
      </c>
      <c r="L164" s="398">
        <f t="shared" si="61"/>
        <v>4171</v>
      </c>
      <c r="M164" s="397">
        <v>2319</v>
      </c>
      <c r="N164" s="397">
        <v>2338</v>
      </c>
      <c r="O164" s="399">
        <f t="shared" si="62"/>
        <v>4657</v>
      </c>
      <c r="P164" s="396">
        <v>2870</v>
      </c>
      <c r="Q164" s="397">
        <v>2824</v>
      </c>
      <c r="R164" s="398">
        <f t="shared" si="63"/>
        <v>5694</v>
      </c>
      <c r="S164" s="397">
        <v>2844</v>
      </c>
      <c r="T164" s="397">
        <v>2371</v>
      </c>
      <c r="U164" s="399">
        <f t="shared" si="64"/>
        <v>5215</v>
      </c>
      <c r="V164" s="396">
        <v>2256</v>
      </c>
      <c r="W164" s="397">
        <v>1569</v>
      </c>
      <c r="X164" s="398">
        <f t="shared" si="65"/>
        <v>3825</v>
      </c>
      <c r="Y164" s="397">
        <v>1976</v>
      </c>
      <c r="Z164" s="397">
        <v>1496</v>
      </c>
      <c r="AA164" s="399">
        <f t="shared" si="66"/>
        <v>3472</v>
      </c>
      <c r="AB164" s="396">
        <v>2326</v>
      </c>
      <c r="AC164" s="397">
        <v>1694</v>
      </c>
      <c r="AD164" s="398">
        <f t="shared" si="67"/>
        <v>4020</v>
      </c>
      <c r="AE164" s="397">
        <v>2540</v>
      </c>
      <c r="AF164" s="397">
        <v>2062</v>
      </c>
      <c r="AG164" s="399">
        <f t="shared" si="68"/>
        <v>4602</v>
      </c>
      <c r="AH164" s="396">
        <v>2542</v>
      </c>
      <c r="AI164" s="397">
        <v>2138</v>
      </c>
      <c r="AJ164" s="398">
        <f t="shared" si="69"/>
        <v>4680</v>
      </c>
      <c r="AK164" s="397">
        <v>2208</v>
      </c>
      <c r="AL164" s="397">
        <v>1823</v>
      </c>
      <c r="AM164" s="399">
        <f t="shared" si="70"/>
        <v>4031</v>
      </c>
      <c r="AN164" s="396">
        <v>1764</v>
      </c>
      <c r="AO164" s="397">
        <v>1421</v>
      </c>
      <c r="AP164" s="398">
        <f t="shared" si="71"/>
        <v>3185</v>
      </c>
      <c r="AQ164" s="397">
        <v>1564</v>
      </c>
      <c r="AR164" s="397">
        <v>1210</v>
      </c>
      <c r="AS164" s="399">
        <f t="shared" si="72"/>
        <v>2774</v>
      </c>
      <c r="AT164" s="396">
        <v>1172</v>
      </c>
      <c r="AU164" s="397">
        <v>919</v>
      </c>
      <c r="AV164" s="398">
        <f t="shared" si="73"/>
        <v>2091</v>
      </c>
      <c r="AW164" s="397">
        <v>942</v>
      </c>
      <c r="AX164" s="397">
        <v>658</v>
      </c>
      <c r="AY164" s="399">
        <f t="shared" si="74"/>
        <v>1600</v>
      </c>
      <c r="AZ164" s="396">
        <v>626</v>
      </c>
      <c r="BA164" s="397">
        <v>429</v>
      </c>
      <c r="BB164" s="398">
        <f t="shared" si="75"/>
        <v>1055</v>
      </c>
      <c r="BC164" s="397">
        <v>736</v>
      </c>
      <c r="BD164" s="397">
        <v>341</v>
      </c>
      <c r="BE164" s="399">
        <f t="shared" si="76"/>
        <v>1077</v>
      </c>
      <c r="BF164" s="396">
        <v>333</v>
      </c>
      <c r="BG164" s="397">
        <v>150</v>
      </c>
      <c r="BH164" s="398">
        <f t="shared" si="77"/>
        <v>483</v>
      </c>
      <c r="BJ164" s="403">
        <f t="shared" si="80"/>
        <v>32988</v>
      </c>
      <c r="BK164" s="404">
        <f t="shared" si="80"/>
        <v>27652</v>
      </c>
      <c r="BL164" s="405">
        <f t="shared" si="78"/>
        <v>60640</v>
      </c>
    </row>
    <row r="165" spans="1:64" ht="15">
      <c r="A165" s="2428"/>
      <c r="B165" s="2437"/>
      <c r="C165" s="395" t="s">
        <v>1950</v>
      </c>
      <c r="D165" s="396">
        <v>57</v>
      </c>
      <c r="E165" s="397">
        <v>63</v>
      </c>
      <c r="F165" s="398">
        <f t="shared" si="59"/>
        <v>120</v>
      </c>
      <c r="G165" s="397">
        <v>104</v>
      </c>
      <c r="H165" s="397">
        <v>109</v>
      </c>
      <c r="I165" s="399">
        <f t="shared" si="60"/>
        <v>213</v>
      </c>
      <c r="J165" s="396">
        <v>183</v>
      </c>
      <c r="K165" s="397">
        <v>226</v>
      </c>
      <c r="L165" s="398">
        <f t="shared" si="61"/>
        <v>409</v>
      </c>
      <c r="M165" s="397">
        <v>221</v>
      </c>
      <c r="N165" s="397">
        <v>257</v>
      </c>
      <c r="O165" s="399">
        <f t="shared" si="62"/>
        <v>478</v>
      </c>
      <c r="P165" s="396">
        <v>311</v>
      </c>
      <c r="Q165" s="397">
        <v>368</v>
      </c>
      <c r="R165" s="398">
        <f t="shared" si="63"/>
        <v>679</v>
      </c>
      <c r="S165" s="397">
        <v>335</v>
      </c>
      <c r="T165" s="397">
        <v>303</v>
      </c>
      <c r="U165" s="399">
        <f t="shared" si="64"/>
        <v>638</v>
      </c>
      <c r="V165" s="396">
        <v>264</v>
      </c>
      <c r="W165" s="397">
        <v>257</v>
      </c>
      <c r="X165" s="398">
        <f t="shared" si="65"/>
        <v>521</v>
      </c>
      <c r="Y165" s="397">
        <v>233</v>
      </c>
      <c r="Z165" s="397">
        <v>205</v>
      </c>
      <c r="AA165" s="399">
        <f t="shared" si="66"/>
        <v>438</v>
      </c>
      <c r="AB165" s="396">
        <v>281</v>
      </c>
      <c r="AC165" s="397">
        <v>304</v>
      </c>
      <c r="AD165" s="398">
        <f t="shared" si="67"/>
        <v>585</v>
      </c>
      <c r="AE165" s="397">
        <v>331</v>
      </c>
      <c r="AF165" s="397">
        <v>330</v>
      </c>
      <c r="AG165" s="399">
        <f t="shared" si="68"/>
        <v>661</v>
      </c>
      <c r="AH165" s="396">
        <v>309</v>
      </c>
      <c r="AI165" s="397">
        <v>335</v>
      </c>
      <c r="AJ165" s="398">
        <f t="shared" si="69"/>
        <v>644</v>
      </c>
      <c r="AK165" s="397">
        <v>278</v>
      </c>
      <c r="AL165" s="397">
        <v>306</v>
      </c>
      <c r="AM165" s="399">
        <f t="shared" si="70"/>
        <v>584</v>
      </c>
      <c r="AN165" s="396">
        <v>247</v>
      </c>
      <c r="AO165" s="397">
        <v>262</v>
      </c>
      <c r="AP165" s="398">
        <f t="shared" si="71"/>
        <v>509</v>
      </c>
      <c r="AQ165" s="397">
        <v>205</v>
      </c>
      <c r="AR165" s="397">
        <v>215</v>
      </c>
      <c r="AS165" s="399">
        <f t="shared" si="72"/>
        <v>420</v>
      </c>
      <c r="AT165" s="396">
        <v>170</v>
      </c>
      <c r="AU165" s="397">
        <v>192</v>
      </c>
      <c r="AV165" s="398">
        <f t="shared" si="73"/>
        <v>362</v>
      </c>
      <c r="AW165" s="397">
        <v>151</v>
      </c>
      <c r="AX165" s="397">
        <v>162</v>
      </c>
      <c r="AY165" s="399">
        <f t="shared" si="74"/>
        <v>313</v>
      </c>
      <c r="AZ165" s="396">
        <v>99</v>
      </c>
      <c r="BA165" s="397">
        <v>99</v>
      </c>
      <c r="BB165" s="398">
        <f t="shared" si="75"/>
        <v>198</v>
      </c>
      <c r="BC165" s="397">
        <v>122</v>
      </c>
      <c r="BD165" s="397">
        <v>86</v>
      </c>
      <c r="BE165" s="399">
        <f t="shared" si="76"/>
        <v>208</v>
      </c>
      <c r="BF165" s="396">
        <v>59</v>
      </c>
      <c r="BG165" s="397">
        <v>41</v>
      </c>
      <c r="BH165" s="398">
        <f t="shared" si="77"/>
        <v>100</v>
      </c>
      <c r="BJ165" s="403">
        <f t="shared" si="80"/>
        <v>3960</v>
      </c>
      <c r="BK165" s="404">
        <f t="shared" si="80"/>
        <v>4120</v>
      </c>
      <c r="BL165" s="405">
        <f t="shared" si="78"/>
        <v>8080</v>
      </c>
    </row>
    <row r="166" spans="1:64" ht="15">
      <c r="A166" s="2428"/>
      <c r="B166" s="2437"/>
      <c r="C166" s="395" t="s">
        <v>1951</v>
      </c>
      <c r="D166" s="396">
        <v>266</v>
      </c>
      <c r="E166" s="397">
        <v>290</v>
      </c>
      <c r="F166" s="398">
        <f t="shared" si="59"/>
        <v>556</v>
      </c>
      <c r="G166" s="397">
        <v>404</v>
      </c>
      <c r="H166" s="397">
        <v>396</v>
      </c>
      <c r="I166" s="399">
        <f t="shared" si="60"/>
        <v>800</v>
      </c>
      <c r="J166" s="396">
        <v>712</v>
      </c>
      <c r="K166" s="397">
        <v>770</v>
      </c>
      <c r="L166" s="398">
        <f t="shared" si="61"/>
        <v>1482</v>
      </c>
      <c r="M166" s="397">
        <v>693</v>
      </c>
      <c r="N166" s="397">
        <v>781</v>
      </c>
      <c r="O166" s="399">
        <f t="shared" si="62"/>
        <v>1474</v>
      </c>
      <c r="P166" s="396">
        <v>860</v>
      </c>
      <c r="Q166" s="397">
        <v>884</v>
      </c>
      <c r="R166" s="398">
        <f t="shared" si="63"/>
        <v>1744</v>
      </c>
      <c r="S166" s="397">
        <v>808</v>
      </c>
      <c r="T166" s="397">
        <v>670</v>
      </c>
      <c r="U166" s="399">
        <f t="shared" si="64"/>
        <v>1478</v>
      </c>
      <c r="V166" s="396">
        <v>759</v>
      </c>
      <c r="W166" s="397">
        <v>530</v>
      </c>
      <c r="X166" s="398">
        <f t="shared" si="65"/>
        <v>1289</v>
      </c>
      <c r="Y166" s="397">
        <v>646</v>
      </c>
      <c r="Z166" s="397">
        <v>547</v>
      </c>
      <c r="AA166" s="399">
        <f t="shared" si="66"/>
        <v>1193</v>
      </c>
      <c r="AB166" s="396">
        <v>726</v>
      </c>
      <c r="AC166" s="397">
        <v>568</v>
      </c>
      <c r="AD166" s="398">
        <f t="shared" si="67"/>
        <v>1294</v>
      </c>
      <c r="AE166" s="397">
        <v>727</v>
      </c>
      <c r="AF166" s="397">
        <v>624</v>
      </c>
      <c r="AG166" s="399">
        <f t="shared" si="68"/>
        <v>1351</v>
      </c>
      <c r="AH166" s="396">
        <v>702</v>
      </c>
      <c r="AI166" s="397">
        <v>653</v>
      </c>
      <c r="AJ166" s="398">
        <f t="shared" si="69"/>
        <v>1355</v>
      </c>
      <c r="AK166" s="397">
        <v>586</v>
      </c>
      <c r="AL166" s="397">
        <v>519</v>
      </c>
      <c r="AM166" s="399">
        <f t="shared" si="70"/>
        <v>1105</v>
      </c>
      <c r="AN166" s="396">
        <v>433</v>
      </c>
      <c r="AO166" s="397">
        <v>414</v>
      </c>
      <c r="AP166" s="398">
        <f t="shared" si="71"/>
        <v>847</v>
      </c>
      <c r="AQ166" s="397">
        <v>378</v>
      </c>
      <c r="AR166" s="397">
        <v>330</v>
      </c>
      <c r="AS166" s="399">
        <f t="shared" si="72"/>
        <v>708</v>
      </c>
      <c r="AT166" s="396">
        <v>326</v>
      </c>
      <c r="AU166" s="397">
        <v>299</v>
      </c>
      <c r="AV166" s="398">
        <f t="shared" si="73"/>
        <v>625</v>
      </c>
      <c r="AW166" s="397">
        <v>245</v>
      </c>
      <c r="AX166" s="397">
        <v>239</v>
      </c>
      <c r="AY166" s="399">
        <f t="shared" si="74"/>
        <v>484</v>
      </c>
      <c r="AZ166" s="396">
        <v>203</v>
      </c>
      <c r="BA166" s="397">
        <v>176</v>
      </c>
      <c r="BB166" s="398">
        <f t="shared" si="75"/>
        <v>379</v>
      </c>
      <c r="BC166" s="397">
        <v>194</v>
      </c>
      <c r="BD166" s="397">
        <v>108</v>
      </c>
      <c r="BE166" s="399">
        <f t="shared" si="76"/>
        <v>302</v>
      </c>
      <c r="BF166" s="396">
        <v>99</v>
      </c>
      <c r="BG166" s="397">
        <v>53</v>
      </c>
      <c r="BH166" s="398">
        <f t="shared" si="77"/>
        <v>152</v>
      </c>
      <c r="BJ166" s="403">
        <f t="shared" si="80"/>
        <v>9767</v>
      </c>
      <c r="BK166" s="404">
        <f t="shared" si="80"/>
        <v>8851</v>
      </c>
      <c r="BL166" s="405">
        <f t="shared" si="78"/>
        <v>18618</v>
      </c>
    </row>
    <row r="167" spans="1:64" ht="15">
      <c r="A167" s="2428"/>
      <c r="B167" s="2437"/>
      <c r="C167" s="395" t="s">
        <v>1952</v>
      </c>
      <c r="D167" s="396">
        <v>439</v>
      </c>
      <c r="E167" s="397">
        <v>444</v>
      </c>
      <c r="F167" s="398">
        <f t="shared" si="59"/>
        <v>883</v>
      </c>
      <c r="G167" s="397">
        <v>774</v>
      </c>
      <c r="H167" s="397">
        <v>803</v>
      </c>
      <c r="I167" s="399">
        <f t="shared" si="60"/>
        <v>1577</v>
      </c>
      <c r="J167" s="396">
        <v>1318</v>
      </c>
      <c r="K167" s="397">
        <v>1380</v>
      </c>
      <c r="L167" s="398">
        <f t="shared" si="61"/>
        <v>2698</v>
      </c>
      <c r="M167" s="397">
        <v>1454</v>
      </c>
      <c r="N167" s="397">
        <v>1508</v>
      </c>
      <c r="O167" s="399">
        <f t="shared" si="62"/>
        <v>2962</v>
      </c>
      <c r="P167" s="396">
        <v>1784</v>
      </c>
      <c r="Q167" s="397">
        <v>1736</v>
      </c>
      <c r="R167" s="398">
        <f t="shared" si="63"/>
        <v>3520</v>
      </c>
      <c r="S167" s="397">
        <v>1686</v>
      </c>
      <c r="T167" s="397">
        <v>1442</v>
      </c>
      <c r="U167" s="399">
        <f t="shared" si="64"/>
        <v>3128</v>
      </c>
      <c r="V167" s="396">
        <v>1434</v>
      </c>
      <c r="W167" s="397">
        <v>1089</v>
      </c>
      <c r="X167" s="398">
        <f t="shared" si="65"/>
        <v>2523</v>
      </c>
      <c r="Y167" s="397">
        <v>1300</v>
      </c>
      <c r="Z167" s="397">
        <v>1066</v>
      </c>
      <c r="AA167" s="399">
        <f t="shared" si="66"/>
        <v>2366</v>
      </c>
      <c r="AB167" s="396">
        <v>1476</v>
      </c>
      <c r="AC167" s="397">
        <v>1182</v>
      </c>
      <c r="AD167" s="398">
        <f t="shared" si="67"/>
        <v>2658</v>
      </c>
      <c r="AE167" s="397">
        <v>1573</v>
      </c>
      <c r="AF167" s="397">
        <v>1374</v>
      </c>
      <c r="AG167" s="399">
        <f t="shared" si="68"/>
        <v>2947</v>
      </c>
      <c r="AH167" s="396">
        <v>1575</v>
      </c>
      <c r="AI167" s="397">
        <v>1357</v>
      </c>
      <c r="AJ167" s="398">
        <f t="shared" si="69"/>
        <v>2932</v>
      </c>
      <c r="AK167" s="397">
        <v>1379</v>
      </c>
      <c r="AL167" s="397">
        <v>1219</v>
      </c>
      <c r="AM167" s="399">
        <f t="shared" si="70"/>
        <v>2598</v>
      </c>
      <c r="AN167" s="396">
        <v>1215</v>
      </c>
      <c r="AO167" s="397">
        <v>1046</v>
      </c>
      <c r="AP167" s="398">
        <f t="shared" si="71"/>
        <v>2261</v>
      </c>
      <c r="AQ167" s="397">
        <v>967</v>
      </c>
      <c r="AR167" s="397">
        <v>901</v>
      </c>
      <c r="AS167" s="399">
        <f t="shared" si="72"/>
        <v>1868</v>
      </c>
      <c r="AT167" s="396">
        <v>924</v>
      </c>
      <c r="AU167" s="397">
        <v>752</v>
      </c>
      <c r="AV167" s="398">
        <f t="shared" si="73"/>
        <v>1676</v>
      </c>
      <c r="AW167" s="397">
        <v>646</v>
      </c>
      <c r="AX167" s="397">
        <v>504</v>
      </c>
      <c r="AY167" s="399">
        <f t="shared" si="74"/>
        <v>1150</v>
      </c>
      <c r="AZ167" s="396">
        <v>436</v>
      </c>
      <c r="BA167" s="397">
        <v>396</v>
      </c>
      <c r="BB167" s="398">
        <f t="shared" si="75"/>
        <v>832</v>
      </c>
      <c r="BC167" s="397">
        <v>510</v>
      </c>
      <c r="BD167" s="397">
        <v>334</v>
      </c>
      <c r="BE167" s="399">
        <f t="shared" si="76"/>
        <v>844</v>
      </c>
      <c r="BF167" s="396">
        <v>223</v>
      </c>
      <c r="BG167" s="397">
        <v>145</v>
      </c>
      <c r="BH167" s="398">
        <f t="shared" si="77"/>
        <v>368</v>
      </c>
      <c r="BJ167" s="403">
        <f t="shared" si="80"/>
        <v>21113</v>
      </c>
      <c r="BK167" s="404">
        <f t="shared" si="80"/>
        <v>18678</v>
      </c>
      <c r="BL167" s="405">
        <f t="shared" si="78"/>
        <v>39791</v>
      </c>
    </row>
    <row r="168" spans="1:64" ht="15">
      <c r="A168" s="2428"/>
      <c r="B168" s="2437"/>
      <c r="C168" s="395" t="s">
        <v>1953</v>
      </c>
      <c r="D168" s="396">
        <v>978</v>
      </c>
      <c r="E168" s="397">
        <v>991</v>
      </c>
      <c r="F168" s="398">
        <f t="shared" si="59"/>
        <v>1969</v>
      </c>
      <c r="G168" s="397">
        <v>1648</v>
      </c>
      <c r="H168" s="397">
        <v>1738</v>
      </c>
      <c r="I168" s="399">
        <f t="shared" si="60"/>
        <v>3386</v>
      </c>
      <c r="J168" s="396">
        <v>2677</v>
      </c>
      <c r="K168" s="397">
        <v>2827</v>
      </c>
      <c r="L168" s="398">
        <f t="shared" si="61"/>
        <v>5504</v>
      </c>
      <c r="M168" s="397">
        <v>2842</v>
      </c>
      <c r="N168" s="397">
        <v>2943</v>
      </c>
      <c r="O168" s="399">
        <f t="shared" si="62"/>
        <v>5785</v>
      </c>
      <c r="P168" s="396">
        <v>2991</v>
      </c>
      <c r="Q168" s="397">
        <v>3085</v>
      </c>
      <c r="R168" s="398">
        <f t="shared" si="63"/>
        <v>6076</v>
      </c>
      <c r="S168" s="397">
        <v>3030</v>
      </c>
      <c r="T168" s="397">
        <v>2458</v>
      </c>
      <c r="U168" s="399">
        <f t="shared" si="64"/>
        <v>5488</v>
      </c>
      <c r="V168" s="396">
        <v>2864</v>
      </c>
      <c r="W168" s="397">
        <v>2019</v>
      </c>
      <c r="X168" s="398">
        <f t="shared" si="65"/>
        <v>4883</v>
      </c>
      <c r="Y168" s="397">
        <v>2842</v>
      </c>
      <c r="Z168" s="397">
        <v>2038</v>
      </c>
      <c r="AA168" s="399">
        <f t="shared" si="66"/>
        <v>4880</v>
      </c>
      <c r="AB168" s="396">
        <v>2896</v>
      </c>
      <c r="AC168" s="397">
        <v>2353</v>
      </c>
      <c r="AD168" s="398">
        <f t="shared" si="67"/>
        <v>5249</v>
      </c>
      <c r="AE168" s="397">
        <v>2642</v>
      </c>
      <c r="AF168" s="397">
        <v>2087</v>
      </c>
      <c r="AG168" s="399">
        <f t="shared" si="68"/>
        <v>4729</v>
      </c>
      <c r="AH168" s="396">
        <v>2480</v>
      </c>
      <c r="AI168" s="397">
        <v>1954</v>
      </c>
      <c r="AJ168" s="398">
        <f t="shared" si="69"/>
        <v>4434</v>
      </c>
      <c r="AK168" s="397">
        <v>2182</v>
      </c>
      <c r="AL168" s="397">
        <v>1728</v>
      </c>
      <c r="AM168" s="399">
        <f t="shared" si="70"/>
        <v>3910</v>
      </c>
      <c r="AN168" s="396">
        <v>1875</v>
      </c>
      <c r="AO168" s="397">
        <v>1482</v>
      </c>
      <c r="AP168" s="398">
        <f t="shared" si="71"/>
        <v>3357</v>
      </c>
      <c r="AQ168" s="397">
        <v>1520</v>
      </c>
      <c r="AR168" s="397">
        <v>1254</v>
      </c>
      <c r="AS168" s="399">
        <f t="shared" si="72"/>
        <v>2774</v>
      </c>
      <c r="AT168" s="396">
        <v>1185</v>
      </c>
      <c r="AU168" s="397">
        <v>887</v>
      </c>
      <c r="AV168" s="398">
        <f t="shared" si="73"/>
        <v>2072</v>
      </c>
      <c r="AW168" s="397">
        <v>906</v>
      </c>
      <c r="AX168" s="397">
        <v>649</v>
      </c>
      <c r="AY168" s="399">
        <f t="shared" si="74"/>
        <v>1555</v>
      </c>
      <c r="AZ168" s="396">
        <v>663</v>
      </c>
      <c r="BA168" s="397">
        <v>489</v>
      </c>
      <c r="BB168" s="398">
        <f t="shared" si="75"/>
        <v>1152</v>
      </c>
      <c r="BC168" s="397">
        <v>621</v>
      </c>
      <c r="BD168" s="397">
        <v>334</v>
      </c>
      <c r="BE168" s="399">
        <f t="shared" si="76"/>
        <v>955</v>
      </c>
      <c r="BF168" s="396">
        <v>295</v>
      </c>
      <c r="BG168" s="397">
        <v>155</v>
      </c>
      <c r="BH168" s="398">
        <f t="shared" si="77"/>
        <v>450</v>
      </c>
      <c r="BJ168" s="403">
        <f t="shared" si="80"/>
        <v>37137</v>
      </c>
      <c r="BK168" s="404">
        <f t="shared" si="80"/>
        <v>31471</v>
      </c>
      <c r="BL168" s="405">
        <f t="shared" si="78"/>
        <v>68608</v>
      </c>
    </row>
    <row r="169" spans="1:64" ht="15">
      <c r="A169" s="2428"/>
      <c r="B169" s="2437"/>
      <c r="C169" s="406" t="s">
        <v>1954</v>
      </c>
      <c r="D169" s="407">
        <v>90</v>
      </c>
      <c r="E169" s="408">
        <v>87</v>
      </c>
      <c r="F169" s="409">
        <f t="shared" si="59"/>
        <v>177</v>
      </c>
      <c r="G169" s="408">
        <v>148</v>
      </c>
      <c r="H169" s="408">
        <v>148</v>
      </c>
      <c r="I169" s="410">
        <f t="shared" si="60"/>
        <v>296</v>
      </c>
      <c r="J169" s="407">
        <v>316</v>
      </c>
      <c r="K169" s="408">
        <v>370</v>
      </c>
      <c r="L169" s="409">
        <f t="shared" si="61"/>
        <v>686</v>
      </c>
      <c r="M169" s="408">
        <v>438</v>
      </c>
      <c r="N169" s="408">
        <v>430</v>
      </c>
      <c r="O169" s="410">
        <f t="shared" si="62"/>
        <v>868</v>
      </c>
      <c r="P169" s="407">
        <v>495</v>
      </c>
      <c r="Q169" s="408">
        <v>529</v>
      </c>
      <c r="R169" s="409">
        <f t="shared" si="63"/>
        <v>1024</v>
      </c>
      <c r="S169" s="408">
        <v>449</v>
      </c>
      <c r="T169" s="408">
        <v>405</v>
      </c>
      <c r="U169" s="410">
        <f t="shared" si="64"/>
        <v>854</v>
      </c>
      <c r="V169" s="407">
        <v>370</v>
      </c>
      <c r="W169" s="408">
        <v>265</v>
      </c>
      <c r="X169" s="409">
        <f t="shared" si="65"/>
        <v>635</v>
      </c>
      <c r="Y169" s="408">
        <v>355</v>
      </c>
      <c r="Z169" s="408">
        <v>274</v>
      </c>
      <c r="AA169" s="410">
        <f t="shared" si="66"/>
        <v>629</v>
      </c>
      <c r="AB169" s="407">
        <v>409</v>
      </c>
      <c r="AC169" s="408">
        <v>318</v>
      </c>
      <c r="AD169" s="409">
        <f t="shared" si="67"/>
        <v>727</v>
      </c>
      <c r="AE169" s="408">
        <v>418</v>
      </c>
      <c r="AF169" s="408">
        <v>360</v>
      </c>
      <c r="AG169" s="410">
        <f t="shared" si="68"/>
        <v>778</v>
      </c>
      <c r="AH169" s="407">
        <v>424</v>
      </c>
      <c r="AI169" s="408">
        <v>395</v>
      </c>
      <c r="AJ169" s="409">
        <f t="shared" si="69"/>
        <v>819</v>
      </c>
      <c r="AK169" s="408">
        <v>342</v>
      </c>
      <c r="AL169" s="408">
        <v>353</v>
      </c>
      <c r="AM169" s="410">
        <f t="shared" si="70"/>
        <v>695</v>
      </c>
      <c r="AN169" s="407">
        <v>269</v>
      </c>
      <c r="AO169" s="408">
        <v>293</v>
      </c>
      <c r="AP169" s="409">
        <f t="shared" si="71"/>
        <v>562</v>
      </c>
      <c r="AQ169" s="408">
        <v>253</v>
      </c>
      <c r="AR169" s="408">
        <v>244</v>
      </c>
      <c r="AS169" s="410">
        <f t="shared" si="72"/>
        <v>497</v>
      </c>
      <c r="AT169" s="407">
        <v>220</v>
      </c>
      <c r="AU169" s="408">
        <v>218</v>
      </c>
      <c r="AV169" s="409">
        <f t="shared" si="73"/>
        <v>438</v>
      </c>
      <c r="AW169" s="408">
        <v>194</v>
      </c>
      <c r="AX169" s="408">
        <v>178</v>
      </c>
      <c r="AY169" s="410">
        <f t="shared" si="74"/>
        <v>372</v>
      </c>
      <c r="AZ169" s="407">
        <v>154</v>
      </c>
      <c r="BA169" s="408">
        <v>151</v>
      </c>
      <c r="BB169" s="409">
        <f t="shared" si="75"/>
        <v>305</v>
      </c>
      <c r="BC169" s="408">
        <v>144</v>
      </c>
      <c r="BD169" s="408">
        <v>116</v>
      </c>
      <c r="BE169" s="410">
        <f t="shared" si="76"/>
        <v>260</v>
      </c>
      <c r="BF169" s="407">
        <v>75</v>
      </c>
      <c r="BG169" s="408">
        <v>56</v>
      </c>
      <c r="BH169" s="409">
        <f t="shared" si="77"/>
        <v>131</v>
      </c>
      <c r="BJ169" s="411">
        <f t="shared" si="80"/>
        <v>5563</v>
      </c>
      <c r="BK169" s="412">
        <f t="shared" si="80"/>
        <v>5190</v>
      </c>
      <c r="BL169" s="413">
        <f t="shared" si="78"/>
        <v>10753</v>
      </c>
    </row>
    <row r="170" spans="1:64" ht="15">
      <c r="A170" s="2428"/>
      <c r="B170" s="2432" t="s">
        <v>569</v>
      </c>
      <c r="C170" s="2422" t="s">
        <v>1810</v>
      </c>
      <c r="D170" s="629">
        <f t="shared" ref="D170:BH170" si="81">SUM(D162:D169)</f>
        <v>5123</v>
      </c>
      <c r="E170" s="630">
        <f t="shared" si="81"/>
        <v>5377</v>
      </c>
      <c r="F170" s="631">
        <f t="shared" si="81"/>
        <v>10500</v>
      </c>
      <c r="G170" s="632">
        <f t="shared" si="81"/>
        <v>8566</v>
      </c>
      <c r="H170" s="632">
        <f t="shared" si="81"/>
        <v>9335</v>
      </c>
      <c r="I170" s="632">
        <f t="shared" si="81"/>
        <v>17901</v>
      </c>
      <c r="J170" s="629">
        <f t="shared" si="81"/>
        <v>15333</v>
      </c>
      <c r="K170" s="630">
        <f t="shared" si="81"/>
        <v>15959</v>
      </c>
      <c r="L170" s="631">
        <f t="shared" si="81"/>
        <v>31292</v>
      </c>
      <c r="M170" s="632">
        <f t="shared" si="81"/>
        <v>16731</v>
      </c>
      <c r="N170" s="632">
        <f t="shared" si="81"/>
        <v>17443</v>
      </c>
      <c r="O170" s="632">
        <f t="shared" si="81"/>
        <v>34174</v>
      </c>
      <c r="P170" s="629">
        <f t="shared" si="81"/>
        <v>19553</v>
      </c>
      <c r="Q170" s="630">
        <f t="shared" si="81"/>
        <v>19949</v>
      </c>
      <c r="R170" s="631">
        <f t="shared" si="81"/>
        <v>39502</v>
      </c>
      <c r="S170" s="632">
        <f t="shared" si="81"/>
        <v>20272</v>
      </c>
      <c r="T170" s="632">
        <f t="shared" si="81"/>
        <v>17005</v>
      </c>
      <c r="U170" s="632">
        <f t="shared" si="81"/>
        <v>37277</v>
      </c>
      <c r="V170" s="629">
        <f t="shared" si="81"/>
        <v>17462</v>
      </c>
      <c r="W170" s="630">
        <f t="shared" si="81"/>
        <v>12711</v>
      </c>
      <c r="X170" s="631">
        <f t="shared" si="81"/>
        <v>30173</v>
      </c>
      <c r="Y170" s="632">
        <f t="shared" si="81"/>
        <v>16451</v>
      </c>
      <c r="Z170" s="632">
        <f t="shared" si="81"/>
        <v>12264</v>
      </c>
      <c r="AA170" s="632">
        <f t="shared" si="81"/>
        <v>28715</v>
      </c>
      <c r="AB170" s="629">
        <f t="shared" si="81"/>
        <v>17554</v>
      </c>
      <c r="AC170" s="630">
        <f t="shared" si="81"/>
        <v>13795</v>
      </c>
      <c r="AD170" s="631">
        <f t="shared" si="81"/>
        <v>31349</v>
      </c>
      <c r="AE170" s="632">
        <f t="shared" si="81"/>
        <v>18095</v>
      </c>
      <c r="AF170" s="632">
        <f t="shared" si="81"/>
        <v>14668</v>
      </c>
      <c r="AG170" s="632">
        <f t="shared" si="81"/>
        <v>32763</v>
      </c>
      <c r="AH170" s="629">
        <f t="shared" si="81"/>
        <v>18302</v>
      </c>
      <c r="AI170" s="630">
        <f t="shared" si="81"/>
        <v>15185</v>
      </c>
      <c r="AJ170" s="631">
        <f t="shared" si="81"/>
        <v>33487</v>
      </c>
      <c r="AK170" s="632">
        <f t="shared" si="81"/>
        <v>16042</v>
      </c>
      <c r="AL170" s="632">
        <f t="shared" si="81"/>
        <v>13489</v>
      </c>
      <c r="AM170" s="632">
        <f t="shared" si="81"/>
        <v>29531</v>
      </c>
      <c r="AN170" s="629">
        <f t="shared" si="81"/>
        <v>13576</v>
      </c>
      <c r="AO170" s="630">
        <f t="shared" si="81"/>
        <v>11179</v>
      </c>
      <c r="AP170" s="631">
        <f t="shared" si="81"/>
        <v>24755</v>
      </c>
      <c r="AQ170" s="632">
        <f t="shared" si="81"/>
        <v>11456</v>
      </c>
      <c r="AR170" s="632">
        <f t="shared" si="81"/>
        <v>9207</v>
      </c>
      <c r="AS170" s="632">
        <f t="shared" si="81"/>
        <v>20663</v>
      </c>
      <c r="AT170" s="629">
        <f t="shared" si="81"/>
        <v>9724</v>
      </c>
      <c r="AU170" s="630">
        <f t="shared" si="81"/>
        <v>7483</v>
      </c>
      <c r="AV170" s="631">
        <f t="shared" si="81"/>
        <v>17207</v>
      </c>
      <c r="AW170" s="632">
        <f t="shared" si="81"/>
        <v>7545</v>
      </c>
      <c r="AX170" s="632">
        <f t="shared" si="81"/>
        <v>5593</v>
      </c>
      <c r="AY170" s="632">
        <f t="shared" si="81"/>
        <v>13138</v>
      </c>
      <c r="AZ170" s="629">
        <f t="shared" si="81"/>
        <v>5703</v>
      </c>
      <c r="BA170" s="630">
        <f t="shared" si="81"/>
        <v>4101</v>
      </c>
      <c r="BB170" s="631">
        <f t="shared" si="81"/>
        <v>9804</v>
      </c>
      <c r="BC170" s="632">
        <f t="shared" si="81"/>
        <v>6197</v>
      </c>
      <c r="BD170" s="632">
        <f t="shared" si="81"/>
        <v>3266</v>
      </c>
      <c r="BE170" s="632">
        <f t="shared" si="81"/>
        <v>9463</v>
      </c>
      <c r="BF170" s="629">
        <f t="shared" si="81"/>
        <v>2815</v>
      </c>
      <c r="BG170" s="630">
        <f t="shared" si="81"/>
        <v>1463</v>
      </c>
      <c r="BH170" s="630">
        <f t="shared" si="81"/>
        <v>4278</v>
      </c>
      <c r="BJ170" s="648">
        <f>SUM(BJ162:BJ169)</f>
        <v>246500</v>
      </c>
      <c r="BK170" s="648">
        <f>SUM(BK162:BK169)</f>
        <v>209472</v>
      </c>
      <c r="BL170" s="648">
        <f>SUM(BL162:BL169)</f>
        <v>455972</v>
      </c>
    </row>
    <row r="171" spans="1:64" ht="15">
      <c r="A171" s="2428"/>
      <c r="B171" s="2437" t="s">
        <v>1955</v>
      </c>
      <c r="C171" s="414" t="s">
        <v>1956</v>
      </c>
      <c r="D171" s="415">
        <v>462</v>
      </c>
      <c r="E171" s="416">
        <v>474</v>
      </c>
      <c r="F171" s="417">
        <f t="shared" si="59"/>
        <v>936</v>
      </c>
      <c r="G171" s="416">
        <v>778</v>
      </c>
      <c r="H171" s="416">
        <v>811</v>
      </c>
      <c r="I171" s="418">
        <f t="shared" si="60"/>
        <v>1589</v>
      </c>
      <c r="J171" s="415">
        <v>1385</v>
      </c>
      <c r="K171" s="416">
        <v>1507</v>
      </c>
      <c r="L171" s="417">
        <f t="shared" si="61"/>
        <v>2892</v>
      </c>
      <c r="M171" s="416">
        <v>1557</v>
      </c>
      <c r="N171" s="416">
        <v>1611</v>
      </c>
      <c r="O171" s="418">
        <f t="shared" si="62"/>
        <v>3168</v>
      </c>
      <c r="P171" s="415">
        <v>1733</v>
      </c>
      <c r="Q171" s="416">
        <v>1808</v>
      </c>
      <c r="R171" s="417">
        <f t="shared" si="63"/>
        <v>3541</v>
      </c>
      <c r="S171" s="416">
        <v>1879</v>
      </c>
      <c r="T171" s="416">
        <v>1618</v>
      </c>
      <c r="U171" s="418">
        <f t="shared" si="64"/>
        <v>3497</v>
      </c>
      <c r="V171" s="415">
        <v>1498</v>
      </c>
      <c r="W171" s="416">
        <v>1183</v>
      </c>
      <c r="X171" s="417">
        <f t="shared" si="65"/>
        <v>2681</v>
      </c>
      <c r="Y171" s="416">
        <v>1488</v>
      </c>
      <c r="Z171" s="416">
        <v>1119</v>
      </c>
      <c r="AA171" s="418">
        <f t="shared" si="66"/>
        <v>2607</v>
      </c>
      <c r="AB171" s="415">
        <v>1576</v>
      </c>
      <c r="AC171" s="416">
        <v>1210</v>
      </c>
      <c r="AD171" s="417">
        <f t="shared" si="67"/>
        <v>2786</v>
      </c>
      <c r="AE171" s="416">
        <v>1631</v>
      </c>
      <c r="AF171" s="416">
        <v>1349</v>
      </c>
      <c r="AG171" s="418">
        <f t="shared" si="68"/>
        <v>2980</v>
      </c>
      <c r="AH171" s="415">
        <v>1782</v>
      </c>
      <c r="AI171" s="416">
        <v>1477</v>
      </c>
      <c r="AJ171" s="417">
        <f t="shared" si="69"/>
        <v>3259</v>
      </c>
      <c r="AK171" s="416">
        <v>1462</v>
      </c>
      <c r="AL171" s="416">
        <v>1306</v>
      </c>
      <c r="AM171" s="418">
        <f t="shared" si="70"/>
        <v>2768</v>
      </c>
      <c r="AN171" s="415">
        <v>1184</v>
      </c>
      <c r="AO171" s="416">
        <v>1033</v>
      </c>
      <c r="AP171" s="417">
        <f t="shared" si="71"/>
        <v>2217</v>
      </c>
      <c r="AQ171" s="416">
        <v>1081</v>
      </c>
      <c r="AR171" s="416">
        <v>870</v>
      </c>
      <c r="AS171" s="418">
        <f t="shared" si="72"/>
        <v>1951</v>
      </c>
      <c r="AT171" s="415">
        <v>846</v>
      </c>
      <c r="AU171" s="416">
        <v>709</v>
      </c>
      <c r="AV171" s="417">
        <f t="shared" si="73"/>
        <v>1555</v>
      </c>
      <c r="AW171" s="416">
        <v>594</v>
      </c>
      <c r="AX171" s="416">
        <v>456</v>
      </c>
      <c r="AY171" s="418">
        <f t="shared" si="74"/>
        <v>1050</v>
      </c>
      <c r="AZ171" s="415">
        <v>431</v>
      </c>
      <c r="BA171" s="416">
        <v>322</v>
      </c>
      <c r="BB171" s="417">
        <f t="shared" si="75"/>
        <v>753</v>
      </c>
      <c r="BC171" s="416">
        <v>473</v>
      </c>
      <c r="BD171" s="416">
        <v>242</v>
      </c>
      <c r="BE171" s="418">
        <f t="shared" si="76"/>
        <v>715</v>
      </c>
      <c r="BF171" s="415">
        <v>217</v>
      </c>
      <c r="BG171" s="416">
        <v>105</v>
      </c>
      <c r="BH171" s="417">
        <f t="shared" si="77"/>
        <v>322</v>
      </c>
      <c r="BJ171" s="400">
        <f t="shared" ref="BJ171:BK174" si="82">BF171+D171+G171+J171+M171+P171+S171+V171+Y171+AB171+AE171+AH171+AK171+AN171+AQ171+AT171+AW171+AZ171+BC171</f>
        <v>22057</v>
      </c>
      <c r="BK171" s="401">
        <f t="shared" si="82"/>
        <v>19210</v>
      </c>
      <c r="BL171" s="402">
        <f t="shared" si="78"/>
        <v>41267</v>
      </c>
    </row>
    <row r="172" spans="1:64" ht="15">
      <c r="A172" s="2428"/>
      <c r="B172" s="2437"/>
      <c r="C172" s="395" t="s">
        <v>1955</v>
      </c>
      <c r="D172" s="396">
        <v>1560</v>
      </c>
      <c r="E172" s="397">
        <v>1662</v>
      </c>
      <c r="F172" s="398">
        <f t="shared" si="59"/>
        <v>3222</v>
      </c>
      <c r="G172" s="397">
        <v>2490</v>
      </c>
      <c r="H172" s="397">
        <v>2606</v>
      </c>
      <c r="I172" s="399">
        <f t="shared" si="60"/>
        <v>5096</v>
      </c>
      <c r="J172" s="396">
        <v>3957</v>
      </c>
      <c r="K172" s="397">
        <v>4158</v>
      </c>
      <c r="L172" s="398">
        <f t="shared" si="61"/>
        <v>8115</v>
      </c>
      <c r="M172" s="397">
        <v>4529</v>
      </c>
      <c r="N172" s="397">
        <v>4572</v>
      </c>
      <c r="O172" s="399">
        <f t="shared" si="62"/>
        <v>9101</v>
      </c>
      <c r="P172" s="396">
        <v>5292</v>
      </c>
      <c r="Q172" s="397">
        <v>5405</v>
      </c>
      <c r="R172" s="398">
        <f t="shared" si="63"/>
        <v>10697</v>
      </c>
      <c r="S172" s="397">
        <v>5679</v>
      </c>
      <c r="T172" s="397">
        <v>4964</v>
      </c>
      <c r="U172" s="399">
        <f t="shared" si="64"/>
        <v>10643</v>
      </c>
      <c r="V172" s="396">
        <v>4930</v>
      </c>
      <c r="W172" s="397">
        <v>3804</v>
      </c>
      <c r="X172" s="398">
        <f t="shared" si="65"/>
        <v>8734</v>
      </c>
      <c r="Y172" s="397">
        <v>4653</v>
      </c>
      <c r="Z172" s="397">
        <v>3737</v>
      </c>
      <c r="AA172" s="399">
        <f t="shared" si="66"/>
        <v>8390</v>
      </c>
      <c r="AB172" s="396">
        <v>4739</v>
      </c>
      <c r="AC172" s="397">
        <v>3685</v>
      </c>
      <c r="AD172" s="398">
        <f t="shared" si="67"/>
        <v>8424</v>
      </c>
      <c r="AE172" s="397">
        <v>4765</v>
      </c>
      <c r="AF172" s="397">
        <v>3966</v>
      </c>
      <c r="AG172" s="399">
        <f t="shared" si="68"/>
        <v>8731</v>
      </c>
      <c r="AH172" s="396">
        <v>5302</v>
      </c>
      <c r="AI172" s="397">
        <v>4444</v>
      </c>
      <c r="AJ172" s="398">
        <f t="shared" si="69"/>
        <v>9746</v>
      </c>
      <c r="AK172" s="397">
        <v>4898</v>
      </c>
      <c r="AL172" s="397">
        <v>4124</v>
      </c>
      <c r="AM172" s="399">
        <f t="shared" si="70"/>
        <v>9022</v>
      </c>
      <c r="AN172" s="396">
        <v>3892</v>
      </c>
      <c r="AO172" s="397">
        <v>3373</v>
      </c>
      <c r="AP172" s="398">
        <f t="shared" si="71"/>
        <v>7265</v>
      </c>
      <c r="AQ172" s="397">
        <v>3085</v>
      </c>
      <c r="AR172" s="397">
        <v>2610</v>
      </c>
      <c r="AS172" s="399">
        <f t="shared" si="72"/>
        <v>5695</v>
      </c>
      <c r="AT172" s="396">
        <v>2598</v>
      </c>
      <c r="AU172" s="397">
        <v>2019</v>
      </c>
      <c r="AV172" s="398">
        <f t="shared" si="73"/>
        <v>4617</v>
      </c>
      <c r="AW172" s="397">
        <v>1933</v>
      </c>
      <c r="AX172" s="397">
        <v>1335</v>
      </c>
      <c r="AY172" s="399">
        <f t="shared" si="74"/>
        <v>3268</v>
      </c>
      <c r="AZ172" s="396">
        <v>1556</v>
      </c>
      <c r="BA172" s="397">
        <v>982</v>
      </c>
      <c r="BB172" s="398">
        <f t="shared" si="75"/>
        <v>2538</v>
      </c>
      <c r="BC172" s="397">
        <v>1511</v>
      </c>
      <c r="BD172" s="397">
        <v>816</v>
      </c>
      <c r="BE172" s="399">
        <f t="shared" si="76"/>
        <v>2327</v>
      </c>
      <c r="BF172" s="396">
        <v>661</v>
      </c>
      <c r="BG172" s="397">
        <v>346</v>
      </c>
      <c r="BH172" s="398">
        <f t="shared" si="77"/>
        <v>1007</v>
      </c>
      <c r="BJ172" s="403">
        <f t="shared" si="82"/>
        <v>68030</v>
      </c>
      <c r="BK172" s="404">
        <f t="shared" si="82"/>
        <v>58608</v>
      </c>
      <c r="BL172" s="405">
        <f t="shared" si="78"/>
        <v>126638</v>
      </c>
    </row>
    <row r="173" spans="1:64" ht="15">
      <c r="A173" s="2428"/>
      <c r="B173" s="2437"/>
      <c r="C173" s="395" t="s">
        <v>1957</v>
      </c>
      <c r="D173" s="396">
        <v>469</v>
      </c>
      <c r="E173" s="397">
        <v>499</v>
      </c>
      <c r="F173" s="398">
        <f t="shared" si="59"/>
        <v>968</v>
      </c>
      <c r="G173" s="397">
        <v>835</v>
      </c>
      <c r="H173" s="397">
        <v>885</v>
      </c>
      <c r="I173" s="399">
        <f t="shared" si="60"/>
        <v>1720</v>
      </c>
      <c r="J173" s="396">
        <v>1491</v>
      </c>
      <c r="K173" s="397">
        <v>1609</v>
      </c>
      <c r="L173" s="398">
        <f t="shared" si="61"/>
        <v>3100</v>
      </c>
      <c r="M173" s="397">
        <v>1673</v>
      </c>
      <c r="N173" s="397">
        <v>1806</v>
      </c>
      <c r="O173" s="399">
        <f t="shared" si="62"/>
        <v>3479</v>
      </c>
      <c r="P173" s="396">
        <v>2039</v>
      </c>
      <c r="Q173" s="397">
        <v>2086</v>
      </c>
      <c r="R173" s="398">
        <f t="shared" si="63"/>
        <v>4125</v>
      </c>
      <c r="S173" s="397">
        <v>2023</v>
      </c>
      <c r="T173" s="397">
        <v>1652</v>
      </c>
      <c r="U173" s="399">
        <f t="shared" si="64"/>
        <v>3675</v>
      </c>
      <c r="V173" s="396">
        <v>1695</v>
      </c>
      <c r="W173" s="397">
        <v>1217</v>
      </c>
      <c r="X173" s="398">
        <f t="shared" si="65"/>
        <v>2912</v>
      </c>
      <c r="Y173" s="397">
        <v>1680</v>
      </c>
      <c r="Z173" s="397">
        <v>1140</v>
      </c>
      <c r="AA173" s="399">
        <f t="shared" si="66"/>
        <v>2820</v>
      </c>
      <c r="AB173" s="396">
        <v>1749</v>
      </c>
      <c r="AC173" s="397">
        <v>1355</v>
      </c>
      <c r="AD173" s="398">
        <f t="shared" si="67"/>
        <v>3104</v>
      </c>
      <c r="AE173" s="397">
        <v>1856</v>
      </c>
      <c r="AF173" s="397">
        <v>1509</v>
      </c>
      <c r="AG173" s="399">
        <f t="shared" si="68"/>
        <v>3365</v>
      </c>
      <c r="AH173" s="396">
        <v>1878</v>
      </c>
      <c r="AI173" s="397">
        <v>1532</v>
      </c>
      <c r="AJ173" s="398">
        <f t="shared" si="69"/>
        <v>3410</v>
      </c>
      <c r="AK173" s="397">
        <v>1641</v>
      </c>
      <c r="AL173" s="397">
        <v>1409</v>
      </c>
      <c r="AM173" s="399">
        <f t="shared" si="70"/>
        <v>3050</v>
      </c>
      <c r="AN173" s="396">
        <v>1388</v>
      </c>
      <c r="AO173" s="397">
        <v>1058</v>
      </c>
      <c r="AP173" s="398">
        <f t="shared" si="71"/>
        <v>2446</v>
      </c>
      <c r="AQ173" s="397">
        <v>1248</v>
      </c>
      <c r="AR173" s="397">
        <v>995</v>
      </c>
      <c r="AS173" s="399">
        <f t="shared" si="72"/>
        <v>2243</v>
      </c>
      <c r="AT173" s="396">
        <v>1215</v>
      </c>
      <c r="AU173" s="397">
        <v>925</v>
      </c>
      <c r="AV173" s="398">
        <f t="shared" si="73"/>
        <v>2140</v>
      </c>
      <c r="AW173" s="397">
        <v>914</v>
      </c>
      <c r="AX173" s="397">
        <v>728</v>
      </c>
      <c r="AY173" s="399">
        <f t="shared" si="74"/>
        <v>1642</v>
      </c>
      <c r="AZ173" s="396">
        <v>678</v>
      </c>
      <c r="BA173" s="397">
        <v>498</v>
      </c>
      <c r="BB173" s="398">
        <f t="shared" si="75"/>
        <v>1176</v>
      </c>
      <c r="BC173" s="397">
        <v>750</v>
      </c>
      <c r="BD173" s="397">
        <v>464</v>
      </c>
      <c r="BE173" s="399">
        <f t="shared" si="76"/>
        <v>1214</v>
      </c>
      <c r="BF173" s="396">
        <v>317</v>
      </c>
      <c r="BG173" s="397">
        <v>206</v>
      </c>
      <c r="BH173" s="398">
        <f t="shared" si="77"/>
        <v>523</v>
      </c>
      <c r="BJ173" s="403">
        <f t="shared" si="82"/>
        <v>25539</v>
      </c>
      <c r="BK173" s="404">
        <f t="shared" si="82"/>
        <v>21573</v>
      </c>
      <c r="BL173" s="405">
        <f t="shared" si="78"/>
        <v>47112</v>
      </c>
    </row>
    <row r="174" spans="1:64" ht="15">
      <c r="A174" s="2428"/>
      <c r="B174" s="2437"/>
      <c r="C174" s="406" t="s">
        <v>1958</v>
      </c>
      <c r="D174" s="407">
        <v>773</v>
      </c>
      <c r="E174" s="408">
        <v>812</v>
      </c>
      <c r="F174" s="409">
        <f t="shared" si="59"/>
        <v>1585</v>
      </c>
      <c r="G174" s="408">
        <v>1450</v>
      </c>
      <c r="H174" s="408">
        <v>1518</v>
      </c>
      <c r="I174" s="410">
        <f t="shared" si="60"/>
        <v>2968</v>
      </c>
      <c r="J174" s="407">
        <v>2478</v>
      </c>
      <c r="K174" s="408">
        <v>2539</v>
      </c>
      <c r="L174" s="409">
        <f t="shared" si="61"/>
        <v>5017</v>
      </c>
      <c r="M174" s="408">
        <v>2780</v>
      </c>
      <c r="N174" s="408">
        <v>2988</v>
      </c>
      <c r="O174" s="410">
        <f t="shared" si="62"/>
        <v>5768</v>
      </c>
      <c r="P174" s="407">
        <v>3219</v>
      </c>
      <c r="Q174" s="408">
        <v>3267</v>
      </c>
      <c r="R174" s="409">
        <f t="shared" si="63"/>
        <v>6486</v>
      </c>
      <c r="S174" s="408">
        <v>3284</v>
      </c>
      <c r="T174" s="408">
        <v>2802</v>
      </c>
      <c r="U174" s="410">
        <f t="shared" si="64"/>
        <v>6086</v>
      </c>
      <c r="V174" s="407">
        <v>2717</v>
      </c>
      <c r="W174" s="408">
        <v>2074</v>
      </c>
      <c r="X174" s="409">
        <f t="shared" si="65"/>
        <v>4791</v>
      </c>
      <c r="Y174" s="408">
        <v>2803</v>
      </c>
      <c r="Z174" s="408">
        <v>2122</v>
      </c>
      <c r="AA174" s="410">
        <f t="shared" si="66"/>
        <v>4925</v>
      </c>
      <c r="AB174" s="407">
        <v>3012</v>
      </c>
      <c r="AC174" s="408">
        <v>2303</v>
      </c>
      <c r="AD174" s="409">
        <f t="shared" si="67"/>
        <v>5315</v>
      </c>
      <c r="AE174" s="408">
        <v>3059</v>
      </c>
      <c r="AF174" s="408">
        <v>2573</v>
      </c>
      <c r="AG174" s="410">
        <f t="shared" si="68"/>
        <v>5632</v>
      </c>
      <c r="AH174" s="407">
        <v>2994</v>
      </c>
      <c r="AI174" s="408">
        <v>2573</v>
      </c>
      <c r="AJ174" s="409">
        <f t="shared" si="69"/>
        <v>5567</v>
      </c>
      <c r="AK174" s="408">
        <v>2408</v>
      </c>
      <c r="AL174" s="408">
        <v>1998</v>
      </c>
      <c r="AM174" s="410">
        <f t="shared" si="70"/>
        <v>4406</v>
      </c>
      <c r="AN174" s="407">
        <v>2002</v>
      </c>
      <c r="AO174" s="408">
        <v>1632</v>
      </c>
      <c r="AP174" s="409">
        <f t="shared" si="71"/>
        <v>3634</v>
      </c>
      <c r="AQ174" s="408">
        <v>1773</v>
      </c>
      <c r="AR174" s="408">
        <v>1350</v>
      </c>
      <c r="AS174" s="410">
        <f t="shared" si="72"/>
        <v>3123</v>
      </c>
      <c r="AT174" s="407">
        <v>1701</v>
      </c>
      <c r="AU174" s="408">
        <v>1199</v>
      </c>
      <c r="AV174" s="409">
        <f t="shared" si="73"/>
        <v>2900</v>
      </c>
      <c r="AW174" s="408">
        <v>1304</v>
      </c>
      <c r="AX174" s="408">
        <v>1030</v>
      </c>
      <c r="AY174" s="410">
        <f t="shared" si="74"/>
        <v>2334</v>
      </c>
      <c r="AZ174" s="407">
        <v>958</v>
      </c>
      <c r="BA174" s="408">
        <v>688</v>
      </c>
      <c r="BB174" s="409">
        <f t="shared" si="75"/>
        <v>1646</v>
      </c>
      <c r="BC174" s="408">
        <v>881</v>
      </c>
      <c r="BD174" s="408">
        <v>408</v>
      </c>
      <c r="BE174" s="410">
        <f t="shared" si="76"/>
        <v>1289</v>
      </c>
      <c r="BF174" s="407">
        <v>401</v>
      </c>
      <c r="BG174" s="408">
        <v>180</v>
      </c>
      <c r="BH174" s="409">
        <f t="shared" si="77"/>
        <v>581</v>
      </c>
      <c r="BJ174" s="411">
        <f t="shared" si="82"/>
        <v>39997</v>
      </c>
      <c r="BK174" s="412">
        <f t="shared" si="82"/>
        <v>34056</v>
      </c>
      <c r="BL174" s="413">
        <f t="shared" si="78"/>
        <v>74053</v>
      </c>
    </row>
    <row r="175" spans="1:64" ht="15">
      <c r="A175" s="2428"/>
      <c r="B175" s="2432" t="s">
        <v>569</v>
      </c>
      <c r="C175" s="2422" t="s">
        <v>1810</v>
      </c>
      <c r="D175" s="629">
        <f t="shared" ref="D175:BH175" si="83">SUM(D171:D174)</f>
        <v>3264</v>
      </c>
      <c r="E175" s="630">
        <f t="shared" si="83"/>
        <v>3447</v>
      </c>
      <c r="F175" s="631">
        <f t="shared" si="83"/>
        <v>6711</v>
      </c>
      <c r="G175" s="632">
        <f t="shared" si="83"/>
        <v>5553</v>
      </c>
      <c r="H175" s="632">
        <f t="shared" si="83"/>
        <v>5820</v>
      </c>
      <c r="I175" s="632">
        <f t="shared" si="83"/>
        <v>11373</v>
      </c>
      <c r="J175" s="629">
        <f t="shared" si="83"/>
        <v>9311</v>
      </c>
      <c r="K175" s="630">
        <f t="shared" si="83"/>
        <v>9813</v>
      </c>
      <c r="L175" s="631">
        <f t="shared" si="83"/>
        <v>19124</v>
      </c>
      <c r="M175" s="632">
        <f t="shared" si="83"/>
        <v>10539</v>
      </c>
      <c r="N175" s="632">
        <f t="shared" si="83"/>
        <v>10977</v>
      </c>
      <c r="O175" s="632">
        <f t="shared" si="83"/>
        <v>21516</v>
      </c>
      <c r="P175" s="629">
        <f t="shared" si="83"/>
        <v>12283</v>
      </c>
      <c r="Q175" s="630">
        <f t="shared" si="83"/>
        <v>12566</v>
      </c>
      <c r="R175" s="631">
        <f t="shared" si="83"/>
        <v>24849</v>
      </c>
      <c r="S175" s="632">
        <f t="shared" si="83"/>
        <v>12865</v>
      </c>
      <c r="T175" s="632">
        <f t="shared" si="83"/>
        <v>11036</v>
      </c>
      <c r="U175" s="632">
        <f t="shared" si="83"/>
        <v>23901</v>
      </c>
      <c r="V175" s="629">
        <f t="shared" si="83"/>
        <v>10840</v>
      </c>
      <c r="W175" s="630">
        <f t="shared" si="83"/>
        <v>8278</v>
      </c>
      <c r="X175" s="631">
        <f t="shared" si="83"/>
        <v>19118</v>
      </c>
      <c r="Y175" s="632">
        <f t="shared" si="83"/>
        <v>10624</v>
      </c>
      <c r="Z175" s="632">
        <f t="shared" si="83"/>
        <v>8118</v>
      </c>
      <c r="AA175" s="632">
        <f t="shared" si="83"/>
        <v>18742</v>
      </c>
      <c r="AB175" s="629">
        <f t="shared" si="83"/>
        <v>11076</v>
      </c>
      <c r="AC175" s="630">
        <f t="shared" si="83"/>
        <v>8553</v>
      </c>
      <c r="AD175" s="631">
        <f t="shared" si="83"/>
        <v>19629</v>
      </c>
      <c r="AE175" s="632">
        <f t="shared" si="83"/>
        <v>11311</v>
      </c>
      <c r="AF175" s="632">
        <f t="shared" si="83"/>
        <v>9397</v>
      </c>
      <c r="AG175" s="632">
        <f t="shared" si="83"/>
        <v>20708</v>
      </c>
      <c r="AH175" s="629">
        <f t="shared" si="83"/>
        <v>11956</v>
      </c>
      <c r="AI175" s="630">
        <f t="shared" si="83"/>
        <v>10026</v>
      </c>
      <c r="AJ175" s="631">
        <f t="shared" si="83"/>
        <v>21982</v>
      </c>
      <c r="AK175" s="632">
        <f t="shared" si="83"/>
        <v>10409</v>
      </c>
      <c r="AL175" s="632">
        <f t="shared" si="83"/>
        <v>8837</v>
      </c>
      <c r="AM175" s="632">
        <f t="shared" si="83"/>
        <v>19246</v>
      </c>
      <c r="AN175" s="629">
        <f t="shared" si="83"/>
        <v>8466</v>
      </c>
      <c r="AO175" s="630">
        <f t="shared" si="83"/>
        <v>7096</v>
      </c>
      <c r="AP175" s="631">
        <f t="shared" si="83"/>
        <v>15562</v>
      </c>
      <c r="AQ175" s="632">
        <f t="shared" si="83"/>
        <v>7187</v>
      </c>
      <c r="AR175" s="632">
        <f t="shared" si="83"/>
        <v>5825</v>
      </c>
      <c r="AS175" s="632">
        <f t="shared" si="83"/>
        <v>13012</v>
      </c>
      <c r="AT175" s="629">
        <f t="shared" si="83"/>
        <v>6360</v>
      </c>
      <c r="AU175" s="630">
        <f t="shared" si="83"/>
        <v>4852</v>
      </c>
      <c r="AV175" s="631">
        <f t="shared" si="83"/>
        <v>11212</v>
      </c>
      <c r="AW175" s="632">
        <f t="shared" si="83"/>
        <v>4745</v>
      </c>
      <c r="AX175" s="632">
        <f t="shared" si="83"/>
        <v>3549</v>
      </c>
      <c r="AY175" s="632">
        <f t="shared" si="83"/>
        <v>8294</v>
      </c>
      <c r="AZ175" s="629">
        <f t="shared" si="83"/>
        <v>3623</v>
      </c>
      <c r="BA175" s="630">
        <f t="shared" si="83"/>
        <v>2490</v>
      </c>
      <c r="BB175" s="631">
        <f t="shared" si="83"/>
        <v>6113</v>
      </c>
      <c r="BC175" s="632">
        <f t="shared" si="83"/>
        <v>3615</v>
      </c>
      <c r="BD175" s="632">
        <f t="shared" si="83"/>
        <v>1930</v>
      </c>
      <c r="BE175" s="632">
        <f t="shared" si="83"/>
        <v>5545</v>
      </c>
      <c r="BF175" s="629">
        <f t="shared" si="83"/>
        <v>1596</v>
      </c>
      <c r="BG175" s="630">
        <f t="shared" si="83"/>
        <v>837</v>
      </c>
      <c r="BH175" s="630">
        <f t="shared" si="83"/>
        <v>2433</v>
      </c>
      <c r="BJ175" s="648">
        <f>SUM(BJ171:BJ174)</f>
        <v>155623</v>
      </c>
      <c r="BK175" s="648">
        <f>SUM(BK171:BK174)</f>
        <v>133447</v>
      </c>
      <c r="BL175" s="648">
        <f>SUM(BL171:BL174)</f>
        <v>289070</v>
      </c>
    </row>
    <row r="176" spans="1:64" ht="15">
      <c r="A176" s="2428"/>
      <c r="B176" s="2437" t="s">
        <v>1959</v>
      </c>
      <c r="C176" s="414" t="s">
        <v>1960</v>
      </c>
      <c r="D176" s="415">
        <v>248</v>
      </c>
      <c r="E176" s="416">
        <v>257</v>
      </c>
      <c r="F176" s="417">
        <f t="shared" si="59"/>
        <v>505</v>
      </c>
      <c r="G176" s="416">
        <v>424</v>
      </c>
      <c r="H176" s="416">
        <v>463</v>
      </c>
      <c r="I176" s="418">
        <f t="shared" si="60"/>
        <v>887</v>
      </c>
      <c r="J176" s="415">
        <v>869</v>
      </c>
      <c r="K176" s="416">
        <v>851</v>
      </c>
      <c r="L176" s="417">
        <f t="shared" si="61"/>
        <v>1720</v>
      </c>
      <c r="M176" s="416">
        <v>915</v>
      </c>
      <c r="N176" s="416">
        <v>962</v>
      </c>
      <c r="O176" s="418">
        <f t="shared" si="62"/>
        <v>1877</v>
      </c>
      <c r="P176" s="415">
        <v>1051</v>
      </c>
      <c r="Q176" s="416">
        <v>998</v>
      </c>
      <c r="R176" s="417">
        <f t="shared" si="63"/>
        <v>2049</v>
      </c>
      <c r="S176" s="416">
        <v>984</v>
      </c>
      <c r="T176" s="416">
        <v>777</v>
      </c>
      <c r="U176" s="418">
        <f t="shared" si="64"/>
        <v>1761</v>
      </c>
      <c r="V176" s="415">
        <v>841</v>
      </c>
      <c r="W176" s="416">
        <v>618</v>
      </c>
      <c r="X176" s="417">
        <f t="shared" si="65"/>
        <v>1459</v>
      </c>
      <c r="Y176" s="416">
        <v>811</v>
      </c>
      <c r="Z176" s="416">
        <v>631</v>
      </c>
      <c r="AA176" s="418">
        <f t="shared" si="66"/>
        <v>1442</v>
      </c>
      <c r="AB176" s="415">
        <v>887</v>
      </c>
      <c r="AC176" s="416">
        <v>682</v>
      </c>
      <c r="AD176" s="417">
        <f t="shared" si="67"/>
        <v>1569</v>
      </c>
      <c r="AE176" s="416">
        <v>837</v>
      </c>
      <c r="AF176" s="416">
        <v>704</v>
      </c>
      <c r="AG176" s="418">
        <f t="shared" si="68"/>
        <v>1541</v>
      </c>
      <c r="AH176" s="415">
        <v>772</v>
      </c>
      <c r="AI176" s="416">
        <v>727</v>
      </c>
      <c r="AJ176" s="417">
        <f t="shared" si="69"/>
        <v>1499</v>
      </c>
      <c r="AK176" s="416">
        <v>703</v>
      </c>
      <c r="AL176" s="416">
        <v>634</v>
      </c>
      <c r="AM176" s="418">
        <f t="shared" si="70"/>
        <v>1337</v>
      </c>
      <c r="AN176" s="415">
        <v>618</v>
      </c>
      <c r="AO176" s="416">
        <v>510</v>
      </c>
      <c r="AP176" s="417">
        <f t="shared" si="71"/>
        <v>1128</v>
      </c>
      <c r="AQ176" s="416">
        <v>490</v>
      </c>
      <c r="AR176" s="416">
        <v>433</v>
      </c>
      <c r="AS176" s="418">
        <f t="shared" si="72"/>
        <v>923</v>
      </c>
      <c r="AT176" s="415">
        <v>372</v>
      </c>
      <c r="AU176" s="416">
        <v>353</v>
      </c>
      <c r="AV176" s="417">
        <f t="shared" si="73"/>
        <v>725</v>
      </c>
      <c r="AW176" s="416">
        <v>282</v>
      </c>
      <c r="AX176" s="416">
        <v>295</v>
      </c>
      <c r="AY176" s="418">
        <f t="shared" si="74"/>
        <v>577</v>
      </c>
      <c r="AZ176" s="415">
        <v>215</v>
      </c>
      <c r="BA176" s="416">
        <v>241</v>
      </c>
      <c r="BB176" s="417">
        <f t="shared" si="75"/>
        <v>456</v>
      </c>
      <c r="BC176" s="416">
        <v>215</v>
      </c>
      <c r="BD176" s="416">
        <v>214</v>
      </c>
      <c r="BE176" s="418">
        <f t="shared" si="76"/>
        <v>429</v>
      </c>
      <c r="BF176" s="415">
        <v>109</v>
      </c>
      <c r="BG176" s="416">
        <v>106</v>
      </c>
      <c r="BH176" s="417">
        <f t="shared" si="77"/>
        <v>215</v>
      </c>
      <c r="BJ176" s="400">
        <f t="shared" ref="BJ176:BK182" si="84">BF176+D176+G176+J176+M176+P176+S176+V176+Y176+AB176+AE176+AH176+AK176+AN176+AQ176+AT176+AW176+AZ176+BC176</f>
        <v>11643</v>
      </c>
      <c r="BK176" s="401">
        <f t="shared" si="84"/>
        <v>10456</v>
      </c>
      <c r="BL176" s="402">
        <f t="shared" si="78"/>
        <v>22099</v>
      </c>
    </row>
    <row r="177" spans="1:64" ht="15">
      <c r="A177" s="2428"/>
      <c r="B177" s="2437"/>
      <c r="C177" s="395" t="s">
        <v>1959</v>
      </c>
      <c r="D177" s="396">
        <v>216</v>
      </c>
      <c r="E177" s="397">
        <v>266</v>
      </c>
      <c r="F177" s="398">
        <f t="shared" si="59"/>
        <v>482</v>
      </c>
      <c r="G177" s="397">
        <v>518</v>
      </c>
      <c r="H177" s="397">
        <v>513</v>
      </c>
      <c r="I177" s="399">
        <f t="shared" si="60"/>
        <v>1031</v>
      </c>
      <c r="J177" s="396">
        <v>1037</v>
      </c>
      <c r="K177" s="397">
        <v>1189</v>
      </c>
      <c r="L177" s="398">
        <f t="shared" si="61"/>
        <v>2226</v>
      </c>
      <c r="M177" s="397">
        <v>1173</v>
      </c>
      <c r="N177" s="397">
        <v>1298</v>
      </c>
      <c r="O177" s="399">
        <f t="shared" si="62"/>
        <v>2471</v>
      </c>
      <c r="P177" s="396">
        <v>1347</v>
      </c>
      <c r="Q177" s="397">
        <v>1346</v>
      </c>
      <c r="R177" s="398">
        <f t="shared" si="63"/>
        <v>2693</v>
      </c>
      <c r="S177" s="397">
        <v>1301</v>
      </c>
      <c r="T177" s="397">
        <v>1119</v>
      </c>
      <c r="U177" s="399">
        <f t="shared" si="64"/>
        <v>2420</v>
      </c>
      <c r="V177" s="396">
        <v>1148</v>
      </c>
      <c r="W177" s="397">
        <v>907</v>
      </c>
      <c r="X177" s="398">
        <f t="shared" si="65"/>
        <v>2055</v>
      </c>
      <c r="Y177" s="397">
        <v>1038</v>
      </c>
      <c r="Z177" s="397">
        <v>827</v>
      </c>
      <c r="AA177" s="399">
        <f t="shared" si="66"/>
        <v>1865</v>
      </c>
      <c r="AB177" s="396">
        <v>1217</v>
      </c>
      <c r="AC177" s="397">
        <v>963</v>
      </c>
      <c r="AD177" s="398">
        <f t="shared" si="67"/>
        <v>2180</v>
      </c>
      <c r="AE177" s="397">
        <v>1198</v>
      </c>
      <c r="AF177" s="397">
        <v>994</v>
      </c>
      <c r="AG177" s="399">
        <f t="shared" si="68"/>
        <v>2192</v>
      </c>
      <c r="AH177" s="396">
        <v>1097</v>
      </c>
      <c r="AI177" s="397">
        <v>1037</v>
      </c>
      <c r="AJ177" s="398">
        <f t="shared" si="69"/>
        <v>2134</v>
      </c>
      <c r="AK177" s="397">
        <v>912</v>
      </c>
      <c r="AL177" s="397">
        <v>804</v>
      </c>
      <c r="AM177" s="399">
        <f t="shared" si="70"/>
        <v>1716</v>
      </c>
      <c r="AN177" s="396">
        <v>756</v>
      </c>
      <c r="AO177" s="397">
        <v>661</v>
      </c>
      <c r="AP177" s="398">
        <f t="shared" si="71"/>
        <v>1417</v>
      </c>
      <c r="AQ177" s="397">
        <v>552</v>
      </c>
      <c r="AR177" s="397">
        <v>544</v>
      </c>
      <c r="AS177" s="399">
        <f t="shared" si="72"/>
        <v>1096</v>
      </c>
      <c r="AT177" s="396">
        <v>463</v>
      </c>
      <c r="AU177" s="397">
        <v>476</v>
      </c>
      <c r="AV177" s="398">
        <f t="shared" si="73"/>
        <v>939</v>
      </c>
      <c r="AW177" s="397">
        <v>398</v>
      </c>
      <c r="AX177" s="397">
        <v>372</v>
      </c>
      <c r="AY177" s="399">
        <f t="shared" si="74"/>
        <v>770</v>
      </c>
      <c r="AZ177" s="396">
        <v>287</v>
      </c>
      <c r="BA177" s="397">
        <v>235</v>
      </c>
      <c r="BB177" s="398">
        <f t="shared" si="75"/>
        <v>522</v>
      </c>
      <c r="BC177" s="397">
        <v>284</v>
      </c>
      <c r="BD177" s="397">
        <v>248</v>
      </c>
      <c r="BE177" s="399">
        <f t="shared" si="76"/>
        <v>532</v>
      </c>
      <c r="BF177" s="396">
        <v>150</v>
      </c>
      <c r="BG177" s="397">
        <v>125</v>
      </c>
      <c r="BH177" s="398">
        <f t="shared" si="77"/>
        <v>275</v>
      </c>
      <c r="BJ177" s="403">
        <f t="shared" si="84"/>
        <v>15092</v>
      </c>
      <c r="BK177" s="404">
        <f t="shared" si="84"/>
        <v>13924</v>
      </c>
      <c r="BL177" s="405">
        <f t="shared" si="78"/>
        <v>29016</v>
      </c>
    </row>
    <row r="178" spans="1:64" ht="15">
      <c r="A178" s="2428"/>
      <c r="B178" s="2437"/>
      <c r="C178" s="395" t="s">
        <v>1961</v>
      </c>
      <c r="D178" s="396">
        <v>186</v>
      </c>
      <c r="E178" s="397">
        <v>188</v>
      </c>
      <c r="F178" s="398">
        <f t="shared" si="59"/>
        <v>374</v>
      </c>
      <c r="G178" s="397">
        <v>379</v>
      </c>
      <c r="H178" s="397">
        <v>383</v>
      </c>
      <c r="I178" s="399">
        <f t="shared" si="60"/>
        <v>762</v>
      </c>
      <c r="J178" s="396">
        <v>1106</v>
      </c>
      <c r="K178" s="397">
        <v>1064</v>
      </c>
      <c r="L178" s="398">
        <f t="shared" si="61"/>
        <v>2170</v>
      </c>
      <c r="M178" s="397">
        <v>1152</v>
      </c>
      <c r="N178" s="397">
        <v>1188</v>
      </c>
      <c r="O178" s="399">
        <f t="shared" si="62"/>
        <v>2340</v>
      </c>
      <c r="P178" s="396">
        <v>1300</v>
      </c>
      <c r="Q178" s="397">
        <v>1320</v>
      </c>
      <c r="R178" s="398">
        <f t="shared" si="63"/>
        <v>2620</v>
      </c>
      <c r="S178" s="397">
        <v>1038</v>
      </c>
      <c r="T178" s="397">
        <v>973</v>
      </c>
      <c r="U178" s="399">
        <f t="shared" si="64"/>
        <v>2011</v>
      </c>
      <c r="V178" s="396">
        <v>942</v>
      </c>
      <c r="W178" s="397">
        <v>711</v>
      </c>
      <c r="X178" s="398">
        <f t="shared" si="65"/>
        <v>1653</v>
      </c>
      <c r="Y178" s="397">
        <v>936</v>
      </c>
      <c r="Z178" s="397">
        <v>719</v>
      </c>
      <c r="AA178" s="399">
        <f t="shared" si="66"/>
        <v>1655</v>
      </c>
      <c r="AB178" s="396">
        <v>998</v>
      </c>
      <c r="AC178" s="397">
        <v>763</v>
      </c>
      <c r="AD178" s="398">
        <f t="shared" si="67"/>
        <v>1761</v>
      </c>
      <c r="AE178" s="397">
        <v>1025</v>
      </c>
      <c r="AF178" s="397">
        <v>836</v>
      </c>
      <c r="AG178" s="399">
        <f t="shared" si="68"/>
        <v>1861</v>
      </c>
      <c r="AH178" s="396">
        <v>931</v>
      </c>
      <c r="AI178" s="397">
        <v>802</v>
      </c>
      <c r="AJ178" s="398">
        <f t="shared" si="69"/>
        <v>1733</v>
      </c>
      <c r="AK178" s="397">
        <v>823</v>
      </c>
      <c r="AL178" s="397">
        <v>790</v>
      </c>
      <c r="AM178" s="399">
        <f t="shared" si="70"/>
        <v>1613</v>
      </c>
      <c r="AN178" s="396">
        <v>654</v>
      </c>
      <c r="AO178" s="397">
        <v>665</v>
      </c>
      <c r="AP178" s="398">
        <f t="shared" si="71"/>
        <v>1319</v>
      </c>
      <c r="AQ178" s="397">
        <v>582</v>
      </c>
      <c r="AR178" s="397">
        <v>516</v>
      </c>
      <c r="AS178" s="399">
        <f t="shared" si="72"/>
        <v>1098</v>
      </c>
      <c r="AT178" s="396">
        <v>483</v>
      </c>
      <c r="AU178" s="397">
        <v>486</v>
      </c>
      <c r="AV178" s="398">
        <f t="shared" si="73"/>
        <v>969</v>
      </c>
      <c r="AW178" s="397">
        <v>392</v>
      </c>
      <c r="AX178" s="397">
        <v>332</v>
      </c>
      <c r="AY178" s="399">
        <f t="shared" si="74"/>
        <v>724</v>
      </c>
      <c r="AZ178" s="396">
        <v>287</v>
      </c>
      <c r="BA178" s="397">
        <v>290</v>
      </c>
      <c r="BB178" s="398">
        <f t="shared" si="75"/>
        <v>577</v>
      </c>
      <c r="BC178" s="397">
        <v>263</v>
      </c>
      <c r="BD178" s="397">
        <v>238</v>
      </c>
      <c r="BE178" s="399">
        <f t="shared" si="76"/>
        <v>501</v>
      </c>
      <c r="BF178" s="396">
        <v>137</v>
      </c>
      <c r="BG178" s="397">
        <v>117</v>
      </c>
      <c r="BH178" s="398">
        <f t="shared" si="77"/>
        <v>254</v>
      </c>
      <c r="BJ178" s="403">
        <f t="shared" si="84"/>
        <v>13614</v>
      </c>
      <c r="BK178" s="404">
        <f t="shared" si="84"/>
        <v>12381</v>
      </c>
      <c r="BL178" s="405">
        <f t="shared" si="78"/>
        <v>25995</v>
      </c>
    </row>
    <row r="179" spans="1:64" ht="15">
      <c r="A179" s="2428"/>
      <c r="B179" s="2437"/>
      <c r="C179" s="395" t="s">
        <v>1962</v>
      </c>
      <c r="D179" s="396">
        <v>46</v>
      </c>
      <c r="E179" s="397">
        <v>45</v>
      </c>
      <c r="F179" s="398">
        <f t="shared" si="59"/>
        <v>91</v>
      </c>
      <c r="G179" s="397">
        <v>92</v>
      </c>
      <c r="H179" s="397">
        <v>92</v>
      </c>
      <c r="I179" s="399">
        <f t="shared" si="60"/>
        <v>184</v>
      </c>
      <c r="J179" s="396">
        <v>220</v>
      </c>
      <c r="K179" s="397">
        <v>234</v>
      </c>
      <c r="L179" s="398">
        <f t="shared" si="61"/>
        <v>454</v>
      </c>
      <c r="M179" s="397">
        <v>227</v>
      </c>
      <c r="N179" s="397">
        <v>257</v>
      </c>
      <c r="O179" s="399">
        <f t="shared" si="62"/>
        <v>484</v>
      </c>
      <c r="P179" s="396">
        <v>262</v>
      </c>
      <c r="Q179" s="397">
        <v>291</v>
      </c>
      <c r="R179" s="398">
        <f t="shared" si="63"/>
        <v>553</v>
      </c>
      <c r="S179" s="397">
        <v>211</v>
      </c>
      <c r="T179" s="397">
        <v>191</v>
      </c>
      <c r="U179" s="399">
        <f t="shared" si="64"/>
        <v>402</v>
      </c>
      <c r="V179" s="396">
        <v>216</v>
      </c>
      <c r="W179" s="397">
        <v>183</v>
      </c>
      <c r="X179" s="398">
        <f t="shared" si="65"/>
        <v>399</v>
      </c>
      <c r="Y179" s="397">
        <v>219</v>
      </c>
      <c r="Z179" s="397">
        <v>161</v>
      </c>
      <c r="AA179" s="399">
        <f t="shared" si="66"/>
        <v>380</v>
      </c>
      <c r="AB179" s="396">
        <v>225</v>
      </c>
      <c r="AC179" s="397">
        <v>179</v>
      </c>
      <c r="AD179" s="398">
        <f t="shared" si="67"/>
        <v>404</v>
      </c>
      <c r="AE179" s="397">
        <v>207</v>
      </c>
      <c r="AF179" s="397">
        <v>191</v>
      </c>
      <c r="AG179" s="399">
        <f t="shared" si="68"/>
        <v>398</v>
      </c>
      <c r="AH179" s="396">
        <v>204</v>
      </c>
      <c r="AI179" s="397">
        <v>199</v>
      </c>
      <c r="AJ179" s="398">
        <f t="shared" si="69"/>
        <v>403</v>
      </c>
      <c r="AK179" s="397">
        <v>172</v>
      </c>
      <c r="AL179" s="397">
        <v>199</v>
      </c>
      <c r="AM179" s="399">
        <f t="shared" si="70"/>
        <v>371</v>
      </c>
      <c r="AN179" s="396">
        <v>148</v>
      </c>
      <c r="AO179" s="397">
        <v>144</v>
      </c>
      <c r="AP179" s="398">
        <f t="shared" si="71"/>
        <v>292</v>
      </c>
      <c r="AQ179" s="397">
        <v>111</v>
      </c>
      <c r="AR179" s="397">
        <v>122</v>
      </c>
      <c r="AS179" s="399">
        <f t="shared" si="72"/>
        <v>233</v>
      </c>
      <c r="AT179" s="396">
        <v>107</v>
      </c>
      <c r="AU179" s="397">
        <v>130</v>
      </c>
      <c r="AV179" s="398">
        <f t="shared" si="73"/>
        <v>237</v>
      </c>
      <c r="AW179" s="397">
        <v>94</v>
      </c>
      <c r="AX179" s="397">
        <v>99</v>
      </c>
      <c r="AY179" s="399">
        <f t="shared" si="74"/>
        <v>193</v>
      </c>
      <c r="AZ179" s="396">
        <v>67</v>
      </c>
      <c r="BA179" s="397">
        <v>81</v>
      </c>
      <c r="BB179" s="398">
        <f t="shared" si="75"/>
        <v>148</v>
      </c>
      <c r="BC179" s="397">
        <v>62</v>
      </c>
      <c r="BD179" s="397">
        <v>57</v>
      </c>
      <c r="BE179" s="399">
        <f t="shared" si="76"/>
        <v>119</v>
      </c>
      <c r="BF179" s="396">
        <v>35</v>
      </c>
      <c r="BG179" s="397">
        <v>29</v>
      </c>
      <c r="BH179" s="398">
        <f t="shared" si="77"/>
        <v>64</v>
      </c>
      <c r="BJ179" s="403">
        <f t="shared" si="84"/>
        <v>2925</v>
      </c>
      <c r="BK179" s="404">
        <f t="shared" si="84"/>
        <v>2884</v>
      </c>
      <c r="BL179" s="405">
        <f t="shared" si="78"/>
        <v>5809</v>
      </c>
    </row>
    <row r="180" spans="1:64" ht="15">
      <c r="A180" s="2428"/>
      <c r="B180" s="2437"/>
      <c r="C180" s="395" t="s">
        <v>1963</v>
      </c>
      <c r="D180" s="396">
        <v>229</v>
      </c>
      <c r="E180" s="397">
        <v>247</v>
      </c>
      <c r="F180" s="398">
        <f t="shared" si="59"/>
        <v>476</v>
      </c>
      <c r="G180" s="397">
        <v>390</v>
      </c>
      <c r="H180" s="397">
        <v>434</v>
      </c>
      <c r="I180" s="399">
        <f t="shared" si="60"/>
        <v>824</v>
      </c>
      <c r="J180" s="396">
        <v>991</v>
      </c>
      <c r="K180" s="397">
        <v>1036</v>
      </c>
      <c r="L180" s="398">
        <f t="shared" si="61"/>
        <v>2027</v>
      </c>
      <c r="M180" s="397">
        <v>1094</v>
      </c>
      <c r="N180" s="397">
        <v>1205</v>
      </c>
      <c r="O180" s="399">
        <f t="shared" si="62"/>
        <v>2299</v>
      </c>
      <c r="P180" s="396">
        <v>1202</v>
      </c>
      <c r="Q180" s="397">
        <v>1294</v>
      </c>
      <c r="R180" s="398">
        <f t="shared" si="63"/>
        <v>2496</v>
      </c>
      <c r="S180" s="397">
        <v>1220</v>
      </c>
      <c r="T180" s="397">
        <v>997</v>
      </c>
      <c r="U180" s="399">
        <f t="shared" si="64"/>
        <v>2217</v>
      </c>
      <c r="V180" s="396">
        <v>967</v>
      </c>
      <c r="W180" s="397">
        <v>727</v>
      </c>
      <c r="X180" s="398">
        <f t="shared" si="65"/>
        <v>1694</v>
      </c>
      <c r="Y180" s="397">
        <v>983</v>
      </c>
      <c r="Z180" s="397">
        <v>849</v>
      </c>
      <c r="AA180" s="399">
        <f t="shared" si="66"/>
        <v>1832</v>
      </c>
      <c r="AB180" s="396">
        <v>1034</v>
      </c>
      <c r="AC180" s="397">
        <v>902</v>
      </c>
      <c r="AD180" s="398">
        <f t="shared" si="67"/>
        <v>1936</v>
      </c>
      <c r="AE180" s="397">
        <v>970</v>
      </c>
      <c r="AF180" s="397">
        <v>863</v>
      </c>
      <c r="AG180" s="399">
        <f t="shared" si="68"/>
        <v>1833</v>
      </c>
      <c r="AH180" s="396">
        <v>960</v>
      </c>
      <c r="AI180" s="397">
        <v>950</v>
      </c>
      <c r="AJ180" s="398">
        <f t="shared" si="69"/>
        <v>1910</v>
      </c>
      <c r="AK180" s="397">
        <v>937</v>
      </c>
      <c r="AL180" s="397">
        <v>840</v>
      </c>
      <c r="AM180" s="399">
        <f t="shared" si="70"/>
        <v>1777</v>
      </c>
      <c r="AN180" s="396">
        <v>812</v>
      </c>
      <c r="AO180" s="397">
        <v>729</v>
      </c>
      <c r="AP180" s="398">
        <f t="shared" si="71"/>
        <v>1541</v>
      </c>
      <c r="AQ180" s="397">
        <v>586</v>
      </c>
      <c r="AR180" s="397">
        <v>636</v>
      </c>
      <c r="AS180" s="399">
        <f t="shared" si="72"/>
        <v>1222</v>
      </c>
      <c r="AT180" s="396">
        <v>475</v>
      </c>
      <c r="AU180" s="397">
        <v>445</v>
      </c>
      <c r="AV180" s="398">
        <f t="shared" si="73"/>
        <v>920</v>
      </c>
      <c r="AW180" s="397">
        <v>367</v>
      </c>
      <c r="AX180" s="397">
        <v>330</v>
      </c>
      <c r="AY180" s="399">
        <f t="shared" si="74"/>
        <v>697</v>
      </c>
      <c r="AZ180" s="396">
        <v>277</v>
      </c>
      <c r="BA180" s="397">
        <v>274</v>
      </c>
      <c r="BB180" s="398">
        <f t="shared" si="75"/>
        <v>551</v>
      </c>
      <c r="BC180" s="397">
        <v>282</v>
      </c>
      <c r="BD180" s="397">
        <v>241</v>
      </c>
      <c r="BE180" s="399">
        <f t="shared" si="76"/>
        <v>523</v>
      </c>
      <c r="BF180" s="396">
        <v>130</v>
      </c>
      <c r="BG180" s="397">
        <v>103</v>
      </c>
      <c r="BH180" s="398">
        <f t="shared" si="77"/>
        <v>233</v>
      </c>
      <c r="BJ180" s="403">
        <f t="shared" si="84"/>
        <v>13906</v>
      </c>
      <c r="BK180" s="404">
        <f t="shared" si="84"/>
        <v>13102</v>
      </c>
      <c r="BL180" s="405">
        <f t="shared" si="78"/>
        <v>27008</v>
      </c>
    </row>
    <row r="181" spans="1:64" ht="15">
      <c r="A181" s="2428"/>
      <c r="B181" s="2437"/>
      <c r="C181" s="395" t="s">
        <v>1964</v>
      </c>
      <c r="D181" s="396">
        <v>204</v>
      </c>
      <c r="E181" s="397">
        <v>208</v>
      </c>
      <c r="F181" s="398">
        <f t="shared" si="59"/>
        <v>412</v>
      </c>
      <c r="G181" s="397">
        <v>366</v>
      </c>
      <c r="H181" s="397">
        <v>428</v>
      </c>
      <c r="I181" s="399">
        <f t="shared" si="60"/>
        <v>794</v>
      </c>
      <c r="J181" s="396">
        <v>774</v>
      </c>
      <c r="K181" s="397">
        <v>832</v>
      </c>
      <c r="L181" s="398">
        <f t="shared" si="61"/>
        <v>1606</v>
      </c>
      <c r="M181" s="397">
        <v>798</v>
      </c>
      <c r="N181" s="397">
        <v>787</v>
      </c>
      <c r="O181" s="399">
        <f t="shared" si="62"/>
        <v>1585</v>
      </c>
      <c r="P181" s="396">
        <v>957</v>
      </c>
      <c r="Q181" s="397">
        <v>1032</v>
      </c>
      <c r="R181" s="398">
        <f t="shared" si="63"/>
        <v>1989</v>
      </c>
      <c r="S181" s="397">
        <v>759</v>
      </c>
      <c r="T181" s="397">
        <v>636</v>
      </c>
      <c r="U181" s="399">
        <f t="shared" si="64"/>
        <v>1395</v>
      </c>
      <c r="V181" s="396">
        <v>694</v>
      </c>
      <c r="W181" s="397">
        <v>411</v>
      </c>
      <c r="X181" s="398">
        <f t="shared" si="65"/>
        <v>1105</v>
      </c>
      <c r="Y181" s="397">
        <v>638</v>
      </c>
      <c r="Z181" s="397">
        <v>465</v>
      </c>
      <c r="AA181" s="399">
        <f t="shared" si="66"/>
        <v>1103</v>
      </c>
      <c r="AB181" s="396">
        <v>708</v>
      </c>
      <c r="AC181" s="397">
        <v>509</v>
      </c>
      <c r="AD181" s="398">
        <f t="shared" si="67"/>
        <v>1217</v>
      </c>
      <c r="AE181" s="397">
        <v>709</v>
      </c>
      <c r="AF181" s="397">
        <v>511</v>
      </c>
      <c r="AG181" s="399">
        <f t="shared" si="68"/>
        <v>1220</v>
      </c>
      <c r="AH181" s="396">
        <v>609</v>
      </c>
      <c r="AI181" s="397">
        <v>507</v>
      </c>
      <c r="AJ181" s="398">
        <f t="shared" si="69"/>
        <v>1116</v>
      </c>
      <c r="AK181" s="397">
        <v>495</v>
      </c>
      <c r="AL181" s="397">
        <v>440</v>
      </c>
      <c r="AM181" s="399">
        <f t="shared" si="70"/>
        <v>935</v>
      </c>
      <c r="AN181" s="396">
        <v>467</v>
      </c>
      <c r="AO181" s="397">
        <v>413</v>
      </c>
      <c r="AP181" s="398">
        <f t="shared" si="71"/>
        <v>880</v>
      </c>
      <c r="AQ181" s="397">
        <v>343</v>
      </c>
      <c r="AR181" s="397">
        <v>329</v>
      </c>
      <c r="AS181" s="399">
        <f t="shared" si="72"/>
        <v>672</v>
      </c>
      <c r="AT181" s="396">
        <v>266</v>
      </c>
      <c r="AU181" s="397">
        <v>231</v>
      </c>
      <c r="AV181" s="398">
        <f t="shared" si="73"/>
        <v>497</v>
      </c>
      <c r="AW181" s="397">
        <v>179</v>
      </c>
      <c r="AX181" s="397">
        <v>250</v>
      </c>
      <c r="AY181" s="399">
        <f t="shared" si="74"/>
        <v>429</v>
      </c>
      <c r="AZ181" s="396">
        <v>168</v>
      </c>
      <c r="BA181" s="397">
        <v>175</v>
      </c>
      <c r="BB181" s="398">
        <f t="shared" si="75"/>
        <v>343</v>
      </c>
      <c r="BC181" s="397">
        <v>179</v>
      </c>
      <c r="BD181" s="397">
        <v>164</v>
      </c>
      <c r="BE181" s="399">
        <f t="shared" si="76"/>
        <v>343</v>
      </c>
      <c r="BF181" s="396">
        <v>99</v>
      </c>
      <c r="BG181" s="397">
        <v>82</v>
      </c>
      <c r="BH181" s="398">
        <f t="shared" si="77"/>
        <v>181</v>
      </c>
      <c r="BJ181" s="403">
        <f t="shared" si="84"/>
        <v>9412</v>
      </c>
      <c r="BK181" s="404">
        <f t="shared" si="84"/>
        <v>8410</v>
      </c>
      <c r="BL181" s="405">
        <f t="shared" si="78"/>
        <v>17822</v>
      </c>
    </row>
    <row r="182" spans="1:64" ht="15">
      <c r="A182" s="2428"/>
      <c r="B182" s="2437"/>
      <c r="C182" s="406" t="s">
        <v>1965</v>
      </c>
      <c r="D182" s="407">
        <v>60</v>
      </c>
      <c r="E182" s="408">
        <v>63</v>
      </c>
      <c r="F182" s="409">
        <f t="shared" si="59"/>
        <v>123</v>
      </c>
      <c r="G182" s="408">
        <v>136</v>
      </c>
      <c r="H182" s="408">
        <v>147</v>
      </c>
      <c r="I182" s="410">
        <f t="shared" si="60"/>
        <v>283</v>
      </c>
      <c r="J182" s="407">
        <v>351</v>
      </c>
      <c r="K182" s="408">
        <v>347</v>
      </c>
      <c r="L182" s="409">
        <f t="shared" si="61"/>
        <v>698</v>
      </c>
      <c r="M182" s="408">
        <v>475</v>
      </c>
      <c r="N182" s="408">
        <v>473</v>
      </c>
      <c r="O182" s="410">
        <f t="shared" si="62"/>
        <v>948</v>
      </c>
      <c r="P182" s="407">
        <v>476</v>
      </c>
      <c r="Q182" s="408">
        <v>500</v>
      </c>
      <c r="R182" s="409">
        <f t="shared" si="63"/>
        <v>976</v>
      </c>
      <c r="S182" s="408">
        <v>376</v>
      </c>
      <c r="T182" s="408">
        <v>334</v>
      </c>
      <c r="U182" s="410">
        <f t="shared" si="64"/>
        <v>710</v>
      </c>
      <c r="V182" s="407">
        <v>393</v>
      </c>
      <c r="W182" s="408">
        <v>309</v>
      </c>
      <c r="X182" s="409">
        <f t="shared" si="65"/>
        <v>702</v>
      </c>
      <c r="Y182" s="408">
        <v>401</v>
      </c>
      <c r="Z182" s="408">
        <v>304</v>
      </c>
      <c r="AA182" s="410">
        <f t="shared" si="66"/>
        <v>705</v>
      </c>
      <c r="AB182" s="407">
        <v>352</v>
      </c>
      <c r="AC182" s="408">
        <v>300</v>
      </c>
      <c r="AD182" s="409">
        <f t="shared" si="67"/>
        <v>652</v>
      </c>
      <c r="AE182" s="408">
        <v>348</v>
      </c>
      <c r="AF182" s="408">
        <v>313</v>
      </c>
      <c r="AG182" s="410">
        <f t="shared" si="68"/>
        <v>661</v>
      </c>
      <c r="AH182" s="407">
        <v>274</v>
      </c>
      <c r="AI182" s="408">
        <v>280</v>
      </c>
      <c r="AJ182" s="409">
        <f t="shared" si="69"/>
        <v>554</v>
      </c>
      <c r="AK182" s="408">
        <v>241</v>
      </c>
      <c r="AL182" s="408">
        <v>241</v>
      </c>
      <c r="AM182" s="410">
        <f t="shared" si="70"/>
        <v>482</v>
      </c>
      <c r="AN182" s="407">
        <v>209</v>
      </c>
      <c r="AO182" s="408">
        <v>196</v>
      </c>
      <c r="AP182" s="409">
        <f t="shared" si="71"/>
        <v>405</v>
      </c>
      <c r="AQ182" s="408">
        <v>171</v>
      </c>
      <c r="AR182" s="408">
        <v>170</v>
      </c>
      <c r="AS182" s="410">
        <f t="shared" si="72"/>
        <v>341</v>
      </c>
      <c r="AT182" s="407">
        <v>116</v>
      </c>
      <c r="AU182" s="408">
        <v>161</v>
      </c>
      <c r="AV182" s="409">
        <f t="shared" si="73"/>
        <v>277</v>
      </c>
      <c r="AW182" s="408">
        <v>102</v>
      </c>
      <c r="AX182" s="408">
        <v>126</v>
      </c>
      <c r="AY182" s="410">
        <f t="shared" si="74"/>
        <v>228</v>
      </c>
      <c r="AZ182" s="407">
        <v>69</v>
      </c>
      <c r="BA182" s="408">
        <v>73</v>
      </c>
      <c r="BB182" s="409">
        <f t="shared" si="75"/>
        <v>142</v>
      </c>
      <c r="BC182" s="408">
        <v>64</v>
      </c>
      <c r="BD182" s="408">
        <v>71</v>
      </c>
      <c r="BE182" s="410">
        <f t="shared" si="76"/>
        <v>135</v>
      </c>
      <c r="BF182" s="407">
        <v>46</v>
      </c>
      <c r="BG182" s="408">
        <v>41</v>
      </c>
      <c r="BH182" s="409">
        <f t="shared" si="77"/>
        <v>87</v>
      </c>
      <c r="BJ182" s="411">
        <f t="shared" si="84"/>
        <v>4660</v>
      </c>
      <c r="BK182" s="412">
        <f t="shared" si="84"/>
        <v>4449</v>
      </c>
      <c r="BL182" s="413">
        <f t="shared" si="78"/>
        <v>9109</v>
      </c>
    </row>
    <row r="183" spans="1:64" ht="15">
      <c r="A183" s="2428"/>
      <c r="B183" s="2432" t="s">
        <v>569</v>
      </c>
      <c r="C183" s="2422" t="s">
        <v>1810</v>
      </c>
      <c r="D183" s="629">
        <f t="shared" ref="D183:BH183" si="85">SUM(D176:D182)</f>
        <v>1189</v>
      </c>
      <c r="E183" s="630">
        <f t="shared" si="85"/>
        <v>1274</v>
      </c>
      <c r="F183" s="631">
        <f t="shared" si="85"/>
        <v>2463</v>
      </c>
      <c r="G183" s="632">
        <f t="shared" si="85"/>
        <v>2305</v>
      </c>
      <c r="H183" s="632">
        <f t="shared" si="85"/>
        <v>2460</v>
      </c>
      <c r="I183" s="632">
        <f t="shared" si="85"/>
        <v>4765</v>
      </c>
      <c r="J183" s="629">
        <f t="shared" si="85"/>
        <v>5348</v>
      </c>
      <c r="K183" s="630">
        <f t="shared" si="85"/>
        <v>5553</v>
      </c>
      <c r="L183" s="631">
        <f t="shared" si="85"/>
        <v>10901</v>
      </c>
      <c r="M183" s="632">
        <f t="shared" si="85"/>
        <v>5834</v>
      </c>
      <c r="N183" s="632">
        <f t="shared" si="85"/>
        <v>6170</v>
      </c>
      <c r="O183" s="632">
        <f t="shared" si="85"/>
        <v>12004</v>
      </c>
      <c r="P183" s="629">
        <f t="shared" si="85"/>
        <v>6595</v>
      </c>
      <c r="Q183" s="630">
        <f t="shared" si="85"/>
        <v>6781</v>
      </c>
      <c r="R183" s="631">
        <f t="shared" si="85"/>
        <v>13376</v>
      </c>
      <c r="S183" s="632">
        <f t="shared" si="85"/>
        <v>5889</v>
      </c>
      <c r="T183" s="632">
        <f t="shared" si="85"/>
        <v>5027</v>
      </c>
      <c r="U183" s="632">
        <f t="shared" si="85"/>
        <v>10916</v>
      </c>
      <c r="V183" s="629">
        <f t="shared" si="85"/>
        <v>5201</v>
      </c>
      <c r="W183" s="630">
        <f t="shared" si="85"/>
        <v>3866</v>
      </c>
      <c r="X183" s="631">
        <f t="shared" si="85"/>
        <v>9067</v>
      </c>
      <c r="Y183" s="632">
        <f t="shared" si="85"/>
        <v>5026</v>
      </c>
      <c r="Z183" s="632">
        <f t="shared" si="85"/>
        <v>3956</v>
      </c>
      <c r="AA183" s="632">
        <f t="shared" si="85"/>
        <v>8982</v>
      </c>
      <c r="AB183" s="629">
        <f t="shared" si="85"/>
        <v>5421</v>
      </c>
      <c r="AC183" s="630">
        <f t="shared" si="85"/>
        <v>4298</v>
      </c>
      <c r="AD183" s="631">
        <f t="shared" si="85"/>
        <v>9719</v>
      </c>
      <c r="AE183" s="632">
        <f t="shared" si="85"/>
        <v>5294</v>
      </c>
      <c r="AF183" s="632">
        <f t="shared" si="85"/>
        <v>4412</v>
      </c>
      <c r="AG183" s="632">
        <f t="shared" si="85"/>
        <v>9706</v>
      </c>
      <c r="AH183" s="629">
        <f t="shared" si="85"/>
        <v>4847</v>
      </c>
      <c r="AI183" s="630">
        <f t="shared" si="85"/>
        <v>4502</v>
      </c>
      <c r="AJ183" s="631">
        <f t="shared" si="85"/>
        <v>9349</v>
      </c>
      <c r="AK183" s="632">
        <f t="shared" si="85"/>
        <v>4283</v>
      </c>
      <c r="AL183" s="632">
        <f t="shared" si="85"/>
        <v>3948</v>
      </c>
      <c r="AM183" s="632">
        <f t="shared" si="85"/>
        <v>8231</v>
      </c>
      <c r="AN183" s="629">
        <f t="shared" si="85"/>
        <v>3664</v>
      </c>
      <c r="AO183" s="630">
        <f t="shared" si="85"/>
        <v>3318</v>
      </c>
      <c r="AP183" s="631">
        <f t="shared" si="85"/>
        <v>6982</v>
      </c>
      <c r="AQ183" s="632">
        <f t="shared" si="85"/>
        <v>2835</v>
      </c>
      <c r="AR183" s="632">
        <f t="shared" si="85"/>
        <v>2750</v>
      </c>
      <c r="AS183" s="632">
        <f t="shared" si="85"/>
        <v>5585</v>
      </c>
      <c r="AT183" s="629">
        <f t="shared" si="85"/>
        <v>2282</v>
      </c>
      <c r="AU183" s="630">
        <f t="shared" si="85"/>
        <v>2282</v>
      </c>
      <c r="AV183" s="631">
        <f t="shared" si="85"/>
        <v>4564</v>
      </c>
      <c r="AW183" s="632">
        <f t="shared" si="85"/>
        <v>1814</v>
      </c>
      <c r="AX183" s="632">
        <f t="shared" si="85"/>
        <v>1804</v>
      </c>
      <c r="AY183" s="632">
        <f t="shared" si="85"/>
        <v>3618</v>
      </c>
      <c r="AZ183" s="629">
        <f t="shared" si="85"/>
        <v>1370</v>
      </c>
      <c r="BA183" s="630">
        <f t="shared" si="85"/>
        <v>1369</v>
      </c>
      <c r="BB183" s="631">
        <f t="shared" si="85"/>
        <v>2739</v>
      </c>
      <c r="BC183" s="632">
        <f t="shared" si="85"/>
        <v>1349</v>
      </c>
      <c r="BD183" s="632">
        <f t="shared" si="85"/>
        <v>1233</v>
      </c>
      <c r="BE183" s="632">
        <f t="shared" si="85"/>
        <v>2582</v>
      </c>
      <c r="BF183" s="629">
        <f t="shared" si="85"/>
        <v>706</v>
      </c>
      <c r="BG183" s="630">
        <f t="shared" si="85"/>
        <v>603</v>
      </c>
      <c r="BH183" s="630">
        <f t="shared" si="85"/>
        <v>1309</v>
      </c>
      <c r="BJ183" s="648">
        <f>SUM(BJ176:BJ182)</f>
        <v>71252</v>
      </c>
      <c r="BK183" s="648">
        <f>SUM(BK176:BK182)</f>
        <v>65606</v>
      </c>
      <c r="BL183" s="648">
        <f>SUM(BL176:BL182)</f>
        <v>136858</v>
      </c>
    </row>
    <row r="184" spans="1:64" ht="15">
      <c r="A184" s="2428"/>
      <c r="B184" s="2437" t="s">
        <v>778</v>
      </c>
      <c r="C184" s="414" t="s">
        <v>2154</v>
      </c>
      <c r="D184" s="415">
        <v>1594</v>
      </c>
      <c r="E184" s="416">
        <v>1752</v>
      </c>
      <c r="F184" s="417">
        <f t="shared" si="59"/>
        <v>3346</v>
      </c>
      <c r="G184" s="416">
        <v>3000</v>
      </c>
      <c r="H184" s="416">
        <v>3325</v>
      </c>
      <c r="I184" s="418">
        <f t="shared" si="60"/>
        <v>6325</v>
      </c>
      <c r="J184" s="415">
        <v>5764</v>
      </c>
      <c r="K184" s="416">
        <v>5969</v>
      </c>
      <c r="L184" s="417">
        <f t="shared" si="61"/>
        <v>11733</v>
      </c>
      <c r="M184" s="416">
        <v>6283</v>
      </c>
      <c r="N184" s="416">
        <v>6520</v>
      </c>
      <c r="O184" s="418">
        <f t="shared" si="62"/>
        <v>12803</v>
      </c>
      <c r="P184" s="415">
        <v>6973</v>
      </c>
      <c r="Q184" s="416">
        <v>7008</v>
      </c>
      <c r="R184" s="417">
        <f t="shared" si="63"/>
        <v>13981</v>
      </c>
      <c r="S184" s="416">
        <v>6425</v>
      </c>
      <c r="T184" s="416">
        <v>5486</v>
      </c>
      <c r="U184" s="418">
        <f t="shared" si="64"/>
        <v>11911</v>
      </c>
      <c r="V184" s="415">
        <v>5468</v>
      </c>
      <c r="W184" s="416">
        <v>4151</v>
      </c>
      <c r="X184" s="417">
        <f t="shared" si="65"/>
        <v>9619</v>
      </c>
      <c r="Y184" s="416">
        <v>5525</v>
      </c>
      <c r="Z184" s="416">
        <v>4224</v>
      </c>
      <c r="AA184" s="418">
        <f t="shared" si="66"/>
        <v>9749</v>
      </c>
      <c r="AB184" s="415">
        <v>6087</v>
      </c>
      <c r="AC184" s="416">
        <v>4683</v>
      </c>
      <c r="AD184" s="417">
        <f t="shared" si="67"/>
        <v>10770</v>
      </c>
      <c r="AE184" s="416">
        <v>6125</v>
      </c>
      <c r="AF184" s="416">
        <v>5028</v>
      </c>
      <c r="AG184" s="418">
        <f t="shared" si="68"/>
        <v>11153</v>
      </c>
      <c r="AH184" s="415">
        <v>5542</v>
      </c>
      <c r="AI184" s="416">
        <v>4813</v>
      </c>
      <c r="AJ184" s="417">
        <f t="shared" si="69"/>
        <v>10355</v>
      </c>
      <c r="AK184" s="416">
        <v>4708</v>
      </c>
      <c r="AL184" s="416">
        <v>4029</v>
      </c>
      <c r="AM184" s="418">
        <f t="shared" si="70"/>
        <v>8737</v>
      </c>
      <c r="AN184" s="415">
        <v>3658</v>
      </c>
      <c r="AO184" s="416">
        <v>3292</v>
      </c>
      <c r="AP184" s="417">
        <f t="shared" si="71"/>
        <v>6950</v>
      </c>
      <c r="AQ184" s="416">
        <v>3306</v>
      </c>
      <c r="AR184" s="416">
        <v>2710</v>
      </c>
      <c r="AS184" s="418">
        <f t="shared" si="72"/>
        <v>6016</v>
      </c>
      <c r="AT184" s="415">
        <v>2741</v>
      </c>
      <c r="AU184" s="416">
        <v>2531</v>
      </c>
      <c r="AV184" s="417">
        <f t="shared" si="73"/>
        <v>5272</v>
      </c>
      <c r="AW184" s="416">
        <v>2197</v>
      </c>
      <c r="AX184" s="416">
        <v>1857</v>
      </c>
      <c r="AY184" s="418">
        <f t="shared" si="74"/>
        <v>4054</v>
      </c>
      <c r="AZ184" s="415">
        <v>1662</v>
      </c>
      <c r="BA184" s="416">
        <v>1369</v>
      </c>
      <c r="BB184" s="417">
        <f t="shared" si="75"/>
        <v>3031</v>
      </c>
      <c r="BC184" s="416">
        <v>1661</v>
      </c>
      <c r="BD184" s="416">
        <v>1098</v>
      </c>
      <c r="BE184" s="418">
        <f t="shared" si="76"/>
        <v>2759</v>
      </c>
      <c r="BF184" s="415">
        <v>745</v>
      </c>
      <c r="BG184" s="416">
        <v>486</v>
      </c>
      <c r="BH184" s="417">
        <f t="shared" si="77"/>
        <v>1231</v>
      </c>
      <c r="BJ184" s="400">
        <f t="shared" ref="BJ184:BK197" si="86">BF184+D184+G184+J184+M184+P184+S184+V184+Y184+AB184+AE184+AH184+AK184+AN184+AQ184+AT184+AW184+AZ184+BC184</f>
        <v>79464</v>
      </c>
      <c r="BK184" s="401">
        <f t="shared" si="86"/>
        <v>70331</v>
      </c>
      <c r="BL184" s="402">
        <f t="shared" si="78"/>
        <v>149795</v>
      </c>
    </row>
    <row r="185" spans="1:64" ht="15">
      <c r="A185" s="2428"/>
      <c r="B185" s="2437"/>
      <c r="C185" s="395" t="s">
        <v>1966</v>
      </c>
      <c r="D185" s="396">
        <v>5</v>
      </c>
      <c r="E185" s="397">
        <v>11</v>
      </c>
      <c r="F185" s="398">
        <f t="shared" si="59"/>
        <v>16</v>
      </c>
      <c r="G185" s="397">
        <v>17</v>
      </c>
      <c r="H185" s="397">
        <v>29</v>
      </c>
      <c r="I185" s="399">
        <f t="shared" si="60"/>
        <v>46</v>
      </c>
      <c r="J185" s="396">
        <v>76</v>
      </c>
      <c r="K185" s="397">
        <v>79</v>
      </c>
      <c r="L185" s="398">
        <f t="shared" si="61"/>
        <v>155</v>
      </c>
      <c r="M185" s="397">
        <v>99</v>
      </c>
      <c r="N185" s="397">
        <v>108</v>
      </c>
      <c r="O185" s="399">
        <f t="shared" si="62"/>
        <v>207</v>
      </c>
      <c r="P185" s="396">
        <v>139</v>
      </c>
      <c r="Q185" s="397">
        <v>141</v>
      </c>
      <c r="R185" s="398">
        <f t="shared" si="63"/>
        <v>280</v>
      </c>
      <c r="S185" s="397">
        <v>95</v>
      </c>
      <c r="T185" s="397">
        <v>88</v>
      </c>
      <c r="U185" s="399">
        <f t="shared" si="64"/>
        <v>183</v>
      </c>
      <c r="V185" s="396">
        <v>104</v>
      </c>
      <c r="W185" s="397">
        <v>89</v>
      </c>
      <c r="X185" s="398">
        <f t="shared" si="65"/>
        <v>193</v>
      </c>
      <c r="Y185" s="397">
        <v>94</v>
      </c>
      <c r="Z185" s="397">
        <v>87</v>
      </c>
      <c r="AA185" s="399">
        <f t="shared" si="66"/>
        <v>181</v>
      </c>
      <c r="AB185" s="396">
        <v>97</v>
      </c>
      <c r="AC185" s="397">
        <v>64</v>
      </c>
      <c r="AD185" s="398">
        <f t="shared" si="67"/>
        <v>161</v>
      </c>
      <c r="AE185" s="397">
        <v>121</v>
      </c>
      <c r="AF185" s="397">
        <v>90</v>
      </c>
      <c r="AG185" s="399">
        <f t="shared" si="68"/>
        <v>211</v>
      </c>
      <c r="AH185" s="396">
        <v>125</v>
      </c>
      <c r="AI185" s="397">
        <v>118</v>
      </c>
      <c r="AJ185" s="398">
        <f t="shared" si="69"/>
        <v>243</v>
      </c>
      <c r="AK185" s="397">
        <v>107</v>
      </c>
      <c r="AL185" s="397">
        <v>76</v>
      </c>
      <c r="AM185" s="399">
        <f t="shared" si="70"/>
        <v>183</v>
      </c>
      <c r="AN185" s="396">
        <v>92</v>
      </c>
      <c r="AO185" s="397">
        <v>83</v>
      </c>
      <c r="AP185" s="398">
        <f t="shared" si="71"/>
        <v>175</v>
      </c>
      <c r="AQ185" s="397">
        <v>79</v>
      </c>
      <c r="AR185" s="397">
        <v>65</v>
      </c>
      <c r="AS185" s="399">
        <f t="shared" si="72"/>
        <v>144</v>
      </c>
      <c r="AT185" s="396">
        <v>77</v>
      </c>
      <c r="AU185" s="397">
        <v>82</v>
      </c>
      <c r="AV185" s="398">
        <f t="shared" si="73"/>
        <v>159</v>
      </c>
      <c r="AW185" s="397">
        <v>70</v>
      </c>
      <c r="AX185" s="397">
        <v>62</v>
      </c>
      <c r="AY185" s="399">
        <f t="shared" si="74"/>
        <v>132</v>
      </c>
      <c r="AZ185" s="396">
        <v>42</v>
      </c>
      <c r="BA185" s="397">
        <v>54</v>
      </c>
      <c r="BB185" s="398">
        <f t="shared" si="75"/>
        <v>96</v>
      </c>
      <c r="BC185" s="397">
        <v>53</v>
      </c>
      <c r="BD185" s="397">
        <v>52</v>
      </c>
      <c r="BE185" s="399">
        <f t="shared" si="76"/>
        <v>105</v>
      </c>
      <c r="BF185" s="396">
        <v>27</v>
      </c>
      <c r="BG185" s="397">
        <v>25</v>
      </c>
      <c r="BH185" s="398">
        <f t="shared" si="77"/>
        <v>52</v>
      </c>
      <c r="BJ185" s="403">
        <f t="shared" si="86"/>
        <v>1519</v>
      </c>
      <c r="BK185" s="404">
        <f t="shared" si="86"/>
        <v>1403</v>
      </c>
      <c r="BL185" s="405">
        <f t="shared" si="78"/>
        <v>2922</v>
      </c>
    </row>
    <row r="186" spans="1:64" ht="15">
      <c r="A186" s="2428"/>
      <c r="B186" s="2437"/>
      <c r="C186" s="395" t="s">
        <v>1967</v>
      </c>
      <c r="D186" s="396">
        <v>180</v>
      </c>
      <c r="E186" s="397">
        <v>191</v>
      </c>
      <c r="F186" s="398">
        <f t="shared" si="59"/>
        <v>371</v>
      </c>
      <c r="G186" s="397">
        <v>456</v>
      </c>
      <c r="H186" s="397">
        <v>485</v>
      </c>
      <c r="I186" s="399">
        <f t="shared" si="60"/>
        <v>941</v>
      </c>
      <c r="J186" s="396">
        <v>967</v>
      </c>
      <c r="K186" s="397">
        <v>963</v>
      </c>
      <c r="L186" s="398">
        <f t="shared" si="61"/>
        <v>1930</v>
      </c>
      <c r="M186" s="397">
        <v>1063</v>
      </c>
      <c r="N186" s="397">
        <v>1186</v>
      </c>
      <c r="O186" s="399">
        <f t="shared" si="62"/>
        <v>2249</v>
      </c>
      <c r="P186" s="396">
        <v>1167</v>
      </c>
      <c r="Q186" s="397">
        <v>1225</v>
      </c>
      <c r="R186" s="398">
        <f t="shared" si="63"/>
        <v>2392</v>
      </c>
      <c r="S186" s="397">
        <v>1083</v>
      </c>
      <c r="T186" s="397">
        <v>857</v>
      </c>
      <c r="U186" s="399">
        <f t="shared" si="64"/>
        <v>1940</v>
      </c>
      <c r="V186" s="396">
        <v>981</v>
      </c>
      <c r="W186" s="397">
        <v>728</v>
      </c>
      <c r="X186" s="398">
        <f t="shared" si="65"/>
        <v>1709</v>
      </c>
      <c r="Y186" s="397">
        <v>1000</v>
      </c>
      <c r="Z186" s="397">
        <v>758</v>
      </c>
      <c r="AA186" s="399">
        <f t="shared" si="66"/>
        <v>1758</v>
      </c>
      <c r="AB186" s="396">
        <v>1058</v>
      </c>
      <c r="AC186" s="397">
        <v>869</v>
      </c>
      <c r="AD186" s="398">
        <f t="shared" si="67"/>
        <v>1927</v>
      </c>
      <c r="AE186" s="397">
        <v>1075</v>
      </c>
      <c r="AF186" s="397">
        <v>905</v>
      </c>
      <c r="AG186" s="399">
        <f t="shared" si="68"/>
        <v>1980</v>
      </c>
      <c r="AH186" s="396">
        <v>948</v>
      </c>
      <c r="AI186" s="397">
        <v>921</v>
      </c>
      <c r="AJ186" s="398">
        <f t="shared" si="69"/>
        <v>1869</v>
      </c>
      <c r="AK186" s="397">
        <v>695</v>
      </c>
      <c r="AL186" s="397">
        <v>708</v>
      </c>
      <c r="AM186" s="399">
        <f t="shared" si="70"/>
        <v>1403</v>
      </c>
      <c r="AN186" s="396">
        <v>600</v>
      </c>
      <c r="AO186" s="397">
        <v>617</v>
      </c>
      <c r="AP186" s="398">
        <f t="shared" si="71"/>
        <v>1217</v>
      </c>
      <c r="AQ186" s="397">
        <v>539</v>
      </c>
      <c r="AR186" s="397">
        <v>534</v>
      </c>
      <c r="AS186" s="399">
        <f t="shared" si="72"/>
        <v>1073</v>
      </c>
      <c r="AT186" s="396">
        <v>484</v>
      </c>
      <c r="AU186" s="397">
        <v>447</v>
      </c>
      <c r="AV186" s="398">
        <f t="shared" si="73"/>
        <v>931</v>
      </c>
      <c r="AW186" s="397">
        <v>378</v>
      </c>
      <c r="AX186" s="397">
        <v>354</v>
      </c>
      <c r="AY186" s="399">
        <f t="shared" si="74"/>
        <v>732</v>
      </c>
      <c r="AZ186" s="396">
        <v>231</v>
      </c>
      <c r="BA186" s="397">
        <v>270</v>
      </c>
      <c r="BB186" s="398">
        <f t="shared" si="75"/>
        <v>501</v>
      </c>
      <c r="BC186" s="397">
        <v>254</v>
      </c>
      <c r="BD186" s="397">
        <v>203</v>
      </c>
      <c r="BE186" s="399">
        <f t="shared" si="76"/>
        <v>457</v>
      </c>
      <c r="BF186" s="396">
        <v>130</v>
      </c>
      <c r="BG186" s="397">
        <v>94</v>
      </c>
      <c r="BH186" s="398">
        <f t="shared" si="77"/>
        <v>224</v>
      </c>
      <c r="BJ186" s="403">
        <f t="shared" si="86"/>
        <v>13289</v>
      </c>
      <c r="BK186" s="404">
        <f t="shared" si="86"/>
        <v>12315</v>
      </c>
      <c r="BL186" s="405">
        <f t="shared" si="78"/>
        <v>25604</v>
      </c>
    </row>
    <row r="187" spans="1:64" ht="15">
      <c r="A187" s="2428"/>
      <c r="B187" s="2437"/>
      <c r="C187" s="395" t="s">
        <v>1968</v>
      </c>
      <c r="D187" s="396">
        <v>163</v>
      </c>
      <c r="E187" s="397">
        <v>174</v>
      </c>
      <c r="F187" s="398">
        <f t="shared" si="59"/>
        <v>337</v>
      </c>
      <c r="G187" s="397">
        <v>338</v>
      </c>
      <c r="H187" s="397">
        <v>347</v>
      </c>
      <c r="I187" s="399">
        <f t="shared" si="60"/>
        <v>685</v>
      </c>
      <c r="J187" s="396">
        <v>716</v>
      </c>
      <c r="K187" s="397">
        <v>704</v>
      </c>
      <c r="L187" s="398">
        <f t="shared" si="61"/>
        <v>1420</v>
      </c>
      <c r="M187" s="397">
        <v>829</v>
      </c>
      <c r="N187" s="397">
        <v>869</v>
      </c>
      <c r="O187" s="399">
        <f t="shared" si="62"/>
        <v>1698</v>
      </c>
      <c r="P187" s="396">
        <v>937</v>
      </c>
      <c r="Q187" s="397">
        <v>920</v>
      </c>
      <c r="R187" s="398">
        <f t="shared" si="63"/>
        <v>1857</v>
      </c>
      <c r="S187" s="397">
        <v>768</v>
      </c>
      <c r="T187" s="397">
        <v>609</v>
      </c>
      <c r="U187" s="399">
        <f t="shared" si="64"/>
        <v>1377</v>
      </c>
      <c r="V187" s="396">
        <v>736</v>
      </c>
      <c r="W187" s="397">
        <v>477</v>
      </c>
      <c r="X187" s="398">
        <f t="shared" si="65"/>
        <v>1213</v>
      </c>
      <c r="Y187" s="397">
        <v>712</v>
      </c>
      <c r="Z187" s="397">
        <v>520</v>
      </c>
      <c r="AA187" s="399">
        <f t="shared" si="66"/>
        <v>1232</v>
      </c>
      <c r="AB187" s="396">
        <v>717</v>
      </c>
      <c r="AC187" s="397">
        <v>579</v>
      </c>
      <c r="AD187" s="398">
        <f t="shared" si="67"/>
        <v>1296</v>
      </c>
      <c r="AE187" s="397">
        <v>781</v>
      </c>
      <c r="AF187" s="397">
        <v>623</v>
      </c>
      <c r="AG187" s="399">
        <f t="shared" si="68"/>
        <v>1404</v>
      </c>
      <c r="AH187" s="396">
        <v>741</v>
      </c>
      <c r="AI187" s="397">
        <v>650</v>
      </c>
      <c r="AJ187" s="398">
        <f t="shared" si="69"/>
        <v>1391</v>
      </c>
      <c r="AK187" s="397">
        <v>606</v>
      </c>
      <c r="AL187" s="397">
        <v>537</v>
      </c>
      <c r="AM187" s="399">
        <f t="shared" si="70"/>
        <v>1143</v>
      </c>
      <c r="AN187" s="396">
        <v>560</v>
      </c>
      <c r="AO187" s="397">
        <v>466</v>
      </c>
      <c r="AP187" s="398">
        <f t="shared" si="71"/>
        <v>1026</v>
      </c>
      <c r="AQ187" s="397">
        <v>493</v>
      </c>
      <c r="AR187" s="397">
        <v>446</v>
      </c>
      <c r="AS187" s="399">
        <f t="shared" si="72"/>
        <v>939</v>
      </c>
      <c r="AT187" s="396">
        <v>420</v>
      </c>
      <c r="AU187" s="397">
        <v>438</v>
      </c>
      <c r="AV187" s="398">
        <f t="shared" si="73"/>
        <v>858</v>
      </c>
      <c r="AW187" s="397">
        <v>340</v>
      </c>
      <c r="AX187" s="397">
        <v>309</v>
      </c>
      <c r="AY187" s="399">
        <f t="shared" si="74"/>
        <v>649</v>
      </c>
      <c r="AZ187" s="396">
        <v>193</v>
      </c>
      <c r="BA187" s="397">
        <v>202</v>
      </c>
      <c r="BB187" s="398">
        <f t="shared" si="75"/>
        <v>395</v>
      </c>
      <c r="BC187" s="397">
        <v>224</v>
      </c>
      <c r="BD187" s="397">
        <v>145</v>
      </c>
      <c r="BE187" s="399">
        <f t="shared" si="76"/>
        <v>369</v>
      </c>
      <c r="BF187" s="396">
        <v>115</v>
      </c>
      <c r="BG187" s="397">
        <v>68</v>
      </c>
      <c r="BH187" s="398">
        <f t="shared" si="77"/>
        <v>183</v>
      </c>
      <c r="BJ187" s="403">
        <f t="shared" si="86"/>
        <v>10389</v>
      </c>
      <c r="BK187" s="404">
        <f t="shared" si="86"/>
        <v>9083</v>
      </c>
      <c r="BL187" s="405">
        <f t="shared" si="78"/>
        <v>19472</v>
      </c>
    </row>
    <row r="188" spans="1:64" ht="15">
      <c r="A188" s="2428"/>
      <c r="B188" s="2437"/>
      <c r="C188" s="395" t="s">
        <v>1969</v>
      </c>
      <c r="D188" s="396">
        <v>236</v>
      </c>
      <c r="E188" s="397">
        <v>226</v>
      </c>
      <c r="F188" s="398">
        <f t="shared" si="59"/>
        <v>462</v>
      </c>
      <c r="G188" s="397">
        <v>466</v>
      </c>
      <c r="H188" s="397">
        <v>467</v>
      </c>
      <c r="I188" s="399">
        <f t="shared" si="60"/>
        <v>933</v>
      </c>
      <c r="J188" s="396">
        <v>875</v>
      </c>
      <c r="K188" s="397">
        <v>938</v>
      </c>
      <c r="L188" s="398">
        <f t="shared" si="61"/>
        <v>1813</v>
      </c>
      <c r="M188" s="397">
        <v>972</v>
      </c>
      <c r="N188" s="397">
        <v>1013</v>
      </c>
      <c r="O188" s="399">
        <f t="shared" si="62"/>
        <v>1985</v>
      </c>
      <c r="P188" s="396">
        <v>1156</v>
      </c>
      <c r="Q188" s="397">
        <v>1056</v>
      </c>
      <c r="R188" s="398">
        <f t="shared" si="63"/>
        <v>2212</v>
      </c>
      <c r="S188" s="397">
        <v>1042</v>
      </c>
      <c r="T188" s="397">
        <v>854</v>
      </c>
      <c r="U188" s="399">
        <f t="shared" si="64"/>
        <v>1896</v>
      </c>
      <c r="V188" s="396">
        <v>884</v>
      </c>
      <c r="W188" s="397">
        <v>575</v>
      </c>
      <c r="X188" s="398">
        <f t="shared" si="65"/>
        <v>1459</v>
      </c>
      <c r="Y188" s="397">
        <v>777</v>
      </c>
      <c r="Z188" s="397">
        <v>606</v>
      </c>
      <c r="AA188" s="399">
        <f t="shared" si="66"/>
        <v>1383</v>
      </c>
      <c r="AB188" s="396">
        <v>893</v>
      </c>
      <c r="AC188" s="397">
        <v>649</v>
      </c>
      <c r="AD188" s="398">
        <f t="shared" si="67"/>
        <v>1542</v>
      </c>
      <c r="AE188" s="397">
        <v>882</v>
      </c>
      <c r="AF188" s="397">
        <v>758</v>
      </c>
      <c r="AG188" s="399">
        <f t="shared" si="68"/>
        <v>1640</v>
      </c>
      <c r="AH188" s="396">
        <v>831</v>
      </c>
      <c r="AI188" s="397">
        <v>746</v>
      </c>
      <c r="AJ188" s="398">
        <f t="shared" si="69"/>
        <v>1577</v>
      </c>
      <c r="AK188" s="397">
        <v>752</v>
      </c>
      <c r="AL188" s="397">
        <v>669</v>
      </c>
      <c r="AM188" s="399">
        <f t="shared" si="70"/>
        <v>1421</v>
      </c>
      <c r="AN188" s="396">
        <v>610</v>
      </c>
      <c r="AO188" s="397">
        <v>576</v>
      </c>
      <c r="AP188" s="398">
        <f t="shared" si="71"/>
        <v>1186</v>
      </c>
      <c r="AQ188" s="397">
        <v>561</v>
      </c>
      <c r="AR188" s="397">
        <v>481</v>
      </c>
      <c r="AS188" s="399">
        <f t="shared" si="72"/>
        <v>1042</v>
      </c>
      <c r="AT188" s="396">
        <v>455</v>
      </c>
      <c r="AU188" s="397">
        <v>466</v>
      </c>
      <c r="AV188" s="398">
        <f t="shared" si="73"/>
        <v>921</v>
      </c>
      <c r="AW188" s="397">
        <v>441</v>
      </c>
      <c r="AX188" s="397">
        <v>370</v>
      </c>
      <c r="AY188" s="399">
        <f t="shared" si="74"/>
        <v>811</v>
      </c>
      <c r="AZ188" s="396">
        <v>329</v>
      </c>
      <c r="BA188" s="397">
        <v>279</v>
      </c>
      <c r="BB188" s="398">
        <f t="shared" si="75"/>
        <v>608</v>
      </c>
      <c r="BC188" s="397">
        <v>312</v>
      </c>
      <c r="BD188" s="397">
        <v>240</v>
      </c>
      <c r="BE188" s="399">
        <f t="shared" si="76"/>
        <v>552</v>
      </c>
      <c r="BF188" s="396">
        <v>146</v>
      </c>
      <c r="BG188" s="397">
        <v>108</v>
      </c>
      <c r="BH188" s="398">
        <f t="shared" si="77"/>
        <v>254</v>
      </c>
      <c r="BJ188" s="403">
        <f t="shared" si="86"/>
        <v>12620</v>
      </c>
      <c r="BK188" s="404">
        <f t="shared" si="86"/>
        <v>11077</v>
      </c>
      <c r="BL188" s="405">
        <f t="shared" si="78"/>
        <v>23697</v>
      </c>
    </row>
    <row r="189" spans="1:64" ht="15">
      <c r="A189" s="2428"/>
      <c r="B189" s="2437"/>
      <c r="C189" s="395" t="s">
        <v>1970</v>
      </c>
      <c r="D189" s="396">
        <v>212</v>
      </c>
      <c r="E189" s="397">
        <v>205</v>
      </c>
      <c r="F189" s="398">
        <f t="shared" si="59"/>
        <v>417</v>
      </c>
      <c r="G189" s="397">
        <v>392</v>
      </c>
      <c r="H189" s="397">
        <v>426</v>
      </c>
      <c r="I189" s="399">
        <f t="shared" si="60"/>
        <v>818</v>
      </c>
      <c r="J189" s="396">
        <v>821</v>
      </c>
      <c r="K189" s="397">
        <v>855</v>
      </c>
      <c r="L189" s="398">
        <f t="shared" si="61"/>
        <v>1676</v>
      </c>
      <c r="M189" s="397">
        <v>930</v>
      </c>
      <c r="N189" s="397">
        <v>1008</v>
      </c>
      <c r="O189" s="399">
        <f t="shared" si="62"/>
        <v>1938</v>
      </c>
      <c r="P189" s="396">
        <v>1121</v>
      </c>
      <c r="Q189" s="397">
        <v>1072</v>
      </c>
      <c r="R189" s="398">
        <f t="shared" si="63"/>
        <v>2193</v>
      </c>
      <c r="S189" s="397">
        <v>926</v>
      </c>
      <c r="T189" s="397">
        <v>754</v>
      </c>
      <c r="U189" s="399">
        <f t="shared" si="64"/>
        <v>1680</v>
      </c>
      <c r="V189" s="396">
        <v>835</v>
      </c>
      <c r="W189" s="397">
        <v>548</v>
      </c>
      <c r="X189" s="398">
        <f t="shared" si="65"/>
        <v>1383</v>
      </c>
      <c r="Y189" s="397">
        <v>803</v>
      </c>
      <c r="Z189" s="397">
        <v>618</v>
      </c>
      <c r="AA189" s="399">
        <f t="shared" si="66"/>
        <v>1421</v>
      </c>
      <c r="AB189" s="396">
        <v>872</v>
      </c>
      <c r="AC189" s="397">
        <v>620</v>
      </c>
      <c r="AD189" s="398">
        <f t="shared" si="67"/>
        <v>1492</v>
      </c>
      <c r="AE189" s="397">
        <v>811</v>
      </c>
      <c r="AF189" s="397">
        <v>736</v>
      </c>
      <c r="AG189" s="399">
        <f t="shared" si="68"/>
        <v>1547</v>
      </c>
      <c r="AH189" s="396">
        <v>841</v>
      </c>
      <c r="AI189" s="397">
        <v>757</v>
      </c>
      <c r="AJ189" s="398">
        <f t="shared" si="69"/>
        <v>1598</v>
      </c>
      <c r="AK189" s="397">
        <v>666</v>
      </c>
      <c r="AL189" s="397">
        <v>719</v>
      </c>
      <c r="AM189" s="399">
        <f t="shared" si="70"/>
        <v>1385</v>
      </c>
      <c r="AN189" s="396">
        <v>549</v>
      </c>
      <c r="AO189" s="397">
        <v>529</v>
      </c>
      <c r="AP189" s="398">
        <f t="shared" si="71"/>
        <v>1078</v>
      </c>
      <c r="AQ189" s="397">
        <v>465</v>
      </c>
      <c r="AR189" s="397">
        <v>426</v>
      </c>
      <c r="AS189" s="399">
        <f t="shared" si="72"/>
        <v>891</v>
      </c>
      <c r="AT189" s="396">
        <v>400</v>
      </c>
      <c r="AU189" s="397">
        <v>416</v>
      </c>
      <c r="AV189" s="398">
        <f t="shared" si="73"/>
        <v>816</v>
      </c>
      <c r="AW189" s="397">
        <v>349</v>
      </c>
      <c r="AX189" s="397">
        <v>314</v>
      </c>
      <c r="AY189" s="399">
        <f t="shared" si="74"/>
        <v>663</v>
      </c>
      <c r="AZ189" s="396">
        <v>231</v>
      </c>
      <c r="BA189" s="397">
        <v>227</v>
      </c>
      <c r="BB189" s="398">
        <f t="shared" si="75"/>
        <v>458</v>
      </c>
      <c r="BC189" s="397">
        <v>245</v>
      </c>
      <c r="BD189" s="397">
        <v>188</v>
      </c>
      <c r="BE189" s="399">
        <f t="shared" si="76"/>
        <v>433</v>
      </c>
      <c r="BF189" s="396">
        <v>123</v>
      </c>
      <c r="BG189" s="397">
        <v>87</v>
      </c>
      <c r="BH189" s="398">
        <f t="shared" si="77"/>
        <v>210</v>
      </c>
      <c r="BJ189" s="403">
        <f t="shared" si="86"/>
        <v>11592</v>
      </c>
      <c r="BK189" s="404">
        <f t="shared" si="86"/>
        <v>10505</v>
      </c>
      <c r="BL189" s="405">
        <f t="shared" si="78"/>
        <v>22097</v>
      </c>
    </row>
    <row r="190" spans="1:64" ht="15">
      <c r="A190" s="2428"/>
      <c r="B190" s="2437"/>
      <c r="C190" s="395" t="s">
        <v>1971</v>
      </c>
      <c r="D190" s="396">
        <v>102</v>
      </c>
      <c r="E190" s="397">
        <v>106</v>
      </c>
      <c r="F190" s="398">
        <f t="shared" si="59"/>
        <v>208</v>
      </c>
      <c r="G190" s="397">
        <v>158</v>
      </c>
      <c r="H190" s="397">
        <v>174</v>
      </c>
      <c r="I190" s="399">
        <f t="shared" si="60"/>
        <v>332</v>
      </c>
      <c r="J190" s="396">
        <v>338</v>
      </c>
      <c r="K190" s="397">
        <v>321</v>
      </c>
      <c r="L190" s="398">
        <f t="shared" si="61"/>
        <v>659</v>
      </c>
      <c r="M190" s="397">
        <v>312</v>
      </c>
      <c r="N190" s="397">
        <v>348</v>
      </c>
      <c r="O190" s="399">
        <f t="shared" si="62"/>
        <v>660</v>
      </c>
      <c r="P190" s="396">
        <v>428</v>
      </c>
      <c r="Q190" s="397">
        <v>412</v>
      </c>
      <c r="R190" s="398">
        <f t="shared" si="63"/>
        <v>840</v>
      </c>
      <c r="S190" s="397">
        <v>334</v>
      </c>
      <c r="T190" s="397">
        <v>307</v>
      </c>
      <c r="U190" s="399">
        <f t="shared" si="64"/>
        <v>641</v>
      </c>
      <c r="V190" s="396">
        <v>310</v>
      </c>
      <c r="W190" s="397">
        <v>203</v>
      </c>
      <c r="X190" s="398">
        <f t="shared" si="65"/>
        <v>513</v>
      </c>
      <c r="Y190" s="397">
        <v>305</v>
      </c>
      <c r="Z190" s="397">
        <v>242</v>
      </c>
      <c r="AA190" s="399">
        <f t="shared" si="66"/>
        <v>547</v>
      </c>
      <c r="AB190" s="396">
        <v>341</v>
      </c>
      <c r="AC190" s="397">
        <v>249</v>
      </c>
      <c r="AD190" s="398">
        <f t="shared" si="67"/>
        <v>590</v>
      </c>
      <c r="AE190" s="397">
        <v>310</v>
      </c>
      <c r="AF190" s="397">
        <v>283</v>
      </c>
      <c r="AG190" s="399">
        <f t="shared" si="68"/>
        <v>593</v>
      </c>
      <c r="AH190" s="396">
        <v>290</v>
      </c>
      <c r="AI190" s="397">
        <v>275</v>
      </c>
      <c r="AJ190" s="398">
        <f t="shared" si="69"/>
        <v>565</v>
      </c>
      <c r="AK190" s="397">
        <v>228</v>
      </c>
      <c r="AL190" s="397">
        <v>239</v>
      </c>
      <c r="AM190" s="399">
        <f t="shared" si="70"/>
        <v>467</v>
      </c>
      <c r="AN190" s="396">
        <v>202</v>
      </c>
      <c r="AO190" s="397">
        <v>174</v>
      </c>
      <c r="AP190" s="398">
        <f t="shared" si="71"/>
        <v>376</v>
      </c>
      <c r="AQ190" s="397">
        <v>158</v>
      </c>
      <c r="AR190" s="397">
        <v>166</v>
      </c>
      <c r="AS190" s="399">
        <f t="shared" si="72"/>
        <v>324</v>
      </c>
      <c r="AT190" s="396">
        <v>157</v>
      </c>
      <c r="AU190" s="397">
        <v>172</v>
      </c>
      <c r="AV190" s="398">
        <f t="shared" si="73"/>
        <v>329</v>
      </c>
      <c r="AW190" s="397">
        <v>128</v>
      </c>
      <c r="AX190" s="397">
        <v>123</v>
      </c>
      <c r="AY190" s="399">
        <f t="shared" si="74"/>
        <v>251</v>
      </c>
      <c r="AZ190" s="396">
        <v>87</v>
      </c>
      <c r="BA190" s="397">
        <v>82</v>
      </c>
      <c r="BB190" s="398">
        <f t="shared" si="75"/>
        <v>169</v>
      </c>
      <c r="BC190" s="397">
        <v>102</v>
      </c>
      <c r="BD190" s="397">
        <v>94</v>
      </c>
      <c r="BE190" s="399">
        <f t="shared" si="76"/>
        <v>196</v>
      </c>
      <c r="BF190" s="396">
        <v>52</v>
      </c>
      <c r="BG190" s="397">
        <v>45</v>
      </c>
      <c r="BH190" s="398">
        <f t="shared" si="77"/>
        <v>97</v>
      </c>
      <c r="BJ190" s="403">
        <f t="shared" si="86"/>
        <v>4342</v>
      </c>
      <c r="BK190" s="404">
        <f t="shared" si="86"/>
        <v>4015</v>
      </c>
      <c r="BL190" s="405">
        <f t="shared" si="78"/>
        <v>8357</v>
      </c>
    </row>
    <row r="191" spans="1:64" ht="15">
      <c r="A191" s="2428"/>
      <c r="B191" s="2437"/>
      <c r="C191" s="395" t="s">
        <v>1972</v>
      </c>
      <c r="D191" s="396">
        <v>11</v>
      </c>
      <c r="E191" s="397">
        <v>8</v>
      </c>
      <c r="F191" s="398">
        <f t="shared" si="59"/>
        <v>19</v>
      </c>
      <c r="G191" s="397">
        <v>31</v>
      </c>
      <c r="H191" s="397">
        <v>34</v>
      </c>
      <c r="I191" s="399">
        <f t="shared" si="60"/>
        <v>65</v>
      </c>
      <c r="J191" s="396">
        <v>79</v>
      </c>
      <c r="K191" s="397">
        <v>75</v>
      </c>
      <c r="L191" s="398">
        <f t="shared" si="61"/>
        <v>154</v>
      </c>
      <c r="M191" s="397">
        <v>96</v>
      </c>
      <c r="N191" s="397">
        <v>118</v>
      </c>
      <c r="O191" s="399">
        <f t="shared" si="62"/>
        <v>214</v>
      </c>
      <c r="P191" s="396">
        <v>137</v>
      </c>
      <c r="Q191" s="397">
        <v>126</v>
      </c>
      <c r="R191" s="398">
        <f t="shared" si="63"/>
        <v>263</v>
      </c>
      <c r="S191" s="397">
        <v>108</v>
      </c>
      <c r="T191" s="397">
        <v>96</v>
      </c>
      <c r="U191" s="399">
        <f t="shared" si="64"/>
        <v>204</v>
      </c>
      <c r="V191" s="396">
        <v>67</v>
      </c>
      <c r="W191" s="397">
        <v>62</v>
      </c>
      <c r="X191" s="398">
        <f t="shared" si="65"/>
        <v>129</v>
      </c>
      <c r="Y191" s="397">
        <v>78</v>
      </c>
      <c r="Z191" s="397">
        <v>64</v>
      </c>
      <c r="AA191" s="399">
        <f t="shared" si="66"/>
        <v>142</v>
      </c>
      <c r="AB191" s="396">
        <v>92</v>
      </c>
      <c r="AC191" s="397">
        <v>71</v>
      </c>
      <c r="AD191" s="398">
        <f t="shared" si="67"/>
        <v>163</v>
      </c>
      <c r="AE191" s="397">
        <v>97</v>
      </c>
      <c r="AF191" s="397">
        <v>80</v>
      </c>
      <c r="AG191" s="399">
        <f t="shared" si="68"/>
        <v>177</v>
      </c>
      <c r="AH191" s="396">
        <v>100</v>
      </c>
      <c r="AI191" s="397">
        <v>104</v>
      </c>
      <c r="AJ191" s="398">
        <f t="shared" si="69"/>
        <v>204</v>
      </c>
      <c r="AK191" s="397">
        <v>97</v>
      </c>
      <c r="AL191" s="397">
        <v>93</v>
      </c>
      <c r="AM191" s="399">
        <f t="shared" si="70"/>
        <v>190</v>
      </c>
      <c r="AN191" s="396">
        <v>92</v>
      </c>
      <c r="AO191" s="397">
        <v>77</v>
      </c>
      <c r="AP191" s="398">
        <f t="shared" si="71"/>
        <v>169</v>
      </c>
      <c r="AQ191" s="397">
        <v>92</v>
      </c>
      <c r="AR191" s="397">
        <v>88</v>
      </c>
      <c r="AS191" s="399">
        <f t="shared" si="72"/>
        <v>180</v>
      </c>
      <c r="AT191" s="396">
        <v>80</v>
      </c>
      <c r="AU191" s="397">
        <v>84</v>
      </c>
      <c r="AV191" s="398">
        <f t="shared" si="73"/>
        <v>164</v>
      </c>
      <c r="AW191" s="397">
        <v>66</v>
      </c>
      <c r="AX191" s="397">
        <v>80</v>
      </c>
      <c r="AY191" s="399">
        <f t="shared" si="74"/>
        <v>146</v>
      </c>
      <c r="AZ191" s="396">
        <v>45</v>
      </c>
      <c r="BA191" s="397">
        <v>55</v>
      </c>
      <c r="BB191" s="398">
        <f t="shared" si="75"/>
        <v>100</v>
      </c>
      <c r="BC191" s="397">
        <v>55</v>
      </c>
      <c r="BD191" s="397">
        <v>49</v>
      </c>
      <c r="BE191" s="399">
        <f t="shared" si="76"/>
        <v>104</v>
      </c>
      <c r="BF191" s="396">
        <v>26</v>
      </c>
      <c r="BG191" s="397">
        <v>23</v>
      </c>
      <c r="BH191" s="398">
        <f t="shared" si="77"/>
        <v>49</v>
      </c>
      <c r="BJ191" s="403">
        <f t="shared" si="86"/>
        <v>1449</v>
      </c>
      <c r="BK191" s="404">
        <f t="shared" si="86"/>
        <v>1387</v>
      </c>
      <c r="BL191" s="405">
        <f t="shared" si="78"/>
        <v>2836</v>
      </c>
    </row>
    <row r="192" spans="1:64" ht="15">
      <c r="A192" s="2428"/>
      <c r="B192" s="2437"/>
      <c r="C192" s="395" t="s">
        <v>1973</v>
      </c>
      <c r="D192" s="396">
        <v>58</v>
      </c>
      <c r="E192" s="397">
        <v>63</v>
      </c>
      <c r="F192" s="398">
        <f t="shared" si="59"/>
        <v>121</v>
      </c>
      <c r="G192" s="397">
        <v>164</v>
      </c>
      <c r="H192" s="397">
        <v>160</v>
      </c>
      <c r="I192" s="399">
        <f t="shared" si="60"/>
        <v>324</v>
      </c>
      <c r="J192" s="396">
        <v>320</v>
      </c>
      <c r="K192" s="397">
        <v>335</v>
      </c>
      <c r="L192" s="398">
        <f t="shared" si="61"/>
        <v>655</v>
      </c>
      <c r="M192" s="397">
        <v>376</v>
      </c>
      <c r="N192" s="397">
        <v>374</v>
      </c>
      <c r="O192" s="399">
        <f t="shared" si="62"/>
        <v>750</v>
      </c>
      <c r="P192" s="396">
        <v>454</v>
      </c>
      <c r="Q192" s="397">
        <v>514</v>
      </c>
      <c r="R192" s="398">
        <f t="shared" si="63"/>
        <v>968</v>
      </c>
      <c r="S192" s="397">
        <v>377</v>
      </c>
      <c r="T192" s="397">
        <v>280</v>
      </c>
      <c r="U192" s="399">
        <f t="shared" si="64"/>
        <v>657</v>
      </c>
      <c r="V192" s="396">
        <v>313</v>
      </c>
      <c r="W192" s="397">
        <v>261</v>
      </c>
      <c r="X192" s="398">
        <f t="shared" si="65"/>
        <v>574</v>
      </c>
      <c r="Y192" s="397">
        <v>321</v>
      </c>
      <c r="Z192" s="397">
        <v>213</v>
      </c>
      <c r="AA192" s="399">
        <f t="shared" si="66"/>
        <v>534</v>
      </c>
      <c r="AB192" s="396">
        <v>377</v>
      </c>
      <c r="AC192" s="397">
        <v>309</v>
      </c>
      <c r="AD192" s="398">
        <f t="shared" si="67"/>
        <v>686</v>
      </c>
      <c r="AE192" s="397">
        <v>353</v>
      </c>
      <c r="AF192" s="397">
        <v>301</v>
      </c>
      <c r="AG192" s="399">
        <f t="shared" si="68"/>
        <v>654</v>
      </c>
      <c r="AH192" s="396">
        <v>295</v>
      </c>
      <c r="AI192" s="397">
        <v>288</v>
      </c>
      <c r="AJ192" s="398">
        <f t="shared" si="69"/>
        <v>583</v>
      </c>
      <c r="AK192" s="397">
        <v>273</v>
      </c>
      <c r="AL192" s="397">
        <v>255</v>
      </c>
      <c r="AM192" s="399">
        <f t="shared" si="70"/>
        <v>528</v>
      </c>
      <c r="AN192" s="396">
        <v>242</v>
      </c>
      <c r="AO192" s="397">
        <v>209</v>
      </c>
      <c r="AP192" s="398">
        <f t="shared" si="71"/>
        <v>451</v>
      </c>
      <c r="AQ192" s="397">
        <v>217</v>
      </c>
      <c r="AR192" s="397">
        <v>239</v>
      </c>
      <c r="AS192" s="399">
        <f t="shared" si="72"/>
        <v>456</v>
      </c>
      <c r="AT192" s="396">
        <v>219</v>
      </c>
      <c r="AU192" s="397">
        <v>236</v>
      </c>
      <c r="AV192" s="398">
        <f t="shared" si="73"/>
        <v>455</v>
      </c>
      <c r="AW192" s="397">
        <v>178</v>
      </c>
      <c r="AX192" s="397">
        <v>215</v>
      </c>
      <c r="AY192" s="399">
        <f t="shared" si="74"/>
        <v>393</v>
      </c>
      <c r="AZ192" s="396">
        <v>122</v>
      </c>
      <c r="BA192" s="397">
        <v>138</v>
      </c>
      <c r="BB192" s="398">
        <f t="shared" si="75"/>
        <v>260</v>
      </c>
      <c r="BC192" s="397">
        <v>135</v>
      </c>
      <c r="BD192" s="397">
        <v>122</v>
      </c>
      <c r="BE192" s="399">
        <f t="shared" si="76"/>
        <v>257</v>
      </c>
      <c r="BF192" s="396">
        <v>66</v>
      </c>
      <c r="BG192" s="397">
        <v>57</v>
      </c>
      <c r="BH192" s="398">
        <f t="shared" si="77"/>
        <v>123</v>
      </c>
      <c r="BJ192" s="403">
        <f t="shared" si="86"/>
        <v>4860</v>
      </c>
      <c r="BK192" s="404">
        <f t="shared" si="86"/>
        <v>4569</v>
      </c>
      <c r="BL192" s="405">
        <f t="shared" si="78"/>
        <v>9429</v>
      </c>
    </row>
    <row r="193" spans="1:64" ht="15">
      <c r="A193" s="2428"/>
      <c r="B193" s="2437"/>
      <c r="C193" s="395" t="s">
        <v>1974</v>
      </c>
      <c r="D193" s="396">
        <v>17</v>
      </c>
      <c r="E193" s="397">
        <v>18</v>
      </c>
      <c r="F193" s="398">
        <f t="shared" si="59"/>
        <v>35</v>
      </c>
      <c r="G193" s="397">
        <v>53</v>
      </c>
      <c r="H193" s="397">
        <v>70</v>
      </c>
      <c r="I193" s="399">
        <f t="shared" si="60"/>
        <v>123</v>
      </c>
      <c r="J193" s="396">
        <v>106</v>
      </c>
      <c r="K193" s="397">
        <v>138</v>
      </c>
      <c r="L193" s="398">
        <f t="shared" si="61"/>
        <v>244</v>
      </c>
      <c r="M193" s="397">
        <v>144</v>
      </c>
      <c r="N193" s="397">
        <v>152</v>
      </c>
      <c r="O193" s="399">
        <f t="shared" si="62"/>
        <v>296</v>
      </c>
      <c r="P193" s="396">
        <v>136</v>
      </c>
      <c r="Q193" s="397">
        <v>167</v>
      </c>
      <c r="R193" s="398">
        <f t="shared" si="63"/>
        <v>303</v>
      </c>
      <c r="S193" s="397">
        <v>119</v>
      </c>
      <c r="T193" s="397">
        <v>105</v>
      </c>
      <c r="U193" s="399">
        <f t="shared" si="64"/>
        <v>224</v>
      </c>
      <c r="V193" s="396">
        <v>112</v>
      </c>
      <c r="W193" s="397">
        <v>71</v>
      </c>
      <c r="X193" s="398">
        <f t="shared" si="65"/>
        <v>183</v>
      </c>
      <c r="Y193" s="397">
        <v>121</v>
      </c>
      <c r="Z193" s="397">
        <v>76</v>
      </c>
      <c r="AA193" s="399">
        <f t="shared" si="66"/>
        <v>197</v>
      </c>
      <c r="AB193" s="396">
        <v>117</v>
      </c>
      <c r="AC193" s="397">
        <v>88</v>
      </c>
      <c r="AD193" s="398">
        <f t="shared" si="67"/>
        <v>205</v>
      </c>
      <c r="AE193" s="397">
        <v>129</v>
      </c>
      <c r="AF193" s="397">
        <v>93</v>
      </c>
      <c r="AG193" s="399">
        <f t="shared" si="68"/>
        <v>222</v>
      </c>
      <c r="AH193" s="396">
        <v>132</v>
      </c>
      <c r="AI193" s="397">
        <v>100</v>
      </c>
      <c r="AJ193" s="398">
        <f t="shared" si="69"/>
        <v>232</v>
      </c>
      <c r="AK193" s="397">
        <v>121</v>
      </c>
      <c r="AL193" s="397">
        <v>89</v>
      </c>
      <c r="AM193" s="399">
        <f t="shared" si="70"/>
        <v>210</v>
      </c>
      <c r="AN193" s="396">
        <v>90</v>
      </c>
      <c r="AO193" s="397">
        <v>84</v>
      </c>
      <c r="AP193" s="398">
        <f t="shared" si="71"/>
        <v>174</v>
      </c>
      <c r="AQ193" s="397">
        <v>96</v>
      </c>
      <c r="AR193" s="397">
        <v>81</v>
      </c>
      <c r="AS193" s="399">
        <f t="shared" si="72"/>
        <v>177</v>
      </c>
      <c r="AT193" s="396">
        <v>93</v>
      </c>
      <c r="AU193" s="397">
        <v>89</v>
      </c>
      <c r="AV193" s="398">
        <f t="shared" si="73"/>
        <v>182</v>
      </c>
      <c r="AW193" s="397">
        <v>74</v>
      </c>
      <c r="AX193" s="397">
        <v>65</v>
      </c>
      <c r="AY193" s="399">
        <f t="shared" si="74"/>
        <v>139</v>
      </c>
      <c r="AZ193" s="396">
        <v>49</v>
      </c>
      <c r="BA193" s="397">
        <v>45</v>
      </c>
      <c r="BB193" s="398">
        <f t="shared" si="75"/>
        <v>94</v>
      </c>
      <c r="BC193" s="397">
        <v>49</v>
      </c>
      <c r="BD193" s="397">
        <v>29</v>
      </c>
      <c r="BE193" s="399">
        <f t="shared" si="76"/>
        <v>78</v>
      </c>
      <c r="BF193" s="396">
        <v>25</v>
      </c>
      <c r="BG193" s="397">
        <v>14</v>
      </c>
      <c r="BH193" s="398">
        <f t="shared" si="77"/>
        <v>39</v>
      </c>
      <c r="BJ193" s="403">
        <f t="shared" si="86"/>
        <v>1783</v>
      </c>
      <c r="BK193" s="404">
        <f t="shared" si="86"/>
        <v>1574</v>
      </c>
      <c r="BL193" s="405">
        <f t="shared" si="78"/>
        <v>3357</v>
      </c>
    </row>
    <row r="194" spans="1:64" ht="15">
      <c r="A194" s="2428"/>
      <c r="B194" s="2437"/>
      <c r="C194" s="395" t="s">
        <v>1975</v>
      </c>
      <c r="D194" s="396">
        <v>81</v>
      </c>
      <c r="E194" s="397">
        <v>95</v>
      </c>
      <c r="F194" s="398">
        <f t="shared" si="59"/>
        <v>176</v>
      </c>
      <c r="G194" s="397">
        <v>160</v>
      </c>
      <c r="H194" s="397">
        <v>177</v>
      </c>
      <c r="I194" s="399">
        <f t="shared" si="60"/>
        <v>337</v>
      </c>
      <c r="J194" s="396">
        <v>444</v>
      </c>
      <c r="K194" s="397">
        <v>421</v>
      </c>
      <c r="L194" s="398">
        <f t="shared" si="61"/>
        <v>865</v>
      </c>
      <c r="M194" s="397">
        <v>509</v>
      </c>
      <c r="N194" s="397">
        <v>532</v>
      </c>
      <c r="O194" s="399">
        <f t="shared" si="62"/>
        <v>1041</v>
      </c>
      <c r="P194" s="396">
        <v>588</v>
      </c>
      <c r="Q194" s="397">
        <v>615</v>
      </c>
      <c r="R194" s="398">
        <f t="shared" si="63"/>
        <v>1203</v>
      </c>
      <c r="S194" s="397">
        <v>480</v>
      </c>
      <c r="T194" s="397">
        <v>415</v>
      </c>
      <c r="U194" s="399">
        <f t="shared" si="64"/>
        <v>895</v>
      </c>
      <c r="V194" s="396">
        <v>460</v>
      </c>
      <c r="W194" s="397">
        <v>331</v>
      </c>
      <c r="X194" s="398">
        <f t="shared" si="65"/>
        <v>791</v>
      </c>
      <c r="Y194" s="397">
        <v>382</v>
      </c>
      <c r="Z194" s="397">
        <v>274</v>
      </c>
      <c r="AA194" s="399">
        <f t="shared" si="66"/>
        <v>656</v>
      </c>
      <c r="AB194" s="396">
        <v>426</v>
      </c>
      <c r="AC194" s="397">
        <v>341</v>
      </c>
      <c r="AD194" s="398">
        <f t="shared" si="67"/>
        <v>767</v>
      </c>
      <c r="AE194" s="397">
        <v>435</v>
      </c>
      <c r="AF194" s="397">
        <v>336</v>
      </c>
      <c r="AG194" s="399">
        <f t="shared" si="68"/>
        <v>771</v>
      </c>
      <c r="AH194" s="396">
        <v>421</v>
      </c>
      <c r="AI194" s="397">
        <v>388</v>
      </c>
      <c r="AJ194" s="398">
        <f t="shared" si="69"/>
        <v>809</v>
      </c>
      <c r="AK194" s="397">
        <v>400</v>
      </c>
      <c r="AL194" s="397">
        <v>317</v>
      </c>
      <c r="AM194" s="399">
        <f t="shared" si="70"/>
        <v>717</v>
      </c>
      <c r="AN194" s="396">
        <v>292</v>
      </c>
      <c r="AO194" s="397">
        <v>310</v>
      </c>
      <c r="AP194" s="398">
        <f t="shared" si="71"/>
        <v>602</v>
      </c>
      <c r="AQ194" s="397">
        <v>284</v>
      </c>
      <c r="AR194" s="397">
        <v>251</v>
      </c>
      <c r="AS194" s="399">
        <f t="shared" si="72"/>
        <v>535</v>
      </c>
      <c r="AT194" s="396">
        <v>250</v>
      </c>
      <c r="AU194" s="397">
        <v>247</v>
      </c>
      <c r="AV194" s="398">
        <f t="shared" si="73"/>
        <v>497</v>
      </c>
      <c r="AW194" s="397">
        <v>224</v>
      </c>
      <c r="AX194" s="397">
        <v>197</v>
      </c>
      <c r="AY194" s="399">
        <f t="shared" si="74"/>
        <v>421</v>
      </c>
      <c r="AZ194" s="396">
        <v>127</v>
      </c>
      <c r="BA194" s="397">
        <v>148</v>
      </c>
      <c r="BB194" s="398">
        <f t="shared" si="75"/>
        <v>275</v>
      </c>
      <c r="BC194" s="397">
        <v>191</v>
      </c>
      <c r="BD194" s="397">
        <v>145</v>
      </c>
      <c r="BE194" s="399">
        <f t="shared" si="76"/>
        <v>336</v>
      </c>
      <c r="BF194" s="396">
        <v>89</v>
      </c>
      <c r="BG194" s="397">
        <v>68</v>
      </c>
      <c r="BH194" s="398">
        <f t="shared" si="77"/>
        <v>157</v>
      </c>
      <c r="BJ194" s="403">
        <f t="shared" si="86"/>
        <v>6243</v>
      </c>
      <c r="BK194" s="404">
        <f t="shared" si="86"/>
        <v>5608</v>
      </c>
      <c r="BL194" s="405">
        <f t="shared" si="78"/>
        <v>11851</v>
      </c>
    </row>
    <row r="195" spans="1:64" ht="15">
      <c r="A195" s="2428"/>
      <c r="B195" s="2437"/>
      <c r="C195" s="395" t="s">
        <v>1976</v>
      </c>
      <c r="D195" s="396">
        <v>114</v>
      </c>
      <c r="E195" s="397">
        <v>112</v>
      </c>
      <c r="F195" s="398">
        <f t="shared" si="59"/>
        <v>226</v>
      </c>
      <c r="G195" s="397">
        <v>232</v>
      </c>
      <c r="H195" s="397">
        <v>271</v>
      </c>
      <c r="I195" s="399">
        <f t="shared" si="60"/>
        <v>503</v>
      </c>
      <c r="J195" s="396">
        <v>449</v>
      </c>
      <c r="K195" s="397">
        <v>450</v>
      </c>
      <c r="L195" s="398">
        <f t="shared" si="61"/>
        <v>899</v>
      </c>
      <c r="M195" s="397">
        <v>471</v>
      </c>
      <c r="N195" s="397">
        <v>507</v>
      </c>
      <c r="O195" s="399">
        <f t="shared" si="62"/>
        <v>978</v>
      </c>
      <c r="P195" s="396">
        <v>565</v>
      </c>
      <c r="Q195" s="397">
        <v>549</v>
      </c>
      <c r="R195" s="398">
        <f t="shared" si="63"/>
        <v>1114</v>
      </c>
      <c r="S195" s="397">
        <v>473</v>
      </c>
      <c r="T195" s="397">
        <v>398</v>
      </c>
      <c r="U195" s="399">
        <f t="shared" si="64"/>
        <v>871</v>
      </c>
      <c r="V195" s="396">
        <v>436</v>
      </c>
      <c r="W195" s="397">
        <v>353</v>
      </c>
      <c r="X195" s="398">
        <f t="shared" si="65"/>
        <v>789</v>
      </c>
      <c r="Y195" s="397">
        <v>410</v>
      </c>
      <c r="Z195" s="397">
        <v>278</v>
      </c>
      <c r="AA195" s="399">
        <f t="shared" si="66"/>
        <v>688</v>
      </c>
      <c r="AB195" s="396">
        <v>430</v>
      </c>
      <c r="AC195" s="397">
        <v>329</v>
      </c>
      <c r="AD195" s="398">
        <f t="shared" si="67"/>
        <v>759</v>
      </c>
      <c r="AE195" s="397">
        <v>458</v>
      </c>
      <c r="AF195" s="397">
        <v>393</v>
      </c>
      <c r="AG195" s="399">
        <f t="shared" si="68"/>
        <v>851</v>
      </c>
      <c r="AH195" s="396">
        <v>413</v>
      </c>
      <c r="AI195" s="397">
        <v>436</v>
      </c>
      <c r="AJ195" s="398">
        <f t="shared" si="69"/>
        <v>849</v>
      </c>
      <c r="AK195" s="397">
        <v>367</v>
      </c>
      <c r="AL195" s="397">
        <v>327</v>
      </c>
      <c r="AM195" s="399">
        <f t="shared" si="70"/>
        <v>694</v>
      </c>
      <c r="AN195" s="396">
        <v>351</v>
      </c>
      <c r="AO195" s="397">
        <v>284</v>
      </c>
      <c r="AP195" s="398">
        <f t="shared" si="71"/>
        <v>635</v>
      </c>
      <c r="AQ195" s="397">
        <v>281</v>
      </c>
      <c r="AR195" s="397">
        <v>270</v>
      </c>
      <c r="AS195" s="399">
        <f t="shared" si="72"/>
        <v>551</v>
      </c>
      <c r="AT195" s="396">
        <v>268</v>
      </c>
      <c r="AU195" s="397">
        <v>261</v>
      </c>
      <c r="AV195" s="398">
        <f t="shared" si="73"/>
        <v>529</v>
      </c>
      <c r="AW195" s="397">
        <v>231</v>
      </c>
      <c r="AX195" s="397">
        <v>198</v>
      </c>
      <c r="AY195" s="399">
        <f t="shared" si="74"/>
        <v>429</v>
      </c>
      <c r="AZ195" s="396">
        <v>178</v>
      </c>
      <c r="BA195" s="397">
        <v>174</v>
      </c>
      <c r="BB195" s="398">
        <f t="shared" si="75"/>
        <v>352</v>
      </c>
      <c r="BC195" s="397">
        <v>199</v>
      </c>
      <c r="BD195" s="397">
        <v>147</v>
      </c>
      <c r="BE195" s="399">
        <f t="shared" si="76"/>
        <v>346</v>
      </c>
      <c r="BF195" s="396">
        <v>95</v>
      </c>
      <c r="BG195" s="397">
        <v>67</v>
      </c>
      <c r="BH195" s="398">
        <f t="shared" si="77"/>
        <v>162</v>
      </c>
      <c r="BJ195" s="403">
        <f t="shared" si="86"/>
        <v>6421</v>
      </c>
      <c r="BK195" s="404">
        <f t="shared" si="86"/>
        <v>5804</v>
      </c>
      <c r="BL195" s="405">
        <f t="shared" si="78"/>
        <v>12225</v>
      </c>
    </row>
    <row r="196" spans="1:64" ht="15">
      <c r="A196" s="2428"/>
      <c r="B196" s="2437"/>
      <c r="C196" s="395" t="s">
        <v>1977</v>
      </c>
      <c r="D196" s="396">
        <v>100</v>
      </c>
      <c r="E196" s="397">
        <v>90</v>
      </c>
      <c r="F196" s="398">
        <f t="shared" si="59"/>
        <v>190</v>
      </c>
      <c r="G196" s="397">
        <v>188</v>
      </c>
      <c r="H196" s="397">
        <v>225</v>
      </c>
      <c r="I196" s="399">
        <f t="shared" si="60"/>
        <v>413</v>
      </c>
      <c r="J196" s="396">
        <v>569</v>
      </c>
      <c r="K196" s="397">
        <v>553</v>
      </c>
      <c r="L196" s="398">
        <f t="shared" si="61"/>
        <v>1122</v>
      </c>
      <c r="M196" s="397">
        <v>662</v>
      </c>
      <c r="N196" s="397">
        <v>714</v>
      </c>
      <c r="O196" s="399">
        <f t="shared" si="62"/>
        <v>1376</v>
      </c>
      <c r="P196" s="396">
        <v>739</v>
      </c>
      <c r="Q196" s="397">
        <v>791</v>
      </c>
      <c r="R196" s="398">
        <f t="shared" si="63"/>
        <v>1530</v>
      </c>
      <c r="S196" s="397">
        <v>695</v>
      </c>
      <c r="T196" s="397">
        <v>563</v>
      </c>
      <c r="U196" s="399">
        <f t="shared" si="64"/>
        <v>1258</v>
      </c>
      <c r="V196" s="396">
        <v>586</v>
      </c>
      <c r="W196" s="397">
        <v>463</v>
      </c>
      <c r="X196" s="398">
        <f t="shared" si="65"/>
        <v>1049</v>
      </c>
      <c r="Y196" s="397">
        <v>625</v>
      </c>
      <c r="Z196" s="397">
        <v>480</v>
      </c>
      <c r="AA196" s="399">
        <f t="shared" si="66"/>
        <v>1105</v>
      </c>
      <c r="AB196" s="396">
        <v>659</v>
      </c>
      <c r="AC196" s="397">
        <v>530</v>
      </c>
      <c r="AD196" s="398">
        <f t="shared" si="67"/>
        <v>1189</v>
      </c>
      <c r="AE196" s="397">
        <v>728</v>
      </c>
      <c r="AF196" s="397">
        <v>595</v>
      </c>
      <c r="AG196" s="399">
        <f t="shared" si="68"/>
        <v>1323</v>
      </c>
      <c r="AH196" s="396">
        <v>658</v>
      </c>
      <c r="AI196" s="397">
        <v>613</v>
      </c>
      <c r="AJ196" s="398">
        <f t="shared" si="69"/>
        <v>1271</v>
      </c>
      <c r="AK196" s="397">
        <v>607</v>
      </c>
      <c r="AL196" s="397">
        <v>552</v>
      </c>
      <c r="AM196" s="399">
        <f t="shared" si="70"/>
        <v>1159</v>
      </c>
      <c r="AN196" s="396">
        <v>504</v>
      </c>
      <c r="AO196" s="397">
        <v>480</v>
      </c>
      <c r="AP196" s="398">
        <f t="shared" si="71"/>
        <v>984</v>
      </c>
      <c r="AQ196" s="397">
        <v>450</v>
      </c>
      <c r="AR196" s="397">
        <v>432</v>
      </c>
      <c r="AS196" s="399">
        <f t="shared" si="72"/>
        <v>882</v>
      </c>
      <c r="AT196" s="396">
        <v>432</v>
      </c>
      <c r="AU196" s="397">
        <v>406</v>
      </c>
      <c r="AV196" s="398">
        <f t="shared" si="73"/>
        <v>838</v>
      </c>
      <c r="AW196" s="397">
        <v>386</v>
      </c>
      <c r="AX196" s="397">
        <v>362</v>
      </c>
      <c r="AY196" s="399">
        <f t="shared" si="74"/>
        <v>748</v>
      </c>
      <c r="AZ196" s="396">
        <v>257</v>
      </c>
      <c r="BA196" s="397">
        <v>241</v>
      </c>
      <c r="BB196" s="398">
        <f t="shared" si="75"/>
        <v>498</v>
      </c>
      <c r="BC196" s="397">
        <v>258</v>
      </c>
      <c r="BD196" s="397">
        <v>206</v>
      </c>
      <c r="BE196" s="399">
        <f t="shared" si="76"/>
        <v>464</v>
      </c>
      <c r="BF196" s="396">
        <v>123</v>
      </c>
      <c r="BG196" s="397">
        <v>99</v>
      </c>
      <c r="BH196" s="398">
        <f t="shared" si="77"/>
        <v>222</v>
      </c>
      <c r="BJ196" s="403">
        <f t="shared" si="86"/>
        <v>9226</v>
      </c>
      <c r="BK196" s="404">
        <f t="shared" si="86"/>
        <v>8395</v>
      </c>
      <c r="BL196" s="405">
        <f t="shared" si="78"/>
        <v>17621</v>
      </c>
    </row>
    <row r="197" spans="1:64" ht="15">
      <c r="A197" s="2428"/>
      <c r="B197" s="2437"/>
      <c r="C197" s="406" t="s">
        <v>2155</v>
      </c>
      <c r="D197" s="407">
        <v>20</v>
      </c>
      <c r="E197" s="408">
        <v>19</v>
      </c>
      <c r="F197" s="409">
        <f t="shared" si="59"/>
        <v>39</v>
      </c>
      <c r="G197" s="408">
        <v>72</v>
      </c>
      <c r="H197" s="408">
        <v>77</v>
      </c>
      <c r="I197" s="410">
        <f t="shared" si="60"/>
        <v>149</v>
      </c>
      <c r="J197" s="407">
        <v>277</v>
      </c>
      <c r="K197" s="408">
        <v>274</v>
      </c>
      <c r="L197" s="409">
        <f t="shared" si="61"/>
        <v>551</v>
      </c>
      <c r="M197" s="408">
        <v>286</v>
      </c>
      <c r="N197" s="408">
        <v>263</v>
      </c>
      <c r="O197" s="410">
        <f t="shared" si="62"/>
        <v>549</v>
      </c>
      <c r="P197" s="407">
        <v>331</v>
      </c>
      <c r="Q197" s="408">
        <v>316</v>
      </c>
      <c r="R197" s="409">
        <f t="shared" si="63"/>
        <v>647</v>
      </c>
      <c r="S197" s="408">
        <v>276</v>
      </c>
      <c r="T197" s="408">
        <v>267</v>
      </c>
      <c r="U197" s="410">
        <f t="shared" si="64"/>
        <v>543</v>
      </c>
      <c r="V197" s="407">
        <v>307</v>
      </c>
      <c r="W197" s="408">
        <v>299</v>
      </c>
      <c r="X197" s="409">
        <f t="shared" si="65"/>
        <v>606</v>
      </c>
      <c r="Y197" s="408">
        <v>263</v>
      </c>
      <c r="Z197" s="408">
        <v>222</v>
      </c>
      <c r="AA197" s="410">
        <f t="shared" si="66"/>
        <v>485</v>
      </c>
      <c r="AB197" s="407">
        <v>220</v>
      </c>
      <c r="AC197" s="408">
        <v>208</v>
      </c>
      <c r="AD197" s="409">
        <f t="shared" si="67"/>
        <v>428</v>
      </c>
      <c r="AE197" s="408">
        <v>201</v>
      </c>
      <c r="AF197" s="408">
        <v>175</v>
      </c>
      <c r="AG197" s="410">
        <f t="shared" si="68"/>
        <v>376</v>
      </c>
      <c r="AH197" s="407">
        <v>153</v>
      </c>
      <c r="AI197" s="408">
        <v>183</v>
      </c>
      <c r="AJ197" s="409">
        <f t="shared" si="69"/>
        <v>336</v>
      </c>
      <c r="AK197" s="408">
        <v>148</v>
      </c>
      <c r="AL197" s="408">
        <v>172</v>
      </c>
      <c r="AM197" s="410">
        <f t="shared" si="70"/>
        <v>320</v>
      </c>
      <c r="AN197" s="407">
        <v>105</v>
      </c>
      <c r="AO197" s="408">
        <v>98</v>
      </c>
      <c r="AP197" s="409">
        <f t="shared" si="71"/>
        <v>203</v>
      </c>
      <c r="AQ197" s="408">
        <v>81</v>
      </c>
      <c r="AR197" s="408">
        <v>93</v>
      </c>
      <c r="AS197" s="410">
        <f t="shared" si="72"/>
        <v>174</v>
      </c>
      <c r="AT197" s="407">
        <v>61</v>
      </c>
      <c r="AU197" s="408">
        <v>84</v>
      </c>
      <c r="AV197" s="409">
        <f t="shared" si="73"/>
        <v>145</v>
      </c>
      <c r="AW197" s="408">
        <v>62</v>
      </c>
      <c r="AX197" s="408">
        <v>52</v>
      </c>
      <c r="AY197" s="410">
        <f t="shared" si="74"/>
        <v>114</v>
      </c>
      <c r="AZ197" s="407">
        <v>34</v>
      </c>
      <c r="BA197" s="408">
        <v>50</v>
      </c>
      <c r="BB197" s="409">
        <f t="shared" si="75"/>
        <v>84</v>
      </c>
      <c r="BC197" s="408">
        <v>27</v>
      </c>
      <c r="BD197" s="408">
        <v>21</v>
      </c>
      <c r="BE197" s="410">
        <f t="shared" si="76"/>
        <v>48</v>
      </c>
      <c r="BF197" s="407">
        <v>21</v>
      </c>
      <c r="BG197" s="408">
        <v>14</v>
      </c>
      <c r="BH197" s="409">
        <f t="shared" si="77"/>
        <v>35</v>
      </c>
      <c r="BJ197" s="411">
        <f t="shared" si="86"/>
        <v>2945</v>
      </c>
      <c r="BK197" s="412">
        <f t="shared" si="86"/>
        <v>2887</v>
      </c>
      <c r="BL197" s="413">
        <f t="shared" si="78"/>
        <v>5832</v>
      </c>
    </row>
    <row r="198" spans="1:64" ht="15">
      <c r="A198" s="2428"/>
      <c r="B198" s="2432" t="s">
        <v>569</v>
      </c>
      <c r="C198" s="2422" t="s">
        <v>1810</v>
      </c>
      <c r="D198" s="629">
        <f t="shared" ref="D198:BH198" si="87">SUM(D184:D197)</f>
        <v>2893</v>
      </c>
      <c r="E198" s="630">
        <f t="shared" si="87"/>
        <v>3070</v>
      </c>
      <c r="F198" s="631">
        <f t="shared" si="87"/>
        <v>5963</v>
      </c>
      <c r="G198" s="632">
        <f t="shared" si="87"/>
        <v>5727</v>
      </c>
      <c r="H198" s="632">
        <f t="shared" si="87"/>
        <v>6267</v>
      </c>
      <c r="I198" s="632">
        <f t="shared" si="87"/>
        <v>11994</v>
      </c>
      <c r="J198" s="629">
        <f t="shared" si="87"/>
        <v>11801</v>
      </c>
      <c r="K198" s="630">
        <f t="shared" si="87"/>
        <v>12075</v>
      </c>
      <c r="L198" s="631">
        <f t="shared" si="87"/>
        <v>23876</v>
      </c>
      <c r="M198" s="632">
        <f t="shared" si="87"/>
        <v>13032</v>
      </c>
      <c r="N198" s="632">
        <f t="shared" si="87"/>
        <v>13712</v>
      </c>
      <c r="O198" s="632">
        <f t="shared" si="87"/>
        <v>26744</v>
      </c>
      <c r="P198" s="629">
        <f t="shared" si="87"/>
        <v>14871</v>
      </c>
      <c r="Q198" s="630">
        <f t="shared" si="87"/>
        <v>14912</v>
      </c>
      <c r="R198" s="631">
        <f t="shared" si="87"/>
        <v>29783</v>
      </c>
      <c r="S198" s="632">
        <f t="shared" si="87"/>
        <v>13201</v>
      </c>
      <c r="T198" s="632">
        <f t="shared" si="87"/>
        <v>11079</v>
      </c>
      <c r="U198" s="632">
        <f t="shared" si="87"/>
        <v>24280</v>
      </c>
      <c r="V198" s="629">
        <f t="shared" si="87"/>
        <v>11599</v>
      </c>
      <c r="W198" s="630">
        <f t="shared" si="87"/>
        <v>8611</v>
      </c>
      <c r="X198" s="631">
        <f t="shared" si="87"/>
        <v>20210</v>
      </c>
      <c r="Y198" s="632">
        <f t="shared" si="87"/>
        <v>11416</v>
      </c>
      <c r="Z198" s="632">
        <f t="shared" si="87"/>
        <v>8662</v>
      </c>
      <c r="AA198" s="632">
        <f t="shared" si="87"/>
        <v>20078</v>
      </c>
      <c r="AB198" s="629">
        <f t="shared" si="87"/>
        <v>12386</v>
      </c>
      <c r="AC198" s="630">
        <f t="shared" si="87"/>
        <v>9589</v>
      </c>
      <c r="AD198" s="631">
        <f t="shared" si="87"/>
        <v>21975</v>
      </c>
      <c r="AE198" s="632">
        <f t="shared" si="87"/>
        <v>12506</v>
      </c>
      <c r="AF198" s="632">
        <f t="shared" si="87"/>
        <v>10396</v>
      </c>
      <c r="AG198" s="632">
        <f t="shared" si="87"/>
        <v>22902</v>
      </c>
      <c r="AH198" s="629">
        <f t="shared" si="87"/>
        <v>11490</v>
      </c>
      <c r="AI198" s="630">
        <f t="shared" si="87"/>
        <v>10392</v>
      </c>
      <c r="AJ198" s="631">
        <f t="shared" si="87"/>
        <v>21882</v>
      </c>
      <c r="AK198" s="632">
        <f t="shared" si="87"/>
        <v>9775</v>
      </c>
      <c r="AL198" s="632">
        <f t="shared" si="87"/>
        <v>8782</v>
      </c>
      <c r="AM198" s="632">
        <f t="shared" si="87"/>
        <v>18557</v>
      </c>
      <c r="AN198" s="629">
        <f t="shared" si="87"/>
        <v>7947</v>
      </c>
      <c r="AO198" s="630">
        <f t="shared" si="87"/>
        <v>7279</v>
      </c>
      <c r="AP198" s="631">
        <f t="shared" si="87"/>
        <v>15226</v>
      </c>
      <c r="AQ198" s="632">
        <f t="shared" si="87"/>
        <v>7102</v>
      </c>
      <c r="AR198" s="632">
        <f t="shared" si="87"/>
        <v>6282</v>
      </c>
      <c r="AS198" s="632">
        <f t="shared" si="87"/>
        <v>13384</v>
      </c>
      <c r="AT198" s="629">
        <f t="shared" si="87"/>
        <v>6137</v>
      </c>
      <c r="AU198" s="630">
        <f t="shared" si="87"/>
        <v>5959</v>
      </c>
      <c r="AV198" s="631">
        <f t="shared" si="87"/>
        <v>12096</v>
      </c>
      <c r="AW198" s="632">
        <f t="shared" si="87"/>
        <v>5124</v>
      </c>
      <c r="AX198" s="632">
        <f t="shared" si="87"/>
        <v>4558</v>
      </c>
      <c r="AY198" s="632">
        <f t="shared" si="87"/>
        <v>9682</v>
      </c>
      <c r="AZ198" s="629">
        <f t="shared" si="87"/>
        <v>3587</v>
      </c>
      <c r="BA198" s="630">
        <f t="shared" si="87"/>
        <v>3334</v>
      </c>
      <c r="BB198" s="631">
        <f t="shared" si="87"/>
        <v>6921</v>
      </c>
      <c r="BC198" s="632">
        <f t="shared" si="87"/>
        <v>3765</v>
      </c>
      <c r="BD198" s="632">
        <f t="shared" si="87"/>
        <v>2739</v>
      </c>
      <c r="BE198" s="632">
        <f t="shared" si="87"/>
        <v>6504</v>
      </c>
      <c r="BF198" s="629">
        <f t="shared" si="87"/>
        <v>1783</v>
      </c>
      <c r="BG198" s="630">
        <f t="shared" si="87"/>
        <v>1255</v>
      </c>
      <c r="BH198" s="630">
        <f t="shared" si="87"/>
        <v>3038</v>
      </c>
      <c r="BJ198" s="648">
        <f>SUM(BJ184:BJ197)</f>
        <v>166142</v>
      </c>
      <c r="BK198" s="648">
        <f>SUM(BK184:BK197)</f>
        <v>148953</v>
      </c>
      <c r="BL198" s="648">
        <f>SUM(BL184:BL197)</f>
        <v>315095</v>
      </c>
    </row>
    <row r="199" spans="1:64" ht="15">
      <c r="A199" s="2428"/>
      <c r="B199" s="2437" t="s">
        <v>1978</v>
      </c>
      <c r="C199" s="414" t="s">
        <v>1979</v>
      </c>
      <c r="D199" s="415">
        <v>1703</v>
      </c>
      <c r="E199" s="416">
        <v>1780</v>
      </c>
      <c r="F199" s="417">
        <f t="shared" si="59"/>
        <v>3483</v>
      </c>
      <c r="G199" s="416">
        <v>2911</v>
      </c>
      <c r="H199" s="416">
        <v>3074</v>
      </c>
      <c r="I199" s="418">
        <f t="shared" si="60"/>
        <v>5985</v>
      </c>
      <c r="J199" s="415">
        <v>5228</v>
      </c>
      <c r="K199" s="416">
        <v>5428</v>
      </c>
      <c r="L199" s="417">
        <f t="shared" si="61"/>
        <v>10656</v>
      </c>
      <c r="M199" s="416">
        <v>6081</v>
      </c>
      <c r="N199" s="416">
        <v>6146</v>
      </c>
      <c r="O199" s="418">
        <f t="shared" si="62"/>
        <v>12227</v>
      </c>
      <c r="P199" s="415">
        <v>6635</v>
      </c>
      <c r="Q199" s="416">
        <v>6638</v>
      </c>
      <c r="R199" s="417">
        <f t="shared" si="63"/>
        <v>13273</v>
      </c>
      <c r="S199" s="416">
        <v>6717</v>
      </c>
      <c r="T199" s="416">
        <v>5825</v>
      </c>
      <c r="U199" s="418">
        <f t="shared" si="64"/>
        <v>12542</v>
      </c>
      <c r="V199" s="415">
        <v>5992</v>
      </c>
      <c r="W199" s="416">
        <v>4184</v>
      </c>
      <c r="X199" s="417">
        <f t="shared" si="65"/>
        <v>10176</v>
      </c>
      <c r="Y199" s="416">
        <v>5565</v>
      </c>
      <c r="Z199" s="416">
        <v>4027</v>
      </c>
      <c r="AA199" s="418">
        <f t="shared" si="66"/>
        <v>9592</v>
      </c>
      <c r="AB199" s="415">
        <v>6212</v>
      </c>
      <c r="AC199" s="416">
        <v>4622</v>
      </c>
      <c r="AD199" s="417">
        <f t="shared" si="67"/>
        <v>10834</v>
      </c>
      <c r="AE199" s="416">
        <v>6324</v>
      </c>
      <c r="AF199" s="416">
        <v>4878</v>
      </c>
      <c r="AG199" s="418">
        <f t="shared" si="68"/>
        <v>11202</v>
      </c>
      <c r="AH199" s="415">
        <v>6043</v>
      </c>
      <c r="AI199" s="416">
        <v>5059</v>
      </c>
      <c r="AJ199" s="417">
        <f t="shared" si="69"/>
        <v>11102</v>
      </c>
      <c r="AK199" s="416">
        <v>5329</v>
      </c>
      <c r="AL199" s="416">
        <v>4266</v>
      </c>
      <c r="AM199" s="418">
        <f t="shared" si="70"/>
        <v>9595</v>
      </c>
      <c r="AN199" s="415">
        <v>4226</v>
      </c>
      <c r="AO199" s="416">
        <v>3501</v>
      </c>
      <c r="AP199" s="417">
        <f t="shared" si="71"/>
        <v>7727</v>
      </c>
      <c r="AQ199" s="416">
        <v>3750</v>
      </c>
      <c r="AR199" s="416">
        <v>2946</v>
      </c>
      <c r="AS199" s="418">
        <f t="shared" si="72"/>
        <v>6696</v>
      </c>
      <c r="AT199" s="415">
        <v>3226</v>
      </c>
      <c r="AU199" s="416">
        <v>2571</v>
      </c>
      <c r="AV199" s="417">
        <f t="shared" si="73"/>
        <v>5797</v>
      </c>
      <c r="AW199" s="416">
        <v>2713</v>
      </c>
      <c r="AX199" s="416">
        <v>1906</v>
      </c>
      <c r="AY199" s="418">
        <f t="shared" si="74"/>
        <v>4619</v>
      </c>
      <c r="AZ199" s="415">
        <v>1973</v>
      </c>
      <c r="BA199" s="416">
        <v>1329</v>
      </c>
      <c r="BB199" s="417">
        <f t="shared" si="75"/>
        <v>3302</v>
      </c>
      <c r="BC199" s="416">
        <v>2036</v>
      </c>
      <c r="BD199" s="416">
        <v>1037</v>
      </c>
      <c r="BE199" s="418">
        <f t="shared" si="76"/>
        <v>3073</v>
      </c>
      <c r="BF199" s="415">
        <v>850</v>
      </c>
      <c r="BG199" s="416">
        <v>451</v>
      </c>
      <c r="BH199" s="417">
        <f t="shared" si="77"/>
        <v>1301</v>
      </c>
      <c r="BJ199" s="400">
        <f t="shared" ref="BJ199:BK219" si="88">BF199+D199+G199+J199+M199+P199+S199+V199+Y199+AB199+AE199+AH199+AK199+AN199+AQ199+AT199+AW199+AZ199+BC199</f>
        <v>83514</v>
      </c>
      <c r="BK199" s="401">
        <f t="shared" si="88"/>
        <v>69668</v>
      </c>
      <c r="BL199" s="402">
        <f t="shared" si="78"/>
        <v>153182</v>
      </c>
    </row>
    <row r="200" spans="1:64" ht="15">
      <c r="A200" s="2428"/>
      <c r="B200" s="2437"/>
      <c r="C200" s="395" t="s">
        <v>1980</v>
      </c>
      <c r="D200" s="396">
        <v>195</v>
      </c>
      <c r="E200" s="397">
        <v>173</v>
      </c>
      <c r="F200" s="398">
        <f t="shared" ref="F200:F263" si="89">SUM(D200:E200)</f>
        <v>368</v>
      </c>
      <c r="G200" s="397">
        <v>366</v>
      </c>
      <c r="H200" s="397">
        <v>385</v>
      </c>
      <c r="I200" s="399">
        <f t="shared" ref="I200:I263" si="90">SUM(G200:H200)</f>
        <v>751</v>
      </c>
      <c r="J200" s="396">
        <v>669</v>
      </c>
      <c r="K200" s="397">
        <v>702</v>
      </c>
      <c r="L200" s="398">
        <f t="shared" ref="L200:L263" si="91">SUM(J200:K200)</f>
        <v>1371</v>
      </c>
      <c r="M200" s="397">
        <v>823</v>
      </c>
      <c r="N200" s="397">
        <v>893</v>
      </c>
      <c r="O200" s="399">
        <f t="shared" ref="O200:O263" si="92">SUM(M200:N200)</f>
        <v>1716</v>
      </c>
      <c r="P200" s="396">
        <v>886</v>
      </c>
      <c r="Q200" s="397">
        <v>939</v>
      </c>
      <c r="R200" s="398">
        <f t="shared" ref="R200:R263" si="93">SUM(P200:Q200)</f>
        <v>1825</v>
      </c>
      <c r="S200" s="397">
        <v>896</v>
      </c>
      <c r="T200" s="397">
        <v>735</v>
      </c>
      <c r="U200" s="399">
        <f t="shared" ref="U200:U263" si="94">SUM(S200:T200)</f>
        <v>1631</v>
      </c>
      <c r="V200" s="396">
        <v>683</v>
      </c>
      <c r="W200" s="397">
        <v>497</v>
      </c>
      <c r="X200" s="398">
        <f t="shared" ref="X200:X263" si="95">SUM(V200:W200)</f>
        <v>1180</v>
      </c>
      <c r="Y200" s="397">
        <v>653</v>
      </c>
      <c r="Z200" s="397">
        <v>497</v>
      </c>
      <c r="AA200" s="399">
        <f t="shared" ref="AA200:AA263" si="96">SUM(Y200:Z200)</f>
        <v>1150</v>
      </c>
      <c r="AB200" s="396">
        <v>803</v>
      </c>
      <c r="AC200" s="397">
        <v>636</v>
      </c>
      <c r="AD200" s="398">
        <f t="shared" ref="AD200:AD263" si="97">SUM(AB200:AC200)</f>
        <v>1439</v>
      </c>
      <c r="AE200" s="397">
        <v>835</v>
      </c>
      <c r="AF200" s="397">
        <v>694</v>
      </c>
      <c r="AG200" s="399">
        <f t="shared" ref="AG200:AG263" si="98">SUM(AE200:AF200)</f>
        <v>1529</v>
      </c>
      <c r="AH200" s="396">
        <v>766</v>
      </c>
      <c r="AI200" s="397">
        <v>762</v>
      </c>
      <c r="AJ200" s="398">
        <f t="shared" ref="AJ200:AJ263" si="99">SUM(AH200:AI200)</f>
        <v>1528</v>
      </c>
      <c r="AK200" s="397">
        <v>660</v>
      </c>
      <c r="AL200" s="397">
        <v>643</v>
      </c>
      <c r="AM200" s="399">
        <f t="shared" ref="AM200:AM263" si="100">SUM(AK200:AL200)</f>
        <v>1303</v>
      </c>
      <c r="AN200" s="396">
        <v>543</v>
      </c>
      <c r="AO200" s="397">
        <v>477</v>
      </c>
      <c r="AP200" s="398">
        <f t="shared" ref="AP200:AP263" si="101">SUM(AN200:AO200)</f>
        <v>1020</v>
      </c>
      <c r="AQ200" s="397">
        <v>482</v>
      </c>
      <c r="AR200" s="397">
        <v>449</v>
      </c>
      <c r="AS200" s="399">
        <f t="shared" ref="AS200:AS263" si="102">SUM(AQ200:AR200)</f>
        <v>931</v>
      </c>
      <c r="AT200" s="396">
        <v>398</v>
      </c>
      <c r="AU200" s="397">
        <v>386</v>
      </c>
      <c r="AV200" s="398">
        <f t="shared" ref="AV200:AV263" si="103">SUM(AT200:AU200)</f>
        <v>784</v>
      </c>
      <c r="AW200" s="397">
        <v>304</v>
      </c>
      <c r="AX200" s="397">
        <v>278</v>
      </c>
      <c r="AY200" s="399">
        <f t="shared" ref="AY200:AY263" si="104">SUM(AW200:AX200)</f>
        <v>582</v>
      </c>
      <c r="AZ200" s="396">
        <v>261</v>
      </c>
      <c r="BA200" s="397">
        <v>192</v>
      </c>
      <c r="BB200" s="398">
        <f t="shared" ref="BB200:BB263" si="105">SUM(AZ200:BA200)</f>
        <v>453</v>
      </c>
      <c r="BC200" s="397">
        <v>250</v>
      </c>
      <c r="BD200" s="397">
        <v>196</v>
      </c>
      <c r="BE200" s="399">
        <f t="shared" ref="BE200:BE263" si="106">SUM(BC200:BD200)</f>
        <v>446</v>
      </c>
      <c r="BF200" s="396">
        <v>110</v>
      </c>
      <c r="BG200" s="397">
        <v>88</v>
      </c>
      <c r="BH200" s="398">
        <f t="shared" ref="BH200:BH263" si="107">SUM(BF200:BG200)</f>
        <v>198</v>
      </c>
      <c r="BJ200" s="403">
        <f t="shared" si="88"/>
        <v>10583</v>
      </c>
      <c r="BK200" s="404">
        <f t="shared" si="88"/>
        <v>9622</v>
      </c>
      <c r="BL200" s="405">
        <f t="shared" ref="BL200:BL263" si="108">SUM(BJ200:BK200)</f>
        <v>20205</v>
      </c>
    </row>
    <row r="201" spans="1:64" ht="15">
      <c r="A201" s="2428"/>
      <c r="B201" s="2437"/>
      <c r="C201" s="395" t="s">
        <v>1981</v>
      </c>
      <c r="D201" s="396">
        <v>32</v>
      </c>
      <c r="E201" s="397">
        <v>37</v>
      </c>
      <c r="F201" s="398">
        <f t="shared" si="89"/>
        <v>69</v>
      </c>
      <c r="G201" s="397">
        <v>42</v>
      </c>
      <c r="H201" s="397">
        <v>48</v>
      </c>
      <c r="I201" s="399">
        <f t="shared" si="90"/>
        <v>90</v>
      </c>
      <c r="J201" s="396">
        <v>129</v>
      </c>
      <c r="K201" s="397">
        <v>127</v>
      </c>
      <c r="L201" s="398">
        <f t="shared" si="91"/>
        <v>256</v>
      </c>
      <c r="M201" s="397">
        <v>160</v>
      </c>
      <c r="N201" s="397">
        <v>155</v>
      </c>
      <c r="O201" s="399">
        <f t="shared" si="92"/>
        <v>315</v>
      </c>
      <c r="P201" s="396">
        <v>174</v>
      </c>
      <c r="Q201" s="397">
        <v>189</v>
      </c>
      <c r="R201" s="398">
        <f t="shared" si="93"/>
        <v>363</v>
      </c>
      <c r="S201" s="397">
        <v>156</v>
      </c>
      <c r="T201" s="397">
        <v>157</v>
      </c>
      <c r="U201" s="399">
        <f t="shared" si="94"/>
        <v>313</v>
      </c>
      <c r="V201" s="396">
        <v>149</v>
      </c>
      <c r="W201" s="397">
        <v>132</v>
      </c>
      <c r="X201" s="398">
        <f t="shared" si="95"/>
        <v>281</v>
      </c>
      <c r="Y201" s="397">
        <v>127</v>
      </c>
      <c r="Z201" s="397">
        <v>141</v>
      </c>
      <c r="AA201" s="399">
        <f t="shared" si="96"/>
        <v>268</v>
      </c>
      <c r="AB201" s="396">
        <v>165</v>
      </c>
      <c r="AC201" s="397">
        <v>149</v>
      </c>
      <c r="AD201" s="398">
        <f t="shared" si="97"/>
        <v>314</v>
      </c>
      <c r="AE201" s="397">
        <v>168</v>
      </c>
      <c r="AF201" s="397">
        <v>149</v>
      </c>
      <c r="AG201" s="399">
        <f t="shared" si="98"/>
        <v>317</v>
      </c>
      <c r="AH201" s="396">
        <v>162</v>
      </c>
      <c r="AI201" s="397">
        <v>167</v>
      </c>
      <c r="AJ201" s="398">
        <f t="shared" si="99"/>
        <v>329</v>
      </c>
      <c r="AK201" s="397">
        <v>167</v>
      </c>
      <c r="AL201" s="397">
        <v>177</v>
      </c>
      <c r="AM201" s="399">
        <f t="shared" si="100"/>
        <v>344</v>
      </c>
      <c r="AN201" s="396">
        <v>118</v>
      </c>
      <c r="AO201" s="397">
        <v>147</v>
      </c>
      <c r="AP201" s="398">
        <f t="shared" si="101"/>
        <v>265</v>
      </c>
      <c r="AQ201" s="397">
        <v>110</v>
      </c>
      <c r="AR201" s="397">
        <v>124</v>
      </c>
      <c r="AS201" s="399">
        <f t="shared" si="102"/>
        <v>234</v>
      </c>
      <c r="AT201" s="396">
        <v>99</v>
      </c>
      <c r="AU201" s="397">
        <v>123</v>
      </c>
      <c r="AV201" s="398">
        <f t="shared" si="103"/>
        <v>222</v>
      </c>
      <c r="AW201" s="397">
        <v>102</v>
      </c>
      <c r="AX201" s="397">
        <v>86</v>
      </c>
      <c r="AY201" s="399">
        <f t="shared" si="104"/>
        <v>188</v>
      </c>
      <c r="AZ201" s="396">
        <v>66</v>
      </c>
      <c r="BA201" s="397">
        <v>74</v>
      </c>
      <c r="BB201" s="398">
        <f t="shared" si="105"/>
        <v>140</v>
      </c>
      <c r="BC201" s="397">
        <v>92</v>
      </c>
      <c r="BD201" s="397">
        <v>69</v>
      </c>
      <c r="BE201" s="399">
        <f t="shared" si="106"/>
        <v>161</v>
      </c>
      <c r="BF201" s="396">
        <v>47</v>
      </c>
      <c r="BG201" s="397">
        <v>36</v>
      </c>
      <c r="BH201" s="398">
        <f t="shared" si="107"/>
        <v>83</v>
      </c>
      <c r="BJ201" s="403">
        <f t="shared" si="88"/>
        <v>2265</v>
      </c>
      <c r="BK201" s="404">
        <f t="shared" si="88"/>
        <v>2287</v>
      </c>
      <c r="BL201" s="405">
        <f t="shared" si="108"/>
        <v>4552</v>
      </c>
    </row>
    <row r="202" spans="1:64" ht="15">
      <c r="A202" s="2428"/>
      <c r="B202" s="2437"/>
      <c r="C202" s="395" t="s">
        <v>1982</v>
      </c>
      <c r="D202" s="396">
        <v>97</v>
      </c>
      <c r="E202" s="397">
        <v>107</v>
      </c>
      <c r="F202" s="398">
        <f t="shared" si="89"/>
        <v>204</v>
      </c>
      <c r="G202" s="397">
        <v>209</v>
      </c>
      <c r="H202" s="397">
        <v>205</v>
      </c>
      <c r="I202" s="399">
        <f t="shared" si="90"/>
        <v>414</v>
      </c>
      <c r="J202" s="396">
        <v>429</v>
      </c>
      <c r="K202" s="397">
        <v>422</v>
      </c>
      <c r="L202" s="398">
        <f t="shared" si="91"/>
        <v>851</v>
      </c>
      <c r="M202" s="397">
        <v>446</v>
      </c>
      <c r="N202" s="397">
        <v>475</v>
      </c>
      <c r="O202" s="399">
        <f t="shared" si="92"/>
        <v>921</v>
      </c>
      <c r="P202" s="396">
        <v>559</v>
      </c>
      <c r="Q202" s="397">
        <v>623</v>
      </c>
      <c r="R202" s="398">
        <f t="shared" si="93"/>
        <v>1182</v>
      </c>
      <c r="S202" s="397">
        <v>474</v>
      </c>
      <c r="T202" s="397">
        <v>486</v>
      </c>
      <c r="U202" s="399">
        <f t="shared" si="94"/>
        <v>960</v>
      </c>
      <c r="V202" s="396">
        <v>395</v>
      </c>
      <c r="W202" s="397">
        <v>303</v>
      </c>
      <c r="X202" s="398">
        <f t="shared" si="95"/>
        <v>698</v>
      </c>
      <c r="Y202" s="397">
        <v>399</v>
      </c>
      <c r="Z202" s="397">
        <v>320</v>
      </c>
      <c r="AA202" s="399">
        <f t="shared" si="96"/>
        <v>719</v>
      </c>
      <c r="AB202" s="396">
        <v>441</v>
      </c>
      <c r="AC202" s="397">
        <v>363</v>
      </c>
      <c r="AD202" s="398">
        <f t="shared" si="97"/>
        <v>804</v>
      </c>
      <c r="AE202" s="397">
        <v>426</v>
      </c>
      <c r="AF202" s="397">
        <v>424</v>
      </c>
      <c r="AG202" s="399">
        <f t="shared" si="98"/>
        <v>850</v>
      </c>
      <c r="AH202" s="396">
        <v>489</v>
      </c>
      <c r="AI202" s="397">
        <v>444</v>
      </c>
      <c r="AJ202" s="398">
        <f t="shared" si="99"/>
        <v>933</v>
      </c>
      <c r="AK202" s="397">
        <v>421</v>
      </c>
      <c r="AL202" s="397">
        <v>407</v>
      </c>
      <c r="AM202" s="399">
        <f t="shared" si="100"/>
        <v>828</v>
      </c>
      <c r="AN202" s="396">
        <v>342</v>
      </c>
      <c r="AO202" s="397">
        <v>328</v>
      </c>
      <c r="AP202" s="398">
        <f t="shared" si="101"/>
        <v>670</v>
      </c>
      <c r="AQ202" s="397">
        <v>289</v>
      </c>
      <c r="AR202" s="397">
        <v>272</v>
      </c>
      <c r="AS202" s="399">
        <f t="shared" si="102"/>
        <v>561</v>
      </c>
      <c r="AT202" s="396">
        <v>258</v>
      </c>
      <c r="AU202" s="397">
        <v>226</v>
      </c>
      <c r="AV202" s="398">
        <f t="shared" si="103"/>
        <v>484</v>
      </c>
      <c r="AW202" s="397">
        <v>185</v>
      </c>
      <c r="AX202" s="397">
        <v>199</v>
      </c>
      <c r="AY202" s="399">
        <f t="shared" si="104"/>
        <v>384</v>
      </c>
      <c r="AZ202" s="396">
        <v>149</v>
      </c>
      <c r="BA202" s="397">
        <v>120</v>
      </c>
      <c r="BB202" s="398">
        <f t="shared" si="105"/>
        <v>269</v>
      </c>
      <c r="BC202" s="397">
        <v>170</v>
      </c>
      <c r="BD202" s="397">
        <v>101</v>
      </c>
      <c r="BE202" s="399">
        <f t="shared" si="106"/>
        <v>271</v>
      </c>
      <c r="BF202" s="396">
        <v>74</v>
      </c>
      <c r="BG202" s="397">
        <v>44</v>
      </c>
      <c r="BH202" s="398">
        <f t="shared" si="107"/>
        <v>118</v>
      </c>
      <c r="BJ202" s="403">
        <f t="shared" si="88"/>
        <v>6252</v>
      </c>
      <c r="BK202" s="404">
        <f t="shared" si="88"/>
        <v>5869</v>
      </c>
      <c r="BL202" s="405">
        <f t="shared" si="108"/>
        <v>12121</v>
      </c>
    </row>
    <row r="203" spans="1:64" ht="15">
      <c r="A203" s="2428"/>
      <c r="B203" s="2437"/>
      <c r="C203" s="395" t="s">
        <v>1983</v>
      </c>
      <c r="D203" s="396">
        <v>222</v>
      </c>
      <c r="E203" s="397">
        <v>209</v>
      </c>
      <c r="F203" s="398">
        <f t="shared" si="89"/>
        <v>431</v>
      </c>
      <c r="G203" s="397">
        <v>435</v>
      </c>
      <c r="H203" s="397">
        <v>438</v>
      </c>
      <c r="I203" s="399">
        <f t="shared" si="90"/>
        <v>873</v>
      </c>
      <c r="J203" s="396">
        <v>753</v>
      </c>
      <c r="K203" s="397">
        <v>826</v>
      </c>
      <c r="L203" s="398">
        <f t="shared" si="91"/>
        <v>1579</v>
      </c>
      <c r="M203" s="397">
        <v>890</v>
      </c>
      <c r="N203" s="397">
        <v>924</v>
      </c>
      <c r="O203" s="399">
        <f t="shared" si="92"/>
        <v>1814</v>
      </c>
      <c r="P203" s="396">
        <v>949</v>
      </c>
      <c r="Q203" s="397">
        <v>989</v>
      </c>
      <c r="R203" s="398">
        <f t="shared" si="93"/>
        <v>1938</v>
      </c>
      <c r="S203" s="397">
        <v>890</v>
      </c>
      <c r="T203" s="397">
        <v>796</v>
      </c>
      <c r="U203" s="399">
        <f t="shared" si="94"/>
        <v>1686</v>
      </c>
      <c r="V203" s="396">
        <v>770</v>
      </c>
      <c r="W203" s="397">
        <v>617</v>
      </c>
      <c r="X203" s="398">
        <f t="shared" si="95"/>
        <v>1387</v>
      </c>
      <c r="Y203" s="397">
        <v>685</v>
      </c>
      <c r="Z203" s="397">
        <v>582</v>
      </c>
      <c r="AA203" s="399">
        <f t="shared" si="96"/>
        <v>1267</v>
      </c>
      <c r="AB203" s="396">
        <v>829</v>
      </c>
      <c r="AC203" s="397">
        <v>702</v>
      </c>
      <c r="AD203" s="398">
        <f t="shared" si="97"/>
        <v>1531</v>
      </c>
      <c r="AE203" s="397">
        <v>785</v>
      </c>
      <c r="AF203" s="397">
        <v>737</v>
      </c>
      <c r="AG203" s="399">
        <f t="shared" si="98"/>
        <v>1522</v>
      </c>
      <c r="AH203" s="396">
        <v>742</v>
      </c>
      <c r="AI203" s="397">
        <v>734</v>
      </c>
      <c r="AJ203" s="398">
        <f t="shared" si="99"/>
        <v>1476</v>
      </c>
      <c r="AK203" s="397">
        <v>593</v>
      </c>
      <c r="AL203" s="397">
        <v>611</v>
      </c>
      <c r="AM203" s="399">
        <f t="shared" si="100"/>
        <v>1204</v>
      </c>
      <c r="AN203" s="396">
        <v>491</v>
      </c>
      <c r="AO203" s="397">
        <v>500</v>
      </c>
      <c r="AP203" s="398">
        <f t="shared" si="101"/>
        <v>991</v>
      </c>
      <c r="AQ203" s="397">
        <v>368</v>
      </c>
      <c r="AR203" s="397">
        <v>422</v>
      </c>
      <c r="AS203" s="399">
        <f t="shared" si="102"/>
        <v>790</v>
      </c>
      <c r="AT203" s="396">
        <v>313</v>
      </c>
      <c r="AU203" s="397">
        <v>344</v>
      </c>
      <c r="AV203" s="398">
        <f t="shared" si="103"/>
        <v>657</v>
      </c>
      <c r="AW203" s="397">
        <v>262</v>
      </c>
      <c r="AX203" s="397">
        <v>292</v>
      </c>
      <c r="AY203" s="399">
        <f t="shared" si="104"/>
        <v>554</v>
      </c>
      <c r="AZ203" s="396">
        <v>209</v>
      </c>
      <c r="BA203" s="397">
        <v>196</v>
      </c>
      <c r="BB203" s="398">
        <f t="shared" si="105"/>
        <v>405</v>
      </c>
      <c r="BC203" s="397">
        <v>202</v>
      </c>
      <c r="BD203" s="397">
        <v>178</v>
      </c>
      <c r="BE203" s="399">
        <f t="shared" si="106"/>
        <v>380</v>
      </c>
      <c r="BF203" s="396">
        <v>98</v>
      </c>
      <c r="BG203" s="397">
        <v>86</v>
      </c>
      <c r="BH203" s="398">
        <f t="shared" si="107"/>
        <v>184</v>
      </c>
      <c r="BJ203" s="403">
        <f t="shared" si="88"/>
        <v>10486</v>
      </c>
      <c r="BK203" s="404">
        <f t="shared" si="88"/>
        <v>10183</v>
      </c>
      <c r="BL203" s="405">
        <f t="shared" si="108"/>
        <v>20669</v>
      </c>
    </row>
    <row r="204" spans="1:64" ht="15">
      <c r="A204" s="2428"/>
      <c r="B204" s="2437"/>
      <c r="C204" s="395" t="s">
        <v>1984</v>
      </c>
      <c r="D204" s="396">
        <v>229</v>
      </c>
      <c r="E204" s="397">
        <v>244</v>
      </c>
      <c r="F204" s="398">
        <f t="shared" si="89"/>
        <v>473</v>
      </c>
      <c r="G204" s="397">
        <v>471</v>
      </c>
      <c r="H204" s="397">
        <v>486</v>
      </c>
      <c r="I204" s="399">
        <f t="shared" si="90"/>
        <v>957</v>
      </c>
      <c r="J204" s="396">
        <v>912</v>
      </c>
      <c r="K204" s="397">
        <v>975</v>
      </c>
      <c r="L204" s="398">
        <f t="shared" si="91"/>
        <v>1887</v>
      </c>
      <c r="M204" s="397">
        <v>968</v>
      </c>
      <c r="N204" s="397">
        <v>996</v>
      </c>
      <c r="O204" s="399">
        <f t="shared" si="92"/>
        <v>1964</v>
      </c>
      <c r="P204" s="396">
        <v>1042</v>
      </c>
      <c r="Q204" s="397">
        <v>1026</v>
      </c>
      <c r="R204" s="398">
        <f t="shared" si="93"/>
        <v>2068</v>
      </c>
      <c r="S204" s="397">
        <v>1000</v>
      </c>
      <c r="T204" s="397">
        <v>758</v>
      </c>
      <c r="U204" s="399">
        <f t="shared" si="94"/>
        <v>1758</v>
      </c>
      <c r="V204" s="396">
        <v>932</v>
      </c>
      <c r="W204" s="397">
        <v>570</v>
      </c>
      <c r="X204" s="398">
        <f t="shared" si="95"/>
        <v>1502</v>
      </c>
      <c r="Y204" s="397">
        <v>825</v>
      </c>
      <c r="Z204" s="397">
        <v>572</v>
      </c>
      <c r="AA204" s="399">
        <f t="shared" si="96"/>
        <v>1397</v>
      </c>
      <c r="AB204" s="396">
        <v>1000</v>
      </c>
      <c r="AC204" s="397">
        <v>732</v>
      </c>
      <c r="AD204" s="398">
        <f t="shared" si="97"/>
        <v>1732</v>
      </c>
      <c r="AE204" s="397">
        <v>936</v>
      </c>
      <c r="AF204" s="397">
        <v>751</v>
      </c>
      <c r="AG204" s="399">
        <f t="shared" si="98"/>
        <v>1687</v>
      </c>
      <c r="AH204" s="396">
        <v>775</v>
      </c>
      <c r="AI204" s="397">
        <v>661</v>
      </c>
      <c r="AJ204" s="398">
        <f t="shared" si="99"/>
        <v>1436</v>
      </c>
      <c r="AK204" s="397">
        <v>581</v>
      </c>
      <c r="AL204" s="397">
        <v>556</v>
      </c>
      <c r="AM204" s="399">
        <f t="shared" si="100"/>
        <v>1137</v>
      </c>
      <c r="AN204" s="396">
        <v>488</v>
      </c>
      <c r="AO204" s="397">
        <v>448</v>
      </c>
      <c r="AP204" s="398">
        <f t="shared" si="101"/>
        <v>936</v>
      </c>
      <c r="AQ204" s="397">
        <v>497</v>
      </c>
      <c r="AR204" s="397">
        <v>383</v>
      </c>
      <c r="AS204" s="399">
        <f t="shared" si="102"/>
        <v>880</v>
      </c>
      <c r="AT204" s="396">
        <v>368</v>
      </c>
      <c r="AU204" s="397">
        <v>336</v>
      </c>
      <c r="AV204" s="398">
        <f t="shared" si="103"/>
        <v>704</v>
      </c>
      <c r="AW204" s="397">
        <v>304</v>
      </c>
      <c r="AX204" s="397">
        <v>259</v>
      </c>
      <c r="AY204" s="399">
        <f t="shared" si="104"/>
        <v>563</v>
      </c>
      <c r="AZ204" s="396">
        <v>217</v>
      </c>
      <c r="BA204" s="397">
        <v>175</v>
      </c>
      <c r="BB204" s="398">
        <f t="shared" si="105"/>
        <v>392</v>
      </c>
      <c r="BC204" s="397">
        <v>224</v>
      </c>
      <c r="BD204" s="397">
        <v>111</v>
      </c>
      <c r="BE204" s="399">
        <f t="shared" si="106"/>
        <v>335</v>
      </c>
      <c r="BF204" s="396">
        <v>99</v>
      </c>
      <c r="BG204" s="397">
        <v>50</v>
      </c>
      <c r="BH204" s="398">
        <f t="shared" si="107"/>
        <v>149</v>
      </c>
      <c r="BJ204" s="403">
        <f t="shared" si="88"/>
        <v>11868</v>
      </c>
      <c r="BK204" s="404">
        <f t="shared" si="88"/>
        <v>10089</v>
      </c>
      <c r="BL204" s="405">
        <f t="shared" si="108"/>
        <v>21957</v>
      </c>
    </row>
    <row r="205" spans="1:64" ht="15">
      <c r="A205" s="2428"/>
      <c r="B205" s="2437"/>
      <c r="C205" s="395" t="s">
        <v>1985</v>
      </c>
      <c r="D205" s="396">
        <v>68</v>
      </c>
      <c r="E205" s="397">
        <v>66</v>
      </c>
      <c r="F205" s="398">
        <f t="shared" si="89"/>
        <v>134</v>
      </c>
      <c r="G205" s="397">
        <v>123</v>
      </c>
      <c r="H205" s="397">
        <v>127</v>
      </c>
      <c r="I205" s="399">
        <f t="shared" si="90"/>
        <v>250</v>
      </c>
      <c r="J205" s="396">
        <v>412</v>
      </c>
      <c r="K205" s="397">
        <v>369</v>
      </c>
      <c r="L205" s="398">
        <f t="shared" si="91"/>
        <v>781</v>
      </c>
      <c r="M205" s="397">
        <v>436</v>
      </c>
      <c r="N205" s="397">
        <v>473</v>
      </c>
      <c r="O205" s="399">
        <f t="shared" si="92"/>
        <v>909</v>
      </c>
      <c r="P205" s="396">
        <v>532</v>
      </c>
      <c r="Q205" s="397">
        <v>619</v>
      </c>
      <c r="R205" s="398">
        <f t="shared" si="93"/>
        <v>1151</v>
      </c>
      <c r="S205" s="397">
        <v>438</v>
      </c>
      <c r="T205" s="397">
        <v>393</v>
      </c>
      <c r="U205" s="399">
        <f t="shared" si="94"/>
        <v>831</v>
      </c>
      <c r="V205" s="396">
        <v>363</v>
      </c>
      <c r="W205" s="397">
        <v>366</v>
      </c>
      <c r="X205" s="398">
        <f t="shared" si="95"/>
        <v>729</v>
      </c>
      <c r="Y205" s="397">
        <v>384</v>
      </c>
      <c r="Z205" s="397">
        <v>312</v>
      </c>
      <c r="AA205" s="399">
        <f t="shared" si="96"/>
        <v>696</v>
      </c>
      <c r="AB205" s="396">
        <v>396</v>
      </c>
      <c r="AC205" s="397">
        <v>375</v>
      </c>
      <c r="AD205" s="398">
        <f t="shared" si="97"/>
        <v>771</v>
      </c>
      <c r="AE205" s="397">
        <v>447</v>
      </c>
      <c r="AF205" s="397">
        <v>397</v>
      </c>
      <c r="AG205" s="399">
        <f t="shared" si="98"/>
        <v>844</v>
      </c>
      <c r="AH205" s="396">
        <v>402</v>
      </c>
      <c r="AI205" s="397">
        <v>429</v>
      </c>
      <c r="AJ205" s="398">
        <f t="shared" si="99"/>
        <v>831</v>
      </c>
      <c r="AK205" s="397">
        <v>289</v>
      </c>
      <c r="AL205" s="397">
        <v>361</v>
      </c>
      <c r="AM205" s="399">
        <f t="shared" si="100"/>
        <v>650</v>
      </c>
      <c r="AN205" s="396">
        <v>271</v>
      </c>
      <c r="AO205" s="397">
        <v>289</v>
      </c>
      <c r="AP205" s="398">
        <f t="shared" si="101"/>
        <v>560</v>
      </c>
      <c r="AQ205" s="397">
        <v>240</v>
      </c>
      <c r="AR205" s="397">
        <v>254</v>
      </c>
      <c r="AS205" s="399">
        <f t="shared" si="102"/>
        <v>494</v>
      </c>
      <c r="AT205" s="396">
        <v>242</v>
      </c>
      <c r="AU205" s="397">
        <v>208</v>
      </c>
      <c r="AV205" s="398">
        <f t="shared" si="103"/>
        <v>450</v>
      </c>
      <c r="AW205" s="397">
        <v>190</v>
      </c>
      <c r="AX205" s="397">
        <v>201</v>
      </c>
      <c r="AY205" s="399">
        <f t="shared" si="104"/>
        <v>391</v>
      </c>
      <c r="AZ205" s="396">
        <v>150</v>
      </c>
      <c r="BA205" s="397">
        <v>163</v>
      </c>
      <c r="BB205" s="398">
        <f t="shared" si="105"/>
        <v>313</v>
      </c>
      <c r="BC205" s="397">
        <v>134</v>
      </c>
      <c r="BD205" s="397">
        <v>88</v>
      </c>
      <c r="BE205" s="399">
        <f t="shared" si="106"/>
        <v>222</v>
      </c>
      <c r="BF205" s="396">
        <v>70</v>
      </c>
      <c r="BG205" s="397">
        <v>46</v>
      </c>
      <c r="BH205" s="398">
        <f t="shared" si="107"/>
        <v>116</v>
      </c>
      <c r="BJ205" s="403">
        <f t="shared" si="88"/>
        <v>5587</v>
      </c>
      <c r="BK205" s="404">
        <f t="shared" si="88"/>
        <v>5536</v>
      </c>
      <c r="BL205" s="405">
        <f t="shared" si="108"/>
        <v>11123</v>
      </c>
    </row>
    <row r="206" spans="1:64" ht="15">
      <c r="A206" s="2428"/>
      <c r="B206" s="2437"/>
      <c r="C206" s="395" t="s">
        <v>1986</v>
      </c>
      <c r="D206" s="396">
        <v>16</v>
      </c>
      <c r="E206" s="397">
        <v>18</v>
      </c>
      <c r="F206" s="398">
        <f t="shared" si="89"/>
        <v>34</v>
      </c>
      <c r="G206" s="397">
        <v>39</v>
      </c>
      <c r="H206" s="397">
        <v>55</v>
      </c>
      <c r="I206" s="399">
        <f t="shared" si="90"/>
        <v>94</v>
      </c>
      <c r="J206" s="396">
        <v>158</v>
      </c>
      <c r="K206" s="397">
        <v>156</v>
      </c>
      <c r="L206" s="398">
        <f t="shared" si="91"/>
        <v>314</v>
      </c>
      <c r="M206" s="397">
        <v>183</v>
      </c>
      <c r="N206" s="397">
        <v>178</v>
      </c>
      <c r="O206" s="399">
        <f t="shared" si="92"/>
        <v>361</v>
      </c>
      <c r="P206" s="396">
        <v>215</v>
      </c>
      <c r="Q206" s="397">
        <v>221</v>
      </c>
      <c r="R206" s="398">
        <f t="shared" si="93"/>
        <v>436</v>
      </c>
      <c r="S206" s="397">
        <v>149</v>
      </c>
      <c r="T206" s="397">
        <v>174</v>
      </c>
      <c r="U206" s="399">
        <f t="shared" si="94"/>
        <v>323</v>
      </c>
      <c r="V206" s="396">
        <v>151</v>
      </c>
      <c r="W206" s="397">
        <v>124</v>
      </c>
      <c r="X206" s="398">
        <f t="shared" si="95"/>
        <v>275</v>
      </c>
      <c r="Y206" s="397">
        <v>147</v>
      </c>
      <c r="Z206" s="397">
        <v>128</v>
      </c>
      <c r="AA206" s="399">
        <f t="shared" si="96"/>
        <v>275</v>
      </c>
      <c r="AB206" s="396">
        <v>163</v>
      </c>
      <c r="AC206" s="397">
        <v>139</v>
      </c>
      <c r="AD206" s="398">
        <f t="shared" si="97"/>
        <v>302</v>
      </c>
      <c r="AE206" s="397">
        <v>206</v>
      </c>
      <c r="AF206" s="397">
        <v>151</v>
      </c>
      <c r="AG206" s="399">
        <f t="shared" si="98"/>
        <v>357</v>
      </c>
      <c r="AH206" s="396">
        <v>200</v>
      </c>
      <c r="AI206" s="397">
        <v>197</v>
      </c>
      <c r="AJ206" s="398">
        <f t="shared" si="99"/>
        <v>397</v>
      </c>
      <c r="AK206" s="397">
        <v>176</v>
      </c>
      <c r="AL206" s="397">
        <v>172</v>
      </c>
      <c r="AM206" s="399">
        <f t="shared" si="100"/>
        <v>348</v>
      </c>
      <c r="AN206" s="396">
        <v>142</v>
      </c>
      <c r="AO206" s="397">
        <v>172</v>
      </c>
      <c r="AP206" s="398">
        <f t="shared" si="101"/>
        <v>314</v>
      </c>
      <c r="AQ206" s="397">
        <v>137</v>
      </c>
      <c r="AR206" s="397">
        <v>148</v>
      </c>
      <c r="AS206" s="399">
        <f t="shared" si="102"/>
        <v>285</v>
      </c>
      <c r="AT206" s="396">
        <v>108</v>
      </c>
      <c r="AU206" s="397">
        <v>118</v>
      </c>
      <c r="AV206" s="398">
        <f t="shared" si="103"/>
        <v>226</v>
      </c>
      <c r="AW206" s="397">
        <v>82</v>
      </c>
      <c r="AX206" s="397">
        <v>112</v>
      </c>
      <c r="AY206" s="399">
        <f t="shared" si="104"/>
        <v>194</v>
      </c>
      <c r="AZ206" s="396">
        <v>80</v>
      </c>
      <c r="BA206" s="397">
        <v>63</v>
      </c>
      <c r="BB206" s="398">
        <f t="shared" si="105"/>
        <v>143</v>
      </c>
      <c r="BC206" s="397">
        <v>83</v>
      </c>
      <c r="BD206" s="397">
        <v>61</v>
      </c>
      <c r="BE206" s="399">
        <f t="shared" si="106"/>
        <v>144</v>
      </c>
      <c r="BF206" s="396">
        <v>43</v>
      </c>
      <c r="BG206" s="397">
        <v>30</v>
      </c>
      <c r="BH206" s="398">
        <f t="shared" si="107"/>
        <v>73</v>
      </c>
      <c r="BJ206" s="403">
        <f t="shared" si="88"/>
        <v>2478</v>
      </c>
      <c r="BK206" s="404">
        <f t="shared" si="88"/>
        <v>2417</v>
      </c>
      <c r="BL206" s="405">
        <f t="shared" si="108"/>
        <v>4895</v>
      </c>
    </row>
    <row r="207" spans="1:64" ht="15">
      <c r="A207" s="2428"/>
      <c r="B207" s="2437"/>
      <c r="C207" s="395" t="s">
        <v>1987</v>
      </c>
      <c r="D207" s="396">
        <v>77</v>
      </c>
      <c r="E207" s="397">
        <v>69</v>
      </c>
      <c r="F207" s="398">
        <f t="shared" si="89"/>
        <v>146</v>
      </c>
      <c r="G207" s="397">
        <v>136</v>
      </c>
      <c r="H207" s="397">
        <v>115</v>
      </c>
      <c r="I207" s="399">
        <f t="shared" si="90"/>
        <v>251</v>
      </c>
      <c r="J207" s="396">
        <v>285</v>
      </c>
      <c r="K207" s="397">
        <v>333</v>
      </c>
      <c r="L207" s="398">
        <f t="shared" si="91"/>
        <v>618</v>
      </c>
      <c r="M207" s="397">
        <v>358</v>
      </c>
      <c r="N207" s="397">
        <v>336</v>
      </c>
      <c r="O207" s="399">
        <f t="shared" si="92"/>
        <v>694</v>
      </c>
      <c r="P207" s="396">
        <v>363</v>
      </c>
      <c r="Q207" s="397">
        <v>428</v>
      </c>
      <c r="R207" s="398">
        <f t="shared" si="93"/>
        <v>791</v>
      </c>
      <c r="S207" s="397">
        <v>337</v>
      </c>
      <c r="T207" s="397">
        <v>290</v>
      </c>
      <c r="U207" s="399">
        <f t="shared" si="94"/>
        <v>627</v>
      </c>
      <c r="V207" s="396">
        <v>292</v>
      </c>
      <c r="W207" s="397">
        <v>220</v>
      </c>
      <c r="X207" s="398">
        <f t="shared" si="95"/>
        <v>512</v>
      </c>
      <c r="Y207" s="397">
        <v>276</v>
      </c>
      <c r="Z207" s="397">
        <v>195</v>
      </c>
      <c r="AA207" s="399">
        <f t="shared" si="96"/>
        <v>471</v>
      </c>
      <c r="AB207" s="396">
        <v>311</v>
      </c>
      <c r="AC207" s="397">
        <v>249</v>
      </c>
      <c r="AD207" s="398">
        <f t="shared" si="97"/>
        <v>560</v>
      </c>
      <c r="AE207" s="397">
        <v>371</v>
      </c>
      <c r="AF207" s="397">
        <v>337</v>
      </c>
      <c r="AG207" s="399">
        <f t="shared" si="98"/>
        <v>708</v>
      </c>
      <c r="AH207" s="396">
        <v>373</v>
      </c>
      <c r="AI207" s="397">
        <v>378</v>
      </c>
      <c r="AJ207" s="398">
        <f t="shared" si="99"/>
        <v>751</v>
      </c>
      <c r="AK207" s="397">
        <v>312</v>
      </c>
      <c r="AL207" s="397">
        <v>350</v>
      </c>
      <c r="AM207" s="399">
        <f t="shared" si="100"/>
        <v>662</v>
      </c>
      <c r="AN207" s="396">
        <v>260</v>
      </c>
      <c r="AO207" s="397">
        <v>292</v>
      </c>
      <c r="AP207" s="398">
        <f t="shared" si="101"/>
        <v>552</v>
      </c>
      <c r="AQ207" s="397">
        <v>229</v>
      </c>
      <c r="AR207" s="397">
        <v>270</v>
      </c>
      <c r="AS207" s="399">
        <f t="shared" si="102"/>
        <v>499</v>
      </c>
      <c r="AT207" s="396">
        <v>202</v>
      </c>
      <c r="AU207" s="397">
        <v>238</v>
      </c>
      <c r="AV207" s="398">
        <f t="shared" si="103"/>
        <v>440</v>
      </c>
      <c r="AW207" s="397">
        <v>156</v>
      </c>
      <c r="AX207" s="397">
        <v>163</v>
      </c>
      <c r="AY207" s="399">
        <f t="shared" si="104"/>
        <v>319</v>
      </c>
      <c r="AZ207" s="396">
        <v>149</v>
      </c>
      <c r="BA207" s="397">
        <v>128</v>
      </c>
      <c r="BB207" s="398">
        <f t="shared" si="105"/>
        <v>277</v>
      </c>
      <c r="BC207" s="397">
        <v>133</v>
      </c>
      <c r="BD207" s="397">
        <v>137</v>
      </c>
      <c r="BE207" s="399">
        <f t="shared" si="106"/>
        <v>270</v>
      </c>
      <c r="BF207" s="396">
        <v>65</v>
      </c>
      <c r="BG207" s="397">
        <v>66</v>
      </c>
      <c r="BH207" s="398">
        <f t="shared" si="107"/>
        <v>131</v>
      </c>
      <c r="BJ207" s="403">
        <f t="shared" si="88"/>
        <v>4685</v>
      </c>
      <c r="BK207" s="404">
        <f t="shared" si="88"/>
        <v>4594</v>
      </c>
      <c r="BL207" s="405">
        <f t="shared" si="108"/>
        <v>9279</v>
      </c>
    </row>
    <row r="208" spans="1:64" ht="15">
      <c r="A208" s="2428"/>
      <c r="B208" s="2437"/>
      <c r="C208" s="395" t="s">
        <v>1988</v>
      </c>
      <c r="D208" s="396">
        <v>27</v>
      </c>
      <c r="E208" s="397">
        <v>41</v>
      </c>
      <c r="F208" s="398">
        <f t="shared" si="89"/>
        <v>68</v>
      </c>
      <c r="G208" s="397">
        <v>71</v>
      </c>
      <c r="H208" s="397">
        <v>79</v>
      </c>
      <c r="I208" s="399">
        <f t="shared" si="90"/>
        <v>150</v>
      </c>
      <c r="J208" s="396">
        <v>202</v>
      </c>
      <c r="K208" s="397">
        <v>276</v>
      </c>
      <c r="L208" s="398">
        <f t="shared" si="91"/>
        <v>478</v>
      </c>
      <c r="M208" s="397">
        <v>302</v>
      </c>
      <c r="N208" s="397">
        <v>292</v>
      </c>
      <c r="O208" s="399">
        <f t="shared" si="92"/>
        <v>594</v>
      </c>
      <c r="P208" s="396">
        <v>286</v>
      </c>
      <c r="Q208" s="397">
        <v>335</v>
      </c>
      <c r="R208" s="398">
        <f t="shared" si="93"/>
        <v>621</v>
      </c>
      <c r="S208" s="397">
        <v>302</v>
      </c>
      <c r="T208" s="397">
        <v>237</v>
      </c>
      <c r="U208" s="399">
        <f t="shared" si="94"/>
        <v>539</v>
      </c>
      <c r="V208" s="396">
        <v>279</v>
      </c>
      <c r="W208" s="397">
        <v>228</v>
      </c>
      <c r="X208" s="398">
        <f t="shared" si="95"/>
        <v>507</v>
      </c>
      <c r="Y208" s="397">
        <v>246</v>
      </c>
      <c r="Z208" s="397">
        <v>203</v>
      </c>
      <c r="AA208" s="399">
        <f t="shared" si="96"/>
        <v>449</v>
      </c>
      <c r="AB208" s="396">
        <v>257</v>
      </c>
      <c r="AC208" s="397">
        <v>195</v>
      </c>
      <c r="AD208" s="398">
        <f t="shared" si="97"/>
        <v>452</v>
      </c>
      <c r="AE208" s="397">
        <v>256</v>
      </c>
      <c r="AF208" s="397">
        <v>215</v>
      </c>
      <c r="AG208" s="399">
        <f t="shared" si="98"/>
        <v>471</v>
      </c>
      <c r="AH208" s="396">
        <v>241</v>
      </c>
      <c r="AI208" s="397">
        <v>231</v>
      </c>
      <c r="AJ208" s="398">
        <f t="shared" si="99"/>
        <v>472</v>
      </c>
      <c r="AK208" s="397">
        <v>248</v>
      </c>
      <c r="AL208" s="397">
        <v>237</v>
      </c>
      <c r="AM208" s="399">
        <f t="shared" si="100"/>
        <v>485</v>
      </c>
      <c r="AN208" s="396">
        <v>179</v>
      </c>
      <c r="AO208" s="397">
        <v>176</v>
      </c>
      <c r="AP208" s="398">
        <f t="shared" si="101"/>
        <v>355</v>
      </c>
      <c r="AQ208" s="397">
        <v>149</v>
      </c>
      <c r="AR208" s="397">
        <v>138</v>
      </c>
      <c r="AS208" s="399">
        <f t="shared" si="102"/>
        <v>287</v>
      </c>
      <c r="AT208" s="396">
        <v>125</v>
      </c>
      <c r="AU208" s="397">
        <v>131</v>
      </c>
      <c r="AV208" s="398">
        <f t="shared" si="103"/>
        <v>256</v>
      </c>
      <c r="AW208" s="397">
        <v>100</v>
      </c>
      <c r="AX208" s="397">
        <v>125</v>
      </c>
      <c r="AY208" s="399">
        <f t="shared" si="104"/>
        <v>225</v>
      </c>
      <c r="AZ208" s="396">
        <v>91</v>
      </c>
      <c r="BA208" s="397">
        <v>85</v>
      </c>
      <c r="BB208" s="398">
        <f t="shared" si="105"/>
        <v>176</v>
      </c>
      <c r="BC208" s="397">
        <v>92</v>
      </c>
      <c r="BD208" s="397">
        <v>72</v>
      </c>
      <c r="BE208" s="399">
        <f t="shared" si="106"/>
        <v>164</v>
      </c>
      <c r="BF208" s="396">
        <v>43</v>
      </c>
      <c r="BG208" s="397">
        <v>33</v>
      </c>
      <c r="BH208" s="398">
        <f t="shared" si="107"/>
        <v>76</v>
      </c>
      <c r="BJ208" s="403">
        <f t="shared" si="88"/>
        <v>3496</v>
      </c>
      <c r="BK208" s="404">
        <f t="shared" si="88"/>
        <v>3329</v>
      </c>
      <c r="BL208" s="405">
        <f t="shared" si="108"/>
        <v>6825</v>
      </c>
    </row>
    <row r="209" spans="1:64" ht="15">
      <c r="A209" s="2428"/>
      <c r="B209" s="2437"/>
      <c r="C209" s="395" t="s">
        <v>1989</v>
      </c>
      <c r="D209" s="396">
        <v>129</v>
      </c>
      <c r="E209" s="397">
        <v>107</v>
      </c>
      <c r="F209" s="398">
        <f t="shared" si="89"/>
        <v>236</v>
      </c>
      <c r="G209" s="397">
        <v>157</v>
      </c>
      <c r="H209" s="397">
        <v>163</v>
      </c>
      <c r="I209" s="399">
        <f t="shared" si="90"/>
        <v>320</v>
      </c>
      <c r="J209" s="396">
        <v>335</v>
      </c>
      <c r="K209" s="397">
        <v>331</v>
      </c>
      <c r="L209" s="398">
        <f t="shared" si="91"/>
        <v>666</v>
      </c>
      <c r="M209" s="397">
        <v>355</v>
      </c>
      <c r="N209" s="397">
        <v>409</v>
      </c>
      <c r="O209" s="399">
        <f t="shared" si="92"/>
        <v>764</v>
      </c>
      <c r="P209" s="396">
        <v>464</v>
      </c>
      <c r="Q209" s="397">
        <v>446</v>
      </c>
      <c r="R209" s="398">
        <f t="shared" si="93"/>
        <v>910</v>
      </c>
      <c r="S209" s="397">
        <v>409</v>
      </c>
      <c r="T209" s="397">
        <v>334</v>
      </c>
      <c r="U209" s="399">
        <f t="shared" si="94"/>
        <v>743</v>
      </c>
      <c r="V209" s="396">
        <v>368</v>
      </c>
      <c r="W209" s="397">
        <v>299</v>
      </c>
      <c r="X209" s="398">
        <f t="shared" si="95"/>
        <v>667</v>
      </c>
      <c r="Y209" s="397">
        <v>327</v>
      </c>
      <c r="Z209" s="397">
        <v>257</v>
      </c>
      <c r="AA209" s="399">
        <f t="shared" si="96"/>
        <v>584</v>
      </c>
      <c r="AB209" s="396">
        <v>395</v>
      </c>
      <c r="AC209" s="397">
        <v>352</v>
      </c>
      <c r="AD209" s="398">
        <f t="shared" si="97"/>
        <v>747</v>
      </c>
      <c r="AE209" s="397">
        <v>384</v>
      </c>
      <c r="AF209" s="397">
        <v>373</v>
      </c>
      <c r="AG209" s="399">
        <f t="shared" si="98"/>
        <v>757</v>
      </c>
      <c r="AH209" s="396">
        <v>357</v>
      </c>
      <c r="AI209" s="397">
        <v>345</v>
      </c>
      <c r="AJ209" s="398">
        <f t="shared" si="99"/>
        <v>702</v>
      </c>
      <c r="AK209" s="397">
        <v>333</v>
      </c>
      <c r="AL209" s="397">
        <v>323</v>
      </c>
      <c r="AM209" s="399">
        <f t="shared" si="100"/>
        <v>656</v>
      </c>
      <c r="AN209" s="396">
        <v>237</v>
      </c>
      <c r="AO209" s="397">
        <v>265</v>
      </c>
      <c r="AP209" s="398">
        <f t="shared" si="101"/>
        <v>502</v>
      </c>
      <c r="AQ209" s="397">
        <v>213</v>
      </c>
      <c r="AR209" s="397">
        <v>243</v>
      </c>
      <c r="AS209" s="399">
        <f t="shared" si="102"/>
        <v>456</v>
      </c>
      <c r="AT209" s="396">
        <v>198</v>
      </c>
      <c r="AU209" s="397">
        <v>187</v>
      </c>
      <c r="AV209" s="398">
        <f t="shared" si="103"/>
        <v>385</v>
      </c>
      <c r="AW209" s="397">
        <v>179</v>
      </c>
      <c r="AX209" s="397">
        <v>189</v>
      </c>
      <c r="AY209" s="399">
        <f t="shared" si="104"/>
        <v>368</v>
      </c>
      <c r="AZ209" s="396">
        <v>113</v>
      </c>
      <c r="BA209" s="397">
        <v>111</v>
      </c>
      <c r="BB209" s="398">
        <f t="shared" si="105"/>
        <v>224</v>
      </c>
      <c r="BC209" s="397">
        <v>119</v>
      </c>
      <c r="BD209" s="397">
        <v>94</v>
      </c>
      <c r="BE209" s="399">
        <f t="shared" si="106"/>
        <v>213</v>
      </c>
      <c r="BF209" s="396">
        <v>61</v>
      </c>
      <c r="BG209" s="397">
        <v>47</v>
      </c>
      <c r="BH209" s="398">
        <f t="shared" si="107"/>
        <v>108</v>
      </c>
      <c r="BJ209" s="403">
        <f t="shared" si="88"/>
        <v>5133</v>
      </c>
      <c r="BK209" s="404">
        <f t="shared" si="88"/>
        <v>4875</v>
      </c>
      <c r="BL209" s="405">
        <f t="shared" si="108"/>
        <v>10008</v>
      </c>
    </row>
    <row r="210" spans="1:64" ht="15">
      <c r="A210" s="2428"/>
      <c r="B210" s="2437"/>
      <c r="C210" s="395" t="s">
        <v>1990</v>
      </c>
      <c r="D210" s="396">
        <v>29</v>
      </c>
      <c r="E210" s="397">
        <v>56</v>
      </c>
      <c r="F210" s="398">
        <f t="shared" si="89"/>
        <v>85</v>
      </c>
      <c r="G210" s="397">
        <v>87</v>
      </c>
      <c r="H210" s="397">
        <v>88</v>
      </c>
      <c r="I210" s="399">
        <f t="shared" si="90"/>
        <v>175</v>
      </c>
      <c r="J210" s="396">
        <v>139</v>
      </c>
      <c r="K210" s="397">
        <v>132</v>
      </c>
      <c r="L210" s="398">
        <f t="shared" si="91"/>
        <v>271</v>
      </c>
      <c r="M210" s="397">
        <v>174</v>
      </c>
      <c r="N210" s="397">
        <v>190</v>
      </c>
      <c r="O210" s="399">
        <f t="shared" si="92"/>
        <v>364</v>
      </c>
      <c r="P210" s="396">
        <v>192</v>
      </c>
      <c r="Q210" s="397">
        <v>229</v>
      </c>
      <c r="R210" s="398">
        <f t="shared" si="93"/>
        <v>421</v>
      </c>
      <c r="S210" s="397">
        <v>154</v>
      </c>
      <c r="T210" s="397">
        <v>166</v>
      </c>
      <c r="U210" s="399">
        <f t="shared" si="94"/>
        <v>320</v>
      </c>
      <c r="V210" s="396">
        <v>125</v>
      </c>
      <c r="W210" s="397">
        <v>115</v>
      </c>
      <c r="X210" s="398">
        <f t="shared" si="95"/>
        <v>240</v>
      </c>
      <c r="Y210" s="397">
        <v>131</v>
      </c>
      <c r="Z210" s="397">
        <v>99</v>
      </c>
      <c r="AA210" s="399">
        <f t="shared" si="96"/>
        <v>230</v>
      </c>
      <c r="AB210" s="396">
        <v>176</v>
      </c>
      <c r="AC210" s="397">
        <v>145</v>
      </c>
      <c r="AD210" s="398">
        <f t="shared" si="97"/>
        <v>321</v>
      </c>
      <c r="AE210" s="397">
        <v>199</v>
      </c>
      <c r="AF210" s="397">
        <v>176</v>
      </c>
      <c r="AG210" s="399">
        <f t="shared" si="98"/>
        <v>375</v>
      </c>
      <c r="AH210" s="396">
        <v>176</v>
      </c>
      <c r="AI210" s="397">
        <v>203</v>
      </c>
      <c r="AJ210" s="398">
        <f t="shared" si="99"/>
        <v>379</v>
      </c>
      <c r="AK210" s="397">
        <v>154</v>
      </c>
      <c r="AL210" s="397">
        <v>194</v>
      </c>
      <c r="AM210" s="399">
        <f t="shared" si="100"/>
        <v>348</v>
      </c>
      <c r="AN210" s="396">
        <v>124</v>
      </c>
      <c r="AO210" s="397">
        <v>145</v>
      </c>
      <c r="AP210" s="398">
        <f t="shared" si="101"/>
        <v>269</v>
      </c>
      <c r="AQ210" s="397">
        <v>118</v>
      </c>
      <c r="AR210" s="397">
        <v>127</v>
      </c>
      <c r="AS210" s="399">
        <f t="shared" si="102"/>
        <v>245</v>
      </c>
      <c r="AT210" s="396">
        <v>133</v>
      </c>
      <c r="AU210" s="397">
        <v>98</v>
      </c>
      <c r="AV210" s="398">
        <f t="shared" si="103"/>
        <v>231</v>
      </c>
      <c r="AW210" s="397">
        <v>99</v>
      </c>
      <c r="AX210" s="397">
        <v>104</v>
      </c>
      <c r="AY210" s="399">
        <f t="shared" si="104"/>
        <v>203</v>
      </c>
      <c r="AZ210" s="396">
        <v>74</v>
      </c>
      <c r="BA210" s="397">
        <v>84</v>
      </c>
      <c r="BB210" s="398">
        <f t="shared" si="105"/>
        <v>158</v>
      </c>
      <c r="BC210" s="397">
        <v>70</v>
      </c>
      <c r="BD210" s="397">
        <v>59</v>
      </c>
      <c r="BE210" s="399">
        <f t="shared" si="106"/>
        <v>129</v>
      </c>
      <c r="BF210" s="396">
        <v>34</v>
      </c>
      <c r="BG210" s="397">
        <v>29</v>
      </c>
      <c r="BH210" s="398">
        <f t="shared" si="107"/>
        <v>63</v>
      </c>
      <c r="BJ210" s="403">
        <f t="shared" si="88"/>
        <v>2388</v>
      </c>
      <c r="BK210" s="404">
        <f t="shared" si="88"/>
        <v>2439</v>
      </c>
      <c r="BL210" s="405">
        <f t="shared" si="108"/>
        <v>4827</v>
      </c>
    </row>
    <row r="211" spans="1:64" ht="15">
      <c r="A211" s="2428"/>
      <c r="B211" s="2437"/>
      <c r="C211" s="395" t="s">
        <v>1991</v>
      </c>
      <c r="D211" s="396">
        <v>100</v>
      </c>
      <c r="E211" s="397">
        <v>153</v>
      </c>
      <c r="F211" s="398">
        <f t="shared" si="89"/>
        <v>253</v>
      </c>
      <c r="G211" s="397">
        <v>247</v>
      </c>
      <c r="H211" s="397">
        <v>229</v>
      </c>
      <c r="I211" s="399">
        <f t="shared" si="90"/>
        <v>476</v>
      </c>
      <c r="J211" s="396">
        <v>443</v>
      </c>
      <c r="K211" s="397">
        <v>469</v>
      </c>
      <c r="L211" s="398">
        <f t="shared" si="91"/>
        <v>912</v>
      </c>
      <c r="M211" s="397">
        <v>530</v>
      </c>
      <c r="N211" s="397">
        <v>532</v>
      </c>
      <c r="O211" s="399">
        <f t="shared" si="92"/>
        <v>1062</v>
      </c>
      <c r="P211" s="396">
        <v>578</v>
      </c>
      <c r="Q211" s="397">
        <v>567</v>
      </c>
      <c r="R211" s="398">
        <f t="shared" si="93"/>
        <v>1145</v>
      </c>
      <c r="S211" s="397">
        <v>547</v>
      </c>
      <c r="T211" s="397">
        <v>545</v>
      </c>
      <c r="U211" s="399">
        <f t="shared" si="94"/>
        <v>1092</v>
      </c>
      <c r="V211" s="396">
        <v>450</v>
      </c>
      <c r="W211" s="397">
        <v>401</v>
      </c>
      <c r="X211" s="398">
        <f t="shared" si="95"/>
        <v>851</v>
      </c>
      <c r="Y211" s="397">
        <v>410</v>
      </c>
      <c r="Z211" s="397">
        <v>331</v>
      </c>
      <c r="AA211" s="399">
        <f t="shared" si="96"/>
        <v>741</v>
      </c>
      <c r="AB211" s="396">
        <v>480</v>
      </c>
      <c r="AC211" s="397">
        <v>414</v>
      </c>
      <c r="AD211" s="398">
        <f t="shared" si="97"/>
        <v>894</v>
      </c>
      <c r="AE211" s="397">
        <v>540</v>
      </c>
      <c r="AF211" s="397">
        <v>490</v>
      </c>
      <c r="AG211" s="399">
        <f t="shared" si="98"/>
        <v>1030</v>
      </c>
      <c r="AH211" s="396">
        <v>521</v>
      </c>
      <c r="AI211" s="397">
        <v>527</v>
      </c>
      <c r="AJ211" s="398">
        <f t="shared" si="99"/>
        <v>1048</v>
      </c>
      <c r="AK211" s="397">
        <v>479</v>
      </c>
      <c r="AL211" s="397">
        <v>436</v>
      </c>
      <c r="AM211" s="399">
        <f t="shared" si="100"/>
        <v>915</v>
      </c>
      <c r="AN211" s="396">
        <v>415</v>
      </c>
      <c r="AO211" s="397">
        <v>382</v>
      </c>
      <c r="AP211" s="398">
        <f t="shared" si="101"/>
        <v>797</v>
      </c>
      <c r="AQ211" s="397">
        <v>366</v>
      </c>
      <c r="AR211" s="397">
        <v>379</v>
      </c>
      <c r="AS211" s="399">
        <f t="shared" si="102"/>
        <v>745</v>
      </c>
      <c r="AT211" s="396">
        <v>328</v>
      </c>
      <c r="AU211" s="397">
        <v>344</v>
      </c>
      <c r="AV211" s="398">
        <f t="shared" si="103"/>
        <v>672</v>
      </c>
      <c r="AW211" s="397">
        <v>271</v>
      </c>
      <c r="AX211" s="397">
        <v>261</v>
      </c>
      <c r="AY211" s="399">
        <f t="shared" si="104"/>
        <v>532</v>
      </c>
      <c r="AZ211" s="396">
        <v>195</v>
      </c>
      <c r="BA211" s="397">
        <v>175</v>
      </c>
      <c r="BB211" s="398">
        <f t="shared" si="105"/>
        <v>370</v>
      </c>
      <c r="BC211" s="397">
        <v>209</v>
      </c>
      <c r="BD211" s="397">
        <v>144</v>
      </c>
      <c r="BE211" s="399">
        <f t="shared" si="106"/>
        <v>353</v>
      </c>
      <c r="BF211" s="396">
        <v>100</v>
      </c>
      <c r="BG211" s="397">
        <v>69</v>
      </c>
      <c r="BH211" s="398">
        <f t="shared" si="107"/>
        <v>169</v>
      </c>
      <c r="BJ211" s="403">
        <f t="shared" si="88"/>
        <v>7209</v>
      </c>
      <c r="BK211" s="404">
        <f t="shared" si="88"/>
        <v>6848</v>
      </c>
      <c r="BL211" s="405">
        <f t="shared" si="108"/>
        <v>14057</v>
      </c>
    </row>
    <row r="212" spans="1:64" ht="15">
      <c r="A212" s="2428"/>
      <c r="B212" s="2437"/>
      <c r="C212" s="395" t="s">
        <v>1992</v>
      </c>
      <c r="D212" s="396">
        <v>111</v>
      </c>
      <c r="E212" s="397">
        <v>118</v>
      </c>
      <c r="F212" s="398">
        <f t="shared" si="89"/>
        <v>229</v>
      </c>
      <c r="G212" s="397">
        <v>193</v>
      </c>
      <c r="H212" s="397">
        <v>191</v>
      </c>
      <c r="I212" s="399">
        <f t="shared" si="90"/>
        <v>384</v>
      </c>
      <c r="J212" s="396">
        <v>310</v>
      </c>
      <c r="K212" s="397">
        <v>322</v>
      </c>
      <c r="L212" s="398">
        <f t="shared" si="91"/>
        <v>632</v>
      </c>
      <c r="M212" s="397">
        <v>343</v>
      </c>
      <c r="N212" s="397">
        <v>371</v>
      </c>
      <c r="O212" s="399">
        <f t="shared" si="92"/>
        <v>714</v>
      </c>
      <c r="P212" s="396">
        <v>403</v>
      </c>
      <c r="Q212" s="397">
        <v>465</v>
      </c>
      <c r="R212" s="398">
        <f t="shared" si="93"/>
        <v>868</v>
      </c>
      <c r="S212" s="397">
        <v>418</v>
      </c>
      <c r="T212" s="397">
        <v>386</v>
      </c>
      <c r="U212" s="399">
        <f t="shared" si="94"/>
        <v>804</v>
      </c>
      <c r="V212" s="396">
        <v>336</v>
      </c>
      <c r="W212" s="397">
        <v>258</v>
      </c>
      <c r="X212" s="398">
        <f t="shared" si="95"/>
        <v>594</v>
      </c>
      <c r="Y212" s="397">
        <v>347</v>
      </c>
      <c r="Z212" s="397">
        <v>249</v>
      </c>
      <c r="AA212" s="399">
        <f t="shared" si="96"/>
        <v>596</v>
      </c>
      <c r="AB212" s="396">
        <v>373</v>
      </c>
      <c r="AC212" s="397">
        <v>320</v>
      </c>
      <c r="AD212" s="398">
        <f t="shared" si="97"/>
        <v>693</v>
      </c>
      <c r="AE212" s="397">
        <v>367</v>
      </c>
      <c r="AF212" s="397">
        <v>345</v>
      </c>
      <c r="AG212" s="399">
        <f t="shared" si="98"/>
        <v>712</v>
      </c>
      <c r="AH212" s="396">
        <v>347</v>
      </c>
      <c r="AI212" s="397">
        <v>389</v>
      </c>
      <c r="AJ212" s="398">
        <f t="shared" si="99"/>
        <v>736</v>
      </c>
      <c r="AK212" s="397">
        <v>333</v>
      </c>
      <c r="AL212" s="397">
        <v>310</v>
      </c>
      <c r="AM212" s="399">
        <f t="shared" si="100"/>
        <v>643</v>
      </c>
      <c r="AN212" s="396">
        <v>267</v>
      </c>
      <c r="AO212" s="397">
        <v>283</v>
      </c>
      <c r="AP212" s="398">
        <f t="shared" si="101"/>
        <v>550</v>
      </c>
      <c r="AQ212" s="397">
        <v>265</v>
      </c>
      <c r="AR212" s="397">
        <v>225</v>
      </c>
      <c r="AS212" s="399">
        <f t="shared" si="102"/>
        <v>490</v>
      </c>
      <c r="AT212" s="396">
        <v>224</v>
      </c>
      <c r="AU212" s="397">
        <v>231</v>
      </c>
      <c r="AV212" s="398">
        <f t="shared" si="103"/>
        <v>455</v>
      </c>
      <c r="AW212" s="397">
        <v>201</v>
      </c>
      <c r="AX212" s="397">
        <v>187</v>
      </c>
      <c r="AY212" s="399">
        <f t="shared" si="104"/>
        <v>388</v>
      </c>
      <c r="AZ212" s="396">
        <v>148</v>
      </c>
      <c r="BA212" s="397">
        <v>121</v>
      </c>
      <c r="BB212" s="398">
        <f t="shared" si="105"/>
        <v>269</v>
      </c>
      <c r="BC212" s="397">
        <v>151</v>
      </c>
      <c r="BD212" s="397">
        <v>103</v>
      </c>
      <c r="BE212" s="399">
        <f t="shared" si="106"/>
        <v>254</v>
      </c>
      <c r="BF212" s="396">
        <v>66</v>
      </c>
      <c r="BG212" s="397">
        <v>46</v>
      </c>
      <c r="BH212" s="398">
        <f t="shared" si="107"/>
        <v>112</v>
      </c>
      <c r="BJ212" s="403">
        <f t="shared" si="88"/>
        <v>5203</v>
      </c>
      <c r="BK212" s="404">
        <f t="shared" si="88"/>
        <v>4920</v>
      </c>
      <c r="BL212" s="405">
        <f t="shared" si="108"/>
        <v>10123</v>
      </c>
    </row>
    <row r="213" spans="1:64" ht="15">
      <c r="A213" s="2428"/>
      <c r="B213" s="2437"/>
      <c r="C213" s="395" t="s">
        <v>1993</v>
      </c>
      <c r="D213" s="396">
        <v>31</v>
      </c>
      <c r="E213" s="397">
        <v>36</v>
      </c>
      <c r="F213" s="398">
        <f t="shared" si="89"/>
        <v>67</v>
      </c>
      <c r="G213" s="397">
        <v>61</v>
      </c>
      <c r="H213" s="397">
        <v>54</v>
      </c>
      <c r="I213" s="399">
        <f t="shared" si="90"/>
        <v>115</v>
      </c>
      <c r="J213" s="396">
        <v>151</v>
      </c>
      <c r="K213" s="397">
        <v>183</v>
      </c>
      <c r="L213" s="398">
        <f t="shared" si="91"/>
        <v>334</v>
      </c>
      <c r="M213" s="397">
        <v>180</v>
      </c>
      <c r="N213" s="397">
        <v>199</v>
      </c>
      <c r="O213" s="399">
        <f t="shared" si="92"/>
        <v>379</v>
      </c>
      <c r="P213" s="396">
        <v>207</v>
      </c>
      <c r="Q213" s="397">
        <v>224</v>
      </c>
      <c r="R213" s="398">
        <f t="shared" si="93"/>
        <v>431</v>
      </c>
      <c r="S213" s="397">
        <v>207</v>
      </c>
      <c r="T213" s="397">
        <v>194</v>
      </c>
      <c r="U213" s="399">
        <f t="shared" si="94"/>
        <v>401</v>
      </c>
      <c r="V213" s="396">
        <v>168</v>
      </c>
      <c r="W213" s="397">
        <v>209</v>
      </c>
      <c r="X213" s="398">
        <f t="shared" si="95"/>
        <v>377</v>
      </c>
      <c r="Y213" s="397">
        <v>178</v>
      </c>
      <c r="Z213" s="397">
        <v>195</v>
      </c>
      <c r="AA213" s="399">
        <f t="shared" si="96"/>
        <v>373</v>
      </c>
      <c r="AB213" s="396">
        <v>199</v>
      </c>
      <c r="AC213" s="397">
        <v>175</v>
      </c>
      <c r="AD213" s="398">
        <f t="shared" si="97"/>
        <v>374</v>
      </c>
      <c r="AE213" s="397">
        <v>193</v>
      </c>
      <c r="AF213" s="397">
        <v>207</v>
      </c>
      <c r="AG213" s="399">
        <f t="shared" si="98"/>
        <v>400</v>
      </c>
      <c r="AH213" s="396">
        <v>192</v>
      </c>
      <c r="AI213" s="397">
        <v>210</v>
      </c>
      <c r="AJ213" s="398">
        <f t="shared" si="99"/>
        <v>402</v>
      </c>
      <c r="AK213" s="397">
        <v>218</v>
      </c>
      <c r="AL213" s="397">
        <v>205</v>
      </c>
      <c r="AM213" s="399">
        <f t="shared" si="100"/>
        <v>423</v>
      </c>
      <c r="AN213" s="396">
        <v>172</v>
      </c>
      <c r="AO213" s="397">
        <v>164</v>
      </c>
      <c r="AP213" s="398">
        <f t="shared" si="101"/>
        <v>336</v>
      </c>
      <c r="AQ213" s="397">
        <v>133</v>
      </c>
      <c r="AR213" s="397">
        <v>125</v>
      </c>
      <c r="AS213" s="399">
        <f t="shared" si="102"/>
        <v>258</v>
      </c>
      <c r="AT213" s="396">
        <v>137</v>
      </c>
      <c r="AU213" s="397">
        <v>137</v>
      </c>
      <c r="AV213" s="398">
        <f t="shared" si="103"/>
        <v>274</v>
      </c>
      <c r="AW213" s="397">
        <v>114</v>
      </c>
      <c r="AX213" s="397">
        <v>107</v>
      </c>
      <c r="AY213" s="399">
        <f t="shared" si="104"/>
        <v>221</v>
      </c>
      <c r="AZ213" s="396">
        <v>87</v>
      </c>
      <c r="BA213" s="397">
        <v>78</v>
      </c>
      <c r="BB213" s="398">
        <f t="shared" si="105"/>
        <v>165</v>
      </c>
      <c r="BC213" s="397">
        <v>81</v>
      </c>
      <c r="BD213" s="397">
        <v>69</v>
      </c>
      <c r="BE213" s="399">
        <f t="shared" si="106"/>
        <v>150</v>
      </c>
      <c r="BF213" s="396">
        <v>38</v>
      </c>
      <c r="BG213" s="397">
        <v>32</v>
      </c>
      <c r="BH213" s="398">
        <f t="shared" si="107"/>
        <v>70</v>
      </c>
      <c r="BJ213" s="403">
        <f t="shared" si="88"/>
        <v>2747</v>
      </c>
      <c r="BK213" s="404">
        <f t="shared" si="88"/>
        <v>2803</v>
      </c>
      <c r="BL213" s="405">
        <f t="shared" si="108"/>
        <v>5550</v>
      </c>
    </row>
    <row r="214" spans="1:64" ht="15">
      <c r="A214" s="2428"/>
      <c r="B214" s="2437"/>
      <c r="C214" s="395" t="s">
        <v>1994</v>
      </c>
      <c r="D214" s="396">
        <v>478</v>
      </c>
      <c r="E214" s="397">
        <v>494</v>
      </c>
      <c r="F214" s="398">
        <f t="shared" si="89"/>
        <v>972</v>
      </c>
      <c r="G214" s="397">
        <v>945</v>
      </c>
      <c r="H214" s="397">
        <v>947</v>
      </c>
      <c r="I214" s="399">
        <f t="shared" si="90"/>
        <v>1892</v>
      </c>
      <c r="J214" s="396">
        <v>1611</v>
      </c>
      <c r="K214" s="397">
        <v>1677</v>
      </c>
      <c r="L214" s="398">
        <f t="shared" si="91"/>
        <v>3288</v>
      </c>
      <c r="M214" s="397">
        <v>1778</v>
      </c>
      <c r="N214" s="397">
        <v>1990</v>
      </c>
      <c r="O214" s="399">
        <f t="shared" si="92"/>
        <v>3768</v>
      </c>
      <c r="P214" s="396">
        <v>2180</v>
      </c>
      <c r="Q214" s="397">
        <v>2286</v>
      </c>
      <c r="R214" s="398">
        <f t="shared" si="93"/>
        <v>4466</v>
      </c>
      <c r="S214" s="397">
        <v>2053</v>
      </c>
      <c r="T214" s="397">
        <v>1808</v>
      </c>
      <c r="U214" s="399">
        <f t="shared" si="94"/>
        <v>3861</v>
      </c>
      <c r="V214" s="396">
        <v>1581</v>
      </c>
      <c r="W214" s="397">
        <v>1251</v>
      </c>
      <c r="X214" s="398">
        <f t="shared" si="95"/>
        <v>2832</v>
      </c>
      <c r="Y214" s="397">
        <v>1563</v>
      </c>
      <c r="Z214" s="397">
        <v>1110</v>
      </c>
      <c r="AA214" s="399">
        <f t="shared" si="96"/>
        <v>2673</v>
      </c>
      <c r="AB214" s="396">
        <v>1732</v>
      </c>
      <c r="AC214" s="397">
        <v>1282</v>
      </c>
      <c r="AD214" s="398">
        <f t="shared" si="97"/>
        <v>3014</v>
      </c>
      <c r="AE214" s="397">
        <v>1964</v>
      </c>
      <c r="AF214" s="397">
        <v>1576</v>
      </c>
      <c r="AG214" s="399">
        <f t="shared" si="98"/>
        <v>3540</v>
      </c>
      <c r="AH214" s="396">
        <v>1909</v>
      </c>
      <c r="AI214" s="397">
        <v>1617</v>
      </c>
      <c r="AJ214" s="398">
        <f t="shared" si="99"/>
        <v>3526</v>
      </c>
      <c r="AK214" s="397">
        <v>1627</v>
      </c>
      <c r="AL214" s="397">
        <v>1468</v>
      </c>
      <c r="AM214" s="399">
        <f t="shared" si="100"/>
        <v>3095</v>
      </c>
      <c r="AN214" s="396">
        <v>1265</v>
      </c>
      <c r="AO214" s="397">
        <v>1172</v>
      </c>
      <c r="AP214" s="398">
        <f t="shared" si="101"/>
        <v>2437</v>
      </c>
      <c r="AQ214" s="397">
        <v>1145</v>
      </c>
      <c r="AR214" s="397">
        <v>1103</v>
      </c>
      <c r="AS214" s="399">
        <f t="shared" si="102"/>
        <v>2248</v>
      </c>
      <c r="AT214" s="396">
        <v>1048</v>
      </c>
      <c r="AU214" s="397">
        <v>917</v>
      </c>
      <c r="AV214" s="398">
        <f t="shared" si="103"/>
        <v>1965</v>
      </c>
      <c r="AW214" s="397">
        <v>835</v>
      </c>
      <c r="AX214" s="397">
        <v>740</v>
      </c>
      <c r="AY214" s="399">
        <f t="shared" si="104"/>
        <v>1575</v>
      </c>
      <c r="AZ214" s="396">
        <v>603</v>
      </c>
      <c r="BA214" s="397">
        <v>555</v>
      </c>
      <c r="BB214" s="398">
        <f t="shared" si="105"/>
        <v>1158</v>
      </c>
      <c r="BC214" s="397">
        <v>658</v>
      </c>
      <c r="BD214" s="397">
        <v>463</v>
      </c>
      <c r="BE214" s="399">
        <f t="shared" si="106"/>
        <v>1121</v>
      </c>
      <c r="BF214" s="396">
        <v>284</v>
      </c>
      <c r="BG214" s="397">
        <v>211</v>
      </c>
      <c r="BH214" s="398">
        <f t="shared" si="107"/>
        <v>495</v>
      </c>
      <c r="BJ214" s="403">
        <f t="shared" si="88"/>
        <v>25259</v>
      </c>
      <c r="BK214" s="404">
        <f t="shared" si="88"/>
        <v>22667</v>
      </c>
      <c r="BL214" s="405">
        <f t="shared" si="108"/>
        <v>47926</v>
      </c>
    </row>
    <row r="215" spans="1:64" ht="15">
      <c r="A215" s="2428"/>
      <c r="B215" s="2437"/>
      <c r="C215" s="395" t="s">
        <v>1995</v>
      </c>
      <c r="D215" s="396">
        <v>18</v>
      </c>
      <c r="E215" s="397">
        <v>13</v>
      </c>
      <c r="F215" s="398">
        <f t="shared" si="89"/>
        <v>31</v>
      </c>
      <c r="G215" s="397">
        <v>40</v>
      </c>
      <c r="H215" s="397">
        <v>39</v>
      </c>
      <c r="I215" s="399">
        <f t="shared" si="90"/>
        <v>79</v>
      </c>
      <c r="J215" s="396">
        <v>101</v>
      </c>
      <c r="K215" s="397">
        <v>110</v>
      </c>
      <c r="L215" s="398">
        <f t="shared" si="91"/>
        <v>211</v>
      </c>
      <c r="M215" s="397">
        <v>112</v>
      </c>
      <c r="N215" s="397">
        <v>145</v>
      </c>
      <c r="O215" s="399">
        <f t="shared" si="92"/>
        <v>257</v>
      </c>
      <c r="P215" s="396">
        <v>192</v>
      </c>
      <c r="Q215" s="397">
        <v>164</v>
      </c>
      <c r="R215" s="398">
        <f t="shared" si="93"/>
        <v>356</v>
      </c>
      <c r="S215" s="397">
        <v>115</v>
      </c>
      <c r="T215" s="397">
        <v>96</v>
      </c>
      <c r="U215" s="399">
        <f t="shared" si="94"/>
        <v>211</v>
      </c>
      <c r="V215" s="396">
        <v>138</v>
      </c>
      <c r="W215" s="397">
        <v>75</v>
      </c>
      <c r="X215" s="398">
        <f t="shared" si="95"/>
        <v>213</v>
      </c>
      <c r="Y215" s="397">
        <v>107</v>
      </c>
      <c r="Z215" s="397">
        <v>73</v>
      </c>
      <c r="AA215" s="399">
        <f t="shared" si="96"/>
        <v>180</v>
      </c>
      <c r="AB215" s="396">
        <v>111</v>
      </c>
      <c r="AC215" s="397">
        <v>86</v>
      </c>
      <c r="AD215" s="398">
        <f t="shared" si="97"/>
        <v>197</v>
      </c>
      <c r="AE215" s="397">
        <v>126</v>
      </c>
      <c r="AF215" s="397">
        <v>113</v>
      </c>
      <c r="AG215" s="399">
        <f t="shared" si="98"/>
        <v>239</v>
      </c>
      <c r="AH215" s="396">
        <v>102</v>
      </c>
      <c r="AI215" s="397">
        <v>99</v>
      </c>
      <c r="AJ215" s="398">
        <f t="shared" si="99"/>
        <v>201</v>
      </c>
      <c r="AK215" s="397">
        <v>109</v>
      </c>
      <c r="AL215" s="397">
        <v>90</v>
      </c>
      <c r="AM215" s="399">
        <f t="shared" si="100"/>
        <v>199</v>
      </c>
      <c r="AN215" s="396">
        <v>81</v>
      </c>
      <c r="AO215" s="397">
        <v>82</v>
      </c>
      <c r="AP215" s="398">
        <f t="shared" si="101"/>
        <v>163</v>
      </c>
      <c r="AQ215" s="397">
        <v>70</v>
      </c>
      <c r="AR215" s="397">
        <v>90</v>
      </c>
      <c r="AS215" s="399">
        <f t="shared" si="102"/>
        <v>160</v>
      </c>
      <c r="AT215" s="396">
        <v>79</v>
      </c>
      <c r="AU215" s="397">
        <v>76</v>
      </c>
      <c r="AV215" s="398">
        <f t="shared" si="103"/>
        <v>155</v>
      </c>
      <c r="AW215" s="397">
        <v>66</v>
      </c>
      <c r="AX215" s="397">
        <v>63</v>
      </c>
      <c r="AY215" s="399">
        <f t="shared" si="104"/>
        <v>129</v>
      </c>
      <c r="AZ215" s="396">
        <v>44</v>
      </c>
      <c r="BA215" s="397">
        <v>52</v>
      </c>
      <c r="BB215" s="398">
        <f t="shared" si="105"/>
        <v>96</v>
      </c>
      <c r="BC215" s="397">
        <v>47</v>
      </c>
      <c r="BD215" s="397">
        <v>37</v>
      </c>
      <c r="BE215" s="399">
        <f t="shared" si="106"/>
        <v>84</v>
      </c>
      <c r="BF215" s="396">
        <v>24</v>
      </c>
      <c r="BG215" s="397">
        <v>18</v>
      </c>
      <c r="BH215" s="398">
        <f t="shared" si="107"/>
        <v>42</v>
      </c>
      <c r="BJ215" s="403">
        <f t="shared" si="88"/>
        <v>1682</v>
      </c>
      <c r="BK215" s="404">
        <f t="shared" si="88"/>
        <v>1521</v>
      </c>
      <c r="BL215" s="405">
        <f t="shared" si="108"/>
        <v>3203</v>
      </c>
    </row>
    <row r="216" spans="1:64" ht="15">
      <c r="A216" s="2428"/>
      <c r="B216" s="2437"/>
      <c r="C216" s="395" t="s">
        <v>1996</v>
      </c>
      <c r="D216" s="396">
        <v>67</v>
      </c>
      <c r="E216" s="397">
        <v>69</v>
      </c>
      <c r="F216" s="398">
        <f t="shared" si="89"/>
        <v>136</v>
      </c>
      <c r="G216" s="397">
        <v>178</v>
      </c>
      <c r="H216" s="397">
        <v>156</v>
      </c>
      <c r="I216" s="399">
        <f t="shared" si="90"/>
        <v>334</v>
      </c>
      <c r="J216" s="396">
        <v>452</v>
      </c>
      <c r="K216" s="397">
        <v>442</v>
      </c>
      <c r="L216" s="398">
        <f t="shared" si="91"/>
        <v>894</v>
      </c>
      <c r="M216" s="397">
        <v>503</v>
      </c>
      <c r="N216" s="397">
        <v>539</v>
      </c>
      <c r="O216" s="399">
        <f t="shared" si="92"/>
        <v>1042</v>
      </c>
      <c r="P216" s="396">
        <v>642</v>
      </c>
      <c r="Q216" s="397">
        <v>667</v>
      </c>
      <c r="R216" s="398">
        <f t="shared" si="93"/>
        <v>1309</v>
      </c>
      <c r="S216" s="397">
        <v>529</v>
      </c>
      <c r="T216" s="397">
        <v>494</v>
      </c>
      <c r="U216" s="399">
        <f t="shared" si="94"/>
        <v>1023</v>
      </c>
      <c r="V216" s="396">
        <v>440</v>
      </c>
      <c r="W216" s="397">
        <v>395</v>
      </c>
      <c r="X216" s="398">
        <f t="shared" si="95"/>
        <v>835</v>
      </c>
      <c r="Y216" s="397">
        <v>438</v>
      </c>
      <c r="Z216" s="397">
        <v>352</v>
      </c>
      <c r="AA216" s="399">
        <f t="shared" si="96"/>
        <v>790</v>
      </c>
      <c r="AB216" s="396">
        <v>513</v>
      </c>
      <c r="AC216" s="397">
        <v>448</v>
      </c>
      <c r="AD216" s="398">
        <f t="shared" si="97"/>
        <v>961</v>
      </c>
      <c r="AE216" s="397">
        <v>553</v>
      </c>
      <c r="AF216" s="397">
        <v>478</v>
      </c>
      <c r="AG216" s="399">
        <f t="shared" si="98"/>
        <v>1031</v>
      </c>
      <c r="AH216" s="396">
        <v>506</v>
      </c>
      <c r="AI216" s="397">
        <v>515</v>
      </c>
      <c r="AJ216" s="398">
        <f t="shared" si="99"/>
        <v>1021</v>
      </c>
      <c r="AK216" s="397">
        <v>458</v>
      </c>
      <c r="AL216" s="397">
        <v>494</v>
      </c>
      <c r="AM216" s="399">
        <f t="shared" si="100"/>
        <v>952</v>
      </c>
      <c r="AN216" s="396">
        <v>373</v>
      </c>
      <c r="AO216" s="397">
        <v>398</v>
      </c>
      <c r="AP216" s="398">
        <f t="shared" si="101"/>
        <v>771</v>
      </c>
      <c r="AQ216" s="397">
        <v>310</v>
      </c>
      <c r="AR216" s="397">
        <v>335</v>
      </c>
      <c r="AS216" s="399">
        <f t="shared" si="102"/>
        <v>645</v>
      </c>
      <c r="AT216" s="396">
        <v>254</v>
      </c>
      <c r="AU216" s="397">
        <v>289</v>
      </c>
      <c r="AV216" s="398">
        <f t="shared" si="103"/>
        <v>543</v>
      </c>
      <c r="AW216" s="397">
        <v>194</v>
      </c>
      <c r="AX216" s="397">
        <v>212</v>
      </c>
      <c r="AY216" s="399">
        <f t="shared" si="104"/>
        <v>406</v>
      </c>
      <c r="AZ216" s="396">
        <v>178</v>
      </c>
      <c r="BA216" s="397">
        <v>175</v>
      </c>
      <c r="BB216" s="398">
        <f t="shared" si="105"/>
        <v>353</v>
      </c>
      <c r="BC216" s="397">
        <v>179</v>
      </c>
      <c r="BD216" s="397">
        <v>157</v>
      </c>
      <c r="BE216" s="399">
        <f t="shared" si="106"/>
        <v>336</v>
      </c>
      <c r="BF216" s="396">
        <v>89</v>
      </c>
      <c r="BG216" s="397">
        <v>76</v>
      </c>
      <c r="BH216" s="398">
        <f t="shared" si="107"/>
        <v>165</v>
      </c>
      <c r="BJ216" s="403">
        <f t="shared" si="88"/>
        <v>6856</v>
      </c>
      <c r="BK216" s="404">
        <f t="shared" si="88"/>
        <v>6691</v>
      </c>
      <c r="BL216" s="405">
        <f t="shared" si="108"/>
        <v>13547</v>
      </c>
    </row>
    <row r="217" spans="1:64" ht="15">
      <c r="A217" s="2428"/>
      <c r="B217" s="2437"/>
      <c r="C217" s="395" t="s">
        <v>1997</v>
      </c>
      <c r="D217" s="396">
        <v>68</v>
      </c>
      <c r="E217" s="397">
        <v>82</v>
      </c>
      <c r="F217" s="398">
        <f t="shared" si="89"/>
        <v>150</v>
      </c>
      <c r="G217" s="397">
        <v>140</v>
      </c>
      <c r="H217" s="397">
        <v>155</v>
      </c>
      <c r="I217" s="399">
        <f t="shared" si="90"/>
        <v>295</v>
      </c>
      <c r="J217" s="396">
        <v>222</v>
      </c>
      <c r="K217" s="397">
        <v>260</v>
      </c>
      <c r="L217" s="398">
        <f t="shared" si="91"/>
        <v>482</v>
      </c>
      <c r="M217" s="397">
        <v>302</v>
      </c>
      <c r="N217" s="397">
        <v>316</v>
      </c>
      <c r="O217" s="399">
        <f t="shared" si="92"/>
        <v>618</v>
      </c>
      <c r="P217" s="396">
        <v>337</v>
      </c>
      <c r="Q217" s="397">
        <v>384</v>
      </c>
      <c r="R217" s="398">
        <f t="shared" si="93"/>
        <v>721</v>
      </c>
      <c r="S217" s="397">
        <v>327</v>
      </c>
      <c r="T217" s="397">
        <v>268</v>
      </c>
      <c r="U217" s="399">
        <f t="shared" si="94"/>
        <v>595</v>
      </c>
      <c r="V217" s="396">
        <v>281</v>
      </c>
      <c r="W217" s="397">
        <v>193</v>
      </c>
      <c r="X217" s="398">
        <f t="shared" si="95"/>
        <v>474</v>
      </c>
      <c r="Y217" s="397">
        <v>253</v>
      </c>
      <c r="Z217" s="397">
        <v>201</v>
      </c>
      <c r="AA217" s="399">
        <f t="shared" si="96"/>
        <v>454</v>
      </c>
      <c r="AB217" s="396">
        <v>307</v>
      </c>
      <c r="AC217" s="397">
        <v>246</v>
      </c>
      <c r="AD217" s="398">
        <f t="shared" si="97"/>
        <v>553</v>
      </c>
      <c r="AE217" s="397">
        <v>302</v>
      </c>
      <c r="AF217" s="397">
        <v>286</v>
      </c>
      <c r="AG217" s="399">
        <f t="shared" si="98"/>
        <v>588</v>
      </c>
      <c r="AH217" s="396">
        <v>286</v>
      </c>
      <c r="AI217" s="397">
        <v>283</v>
      </c>
      <c r="AJ217" s="398">
        <f t="shared" si="99"/>
        <v>569</v>
      </c>
      <c r="AK217" s="397">
        <v>237</v>
      </c>
      <c r="AL217" s="397">
        <v>235</v>
      </c>
      <c r="AM217" s="399">
        <f t="shared" si="100"/>
        <v>472</v>
      </c>
      <c r="AN217" s="396">
        <v>209</v>
      </c>
      <c r="AO217" s="397">
        <v>195</v>
      </c>
      <c r="AP217" s="398">
        <f t="shared" si="101"/>
        <v>404</v>
      </c>
      <c r="AQ217" s="397">
        <v>197</v>
      </c>
      <c r="AR217" s="397">
        <v>203</v>
      </c>
      <c r="AS217" s="399">
        <f t="shared" si="102"/>
        <v>400</v>
      </c>
      <c r="AT217" s="396">
        <v>151</v>
      </c>
      <c r="AU217" s="397">
        <v>169</v>
      </c>
      <c r="AV217" s="398">
        <f t="shared" si="103"/>
        <v>320</v>
      </c>
      <c r="AW217" s="397">
        <v>132</v>
      </c>
      <c r="AX217" s="397">
        <v>116</v>
      </c>
      <c r="AY217" s="399">
        <f t="shared" si="104"/>
        <v>248</v>
      </c>
      <c r="AZ217" s="396">
        <v>80</v>
      </c>
      <c r="BA217" s="397">
        <v>86</v>
      </c>
      <c r="BB217" s="398">
        <f t="shared" si="105"/>
        <v>166</v>
      </c>
      <c r="BC217" s="397">
        <v>66</v>
      </c>
      <c r="BD217" s="397">
        <v>70</v>
      </c>
      <c r="BE217" s="399">
        <f t="shared" si="106"/>
        <v>136</v>
      </c>
      <c r="BF217" s="396">
        <v>33</v>
      </c>
      <c r="BG217" s="397">
        <v>33</v>
      </c>
      <c r="BH217" s="398">
        <f t="shared" si="107"/>
        <v>66</v>
      </c>
      <c r="BJ217" s="403">
        <f t="shared" si="88"/>
        <v>3930</v>
      </c>
      <c r="BK217" s="404">
        <f t="shared" si="88"/>
        <v>3781</v>
      </c>
      <c r="BL217" s="405">
        <f t="shared" si="108"/>
        <v>7711</v>
      </c>
    </row>
    <row r="218" spans="1:64" ht="15">
      <c r="A218" s="2428"/>
      <c r="B218" s="2437"/>
      <c r="C218" s="395" t="s">
        <v>1998</v>
      </c>
      <c r="D218" s="396">
        <v>31</v>
      </c>
      <c r="E218" s="397">
        <v>32</v>
      </c>
      <c r="F218" s="398">
        <f t="shared" si="89"/>
        <v>63</v>
      </c>
      <c r="G218" s="397">
        <v>57</v>
      </c>
      <c r="H218" s="397">
        <v>68</v>
      </c>
      <c r="I218" s="399">
        <f t="shared" si="90"/>
        <v>125</v>
      </c>
      <c r="J218" s="396">
        <v>159</v>
      </c>
      <c r="K218" s="397">
        <v>179</v>
      </c>
      <c r="L218" s="398">
        <f t="shared" si="91"/>
        <v>338</v>
      </c>
      <c r="M218" s="397">
        <v>191</v>
      </c>
      <c r="N218" s="397">
        <v>186</v>
      </c>
      <c r="O218" s="399">
        <f t="shared" si="92"/>
        <v>377</v>
      </c>
      <c r="P218" s="396">
        <v>220</v>
      </c>
      <c r="Q218" s="397">
        <v>239</v>
      </c>
      <c r="R218" s="398">
        <f t="shared" si="93"/>
        <v>459</v>
      </c>
      <c r="S218" s="397">
        <v>180</v>
      </c>
      <c r="T218" s="397">
        <v>179</v>
      </c>
      <c r="U218" s="399">
        <f t="shared" si="94"/>
        <v>359</v>
      </c>
      <c r="V218" s="396">
        <v>182</v>
      </c>
      <c r="W218" s="397">
        <v>159</v>
      </c>
      <c r="X218" s="398">
        <f t="shared" si="95"/>
        <v>341</v>
      </c>
      <c r="Y218" s="397">
        <v>179</v>
      </c>
      <c r="Z218" s="397">
        <v>146</v>
      </c>
      <c r="AA218" s="399">
        <f t="shared" si="96"/>
        <v>325</v>
      </c>
      <c r="AB218" s="396">
        <v>185</v>
      </c>
      <c r="AC218" s="397">
        <v>177</v>
      </c>
      <c r="AD218" s="398">
        <f t="shared" si="97"/>
        <v>362</v>
      </c>
      <c r="AE218" s="397">
        <v>200</v>
      </c>
      <c r="AF218" s="397">
        <v>174</v>
      </c>
      <c r="AG218" s="399">
        <f t="shared" si="98"/>
        <v>374</v>
      </c>
      <c r="AH218" s="396">
        <v>175</v>
      </c>
      <c r="AI218" s="397">
        <v>196</v>
      </c>
      <c r="AJ218" s="398">
        <f t="shared" si="99"/>
        <v>371</v>
      </c>
      <c r="AK218" s="397">
        <v>166</v>
      </c>
      <c r="AL218" s="397">
        <v>164</v>
      </c>
      <c r="AM218" s="399">
        <f t="shared" si="100"/>
        <v>330</v>
      </c>
      <c r="AN218" s="396">
        <v>142</v>
      </c>
      <c r="AO218" s="397">
        <v>164</v>
      </c>
      <c r="AP218" s="398">
        <f t="shared" si="101"/>
        <v>306</v>
      </c>
      <c r="AQ218" s="397">
        <v>123</v>
      </c>
      <c r="AR218" s="397">
        <v>134</v>
      </c>
      <c r="AS218" s="399">
        <f t="shared" si="102"/>
        <v>257</v>
      </c>
      <c r="AT218" s="396">
        <v>89</v>
      </c>
      <c r="AU218" s="397">
        <v>118</v>
      </c>
      <c r="AV218" s="398">
        <f t="shared" si="103"/>
        <v>207</v>
      </c>
      <c r="AW218" s="397">
        <v>96</v>
      </c>
      <c r="AX218" s="397">
        <v>100</v>
      </c>
      <c r="AY218" s="399">
        <f t="shared" si="104"/>
        <v>196</v>
      </c>
      <c r="AZ218" s="396">
        <v>47</v>
      </c>
      <c r="BA218" s="397">
        <v>73</v>
      </c>
      <c r="BB218" s="398">
        <f t="shared" si="105"/>
        <v>120</v>
      </c>
      <c r="BC218" s="397">
        <v>74</v>
      </c>
      <c r="BD218" s="397">
        <v>52</v>
      </c>
      <c r="BE218" s="399">
        <f t="shared" si="106"/>
        <v>126</v>
      </c>
      <c r="BF218" s="396">
        <v>36</v>
      </c>
      <c r="BG218" s="397">
        <v>25</v>
      </c>
      <c r="BH218" s="398">
        <f t="shared" si="107"/>
        <v>61</v>
      </c>
      <c r="BJ218" s="403">
        <f t="shared" si="88"/>
        <v>2532</v>
      </c>
      <c r="BK218" s="404">
        <f t="shared" si="88"/>
        <v>2565</v>
      </c>
      <c r="BL218" s="405">
        <f t="shared" si="108"/>
        <v>5097</v>
      </c>
    </row>
    <row r="219" spans="1:64" ht="15">
      <c r="A219" s="2428"/>
      <c r="B219" s="2437"/>
      <c r="C219" s="406" t="s">
        <v>1999</v>
      </c>
      <c r="D219" s="407">
        <v>77</v>
      </c>
      <c r="E219" s="408">
        <v>90</v>
      </c>
      <c r="F219" s="409">
        <f t="shared" si="89"/>
        <v>167</v>
      </c>
      <c r="G219" s="408">
        <v>165</v>
      </c>
      <c r="H219" s="408">
        <v>185</v>
      </c>
      <c r="I219" s="410">
        <f t="shared" si="90"/>
        <v>350</v>
      </c>
      <c r="J219" s="407">
        <v>407</v>
      </c>
      <c r="K219" s="408">
        <v>449</v>
      </c>
      <c r="L219" s="409">
        <f t="shared" si="91"/>
        <v>856</v>
      </c>
      <c r="M219" s="408">
        <v>468</v>
      </c>
      <c r="N219" s="408">
        <v>497</v>
      </c>
      <c r="O219" s="410">
        <f t="shared" si="92"/>
        <v>965</v>
      </c>
      <c r="P219" s="407">
        <v>596</v>
      </c>
      <c r="Q219" s="408">
        <v>609</v>
      </c>
      <c r="R219" s="409">
        <f t="shared" si="93"/>
        <v>1205</v>
      </c>
      <c r="S219" s="408">
        <v>494</v>
      </c>
      <c r="T219" s="408">
        <v>500</v>
      </c>
      <c r="U219" s="410">
        <f t="shared" si="94"/>
        <v>994</v>
      </c>
      <c r="V219" s="407">
        <v>359</v>
      </c>
      <c r="W219" s="408">
        <v>331</v>
      </c>
      <c r="X219" s="409">
        <f t="shared" si="95"/>
        <v>690</v>
      </c>
      <c r="Y219" s="408">
        <v>394</v>
      </c>
      <c r="Z219" s="408">
        <v>345</v>
      </c>
      <c r="AA219" s="410">
        <f t="shared" si="96"/>
        <v>739</v>
      </c>
      <c r="AB219" s="407">
        <v>494</v>
      </c>
      <c r="AC219" s="408">
        <v>427</v>
      </c>
      <c r="AD219" s="409">
        <f t="shared" si="97"/>
        <v>921</v>
      </c>
      <c r="AE219" s="408">
        <v>525</v>
      </c>
      <c r="AF219" s="408">
        <v>456</v>
      </c>
      <c r="AG219" s="410">
        <f t="shared" si="98"/>
        <v>981</v>
      </c>
      <c r="AH219" s="407">
        <v>483</v>
      </c>
      <c r="AI219" s="408">
        <v>517</v>
      </c>
      <c r="AJ219" s="409">
        <f t="shared" si="99"/>
        <v>1000</v>
      </c>
      <c r="AK219" s="408">
        <v>414</v>
      </c>
      <c r="AL219" s="408">
        <v>372</v>
      </c>
      <c r="AM219" s="410">
        <f t="shared" si="100"/>
        <v>786</v>
      </c>
      <c r="AN219" s="407">
        <v>350</v>
      </c>
      <c r="AO219" s="408">
        <v>308</v>
      </c>
      <c r="AP219" s="409">
        <f t="shared" si="101"/>
        <v>658</v>
      </c>
      <c r="AQ219" s="408">
        <v>314</v>
      </c>
      <c r="AR219" s="408">
        <v>319</v>
      </c>
      <c r="AS219" s="410">
        <f t="shared" si="102"/>
        <v>633</v>
      </c>
      <c r="AT219" s="407">
        <v>269</v>
      </c>
      <c r="AU219" s="408">
        <v>247</v>
      </c>
      <c r="AV219" s="409">
        <f t="shared" si="103"/>
        <v>516</v>
      </c>
      <c r="AW219" s="408">
        <v>235</v>
      </c>
      <c r="AX219" s="408">
        <v>266</v>
      </c>
      <c r="AY219" s="410">
        <f t="shared" si="104"/>
        <v>501</v>
      </c>
      <c r="AZ219" s="407">
        <v>200</v>
      </c>
      <c r="BA219" s="408">
        <v>164</v>
      </c>
      <c r="BB219" s="409">
        <f t="shared" si="105"/>
        <v>364</v>
      </c>
      <c r="BC219" s="408">
        <v>189</v>
      </c>
      <c r="BD219" s="408">
        <v>135</v>
      </c>
      <c r="BE219" s="410">
        <f t="shared" si="106"/>
        <v>324</v>
      </c>
      <c r="BF219" s="407">
        <v>88</v>
      </c>
      <c r="BG219" s="408">
        <v>62</v>
      </c>
      <c r="BH219" s="409">
        <f t="shared" si="107"/>
        <v>150</v>
      </c>
      <c r="BJ219" s="411">
        <f t="shared" si="88"/>
        <v>6521</v>
      </c>
      <c r="BK219" s="412">
        <f t="shared" si="88"/>
        <v>6279</v>
      </c>
      <c r="BL219" s="413">
        <f t="shared" si="108"/>
        <v>12800</v>
      </c>
    </row>
    <row r="220" spans="1:64" ht="15">
      <c r="A220" s="2429"/>
      <c r="B220" s="2432" t="s">
        <v>569</v>
      </c>
      <c r="C220" s="2422" t="s">
        <v>1810</v>
      </c>
      <c r="D220" s="629">
        <f t="shared" ref="D220:BH220" si="109">SUM(D199:D219)</f>
        <v>3805</v>
      </c>
      <c r="E220" s="630">
        <f t="shared" si="109"/>
        <v>3994</v>
      </c>
      <c r="F220" s="631">
        <f t="shared" si="109"/>
        <v>7799</v>
      </c>
      <c r="G220" s="632">
        <f t="shared" si="109"/>
        <v>7073</v>
      </c>
      <c r="H220" s="632">
        <f t="shared" si="109"/>
        <v>7287</v>
      </c>
      <c r="I220" s="632">
        <f t="shared" si="109"/>
        <v>14360</v>
      </c>
      <c r="J220" s="629">
        <f t="shared" si="109"/>
        <v>13507</v>
      </c>
      <c r="K220" s="630">
        <f t="shared" si="109"/>
        <v>14168</v>
      </c>
      <c r="L220" s="631">
        <f t="shared" si="109"/>
        <v>27675</v>
      </c>
      <c r="M220" s="632">
        <f t="shared" si="109"/>
        <v>15583</v>
      </c>
      <c r="N220" s="632">
        <f t="shared" si="109"/>
        <v>16242</v>
      </c>
      <c r="O220" s="632">
        <f t="shared" si="109"/>
        <v>31825</v>
      </c>
      <c r="P220" s="629">
        <f t="shared" si="109"/>
        <v>17652</v>
      </c>
      <c r="Q220" s="630">
        <f t="shared" si="109"/>
        <v>18287</v>
      </c>
      <c r="R220" s="631">
        <f t="shared" si="109"/>
        <v>35939</v>
      </c>
      <c r="S220" s="632">
        <f t="shared" si="109"/>
        <v>16792</v>
      </c>
      <c r="T220" s="632">
        <f t="shared" si="109"/>
        <v>14821</v>
      </c>
      <c r="U220" s="632">
        <f t="shared" si="109"/>
        <v>31613</v>
      </c>
      <c r="V220" s="629">
        <f t="shared" si="109"/>
        <v>14434</v>
      </c>
      <c r="W220" s="630">
        <f t="shared" si="109"/>
        <v>10927</v>
      </c>
      <c r="X220" s="631">
        <f t="shared" si="109"/>
        <v>25361</v>
      </c>
      <c r="Y220" s="632">
        <f t="shared" si="109"/>
        <v>13634</v>
      </c>
      <c r="Z220" s="632">
        <f t="shared" si="109"/>
        <v>10335</v>
      </c>
      <c r="AA220" s="632">
        <f t="shared" si="109"/>
        <v>23969</v>
      </c>
      <c r="AB220" s="629">
        <f t="shared" si="109"/>
        <v>15542</v>
      </c>
      <c r="AC220" s="630">
        <f t="shared" si="109"/>
        <v>12234</v>
      </c>
      <c r="AD220" s="631">
        <f t="shared" si="109"/>
        <v>27776</v>
      </c>
      <c r="AE220" s="632">
        <f t="shared" si="109"/>
        <v>16107</v>
      </c>
      <c r="AF220" s="632">
        <f t="shared" si="109"/>
        <v>13407</v>
      </c>
      <c r="AG220" s="632">
        <f t="shared" si="109"/>
        <v>29514</v>
      </c>
      <c r="AH220" s="629">
        <f t="shared" si="109"/>
        <v>15247</v>
      </c>
      <c r="AI220" s="630">
        <f t="shared" si="109"/>
        <v>13963</v>
      </c>
      <c r="AJ220" s="631">
        <f t="shared" si="109"/>
        <v>29210</v>
      </c>
      <c r="AK220" s="632">
        <f t="shared" si="109"/>
        <v>13304</v>
      </c>
      <c r="AL220" s="632">
        <f t="shared" si="109"/>
        <v>12071</v>
      </c>
      <c r="AM220" s="632">
        <f t="shared" si="109"/>
        <v>25375</v>
      </c>
      <c r="AN220" s="629">
        <f t="shared" si="109"/>
        <v>10695</v>
      </c>
      <c r="AO220" s="630">
        <f t="shared" si="109"/>
        <v>9888</v>
      </c>
      <c r="AP220" s="631">
        <f t="shared" si="109"/>
        <v>20583</v>
      </c>
      <c r="AQ220" s="632">
        <f t="shared" si="109"/>
        <v>9505</v>
      </c>
      <c r="AR220" s="632">
        <f t="shared" si="109"/>
        <v>8689</v>
      </c>
      <c r="AS220" s="632">
        <f t="shared" si="109"/>
        <v>18194</v>
      </c>
      <c r="AT220" s="629">
        <f t="shared" si="109"/>
        <v>8249</v>
      </c>
      <c r="AU220" s="630">
        <f t="shared" si="109"/>
        <v>7494</v>
      </c>
      <c r="AV220" s="631">
        <f t="shared" si="109"/>
        <v>15743</v>
      </c>
      <c r="AW220" s="632">
        <f t="shared" si="109"/>
        <v>6820</v>
      </c>
      <c r="AX220" s="632">
        <f t="shared" si="109"/>
        <v>5966</v>
      </c>
      <c r="AY220" s="632">
        <f t="shared" si="109"/>
        <v>12786</v>
      </c>
      <c r="AZ220" s="629">
        <f t="shared" si="109"/>
        <v>5114</v>
      </c>
      <c r="BA220" s="630">
        <f t="shared" si="109"/>
        <v>4199</v>
      </c>
      <c r="BB220" s="631">
        <f t="shared" si="109"/>
        <v>9313</v>
      </c>
      <c r="BC220" s="632">
        <f t="shared" si="109"/>
        <v>5259</v>
      </c>
      <c r="BD220" s="632">
        <f t="shared" si="109"/>
        <v>3433</v>
      </c>
      <c r="BE220" s="632">
        <f t="shared" si="109"/>
        <v>8692</v>
      </c>
      <c r="BF220" s="629">
        <f t="shared" si="109"/>
        <v>2352</v>
      </c>
      <c r="BG220" s="630">
        <f t="shared" si="109"/>
        <v>1578</v>
      </c>
      <c r="BH220" s="630">
        <f t="shared" si="109"/>
        <v>3930</v>
      </c>
      <c r="BJ220" s="648">
        <f>SUM(BJ199:BJ219)</f>
        <v>210674</v>
      </c>
      <c r="BK220" s="648">
        <f>SUM(BK199:BK219)</f>
        <v>188983</v>
      </c>
      <c r="BL220" s="648">
        <f>SUM(BL199:BL219)</f>
        <v>399657</v>
      </c>
    </row>
    <row r="221" spans="1:64" ht="15">
      <c r="A221" s="2427" t="s">
        <v>2000</v>
      </c>
      <c r="B221" s="2430" t="s">
        <v>1309</v>
      </c>
      <c r="C221" s="414" t="s">
        <v>1620</v>
      </c>
      <c r="D221" s="415">
        <v>2670</v>
      </c>
      <c r="E221" s="416">
        <v>2752</v>
      </c>
      <c r="F221" s="417">
        <f t="shared" si="89"/>
        <v>5422</v>
      </c>
      <c r="G221" s="416">
        <v>4302</v>
      </c>
      <c r="H221" s="416">
        <v>4516</v>
      </c>
      <c r="I221" s="418">
        <f t="shared" si="90"/>
        <v>8818</v>
      </c>
      <c r="J221" s="415">
        <v>7212</v>
      </c>
      <c r="K221" s="416">
        <v>7693</v>
      </c>
      <c r="L221" s="417">
        <f t="shared" si="91"/>
        <v>14905</v>
      </c>
      <c r="M221" s="416">
        <v>7882</v>
      </c>
      <c r="N221" s="416">
        <v>8381</v>
      </c>
      <c r="O221" s="418">
        <f t="shared" si="92"/>
        <v>16263</v>
      </c>
      <c r="P221" s="415">
        <v>8907</v>
      </c>
      <c r="Q221" s="416">
        <v>8879</v>
      </c>
      <c r="R221" s="417">
        <f t="shared" si="93"/>
        <v>17786</v>
      </c>
      <c r="S221" s="416">
        <v>9446</v>
      </c>
      <c r="T221" s="416">
        <v>7290</v>
      </c>
      <c r="U221" s="418">
        <f t="shared" si="94"/>
        <v>16736</v>
      </c>
      <c r="V221" s="415">
        <v>8043</v>
      </c>
      <c r="W221" s="416">
        <v>5536</v>
      </c>
      <c r="X221" s="417">
        <f t="shared" si="95"/>
        <v>13579</v>
      </c>
      <c r="Y221" s="416">
        <v>7913</v>
      </c>
      <c r="Z221" s="416">
        <v>5309</v>
      </c>
      <c r="AA221" s="418">
        <f t="shared" si="96"/>
        <v>13222</v>
      </c>
      <c r="AB221" s="415">
        <v>8304</v>
      </c>
      <c r="AC221" s="416">
        <v>6026</v>
      </c>
      <c r="AD221" s="417">
        <f t="shared" si="97"/>
        <v>14330</v>
      </c>
      <c r="AE221" s="416">
        <v>7956</v>
      </c>
      <c r="AF221" s="416">
        <v>5915</v>
      </c>
      <c r="AG221" s="418">
        <f t="shared" si="98"/>
        <v>13871</v>
      </c>
      <c r="AH221" s="415">
        <v>7670</v>
      </c>
      <c r="AI221" s="416">
        <v>5857</v>
      </c>
      <c r="AJ221" s="417">
        <f t="shared" si="99"/>
        <v>13527</v>
      </c>
      <c r="AK221" s="416">
        <v>6434</v>
      </c>
      <c r="AL221" s="416">
        <v>5098</v>
      </c>
      <c r="AM221" s="418">
        <f t="shared" si="100"/>
        <v>11532</v>
      </c>
      <c r="AN221" s="415">
        <v>5357</v>
      </c>
      <c r="AO221" s="416">
        <v>4328</v>
      </c>
      <c r="AP221" s="417">
        <f t="shared" si="101"/>
        <v>9685</v>
      </c>
      <c r="AQ221" s="416">
        <v>4825</v>
      </c>
      <c r="AR221" s="416">
        <v>3591</v>
      </c>
      <c r="AS221" s="418">
        <f t="shared" si="102"/>
        <v>8416</v>
      </c>
      <c r="AT221" s="415">
        <v>4205</v>
      </c>
      <c r="AU221" s="416">
        <v>3166</v>
      </c>
      <c r="AV221" s="417">
        <f t="shared" si="103"/>
        <v>7371</v>
      </c>
      <c r="AW221" s="416">
        <v>3586</v>
      </c>
      <c r="AX221" s="416">
        <v>2456</v>
      </c>
      <c r="AY221" s="418">
        <f t="shared" si="104"/>
        <v>6042</v>
      </c>
      <c r="AZ221" s="415">
        <v>2872</v>
      </c>
      <c r="BA221" s="416">
        <v>1740</v>
      </c>
      <c r="BB221" s="417">
        <f t="shared" si="105"/>
        <v>4612</v>
      </c>
      <c r="BC221" s="416">
        <v>2985</v>
      </c>
      <c r="BD221" s="416">
        <v>1538</v>
      </c>
      <c r="BE221" s="418">
        <f t="shared" si="106"/>
        <v>4523</v>
      </c>
      <c r="BF221" s="415">
        <v>1352</v>
      </c>
      <c r="BG221" s="416">
        <v>706</v>
      </c>
      <c r="BH221" s="417">
        <f t="shared" si="107"/>
        <v>2058</v>
      </c>
      <c r="BJ221" s="400">
        <f t="shared" ref="BJ221:BK241" si="110">BF221+D221+G221+J221+M221+P221+S221+V221+Y221+AB221+AE221+AH221+AK221+AN221+AQ221+AT221+AW221+AZ221+BC221</f>
        <v>111921</v>
      </c>
      <c r="BK221" s="401">
        <f t="shared" si="110"/>
        <v>90777</v>
      </c>
      <c r="BL221" s="402">
        <f t="shared" si="108"/>
        <v>202698</v>
      </c>
    </row>
    <row r="222" spans="1:64" ht="15">
      <c r="A222" s="2428"/>
      <c r="B222" s="2431"/>
      <c r="C222" s="395" t="s">
        <v>2002</v>
      </c>
      <c r="D222" s="396">
        <v>56</v>
      </c>
      <c r="E222" s="397">
        <v>68</v>
      </c>
      <c r="F222" s="398">
        <f t="shared" si="89"/>
        <v>124</v>
      </c>
      <c r="G222" s="397">
        <v>176</v>
      </c>
      <c r="H222" s="397">
        <v>175</v>
      </c>
      <c r="I222" s="399">
        <f t="shared" si="90"/>
        <v>351</v>
      </c>
      <c r="J222" s="396">
        <v>513</v>
      </c>
      <c r="K222" s="397">
        <v>601</v>
      </c>
      <c r="L222" s="398">
        <f t="shared" si="91"/>
        <v>1114</v>
      </c>
      <c r="M222" s="397">
        <v>689</v>
      </c>
      <c r="N222" s="397">
        <v>689</v>
      </c>
      <c r="O222" s="399">
        <f t="shared" si="92"/>
        <v>1378</v>
      </c>
      <c r="P222" s="396">
        <v>803</v>
      </c>
      <c r="Q222" s="397">
        <v>813</v>
      </c>
      <c r="R222" s="398">
        <f t="shared" si="93"/>
        <v>1616</v>
      </c>
      <c r="S222" s="397">
        <v>653</v>
      </c>
      <c r="T222" s="397">
        <v>611</v>
      </c>
      <c r="U222" s="399">
        <f t="shared" si="94"/>
        <v>1264</v>
      </c>
      <c r="V222" s="396">
        <v>555</v>
      </c>
      <c r="W222" s="397">
        <v>494</v>
      </c>
      <c r="X222" s="398">
        <f t="shared" si="95"/>
        <v>1049</v>
      </c>
      <c r="Y222" s="397">
        <v>505</v>
      </c>
      <c r="Z222" s="397">
        <v>425</v>
      </c>
      <c r="AA222" s="399">
        <f t="shared" si="96"/>
        <v>930</v>
      </c>
      <c r="AB222" s="396">
        <v>570</v>
      </c>
      <c r="AC222" s="397">
        <v>539</v>
      </c>
      <c r="AD222" s="398">
        <f t="shared" si="97"/>
        <v>1109</v>
      </c>
      <c r="AE222" s="397">
        <v>599</v>
      </c>
      <c r="AF222" s="397">
        <v>571</v>
      </c>
      <c r="AG222" s="399">
        <f t="shared" si="98"/>
        <v>1170</v>
      </c>
      <c r="AH222" s="396">
        <v>562</v>
      </c>
      <c r="AI222" s="397">
        <v>606</v>
      </c>
      <c r="AJ222" s="398">
        <f t="shared" si="99"/>
        <v>1168</v>
      </c>
      <c r="AK222" s="397">
        <v>526</v>
      </c>
      <c r="AL222" s="397">
        <v>535</v>
      </c>
      <c r="AM222" s="399">
        <f t="shared" si="100"/>
        <v>1061</v>
      </c>
      <c r="AN222" s="396">
        <v>431</v>
      </c>
      <c r="AO222" s="397">
        <v>495</v>
      </c>
      <c r="AP222" s="398">
        <f t="shared" si="101"/>
        <v>926</v>
      </c>
      <c r="AQ222" s="397">
        <v>381</v>
      </c>
      <c r="AR222" s="397">
        <v>426</v>
      </c>
      <c r="AS222" s="399">
        <f t="shared" si="102"/>
        <v>807</v>
      </c>
      <c r="AT222" s="396">
        <v>345</v>
      </c>
      <c r="AU222" s="397">
        <v>363</v>
      </c>
      <c r="AV222" s="398">
        <f t="shared" si="103"/>
        <v>708</v>
      </c>
      <c r="AW222" s="397">
        <v>329</v>
      </c>
      <c r="AX222" s="397">
        <v>284</v>
      </c>
      <c r="AY222" s="399">
        <f t="shared" si="104"/>
        <v>613</v>
      </c>
      <c r="AZ222" s="396">
        <v>243</v>
      </c>
      <c r="BA222" s="397">
        <v>192</v>
      </c>
      <c r="BB222" s="398">
        <f t="shared" si="105"/>
        <v>435</v>
      </c>
      <c r="BC222" s="397">
        <v>244</v>
      </c>
      <c r="BD222" s="397">
        <v>181</v>
      </c>
      <c r="BE222" s="399">
        <f t="shared" si="106"/>
        <v>425</v>
      </c>
      <c r="BF222" s="396">
        <v>131</v>
      </c>
      <c r="BG222" s="397">
        <v>98</v>
      </c>
      <c r="BH222" s="398">
        <f t="shared" si="107"/>
        <v>229</v>
      </c>
      <c r="BJ222" s="403">
        <f t="shared" si="110"/>
        <v>8311</v>
      </c>
      <c r="BK222" s="404">
        <f t="shared" si="110"/>
        <v>8166</v>
      </c>
      <c r="BL222" s="405">
        <f t="shared" si="108"/>
        <v>16477</v>
      </c>
    </row>
    <row r="223" spans="1:64" ht="15">
      <c r="A223" s="2428"/>
      <c r="B223" s="2431"/>
      <c r="C223" s="395" t="s">
        <v>2003</v>
      </c>
      <c r="D223" s="396">
        <v>112</v>
      </c>
      <c r="E223" s="397">
        <v>134</v>
      </c>
      <c r="F223" s="398">
        <f t="shared" si="89"/>
        <v>246</v>
      </c>
      <c r="G223" s="397">
        <v>260</v>
      </c>
      <c r="H223" s="397">
        <v>259</v>
      </c>
      <c r="I223" s="399">
        <f t="shared" si="90"/>
        <v>519</v>
      </c>
      <c r="J223" s="396">
        <v>489</v>
      </c>
      <c r="K223" s="397">
        <v>505</v>
      </c>
      <c r="L223" s="398">
        <f t="shared" si="91"/>
        <v>994</v>
      </c>
      <c r="M223" s="397">
        <v>574</v>
      </c>
      <c r="N223" s="397">
        <v>607</v>
      </c>
      <c r="O223" s="399">
        <f t="shared" si="92"/>
        <v>1181</v>
      </c>
      <c r="P223" s="396">
        <v>666</v>
      </c>
      <c r="Q223" s="397">
        <v>714</v>
      </c>
      <c r="R223" s="398">
        <f t="shared" si="93"/>
        <v>1380</v>
      </c>
      <c r="S223" s="397">
        <v>585</v>
      </c>
      <c r="T223" s="397">
        <v>492</v>
      </c>
      <c r="U223" s="399">
        <f t="shared" si="94"/>
        <v>1077</v>
      </c>
      <c r="V223" s="396">
        <v>442</v>
      </c>
      <c r="W223" s="397">
        <v>367</v>
      </c>
      <c r="X223" s="398">
        <f t="shared" si="95"/>
        <v>809</v>
      </c>
      <c r="Y223" s="397">
        <v>430</v>
      </c>
      <c r="Z223" s="397">
        <v>356</v>
      </c>
      <c r="AA223" s="399">
        <f t="shared" si="96"/>
        <v>786</v>
      </c>
      <c r="AB223" s="396">
        <v>517</v>
      </c>
      <c r="AC223" s="397">
        <v>410</v>
      </c>
      <c r="AD223" s="398">
        <f t="shared" si="97"/>
        <v>927</v>
      </c>
      <c r="AE223" s="397">
        <v>542</v>
      </c>
      <c r="AF223" s="397">
        <v>470</v>
      </c>
      <c r="AG223" s="399">
        <f t="shared" si="98"/>
        <v>1012</v>
      </c>
      <c r="AH223" s="396">
        <v>455</v>
      </c>
      <c r="AI223" s="397">
        <v>477</v>
      </c>
      <c r="AJ223" s="398">
        <f t="shared" si="99"/>
        <v>932</v>
      </c>
      <c r="AK223" s="397">
        <v>415</v>
      </c>
      <c r="AL223" s="397">
        <v>424</v>
      </c>
      <c r="AM223" s="399">
        <f t="shared" si="100"/>
        <v>839</v>
      </c>
      <c r="AN223" s="396">
        <v>392</v>
      </c>
      <c r="AO223" s="397">
        <v>355</v>
      </c>
      <c r="AP223" s="398">
        <f t="shared" si="101"/>
        <v>747</v>
      </c>
      <c r="AQ223" s="397">
        <v>366</v>
      </c>
      <c r="AR223" s="397">
        <v>313</v>
      </c>
      <c r="AS223" s="399">
        <f t="shared" si="102"/>
        <v>679</v>
      </c>
      <c r="AT223" s="396">
        <v>293</v>
      </c>
      <c r="AU223" s="397">
        <v>306</v>
      </c>
      <c r="AV223" s="398">
        <f t="shared" si="103"/>
        <v>599</v>
      </c>
      <c r="AW223" s="397">
        <v>275</v>
      </c>
      <c r="AX223" s="397">
        <v>275</v>
      </c>
      <c r="AY223" s="399">
        <f t="shared" si="104"/>
        <v>550</v>
      </c>
      <c r="AZ223" s="396">
        <v>224</v>
      </c>
      <c r="BA223" s="397">
        <v>207</v>
      </c>
      <c r="BB223" s="398">
        <f t="shared" si="105"/>
        <v>431</v>
      </c>
      <c r="BC223" s="397">
        <v>211</v>
      </c>
      <c r="BD223" s="397">
        <v>172</v>
      </c>
      <c r="BE223" s="399">
        <f t="shared" si="106"/>
        <v>383</v>
      </c>
      <c r="BF223" s="396">
        <v>102</v>
      </c>
      <c r="BG223" s="397">
        <v>83</v>
      </c>
      <c r="BH223" s="398">
        <f t="shared" si="107"/>
        <v>185</v>
      </c>
      <c r="BJ223" s="403">
        <f t="shared" si="110"/>
        <v>7350</v>
      </c>
      <c r="BK223" s="404">
        <f t="shared" si="110"/>
        <v>6926</v>
      </c>
      <c r="BL223" s="405">
        <f t="shared" si="108"/>
        <v>14276</v>
      </c>
    </row>
    <row r="224" spans="1:64" ht="15">
      <c r="A224" s="2428"/>
      <c r="B224" s="2431"/>
      <c r="C224" s="395" t="s">
        <v>2004</v>
      </c>
      <c r="D224" s="396">
        <v>65</v>
      </c>
      <c r="E224" s="397">
        <v>70</v>
      </c>
      <c r="F224" s="398">
        <f t="shared" si="89"/>
        <v>135</v>
      </c>
      <c r="G224" s="397">
        <v>112</v>
      </c>
      <c r="H224" s="397">
        <v>112</v>
      </c>
      <c r="I224" s="399">
        <f t="shared" si="90"/>
        <v>224</v>
      </c>
      <c r="J224" s="396">
        <v>184</v>
      </c>
      <c r="K224" s="397">
        <v>220</v>
      </c>
      <c r="L224" s="398">
        <f t="shared" si="91"/>
        <v>404</v>
      </c>
      <c r="M224" s="397">
        <v>255</v>
      </c>
      <c r="N224" s="397">
        <v>300</v>
      </c>
      <c r="O224" s="399">
        <f t="shared" si="92"/>
        <v>555</v>
      </c>
      <c r="P224" s="396">
        <v>230</v>
      </c>
      <c r="Q224" s="397">
        <v>247</v>
      </c>
      <c r="R224" s="398">
        <f t="shared" si="93"/>
        <v>477</v>
      </c>
      <c r="S224" s="397">
        <v>183</v>
      </c>
      <c r="T224" s="397">
        <v>192</v>
      </c>
      <c r="U224" s="399">
        <f t="shared" si="94"/>
        <v>375</v>
      </c>
      <c r="V224" s="396">
        <v>158</v>
      </c>
      <c r="W224" s="397">
        <v>182</v>
      </c>
      <c r="X224" s="398">
        <f t="shared" si="95"/>
        <v>340</v>
      </c>
      <c r="Y224" s="397">
        <v>145</v>
      </c>
      <c r="Z224" s="397">
        <v>167</v>
      </c>
      <c r="AA224" s="399">
        <f t="shared" si="96"/>
        <v>312</v>
      </c>
      <c r="AB224" s="396">
        <v>162</v>
      </c>
      <c r="AC224" s="397">
        <v>175</v>
      </c>
      <c r="AD224" s="398">
        <f t="shared" si="97"/>
        <v>337</v>
      </c>
      <c r="AE224" s="397">
        <v>171</v>
      </c>
      <c r="AF224" s="397">
        <v>174</v>
      </c>
      <c r="AG224" s="399">
        <f t="shared" si="98"/>
        <v>345</v>
      </c>
      <c r="AH224" s="396">
        <v>126</v>
      </c>
      <c r="AI224" s="397">
        <v>153</v>
      </c>
      <c r="AJ224" s="398">
        <f t="shared" si="99"/>
        <v>279</v>
      </c>
      <c r="AK224" s="397">
        <v>104</v>
      </c>
      <c r="AL224" s="397">
        <v>136</v>
      </c>
      <c r="AM224" s="399">
        <f t="shared" si="100"/>
        <v>240</v>
      </c>
      <c r="AN224" s="396">
        <v>97</v>
      </c>
      <c r="AO224" s="397">
        <v>101</v>
      </c>
      <c r="AP224" s="398">
        <f t="shared" si="101"/>
        <v>198</v>
      </c>
      <c r="AQ224" s="397">
        <v>107</v>
      </c>
      <c r="AR224" s="397">
        <v>96</v>
      </c>
      <c r="AS224" s="399">
        <f t="shared" si="102"/>
        <v>203</v>
      </c>
      <c r="AT224" s="396">
        <v>83</v>
      </c>
      <c r="AU224" s="397">
        <v>92</v>
      </c>
      <c r="AV224" s="398">
        <f t="shared" si="103"/>
        <v>175</v>
      </c>
      <c r="AW224" s="397">
        <v>59</v>
      </c>
      <c r="AX224" s="397">
        <v>103</v>
      </c>
      <c r="AY224" s="399">
        <f t="shared" si="104"/>
        <v>162</v>
      </c>
      <c r="AZ224" s="396">
        <v>58</v>
      </c>
      <c r="BA224" s="397">
        <v>68</v>
      </c>
      <c r="BB224" s="398">
        <f t="shared" si="105"/>
        <v>126</v>
      </c>
      <c r="BC224" s="397">
        <v>49</v>
      </c>
      <c r="BD224" s="397">
        <v>56</v>
      </c>
      <c r="BE224" s="399">
        <f t="shared" si="106"/>
        <v>105</v>
      </c>
      <c r="BF224" s="396">
        <v>30</v>
      </c>
      <c r="BG224" s="397">
        <v>32</v>
      </c>
      <c r="BH224" s="398">
        <f t="shared" si="107"/>
        <v>62</v>
      </c>
      <c r="BJ224" s="403">
        <f t="shared" si="110"/>
        <v>2378</v>
      </c>
      <c r="BK224" s="404">
        <f t="shared" si="110"/>
        <v>2676</v>
      </c>
      <c r="BL224" s="405">
        <f t="shared" si="108"/>
        <v>5054</v>
      </c>
    </row>
    <row r="225" spans="1:64" ht="15">
      <c r="A225" s="2428"/>
      <c r="B225" s="2431"/>
      <c r="C225" s="395" t="s">
        <v>2005</v>
      </c>
      <c r="D225" s="396">
        <v>142</v>
      </c>
      <c r="E225" s="397">
        <v>159</v>
      </c>
      <c r="F225" s="398">
        <f t="shared" si="89"/>
        <v>301</v>
      </c>
      <c r="G225" s="397">
        <v>319</v>
      </c>
      <c r="H225" s="397">
        <v>325</v>
      </c>
      <c r="I225" s="399">
        <f t="shared" si="90"/>
        <v>644</v>
      </c>
      <c r="J225" s="396">
        <v>759</v>
      </c>
      <c r="K225" s="397">
        <v>806</v>
      </c>
      <c r="L225" s="398">
        <f t="shared" si="91"/>
        <v>1565</v>
      </c>
      <c r="M225" s="397">
        <v>920</v>
      </c>
      <c r="N225" s="397">
        <v>927</v>
      </c>
      <c r="O225" s="399">
        <f t="shared" si="92"/>
        <v>1847</v>
      </c>
      <c r="P225" s="396">
        <v>994</v>
      </c>
      <c r="Q225" s="397">
        <v>1028</v>
      </c>
      <c r="R225" s="398">
        <f t="shared" si="93"/>
        <v>2022</v>
      </c>
      <c r="S225" s="397">
        <v>766</v>
      </c>
      <c r="T225" s="397">
        <v>683</v>
      </c>
      <c r="U225" s="399">
        <f t="shared" si="94"/>
        <v>1449</v>
      </c>
      <c r="V225" s="396">
        <v>785</v>
      </c>
      <c r="W225" s="397">
        <v>508</v>
      </c>
      <c r="X225" s="398">
        <f t="shared" si="95"/>
        <v>1293</v>
      </c>
      <c r="Y225" s="397">
        <v>707</v>
      </c>
      <c r="Z225" s="397">
        <v>542</v>
      </c>
      <c r="AA225" s="399">
        <f t="shared" si="96"/>
        <v>1249</v>
      </c>
      <c r="AB225" s="396">
        <v>845</v>
      </c>
      <c r="AC225" s="397">
        <v>658</v>
      </c>
      <c r="AD225" s="398">
        <f t="shared" si="97"/>
        <v>1503</v>
      </c>
      <c r="AE225" s="397">
        <v>795</v>
      </c>
      <c r="AF225" s="397">
        <v>699</v>
      </c>
      <c r="AG225" s="399">
        <f t="shared" si="98"/>
        <v>1494</v>
      </c>
      <c r="AH225" s="396">
        <v>747</v>
      </c>
      <c r="AI225" s="397">
        <v>686</v>
      </c>
      <c r="AJ225" s="398">
        <f t="shared" si="99"/>
        <v>1433</v>
      </c>
      <c r="AK225" s="397">
        <v>659</v>
      </c>
      <c r="AL225" s="397">
        <v>656</v>
      </c>
      <c r="AM225" s="399">
        <f t="shared" si="100"/>
        <v>1315</v>
      </c>
      <c r="AN225" s="396">
        <v>532</v>
      </c>
      <c r="AO225" s="397">
        <v>557</v>
      </c>
      <c r="AP225" s="398">
        <f t="shared" si="101"/>
        <v>1089</v>
      </c>
      <c r="AQ225" s="397">
        <v>483</v>
      </c>
      <c r="AR225" s="397">
        <v>458</v>
      </c>
      <c r="AS225" s="399">
        <f t="shared" si="102"/>
        <v>941</v>
      </c>
      <c r="AT225" s="396">
        <v>416</v>
      </c>
      <c r="AU225" s="397">
        <v>421</v>
      </c>
      <c r="AV225" s="398">
        <f t="shared" si="103"/>
        <v>837</v>
      </c>
      <c r="AW225" s="397">
        <v>355</v>
      </c>
      <c r="AX225" s="397">
        <v>323</v>
      </c>
      <c r="AY225" s="399">
        <f t="shared" si="104"/>
        <v>678</v>
      </c>
      <c r="AZ225" s="396">
        <v>282</v>
      </c>
      <c r="BA225" s="397">
        <v>263</v>
      </c>
      <c r="BB225" s="398">
        <f t="shared" si="105"/>
        <v>545</v>
      </c>
      <c r="BC225" s="397">
        <v>292</v>
      </c>
      <c r="BD225" s="397">
        <v>196</v>
      </c>
      <c r="BE225" s="399">
        <f t="shared" si="106"/>
        <v>488</v>
      </c>
      <c r="BF225" s="396">
        <v>146</v>
      </c>
      <c r="BG225" s="397">
        <v>96</v>
      </c>
      <c r="BH225" s="398">
        <f t="shared" si="107"/>
        <v>242</v>
      </c>
      <c r="BJ225" s="403">
        <f t="shared" si="110"/>
        <v>10944</v>
      </c>
      <c r="BK225" s="404">
        <f t="shared" si="110"/>
        <v>9991</v>
      </c>
      <c r="BL225" s="405">
        <f t="shared" si="108"/>
        <v>20935</v>
      </c>
    </row>
    <row r="226" spans="1:64" ht="15">
      <c r="A226" s="2428"/>
      <c r="B226" s="2431"/>
      <c r="C226" s="395" t="s">
        <v>2006</v>
      </c>
      <c r="D226" s="396">
        <v>56</v>
      </c>
      <c r="E226" s="397">
        <v>70</v>
      </c>
      <c r="F226" s="398">
        <f t="shared" si="89"/>
        <v>126</v>
      </c>
      <c r="G226" s="397">
        <v>156</v>
      </c>
      <c r="H226" s="397">
        <v>177</v>
      </c>
      <c r="I226" s="399">
        <f t="shared" si="90"/>
        <v>333</v>
      </c>
      <c r="J226" s="396">
        <v>400</v>
      </c>
      <c r="K226" s="397">
        <v>417</v>
      </c>
      <c r="L226" s="398">
        <f t="shared" si="91"/>
        <v>817</v>
      </c>
      <c r="M226" s="397">
        <v>481</v>
      </c>
      <c r="N226" s="397">
        <v>523</v>
      </c>
      <c r="O226" s="399">
        <f t="shared" si="92"/>
        <v>1004</v>
      </c>
      <c r="P226" s="396">
        <v>509</v>
      </c>
      <c r="Q226" s="397">
        <v>585</v>
      </c>
      <c r="R226" s="398">
        <f t="shared" si="93"/>
        <v>1094</v>
      </c>
      <c r="S226" s="397">
        <v>438</v>
      </c>
      <c r="T226" s="397">
        <v>362</v>
      </c>
      <c r="U226" s="399">
        <f t="shared" si="94"/>
        <v>800</v>
      </c>
      <c r="V226" s="396">
        <v>403</v>
      </c>
      <c r="W226" s="397">
        <v>358</v>
      </c>
      <c r="X226" s="398">
        <f t="shared" si="95"/>
        <v>761</v>
      </c>
      <c r="Y226" s="397">
        <v>400</v>
      </c>
      <c r="Z226" s="397">
        <v>302</v>
      </c>
      <c r="AA226" s="399">
        <f t="shared" si="96"/>
        <v>702</v>
      </c>
      <c r="AB226" s="396">
        <v>353</v>
      </c>
      <c r="AC226" s="397">
        <v>327</v>
      </c>
      <c r="AD226" s="398">
        <f t="shared" si="97"/>
        <v>680</v>
      </c>
      <c r="AE226" s="397">
        <v>353</v>
      </c>
      <c r="AF226" s="397">
        <v>349</v>
      </c>
      <c r="AG226" s="399">
        <f t="shared" si="98"/>
        <v>702</v>
      </c>
      <c r="AH226" s="396">
        <v>355</v>
      </c>
      <c r="AI226" s="397">
        <v>396</v>
      </c>
      <c r="AJ226" s="398">
        <f t="shared" si="99"/>
        <v>751</v>
      </c>
      <c r="AK226" s="397">
        <v>314</v>
      </c>
      <c r="AL226" s="397">
        <v>348</v>
      </c>
      <c r="AM226" s="399">
        <f t="shared" si="100"/>
        <v>662</v>
      </c>
      <c r="AN226" s="396">
        <v>239</v>
      </c>
      <c r="AO226" s="397">
        <v>255</v>
      </c>
      <c r="AP226" s="398">
        <f t="shared" si="101"/>
        <v>494</v>
      </c>
      <c r="AQ226" s="397">
        <v>227</v>
      </c>
      <c r="AR226" s="397">
        <v>244</v>
      </c>
      <c r="AS226" s="399">
        <f t="shared" si="102"/>
        <v>471</v>
      </c>
      <c r="AT226" s="396">
        <v>224</v>
      </c>
      <c r="AU226" s="397">
        <v>224</v>
      </c>
      <c r="AV226" s="398">
        <f t="shared" si="103"/>
        <v>448</v>
      </c>
      <c r="AW226" s="397">
        <v>180</v>
      </c>
      <c r="AX226" s="397">
        <v>201</v>
      </c>
      <c r="AY226" s="399">
        <f t="shared" si="104"/>
        <v>381</v>
      </c>
      <c r="AZ226" s="396">
        <v>141</v>
      </c>
      <c r="BA226" s="397">
        <v>157</v>
      </c>
      <c r="BB226" s="398">
        <f t="shared" si="105"/>
        <v>298</v>
      </c>
      <c r="BC226" s="397">
        <v>138</v>
      </c>
      <c r="BD226" s="397">
        <v>126</v>
      </c>
      <c r="BE226" s="399">
        <f t="shared" si="106"/>
        <v>264</v>
      </c>
      <c r="BF226" s="396">
        <v>79</v>
      </c>
      <c r="BG226" s="397">
        <v>66</v>
      </c>
      <c r="BH226" s="398">
        <f t="shared" si="107"/>
        <v>145</v>
      </c>
      <c r="BJ226" s="403">
        <f t="shared" si="110"/>
        <v>5446</v>
      </c>
      <c r="BK226" s="404">
        <f t="shared" si="110"/>
        <v>5487</v>
      </c>
      <c r="BL226" s="405">
        <f t="shared" si="108"/>
        <v>10933</v>
      </c>
    </row>
    <row r="227" spans="1:64" ht="15">
      <c r="A227" s="2428"/>
      <c r="B227" s="2431"/>
      <c r="C227" s="395" t="s">
        <v>2007</v>
      </c>
      <c r="D227" s="396">
        <v>115</v>
      </c>
      <c r="E227" s="397">
        <v>133</v>
      </c>
      <c r="F227" s="398">
        <f t="shared" si="89"/>
        <v>248</v>
      </c>
      <c r="G227" s="397">
        <v>205</v>
      </c>
      <c r="H227" s="397">
        <v>230</v>
      </c>
      <c r="I227" s="399">
        <f t="shared" si="90"/>
        <v>435</v>
      </c>
      <c r="J227" s="396">
        <v>442</v>
      </c>
      <c r="K227" s="397">
        <v>449</v>
      </c>
      <c r="L227" s="398">
        <f t="shared" si="91"/>
        <v>891</v>
      </c>
      <c r="M227" s="397">
        <v>502</v>
      </c>
      <c r="N227" s="397">
        <v>529</v>
      </c>
      <c r="O227" s="399">
        <f t="shared" si="92"/>
        <v>1031</v>
      </c>
      <c r="P227" s="396">
        <v>669</v>
      </c>
      <c r="Q227" s="397">
        <v>657</v>
      </c>
      <c r="R227" s="398">
        <f t="shared" si="93"/>
        <v>1326</v>
      </c>
      <c r="S227" s="397">
        <v>629</v>
      </c>
      <c r="T227" s="397">
        <v>551</v>
      </c>
      <c r="U227" s="399">
        <f t="shared" si="94"/>
        <v>1180</v>
      </c>
      <c r="V227" s="396">
        <v>497</v>
      </c>
      <c r="W227" s="397">
        <v>388</v>
      </c>
      <c r="X227" s="398">
        <f t="shared" si="95"/>
        <v>885</v>
      </c>
      <c r="Y227" s="397">
        <v>473</v>
      </c>
      <c r="Z227" s="397">
        <v>328</v>
      </c>
      <c r="AA227" s="399">
        <f t="shared" si="96"/>
        <v>801</v>
      </c>
      <c r="AB227" s="396">
        <v>466</v>
      </c>
      <c r="AC227" s="397">
        <v>408</v>
      </c>
      <c r="AD227" s="398">
        <f t="shared" si="97"/>
        <v>874</v>
      </c>
      <c r="AE227" s="397">
        <v>520</v>
      </c>
      <c r="AF227" s="397">
        <v>470</v>
      </c>
      <c r="AG227" s="399">
        <f t="shared" si="98"/>
        <v>990</v>
      </c>
      <c r="AH227" s="396">
        <v>485</v>
      </c>
      <c r="AI227" s="397">
        <v>457</v>
      </c>
      <c r="AJ227" s="398">
        <f t="shared" si="99"/>
        <v>942</v>
      </c>
      <c r="AK227" s="397">
        <v>429</v>
      </c>
      <c r="AL227" s="397">
        <v>413</v>
      </c>
      <c r="AM227" s="399">
        <f t="shared" si="100"/>
        <v>842</v>
      </c>
      <c r="AN227" s="396">
        <v>349</v>
      </c>
      <c r="AO227" s="397">
        <v>351</v>
      </c>
      <c r="AP227" s="398">
        <f t="shared" si="101"/>
        <v>700</v>
      </c>
      <c r="AQ227" s="397">
        <v>318</v>
      </c>
      <c r="AR227" s="397">
        <v>297</v>
      </c>
      <c r="AS227" s="399">
        <f t="shared" si="102"/>
        <v>615</v>
      </c>
      <c r="AT227" s="396">
        <v>313</v>
      </c>
      <c r="AU227" s="397">
        <v>266</v>
      </c>
      <c r="AV227" s="398">
        <f t="shared" si="103"/>
        <v>579</v>
      </c>
      <c r="AW227" s="397">
        <v>257</v>
      </c>
      <c r="AX227" s="397">
        <v>226</v>
      </c>
      <c r="AY227" s="399">
        <f t="shared" si="104"/>
        <v>483</v>
      </c>
      <c r="AZ227" s="396">
        <v>202</v>
      </c>
      <c r="BA227" s="397">
        <v>191</v>
      </c>
      <c r="BB227" s="398">
        <f t="shared" si="105"/>
        <v>393</v>
      </c>
      <c r="BC227" s="397">
        <v>232</v>
      </c>
      <c r="BD227" s="397">
        <v>153</v>
      </c>
      <c r="BE227" s="399">
        <f t="shared" si="106"/>
        <v>385</v>
      </c>
      <c r="BF227" s="396">
        <v>105</v>
      </c>
      <c r="BG227" s="397">
        <v>72</v>
      </c>
      <c r="BH227" s="398">
        <f t="shared" si="107"/>
        <v>177</v>
      </c>
      <c r="BJ227" s="403">
        <f t="shared" si="110"/>
        <v>7208</v>
      </c>
      <c r="BK227" s="404">
        <f t="shared" si="110"/>
        <v>6569</v>
      </c>
      <c r="BL227" s="405">
        <f t="shared" si="108"/>
        <v>13777</v>
      </c>
    </row>
    <row r="228" spans="1:64" ht="15">
      <c r="A228" s="2428"/>
      <c r="B228" s="2431"/>
      <c r="C228" s="395" t="s">
        <v>2008</v>
      </c>
      <c r="D228" s="396">
        <v>331</v>
      </c>
      <c r="E228" s="397">
        <v>273</v>
      </c>
      <c r="F228" s="398">
        <f t="shared" si="89"/>
        <v>604</v>
      </c>
      <c r="G228" s="397">
        <v>611</v>
      </c>
      <c r="H228" s="397">
        <v>624</v>
      </c>
      <c r="I228" s="399">
        <f t="shared" si="90"/>
        <v>1235</v>
      </c>
      <c r="J228" s="396">
        <v>1150</v>
      </c>
      <c r="K228" s="397">
        <v>1229</v>
      </c>
      <c r="L228" s="398">
        <f t="shared" si="91"/>
        <v>2379</v>
      </c>
      <c r="M228" s="397">
        <v>1365</v>
      </c>
      <c r="N228" s="397">
        <v>1457</v>
      </c>
      <c r="O228" s="399">
        <f t="shared" si="92"/>
        <v>2822</v>
      </c>
      <c r="P228" s="396">
        <v>1604</v>
      </c>
      <c r="Q228" s="397">
        <v>1541</v>
      </c>
      <c r="R228" s="398">
        <f t="shared" si="93"/>
        <v>3145</v>
      </c>
      <c r="S228" s="397">
        <v>1293</v>
      </c>
      <c r="T228" s="397">
        <v>1040</v>
      </c>
      <c r="U228" s="399">
        <f t="shared" si="94"/>
        <v>2333</v>
      </c>
      <c r="V228" s="396">
        <v>1179</v>
      </c>
      <c r="W228" s="397">
        <v>809</v>
      </c>
      <c r="X228" s="398">
        <f t="shared" si="95"/>
        <v>1988</v>
      </c>
      <c r="Y228" s="397">
        <v>1066</v>
      </c>
      <c r="Z228" s="397">
        <v>823</v>
      </c>
      <c r="AA228" s="399">
        <f t="shared" si="96"/>
        <v>1889</v>
      </c>
      <c r="AB228" s="396">
        <v>1222</v>
      </c>
      <c r="AC228" s="397">
        <v>977</v>
      </c>
      <c r="AD228" s="398">
        <f t="shared" si="97"/>
        <v>2199</v>
      </c>
      <c r="AE228" s="397">
        <v>1206</v>
      </c>
      <c r="AF228" s="397">
        <v>953</v>
      </c>
      <c r="AG228" s="399">
        <f t="shared" si="98"/>
        <v>2159</v>
      </c>
      <c r="AH228" s="396">
        <v>997</v>
      </c>
      <c r="AI228" s="397">
        <v>910</v>
      </c>
      <c r="AJ228" s="398">
        <f t="shared" si="99"/>
        <v>1907</v>
      </c>
      <c r="AK228" s="397">
        <v>882</v>
      </c>
      <c r="AL228" s="397">
        <v>784</v>
      </c>
      <c r="AM228" s="399">
        <f t="shared" si="100"/>
        <v>1666</v>
      </c>
      <c r="AN228" s="396">
        <v>696</v>
      </c>
      <c r="AO228" s="397">
        <v>647</v>
      </c>
      <c r="AP228" s="398">
        <f t="shared" si="101"/>
        <v>1343</v>
      </c>
      <c r="AQ228" s="397">
        <v>643</v>
      </c>
      <c r="AR228" s="397">
        <v>582</v>
      </c>
      <c r="AS228" s="399">
        <f t="shared" si="102"/>
        <v>1225</v>
      </c>
      <c r="AT228" s="396">
        <v>521</v>
      </c>
      <c r="AU228" s="397">
        <v>530</v>
      </c>
      <c r="AV228" s="398">
        <f t="shared" si="103"/>
        <v>1051</v>
      </c>
      <c r="AW228" s="397">
        <v>493</v>
      </c>
      <c r="AX228" s="397">
        <v>387</v>
      </c>
      <c r="AY228" s="399">
        <f t="shared" si="104"/>
        <v>880</v>
      </c>
      <c r="AZ228" s="396">
        <v>353</v>
      </c>
      <c r="BA228" s="397">
        <v>318</v>
      </c>
      <c r="BB228" s="398">
        <f t="shared" si="105"/>
        <v>671</v>
      </c>
      <c r="BC228" s="397">
        <v>362</v>
      </c>
      <c r="BD228" s="397">
        <v>256</v>
      </c>
      <c r="BE228" s="399">
        <f t="shared" si="106"/>
        <v>618</v>
      </c>
      <c r="BF228" s="396">
        <v>177</v>
      </c>
      <c r="BG228" s="397">
        <v>121</v>
      </c>
      <c r="BH228" s="398">
        <f t="shared" si="107"/>
        <v>298</v>
      </c>
      <c r="BJ228" s="403">
        <f t="shared" si="110"/>
        <v>16151</v>
      </c>
      <c r="BK228" s="404">
        <f t="shared" si="110"/>
        <v>14261</v>
      </c>
      <c r="BL228" s="405">
        <f t="shared" si="108"/>
        <v>30412</v>
      </c>
    </row>
    <row r="229" spans="1:64" ht="15">
      <c r="A229" s="2428"/>
      <c r="B229" s="2431"/>
      <c r="C229" s="395" t="s">
        <v>2009</v>
      </c>
      <c r="D229" s="396">
        <v>158</v>
      </c>
      <c r="E229" s="397">
        <v>140</v>
      </c>
      <c r="F229" s="398">
        <f t="shared" si="89"/>
        <v>298</v>
      </c>
      <c r="G229" s="397">
        <v>278</v>
      </c>
      <c r="H229" s="397">
        <v>294</v>
      </c>
      <c r="I229" s="399">
        <f t="shared" si="90"/>
        <v>572</v>
      </c>
      <c r="J229" s="396">
        <v>728</v>
      </c>
      <c r="K229" s="397">
        <v>729</v>
      </c>
      <c r="L229" s="398">
        <f t="shared" si="91"/>
        <v>1457</v>
      </c>
      <c r="M229" s="397">
        <v>793</v>
      </c>
      <c r="N229" s="397">
        <v>905</v>
      </c>
      <c r="O229" s="399">
        <f t="shared" si="92"/>
        <v>1698</v>
      </c>
      <c r="P229" s="396">
        <v>1069</v>
      </c>
      <c r="Q229" s="397">
        <v>1029</v>
      </c>
      <c r="R229" s="398">
        <f t="shared" si="93"/>
        <v>2098</v>
      </c>
      <c r="S229" s="397">
        <v>821</v>
      </c>
      <c r="T229" s="397">
        <v>655</v>
      </c>
      <c r="U229" s="399">
        <f t="shared" si="94"/>
        <v>1476</v>
      </c>
      <c r="V229" s="396">
        <v>757</v>
      </c>
      <c r="W229" s="397">
        <v>465</v>
      </c>
      <c r="X229" s="398">
        <f t="shared" si="95"/>
        <v>1222</v>
      </c>
      <c r="Y229" s="397">
        <v>631</v>
      </c>
      <c r="Z229" s="397">
        <v>435</v>
      </c>
      <c r="AA229" s="399">
        <f t="shared" si="96"/>
        <v>1066</v>
      </c>
      <c r="AB229" s="396">
        <v>706</v>
      </c>
      <c r="AC229" s="397">
        <v>527</v>
      </c>
      <c r="AD229" s="398">
        <f t="shared" si="97"/>
        <v>1233</v>
      </c>
      <c r="AE229" s="397">
        <v>737</v>
      </c>
      <c r="AF229" s="397">
        <v>572</v>
      </c>
      <c r="AG229" s="399">
        <f t="shared" si="98"/>
        <v>1309</v>
      </c>
      <c r="AH229" s="396">
        <v>748</v>
      </c>
      <c r="AI229" s="397">
        <v>637</v>
      </c>
      <c r="AJ229" s="398">
        <f t="shared" si="99"/>
        <v>1385</v>
      </c>
      <c r="AK229" s="397">
        <v>620</v>
      </c>
      <c r="AL229" s="397">
        <v>549</v>
      </c>
      <c r="AM229" s="399">
        <f t="shared" si="100"/>
        <v>1169</v>
      </c>
      <c r="AN229" s="396">
        <v>502</v>
      </c>
      <c r="AO229" s="397">
        <v>440</v>
      </c>
      <c r="AP229" s="398">
        <f t="shared" si="101"/>
        <v>942</v>
      </c>
      <c r="AQ229" s="397">
        <v>475</v>
      </c>
      <c r="AR229" s="397">
        <v>409</v>
      </c>
      <c r="AS229" s="399">
        <f t="shared" si="102"/>
        <v>884</v>
      </c>
      <c r="AT229" s="396">
        <v>455</v>
      </c>
      <c r="AU229" s="397">
        <v>384</v>
      </c>
      <c r="AV229" s="398">
        <f t="shared" si="103"/>
        <v>839</v>
      </c>
      <c r="AW229" s="397">
        <v>354</v>
      </c>
      <c r="AX229" s="397">
        <v>328</v>
      </c>
      <c r="AY229" s="399">
        <f t="shared" si="104"/>
        <v>682</v>
      </c>
      <c r="AZ229" s="396">
        <v>308</v>
      </c>
      <c r="BA229" s="397">
        <v>231</v>
      </c>
      <c r="BB229" s="398">
        <f t="shared" si="105"/>
        <v>539</v>
      </c>
      <c r="BC229" s="397">
        <v>279</v>
      </c>
      <c r="BD229" s="397">
        <v>227</v>
      </c>
      <c r="BE229" s="399">
        <f t="shared" si="106"/>
        <v>506</v>
      </c>
      <c r="BF229" s="396">
        <v>138</v>
      </c>
      <c r="BG229" s="397">
        <v>108</v>
      </c>
      <c r="BH229" s="398">
        <f t="shared" si="107"/>
        <v>246</v>
      </c>
      <c r="BJ229" s="403">
        <f t="shared" si="110"/>
        <v>10557</v>
      </c>
      <c r="BK229" s="404">
        <f t="shared" si="110"/>
        <v>9064</v>
      </c>
      <c r="BL229" s="405">
        <f t="shared" si="108"/>
        <v>19621</v>
      </c>
    </row>
    <row r="230" spans="1:64" ht="15">
      <c r="A230" s="2428"/>
      <c r="B230" s="2431"/>
      <c r="C230" s="395" t="s">
        <v>2010</v>
      </c>
      <c r="D230" s="396">
        <v>22</v>
      </c>
      <c r="E230" s="397">
        <v>26</v>
      </c>
      <c r="F230" s="398">
        <f t="shared" si="89"/>
        <v>48</v>
      </c>
      <c r="G230" s="397">
        <v>100</v>
      </c>
      <c r="H230" s="397">
        <v>106</v>
      </c>
      <c r="I230" s="399">
        <f t="shared" si="90"/>
        <v>206</v>
      </c>
      <c r="J230" s="396">
        <v>197</v>
      </c>
      <c r="K230" s="397">
        <v>199</v>
      </c>
      <c r="L230" s="398">
        <f t="shared" si="91"/>
        <v>396</v>
      </c>
      <c r="M230" s="397">
        <v>273</v>
      </c>
      <c r="N230" s="397">
        <v>280</v>
      </c>
      <c r="O230" s="399">
        <f t="shared" si="92"/>
        <v>553</v>
      </c>
      <c r="P230" s="396">
        <v>273</v>
      </c>
      <c r="Q230" s="397">
        <v>293</v>
      </c>
      <c r="R230" s="398">
        <f t="shared" si="93"/>
        <v>566</v>
      </c>
      <c r="S230" s="397">
        <v>276</v>
      </c>
      <c r="T230" s="397">
        <v>197</v>
      </c>
      <c r="U230" s="399">
        <f t="shared" si="94"/>
        <v>473</v>
      </c>
      <c r="V230" s="396">
        <v>295</v>
      </c>
      <c r="W230" s="397">
        <v>184</v>
      </c>
      <c r="X230" s="398">
        <f t="shared" si="95"/>
        <v>479</v>
      </c>
      <c r="Y230" s="397">
        <v>221</v>
      </c>
      <c r="Z230" s="397">
        <v>163</v>
      </c>
      <c r="AA230" s="399">
        <f t="shared" si="96"/>
        <v>384</v>
      </c>
      <c r="AB230" s="396">
        <v>287</v>
      </c>
      <c r="AC230" s="397">
        <v>188</v>
      </c>
      <c r="AD230" s="398">
        <f t="shared" si="97"/>
        <v>475</v>
      </c>
      <c r="AE230" s="397">
        <v>234</v>
      </c>
      <c r="AF230" s="397">
        <v>183</v>
      </c>
      <c r="AG230" s="399">
        <f t="shared" si="98"/>
        <v>417</v>
      </c>
      <c r="AH230" s="396">
        <v>168</v>
      </c>
      <c r="AI230" s="397">
        <v>195</v>
      </c>
      <c r="AJ230" s="398">
        <f t="shared" si="99"/>
        <v>363</v>
      </c>
      <c r="AK230" s="397">
        <v>168</v>
      </c>
      <c r="AL230" s="397">
        <v>154</v>
      </c>
      <c r="AM230" s="399">
        <f t="shared" si="100"/>
        <v>322</v>
      </c>
      <c r="AN230" s="396">
        <v>144</v>
      </c>
      <c r="AO230" s="397">
        <v>128</v>
      </c>
      <c r="AP230" s="398">
        <f t="shared" si="101"/>
        <v>272</v>
      </c>
      <c r="AQ230" s="397">
        <v>129</v>
      </c>
      <c r="AR230" s="397">
        <v>141</v>
      </c>
      <c r="AS230" s="399">
        <f t="shared" si="102"/>
        <v>270</v>
      </c>
      <c r="AT230" s="396">
        <v>111</v>
      </c>
      <c r="AU230" s="397">
        <v>130</v>
      </c>
      <c r="AV230" s="398">
        <f t="shared" si="103"/>
        <v>241</v>
      </c>
      <c r="AW230" s="397">
        <v>124</v>
      </c>
      <c r="AX230" s="397">
        <v>114</v>
      </c>
      <c r="AY230" s="399">
        <f t="shared" si="104"/>
        <v>238</v>
      </c>
      <c r="AZ230" s="396">
        <v>84</v>
      </c>
      <c r="BA230" s="397">
        <v>91</v>
      </c>
      <c r="BB230" s="398">
        <f t="shared" si="105"/>
        <v>175</v>
      </c>
      <c r="BC230" s="397">
        <v>88</v>
      </c>
      <c r="BD230" s="397">
        <v>81</v>
      </c>
      <c r="BE230" s="399">
        <f t="shared" si="106"/>
        <v>169</v>
      </c>
      <c r="BF230" s="396">
        <v>50</v>
      </c>
      <c r="BG230" s="397">
        <v>41</v>
      </c>
      <c r="BH230" s="398">
        <f t="shared" si="107"/>
        <v>91</v>
      </c>
      <c r="BJ230" s="403">
        <f t="shared" si="110"/>
        <v>3244</v>
      </c>
      <c r="BK230" s="404">
        <f t="shared" si="110"/>
        <v>2894</v>
      </c>
      <c r="BL230" s="405">
        <f t="shared" si="108"/>
        <v>6138</v>
      </c>
    </row>
    <row r="231" spans="1:64" ht="15">
      <c r="A231" s="2428"/>
      <c r="B231" s="2431"/>
      <c r="C231" s="395" t="s">
        <v>2011</v>
      </c>
      <c r="D231" s="396">
        <v>280</v>
      </c>
      <c r="E231" s="397">
        <v>285</v>
      </c>
      <c r="F231" s="398">
        <f t="shared" si="89"/>
        <v>565</v>
      </c>
      <c r="G231" s="397">
        <v>451</v>
      </c>
      <c r="H231" s="397">
        <v>505</v>
      </c>
      <c r="I231" s="399">
        <f t="shared" si="90"/>
        <v>956</v>
      </c>
      <c r="J231" s="396">
        <v>1023</v>
      </c>
      <c r="K231" s="397">
        <v>1014</v>
      </c>
      <c r="L231" s="398">
        <f t="shared" si="91"/>
        <v>2037</v>
      </c>
      <c r="M231" s="397">
        <v>1071</v>
      </c>
      <c r="N231" s="397">
        <v>1242</v>
      </c>
      <c r="O231" s="399">
        <f t="shared" si="92"/>
        <v>2313</v>
      </c>
      <c r="P231" s="396">
        <v>1317</v>
      </c>
      <c r="Q231" s="397">
        <v>1356</v>
      </c>
      <c r="R231" s="398">
        <f t="shared" si="93"/>
        <v>2673</v>
      </c>
      <c r="S231" s="397">
        <v>1132</v>
      </c>
      <c r="T231" s="397">
        <v>974</v>
      </c>
      <c r="U231" s="399">
        <f t="shared" si="94"/>
        <v>2106</v>
      </c>
      <c r="V231" s="396">
        <v>1027</v>
      </c>
      <c r="W231" s="397">
        <v>789</v>
      </c>
      <c r="X231" s="398">
        <f t="shared" si="95"/>
        <v>1816</v>
      </c>
      <c r="Y231" s="397">
        <v>917</v>
      </c>
      <c r="Z231" s="397">
        <v>644</v>
      </c>
      <c r="AA231" s="399">
        <f t="shared" si="96"/>
        <v>1561</v>
      </c>
      <c r="AB231" s="396">
        <v>930</v>
      </c>
      <c r="AC231" s="397">
        <v>723</v>
      </c>
      <c r="AD231" s="398">
        <f t="shared" si="97"/>
        <v>1653</v>
      </c>
      <c r="AE231" s="397">
        <v>971</v>
      </c>
      <c r="AF231" s="397">
        <v>816</v>
      </c>
      <c r="AG231" s="399">
        <f t="shared" si="98"/>
        <v>1787</v>
      </c>
      <c r="AH231" s="396">
        <v>1011</v>
      </c>
      <c r="AI231" s="397">
        <v>863</v>
      </c>
      <c r="AJ231" s="398">
        <f t="shared" si="99"/>
        <v>1874</v>
      </c>
      <c r="AK231" s="397">
        <v>827</v>
      </c>
      <c r="AL231" s="397">
        <v>821</v>
      </c>
      <c r="AM231" s="399">
        <f t="shared" si="100"/>
        <v>1648</v>
      </c>
      <c r="AN231" s="396">
        <v>713</v>
      </c>
      <c r="AO231" s="397">
        <v>708</v>
      </c>
      <c r="AP231" s="398">
        <f t="shared" si="101"/>
        <v>1421</v>
      </c>
      <c r="AQ231" s="397">
        <v>600</v>
      </c>
      <c r="AR231" s="397">
        <v>607</v>
      </c>
      <c r="AS231" s="399">
        <f t="shared" si="102"/>
        <v>1207</v>
      </c>
      <c r="AT231" s="396">
        <v>541</v>
      </c>
      <c r="AU231" s="397">
        <v>505</v>
      </c>
      <c r="AV231" s="398">
        <f t="shared" si="103"/>
        <v>1046</v>
      </c>
      <c r="AW231" s="397">
        <v>477</v>
      </c>
      <c r="AX231" s="397">
        <v>448</v>
      </c>
      <c r="AY231" s="399">
        <f t="shared" si="104"/>
        <v>925</v>
      </c>
      <c r="AZ231" s="396">
        <v>447</v>
      </c>
      <c r="BA231" s="397">
        <v>335</v>
      </c>
      <c r="BB231" s="398">
        <f t="shared" si="105"/>
        <v>782</v>
      </c>
      <c r="BC231" s="397">
        <v>434</v>
      </c>
      <c r="BD231" s="397">
        <v>292</v>
      </c>
      <c r="BE231" s="399">
        <f t="shared" si="106"/>
        <v>726</v>
      </c>
      <c r="BF231" s="396">
        <v>227</v>
      </c>
      <c r="BG231" s="397">
        <v>151</v>
      </c>
      <c r="BH231" s="398">
        <f t="shared" si="107"/>
        <v>378</v>
      </c>
      <c r="BJ231" s="403">
        <f t="shared" si="110"/>
        <v>14396</v>
      </c>
      <c r="BK231" s="404">
        <f t="shared" si="110"/>
        <v>13078</v>
      </c>
      <c r="BL231" s="405">
        <f t="shared" si="108"/>
        <v>27474</v>
      </c>
    </row>
    <row r="232" spans="1:64" ht="15">
      <c r="A232" s="2428"/>
      <c r="B232" s="2431"/>
      <c r="C232" s="395" t="s">
        <v>2012</v>
      </c>
      <c r="D232" s="396">
        <v>764</v>
      </c>
      <c r="E232" s="397">
        <v>781</v>
      </c>
      <c r="F232" s="398">
        <f t="shared" si="89"/>
        <v>1545</v>
      </c>
      <c r="G232" s="397">
        <v>1340</v>
      </c>
      <c r="H232" s="397">
        <v>1406</v>
      </c>
      <c r="I232" s="399">
        <f t="shared" si="90"/>
        <v>2746</v>
      </c>
      <c r="J232" s="396">
        <v>2351</v>
      </c>
      <c r="K232" s="397">
        <v>2367</v>
      </c>
      <c r="L232" s="398">
        <f t="shared" si="91"/>
        <v>4718</v>
      </c>
      <c r="M232" s="397">
        <v>2546</v>
      </c>
      <c r="N232" s="397">
        <v>2645</v>
      </c>
      <c r="O232" s="399">
        <f t="shared" si="92"/>
        <v>5191</v>
      </c>
      <c r="P232" s="396">
        <v>2856</v>
      </c>
      <c r="Q232" s="397">
        <v>2933</v>
      </c>
      <c r="R232" s="398">
        <f t="shared" si="93"/>
        <v>5789</v>
      </c>
      <c r="S232" s="397">
        <v>2553</v>
      </c>
      <c r="T232" s="397">
        <v>2026</v>
      </c>
      <c r="U232" s="399">
        <f t="shared" si="94"/>
        <v>4579</v>
      </c>
      <c r="V232" s="396">
        <v>2348</v>
      </c>
      <c r="W232" s="397">
        <v>1685</v>
      </c>
      <c r="X232" s="398">
        <f t="shared" si="95"/>
        <v>4033</v>
      </c>
      <c r="Y232" s="397">
        <v>2143</v>
      </c>
      <c r="Z232" s="397">
        <v>1542</v>
      </c>
      <c r="AA232" s="399">
        <f t="shared" si="96"/>
        <v>3685</v>
      </c>
      <c r="AB232" s="396">
        <v>2406</v>
      </c>
      <c r="AC232" s="397">
        <v>1821</v>
      </c>
      <c r="AD232" s="398">
        <f t="shared" si="97"/>
        <v>4227</v>
      </c>
      <c r="AE232" s="397">
        <v>2315</v>
      </c>
      <c r="AF232" s="397">
        <v>1819</v>
      </c>
      <c r="AG232" s="399">
        <f t="shared" si="98"/>
        <v>4134</v>
      </c>
      <c r="AH232" s="396">
        <v>2211</v>
      </c>
      <c r="AI232" s="397">
        <v>1816</v>
      </c>
      <c r="AJ232" s="398">
        <f t="shared" si="99"/>
        <v>4027</v>
      </c>
      <c r="AK232" s="397">
        <v>1737</v>
      </c>
      <c r="AL232" s="397">
        <v>1499</v>
      </c>
      <c r="AM232" s="399">
        <f t="shared" si="100"/>
        <v>3236</v>
      </c>
      <c r="AN232" s="396">
        <v>1485</v>
      </c>
      <c r="AO232" s="397">
        <v>1172</v>
      </c>
      <c r="AP232" s="398">
        <f t="shared" si="101"/>
        <v>2657</v>
      </c>
      <c r="AQ232" s="397">
        <v>1152</v>
      </c>
      <c r="AR232" s="397">
        <v>1001</v>
      </c>
      <c r="AS232" s="399">
        <f t="shared" si="102"/>
        <v>2153</v>
      </c>
      <c r="AT232" s="396">
        <v>973</v>
      </c>
      <c r="AU232" s="397">
        <v>839</v>
      </c>
      <c r="AV232" s="398">
        <f t="shared" si="103"/>
        <v>1812</v>
      </c>
      <c r="AW232" s="397">
        <v>837</v>
      </c>
      <c r="AX232" s="397">
        <v>649</v>
      </c>
      <c r="AY232" s="399">
        <f t="shared" si="104"/>
        <v>1486</v>
      </c>
      <c r="AZ232" s="396">
        <v>599</v>
      </c>
      <c r="BA232" s="397">
        <v>493</v>
      </c>
      <c r="BB232" s="398">
        <f t="shared" si="105"/>
        <v>1092</v>
      </c>
      <c r="BC232" s="397">
        <v>584</v>
      </c>
      <c r="BD232" s="397">
        <v>388</v>
      </c>
      <c r="BE232" s="399">
        <f t="shared" si="106"/>
        <v>972</v>
      </c>
      <c r="BF232" s="396">
        <v>299</v>
      </c>
      <c r="BG232" s="397">
        <v>195</v>
      </c>
      <c r="BH232" s="398">
        <f t="shared" si="107"/>
        <v>494</v>
      </c>
      <c r="BJ232" s="403">
        <f t="shared" si="110"/>
        <v>31499</v>
      </c>
      <c r="BK232" s="404">
        <f t="shared" si="110"/>
        <v>27077</v>
      </c>
      <c r="BL232" s="405">
        <f t="shared" si="108"/>
        <v>58576</v>
      </c>
    </row>
    <row r="233" spans="1:64" ht="15">
      <c r="A233" s="2428"/>
      <c r="B233" s="2431"/>
      <c r="C233" s="395" t="s">
        <v>2013</v>
      </c>
      <c r="D233" s="396">
        <v>55</v>
      </c>
      <c r="E233" s="397">
        <v>43</v>
      </c>
      <c r="F233" s="398">
        <f t="shared" si="89"/>
        <v>98</v>
      </c>
      <c r="G233" s="397">
        <v>84</v>
      </c>
      <c r="H233" s="397">
        <v>79</v>
      </c>
      <c r="I233" s="399">
        <f t="shared" si="90"/>
        <v>163</v>
      </c>
      <c r="J233" s="396">
        <v>188</v>
      </c>
      <c r="K233" s="397">
        <v>178</v>
      </c>
      <c r="L233" s="398">
        <f t="shared" si="91"/>
        <v>366</v>
      </c>
      <c r="M233" s="397">
        <v>194</v>
      </c>
      <c r="N233" s="397">
        <v>186</v>
      </c>
      <c r="O233" s="399">
        <f t="shared" si="92"/>
        <v>380</v>
      </c>
      <c r="P233" s="396">
        <v>201</v>
      </c>
      <c r="Q233" s="397">
        <v>256</v>
      </c>
      <c r="R233" s="398">
        <f t="shared" si="93"/>
        <v>457</v>
      </c>
      <c r="S233" s="397">
        <v>152</v>
      </c>
      <c r="T233" s="397">
        <v>143</v>
      </c>
      <c r="U233" s="399">
        <f t="shared" si="94"/>
        <v>295</v>
      </c>
      <c r="V233" s="396">
        <v>149</v>
      </c>
      <c r="W233" s="397">
        <v>126</v>
      </c>
      <c r="X233" s="398">
        <f t="shared" si="95"/>
        <v>275</v>
      </c>
      <c r="Y233" s="397">
        <v>142</v>
      </c>
      <c r="Z233" s="397">
        <v>125</v>
      </c>
      <c r="AA233" s="399">
        <f t="shared" si="96"/>
        <v>267</v>
      </c>
      <c r="AB233" s="396">
        <v>190</v>
      </c>
      <c r="AC233" s="397">
        <v>164</v>
      </c>
      <c r="AD233" s="398">
        <f t="shared" si="97"/>
        <v>354</v>
      </c>
      <c r="AE233" s="397">
        <v>187</v>
      </c>
      <c r="AF233" s="397">
        <v>162</v>
      </c>
      <c r="AG233" s="399">
        <f t="shared" si="98"/>
        <v>349</v>
      </c>
      <c r="AH233" s="396">
        <v>175</v>
      </c>
      <c r="AI233" s="397">
        <v>170</v>
      </c>
      <c r="AJ233" s="398">
        <f t="shared" si="99"/>
        <v>345</v>
      </c>
      <c r="AK233" s="397">
        <v>145</v>
      </c>
      <c r="AL233" s="397">
        <v>150</v>
      </c>
      <c r="AM233" s="399">
        <f t="shared" si="100"/>
        <v>295</v>
      </c>
      <c r="AN233" s="396">
        <v>116</v>
      </c>
      <c r="AO233" s="397">
        <v>109</v>
      </c>
      <c r="AP233" s="398">
        <f t="shared" si="101"/>
        <v>225</v>
      </c>
      <c r="AQ233" s="397">
        <v>97</v>
      </c>
      <c r="AR233" s="397">
        <v>99</v>
      </c>
      <c r="AS233" s="399">
        <f t="shared" si="102"/>
        <v>196</v>
      </c>
      <c r="AT233" s="396">
        <v>76</v>
      </c>
      <c r="AU233" s="397">
        <v>95</v>
      </c>
      <c r="AV233" s="398">
        <f t="shared" si="103"/>
        <v>171</v>
      </c>
      <c r="AW233" s="397">
        <v>76</v>
      </c>
      <c r="AX233" s="397">
        <v>81</v>
      </c>
      <c r="AY233" s="399">
        <f t="shared" si="104"/>
        <v>157</v>
      </c>
      <c r="AZ233" s="396">
        <v>67</v>
      </c>
      <c r="BA233" s="397">
        <v>56</v>
      </c>
      <c r="BB233" s="398">
        <f t="shared" si="105"/>
        <v>123</v>
      </c>
      <c r="BC233" s="397">
        <v>60</v>
      </c>
      <c r="BD233" s="397">
        <v>52</v>
      </c>
      <c r="BE233" s="399">
        <f t="shared" si="106"/>
        <v>112</v>
      </c>
      <c r="BF233" s="396">
        <v>30</v>
      </c>
      <c r="BG233" s="397">
        <v>25</v>
      </c>
      <c r="BH233" s="398">
        <f t="shared" si="107"/>
        <v>55</v>
      </c>
      <c r="BJ233" s="403">
        <f t="shared" si="110"/>
        <v>2384</v>
      </c>
      <c r="BK233" s="404">
        <f t="shared" si="110"/>
        <v>2299</v>
      </c>
      <c r="BL233" s="405">
        <f t="shared" si="108"/>
        <v>4683</v>
      </c>
    </row>
    <row r="234" spans="1:64" ht="15">
      <c r="A234" s="2428"/>
      <c r="B234" s="2431"/>
      <c r="C234" s="395" t="s">
        <v>2014</v>
      </c>
      <c r="D234" s="396">
        <v>179</v>
      </c>
      <c r="E234" s="397">
        <v>171</v>
      </c>
      <c r="F234" s="398">
        <f t="shared" si="89"/>
        <v>350</v>
      </c>
      <c r="G234" s="397">
        <v>420</v>
      </c>
      <c r="H234" s="397">
        <v>378</v>
      </c>
      <c r="I234" s="399">
        <f t="shared" si="90"/>
        <v>798</v>
      </c>
      <c r="J234" s="396">
        <v>687</v>
      </c>
      <c r="K234" s="397">
        <v>744</v>
      </c>
      <c r="L234" s="398">
        <f t="shared" si="91"/>
        <v>1431</v>
      </c>
      <c r="M234" s="397">
        <v>782</v>
      </c>
      <c r="N234" s="397">
        <v>815</v>
      </c>
      <c r="O234" s="399">
        <f t="shared" si="92"/>
        <v>1597</v>
      </c>
      <c r="P234" s="396">
        <v>891</v>
      </c>
      <c r="Q234" s="397">
        <v>914</v>
      </c>
      <c r="R234" s="398">
        <f t="shared" si="93"/>
        <v>1805</v>
      </c>
      <c r="S234" s="397">
        <v>755</v>
      </c>
      <c r="T234" s="397">
        <v>658</v>
      </c>
      <c r="U234" s="399">
        <f t="shared" si="94"/>
        <v>1413</v>
      </c>
      <c r="V234" s="396">
        <v>643</v>
      </c>
      <c r="W234" s="397">
        <v>472</v>
      </c>
      <c r="X234" s="398">
        <f t="shared" si="95"/>
        <v>1115</v>
      </c>
      <c r="Y234" s="397">
        <v>661</v>
      </c>
      <c r="Z234" s="397">
        <v>447</v>
      </c>
      <c r="AA234" s="399">
        <f t="shared" si="96"/>
        <v>1108</v>
      </c>
      <c r="AB234" s="396">
        <v>775</v>
      </c>
      <c r="AC234" s="397">
        <v>580</v>
      </c>
      <c r="AD234" s="398">
        <f t="shared" si="97"/>
        <v>1355</v>
      </c>
      <c r="AE234" s="397">
        <v>757</v>
      </c>
      <c r="AF234" s="397">
        <v>676</v>
      </c>
      <c r="AG234" s="399">
        <f t="shared" si="98"/>
        <v>1433</v>
      </c>
      <c r="AH234" s="396">
        <v>750</v>
      </c>
      <c r="AI234" s="397">
        <v>673</v>
      </c>
      <c r="AJ234" s="398">
        <f t="shared" si="99"/>
        <v>1423</v>
      </c>
      <c r="AK234" s="397">
        <v>609</v>
      </c>
      <c r="AL234" s="397">
        <v>558</v>
      </c>
      <c r="AM234" s="399">
        <f t="shared" si="100"/>
        <v>1167</v>
      </c>
      <c r="AN234" s="396">
        <v>488</v>
      </c>
      <c r="AO234" s="397">
        <v>481</v>
      </c>
      <c r="AP234" s="398">
        <f t="shared" si="101"/>
        <v>969</v>
      </c>
      <c r="AQ234" s="397">
        <v>515</v>
      </c>
      <c r="AR234" s="397">
        <v>372</v>
      </c>
      <c r="AS234" s="399">
        <f t="shared" si="102"/>
        <v>887</v>
      </c>
      <c r="AT234" s="396">
        <v>431</v>
      </c>
      <c r="AU234" s="397">
        <v>408</v>
      </c>
      <c r="AV234" s="398">
        <f t="shared" si="103"/>
        <v>839</v>
      </c>
      <c r="AW234" s="397">
        <v>397</v>
      </c>
      <c r="AX234" s="397">
        <v>342</v>
      </c>
      <c r="AY234" s="399">
        <f t="shared" si="104"/>
        <v>739</v>
      </c>
      <c r="AZ234" s="396">
        <v>343</v>
      </c>
      <c r="BA234" s="397">
        <v>261</v>
      </c>
      <c r="BB234" s="398">
        <f t="shared" si="105"/>
        <v>604</v>
      </c>
      <c r="BC234" s="397">
        <v>339</v>
      </c>
      <c r="BD234" s="397">
        <v>244</v>
      </c>
      <c r="BE234" s="399">
        <f t="shared" si="106"/>
        <v>583</v>
      </c>
      <c r="BF234" s="396">
        <v>160</v>
      </c>
      <c r="BG234" s="397">
        <v>116</v>
      </c>
      <c r="BH234" s="398">
        <f t="shared" si="107"/>
        <v>276</v>
      </c>
      <c r="BJ234" s="403">
        <f t="shared" si="110"/>
        <v>10582</v>
      </c>
      <c r="BK234" s="404">
        <f t="shared" si="110"/>
        <v>9310</v>
      </c>
      <c r="BL234" s="405">
        <f t="shared" si="108"/>
        <v>19892</v>
      </c>
    </row>
    <row r="235" spans="1:64" ht="15">
      <c r="A235" s="2428"/>
      <c r="B235" s="2431"/>
      <c r="C235" s="395" t="s">
        <v>2015</v>
      </c>
      <c r="D235" s="396">
        <v>305</v>
      </c>
      <c r="E235" s="397">
        <v>300</v>
      </c>
      <c r="F235" s="398">
        <f t="shared" si="89"/>
        <v>605</v>
      </c>
      <c r="G235" s="397">
        <v>517</v>
      </c>
      <c r="H235" s="397">
        <v>601</v>
      </c>
      <c r="I235" s="399">
        <f t="shared" si="90"/>
        <v>1118</v>
      </c>
      <c r="J235" s="396">
        <v>950</v>
      </c>
      <c r="K235" s="397">
        <v>983</v>
      </c>
      <c r="L235" s="398">
        <f t="shared" si="91"/>
        <v>1933</v>
      </c>
      <c r="M235" s="397">
        <v>1073</v>
      </c>
      <c r="N235" s="397">
        <v>1127</v>
      </c>
      <c r="O235" s="399">
        <f t="shared" si="92"/>
        <v>2200</v>
      </c>
      <c r="P235" s="396">
        <v>1121</v>
      </c>
      <c r="Q235" s="397">
        <v>1109</v>
      </c>
      <c r="R235" s="398">
        <f t="shared" si="93"/>
        <v>2230</v>
      </c>
      <c r="S235" s="397">
        <v>1051</v>
      </c>
      <c r="T235" s="397">
        <v>839</v>
      </c>
      <c r="U235" s="399">
        <f t="shared" si="94"/>
        <v>1890</v>
      </c>
      <c r="V235" s="396">
        <v>1007</v>
      </c>
      <c r="W235" s="397">
        <v>643</v>
      </c>
      <c r="X235" s="398">
        <f t="shared" si="95"/>
        <v>1650</v>
      </c>
      <c r="Y235" s="397">
        <v>938</v>
      </c>
      <c r="Z235" s="397">
        <v>678</v>
      </c>
      <c r="AA235" s="399">
        <f t="shared" si="96"/>
        <v>1616</v>
      </c>
      <c r="AB235" s="396">
        <v>983</v>
      </c>
      <c r="AC235" s="397">
        <v>726</v>
      </c>
      <c r="AD235" s="398">
        <f t="shared" si="97"/>
        <v>1709</v>
      </c>
      <c r="AE235" s="397">
        <v>888</v>
      </c>
      <c r="AF235" s="397">
        <v>718</v>
      </c>
      <c r="AG235" s="399">
        <f t="shared" si="98"/>
        <v>1606</v>
      </c>
      <c r="AH235" s="396">
        <v>791</v>
      </c>
      <c r="AI235" s="397">
        <v>690</v>
      </c>
      <c r="AJ235" s="398">
        <f t="shared" si="99"/>
        <v>1481</v>
      </c>
      <c r="AK235" s="397">
        <v>621</v>
      </c>
      <c r="AL235" s="397">
        <v>571</v>
      </c>
      <c r="AM235" s="399">
        <f t="shared" si="100"/>
        <v>1192</v>
      </c>
      <c r="AN235" s="396">
        <v>465</v>
      </c>
      <c r="AO235" s="397">
        <v>403</v>
      </c>
      <c r="AP235" s="398">
        <f t="shared" si="101"/>
        <v>868</v>
      </c>
      <c r="AQ235" s="397">
        <v>413</v>
      </c>
      <c r="AR235" s="397">
        <v>373</v>
      </c>
      <c r="AS235" s="399">
        <f t="shared" si="102"/>
        <v>786</v>
      </c>
      <c r="AT235" s="396">
        <v>372</v>
      </c>
      <c r="AU235" s="397">
        <v>331</v>
      </c>
      <c r="AV235" s="398">
        <f t="shared" si="103"/>
        <v>703</v>
      </c>
      <c r="AW235" s="397">
        <v>337</v>
      </c>
      <c r="AX235" s="397">
        <v>279</v>
      </c>
      <c r="AY235" s="399">
        <f t="shared" si="104"/>
        <v>616</v>
      </c>
      <c r="AZ235" s="396">
        <v>234</v>
      </c>
      <c r="BA235" s="397">
        <v>212</v>
      </c>
      <c r="BB235" s="398">
        <f t="shared" si="105"/>
        <v>446</v>
      </c>
      <c r="BC235" s="397">
        <v>237</v>
      </c>
      <c r="BD235" s="397">
        <v>167</v>
      </c>
      <c r="BE235" s="399">
        <f t="shared" si="106"/>
        <v>404</v>
      </c>
      <c r="BF235" s="396">
        <v>125</v>
      </c>
      <c r="BG235" s="397">
        <v>85</v>
      </c>
      <c r="BH235" s="398">
        <f t="shared" si="107"/>
        <v>210</v>
      </c>
      <c r="BJ235" s="403">
        <f t="shared" si="110"/>
        <v>12428</v>
      </c>
      <c r="BK235" s="404">
        <f t="shared" si="110"/>
        <v>10835</v>
      </c>
      <c r="BL235" s="405">
        <f t="shared" si="108"/>
        <v>23263</v>
      </c>
    </row>
    <row r="236" spans="1:64" ht="15">
      <c r="A236" s="2428"/>
      <c r="B236" s="2431"/>
      <c r="C236" s="395" t="s">
        <v>2156</v>
      </c>
      <c r="D236" s="396">
        <v>57</v>
      </c>
      <c r="E236" s="397">
        <v>49</v>
      </c>
      <c r="F236" s="398">
        <f t="shared" si="89"/>
        <v>106</v>
      </c>
      <c r="G236" s="397">
        <v>165</v>
      </c>
      <c r="H236" s="397">
        <v>164</v>
      </c>
      <c r="I236" s="399">
        <f t="shared" si="90"/>
        <v>329</v>
      </c>
      <c r="J236" s="396">
        <v>400</v>
      </c>
      <c r="K236" s="397">
        <v>399</v>
      </c>
      <c r="L236" s="398">
        <f t="shared" si="91"/>
        <v>799</v>
      </c>
      <c r="M236" s="397">
        <v>460</v>
      </c>
      <c r="N236" s="397">
        <v>533</v>
      </c>
      <c r="O236" s="399">
        <f t="shared" si="92"/>
        <v>993</v>
      </c>
      <c r="P236" s="396">
        <v>649</v>
      </c>
      <c r="Q236" s="397">
        <v>637</v>
      </c>
      <c r="R236" s="398">
        <f t="shared" si="93"/>
        <v>1286</v>
      </c>
      <c r="S236" s="397">
        <v>429</v>
      </c>
      <c r="T236" s="397">
        <v>368</v>
      </c>
      <c r="U236" s="399">
        <f t="shared" si="94"/>
        <v>797</v>
      </c>
      <c r="V236" s="396">
        <v>398</v>
      </c>
      <c r="W236" s="397">
        <v>385</v>
      </c>
      <c r="X236" s="398">
        <f t="shared" si="95"/>
        <v>783</v>
      </c>
      <c r="Y236" s="397">
        <v>377</v>
      </c>
      <c r="Z236" s="397">
        <v>299</v>
      </c>
      <c r="AA236" s="399">
        <f t="shared" si="96"/>
        <v>676</v>
      </c>
      <c r="AB236" s="396">
        <v>385</v>
      </c>
      <c r="AC236" s="397">
        <v>362</v>
      </c>
      <c r="AD236" s="398">
        <f t="shared" si="97"/>
        <v>747</v>
      </c>
      <c r="AE236" s="397">
        <v>406</v>
      </c>
      <c r="AF236" s="397">
        <v>431</v>
      </c>
      <c r="AG236" s="399">
        <f t="shared" si="98"/>
        <v>837</v>
      </c>
      <c r="AH236" s="396">
        <v>380</v>
      </c>
      <c r="AI236" s="397">
        <v>418</v>
      </c>
      <c r="AJ236" s="398">
        <f t="shared" si="99"/>
        <v>798</v>
      </c>
      <c r="AK236" s="397">
        <v>348</v>
      </c>
      <c r="AL236" s="397">
        <v>429</v>
      </c>
      <c r="AM236" s="399">
        <f t="shared" si="100"/>
        <v>777</v>
      </c>
      <c r="AN236" s="396">
        <v>316</v>
      </c>
      <c r="AO236" s="397">
        <v>315</v>
      </c>
      <c r="AP236" s="398">
        <f t="shared" si="101"/>
        <v>631</v>
      </c>
      <c r="AQ236" s="397">
        <v>263</v>
      </c>
      <c r="AR236" s="397">
        <v>274</v>
      </c>
      <c r="AS236" s="399">
        <f t="shared" si="102"/>
        <v>537</v>
      </c>
      <c r="AT236" s="396">
        <v>243</v>
      </c>
      <c r="AU236" s="397">
        <v>264</v>
      </c>
      <c r="AV236" s="398">
        <f t="shared" si="103"/>
        <v>507</v>
      </c>
      <c r="AW236" s="397">
        <v>228</v>
      </c>
      <c r="AX236" s="397">
        <v>233</v>
      </c>
      <c r="AY236" s="399">
        <f t="shared" si="104"/>
        <v>461</v>
      </c>
      <c r="AZ236" s="396">
        <v>162</v>
      </c>
      <c r="BA236" s="397">
        <v>191</v>
      </c>
      <c r="BB236" s="398">
        <f t="shared" si="105"/>
        <v>353</v>
      </c>
      <c r="BC236" s="397">
        <v>219</v>
      </c>
      <c r="BD236" s="397">
        <v>173</v>
      </c>
      <c r="BE236" s="399">
        <f t="shared" si="106"/>
        <v>392</v>
      </c>
      <c r="BF236" s="396">
        <v>122</v>
      </c>
      <c r="BG236" s="397">
        <v>92</v>
      </c>
      <c r="BH236" s="398">
        <f t="shared" si="107"/>
        <v>214</v>
      </c>
      <c r="BJ236" s="403">
        <f t="shared" si="110"/>
        <v>6007</v>
      </c>
      <c r="BK236" s="404">
        <f t="shared" si="110"/>
        <v>6016</v>
      </c>
      <c r="BL236" s="405">
        <f t="shared" si="108"/>
        <v>12023</v>
      </c>
    </row>
    <row r="237" spans="1:64" ht="15">
      <c r="A237" s="2428"/>
      <c r="B237" s="2431"/>
      <c r="C237" s="395" t="s">
        <v>2016</v>
      </c>
      <c r="D237" s="396">
        <v>103</v>
      </c>
      <c r="E237" s="397">
        <v>83</v>
      </c>
      <c r="F237" s="398">
        <f t="shared" si="89"/>
        <v>186</v>
      </c>
      <c r="G237" s="397">
        <v>221</v>
      </c>
      <c r="H237" s="397">
        <v>204</v>
      </c>
      <c r="I237" s="399">
        <f t="shared" si="90"/>
        <v>425</v>
      </c>
      <c r="J237" s="396">
        <v>478</v>
      </c>
      <c r="K237" s="397">
        <v>510</v>
      </c>
      <c r="L237" s="398">
        <f t="shared" si="91"/>
        <v>988</v>
      </c>
      <c r="M237" s="397">
        <v>545</v>
      </c>
      <c r="N237" s="397">
        <v>625</v>
      </c>
      <c r="O237" s="399">
        <f t="shared" si="92"/>
        <v>1170</v>
      </c>
      <c r="P237" s="396">
        <v>675</v>
      </c>
      <c r="Q237" s="397">
        <v>710</v>
      </c>
      <c r="R237" s="398">
        <f t="shared" si="93"/>
        <v>1385</v>
      </c>
      <c r="S237" s="397">
        <v>583</v>
      </c>
      <c r="T237" s="397">
        <v>546</v>
      </c>
      <c r="U237" s="399">
        <f t="shared" si="94"/>
        <v>1129</v>
      </c>
      <c r="V237" s="396">
        <v>510</v>
      </c>
      <c r="W237" s="397">
        <v>456</v>
      </c>
      <c r="X237" s="398">
        <f t="shared" si="95"/>
        <v>966</v>
      </c>
      <c r="Y237" s="397">
        <v>453</v>
      </c>
      <c r="Z237" s="397">
        <v>432</v>
      </c>
      <c r="AA237" s="399">
        <f t="shared" si="96"/>
        <v>885</v>
      </c>
      <c r="AB237" s="396">
        <v>477</v>
      </c>
      <c r="AC237" s="397">
        <v>502</v>
      </c>
      <c r="AD237" s="398">
        <f t="shared" si="97"/>
        <v>979</v>
      </c>
      <c r="AE237" s="397">
        <v>534</v>
      </c>
      <c r="AF237" s="397">
        <v>519</v>
      </c>
      <c r="AG237" s="399">
        <f t="shared" si="98"/>
        <v>1053</v>
      </c>
      <c r="AH237" s="396">
        <v>518</v>
      </c>
      <c r="AI237" s="397">
        <v>531</v>
      </c>
      <c r="AJ237" s="398">
        <f t="shared" si="99"/>
        <v>1049</v>
      </c>
      <c r="AK237" s="397">
        <v>418</v>
      </c>
      <c r="AL237" s="397">
        <v>483</v>
      </c>
      <c r="AM237" s="399">
        <f t="shared" si="100"/>
        <v>901</v>
      </c>
      <c r="AN237" s="396">
        <v>290</v>
      </c>
      <c r="AO237" s="397">
        <v>401</v>
      </c>
      <c r="AP237" s="398">
        <f t="shared" si="101"/>
        <v>691</v>
      </c>
      <c r="AQ237" s="397">
        <v>339</v>
      </c>
      <c r="AR237" s="397">
        <v>346</v>
      </c>
      <c r="AS237" s="399">
        <f t="shared" si="102"/>
        <v>685</v>
      </c>
      <c r="AT237" s="396">
        <v>268</v>
      </c>
      <c r="AU237" s="397">
        <v>315</v>
      </c>
      <c r="AV237" s="398">
        <f t="shared" si="103"/>
        <v>583</v>
      </c>
      <c r="AW237" s="397">
        <v>236</v>
      </c>
      <c r="AX237" s="397">
        <v>222</v>
      </c>
      <c r="AY237" s="399">
        <f t="shared" si="104"/>
        <v>458</v>
      </c>
      <c r="AZ237" s="396">
        <v>188</v>
      </c>
      <c r="BA237" s="397">
        <v>194</v>
      </c>
      <c r="BB237" s="398">
        <f t="shared" si="105"/>
        <v>382</v>
      </c>
      <c r="BC237" s="397">
        <v>222</v>
      </c>
      <c r="BD237" s="397">
        <v>150</v>
      </c>
      <c r="BE237" s="399">
        <f t="shared" si="106"/>
        <v>372</v>
      </c>
      <c r="BF237" s="396">
        <v>120</v>
      </c>
      <c r="BG237" s="397">
        <v>82</v>
      </c>
      <c r="BH237" s="398">
        <f t="shared" si="107"/>
        <v>202</v>
      </c>
      <c r="BJ237" s="403">
        <f t="shared" si="110"/>
        <v>7178</v>
      </c>
      <c r="BK237" s="404">
        <f t="shared" si="110"/>
        <v>7311</v>
      </c>
      <c r="BL237" s="405">
        <f t="shared" si="108"/>
        <v>14489</v>
      </c>
    </row>
    <row r="238" spans="1:64" ht="15">
      <c r="A238" s="2428"/>
      <c r="B238" s="2431"/>
      <c r="C238" s="395" t="s">
        <v>2017</v>
      </c>
      <c r="D238" s="396">
        <v>20</v>
      </c>
      <c r="E238" s="397">
        <v>28</v>
      </c>
      <c r="F238" s="398">
        <f t="shared" si="89"/>
        <v>48</v>
      </c>
      <c r="G238" s="397">
        <v>85</v>
      </c>
      <c r="H238" s="397">
        <v>75</v>
      </c>
      <c r="I238" s="399">
        <f t="shared" si="90"/>
        <v>160</v>
      </c>
      <c r="J238" s="396">
        <v>267</v>
      </c>
      <c r="K238" s="397">
        <v>273</v>
      </c>
      <c r="L238" s="398">
        <f t="shared" si="91"/>
        <v>540</v>
      </c>
      <c r="M238" s="397">
        <v>315</v>
      </c>
      <c r="N238" s="397">
        <v>349</v>
      </c>
      <c r="O238" s="399">
        <f t="shared" si="92"/>
        <v>664</v>
      </c>
      <c r="P238" s="396">
        <v>335</v>
      </c>
      <c r="Q238" s="397">
        <v>448</v>
      </c>
      <c r="R238" s="398">
        <f t="shared" si="93"/>
        <v>783</v>
      </c>
      <c r="S238" s="397">
        <v>273</v>
      </c>
      <c r="T238" s="397">
        <v>230</v>
      </c>
      <c r="U238" s="399">
        <f t="shared" si="94"/>
        <v>503</v>
      </c>
      <c r="V238" s="396">
        <v>238</v>
      </c>
      <c r="W238" s="397">
        <v>161</v>
      </c>
      <c r="X238" s="398">
        <f t="shared" si="95"/>
        <v>399</v>
      </c>
      <c r="Y238" s="397">
        <v>256</v>
      </c>
      <c r="Z238" s="397">
        <v>168</v>
      </c>
      <c r="AA238" s="399">
        <f t="shared" si="96"/>
        <v>424</v>
      </c>
      <c r="AB238" s="396">
        <v>297</v>
      </c>
      <c r="AC238" s="397">
        <v>258</v>
      </c>
      <c r="AD238" s="398">
        <f t="shared" si="97"/>
        <v>555</v>
      </c>
      <c r="AE238" s="397">
        <v>287</v>
      </c>
      <c r="AF238" s="397">
        <v>284</v>
      </c>
      <c r="AG238" s="399">
        <f t="shared" si="98"/>
        <v>571</v>
      </c>
      <c r="AH238" s="396">
        <v>323</v>
      </c>
      <c r="AI238" s="397">
        <v>301</v>
      </c>
      <c r="AJ238" s="398">
        <f t="shared" si="99"/>
        <v>624</v>
      </c>
      <c r="AK238" s="397">
        <v>239</v>
      </c>
      <c r="AL238" s="397">
        <v>262</v>
      </c>
      <c r="AM238" s="399">
        <f t="shared" si="100"/>
        <v>501</v>
      </c>
      <c r="AN238" s="396">
        <v>176</v>
      </c>
      <c r="AO238" s="397">
        <v>221</v>
      </c>
      <c r="AP238" s="398">
        <f t="shared" si="101"/>
        <v>397</v>
      </c>
      <c r="AQ238" s="397">
        <v>169</v>
      </c>
      <c r="AR238" s="397">
        <v>190</v>
      </c>
      <c r="AS238" s="399">
        <f t="shared" si="102"/>
        <v>359</v>
      </c>
      <c r="AT238" s="396">
        <v>151</v>
      </c>
      <c r="AU238" s="397">
        <v>148</v>
      </c>
      <c r="AV238" s="398">
        <f t="shared" si="103"/>
        <v>299</v>
      </c>
      <c r="AW238" s="397">
        <v>141</v>
      </c>
      <c r="AX238" s="397">
        <v>147</v>
      </c>
      <c r="AY238" s="399">
        <f t="shared" si="104"/>
        <v>288</v>
      </c>
      <c r="AZ238" s="396">
        <v>120</v>
      </c>
      <c r="BA238" s="397">
        <v>117</v>
      </c>
      <c r="BB238" s="398">
        <f t="shared" si="105"/>
        <v>237</v>
      </c>
      <c r="BC238" s="397">
        <v>129</v>
      </c>
      <c r="BD238" s="397">
        <v>103</v>
      </c>
      <c r="BE238" s="399">
        <f t="shared" si="106"/>
        <v>232</v>
      </c>
      <c r="BF238" s="396">
        <v>68</v>
      </c>
      <c r="BG238" s="397">
        <v>53</v>
      </c>
      <c r="BH238" s="398">
        <f t="shared" si="107"/>
        <v>121</v>
      </c>
      <c r="BJ238" s="403">
        <f t="shared" si="110"/>
        <v>3889</v>
      </c>
      <c r="BK238" s="404">
        <f t="shared" si="110"/>
        <v>3816</v>
      </c>
      <c r="BL238" s="405">
        <f t="shared" si="108"/>
        <v>7705</v>
      </c>
    </row>
    <row r="239" spans="1:64" ht="15">
      <c r="A239" s="2428"/>
      <c r="B239" s="2431"/>
      <c r="C239" s="395" t="s">
        <v>2018</v>
      </c>
      <c r="D239" s="396">
        <v>159</v>
      </c>
      <c r="E239" s="397">
        <v>195</v>
      </c>
      <c r="F239" s="398">
        <f t="shared" si="89"/>
        <v>354</v>
      </c>
      <c r="G239" s="397">
        <v>325</v>
      </c>
      <c r="H239" s="397">
        <v>344</v>
      </c>
      <c r="I239" s="399">
        <f t="shared" si="90"/>
        <v>669</v>
      </c>
      <c r="J239" s="396">
        <v>716</v>
      </c>
      <c r="K239" s="397">
        <v>678</v>
      </c>
      <c r="L239" s="398">
        <f t="shared" si="91"/>
        <v>1394</v>
      </c>
      <c r="M239" s="397">
        <v>813</v>
      </c>
      <c r="N239" s="397">
        <v>881</v>
      </c>
      <c r="O239" s="399">
        <f t="shared" si="92"/>
        <v>1694</v>
      </c>
      <c r="P239" s="396">
        <v>949</v>
      </c>
      <c r="Q239" s="397">
        <v>989</v>
      </c>
      <c r="R239" s="398">
        <f t="shared" si="93"/>
        <v>1938</v>
      </c>
      <c r="S239" s="397">
        <v>700</v>
      </c>
      <c r="T239" s="397">
        <v>566</v>
      </c>
      <c r="U239" s="399">
        <f t="shared" si="94"/>
        <v>1266</v>
      </c>
      <c r="V239" s="396">
        <v>678</v>
      </c>
      <c r="W239" s="397">
        <v>502</v>
      </c>
      <c r="X239" s="398">
        <f t="shared" si="95"/>
        <v>1180</v>
      </c>
      <c r="Y239" s="397">
        <v>717</v>
      </c>
      <c r="Z239" s="397">
        <v>469</v>
      </c>
      <c r="AA239" s="399">
        <f t="shared" si="96"/>
        <v>1186</v>
      </c>
      <c r="AB239" s="396">
        <v>719</v>
      </c>
      <c r="AC239" s="397">
        <v>646</v>
      </c>
      <c r="AD239" s="398">
        <f t="shared" si="97"/>
        <v>1365</v>
      </c>
      <c r="AE239" s="397">
        <v>725</v>
      </c>
      <c r="AF239" s="397">
        <v>619</v>
      </c>
      <c r="AG239" s="399">
        <f t="shared" si="98"/>
        <v>1344</v>
      </c>
      <c r="AH239" s="396">
        <v>645</v>
      </c>
      <c r="AI239" s="397">
        <v>613</v>
      </c>
      <c r="AJ239" s="398">
        <f t="shared" si="99"/>
        <v>1258</v>
      </c>
      <c r="AK239" s="397">
        <v>581</v>
      </c>
      <c r="AL239" s="397">
        <v>479</v>
      </c>
      <c r="AM239" s="399">
        <f t="shared" si="100"/>
        <v>1060</v>
      </c>
      <c r="AN239" s="396">
        <v>479</v>
      </c>
      <c r="AO239" s="397">
        <v>392</v>
      </c>
      <c r="AP239" s="398">
        <f t="shared" si="101"/>
        <v>871</v>
      </c>
      <c r="AQ239" s="397">
        <v>406</v>
      </c>
      <c r="AR239" s="397">
        <v>368</v>
      </c>
      <c r="AS239" s="399">
        <f t="shared" si="102"/>
        <v>774</v>
      </c>
      <c r="AT239" s="396">
        <v>346</v>
      </c>
      <c r="AU239" s="397">
        <v>315</v>
      </c>
      <c r="AV239" s="398">
        <f t="shared" si="103"/>
        <v>661</v>
      </c>
      <c r="AW239" s="397">
        <v>341</v>
      </c>
      <c r="AX239" s="397">
        <v>289</v>
      </c>
      <c r="AY239" s="399">
        <f t="shared" si="104"/>
        <v>630</v>
      </c>
      <c r="AZ239" s="396">
        <v>237</v>
      </c>
      <c r="BA239" s="397">
        <v>220</v>
      </c>
      <c r="BB239" s="398">
        <f t="shared" si="105"/>
        <v>457</v>
      </c>
      <c r="BC239" s="397">
        <v>213</v>
      </c>
      <c r="BD239" s="397">
        <v>170</v>
      </c>
      <c r="BE239" s="399">
        <f t="shared" si="106"/>
        <v>383</v>
      </c>
      <c r="BF239" s="396">
        <v>103</v>
      </c>
      <c r="BG239" s="397">
        <v>83</v>
      </c>
      <c r="BH239" s="398">
        <f t="shared" si="107"/>
        <v>186</v>
      </c>
      <c r="BJ239" s="403">
        <f t="shared" si="110"/>
        <v>9852</v>
      </c>
      <c r="BK239" s="404">
        <f t="shared" si="110"/>
        <v>8818</v>
      </c>
      <c r="BL239" s="405">
        <f t="shared" si="108"/>
        <v>18670</v>
      </c>
    </row>
    <row r="240" spans="1:64" ht="15">
      <c r="A240" s="2428"/>
      <c r="B240" s="2431"/>
      <c r="C240" s="395" t="s">
        <v>2019</v>
      </c>
      <c r="D240" s="396">
        <v>382</v>
      </c>
      <c r="E240" s="397">
        <v>361</v>
      </c>
      <c r="F240" s="398">
        <f t="shared" si="89"/>
        <v>743</v>
      </c>
      <c r="G240" s="397">
        <v>678</v>
      </c>
      <c r="H240" s="397">
        <v>789</v>
      </c>
      <c r="I240" s="399">
        <f t="shared" si="90"/>
        <v>1467</v>
      </c>
      <c r="J240" s="396">
        <v>1473</v>
      </c>
      <c r="K240" s="397">
        <v>1568</v>
      </c>
      <c r="L240" s="398">
        <f t="shared" si="91"/>
        <v>3041</v>
      </c>
      <c r="M240" s="397">
        <v>1698</v>
      </c>
      <c r="N240" s="397">
        <v>1828</v>
      </c>
      <c r="O240" s="399">
        <f t="shared" si="92"/>
        <v>3526</v>
      </c>
      <c r="P240" s="396">
        <v>1901</v>
      </c>
      <c r="Q240" s="397">
        <v>1859</v>
      </c>
      <c r="R240" s="398">
        <f t="shared" si="93"/>
        <v>3760</v>
      </c>
      <c r="S240" s="397">
        <v>1687</v>
      </c>
      <c r="T240" s="397">
        <v>1431</v>
      </c>
      <c r="U240" s="399">
        <f t="shared" si="94"/>
        <v>3118</v>
      </c>
      <c r="V240" s="396">
        <v>1482</v>
      </c>
      <c r="W240" s="397">
        <v>1075</v>
      </c>
      <c r="X240" s="398">
        <f t="shared" si="95"/>
        <v>2557</v>
      </c>
      <c r="Y240" s="397">
        <v>1460</v>
      </c>
      <c r="Z240" s="397">
        <v>943</v>
      </c>
      <c r="AA240" s="399">
        <f t="shared" si="96"/>
        <v>2403</v>
      </c>
      <c r="AB240" s="396">
        <v>1555</v>
      </c>
      <c r="AC240" s="397">
        <v>1120</v>
      </c>
      <c r="AD240" s="398">
        <f t="shared" si="97"/>
        <v>2675</v>
      </c>
      <c r="AE240" s="397">
        <v>1646</v>
      </c>
      <c r="AF240" s="397">
        <v>1327</v>
      </c>
      <c r="AG240" s="399">
        <f t="shared" si="98"/>
        <v>2973</v>
      </c>
      <c r="AH240" s="396">
        <v>1493</v>
      </c>
      <c r="AI240" s="397">
        <v>1233</v>
      </c>
      <c r="AJ240" s="398">
        <f t="shared" si="99"/>
        <v>2726</v>
      </c>
      <c r="AK240" s="397">
        <v>1235</v>
      </c>
      <c r="AL240" s="397">
        <v>1094</v>
      </c>
      <c r="AM240" s="399">
        <f t="shared" si="100"/>
        <v>2329</v>
      </c>
      <c r="AN240" s="396">
        <v>940</v>
      </c>
      <c r="AO240" s="397">
        <v>865</v>
      </c>
      <c r="AP240" s="398">
        <f t="shared" si="101"/>
        <v>1805</v>
      </c>
      <c r="AQ240" s="397">
        <v>886</v>
      </c>
      <c r="AR240" s="397">
        <v>748</v>
      </c>
      <c r="AS240" s="399">
        <f t="shared" si="102"/>
        <v>1634</v>
      </c>
      <c r="AT240" s="396">
        <v>775</v>
      </c>
      <c r="AU240" s="397">
        <v>684</v>
      </c>
      <c r="AV240" s="398">
        <f t="shared" si="103"/>
        <v>1459</v>
      </c>
      <c r="AW240" s="397">
        <v>624</v>
      </c>
      <c r="AX240" s="397">
        <v>567</v>
      </c>
      <c r="AY240" s="399">
        <f t="shared" si="104"/>
        <v>1191</v>
      </c>
      <c r="AZ240" s="396">
        <v>544</v>
      </c>
      <c r="BA240" s="397">
        <v>444</v>
      </c>
      <c r="BB240" s="398">
        <f t="shared" si="105"/>
        <v>988</v>
      </c>
      <c r="BC240" s="397">
        <v>526</v>
      </c>
      <c r="BD240" s="397">
        <v>446</v>
      </c>
      <c r="BE240" s="399">
        <f t="shared" si="106"/>
        <v>972</v>
      </c>
      <c r="BF240" s="396">
        <v>251</v>
      </c>
      <c r="BG240" s="397">
        <v>214</v>
      </c>
      <c r="BH240" s="398">
        <f t="shared" si="107"/>
        <v>465</v>
      </c>
      <c r="BJ240" s="403">
        <f t="shared" si="110"/>
        <v>21236</v>
      </c>
      <c r="BK240" s="404">
        <f t="shared" si="110"/>
        <v>18596</v>
      </c>
      <c r="BL240" s="405">
        <f t="shared" si="108"/>
        <v>39832</v>
      </c>
    </row>
    <row r="241" spans="1:64" ht="15">
      <c r="A241" s="2428"/>
      <c r="B241" s="2431"/>
      <c r="C241" s="406" t="s">
        <v>2157</v>
      </c>
      <c r="D241" s="407">
        <v>36</v>
      </c>
      <c r="E241" s="408">
        <v>54</v>
      </c>
      <c r="F241" s="409">
        <f t="shared" si="89"/>
        <v>90</v>
      </c>
      <c r="G241" s="408">
        <v>105</v>
      </c>
      <c r="H241" s="408">
        <v>124</v>
      </c>
      <c r="I241" s="410">
        <f t="shared" si="90"/>
        <v>229</v>
      </c>
      <c r="J241" s="407">
        <v>356</v>
      </c>
      <c r="K241" s="408">
        <v>343</v>
      </c>
      <c r="L241" s="409">
        <f t="shared" si="91"/>
        <v>699</v>
      </c>
      <c r="M241" s="408">
        <v>410</v>
      </c>
      <c r="N241" s="408">
        <v>422</v>
      </c>
      <c r="O241" s="410">
        <f t="shared" si="92"/>
        <v>832</v>
      </c>
      <c r="P241" s="407">
        <v>515</v>
      </c>
      <c r="Q241" s="408">
        <v>577</v>
      </c>
      <c r="R241" s="409">
        <f t="shared" si="93"/>
        <v>1092</v>
      </c>
      <c r="S241" s="408">
        <v>391</v>
      </c>
      <c r="T241" s="408">
        <v>307</v>
      </c>
      <c r="U241" s="410">
        <f t="shared" si="94"/>
        <v>698</v>
      </c>
      <c r="V241" s="407">
        <v>311</v>
      </c>
      <c r="W241" s="408">
        <v>266</v>
      </c>
      <c r="X241" s="409">
        <f t="shared" si="95"/>
        <v>577</v>
      </c>
      <c r="Y241" s="408">
        <v>316</v>
      </c>
      <c r="Z241" s="408">
        <v>215</v>
      </c>
      <c r="AA241" s="410">
        <f t="shared" si="96"/>
        <v>531</v>
      </c>
      <c r="AB241" s="407">
        <v>280</v>
      </c>
      <c r="AC241" s="408">
        <v>245</v>
      </c>
      <c r="AD241" s="409">
        <f t="shared" si="97"/>
        <v>525</v>
      </c>
      <c r="AE241" s="408">
        <v>318</v>
      </c>
      <c r="AF241" s="408">
        <v>258</v>
      </c>
      <c r="AG241" s="410">
        <f t="shared" si="98"/>
        <v>576</v>
      </c>
      <c r="AH241" s="407">
        <v>299</v>
      </c>
      <c r="AI241" s="408">
        <v>293</v>
      </c>
      <c r="AJ241" s="409">
        <f t="shared" si="99"/>
        <v>592</v>
      </c>
      <c r="AK241" s="408">
        <v>257</v>
      </c>
      <c r="AL241" s="408">
        <v>287</v>
      </c>
      <c r="AM241" s="410">
        <f t="shared" si="100"/>
        <v>544</v>
      </c>
      <c r="AN241" s="407">
        <v>224</v>
      </c>
      <c r="AO241" s="408">
        <v>219</v>
      </c>
      <c r="AP241" s="409">
        <f t="shared" si="101"/>
        <v>443</v>
      </c>
      <c r="AQ241" s="408">
        <v>170</v>
      </c>
      <c r="AR241" s="408">
        <v>210</v>
      </c>
      <c r="AS241" s="410">
        <f t="shared" si="102"/>
        <v>380</v>
      </c>
      <c r="AT241" s="407">
        <v>174</v>
      </c>
      <c r="AU241" s="408">
        <v>173</v>
      </c>
      <c r="AV241" s="409">
        <f t="shared" si="103"/>
        <v>347</v>
      </c>
      <c r="AW241" s="408">
        <v>166</v>
      </c>
      <c r="AX241" s="408">
        <v>171</v>
      </c>
      <c r="AY241" s="410">
        <f t="shared" si="104"/>
        <v>337</v>
      </c>
      <c r="AZ241" s="407">
        <v>122</v>
      </c>
      <c r="BA241" s="408">
        <v>136</v>
      </c>
      <c r="BB241" s="409">
        <f t="shared" si="105"/>
        <v>258</v>
      </c>
      <c r="BC241" s="408">
        <v>134</v>
      </c>
      <c r="BD241" s="408">
        <v>112</v>
      </c>
      <c r="BE241" s="410">
        <f t="shared" si="106"/>
        <v>246</v>
      </c>
      <c r="BF241" s="407">
        <v>78</v>
      </c>
      <c r="BG241" s="408">
        <v>59</v>
      </c>
      <c r="BH241" s="409">
        <f t="shared" si="107"/>
        <v>137</v>
      </c>
      <c r="BJ241" s="422">
        <f t="shared" si="110"/>
        <v>4662</v>
      </c>
      <c r="BK241" s="423">
        <f t="shared" si="110"/>
        <v>4471</v>
      </c>
      <c r="BL241" s="424">
        <f t="shared" si="108"/>
        <v>9133</v>
      </c>
    </row>
    <row r="242" spans="1:64" ht="15">
      <c r="A242" s="2428"/>
      <c r="B242" s="2432" t="s">
        <v>569</v>
      </c>
      <c r="C242" s="2422" t="s">
        <v>1810</v>
      </c>
      <c r="D242" s="629">
        <f t="shared" ref="D242:BH242" si="111">SUM(D221:D241)</f>
        <v>6067</v>
      </c>
      <c r="E242" s="630">
        <f t="shared" si="111"/>
        <v>6175</v>
      </c>
      <c r="F242" s="631">
        <f t="shared" si="111"/>
        <v>12242</v>
      </c>
      <c r="G242" s="632">
        <f t="shared" si="111"/>
        <v>10910</v>
      </c>
      <c r="H242" s="632">
        <f t="shared" si="111"/>
        <v>11487</v>
      </c>
      <c r="I242" s="632">
        <f t="shared" si="111"/>
        <v>22397</v>
      </c>
      <c r="J242" s="629">
        <f t="shared" si="111"/>
        <v>20963</v>
      </c>
      <c r="K242" s="630">
        <f t="shared" si="111"/>
        <v>21905</v>
      </c>
      <c r="L242" s="631">
        <f t="shared" si="111"/>
        <v>42868</v>
      </c>
      <c r="M242" s="632">
        <f t="shared" si="111"/>
        <v>23641</v>
      </c>
      <c r="N242" s="632">
        <f t="shared" si="111"/>
        <v>25251</v>
      </c>
      <c r="O242" s="632">
        <f t="shared" si="111"/>
        <v>48892</v>
      </c>
      <c r="P242" s="629">
        <f t="shared" si="111"/>
        <v>27134</v>
      </c>
      <c r="Q242" s="630">
        <f t="shared" si="111"/>
        <v>27574</v>
      </c>
      <c r="R242" s="631">
        <f t="shared" si="111"/>
        <v>54708</v>
      </c>
      <c r="S242" s="632">
        <f t="shared" si="111"/>
        <v>24796</v>
      </c>
      <c r="T242" s="632">
        <f t="shared" si="111"/>
        <v>20161</v>
      </c>
      <c r="U242" s="632">
        <f t="shared" si="111"/>
        <v>44957</v>
      </c>
      <c r="V242" s="629">
        <f t="shared" si="111"/>
        <v>21905</v>
      </c>
      <c r="W242" s="630">
        <f t="shared" si="111"/>
        <v>15851</v>
      </c>
      <c r="X242" s="631">
        <f t="shared" si="111"/>
        <v>37756</v>
      </c>
      <c r="Y242" s="632">
        <f t="shared" si="111"/>
        <v>20871</v>
      </c>
      <c r="Z242" s="632">
        <f t="shared" si="111"/>
        <v>14812</v>
      </c>
      <c r="AA242" s="632">
        <f t="shared" si="111"/>
        <v>35683</v>
      </c>
      <c r="AB242" s="629">
        <f t="shared" si="111"/>
        <v>22429</v>
      </c>
      <c r="AC242" s="630">
        <f t="shared" si="111"/>
        <v>17382</v>
      </c>
      <c r="AD242" s="631">
        <f t="shared" si="111"/>
        <v>39811</v>
      </c>
      <c r="AE242" s="632">
        <f t="shared" si="111"/>
        <v>22147</v>
      </c>
      <c r="AF242" s="632">
        <f t="shared" si="111"/>
        <v>17985</v>
      </c>
      <c r="AG242" s="632">
        <f t="shared" si="111"/>
        <v>40132</v>
      </c>
      <c r="AH242" s="629">
        <f t="shared" si="111"/>
        <v>20909</v>
      </c>
      <c r="AI242" s="630">
        <f t="shared" si="111"/>
        <v>17975</v>
      </c>
      <c r="AJ242" s="631">
        <f t="shared" si="111"/>
        <v>38884</v>
      </c>
      <c r="AK242" s="632">
        <f t="shared" si="111"/>
        <v>17568</v>
      </c>
      <c r="AL242" s="632">
        <f t="shared" si="111"/>
        <v>15730</v>
      </c>
      <c r="AM242" s="632">
        <f t="shared" si="111"/>
        <v>33298</v>
      </c>
      <c r="AN242" s="629">
        <f t="shared" si="111"/>
        <v>14431</v>
      </c>
      <c r="AO242" s="630">
        <f t="shared" si="111"/>
        <v>12943</v>
      </c>
      <c r="AP242" s="631">
        <f t="shared" si="111"/>
        <v>27374</v>
      </c>
      <c r="AQ242" s="632">
        <f t="shared" si="111"/>
        <v>12964</v>
      </c>
      <c r="AR242" s="632">
        <f t="shared" si="111"/>
        <v>11145</v>
      </c>
      <c r="AS242" s="632">
        <f t="shared" si="111"/>
        <v>24109</v>
      </c>
      <c r="AT242" s="629">
        <f t="shared" si="111"/>
        <v>11316</v>
      </c>
      <c r="AU242" s="630">
        <f t="shared" si="111"/>
        <v>9959</v>
      </c>
      <c r="AV242" s="631">
        <f t="shared" si="111"/>
        <v>21275</v>
      </c>
      <c r="AW242" s="632">
        <f t="shared" si="111"/>
        <v>9872</v>
      </c>
      <c r="AX242" s="632">
        <f t="shared" si="111"/>
        <v>8125</v>
      </c>
      <c r="AY242" s="632">
        <f t="shared" si="111"/>
        <v>17997</v>
      </c>
      <c r="AZ242" s="629">
        <f t="shared" si="111"/>
        <v>7830</v>
      </c>
      <c r="BA242" s="630">
        <f t="shared" si="111"/>
        <v>6117</v>
      </c>
      <c r="BB242" s="631">
        <f t="shared" si="111"/>
        <v>13947</v>
      </c>
      <c r="BC242" s="632">
        <f t="shared" si="111"/>
        <v>7977</v>
      </c>
      <c r="BD242" s="632">
        <f t="shared" si="111"/>
        <v>5283</v>
      </c>
      <c r="BE242" s="632">
        <f t="shared" si="111"/>
        <v>13260</v>
      </c>
      <c r="BF242" s="629">
        <f t="shared" si="111"/>
        <v>3893</v>
      </c>
      <c r="BG242" s="630">
        <f t="shared" si="111"/>
        <v>2578</v>
      </c>
      <c r="BH242" s="630">
        <f t="shared" si="111"/>
        <v>6471</v>
      </c>
      <c r="BJ242" s="648">
        <f>SUM(BJ221:BJ241)</f>
        <v>307623</v>
      </c>
      <c r="BK242" s="648">
        <f>SUM(BK221:BK241)</f>
        <v>268438</v>
      </c>
      <c r="BL242" s="648">
        <f>SUM(BL221:BL241)</f>
        <v>576061</v>
      </c>
    </row>
    <row r="243" spans="1:64" ht="15">
      <c r="A243" s="2428"/>
      <c r="B243" s="2430" t="s">
        <v>2020</v>
      </c>
      <c r="C243" s="414" t="s">
        <v>2021</v>
      </c>
      <c r="D243" s="415">
        <v>77</v>
      </c>
      <c r="E243" s="416">
        <v>88</v>
      </c>
      <c r="F243" s="417">
        <f t="shared" si="89"/>
        <v>165</v>
      </c>
      <c r="G243" s="416">
        <v>220</v>
      </c>
      <c r="H243" s="416">
        <v>174</v>
      </c>
      <c r="I243" s="418">
        <f t="shared" si="90"/>
        <v>394</v>
      </c>
      <c r="J243" s="415">
        <v>347</v>
      </c>
      <c r="K243" s="416">
        <v>367</v>
      </c>
      <c r="L243" s="417">
        <f t="shared" si="91"/>
        <v>714</v>
      </c>
      <c r="M243" s="416">
        <v>420</v>
      </c>
      <c r="N243" s="416">
        <v>425</v>
      </c>
      <c r="O243" s="418">
        <f t="shared" si="92"/>
        <v>845</v>
      </c>
      <c r="P243" s="415">
        <v>475</v>
      </c>
      <c r="Q243" s="416">
        <v>441</v>
      </c>
      <c r="R243" s="417">
        <f t="shared" si="93"/>
        <v>916</v>
      </c>
      <c r="S243" s="416">
        <v>494</v>
      </c>
      <c r="T243" s="416">
        <v>364</v>
      </c>
      <c r="U243" s="418">
        <f t="shared" si="94"/>
        <v>858</v>
      </c>
      <c r="V243" s="415">
        <v>425</v>
      </c>
      <c r="W243" s="416">
        <v>318</v>
      </c>
      <c r="X243" s="417">
        <f t="shared" si="95"/>
        <v>743</v>
      </c>
      <c r="Y243" s="416">
        <v>413</v>
      </c>
      <c r="Z243" s="416">
        <v>276</v>
      </c>
      <c r="AA243" s="418">
        <f t="shared" si="96"/>
        <v>689</v>
      </c>
      <c r="AB243" s="415">
        <v>402</v>
      </c>
      <c r="AC243" s="416">
        <v>322</v>
      </c>
      <c r="AD243" s="417">
        <f t="shared" si="97"/>
        <v>724</v>
      </c>
      <c r="AE243" s="416">
        <v>364</v>
      </c>
      <c r="AF243" s="416">
        <v>335</v>
      </c>
      <c r="AG243" s="418">
        <f t="shared" si="98"/>
        <v>699</v>
      </c>
      <c r="AH243" s="415">
        <v>367</v>
      </c>
      <c r="AI243" s="416">
        <v>308</v>
      </c>
      <c r="AJ243" s="417">
        <f t="shared" si="99"/>
        <v>675</v>
      </c>
      <c r="AK243" s="416">
        <v>305</v>
      </c>
      <c r="AL243" s="416">
        <v>282</v>
      </c>
      <c r="AM243" s="418">
        <f t="shared" si="100"/>
        <v>587</v>
      </c>
      <c r="AN243" s="415">
        <v>252</v>
      </c>
      <c r="AO243" s="416">
        <v>237</v>
      </c>
      <c r="AP243" s="417">
        <f t="shared" si="101"/>
        <v>489</v>
      </c>
      <c r="AQ243" s="416">
        <v>212</v>
      </c>
      <c r="AR243" s="416">
        <v>188</v>
      </c>
      <c r="AS243" s="418">
        <f t="shared" si="102"/>
        <v>400</v>
      </c>
      <c r="AT243" s="415">
        <v>204</v>
      </c>
      <c r="AU243" s="416">
        <v>167</v>
      </c>
      <c r="AV243" s="417">
        <f t="shared" si="103"/>
        <v>371</v>
      </c>
      <c r="AW243" s="416">
        <v>139</v>
      </c>
      <c r="AX243" s="416">
        <v>128</v>
      </c>
      <c r="AY243" s="418">
        <f t="shared" si="104"/>
        <v>267</v>
      </c>
      <c r="AZ243" s="415">
        <v>96</v>
      </c>
      <c r="BA243" s="416">
        <v>108</v>
      </c>
      <c r="BB243" s="417">
        <f t="shared" si="105"/>
        <v>204</v>
      </c>
      <c r="BC243" s="416">
        <v>132</v>
      </c>
      <c r="BD243" s="416">
        <v>89</v>
      </c>
      <c r="BE243" s="418">
        <f t="shared" si="106"/>
        <v>221</v>
      </c>
      <c r="BF243" s="415">
        <v>67</v>
      </c>
      <c r="BG243" s="416">
        <v>41</v>
      </c>
      <c r="BH243" s="417">
        <f t="shared" si="107"/>
        <v>108</v>
      </c>
      <c r="BJ243" s="400">
        <f t="shared" ref="BJ243:BK253" si="112">BF243+D243+G243+J243+M243+P243+S243+V243+Y243+AB243+AE243+AH243+AK243+AN243+AQ243+AT243+AW243+AZ243+BC243</f>
        <v>5411</v>
      </c>
      <c r="BK243" s="401">
        <f t="shared" si="112"/>
        <v>4658</v>
      </c>
      <c r="BL243" s="402">
        <f t="shared" si="108"/>
        <v>10069</v>
      </c>
    </row>
    <row r="244" spans="1:64" ht="15">
      <c r="A244" s="2428"/>
      <c r="B244" s="2431"/>
      <c r="C244" s="395" t="s">
        <v>2022</v>
      </c>
      <c r="D244" s="396">
        <v>509</v>
      </c>
      <c r="E244" s="397">
        <v>553</v>
      </c>
      <c r="F244" s="398">
        <f t="shared" si="89"/>
        <v>1062</v>
      </c>
      <c r="G244" s="397">
        <v>1028</v>
      </c>
      <c r="H244" s="397">
        <v>1085</v>
      </c>
      <c r="I244" s="399">
        <f t="shared" si="90"/>
        <v>2113</v>
      </c>
      <c r="J244" s="396">
        <v>1622</v>
      </c>
      <c r="K244" s="397">
        <v>1701</v>
      </c>
      <c r="L244" s="398">
        <f t="shared" si="91"/>
        <v>3323</v>
      </c>
      <c r="M244" s="397">
        <v>1966</v>
      </c>
      <c r="N244" s="397">
        <v>1939</v>
      </c>
      <c r="O244" s="399">
        <f t="shared" si="92"/>
        <v>3905</v>
      </c>
      <c r="P244" s="396">
        <v>2450</v>
      </c>
      <c r="Q244" s="397">
        <v>2462</v>
      </c>
      <c r="R244" s="398">
        <f t="shared" si="93"/>
        <v>4912</v>
      </c>
      <c r="S244" s="397">
        <v>2310</v>
      </c>
      <c r="T244" s="397">
        <v>1980</v>
      </c>
      <c r="U244" s="399">
        <f t="shared" si="94"/>
        <v>4290</v>
      </c>
      <c r="V244" s="396">
        <v>2036</v>
      </c>
      <c r="W244" s="397">
        <v>1474</v>
      </c>
      <c r="X244" s="398">
        <f t="shared" si="95"/>
        <v>3510</v>
      </c>
      <c r="Y244" s="397">
        <v>1888</v>
      </c>
      <c r="Z244" s="397">
        <v>1218</v>
      </c>
      <c r="AA244" s="399">
        <f t="shared" si="96"/>
        <v>3106</v>
      </c>
      <c r="AB244" s="396">
        <v>1829</v>
      </c>
      <c r="AC244" s="397">
        <v>1298</v>
      </c>
      <c r="AD244" s="398">
        <f t="shared" si="97"/>
        <v>3127</v>
      </c>
      <c r="AE244" s="397">
        <v>1819</v>
      </c>
      <c r="AF244" s="397">
        <v>1379</v>
      </c>
      <c r="AG244" s="399">
        <f t="shared" si="98"/>
        <v>3198</v>
      </c>
      <c r="AH244" s="396">
        <v>1772</v>
      </c>
      <c r="AI244" s="397">
        <v>1406</v>
      </c>
      <c r="AJ244" s="398">
        <f t="shared" si="99"/>
        <v>3178</v>
      </c>
      <c r="AK244" s="397">
        <v>1495</v>
      </c>
      <c r="AL244" s="397">
        <v>1274</v>
      </c>
      <c r="AM244" s="399">
        <f t="shared" si="100"/>
        <v>2769</v>
      </c>
      <c r="AN244" s="396">
        <v>1242</v>
      </c>
      <c r="AO244" s="397">
        <v>1028</v>
      </c>
      <c r="AP244" s="398">
        <f t="shared" si="101"/>
        <v>2270</v>
      </c>
      <c r="AQ244" s="397">
        <v>1047</v>
      </c>
      <c r="AR244" s="397">
        <v>894</v>
      </c>
      <c r="AS244" s="399">
        <f t="shared" si="102"/>
        <v>1941</v>
      </c>
      <c r="AT244" s="396">
        <v>955</v>
      </c>
      <c r="AU244" s="397">
        <v>787</v>
      </c>
      <c r="AV244" s="398">
        <f t="shared" si="103"/>
        <v>1742</v>
      </c>
      <c r="AW244" s="397">
        <v>822</v>
      </c>
      <c r="AX244" s="397">
        <v>673</v>
      </c>
      <c r="AY244" s="399">
        <f t="shared" si="104"/>
        <v>1495</v>
      </c>
      <c r="AZ244" s="396">
        <v>629</v>
      </c>
      <c r="BA244" s="397">
        <v>520</v>
      </c>
      <c r="BB244" s="398">
        <f t="shared" si="105"/>
        <v>1149</v>
      </c>
      <c r="BC244" s="397">
        <v>668</v>
      </c>
      <c r="BD244" s="397">
        <v>453</v>
      </c>
      <c r="BE244" s="399">
        <f t="shared" si="106"/>
        <v>1121</v>
      </c>
      <c r="BF244" s="396">
        <v>305</v>
      </c>
      <c r="BG244" s="397">
        <v>208</v>
      </c>
      <c r="BH244" s="398">
        <f t="shared" si="107"/>
        <v>513</v>
      </c>
      <c r="BJ244" s="403">
        <f t="shared" si="112"/>
        <v>26392</v>
      </c>
      <c r="BK244" s="404">
        <f t="shared" si="112"/>
        <v>22332</v>
      </c>
      <c r="BL244" s="405">
        <f t="shared" si="108"/>
        <v>48724</v>
      </c>
    </row>
    <row r="245" spans="1:64" ht="15">
      <c r="A245" s="2428"/>
      <c r="B245" s="2431"/>
      <c r="C245" s="395" t="s">
        <v>2023</v>
      </c>
      <c r="D245" s="396">
        <v>92</v>
      </c>
      <c r="E245" s="397">
        <v>122</v>
      </c>
      <c r="F245" s="398">
        <f t="shared" si="89"/>
        <v>214</v>
      </c>
      <c r="G245" s="397">
        <v>299</v>
      </c>
      <c r="H245" s="397">
        <v>317</v>
      </c>
      <c r="I245" s="399">
        <f t="shared" si="90"/>
        <v>616</v>
      </c>
      <c r="J245" s="396">
        <v>678</v>
      </c>
      <c r="K245" s="397">
        <v>712</v>
      </c>
      <c r="L245" s="398">
        <f t="shared" si="91"/>
        <v>1390</v>
      </c>
      <c r="M245" s="397">
        <v>721</v>
      </c>
      <c r="N245" s="397">
        <v>720</v>
      </c>
      <c r="O245" s="399">
        <f t="shared" si="92"/>
        <v>1441</v>
      </c>
      <c r="P245" s="396">
        <v>823</v>
      </c>
      <c r="Q245" s="397">
        <v>842</v>
      </c>
      <c r="R245" s="398">
        <f t="shared" si="93"/>
        <v>1665</v>
      </c>
      <c r="S245" s="397">
        <v>743</v>
      </c>
      <c r="T245" s="397">
        <v>602</v>
      </c>
      <c r="U245" s="399">
        <f t="shared" si="94"/>
        <v>1345</v>
      </c>
      <c r="V245" s="396">
        <v>600</v>
      </c>
      <c r="W245" s="397">
        <v>394</v>
      </c>
      <c r="X245" s="398">
        <f t="shared" si="95"/>
        <v>994</v>
      </c>
      <c r="Y245" s="397">
        <v>566</v>
      </c>
      <c r="Z245" s="397">
        <v>369</v>
      </c>
      <c r="AA245" s="399">
        <f t="shared" si="96"/>
        <v>935</v>
      </c>
      <c r="AB245" s="396">
        <v>650</v>
      </c>
      <c r="AC245" s="397">
        <v>458</v>
      </c>
      <c r="AD245" s="398">
        <f t="shared" si="97"/>
        <v>1108</v>
      </c>
      <c r="AE245" s="397">
        <v>656</v>
      </c>
      <c r="AF245" s="397">
        <v>525</v>
      </c>
      <c r="AG245" s="399">
        <f t="shared" si="98"/>
        <v>1181</v>
      </c>
      <c r="AH245" s="396">
        <v>677</v>
      </c>
      <c r="AI245" s="397">
        <v>583</v>
      </c>
      <c r="AJ245" s="398">
        <f t="shared" si="99"/>
        <v>1260</v>
      </c>
      <c r="AK245" s="397">
        <v>576</v>
      </c>
      <c r="AL245" s="397">
        <v>550</v>
      </c>
      <c r="AM245" s="399">
        <f t="shared" si="100"/>
        <v>1126</v>
      </c>
      <c r="AN245" s="396">
        <v>445</v>
      </c>
      <c r="AO245" s="397">
        <v>426</v>
      </c>
      <c r="AP245" s="398">
        <f t="shared" si="101"/>
        <v>871</v>
      </c>
      <c r="AQ245" s="397">
        <v>410</v>
      </c>
      <c r="AR245" s="397">
        <v>364</v>
      </c>
      <c r="AS245" s="399">
        <f t="shared" si="102"/>
        <v>774</v>
      </c>
      <c r="AT245" s="396">
        <v>320</v>
      </c>
      <c r="AU245" s="397">
        <v>320</v>
      </c>
      <c r="AV245" s="398">
        <f t="shared" si="103"/>
        <v>640</v>
      </c>
      <c r="AW245" s="397">
        <v>277</v>
      </c>
      <c r="AX245" s="397">
        <v>250</v>
      </c>
      <c r="AY245" s="399">
        <f t="shared" si="104"/>
        <v>527</v>
      </c>
      <c r="AZ245" s="396">
        <v>227</v>
      </c>
      <c r="BA245" s="397">
        <v>188</v>
      </c>
      <c r="BB245" s="398">
        <f t="shared" si="105"/>
        <v>415</v>
      </c>
      <c r="BC245" s="397">
        <v>198</v>
      </c>
      <c r="BD245" s="397">
        <v>163</v>
      </c>
      <c r="BE245" s="399">
        <f t="shared" si="106"/>
        <v>361</v>
      </c>
      <c r="BF245" s="396">
        <v>96</v>
      </c>
      <c r="BG245" s="397">
        <v>76</v>
      </c>
      <c r="BH245" s="398">
        <f t="shared" si="107"/>
        <v>172</v>
      </c>
      <c r="BJ245" s="403">
        <f t="shared" si="112"/>
        <v>9054</v>
      </c>
      <c r="BK245" s="404">
        <f t="shared" si="112"/>
        <v>7981</v>
      </c>
      <c r="BL245" s="405">
        <f t="shared" si="108"/>
        <v>17035</v>
      </c>
    </row>
    <row r="246" spans="1:64" ht="15">
      <c r="A246" s="2428"/>
      <c r="B246" s="2431"/>
      <c r="C246" s="395" t="s">
        <v>2024</v>
      </c>
      <c r="D246" s="396">
        <v>69</v>
      </c>
      <c r="E246" s="397">
        <v>66</v>
      </c>
      <c r="F246" s="398">
        <f t="shared" si="89"/>
        <v>135</v>
      </c>
      <c r="G246" s="397">
        <v>182</v>
      </c>
      <c r="H246" s="397">
        <v>165</v>
      </c>
      <c r="I246" s="399">
        <f t="shared" si="90"/>
        <v>347</v>
      </c>
      <c r="J246" s="396">
        <v>353</v>
      </c>
      <c r="K246" s="397">
        <v>362</v>
      </c>
      <c r="L246" s="398">
        <f t="shared" si="91"/>
        <v>715</v>
      </c>
      <c r="M246" s="397">
        <v>403</v>
      </c>
      <c r="N246" s="397">
        <v>465</v>
      </c>
      <c r="O246" s="399">
        <f t="shared" si="92"/>
        <v>868</v>
      </c>
      <c r="P246" s="396">
        <v>501</v>
      </c>
      <c r="Q246" s="397">
        <v>533</v>
      </c>
      <c r="R246" s="398">
        <f t="shared" si="93"/>
        <v>1034</v>
      </c>
      <c r="S246" s="397">
        <v>455</v>
      </c>
      <c r="T246" s="397">
        <v>416</v>
      </c>
      <c r="U246" s="399">
        <f t="shared" si="94"/>
        <v>871</v>
      </c>
      <c r="V246" s="396">
        <v>380</v>
      </c>
      <c r="W246" s="397">
        <v>284</v>
      </c>
      <c r="X246" s="398">
        <f t="shared" si="95"/>
        <v>664</v>
      </c>
      <c r="Y246" s="397">
        <v>344</v>
      </c>
      <c r="Z246" s="397">
        <v>239</v>
      </c>
      <c r="AA246" s="399">
        <f t="shared" si="96"/>
        <v>583</v>
      </c>
      <c r="AB246" s="396">
        <v>433</v>
      </c>
      <c r="AC246" s="397">
        <v>319</v>
      </c>
      <c r="AD246" s="398">
        <f t="shared" si="97"/>
        <v>752</v>
      </c>
      <c r="AE246" s="397">
        <v>455</v>
      </c>
      <c r="AF246" s="397">
        <v>349</v>
      </c>
      <c r="AG246" s="399">
        <f t="shared" si="98"/>
        <v>804</v>
      </c>
      <c r="AH246" s="396">
        <v>468</v>
      </c>
      <c r="AI246" s="397">
        <v>439</v>
      </c>
      <c r="AJ246" s="398">
        <f t="shared" si="99"/>
        <v>907</v>
      </c>
      <c r="AK246" s="397">
        <v>432</v>
      </c>
      <c r="AL246" s="397">
        <v>371</v>
      </c>
      <c r="AM246" s="399">
        <f t="shared" si="100"/>
        <v>803</v>
      </c>
      <c r="AN246" s="396">
        <v>410</v>
      </c>
      <c r="AO246" s="397">
        <v>332</v>
      </c>
      <c r="AP246" s="398">
        <f t="shared" si="101"/>
        <v>742</v>
      </c>
      <c r="AQ246" s="397">
        <v>348</v>
      </c>
      <c r="AR246" s="397">
        <v>281</v>
      </c>
      <c r="AS246" s="399">
        <f t="shared" si="102"/>
        <v>629</v>
      </c>
      <c r="AT246" s="396">
        <v>310</v>
      </c>
      <c r="AU246" s="397">
        <v>308</v>
      </c>
      <c r="AV246" s="398">
        <f t="shared" si="103"/>
        <v>618</v>
      </c>
      <c r="AW246" s="397">
        <v>258</v>
      </c>
      <c r="AX246" s="397">
        <v>215</v>
      </c>
      <c r="AY246" s="399">
        <f t="shared" si="104"/>
        <v>473</v>
      </c>
      <c r="AZ246" s="396">
        <v>210</v>
      </c>
      <c r="BA246" s="397">
        <v>197</v>
      </c>
      <c r="BB246" s="398">
        <f t="shared" si="105"/>
        <v>407</v>
      </c>
      <c r="BC246" s="397">
        <v>215</v>
      </c>
      <c r="BD246" s="397">
        <v>159</v>
      </c>
      <c r="BE246" s="399">
        <f t="shared" si="106"/>
        <v>374</v>
      </c>
      <c r="BF246" s="396">
        <v>95</v>
      </c>
      <c r="BG246" s="397">
        <v>73</v>
      </c>
      <c r="BH246" s="398">
        <f t="shared" si="107"/>
        <v>168</v>
      </c>
      <c r="BJ246" s="403">
        <f t="shared" si="112"/>
        <v>6321</v>
      </c>
      <c r="BK246" s="404">
        <f t="shared" si="112"/>
        <v>5573</v>
      </c>
      <c r="BL246" s="405">
        <f t="shared" si="108"/>
        <v>11894</v>
      </c>
    </row>
    <row r="247" spans="1:64" ht="15">
      <c r="A247" s="2428"/>
      <c r="B247" s="2431"/>
      <c r="C247" s="395" t="s">
        <v>2025</v>
      </c>
      <c r="D247" s="396">
        <v>78</v>
      </c>
      <c r="E247" s="397">
        <v>106</v>
      </c>
      <c r="F247" s="398">
        <f t="shared" si="89"/>
        <v>184</v>
      </c>
      <c r="G247" s="397">
        <v>182</v>
      </c>
      <c r="H247" s="397">
        <v>180</v>
      </c>
      <c r="I247" s="399">
        <f t="shared" si="90"/>
        <v>362</v>
      </c>
      <c r="J247" s="396">
        <v>314</v>
      </c>
      <c r="K247" s="397">
        <v>332</v>
      </c>
      <c r="L247" s="398">
        <f t="shared" si="91"/>
        <v>646</v>
      </c>
      <c r="M247" s="397">
        <v>302</v>
      </c>
      <c r="N247" s="397">
        <v>331</v>
      </c>
      <c r="O247" s="399">
        <f t="shared" si="92"/>
        <v>633</v>
      </c>
      <c r="P247" s="396">
        <v>362</v>
      </c>
      <c r="Q247" s="397">
        <v>383</v>
      </c>
      <c r="R247" s="398">
        <f t="shared" si="93"/>
        <v>745</v>
      </c>
      <c r="S247" s="397">
        <v>281</v>
      </c>
      <c r="T247" s="397">
        <v>193</v>
      </c>
      <c r="U247" s="399">
        <f t="shared" si="94"/>
        <v>474</v>
      </c>
      <c r="V247" s="396">
        <v>245</v>
      </c>
      <c r="W247" s="397">
        <v>190</v>
      </c>
      <c r="X247" s="398">
        <f t="shared" si="95"/>
        <v>435</v>
      </c>
      <c r="Y247" s="397">
        <v>262</v>
      </c>
      <c r="Z247" s="397">
        <v>190</v>
      </c>
      <c r="AA247" s="399">
        <f t="shared" si="96"/>
        <v>452</v>
      </c>
      <c r="AB247" s="396">
        <v>251</v>
      </c>
      <c r="AC247" s="397">
        <v>169</v>
      </c>
      <c r="AD247" s="398">
        <f t="shared" si="97"/>
        <v>420</v>
      </c>
      <c r="AE247" s="397">
        <v>221</v>
      </c>
      <c r="AF247" s="397">
        <v>189</v>
      </c>
      <c r="AG247" s="399">
        <f t="shared" si="98"/>
        <v>410</v>
      </c>
      <c r="AH247" s="396">
        <v>228</v>
      </c>
      <c r="AI247" s="397">
        <v>194</v>
      </c>
      <c r="AJ247" s="398">
        <f t="shared" si="99"/>
        <v>422</v>
      </c>
      <c r="AK247" s="397">
        <v>204</v>
      </c>
      <c r="AL247" s="397">
        <v>160</v>
      </c>
      <c r="AM247" s="399">
        <f t="shared" si="100"/>
        <v>364</v>
      </c>
      <c r="AN247" s="396">
        <v>170</v>
      </c>
      <c r="AO247" s="397">
        <v>154</v>
      </c>
      <c r="AP247" s="398">
        <f t="shared" si="101"/>
        <v>324</v>
      </c>
      <c r="AQ247" s="397">
        <v>143</v>
      </c>
      <c r="AR247" s="397">
        <v>140</v>
      </c>
      <c r="AS247" s="399">
        <f t="shared" si="102"/>
        <v>283</v>
      </c>
      <c r="AT247" s="396">
        <v>138</v>
      </c>
      <c r="AU247" s="397">
        <v>126</v>
      </c>
      <c r="AV247" s="398">
        <f t="shared" si="103"/>
        <v>264</v>
      </c>
      <c r="AW247" s="397">
        <v>95</v>
      </c>
      <c r="AX247" s="397">
        <v>130</v>
      </c>
      <c r="AY247" s="399">
        <f t="shared" si="104"/>
        <v>225</v>
      </c>
      <c r="AZ247" s="396">
        <v>93</v>
      </c>
      <c r="BA247" s="397">
        <v>94</v>
      </c>
      <c r="BB247" s="398">
        <f t="shared" si="105"/>
        <v>187</v>
      </c>
      <c r="BC247" s="397">
        <v>100</v>
      </c>
      <c r="BD247" s="397">
        <v>70</v>
      </c>
      <c r="BE247" s="399">
        <f t="shared" si="106"/>
        <v>170</v>
      </c>
      <c r="BF247" s="396">
        <v>55</v>
      </c>
      <c r="BG247" s="397">
        <v>36</v>
      </c>
      <c r="BH247" s="398">
        <f t="shared" si="107"/>
        <v>91</v>
      </c>
      <c r="BJ247" s="403">
        <f t="shared" si="112"/>
        <v>3724</v>
      </c>
      <c r="BK247" s="404">
        <f t="shared" si="112"/>
        <v>3367</v>
      </c>
      <c r="BL247" s="405">
        <f t="shared" si="108"/>
        <v>7091</v>
      </c>
    </row>
    <row r="248" spans="1:64" ht="15">
      <c r="A248" s="2428"/>
      <c r="B248" s="2431"/>
      <c r="C248" s="395" t="s">
        <v>2026</v>
      </c>
      <c r="D248" s="396">
        <v>21</v>
      </c>
      <c r="E248" s="397">
        <v>26</v>
      </c>
      <c r="F248" s="398">
        <f t="shared" si="89"/>
        <v>47</v>
      </c>
      <c r="G248" s="397">
        <v>65</v>
      </c>
      <c r="H248" s="397">
        <v>79</v>
      </c>
      <c r="I248" s="399">
        <f t="shared" si="90"/>
        <v>144</v>
      </c>
      <c r="J248" s="396">
        <v>260</v>
      </c>
      <c r="K248" s="397">
        <v>242</v>
      </c>
      <c r="L248" s="398">
        <f t="shared" si="91"/>
        <v>502</v>
      </c>
      <c r="M248" s="397">
        <v>354</v>
      </c>
      <c r="N248" s="397">
        <v>329</v>
      </c>
      <c r="O248" s="399">
        <f t="shared" si="92"/>
        <v>683</v>
      </c>
      <c r="P248" s="396">
        <v>318</v>
      </c>
      <c r="Q248" s="397">
        <v>345</v>
      </c>
      <c r="R248" s="398">
        <f t="shared" si="93"/>
        <v>663</v>
      </c>
      <c r="S248" s="397">
        <v>211</v>
      </c>
      <c r="T248" s="397">
        <v>242</v>
      </c>
      <c r="U248" s="399">
        <f t="shared" si="94"/>
        <v>453</v>
      </c>
      <c r="V248" s="396">
        <v>207</v>
      </c>
      <c r="W248" s="397">
        <v>193</v>
      </c>
      <c r="X248" s="398">
        <f t="shared" si="95"/>
        <v>400</v>
      </c>
      <c r="Y248" s="397">
        <v>223</v>
      </c>
      <c r="Z248" s="397">
        <v>182</v>
      </c>
      <c r="AA248" s="399">
        <f t="shared" si="96"/>
        <v>405</v>
      </c>
      <c r="AB248" s="396">
        <v>243</v>
      </c>
      <c r="AC248" s="397">
        <v>233</v>
      </c>
      <c r="AD248" s="398">
        <f t="shared" si="97"/>
        <v>476</v>
      </c>
      <c r="AE248" s="397">
        <v>251</v>
      </c>
      <c r="AF248" s="397">
        <v>219</v>
      </c>
      <c r="AG248" s="399">
        <f t="shared" si="98"/>
        <v>470</v>
      </c>
      <c r="AH248" s="396">
        <v>234</v>
      </c>
      <c r="AI248" s="397">
        <v>232</v>
      </c>
      <c r="AJ248" s="398">
        <f t="shared" si="99"/>
        <v>466</v>
      </c>
      <c r="AK248" s="397">
        <v>212</v>
      </c>
      <c r="AL248" s="397">
        <v>221</v>
      </c>
      <c r="AM248" s="399">
        <f t="shared" si="100"/>
        <v>433</v>
      </c>
      <c r="AN248" s="396">
        <v>159</v>
      </c>
      <c r="AO248" s="397">
        <v>177</v>
      </c>
      <c r="AP248" s="398">
        <f t="shared" si="101"/>
        <v>336</v>
      </c>
      <c r="AQ248" s="397">
        <v>152</v>
      </c>
      <c r="AR248" s="397">
        <v>138</v>
      </c>
      <c r="AS248" s="399">
        <f t="shared" si="102"/>
        <v>290</v>
      </c>
      <c r="AT248" s="396">
        <v>127</v>
      </c>
      <c r="AU248" s="397">
        <v>144</v>
      </c>
      <c r="AV248" s="398">
        <f t="shared" si="103"/>
        <v>271</v>
      </c>
      <c r="AW248" s="397">
        <v>125</v>
      </c>
      <c r="AX248" s="397">
        <v>127</v>
      </c>
      <c r="AY248" s="399">
        <f t="shared" si="104"/>
        <v>252</v>
      </c>
      <c r="AZ248" s="396">
        <v>87</v>
      </c>
      <c r="BA248" s="397">
        <v>91</v>
      </c>
      <c r="BB248" s="398">
        <f t="shared" si="105"/>
        <v>178</v>
      </c>
      <c r="BC248" s="397">
        <v>73</v>
      </c>
      <c r="BD248" s="397">
        <v>65</v>
      </c>
      <c r="BE248" s="399">
        <f t="shared" si="106"/>
        <v>138</v>
      </c>
      <c r="BF248" s="396">
        <v>43</v>
      </c>
      <c r="BG248" s="397">
        <v>36</v>
      </c>
      <c r="BH248" s="398">
        <f t="shared" si="107"/>
        <v>79</v>
      </c>
      <c r="BJ248" s="403">
        <f t="shared" si="112"/>
        <v>3365</v>
      </c>
      <c r="BK248" s="404">
        <f t="shared" si="112"/>
        <v>3321</v>
      </c>
      <c r="BL248" s="405">
        <f t="shared" si="108"/>
        <v>6686</v>
      </c>
    </row>
    <row r="249" spans="1:64" ht="15">
      <c r="A249" s="2428"/>
      <c r="B249" s="2431"/>
      <c r="C249" s="395" t="s">
        <v>2027</v>
      </c>
      <c r="D249" s="396">
        <v>82</v>
      </c>
      <c r="E249" s="397">
        <v>85</v>
      </c>
      <c r="F249" s="398">
        <f t="shared" si="89"/>
        <v>167</v>
      </c>
      <c r="G249" s="397">
        <v>128</v>
      </c>
      <c r="H249" s="397">
        <v>126</v>
      </c>
      <c r="I249" s="399">
        <f t="shared" si="90"/>
        <v>254</v>
      </c>
      <c r="J249" s="396">
        <v>256</v>
      </c>
      <c r="K249" s="397">
        <v>267</v>
      </c>
      <c r="L249" s="398">
        <f t="shared" si="91"/>
        <v>523</v>
      </c>
      <c r="M249" s="397">
        <v>284</v>
      </c>
      <c r="N249" s="397">
        <v>346</v>
      </c>
      <c r="O249" s="399">
        <f t="shared" si="92"/>
        <v>630</v>
      </c>
      <c r="P249" s="396">
        <v>376</v>
      </c>
      <c r="Q249" s="397">
        <v>346</v>
      </c>
      <c r="R249" s="398">
        <f t="shared" si="93"/>
        <v>722</v>
      </c>
      <c r="S249" s="397">
        <v>328</v>
      </c>
      <c r="T249" s="397">
        <v>227</v>
      </c>
      <c r="U249" s="399">
        <f t="shared" si="94"/>
        <v>555</v>
      </c>
      <c r="V249" s="396">
        <v>307</v>
      </c>
      <c r="W249" s="397">
        <v>228</v>
      </c>
      <c r="X249" s="398">
        <f t="shared" si="95"/>
        <v>535</v>
      </c>
      <c r="Y249" s="397">
        <v>264</v>
      </c>
      <c r="Z249" s="397">
        <v>203</v>
      </c>
      <c r="AA249" s="399">
        <f t="shared" si="96"/>
        <v>467</v>
      </c>
      <c r="AB249" s="396">
        <v>290</v>
      </c>
      <c r="AC249" s="397">
        <v>227</v>
      </c>
      <c r="AD249" s="398">
        <f t="shared" si="97"/>
        <v>517</v>
      </c>
      <c r="AE249" s="397">
        <v>248</v>
      </c>
      <c r="AF249" s="397">
        <v>231</v>
      </c>
      <c r="AG249" s="399">
        <f t="shared" si="98"/>
        <v>479</v>
      </c>
      <c r="AH249" s="396">
        <v>239</v>
      </c>
      <c r="AI249" s="397">
        <v>247</v>
      </c>
      <c r="AJ249" s="398">
        <f t="shared" si="99"/>
        <v>486</v>
      </c>
      <c r="AK249" s="397">
        <v>200</v>
      </c>
      <c r="AL249" s="397">
        <v>222</v>
      </c>
      <c r="AM249" s="399">
        <f t="shared" si="100"/>
        <v>422</v>
      </c>
      <c r="AN249" s="396">
        <v>207</v>
      </c>
      <c r="AO249" s="397">
        <v>175</v>
      </c>
      <c r="AP249" s="398">
        <f t="shared" si="101"/>
        <v>382</v>
      </c>
      <c r="AQ249" s="397">
        <v>151</v>
      </c>
      <c r="AR249" s="397">
        <v>154</v>
      </c>
      <c r="AS249" s="399">
        <f t="shared" si="102"/>
        <v>305</v>
      </c>
      <c r="AT249" s="396">
        <v>170</v>
      </c>
      <c r="AU249" s="397">
        <v>143</v>
      </c>
      <c r="AV249" s="398">
        <f t="shared" si="103"/>
        <v>313</v>
      </c>
      <c r="AW249" s="397">
        <v>113</v>
      </c>
      <c r="AX249" s="397">
        <v>139</v>
      </c>
      <c r="AY249" s="399">
        <f t="shared" si="104"/>
        <v>252</v>
      </c>
      <c r="AZ249" s="396">
        <v>83</v>
      </c>
      <c r="BA249" s="397">
        <v>83</v>
      </c>
      <c r="BB249" s="398">
        <f t="shared" si="105"/>
        <v>166</v>
      </c>
      <c r="BC249" s="397">
        <v>105</v>
      </c>
      <c r="BD249" s="397">
        <v>80</v>
      </c>
      <c r="BE249" s="399">
        <f t="shared" si="106"/>
        <v>185</v>
      </c>
      <c r="BF249" s="396">
        <v>54</v>
      </c>
      <c r="BG249" s="397">
        <v>39</v>
      </c>
      <c r="BH249" s="398">
        <f t="shared" si="107"/>
        <v>93</v>
      </c>
      <c r="BJ249" s="403">
        <f t="shared" si="112"/>
        <v>3885</v>
      </c>
      <c r="BK249" s="404">
        <f t="shared" si="112"/>
        <v>3568</v>
      </c>
      <c r="BL249" s="405">
        <f t="shared" si="108"/>
        <v>7453</v>
      </c>
    </row>
    <row r="250" spans="1:64" ht="15">
      <c r="A250" s="2428"/>
      <c r="B250" s="2431"/>
      <c r="C250" s="395" t="s">
        <v>2028</v>
      </c>
      <c r="D250" s="396">
        <v>38</v>
      </c>
      <c r="E250" s="397">
        <v>46</v>
      </c>
      <c r="F250" s="398">
        <f t="shared" si="89"/>
        <v>84</v>
      </c>
      <c r="G250" s="397">
        <v>107</v>
      </c>
      <c r="H250" s="397">
        <v>108</v>
      </c>
      <c r="I250" s="399">
        <f t="shared" si="90"/>
        <v>215</v>
      </c>
      <c r="J250" s="396">
        <v>310</v>
      </c>
      <c r="K250" s="397">
        <v>363</v>
      </c>
      <c r="L250" s="398">
        <f t="shared" si="91"/>
        <v>673</v>
      </c>
      <c r="M250" s="397">
        <v>428</v>
      </c>
      <c r="N250" s="397">
        <v>424</v>
      </c>
      <c r="O250" s="399">
        <f t="shared" si="92"/>
        <v>852</v>
      </c>
      <c r="P250" s="396">
        <v>472</v>
      </c>
      <c r="Q250" s="397">
        <v>494</v>
      </c>
      <c r="R250" s="398">
        <f t="shared" si="93"/>
        <v>966</v>
      </c>
      <c r="S250" s="397">
        <v>415</v>
      </c>
      <c r="T250" s="397">
        <v>309</v>
      </c>
      <c r="U250" s="399">
        <f t="shared" si="94"/>
        <v>724</v>
      </c>
      <c r="V250" s="396">
        <v>414</v>
      </c>
      <c r="W250" s="397">
        <v>339</v>
      </c>
      <c r="X250" s="398">
        <f t="shared" si="95"/>
        <v>753</v>
      </c>
      <c r="Y250" s="397">
        <v>333</v>
      </c>
      <c r="Z250" s="397">
        <v>290</v>
      </c>
      <c r="AA250" s="399">
        <f t="shared" si="96"/>
        <v>623</v>
      </c>
      <c r="AB250" s="396">
        <v>334</v>
      </c>
      <c r="AC250" s="397">
        <v>278</v>
      </c>
      <c r="AD250" s="398">
        <f t="shared" si="97"/>
        <v>612</v>
      </c>
      <c r="AE250" s="397">
        <v>327</v>
      </c>
      <c r="AF250" s="397">
        <v>336</v>
      </c>
      <c r="AG250" s="399">
        <f t="shared" si="98"/>
        <v>663</v>
      </c>
      <c r="AH250" s="396">
        <v>319</v>
      </c>
      <c r="AI250" s="397">
        <v>336</v>
      </c>
      <c r="AJ250" s="398">
        <f t="shared" si="99"/>
        <v>655</v>
      </c>
      <c r="AK250" s="397">
        <v>254</v>
      </c>
      <c r="AL250" s="397">
        <v>290</v>
      </c>
      <c r="AM250" s="399">
        <f t="shared" si="100"/>
        <v>544</v>
      </c>
      <c r="AN250" s="396">
        <v>195</v>
      </c>
      <c r="AO250" s="397">
        <v>211</v>
      </c>
      <c r="AP250" s="398">
        <f t="shared" si="101"/>
        <v>406</v>
      </c>
      <c r="AQ250" s="397">
        <v>195</v>
      </c>
      <c r="AR250" s="397">
        <v>197</v>
      </c>
      <c r="AS250" s="399">
        <f t="shared" si="102"/>
        <v>392</v>
      </c>
      <c r="AT250" s="396">
        <v>193</v>
      </c>
      <c r="AU250" s="397">
        <v>179</v>
      </c>
      <c r="AV250" s="398">
        <f t="shared" si="103"/>
        <v>372</v>
      </c>
      <c r="AW250" s="397">
        <v>135</v>
      </c>
      <c r="AX250" s="397">
        <v>170</v>
      </c>
      <c r="AY250" s="399">
        <f t="shared" si="104"/>
        <v>305</v>
      </c>
      <c r="AZ250" s="396">
        <v>109</v>
      </c>
      <c r="BA250" s="397">
        <v>116</v>
      </c>
      <c r="BB250" s="398">
        <f t="shared" si="105"/>
        <v>225</v>
      </c>
      <c r="BC250" s="397">
        <v>111</v>
      </c>
      <c r="BD250" s="397">
        <v>94</v>
      </c>
      <c r="BE250" s="399">
        <f t="shared" si="106"/>
        <v>205</v>
      </c>
      <c r="BF250" s="396">
        <v>62</v>
      </c>
      <c r="BG250" s="397">
        <v>49</v>
      </c>
      <c r="BH250" s="398">
        <f t="shared" si="107"/>
        <v>111</v>
      </c>
      <c r="BJ250" s="403">
        <f t="shared" si="112"/>
        <v>4751</v>
      </c>
      <c r="BK250" s="404">
        <f t="shared" si="112"/>
        <v>4629</v>
      </c>
      <c r="BL250" s="405">
        <f t="shared" si="108"/>
        <v>9380</v>
      </c>
    </row>
    <row r="251" spans="1:64" ht="15">
      <c r="A251" s="2428"/>
      <c r="B251" s="2431"/>
      <c r="C251" s="395" t="s">
        <v>2029</v>
      </c>
      <c r="D251" s="396">
        <v>21</v>
      </c>
      <c r="E251" s="397">
        <v>26</v>
      </c>
      <c r="F251" s="398">
        <f t="shared" si="89"/>
        <v>47</v>
      </c>
      <c r="G251" s="397">
        <v>46</v>
      </c>
      <c r="H251" s="397">
        <v>53</v>
      </c>
      <c r="I251" s="399">
        <f t="shared" si="90"/>
        <v>99</v>
      </c>
      <c r="J251" s="396">
        <v>100</v>
      </c>
      <c r="K251" s="397">
        <v>103</v>
      </c>
      <c r="L251" s="398">
        <f t="shared" si="91"/>
        <v>203</v>
      </c>
      <c r="M251" s="397">
        <v>137</v>
      </c>
      <c r="N251" s="397">
        <v>175</v>
      </c>
      <c r="O251" s="399">
        <f t="shared" si="92"/>
        <v>312</v>
      </c>
      <c r="P251" s="396">
        <v>232</v>
      </c>
      <c r="Q251" s="397">
        <v>218</v>
      </c>
      <c r="R251" s="398">
        <f t="shared" si="93"/>
        <v>450</v>
      </c>
      <c r="S251" s="397">
        <v>198</v>
      </c>
      <c r="T251" s="397">
        <v>198</v>
      </c>
      <c r="U251" s="399">
        <f t="shared" si="94"/>
        <v>396</v>
      </c>
      <c r="V251" s="396">
        <v>124</v>
      </c>
      <c r="W251" s="397">
        <v>114</v>
      </c>
      <c r="X251" s="398">
        <f t="shared" si="95"/>
        <v>238</v>
      </c>
      <c r="Y251" s="397">
        <v>127</v>
      </c>
      <c r="Z251" s="397">
        <v>127</v>
      </c>
      <c r="AA251" s="399">
        <f t="shared" si="96"/>
        <v>254</v>
      </c>
      <c r="AB251" s="396">
        <v>147</v>
      </c>
      <c r="AC251" s="397">
        <v>160</v>
      </c>
      <c r="AD251" s="398">
        <f t="shared" si="97"/>
        <v>307</v>
      </c>
      <c r="AE251" s="397">
        <v>191</v>
      </c>
      <c r="AF251" s="397">
        <v>217</v>
      </c>
      <c r="AG251" s="399">
        <f t="shared" si="98"/>
        <v>408</v>
      </c>
      <c r="AH251" s="396">
        <v>195</v>
      </c>
      <c r="AI251" s="397">
        <v>238</v>
      </c>
      <c r="AJ251" s="398">
        <f t="shared" si="99"/>
        <v>433</v>
      </c>
      <c r="AK251" s="397">
        <v>230</v>
      </c>
      <c r="AL251" s="397">
        <v>233</v>
      </c>
      <c r="AM251" s="399">
        <f t="shared" si="100"/>
        <v>463</v>
      </c>
      <c r="AN251" s="396">
        <v>195</v>
      </c>
      <c r="AO251" s="397">
        <v>186</v>
      </c>
      <c r="AP251" s="398">
        <f t="shared" si="101"/>
        <v>381</v>
      </c>
      <c r="AQ251" s="397">
        <v>149</v>
      </c>
      <c r="AR251" s="397">
        <v>154</v>
      </c>
      <c r="AS251" s="399">
        <f t="shared" si="102"/>
        <v>303</v>
      </c>
      <c r="AT251" s="396">
        <v>131</v>
      </c>
      <c r="AU251" s="397">
        <v>150</v>
      </c>
      <c r="AV251" s="398">
        <f t="shared" si="103"/>
        <v>281</v>
      </c>
      <c r="AW251" s="397">
        <v>129</v>
      </c>
      <c r="AX251" s="397">
        <v>136</v>
      </c>
      <c r="AY251" s="399">
        <f t="shared" si="104"/>
        <v>265</v>
      </c>
      <c r="AZ251" s="396">
        <v>95</v>
      </c>
      <c r="BA251" s="397">
        <v>132</v>
      </c>
      <c r="BB251" s="398">
        <f t="shared" si="105"/>
        <v>227</v>
      </c>
      <c r="BC251" s="397">
        <v>94</v>
      </c>
      <c r="BD251" s="397">
        <v>88</v>
      </c>
      <c r="BE251" s="399">
        <f t="shared" si="106"/>
        <v>182</v>
      </c>
      <c r="BF251" s="396">
        <v>44</v>
      </c>
      <c r="BG251" s="397">
        <v>41</v>
      </c>
      <c r="BH251" s="398">
        <f t="shared" si="107"/>
        <v>85</v>
      </c>
      <c r="BJ251" s="403">
        <f t="shared" si="112"/>
        <v>2585</v>
      </c>
      <c r="BK251" s="404">
        <f t="shared" si="112"/>
        <v>2749</v>
      </c>
      <c r="BL251" s="405">
        <f t="shared" si="108"/>
        <v>5334</v>
      </c>
    </row>
    <row r="252" spans="1:64" ht="15">
      <c r="A252" s="2428"/>
      <c r="B252" s="2431"/>
      <c r="C252" s="395" t="s">
        <v>2030</v>
      </c>
      <c r="D252" s="396">
        <v>42</v>
      </c>
      <c r="E252" s="397">
        <v>46</v>
      </c>
      <c r="F252" s="398">
        <f t="shared" si="89"/>
        <v>88</v>
      </c>
      <c r="G252" s="397">
        <v>152</v>
      </c>
      <c r="H252" s="397">
        <v>181</v>
      </c>
      <c r="I252" s="399">
        <f t="shared" si="90"/>
        <v>333</v>
      </c>
      <c r="J252" s="396">
        <v>467</v>
      </c>
      <c r="K252" s="397">
        <v>474</v>
      </c>
      <c r="L252" s="398">
        <f t="shared" si="91"/>
        <v>941</v>
      </c>
      <c r="M252" s="397">
        <v>522</v>
      </c>
      <c r="N252" s="397">
        <v>586</v>
      </c>
      <c r="O252" s="399">
        <f t="shared" si="92"/>
        <v>1108</v>
      </c>
      <c r="P252" s="396">
        <v>644</v>
      </c>
      <c r="Q252" s="397">
        <v>675</v>
      </c>
      <c r="R252" s="398">
        <f t="shared" si="93"/>
        <v>1319</v>
      </c>
      <c r="S252" s="397">
        <v>545</v>
      </c>
      <c r="T252" s="397">
        <v>508</v>
      </c>
      <c r="U252" s="399">
        <f t="shared" si="94"/>
        <v>1053</v>
      </c>
      <c r="V252" s="396">
        <v>506</v>
      </c>
      <c r="W252" s="397">
        <v>326</v>
      </c>
      <c r="X252" s="398">
        <f t="shared" si="95"/>
        <v>832</v>
      </c>
      <c r="Y252" s="397">
        <v>455</v>
      </c>
      <c r="Z252" s="397">
        <v>330</v>
      </c>
      <c r="AA252" s="399">
        <f t="shared" si="96"/>
        <v>785</v>
      </c>
      <c r="AB252" s="396">
        <v>482</v>
      </c>
      <c r="AC252" s="397">
        <v>368</v>
      </c>
      <c r="AD252" s="398">
        <f t="shared" si="97"/>
        <v>850</v>
      </c>
      <c r="AE252" s="397">
        <v>548</v>
      </c>
      <c r="AF252" s="397">
        <v>451</v>
      </c>
      <c r="AG252" s="399">
        <f t="shared" si="98"/>
        <v>999</v>
      </c>
      <c r="AH252" s="396">
        <v>640</v>
      </c>
      <c r="AI252" s="397">
        <v>550</v>
      </c>
      <c r="AJ252" s="398">
        <f t="shared" si="99"/>
        <v>1190</v>
      </c>
      <c r="AK252" s="397">
        <v>500</v>
      </c>
      <c r="AL252" s="397">
        <v>439</v>
      </c>
      <c r="AM252" s="399">
        <f t="shared" si="100"/>
        <v>939</v>
      </c>
      <c r="AN252" s="396">
        <v>495</v>
      </c>
      <c r="AO252" s="397">
        <v>375</v>
      </c>
      <c r="AP252" s="398">
        <f t="shared" si="101"/>
        <v>870</v>
      </c>
      <c r="AQ252" s="397">
        <v>357</v>
      </c>
      <c r="AR252" s="397">
        <v>326</v>
      </c>
      <c r="AS252" s="399">
        <f t="shared" si="102"/>
        <v>683</v>
      </c>
      <c r="AT252" s="396">
        <v>386</v>
      </c>
      <c r="AU252" s="397">
        <v>303</v>
      </c>
      <c r="AV252" s="398">
        <f t="shared" si="103"/>
        <v>689</v>
      </c>
      <c r="AW252" s="397">
        <v>306</v>
      </c>
      <c r="AX252" s="397">
        <v>266</v>
      </c>
      <c r="AY252" s="399">
        <f t="shared" si="104"/>
        <v>572</v>
      </c>
      <c r="AZ252" s="396">
        <v>249</v>
      </c>
      <c r="BA252" s="397">
        <v>222</v>
      </c>
      <c r="BB252" s="398">
        <f t="shared" si="105"/>
        <v>471</v>
      </c>
      <c r="BC252" s="397">
        <v>263</v>
      </c>
      <c r="BD252" s="397">
        <v>187</v>
      </c>
      <c r="BE252" s="399">
        <f t="shared" si="106"/>
        <v>450</v>
      </c>
      <c r="BF252" s="396">
        <v>122</v>
      </c>
      <c r="BG252" s="397">
        <v>87</v>
      </c>
      <c r="BH252" s="398">
        <f t="shared" si="107"/>
        <v>209</v>
      </c>
      <c r="BJ252" s="403">
        <f t="shared" si="112"/>
        <v>7681</v>
      </c>
      <c r="BK252" s="404">
        <f t="shared" si="112"/>
        <v>6700</v>
      </c>
      <c r="BL252" s="405">
        <f t="shared" si="108"/>
        <v>14381</v>
      </c>
    </row>
    <row r="253" spans="1:64" ht="15">
      <c r="A253" s="2428"/>
      <c r="B253" s="2446"/>
      <c r="C253" s="406" t="s">
        <v>2031</v>
      </c>
      <c r="D253" s="407">
        <v>260</v>
      </c>
      <c r="E253" s="408">
        <v>256</v>
      </c>
      <c r="F253" s="409">
        <f t="shared" si="89"/>
        <v>516</v>
      </c>
      <c r="G253" s="408">
        <v>506</v>
      </c>
      <c r="H253" s="408">
        <v>488</v>
      </c>
      <c r="I253" s="410">
        <f t="shared" si="90"/>
        <v>994</v>
      </c>
      <c r="J253" s="407">
        <v>1039</v>
      </c>
      <c r="K253" s="408">
        <v>1087</v>
      </c>
      <c r="L253" s="409">
        <f t="shared" si="91"/>
        <v>2126</v>
      </c>
      <c r="M253" s="408">
        <v>1187</v>
      </c>
      <c r="N253" s="408">
        <v>1288</v>
      </c>
      <c r="O253" s="410">
        <f t="shared" si="92"/>
        <v>2475</v>
      </c>
      <c r="P253" s="407">
        <v>1564</v>
      </c>
      <c r="Q253" s="408">
        <v>1481</v>
      </c>
      <c r="R253" s="409">
        <f t="shared" si="93"/>
        <v>3045</v>
      </c>
      <c r="S253" s="408">
        <v>1391</v>
      </c>
      <c r="T253" s="408">
        <v>1054</v>
      </c>
      <c r="U253" s="410">
        <f t="shared" si="94"/>
        <v>2445</v>
      </c>
      <c r="V253" s="407">
        <v>1129</v>
      </c>
      <c r="W253" s="408">
        <v>724</v>
      </c>
      <c r="X253" s="409">
        <f t="shared" si="95"/>
        <v>1853</v>
      </c>
      <c r="Y253" s="408">
        <v>1080</v>
      </c>
      <c r="Z253" s="408">
        <v>724</v>
      </c>
      <c r="AA253" s="410">
        <f t="shared" si="96"/>
        <v>1804</v>
      </c>
      <c r="AB253" s="407">
        <v>1190</v>
      </c>
      <c r="AC253" s="408">
        <v>779</v>
      </c>
      <c r="AD253" s="409">
        <f t="shared" si="97"/>
        <v>1969</v>
      </c>
      <c r="AE253" s="408">
        <v>1223</v>
      </c>
      <c r="AF253" s="408">
        <v>921</v>
      </c>
      <c r="AG253" s="410">
        <f t="shared" si="98"/>
        <v>2144</v>
      </c>
      <c r="AH253" s="407">
        <v>1219</v>
      </c>
      <c r="AI253" s="408">
        <v>1022</v>
      </c>
      <c r="AJ253" s="409">
        <f t="shared" si="99"/>
        <v>2241</v>
      </c>
      <c r="AK253" s="408">
        <v>963</v>
      </c>
      <c r="AL253" s="408">
        <v>861</v>
      </c>
      <c r="AM253" s="410">
        <f t="shared" si="100"/>
        <v>1824</v>
      </c>
      <c r="AN253" s="407">
        <v>900</v>
      </c>
      <c r="AO253" s="408">
        <v>707</v>
      </c>
      <c r="AP253" s="409">
        <f t="shared" si="101"/>
        <v>1607</v>
      </c>
      <c r="AQ253" s="408">
        <v>751</v>
      </c>
      <c r="AR253" s="408">
        <v>620</v>
      </c>
      <c r="AS253" s="410">
        <f t="shared" si="102"/>
        <v>1371</v>
      </c>
      <c r="AT253" s="407">
        <v>730</v>
      </c>
      <c r="AU253" s="408">
        <v>570</v>
      </c>
      <c r="AV253" s="409">
        <f t="shared" si="103"/>
        <v>1300</v>
      </c>
      <c r="AW253" s="408">
        <v>570</v>
      </c>
      <c r="AX253" s="408">
        <v>451</v>
      </c>
      <c r="AY253" s="410">
        <f t="shared" si="104"/>
        <v>1021</v>
      </c>
      <c r="AZ253" s="407">
        <v>481</v>
      </c>
      <c r="BA253" s="408">
        <v>365</v>
      </c>
      <c r="BB253" s="409">
        <f t="shared" si="105"/>
        <v>846</v>
      </c>
      <c r="BC253" s="408">
        <v>433</v>
      </c>
      <c r="BD253" s="408">
        <v>301</v>
      </c>
      <c r="BE253" s="410">
        <f t="shared" si="106"/>
        <v>734</v>
      </c>
      <c r="BF253" s="407">
        <v>203</v>
      </c>
      <c r="BG253" s="408">
        <v>141</v>
      </c>
      <c r="BH253" s="409">
        <f t="shared" si="107"/>
        <v>344</v>
      </c>
      <c r="BJ253" s="411">
        <f t="shared" si="112"/>
        <v>16819</v>
      </c>
      <c r="BK253" s="412">
        <f t="shared" si="112"/>
        <v>13840</v>
      </c>
      <c r="BL253" s="413">
        <f t="shared" si="108"/>
        <v>30659</v>
      </c>
    </row>
    <row r="254" spans="1:64" ht="15">
      <c r="A254" s="2429"/>
      <c r="B254" s="2442" t="s">
        <v>569</v>
      </c>
      <c r="C254" s="2424" t="s">
        <v>1810</v>
      </c>
      <c r="D254" s="629">
        <f t="shared" ref="D254:BH254" si="113">SUM(D243:D253)</f>
        <v>1289</v>
      </c>
      <c r="E254" s="630">
        <f t="shared" si="113"/>
        <v>1420</v>
      </c>
      <c r="F254" s="631">
        <f t="shared" si="113"/>
        <v>2709</v>
      </c>
      <c r="G254" s="632">
        <f t="shared" si="113"/>
        <v>2915</v>
      </c>
      <c r="H254" s="632">
        <f t="shared" si="113"/>
        <v>2956</v>
      </c>
      <c r="I254" s="632">
        <f t="shared" si="113"/>
        <v>5871</v>
      </c>
      <c r="J254" s="629">
        <f t="shared" si="113"/>
        <v>5746</v>
      </c>
      <c r="K254" s="630">
        <f t="shared" si="113"/>
        <v>6010</v>
      </c>
      <c r="L254" s="631">
        <f t="shared" si="113"/>
        <v>11756</v>
      </c>
      <c r="M254" s="632">
        <f t="shared" si="113"/>
        <v>6724</v>
      </c>
      <c r="N254" s="632">
        <f t="shared" si="113"/>
        <v>7028</v>
      </c>
      <c r="O254" s="632">
        <f t="shared" si="113"/>
        <v>13752</v>
      </c>
      <c r="P254" s="629">
        <f t="shared" si="113"/>
        <v>8217</v>
      </c>
      <c r="Q254" s="630">
        <f t="shared" si="113"/>
        <v>8220</v>
      </c>
      <c r="R254" s="631">
        <f t="shared" si="113"/>
        <v>16437</v>
      </c>
      <c r="S254" s="632">
        <f t="shared" si="113"/>
        <v>7371</v>
      </c>
      <c r="T254" s="632">
        <f t="shared" si="113"/>
        <v>6093</v>
      </c>
      <c r="U254" s="632">
        <f t="shared" si="113"/>
        <v>13464</v>
      </c>
      <c r="V254" s="629">
        <f t="shared" si="113"/>
        <v>6373</v>
      </c>
      <c r="W254" s="630">
        <f t="shared" si="113"/>
        <v>4584</v>
      </c>
      <c r="X254" s="631">
        <f t="shared" si="113"/>
        <v>10957</v>
      </c>
      <c r="Y254" s="632">
        <f t="shared" si="113"/>
        <v>5955</v>
      </c>
      <c r="Z254" s="632">
        <f t="shared" si="113"/>
        <v>4148</v>
      </c>
      <c r="AA254" s="632">
        <f t="shared" si="113"/>
        <v>10103</v>
      </c>
      <c r="AB254" s="629">
        <f t="shared" si="113"/>
        <v>6251</v>
      </c>
      <c r="AC254" s="630">
        <f t="shared" si="113"/>
        <v>4611</v>
      </c>
      <c r="AD254" s="631">
        <f t="shared" si="113"/>
        <v>10862</v>
      </c>
      <c r="AE254" s="632">
        <f t="shared" si="113"/>
        <v>6303</v>
      </c>
      <c r="AF254" s="632">
        <f t="shared" si="113"/>
        <v>5152</v>
      </c>
      <c r="AG254" s="632">
        <f t="shared" si="113"/>
        <v>11455</v>
      </c>
      <c r="AH254" s="629">
        <f t="shared" si="113"/>
        <v>6358</v>
      </c>
      <c r="AI254" s="630">
        <f t="shared" si="113"/>
        <v>5555</v>
      </c>
      <c r="AJ254" s="631">
        <f t="shared" si="113"/>
        <v>11913</v>
      </c>
      <c r="AK254" s="632">
        <f t="shared" si="113"/>
        <v>5371</v>
      </c>
      <c r="AL254" s="632">
        <f t="shared" si="113"/>
        <v>4903</v>
      </c>
      <c r="AM254" s="632">
        <f t="shared" si="113"/>
        <v>10274</v>
      </c>
      <c r="AN254" s="629">
        <f t="shared" si="113"/>
        <v>4670</v>
      </c>
      <c r="AO254" s="630">
        <f t="shared" si="113"/>
        <v>4008</v>
      </c>
      <c r="AP254" s="631">
        <f t="shared" si="113"/>
        <v>8678</v>
      </c>
      <c r="AQ254" s="632">
        <f t="shared" si="113"/>
        <v>3915</v>
      </c>
      <c r="AR254" s="632">
        <f t="shared" si="113"/>
        <v>3456</v>
      </c>
      <c r="AS254" s="632">
        <f t="shared" si="113"/>
        <v>7371</v>
      </c>
      <c r="AT254" s="629">
        <f t="shared" si="113"/>
        <v>3664</v>
      </c>
      <c r="AU254" s="630">
        <f t="shared" si="113"/>
        <v>3197</v>
      </c>
      <c r="AV254" s="631">
        <f t="shared" si="113"/>
        <v>6861</v>
      </c>
      <c r="AW254" s="632">
        <f t="shared" si="113"/>
        <v>2969</v>
      </c>
      <c r="AX254" s="632">
        <f t="shared" si="113"/>
        <v>2685</v>
      </c>
      <c r="AY254" s="632">
        <f t="shared" si="113"/>
        <v>5654</v>
      </c>
      <c r="AZ254" s="629">
        <f t="shared" si="113"/>
        <v>2359</v>
      </c>
      <c r="BA254" s="630">
        <f t="shared" si="113"/>
        <v>2116</v>
      </c>
      <c r="BB254" s="631">
        <f t="shared" si="113"/>
        <v>4475</v>
      </c>
      <c r="BC254" s="632">
        <f t="shared" si="113"/>
        <v>2392</v>
      </c>
      <c r="BD254" s="632">
        <f t="shared" si="113"/>
        <v>1749</v>
      </c>
      <c r="BE254" s="632">
        <f t="shared" si="113"/>
        <v>4141</v>
      </c>
      <c r="BF254" s="629">
        <f t="shared" si="113"/>
        <v>1146</v>
      </c>
      <c r="BG254" s="630">
        <f t="shared" si="113"/>
        <v>827</v>
      </c>
      <c r="BH254" s="630">
        <f t="shared" si="113"/>
        <v>1973</v>
      </c>
      <c r="BJ254" s="648">
        <f>SUM(BJ243:BJ253)</f>
        <v>89988</v>
      </c>
      <c r="BK254" s="648">
        <f>SUM(BK243:BK253)</f>
        <v>78718</v>
      </c>
      <c r="BL254" s="648">
        <f>SUM(BL243:BL253)</f>
        <v>168706</v>
      </c>
    </row>
    <row r="255" spans="1:64" ht="15">
      <c r="A255" s="2427" t="s">
        <v>2032</v>
      </c>
      <c r="B255" s="2430" t="s">
        <v>2033</v>
      </c>
      <c r="C255" s="414" t="s">
        <v>1621</v>
      </c>
      <c r="D255" s="415">
        <v>2359</v>
      </c>
      <c r="E255" s="416">
        <v>2469</v>
      </c>
      <c r="F255" s="417">
        <f t="shared" si="89"/>
        <v>4828</v>
      </c>
      <c r="G255" s="416">
        <v>4031</v>
      </c>
      <c r="H255" s="416">
        <v>4285</v>
      </c>
      <c r="I255" s="418">
        <f t="shared" si="90"/>
        <v>8316</v>
      </c>
      <c r="J255" s="415">
        <v>7116</v>
      </c>
      <c r="K255" s="416">
        <v>7563</v>
      </c>
      <c r="L255" s="417">
        <f t="shared" si="91"/>
        <v>14679</v>
      </c>
      <c r="M255" s="416">
        <v>7203</v>
      </c>
      <c r="N255" s="416">
        <v>7517</v>
      </c>
      <c r="O255" s="418">
        <f t="shared" si="92"/>
        <v>14720</v>
      </c>
      <c r="P255" s="415">
        <v>7790</v>
      </c>
      <c r="Q255" s="416">
        <v>7232</v>
      </c>
      <c r="R255" s="417">
        <f t="shared" si="93"/>
        <v>15022</v>
      </c>
      <c r="S255" s="416">
        <v>7953</v>
      </c>
      <c r="T255" s="416">
        <v>5698</v>
      </c>
      <c r="U255" s="418">
        <f t="shared" si="94"/>
        <v>13651</v>
      </c>
      <c r="V255" s="415">
        <v>7327</v>
      </c>
      <c r="W255" s="416">
        <v>4564</v>
      </c>
      <c r="X255" s="417">
        <f t="shared" si="95"/>
        <v>11891</v>
      </c>
      <c r="Y255" s="416">
        <v>6981</v>
      </c>
      <c r="Z255" s="416">
        <v>4653</v>
      </c>
      <c r="AA255" s="418">
        <f t="shared" si="96"/>
        <v>11634</v>
      </c>
      <c r="AB255" s="415">
        <v>7146</v>
      </c>
      <c r="AC255" s="416">
        <v>5130</v>
      </c>
      <c r="AD255" s="417">
        <f t="shared" si="97"/>
        <v>12276</v>
      </c>
      <c r="AE255" s="416">
        <v>6834</v>
      </c>
      <c r="AF255" s="416">
        <v>5326</v>
      </c>
      <c r="AG255" s="418">
        <f t="shared" si="98"/>
        <v>12160</v>
      </c>
      <c r="AH255" s="415">
        <v>6423</v>
      </c>
      <c r="AI255" s="416">
        <v>5084</v>
      </c>
      <c r="AJ255" s="417">
        <f t="shared" si="99"/>
        <v>11507</v>
      </c>
      <c r="AK255" s="416">
        <v>4990</v>
      </c>
      <c r="AL255" s="416">
        <v>4256</v>
      </c>
      <c r="AM255" s="418">
        <f t="shared" si="100"/>
        <v>9246</v>
      </c>
      <c r="AN255" s="415">
        <v>3929</v>
      </c>
      <c r="AO255" s="416">
        <v>3392</v>
      </c>
      <c r="AP255" s="417">
        <f t="shared" si="101"/>
        <v>7321</v>
      </c>
      <c r="AQ255" s="416">
        <v>3353</v>
      </c>
      <c r="AR255" s="416">
        <v>2834</v>
      </c>
      <c r="AS255" s="418">
        <f t="shared" si="102"/>
        <v>6187</v>
      </c>
      <c r="AT255" s="415">
        <v>2765</v>
      </c>
      <c r="AU255" s="416">
        <v>2367</v>
      </c>
      <c r="AV255" s="417">
        <f t="shared" si="103"/>
        <v>5132</v>
      </c>
      <c r="AW255" s="416">
        <v>2290</v>
      </c>
      <c r="AX255" s="416">
        <v>1810</v>
      </c>
      <c r="AY255" s="418">
        <f t="shared" si="104"/>
        <v>4100</v>
      </c>
      <c r="AZ255" s="415">
        <v>1720</v>
      </c>
      <c r="BA255" s="416">
        <v>1245</v>
      </c>
      <c r="BB255" s="417">
        <f t="shared" si="105"/>
        <v>2965</v>
      </c>
      <c r="BC255" s="416">
        <v>1678</v>
      </c>
      <c r="BD255" s="416">
        <v>1062</v>
      </c>
      <c r="BE255" s="418">
        <f t="shared" si="106"/>
        <v>2740</v>
      </c>
      <c r="BF255" s="415">
        <v>829</v>
      </c>
      <c r="BG255" s="416">
        <v>509</v>
      </c>
      <c r="BH255" s="417">
        <f t="shared" si="107"/>
        <v>1338</v>
      </c>
      <c r="BJ255" s="400">
        <f t="shared" ref="BJ255:BK267" si="114">BF255+D255+G255+J255+M255+P255+S255+V255+Y255+AB255+AE255+AH255+AK255+AN255+AQ255+AT255+AW255+AZ255+BC255</f>
        <v>92717</v>
      </c>
      <c r="BK255" s="401">
        <f t="shared" si="114"/>
        <v>76996</v>
      </c>
      <c r="BL255" s="402">
        <f t="shared" si="108"/>
        <v>169713</v>
      </c>
    </row>
    <row r="256" spans="1:64" ht="15">
      <c r="A256" s="2428"/>
      <c r="B256" s="2431"/>
      <c r="C256" s="395" t="s">
        <v>2034</v>
      </c>
      <c r="D256" s="396">
        <v>178</v>
      </c>
      <c r="E256" s="397">
        <v>192</v>
      </c>
      <c r="F256" s="398">
        <f t="shared" si="89"/>
        <v>370</v>
      </c>
      <c r="G256" s="397">
        <v>432</v>
      </c>
      <c r="H256" s="397">
        <v>459</v>
      </c>
      <c r="I256" s="399">
        <f t="shared" si="90"/>
        <v>891</v>
      </c>
      <c r="J256" s="396">
        <v>1021</v>
      </c>
      <c r="K256" s="397">
        <v>1023</v>
      </c>
      <c r="L256" s="398">
        <f t="shared" si="91"/>
        <v>2044</v>
      </c>
      <c r="M256" s="397">
        <v>1151</v>
      </c>
      <c r="N256" s="397">
        <v>1256</v>
      </c>
      <c r="O256" s="399">
        <f t="shared" si="92"/>
        <v>2407</v>
      </c>
      <c r="P256" s="396">
        <v>1430</v>
      </c>
      <c r="Q256" s="397">
        <v>1414</v>
      </c>
      <c r="R256" s="398">
        <f t="shared" si="93"/>
        <v>2844</v>
      </c>
      <c r="S256" s="397">
        <v>1327</v>
      </c>
      <c r="T256" s="397">
        <v>977</v>
      </c>
      <c r="U256" s="399">
        <f t="shared" si="94"/>
        <v>2304</v>
      </c>
      <c r="V256" s="396">
        <v>1151</v>
      </c>
      <c r="W256" s="397">
        <v>759</v>
      </c>
      <c r="X256" s="398">
        <f t="shared" si="95"/>
        <v>1910</v>
      </c>
      <c r="Y256" s="397">
        <v>1019</v>
      </c>
      <c r="Z256" s="397">
        <v>730</v>
      </c>
      <c r="AA256" s="399">
        <f t="shared" si="96"/>
        <v>1749</v>
      </c>
      <c r="AB256" s="396">
        <v>1175</v>
      </c>
      <c r="AC256" s="397">
        <v>936</v>
      </c>
      <c r="AD256" s="398">
        <f t="shared" si="97"/>
        <v>2111</v>
      </c>
      <c r="AE256" s="397">
        <v>1202</v>
      </c>
      <c r="AF256" s="397">
        <v>1096</v>
      </c>
      <c r="AG256" s="399">
        <f t="shared" si="98"/>
        <v>2298</v>
      </c>
      <c r="AH256" s="396">
        <v>1021</v>
      </c>
      <c r="AI256" s="397">
        <v>1012</v>
      </c>
      <c r="AJ256" s="398">
        <f t="shared" si="99"/>
        <v>2033</v>
      </c>
      <c r="AK256" s="397">
        <v>793</v>
      </c>
      <c r="AL256" s="397">
        <v>819</v>
      </c>
      <c r="AM256" s="399">
        <f t="shared" si="100"/>
        <v>1612</v>
      </c>
      <c r="AN256" s="396">
        <v>605</v>
      </c>
      <c r="AO256" s="397">
        <v>607</v>
      </c>
      <c r="AP256" s="398">
        <f t="shared" si="101"/>
        <v>1212</v>
      </c>
      <c r="AQ256" s="397">
        <v>619</v>
      </c>
      <c r="AR256" s="397">
        <v>540</v>
      </c>
      <c r="AS256" s="399">
        <f t="shared" si="102"/>
        <v>1159</v>
      </c>
      <c r="AT256" s="396">
        <v>543</v>
      </c>
      <c r="AU256" s="397">
        <v>508</v>
      </c>
      <c r="AV256" s="398">
        <f t="shared" si="103"/>
        <v>1051</v>
      </c>
      <c r="AW256" s="397">
        <v>468</v>
      </c>
      <c r="AX256" s="397">
        <v>411</v>
      </c>
      <c r="AY256" s="399">
        <f t="shared" si="104"/>
        <v>879</v>
      </c>
      <c r="AZ256" s="396">
        <v>328</v>
      </c>
      <c r="BA256" s="397">
        <v>295</v>
      </c>
      <c r="BB256" s="398">
        <f t="shared" si="105"/>
        <v>623</v>
      </c>
      <c r="BC256" s="397">
        <v>417</v>
      </c>
      <c r="BD256" s="397">
        <v>284</v>
      </c>
      <c r="BE256" s="399">
        <f t="shared" si="106"/>
        <v>701</v>
      </c>
      <c r="BF256" s="396">
        <v>229</v>
      </c>
      <c r="BG256" s="397">
        <v>147</v>
      </c>
      <c r="BH256" s="398">
        <f t="shared" si="107"/>
        <v>376</v>
      </c>
      <c r="BJ256" s="403">
        <f t="shared" si="114"/>
        <v>15109</v>
      </c>
      <c r="BK256" s="404">
        <f t="shared" si="114"/>
        <v>13465</v>
      </c>
      <c r="BL256" s="405">
        <f t="shared" si="108"/>
        <v>28574</v>
      </c>
    </row>
    <row r="257" spans="1:64" ht="15">
      <c r="A257" s="2428"/>
      <c r="B257" s="2431"/>
      <c r="C257" s="395" t="s">
        <v>2035</v>
      </c>
      <c r="D257" s="396">
        <v>8</v>
      </c>
      <c r="E257" s="397">
        <v>4</v>
      </c>
      <c r="F257" s="398">
        <f t="shared" si="89"/>
        <v>12</v>
      </c>
      <c r="G257" s="397">
        <v>26</v>
      </c>
      <c r="H257" s="397">
        <v>26</v>
      </c>
      <c r="I257" s="399">
        <f t="shared" si="90"/>
        <v>52</v>
      </c>
      <c r="J257" s="396">
        <v>69</v>
      </c>
      <c r="K257" s="397">
        <v>72</v>
      </c>
      <c r="L257" s="398">
        <f t="shared" si="91"/>
        <v>141</v>
      </c>
      <c r="M257" s="397">
        <v>95</v>
      </c>
      <c r="N257" s="397">
        <v>106</v>
      </c>
      <c r="O257" s="399">
        <f t="shared" si="92"/>
        <v>201</v>
      </c>
      <c r="P257" s="396">
        <v>89</v>
      </c>
      <c r="Q257" s="397">
        <v>131</v>
      </c>
      <c r="R257" s="398">
        <f t="shared" si="93"/>
        <v>220</v>
      </c>
      <c r="S257" s="397">
        <v>62</v>
      </c>
      <c r="T257" s="397">
        <v>86</v>
      </c>
      <c r="U257" s="399">
        <f t="shared" si="94"/>
        <v>148</v>
      </c>
      <c r="V257" s="396">
        <v>65</v>
      </c>
      <c r="W257" s="397">
        <v>56</v>
      </c>
      <c r="X257" s="398">
        <f t="shared" si="95"/>
        <v>121</v>
      </c>
      <c r="Y257" s="397">
        <v>75</v>
      </c>
      <c r="Z257" s="397">
        <v>75</v>
      </c>
      <c r="AA257" s="399">
        <f t="shared" si="96"/>
        <v>150</v>
      </c>
      <c r="AB257" s="396">
        <v>93</v>
      </c>
      <c r="AC257" s="397">
        <v>101</v>
      </c>
      <c r="AD257" s="398">
        <f t="shared" si="97"/>
        <v>194</v>
      </c>
      <c r="AE257" s="397">
        <v>120</v>
      </c>
      <c r="AF257" s="397">
        <v>132</v>
      </c>
      <c r="AG257" s="399">
        <f t="shared" si="98"/>
        <v>252</v>
      </c>
      <c r="AH257" s="396">
        <v>107</v>
      </c>
      <c r="AI257" s="397">
        <v>138</v>
      </c>
      <c r="AJ257" s="398">
        <f t="shared" si="99"/>
        <v>245</v>
      </c>
      <c r="AK257" s="397">
        <v>90</v>
      </c>
      <c r="AL257" s="397">
        <v>117</v>
      </c>
      <c r="AM257" s="399">
        <f t="shared" si="100"/>
        <v>207</v>
      </c>
      <c r="AN257" s="396">
        <v>68</v>
      </c>
      <c r="AO257" s="397">
        <v>99</v>
      </c>
      <c r="AP257" s="398">
        <f t="shared" si="101"/>
        <v>167</v>
      </c>
      <c r="AQ257" s="397">
        <v>63</v>
      </c>
      <c r="AR257" s="397">
        <v>91</v>
      </c>
      <c r="AS257" s="399">
        <f t="shared" si="102"/>
        <v>154</v>
      </c>
      <c r="AT257" s="396">
        <v>69</v>
      </c>
      <c r="AU257" s="397">
        <v>68</v>
      </c>
      <c r="AV257" s="398">
        <f t="shared" si="103"/>
        <v>137</v>
      </c>
      <c r="AW257" s="397">
        <v>58</v>
      </c>
      <c r="AX257" s="397">
        <v>63</v>
      </c>
      <c r="AY257" s="399">
        <f t="shared" si="104"/>
        <v>121</v>
      </c>
      <c r="AZ257" s="396">
        <v>55</v>
      </c>
      <c r="BA257" s="397">
        <v>46</v>
      </c>
      <c r="BB257" s="398">
        <f t="shared" si="105"/>
        <v>101</v>
      </c>
      <c r="BC257" s="397">
        <v>43</v>
      </c>
      <c r="BD257" s="397">
        <v>55</v>
      </c>
      <c r="BE257" s="399">
        <f t="shared" si="106"/>
        <v>98</v>
      </c>
      <c r="BF257" s="396">
        <v>23</v>
      </c>
      <c r="BG257" s="397">
        <v>27</v>
      </c>
      <c r="BH257" s="398">
        <f t="shared" si="107"/>
        <v>50</v>
      </c>
      <c r="BJ257" s="403">
        <f t="shared" si="114"/>
        <v>1278</v>
      </c>
      <c r="BK257" s="404">
        <f t="shared" si="114"/>
        <v>1493</v>
      </c>
      <c r="BL257" s="405">
        <f t="shared" si="108"/>
        <v>2771</v>
      </c>
    </row>
    <row r="258" spans="1:64" ht="15">
      <c r="A258" s="2428"/>
      <c r="B258" s="2431"/>
      <c r="C258" s="395" t="s">
        <v>2036</v>
      </c>
      <c r="D258" s="396">
        <v>40</v>
      </c>
      <c r="E258" s="397">
        <v>32</v>
      </c>
      <c r="F258" s="398">
        <f t="shared" si="89"/>
        <v>72</v>
      </c>
      <c r="G258" s="397">
        <v>78</v>
      </c>
      <c r="H258" s="397">
        <v>75</v>
      </c>
      <c r="I258" s="399">
        <f t="shared" si="90"/>
        <v>153</v>
      </c>
      <c r="J258" s="396">
        <v>212</v>
      </c>
      <c r="K258" s="397">
        <v>231</v>
      </c>
      <c r="L258" s="398">
        <f t="shared" si="91"/>
        <v>443</v>
      </c>
      <c r="M258" s="397">
        <v>306</v>
      </c>
      <c r="N258" s="397">
        <v>311</v>
      </c>
      <c r="O258" s="399">
        <f t="shared" si="92"/>
        <v>617</v>
      </c>
      <c r="P258" s="396">
        <v>387</v>
      </c>
      <c r="Q258" s="397">
        <v>411</v>
      </c>
      <c r="R258" s="398">
        <f t="shared" si="93"/>
        <v>798</v>
      </c>
      <c r="S258" s="397">
        <v>277</v>
      </c>
      <c r="T258" s="397">
        <v>301</v>
      </c>
      <c r="U258" s="399">
        <f t="shared" si="94"/>
        <v>578</v>
      </c>
      <c r="V258" s="396">
        <v>210</v>
      </c>
      <c r="W258" s="397">
        <v>177</v>
      </c>
      <c r="X258" s="398">
        <f t="shared" si="95"/>
        <v>387</v>
      </c>
      <c r="Y258" s="397">
        <v>222</v>
      </c>
      <c r="Z258" s="397">
        <v>213</v>
      </c>
      <c r="AA258" s="399">
        <f t="shared" si="96"/>
        <v>435</v>
      </c>
      <c r="AB258" s="396">
        <v>282</v>
      </c>
      <c r="AC258" s="397">
        <v>311</v>
      </c>
      <c r="AD258" s="398">
        <f t="shared" si="97"/>
        <v>593</v>
      </c>
      <c r="AE258" s="397">
        <v>328</v>
      </c>
      <c r="AF258" s="397">
        <v>351</v>
      </c>
      <c r="AG258" s="399">
        <f t="shared" si="98"/>
        <v>679</v>
      </c>
      <c r="AH258" s="396">
        <v>315</v>
      </c>
      <c r="AI258" s="397">
        <v>392</v>
      </c>
      <c r="AJ258" s="398">
        <f t="shared" si="99"/>
        <v>707</v>
      </c>
      <c r="AK258" s="397">
        <v>291</v>
      </c>
      <c r="AL258" s="397">
        <v>298</v>
      </c>
      <c r="AM258" s="399">
        <f t="shared" si="100"/>
        <v>589</v>
      </c>
      <c r="AN258" s="396">
        <v>255</v>
      </c>
      <c r="AO258" s="397">
        <v>283</v>
      </c>
      <c r="AP258" s="398">
        <f t="shared" si="101"/>
        <v>538</v>
      </c>
      <c r="AQ258" s="397">
        <v>204</v>
      </c>
      <c r="AR258" s="397">
        <v>226</v>
      </c>
      <c r="AS258" s="399">
        <f t="shared" si="102"/>
        <v>430</v>
      </c>
      <c r="AT258" s="396">
        <v>171</v>
      </c>
      <c r="AU258" s="397">
        <v>202</v>
      </c>
      <c r="AV258" s="398">
        <f t="shared" si="103"/>
        <v>373</v>
      </c>
      <c r="AW258" s="397">
        <v>152</v>
      </c>
      <c r="AX258" s="397">
        <v>175</v>
      </c>
      <c r="AY258" s="399">
        <f t="shared" si="104"/>
        <v>327</v>
      </c>
      <c r="AZ258" s="396">
        <v>124</v>
      </c>
      <c r="BA258" s="397">
        <v>121</v>
      </c>
      <c r="BB258" s="398">
        <f t="shared" si="105"/>
        <v>245</v>
      </c>
      <c r="BC258" s="397">
        <v>134</v>
      </c>
      <c r="BD258" s="397">
        <v>112</v>
      </c>
      <c r="BE258" s="399">
        <f t="shared" si="106"/>
        <v>246</v>
      </c>
      <c r="BF258" s="396">
        <v>65</v>
      </c>
      <c r="BG258" s="397">
        <v>54</v>
      </c>
      <c r="BH258" s="398">
        <f t="shared" si="107"/>
        <v>119</v>
      </c>
      <c r="BJ258" s="403">
        <f t="shared" si="114"/>
        <v>4053</v>
      </c>
      <c r="BK258" s="404">
        <f t="shared" si="114"/>
        <v>4276</v>
      </c>
      <c r="BL258" s="405">
        <f t="shared" si="108"/>
        <v>8329</v>
      </c>
    </row>
    <row r="259" spans="1:64" ht="15">
      <c r="A259" s="2428"/>
      <c r="B259" s="2431"/>
      <c r="C259" s="395" t="s">
        <v>2037</v>
      </c>
      <c r="D259" s="396">
        <v>114</v>
      </c>
      <c r="E259" s="397">
        <v>123</v>
      </c>
      <c r="F259" s="398">
        <f t="shared" si="89"/>
        <v>237</v>
      </c>
      <c r="G259" s="397">
        <v>214</v>
      </c>
      <c r="H259" s="397">
        <v>265</v>
      </c>
      <c r="I259" s="399">
        <f t="shared" si="90"/>
        <v>479</v>
      </c>
      <c r="J259" s="396">
        <v>494</v>
      </c>
      <c r="K259" s="397">
        <v>510</v>
      </c>
      <c r="L259" s="398">
        <f t="shared" si="91"/>
        <v>1004</v>
      </c>
      <c r="M259" s="397">
        <v>593</v>
      </c>
      <c r="N259" s="397">
        <v>572</v>
      </c>
      <c r="O259" s="399">
        <f t="shared" si="92"/>
        <v>1165</v>
      </c>
      <c r="P259" s="396">
        <v>690</v>
      </c>
      <c r="Q259" s="397">
        <v>707</v>
      </c>
      <c r="R259" s="398">
        <f t="shared" si="93"/>
        <v>1397</v>
      </c>
      <c r="S259" s="397">
        <v>608</v>
      </c>
      <c r="T259" s="397">
        <v>534</v>
      </c>
      <c r="U259" s="399">
        <f t="shared" si="94"/>
        <v>1142</v>
      </c>
      <c r="V259" s="396">
        <v>491</v>
      </c>
      <c r="W259" s="397">
        <v>328</v>
      </c>
      <c r="X259" s="398">
        <f t="shared" si="95"/>
        <v>819</v>
      </c>
      <c r="Y259" s="397">
        <v>492</v>
      </c>
      <c r="Z259" s="397">
        <v>345</v>
      </c>
      <c r="AA259" s="399">
        <f t="shared" si="96"/>
        <v>837</v>
      </c>
      <c r="AB259" s="396">
        <v>509</v>
      </c>
      <c r="AC259" s="397">
        <v>420</v>
      </c>
      <c r="AD259" s="398">
        <f t="shared" si="97"/>
        <v>929</v>
      </c>
      <c r="AE259" s="397">
        <v>540</v>
      </c>
      <c r="AF259" s="397">
        <v>453</v>
      </c>
      <c r="AG259" s="399">
        <f t="shared" si="98"/>
        <v>993</v>
      </c>
      <c r="AH259" s="396">
        <v>582</v>
      </c>
      <c r="AI259" s="397">
        <v>452</v>
      </c>
      <c r="AJ259" s="398">
        <f t="shared" si="99"/>
        <v>1034</v>
      </c>
      <c r="AK259" s="397">
        <v>420</v>
      </c>
      <c r="AL259" s="397">
        <v>414</v>
      </c>
      <c r="AM259" s="399">
        <f t="shared" si="100"/>
        <v>834</v>
      </c>
      <c r="AN259" s="396">
        <v>347</v>
      </c>
      <c r="AO259" s="397">
        <v>300</v>
      </c>
      <c r="AP259" s="398">
        <f t="shared" si="101"/>
        <v>647</v>
      </c>
      <c r="AQ259" s="397">
        <v>311</v>
      </c>
      <c r="AR259" s="397">
        <v>272</v>
      </c>
      <c r="AS259" s="399">
        <f t="shared" si="102"/>
        <v>583</v>
      </c>
      <c r="AT259" s="396">
        <v>222</v>
      </c>
      <c r="AU259" s="397">
        <v>243</v>
      </c>
      <c r="AV259" s="398">
        <f t="shared" si="103"/>
        <v>465</v>
      </c>
      <c r="AW259" s="397">
        <v>212</v>
      </c>
      <c r="AX259" s="397">
        <v>154</v>
      </c>
      <c r="AY259" s="399">
        <f t="shared" si="104"/>
        <v>366</v>
      </c>
      <c r="AZ259" s="396">
        <v>163</v>
      </c>
      <c r="BA259" s="397">
        <v>124</v>
      </c>
      <c r="BB259" s="398">
        <f t="shared" si="105"/>
        <v>287</v>
      </c>
      <c r="BC259" s="397">
        <v>163</v>
      </c>
      <c r="BD259" s="397">
        <v>113</v>
      </c>
      <c r="BE259" s="399">
        <f t="shared" si="106"/>
        <v>276</v>
      </c>
      <c r="BF259" s="396">
        <v>74</v>
      </c>
      <c r="BG259" s="397">
        <v>49</v>
      </c>
      <c r="BH259" s="398">
        <f t="shared" si="107"/>
        <v>123</v>
      </c>
      <c r="BJ259" s="403">
        <f t="shared" si="114"/>
        <v>7239</v>
      </c>
      <c r="BK259" s="404">
        <f t="shared" si="114"/>
        <v>6378</v>
      </c>
      <c r="BL259" s="405">
        <f t="shared" si="108"/>
        <v>13617</v>
      </c>
    </row>
    <row r="260" spans="1:64" ht="15">
      <c r="A260" s="2428"/>
      <c r="B260" s="2431"/>
      <c r="C260" s="395" t="s">
        <v>2038</v>
      </c>
      <c r="D260" s="396">
        <v>7</v>
      </c>
      <c r="E260" s="397">
        <v>4</v>
      </c>
      <c r="F260" s="398">
        <f t="shared" si="89"/>
        <v>11</v>
      </c>
      <c r="G260" s="397">
        <v>11</v>
      </c>
      <c r="H260" s="397">
        <v>9</v>
      </c>
      <c r="I260" s="399">
        <f t="shared" si="90"/>
        <v>20</v>
      </c>
      <c r="J260" s="396">
        <v>38</v>
      </c>
      <c r="K260" s="397">
        <v>33</v>
      </c>
      <c r="L260" s="398">
        <f t="shared" si="91"/>
        <v>71</v>
      </c>
      <c r="M260" s="397">
        <v>35</v>
      </c>
      <c r="N260" s="397">
        <v>40</v>
      </c>
      <c r="O260" s="399">
        <f t="shared" si="92"/>
        <v>75</v>
      </c>
      <c r="P260" s="396">
        <v>46</v>
      </c>
      <c r="Q260" s="397">
        <v>72</v>
      </c>
      <c r="R260" s="398">
        <f t="shared" si="93"/>
        <v>118</v>
      </c>
      <c r="S260" s="397">
        <v>47</v>
      </c>
      <c r="T260" s="397">
        <v>75</v>
      </c>
      <c r="U260" s="399">
        <f t="shared" si="94"/>
        <v>122</v>
      </c>
      <c r="V260" s="396">
        <v>22</v>
      </c>
      <c r="W260" s="397">
        <v>48</v>
      </c>
      <c r="X260" s="398">
        <f t="shared" si="95"/>
        <v>70</v>
      </c>
      <c r="Y260" s="397">
        <v>39</v>
      </c>
      <c r="Z260" s="397">
        <v>67</v>
      </c>
      <c r="AA260" s="399">
        <f t="shared" si="96"/>
        <v>106</v>
      </c>
      <c r="AB260" s="396">
        <v>56</v>
      </c>
      <c r="AC260" s="397">
        <v>86</v>
      </c>
      <c r="AD260" s="398">
        <f t="shared" si="97"/>
        <v>142</v>
      </c>
      <c r="AE260" s="397">
        <v>55</v>
      </c>
      <c r="AF260" s="397">
        <v>96</v>
      </c>
      <c r="AG260" s="399">
        <f t="shared" si="98"/>
        <v>151</v>
      </c>
      <c r="AH260" s="396">
        <v>49</v>
      </c>
      <c r="AI260" s="397">
        <v>79</v>
      </c>
      <c r="AJ260" s="398">
        <f t="shared" si="99"/>
        <v>128</v>
      </c>
      <c r="AK260" s="397">
        <v>56</v>
      </c>
      <c r="AL260" s="397">
        <v>79</v>
      </c>
      <c r="AM260" s="399">
        <f t="shared" si="100"/>
        <v>135</v>
      </c>
      <c r="AN260" s="396">
        <v>69</v>
      </c>
      <c r="AO260" s="397">
        <v>60</v>
      </c>
      <c r="AP260" s="398">
        <f t="shared" si="101"/>
        <v>129</v>
      </c>
      <c r="AQ260" s="397">
        <v>36</v>
      </c>
      <c r="AR260" s="397">
        <v>54</v>
      </c>
      <c r="AS260" s="399">
        <f t="shared" si="102"/>
        <v>90</v>
      </c>
      <c r="AT260" s="396">
        <v>42</v>
      </c>
      <c r="AU260" s="397">
        <v>44</v>
      </c>
      <c r="AV260" s="398">
        <f t="shared" si="103"/>
        <v>86</v>
      </c>
      <c r="AW260" s="397">
        <v>32</v>
      </c>
      <c r="AX260" s="397">
        <v>40</v>
      </c>
      <c r="AY260" s="399">
        <f t="shared" si="104"/>
        <v>72</v>
      </c>
      <c r="AZ260" s="396">
        <v>15</v>
      </c>
      <c r="BA260" s="397">
        <v>32</v>
      </c>
      <c r="BB260" s="398">
        <f t="shared" si="105"/>
        <v>47</v>
      </c>
      <c r="BC260" s="397">
        <v>16</v>
      </c>
      <c r="BD260" s="397">
        <v>15</v>
      </c>
      <c r="BE260" s="399">
        <f t="shared" si="106"/>
        <v>31</v>
      </c>
      <c r="BF260" s="396">
        <v>8</v>
      </c>
      <c r="BG260" s="397">
        <v>8</v>
      </c>
      <c r="BH260" s="398">
        <f t="shared" si="107"/>
        <v>16</v>
      </c>
      <c r="BJ260" s="403">
        <f t="shared" si="114"/>
        <v>679</v>
      </c>
      <c r="BK260" s="404">
        <f t="shared" si="114"/>
        <v>941</v>
      </c>
      <c r="BL260" s="405">
        <f t="shared" si="108"/>
        <v>1620</v>
      </c>
    </row>
    <row r="261" spans="1:64" ht="15">
      <c r="A261" s="2428"/>
      <c r="B261" s="2431"/>
      <c r="C261" s="395" t="s">
        <v>2039</v>
      </c>
      <c r="D261" s="396">
        <v>3</v>
      </c>
      <c r="E261" s="397">
        <v>2</v>
      </c>
      <c r="F261" s="398">
        <f t="shared" si="89"/>
        <v>5</v>
      </c>
      <c r="G261" s="397">
        <v>6</v>
      </c>
      <c r="H261" s="397">
        <v>3</v>
      </c>
      <c r="I261" s="399">
        <f t="shared" si="90"/>
        <v>9</v>
      </c>
      <c r="J261" s="396">
        <v>18</v>
      </c>
      <c r="K261" s="397">
        <v>15</v>
      </c>
      <c r="L261" s="398">
        <f t="shared" si="91"/>
        <v>33</v>
      </c>
      <c r="M261" s="397">
        <v>34</v>
      </c>
      <c r="N261" s="397">
        <v>26</v>
      </c>
      <c r="O261" s="399">
        <f t="shared" si="92"/>
        <v>60</v>
      </c>
      <c r="P261" s="396">
        <v>33</v>
      </c>
      <c r="Q261" s="397">
        <v>30</v>
      </c>
      <c r="R261" s="398">
        <f t="shared" si="93"/>
        <v>63</v>
      </c>
      <c r="S261" s="397">
        <v>18</v>
      </c>
      <c r="T261" s="397">
        <v>25</v>
      </c>
      <c r="U261" s="399">
        <f t="shared" si="94"/>
        <v>43</v>
      </c>
      <c r="V261" s="396">
        <v>24</v>
      </c>
      <c r="W261" s="397">
        <v>17</v>
      </c>
      <c r="X261" s="398">
        <f t="shared" si="95"/>
        <v>41</v>
      </c>
      <c r="Y261" s="397">
        <v>23</v>
      </c>
      <c r="Z261" s="397">
        <v>27</v>
      </c>
      <c r="AA261" s="399">
        <f t="shared" si="96"/>
        <v>50</v>
      </c>
      <c r="AB261" s="396">
        <v>30</v>
      </c>
      <c r="AC261" s="397">
        <v>28</v>
      </c>
      <c r="AD261" s="398">
        <f t="shared" si="97"/>
        <v>58</v>
      </c>
      <c r="AE261" s="397">
        <v>35</v>
      </c>
      <c r="AF261" s="397">
        <v>39</v>
      </c>
      <c r="AG261" s="399">
        <f t="shared" si="98"/>
        <v>74</v>
      </c>
      <c r="AH261" s="396">
        <v>37</v>
      </c>
      <c r="AI261" s="397">
        <v>49</v>
      </c>
      <c r="AJ261" s="398">
        <f t="shared" si="99"/>
        <v>86</v>
      </c>
      <c r="AK261" s="397">
        <v>25</v>
      </c>
      <c r="AL261" s="397">
        <v>37</v>
      </c>
      <c r="AM261" s="399">
        <f t="shared" si="100"/>
        <v>62</v>
      </c>
      <c r="AN261" s="396">
        <v>25</v>
      </c>
      <c r="AO261" s="397">
        <v>33</v>
      </c>
      <c r="AP261" s="398">
        <f t="shared" si="101"/>
        <v>58</v>
      </c>
      <c r="AQ261" s="397">
        <v>35</v>
      </c>
      <c r="AR261" s="397">
        <v>26</v>
      </c>
      <c r="AS261" s="399">
        <f t="shared" si="102"/>
        <v>61</v>
      </c>
      <c r="AT261" s="396">
        <v>29</v>
      </c>
      <c r="AU261" s="397">
        <v>16</v>
      </c>
      <c r="AV261" s="398">
        <f t="shared" si="103"/>
        <v>45</v>
      </c>
      <c r="AW261" s="397">
        <v>15</v>
      </c>
      <c r="AX261" s="397">
        <v>32</v>
      </c>
      <c r="AY261" s="399">
        <f t="shared" si="104"/>
        <v>47</v>
      </c>
      <c r="AZ261" s="396">
        <v>15</v>
      </c>
      <c r="BA261" s="397">
        <v>9</v>
      </c>
      <c r="BB261" s="398">
        <f t="shared" si="105"/>
        <v>24</v>
      </c>
      <c r="BC261" s="397">
        <v>7</v>
      </c>
      <c r="BD261" s="397">
        <v>11</v>
      </c>
      <c r="BE261" s="399">
        <f t="shared" si="106"/>
        <v>18</v>
      </c>
      <c r="BF261" s="396">
        <v>3</v>
      </c>
      <c r="BG261" s="397">
        <v>5</v>
      </c>
      <c r="BH261" s="398">
        <f t="shared" si="107"/>
        <v>8</v>
      </c>
      <c r="BJ261" s="403">
        <f t="shared" si="114"/>
        <v>415</v>
      </c>
      <c r="BK261" s="404">
        <f t="shared" si="114"/>
        <v>430</v>
      </c>
      <c r="BL261" s="405">
        <f t="shared" si="108"/>
        <v>845</v>
      </c>
    </row>
    <row r="262" spans="1:64" ht="15">
      <c r="A262" s="2428"/>
      <c r="B262" s="2431"/>
      <c r="C262" s="395" t="s">
        <v>2040</v>
      </c>
      <c r="D262" s="396">
        <v>52</v>
      </c>
      <c r="E262" s="397">
        <v>61</v>
      </c>
      <c r="F262" s="398">
        <f t="shared" si="89"/>
        <v>113</v>
      </c>
      <c r="G262" s="397">
        <v>125</v>
      </c>
      <c r="H262" s="397">
        <v>121</v>
      </c>
      <c r="I262" s="399">
        <f t="shared" si="90"/>
        <v>246</v>
      </c>
      <c r="J262" s="396">
        <v>254</v>
      </c>
      <c r="K262" s="397">
        <v>253</v>
      </c>
      <c r="L262" s="398">
        <f t="shared" si="91"/>
        <v>507</v>
      </c>
      <c r="M262" s="397">
        <v>296</v>
      </c>
      <c r="N262" s="397">
        <v>285</v>
      </c>
      <c r="O262" s="399">
        <f t="shared" si="92"/>
        <v>581</v>
      </c>
      <c r="P262" s="396">
        <v>269</v>
      </c>
      <c r="Q262" s="397">
        <v>307</v>
      </c>
      <c r="R262" s="398">
        <f t="shared" si="93"/>
        <v>576</v>
      </c>
      <c r="S262" s="397">
        <v>192</v>
      </c>
      <c r="T262" s="397">
        <v>223</v>
      </c>
      <c r="U262" s="399">
        <f t="shared" si="94"/>
        <v>415</v>
      </c>
      <c r="V262" s="396">
        <v>242</v>
      </c>
      <c r="W262" s="397">
        <v>182</v>
      </c>
      <c r="X262" s="398">
        <f t="shared" si="95"/>
        <v>424</v>
      </c>
      <c r="Y262" s="397">
        <v>190</v>
      </c>
      <c r="Z262" s="397">
        <v>184</v>
      </c>
      <c r="AA262" s="399">
        <f t="shared" si="96"/>
        <v>374</v>
      </c>
      <c r="AB262" s="396">
        <v>249</v>
      </c>
      <c r="AC262" s="397">
        <v>235</v>
      </c>
      <c r="AD262" s="398">
        <f t="shared" si="97"/>
        <v>484</v>
      </c>
      <c r="AE262" s="397">
        <v>243</v>
      </c>
      <c r="AF262" s="397">
        <v>259</v>
      </c>
      <c r="AG262" s="399">
        <f t="shared" si="98"/>
        <v>502</v>
      </c>
      <c r="AH262" s="396">
        <v>204</v>
      </c>
      <c r="AI262" s="397">
        <v>229</v>
      </c>
      <c r="AJ262" s="398">
        <f t="shared" si="99"/>
        <v>433</v>
      </c>
      <c r="AK262" s="397">
        <v>144</v>
      </c>
      <c r="AL262" s="397">
        <v>198</v>
      </c>
      <c r="AM262" s="399">
        <f t="shared" si="100"/>
        <v>342</v>
      </c>
      <c r="AN262" s="396">
        <v>110</v>
      </c>
      <c r="AO262" s="397">
        <v>147</v>
      </c>
      <c r="AP262" s="398">
        <f t="shared" si="101"/>
        <v>257</v>
      </c>
      <c r="AQ262" s="397">
        <v>128</v>
      </c>
      <c r="AR262" s="397">
        <v>129</v>
      </c>
      <c r="AS262" s="399">
        <f t="shared" si="102"/>
        <v>257</v>
      </c>
      <c r="AT262" s="396">
        <v>93</v>
      </c>
      <c r="AU262" s="397">
        <v>102</v>
      </c>
      <c r="AV262" s="398">
        <f t="shared" si="103"/>
        <v>195</v>
      </c>
      <c r="AW262" s="397">
        <v>88</v>
      </c>
      <c r="AX262" s="397">
        <v>80</v>
      </c>
      <c r="AY262" s="399">
        <f t="shared" si="104"/>
        <v>168</v>
      </c>
      <c r="AZ262" s="396">
        <v>51</v>
      </c>
      <c r="BA262" s="397">
        <v>70</v>
      </c>
      <c r="BB262" s="398">
        <f t="shared" si="105"/>
        <v>121</v>
      </c>
      <c r="BC262" s="397">
        <v>49</v>
      </c>
      <c r="BD262" s="397">
        <v>57</v>
      </c>
      <c r="BE262" s="399">
        <f t="shared" si="106"/>
        <v>106</v>
      </c>
      <c r="BF262" s="396">
        <v>30</v>
      </c>
      <c r="BG262" s="397">
        <v>31</v>
      </c>
      <c r="BH262" s="398">
        <f t="shared" si="107"/>
        <v>61</v>
      </c>
      <c r="BJ262" s="403">
        <f t="shared" si="114"/>
        <v>3009</v>
      </c>
      <c r="BK262" s="404">
        <f t="shared" si="114"/>
        <v>3153</v>
      </c>
      <c r="BL262" s="405">
        <f t="shared" si="108"/>
        <v>6162</v>
      </c>
    </row>
    <row r="263" spans="1:64" ht="15">
      <c r="A263" s="2428"/>
      <c r="B263" s="2431"/>
      <c r="C263" s="395" t="s">
        <v>2041</v>
      </c>
      <c r="D263" s="396">
        <v>0</v>
      </c>
      <c r="E263" s="397">
        <v>2</v>
      </c>
      <c r="F263" s="398">
        <f t="shared" si="89"/>
        <v>2</v>
      </c>
      <c r="G263" s="397">
        <v>5</v>
      </c>
      <c r="H263" s="397">
        <v>7</v>
      </c>
      <c r="I263" s="399">
        <f t="shared" si="90"/>
        <v>12</v>
      </c>
      <c r="J263" s="396">
        <v>16</v>
      </c>
      <c r="K263" s="397">
        <v>19</v>
      </c>
      <c r="L263" s="398">
        <f t="shared" si="91"/>
        <v>35</v>
      </c>
      <c r="M263" s="397">
        <v>21</v>
      </c>
      <c r="N263" s="397">
        <v>25</v>
      </c>
      <c r="O263" s="399">
        <f t="shared" si="92"/>
        <v>46</v>
      </c>
      <c r="P263" s="396">
        <v>27</v>
      </c>
      <c r="Q263" s="397">
        <v>24</v>
      </c>
      <c r="R263" s="398">
        <f t="shared" si="93"/>
        <v>51</v>
      </c>
      <c r="S263" s="397">
        <v>24</v>
      </c>
      <c r="T263" s="397">
        <v>18</v>
      </c>
      <c r="U263" s="399">
        <f t="shared" si="94"/>
        <v>42</v>
      </c>
      <c r="V263" s="396">
        <v>16</v>
      </c>
      <c r="W263" s="397">
        <v>19</v>
      </c>
      <c r="X263" s="398">
        <f t="shared" si="95"/>
        <v>35</v>
      </c>
      <c r="Y263" s="397">
        <v>20</v>
      </c>
      <c r="Z263" s="397">
        <v>26</v>
      </c>
      <c r="AA263" s="399">
        <f t="shared" si="96"/>
        <v>46</v>
      </c>
      <c r="AB263" s="396">
        <v>29</v>
      </c>
      <c r="AC263" s="397">
        <v>20</v>
      </c>
      <c r="AD263" s="398">
        <f t="shared" si="97"/>
        <v>49</v>
      </c>
      <c r="AE263" s="397">
        <v>31</v>
      </c>
      <c r="AF263" s="397">
        <v>31</v>
      </c>
      <c r="AG263" s="399">
        <f t="shared" si="98"/>
        <v>62</v>
      </c>
      <c r="AH263" s="396">
        <v>34</v>
      </c>
      <c r="AI263" s="397">
        <v>48</v>
      </c>
      <c r="AJ263" s="398">
        <f t="shared" si="99"/>
        <v>82</v>
      </c>
      <c r="AK263" s="397">
        <v>23</v>
      </c>
      <c r="AL263" s="397">
        <v>35</v>
      </c>
      <c r="AM263" s="399">
        <f t="shared" si="100"/>
        <v>58</v>
      </c>
      <c r="AN263" s="396">
        <v>24</v>
      </c>
      <c r="AO263" s="397">
        <v>43</v>
      </c>
      <c r="AP263" s="398">
        <f t="shared" si="101"/>
        <v>67</v>
      </c>
      <c r="AQ263" s="397">
        <v>20</v>
      </c>
      <c r="AR263" s="397">
        <v>26</v>
      </c>
      <c r="AS263" s="399">
        <f t="shared" si="102"/>
        <v>46</v>
      </c>
      <c r="AT263" s="396">
        <v>38</v>
      </c>
      <c r="AU263" s="397">
        <v>19</v>
      </c>
      <c r="AV263" s="398">
        <f t="shared" si="103"/>
        <v>57</v>
      </c>
      <c r="AW263" s="397">
        <v>18</v>
      </c>
      <c r="AX263" s="397">
        <v>23</v>
      </c>
      <c r="AY263" s="399">
        <f t="shared" si="104"/>
        <v>41</v>
      </c>
      <c r="AZ263" s="396">
        <v>13</v>
      </c>
      <c r="BA263" s="397">
        <v>24</v>
      </c>
      <c r="BB263" s="398">
        <f t="shared" si="105"/>
        <v>37</v>
      </c>
      <c r="BC263" s="397">
        <v>18</v>
      </c>
      <c r="BD263" s="397">
        <v>12</v>
      </c>
      <c r="BE263" s="399">
        <f t="shared" si="106"/>
        <v>30</v>
      </c>
      <c r="BF263" s="396">
        <v>7</v>
      </c>
      <c r="BG263" s="397">
        <v>6</v>
      </c>
      <c r="BH263" s="398">
        <f t="shared" si="107"/>
        <v>13</v>
      </c>
      <c r="BJ263" s="403">
        <f t="shared" si="114"/>
        <v>384</v>
      </c>
      <c r="BK263" s="404">
        <f t="shared" si="114"/>
        <v>427</v>
      </c>
      <c r="BL263" s="405">
        <f t="shared" si="108"/>
        <v>811</v>
      </c>
    </row>
    <row r="264" spans="1:64" ht="15">
      <c r="A264" s="2428"/>
      <c r="B264" s="2431"/>
      <c r="C264" s="395" t="s">
        <v>2042</v>
      </c>
      <c r="D264" s="396">
        <v>109</v>
      </c>
      <c r="E264" s="397">
        <v>80</v>
      </c>
      <c r="F264" s="398">
        <f t="shared" ref="F264:F326" si="115">SUM(D264:E264)</f>
        <v>189</v>
      </c>
      <c r="G264" s="397">
        <v>232</v>
      </c>
      <c r="H264" s="397">
        <v>203</v>
      </c>
      <c r="I264" s="399">
        <f t="shared" ref="I264:I326" si="116">SUM(G264:H264)</f>
        <v>435</v>
      </c>
      <c r="J264" s="396">
        <v>541</v>
      </c>
      <c r="K264" s="397">
        <v>532</v>
      </c>
      <c r="L264" s="398">
        <f t="shared" ref="L264:L326" si="117">SUM(J264:K264)</f>
        <v>1073</v>
      </c>
      <c r="M264" s="397">
        <v>596</v>
      </c>
      <c r="N264" s="397">
        <v>662</v>
      </c>
      <c r="O264" s="399">
        <f t="shared" ref="O264:O326" si="118">SUM(M264:N264)</f>
        <v>1258</v>
      </c>
      <c r="P264" s="396">
        <v>671</v>
      </c>
      <c r="Q264" s="397">
        <v>648</v>
      </c>
      <c r="R264" s="398">
        <f t="shared" ref="R264:R326" si="119">SUM(P264:Q264)</f>
        <v>1319</v>
      </c>
      <c r="S264" s="397">
        <v>593</v>
      </c>
      <c r="T264" s="397">
        <v>527</v>
      </c>
      <c r="U264" s="399">
        <f t="shared" ref="U264:U326" si="120">SUM(S264:T264)</f>
        <v>1120</v>
      </c>
      <c r="V264" s="396">
        <v>487</v>
      </c>
      <c r="W264" s="397">
        <v>385</v>
      </c>
      <c r="X264" s="398">
        <f t="shared" ref="X264:X326" si="121">SUM(V264:W264)</f>
        <v>872</v>
      </c>
      <c r="Y264" s="397">
        <v>511</v>
      </c>
      <c r="Z264" s="397">
        <v>451</v>
      </c>
      <c r="AA264" s="399">
        <f t="shared" ref="AA264:AA326" si="122">SUM(Y264:Z264)</f>
        <v>962</v>
      </c>
      <c r="AB264" s="396">
        <v>533</v>
      </c>
      <c r="AC264" s="397">
        <v>521</v>
      </c>
      <c r="AD264" s="398">
        <f t="shared" ref="AD264:AD326" si="123">SUM(AB264:AC264)</f>
        <v>1054</v>
      </c>
      <c r="AE264" s="397">
        <v>587</v>
      </c>
      <c r="AF264" s="397">
        <v>601</v>
      </c>
      <c r="AG264" s="399">
        <f t="shared" ref="AG264:AG326" si="124">SUM(AE264:AF264)</f>
        <v>1188</v>
      </c>
      <c r="AH264" s="396">
        <v>552</v>
      </c>
      <c r="AI264" s="397">
        <v>517</v>
      </c>
      <c r="AJ264" s="398">
        <f t="shared" ref="AJ264:AJ326" si="125">SUM(AH264:AI264)</f>
        <v>1069</v>
      </c>
      <c r="AK264" s="397">
        <v>462</v>
      </c>
      <c r="AL264" s="397">
        <v>496</v>
      </c>
      <c r="AM264" s="399">
        <f t="shared" ref="AM264:AM326" si="126">SUM(AK264:AL264)</f>
        <v>958</v>
      </c>
      <c r="AN264" s="396">
        <v>359</v>
      </c>
      <c r="AO264" s="397">
        <v>387</v>
      </c>
      <c r="AP264" s="398">
        <f t="shared" ref="AP264:AP326" si="127">SUM(AN264:AO264)</f>
        <v>746</v>
      </c>
      <c r="AQ264" s="397">
        <v>328</v>
      </c>
      <c r="AR264" s="397">
        <v>390</v>
      </c>
      <c r="AS264" s="399">
        <f t="shared" ref="AS264:AS326" si="128">SUM(AQ264:AR264)</f>
        <v>718</v>
      </c>
      <c r="AT264" s="396">
        <v>301</v>
      </c>
      <c r="AU264" s="397">
        <v>329</v>
      </c>
      <c r="AV264" s="398">
        <f t="shared" ref="AV264:AV326" si="129">SUM(AT264:AU264)</f>
        <v>630</v>
      </c>
      <c r="AW264" s="397">
        <v>253</v>
      </c>
      <c r="AX264" s="397">
        <v>292</v>
      </c>
      <c r="AY264" s="399">
        <f t="shared" ref="AY264:AY326" si="130">SUM(AW264:AX264)</f>
        <v>545</v>
      </c>
      <c r="AZ264" s="396">
        <v>181</v>
      </c>
      <c r="BA264" s="397">
        <v>176</v>
      </c>
      <c r="BB264" s="398">
        <f t="shared" ref="BB264:BB326" si="131">SUM(AZ264:BA264)</f>
        <v>357</v>
      </c>
      <c r="BC264" s="397">
        <v>193</v>
      </c>
      <c r="BD264" s="397">
        <v>148</v>
      </c>
      <c r="BE264" s="399">
        <f t="shared" ref="BE264:BE326" si="132">SUM(BC264:BD264)</f>
        <v>341</v>
      </c>
      <c r="BF264" s="396">
        <v>102</v>
      </c>
      <c r="BG264" s="397">
        <v>77</v>
      </c>
      <c r="BH264" s="398">
        <f t="shared" ref="BH264:BH326" si="133">SUM(BF264:BG264)</f>
        <v>179</v>
      </c>
      <c r="BJ264" s="403">
        <f t="shared" si="114"/>
        <v>7591</v>
      </c>
      <c r="BK264" s="404">
        <f t="shared" si="114"/>
        <v>7422</v>
      </c>
      <c r="BL264" s="405">
        <f t="shared" ref="BL264:BL326" si="134">SUM(BJ264:BK264)</f>
        <v>15013</v>
      </c>
    </row>
    <row r="265" spans="1:64" ht="15">
      <c r="A265" s="2428"/>
      <c r="B265" s="2431"/>
      <c r="C265" s="395" t="s">
        <v>2043</v>
      </c>
      <c r="D265" s="396">
        <v>134</v>
      </c>
      <c r="E265" s="397">
        <v>132</v>
      </c>
      <c r="F265" s="398">
        <f t="shared" si="115"/>
        <v>266</v>
      </c>
      <c r="G265" s="397">
        <v>232</v>
      </c>
      <c r="H265" s="397">
        <v>261</v>
      </c>
      <c r="I265" s="399">
        <f t="shared" si="116"/>
        <v>493</v>
      </c>
      <c r="J265" s="396">
        <v>511</v>
      </c>
      <c r="K265" s="397">
        <v>513</v>
      </c>
      <c r="L265" s="398">
        <f t="shared" si="117"/>
        <v>1024</v>
      </c>
      <c r="M265" s="397">
        <v>622</v>
      </c>
      <c r="N265" s="397">
        <v>641</v>
      </c>
      <c r="O265" s="399">
        <f t="shared" si="118"/>
        <v>1263</v>
      </c>
      <c r="P265" s="396">
        <v>598</v>
      </c>
      <c r="Q265" s="397">
        <v>625</v>
      </c>
      <c r="R265" s="398">
        <f t="shared" si="119"/>
        <v>1223</v>
      </c>
      <c r="S265" s="397">
        <v>613</v>
      </c>
      <c r="T265" s="397">
        <v>441</v>
      </c>
      <c r="U265" s="399">
        <f t="shared" si="120"/>
        <v>1054</v>
      </c>
      <c r="V265" s="396">
        <v>502</v>
      </c>
      <c r="W265" s="397">
        <v>338</v>
      </c>
      <c r="X265" s="398">
        <f t="shared" si="121"/>
        <v>840</v>
      </c>
      <c r="Y265" s="397">
        <v>462</v>
      </c>
      <c r="Z265" s="397">
        <v>339</v>
      </c>
      <c r="AA265" s="399">
        <f t="shared" si="122"/>
        <v>801</v>
      </c>
      <c r="AB265" s="396">
        <v>565</v>
      </c>
      <c r="AC265" s="397">
        <v>414</v>
      </c>
      <c r="AD265" s="398">
        <f t="shared" si="123"/>
        <v>979</v>
      </c>
      <c r="AE265" s="397">
        <v>575</v>
      </c>
      <c r="AF265" s="397">
        <v>433</v>
      </c>
      <c r="AG265" s="399">
        <f t="shared" si="124"/>
        <v>1008</v>
      </c>
      <c r="AH265" s="396">
        <v>512</v>
      </c>
      <c r="AI265" s="397">
        <v>467</v>
      </c>
      <c r="AJ265" s="398">
        <f t="shared" si="125"/>
        <v>979</v>
      </c>
      <c r="AK265" s="397">
        <v>406</v>
      </c>
      <c r="AL265" s="397">
        <v>392</v>
      </c>
      <c r="AM265" s="399">
        <f t="shared" si="126"/>
        <v>798</v>
      </c>
      <c r="AN265" s="396">
        <v>371</v>
      </c>
      <c r="AO265" s="397">
        <v>307</v>
      </c>
      <c r="AP265" s="398">
        <f t="shared" si="127"/>
        <v>678</v>
      </c>
      <c r="AQ265" s="397">
        <v>296</v>
      </c>
      <c r="AR265" s="397">
        <v>248</v>
      </c>
      <c r="AS265" s="399">
        <f t="shared" si="128"/>
        <v>544</v>
      </c>
      <c r="AT265" s="396">
        <v>284</v>
      </c>
      <c r="AU265" s="397">
        <v>259</v>
      </c>
      <c r="AV265" s="398">
        <f t="shared" si="129"/>
        <v>543</v>
      </c>
      <c r="AW265" s="397">
        <v>236</v>
      </c>
      <c r="AX265" s="397">
        <v>200</v>
      </c>
      <c r="AY265" s="399">
        <f t="shared" si="130"/>
        <v>436</v>
      </c>
      <c r="AZ265" s="396">
        <v>140</v>
      </c>
      <c r="BA265" s="397">
        <v>129</v>
      </c>
      <c r="BB265" s="398">
        <f t="shared" si="131"/>
        <v>269</v>
      </c>
      <c r="BC265" s="397">
        <v>139</v>
      </c>
      <c r="BD265" s="397">
        <v>108</v>
      </c>
      <c r="BE265" s="399">
        <f t="shared" si="132"/>
        <v>247</v>
      </c>
      <c r="BF265" s="396">
        <v>68</v>
      </c>
      <c r="BG265" s="397">
        <v>51</v>
      </c>
      <c r="BH265" s="398">
        <f t="shared" si="133"/>
        <v>119</v>
      </c>
      <c r="BJ265" s="403">
        <f t="shared" si="114"/>
        <v>7266</v>
      </c>
      <c r="BK265" s="404">
        <f t="shared" si="114"/>
        <v>6298</v>
      </c>
      <c r="BL265" s="405">
        <f t="shared" si="134"/>
        <v>13564</v>
      </c>
    </row>
    <row r="266" spans="1:64" ht="15">
      <c r="A266" s="2428"/>
      <c r="B266" s="2431"/>
      <c r="C266" s="395" t="s">
        <v>2044</v>
      </c>
      <c r="D266" s="396">
        <v>66</v>
      </c>
      <c r="E266" s="397">
        <v>49</v>
      </c>
      <c r="F266" s="398">
        <f t="shared" si="115"/>
        <v>115</v>
      </c>
      <c r="G266" s="397">
        <v>130</v>
      </c>
      <c r="H266" s="397">
        <v>125</v>
      </c>
      <c r="I266" s="399">
        <f t="shared" si="116"/>
        <v>255</v>
      </c>
      <c r="J266" s="396">
        <v>334</v>
      </c>
      <c r="K266" s="397">
        <v>367</v>
      </c>
      <c r="L266" s="398">
        <f t="shared" si="117"/>
        <v>701</v>
      </c>
      <c r="M266" s="397">
        <v>460</v>
      </c>
      <c r="N266" s="397">
        <v>499</v>
      </c>
      <c r="O266" s="399">
        <f t="shared" si="118"/>
        <v>959</v>
      </c>
      <c r="P266" s="396">
        <v>506</v>
      </c>
      <c r="Q266" s="397">
        <v>605</v>
      </c>
      <c r="R266" s="398">
        <f t="shared" si="119"/>
        <v>1111</v>
      </c>
      <c r="S266" s="397">
        <v>428</v>
      </c>
      <c r="T266" s="397">
        <v>441</v>
      </c>
      <c r="U266" s="399">
        <f t="shared" si="120"/>
        <v>869</v>
      </c>
      <c r="V266" s="396">
        <v>343</v>
      </c>
      <c r="W266" s="397">
        <v>304</v>
      </c>
      <c r="X266" s="398">
        <f t="shared" si="121"/>
        <v>647</v>
      </c>
      <c r="Y266" s="397">
        <v>337</v>
      </c>
      <c r="Z266" s="397">
        <v>287</v>
      </c>
      <c r="AA266" s="399">
        <f t="shared" si="122"/>
        <v>624</v>
      </c>
      <c r="AB266" s="396">
        <v>450</v>
      </c>
      <c r="AC266" s="397">
        <v>384</v>
      </c>
      <c r="AD266" s="398">
        <f t="shared" si="123"/>
        <v>834</v>
      </c>
      <c r="AE266" s="397">
        <v>485</v>
      </c>
      <c r="AF266" s="397">
        <v>464</v>
      </c>
      <c r="AG266" s="399">
        <f t="shared" si="124"/>
        <v>949</v>
      </c>
      <c r="AH266" s="396">
        <v>442</v>
      </c>
      <c r="AI266" s="397">
        <v>508</v>
      </c>
      <c r="AJ266" s="398">
        <f t="shared" si="125"/>
        <v>950</v>
      </c>
      <c r="AK266" s="397">
        <v>371</v>
      </c>
      <c r="AL266" s="397">
        <v>406</v>
      </c>
      <c r="AM266" s="399">
        <f t="shared" si="126"/>
        <v>777</v>
      </c>
      <c r="AN266" s="396">
        <v>306</v>
      </c>
      <c r="AO266" s="397">
        <v>343</v>
      </c>
      <c r="AP266" s="398">
        <f t="shared" si="127"/>
        <v>649</v>
      </c>
      <c r="AQ266" s="397">
        <v>270</v>
      </c>
      <c r="AR266" s="397">
        <v>310</v>
      </c>
      <c r="AS266" s="399">
        <f t="shared" si="128"/>
        <v>580</v>
      </c>
      <c r="AT266" s="396">
        <v>230</v>
      </c>
      <c r="AU266" s="397">
        <v>258</v>
      </c>
      <c r="AV266" s="398">
        <f t="shared" si="129"/>
        <v>488</v>
      </c>
      <c r="AW266" s="397">
        <v>218</v>
      </c>
      <c r="AX266" s="397">
        <v>200</v>
      </c>
      <c r="AY266" s="399">
        <f t="shared" si="130"/>
        <v>418</v>
      </c>
      <c r="AZ266" s="396">
        <v>171</v>
      </c>
      <c r="BA266" s="397">
        <v>153</v>
      </c>
      <c r="BB266" s="398">
        <f t="shared" si="131"/>
        <v>324</v>
      </c>
      <c r="BC266" s="397">
        <v>149</v>
      </c>
      <c r="BD266" s="397">
        <v>98</v>
      </c>
      <c r="BE266" s="399">
        <f t="shared" si="132"/>
        <v>247</v>
      </c>
      <c r="BF266" s="396">
        <v>83</v>
      </c>
      <c r="BG266" s="397">
        <v>54</v>
      </c>
      <c r="BH266" s="398">
        <f t="shared" si="133"/>
        <v>137</v>
      </c>
      <c r="BJ266" s="403">
        <f t="shared" si="114"/>
        <v>5779</v>
      </c>
      <c r="BK266" s="404">
        <f t="shared" si="114"/>
        <v>5855</v>
      </c>
      <c r="BL266" s="405">
        <f t="shared" si="134"/>
        <v>11634</v>
      </c>
    </row>
    <row r="267" spans="1:64" ht="15">
      <c r="A267" s="2428"/>
      <c r="B267" s="2446"/>
      <c r="C267" s="406" t="s">
        <v>2045</v>
      </c>
      <c r="D267" s="407">
        <v>396</v>
      </c>
      <c r="E267" s="408">
        <v>383</v>
      </c>
      <c r="F267" s="409">
        <f t="shared" si="115"/>
        <v>779</v>
      </c>
      <c r="G267" s="408">
        <v>663</v>
      </c>
      <c r="H267" s="408">
        <v>614</v>
      </c>
      <c r="I267" s="410">
        <f t="shared" si="116"/>
        <v>1277</v>
      </c>
      <c r="J267" s="407">
        <v>993</v>
      </c>
      <c r="K267" s="408">
        <v>1087</v>
      </c>
      <c r="L267" s="409">
        <f t="shared" si="117"/>
        <v>2080</v>
      </c>
      <c r="M267" s="408">
        <v>1111</v>
      </c>
      <c r="N267" s="408">
        <v>1162</v>
      </c>
      <c r="O267" s="410">
        <f t="shared" si="118"/>
        <v>2273</v>
      </c>
      <c r="P267" s="407">
        <v>1188</v>
      </c>
      <c r="Q267" s="408">
        <v>1226</v>
      </c>
      <c r="R267" s="409">
        <f t="shared" si="119"/>
        <v>2414</v>
      </c>
      <c r="S267" s="408">
        <v>1215</v>
      </c>
      <c r="T267" s="408">
        <v>913</v>
      </c>
      <c r="U267" s="410">
        <f t="shared" si="120"/>
        <v>2128</v>
      </c>
      <c r="V267" s="407">
        <v>974</v>
      </c>
      <c r="W267" s="408">
        <v>672</v>
      </c>
      <c r="X267" s="409">
        <f t="shared" si="121"/>
        <v>1646</v>
      </c>
      <c r="Y267" s="408">
        <v>1018</v>
      </c>
      <c r="Z267" s="408">
        <v>692</v>
      </c>
      <c r="AA267" s="410">
        <f t="shared" si="122"/>
        <v>1710</v>
      </c>
      <c r="AB267" s="407">
        <v>1143</v>
      </c>
      <c r="AC267" s="408">
        <v>877</v>
      </c>
      <c r="AD267" s="409">
        <f t="shared" si="123"/>
        <v>2020</v>
      </c>
      <c r="AE267" s="408">
        <v>1076</v>
      </c>
      <c r="AF267" s="408">
        <v>868</v>
      </c>
      <c r="AG267" s="410">
        <f t="shared" si="124"/>
        <v>1944</v>
      </c>
      <c r="AH267" s="407">
        <v>994</v>
      </c>
      <c r="AI267" s="408">
        <v>857</v>
      </c>
      <c r="AJ267" s="409">
        <f t="shared" si="125"/>
        <v>1851</v>
      </c>
      <c r="AK267" s="408">
        <v>847</v>
      </c>
      <c r="AL267" s="408">
        <v>727</v>
      </c>
      <c r="AM267" s="410">
        <f t="shared" si="126"/>
        <v>1574</v>
      </c>
      <c r="AN267" s="407">
        <v>682</v>
      </c>
      <c r="AO267" s="408">
        <v>633</v>
      </c>
      <c r="AP267" s="409">
        <f t="shared" si="127"/>
        <v>1315</v>
      </c>
      <c r="AQ267" s="408">
        <v>581</v>
      </c>
      <c r="AR267" s="408">
        <v>533</v>
      </c>
      <c r="AS267" s="410">
        <f t="shared" si="128"/>
        <v>1114</v>
      </c>
      <c r="AT267" s="407">
        <v>486</v>
      </c>
      <c r="AU267" s="408">
        <v>409</v>
      </c>
      <c r="AV267" s="409">
        <f t="shared" si="129"/>
        <v>895</v>
      </c>
      <c r="AW267" s="408">
        <v>400</v>
      </c>
      <c r="AX267" s="408">
        <v>359</v>
      </c>
      <c r="AY267" s="410">
        <f t="shared" si="130"/>
        <v>759</v>
      </c>
      <c r="AZ267" s="407">
        <v>292</v>
      </c>
      <c r="BA267" s="408">
        <v>241</v>
      </c>
      <c r="BB267" s="409">
        <f t="shared" si="131"/>
        <v>533</v>
      </c>
      <c r="BC267" s="408">
        <v>331</v>
      </c>
      <c r="BD267" s="408">
        <v>205</v>
      </c>
      <c r="BE267" s="410">
        <f t="shared" si="132"/>
        <v>536</v>
      </c>
      <c r="BF267" s="407">
        <v>150</v>
      </c>
      <c r="BG267" s="408">
        <v>93</v>
      </c>
      <c r="BH267" s="409">
        <f t="shared" si="133"/>
        <v>243</v>
      </c>
      <c r="BJ267" s="411">
        <f t="shared" si="114"/>
        <v>14540</v>
      </c>
      <c r="BK267" s="412">
        <f t="shared" si="114"/>
        <v>12551</v>
      </c>
      <c r="BL267" s="413">
        <f t="shared" si="134"/>
        <v>27091</v>
      </c>
    </row>
    <row r="268" spans="1:64" ht="15">
      <c r="A268" s="2428"/>
      <c r="B268" s="2442" t="s">
        <v>569</v>
      </c>
      <c r="C268" s="2424" t="s">
        <v>1810</v>
      </c>
      <c r="D268" s="629">
        <f t="shared" ref="D268:BH268" si="135">SUM(D255:D267)</f>
        <v>3466</v>
      </c>
      <c r="E268" s="630">
        <f t="shared" si="135"/>
        <v>3533</v>
      </c>
      <c r="F268" s="631">
        <f t="shared" si="135"/>
        <v>6999</v>
      </c>
      <c r="G268" s="632">
        <f t="shared" si="135"/>
        <v>6185</v>
      </c>
      <c r="H268" s="632">
        <f t="shared" si="135"/>
        <v>6453</v>
      </c>
      <c r="I268" s="632">
        <f t="shared" si="135"/>
        <v>12638</v>
      </c>
      <c r="J268" s="629">
        <f t="shared" si="135"/>
        <v>11617</v>
      </c>
      <c r="K268" s="630">
        <f t="shared" si="135"/>
        <v>12218</v>
      </c>
      <c r="L268" s="631">
        <f t="shared" si="135"/>
        <v>23835</v>
      </c>
      <c r="M268" s="632">
        <f t="shared" si="135"/>
        <v>12523</v>
      </c>
      <c r="N268" s="632">
        <f t="shared" si="135"/>
        <v>13102</v>
      </c>
      <c r="O268" s="632">
        <f t="shared" si="135"/>
        <v>25625</v>
      </c>
      <c r="P268" s="629">
        <f t="shared" si="135"/>
        <v>13724</v>
      </c>
      <c r="Q268" s="630">
        <f t="shared" si="135"/>
        <v>13432</v>
      </c>
      <c r="R268" s="631">
        <f t="shared" si="135"/>
        <v>27156</v>
      </c>
      <c r="S268" s="632">
        <f t="shared" si="135"/>
        <v>13357</v>
      </c>
      <c r="T268" s="632">
        <f t="shared" si="135"/>
        <v>10259</v>
      </c>
      <c r="U268" s="632">
        <f t="shared" si="135"/>
        <v>23616</v>
      </c>
      <c r="V268" s="629">
        <f t="shared" si="135"/>
        <v>11854</v>
      </c>
      <c r="W268" s="630">
        <f t="shared" si="135"/>
        <v>7849</v>
      </c>
      <c r="X268" s="631">
        <f t="shared" si="135"/>
        <v>19703</v>
      </c>
      <c r="Y268" s="632">
        <f t="shared" si="135"/>
        <v>11389</v>
      </c>
      <c r="Z268" s="632">
        <f t="shared" si="135"/>
        <v>8089</v>
      </c>
      <c r="AA268" s="632">
        <f t="shared" si="135"/>
        <v>19478</v>
      </c>
      <c r="AB268" s="629">
        <f t="shared" si="135"/>
        <v>12260</v>
      </c>
      <c r="AC268" s="630">
        <f t="shared" si="135"/>
        <v>9463</v>
      </c>
      <c r="AD268" s="631">
        <f t="shared" si="135"/>
        <v>21723</v>
      </c>
      <c r="AE268" s="632">
        <f t="shared" si="135"/>
        <v>12111</v>
      </c>
      <c r="AF268" s="632">
        <f t="shared" si="135"/>
        <v>10149</v>
      </c>
      <c r="AG268" s="632">
        <f t="shared" si="135"/>
        <v>22260</v>
      </c>
      <c r="AH268" s="629">
        <f t="shared" si="135"/>
        <v>11272</v>
      </c>
      <c r="AI268" s="630">
        <f t="shared" si="135"/>
        <v>9832</v>
      </c>
      <c r="AJ268" s="631">
        <f t="shared" si="135"/>
        <v>21104</v>
      </c>
      <c r="AK268" s="632">
        <f t="shared" si="135"/>
        <v>8918</v>
      </c>
      <c r="AL268" s="632">
        <f t="shared" si="135"/>
        <v>8274</v>
      </c>
      <c r="AM268" s="632">
        <f t="shared" si="135"/>
        <v>17192</v>
      </c>
      <c r="AN268" s="629">
        <f t="shared" si="135"/>
        <v>7150</v>
      </c>
      <c r="AO268" s="630">
        <f t="shared" si="135"/>
        <v>6634</v>
      </c>
      <c r="AP268" s="631">
        <f t="shared" si="135"/>
        <v>13784</v>
      </c>
      <c r="AQ268" s="632">
        <f t="shared" si="135"/>
        <v>6244</v>
      </c>
      <c r="AR268" s="632">
        <f t="shared" si="135"/>
        <v>5679</v>
      </c>
      <c r="AS268" s="632">
        <f t="shared" si="135"/>
        <v>11923</v>
      </c>
      <c r="AT268" s="629">
        <f t="shared" si="135"/>
        <v>5273</v>
      </c>
      <c r="AU268" s="630">
        <f t="shared" si="135"/>
        <v>4824</v>
      </c>
      <c r="AV268" s="631">
        <f t="shared" si="135"/>
        <v>10097</v>
      </c>
      <c r="AW268" s="632">
        <f t="shared" si="135"/>
        <v>4440</v>
      </c>
      <c r="AX268" s="632">
        <f t="shared" si="135"/>
        <v>3839</v>
      </c>
      <c r="AY268" s="632">
        <f t="shared" si="135"/>
        <v>8279</v>
      </c>
      <c r="AZ268" s="629">
        <f t="shared" si="135"/>
        <v>3268</v>
      </c>
      <c r="BA268" s="630">
        <f t="shared" si="135"/>
        <v>2665</v>
      </c>
      <c r="BB268" s="631">
        <f t="shared" si="135"/>
        <v>5933</v>
      </c>
      <c r="BC268" s="632">
        <f t="shared" si="135"/>
        <v>3337</v>
      </c>
      <c r="BD268" s="632">
        <f t="shared" si="135"/>
        <v>2280</v>
      </c>
      <c r="BE268" s="632">
        <f t="shared" si="135"/>
        <v>5617</v>
      </c>
      <c r="BF268" s="629">
        <f t="shared" si="135"/>
        <v>1671</v>
      </c>
      <c r="BG268" s="630">
        <f t="shared" si="135"/>
        <v>1111</v>
      </c>
      <c r="BH268" s="630">
        <f t="shared" si="135"/>
        <v>2782</v>
      </c>
      <c r="BJ268" s="648">
        <f>SUM(BJ255:BJ267)</f>
        <v>160059</v>
      </c>
      <c r="BK268" s="648">
        <f>SUM(BK255:BK267)</f>
        <v>139685</v>
      </c>
      <c r="BL268" s="648">
        <f>SUM(BL255:BL267)</f>
        <v>299744</v>
      </c>
    </row>
    <row r="269" spans="1:64" ht="15">
      <c r="A269" s="2428"/>
      <c r="B269" s="2437" t="s">
        <v>2046</v>
      </c>
      <c r="C269" s="414" t="s">
        <v>2047</v>
      </c>
      <c r="D269" s="415">
        <v>265</v>
      </c>
      <c r="E269" s="416">
        <v>298</v>
      </c>
      <c r="F269" s="417">
        <f t="shared" si="115"/>
        <v>563</v>
      </c>
      <c r="G269" s="416">
        <v>590</v>
      </c>
      <c r="H269" s="416">
        <v>610</v>
      </c>
      <c r="I269" s="418">
        <f t="shared" si="116"/>
        <v>1200</v>
      </c>
      <c r="J269" s="415">
        <v>1494</v>
      </c>
      <c r="K269" s="416">
        <v>1648</v>
      </c>
      <c r="L269" s="417">
        <f t="shared" si="117"/>
        <v>3142</v>
      </c>
      <c r="M269" s="416">
        <v>1567</v>
      </c>
      <c r="N269" s="416">
        <v>1660</v>
      </c>
      <c r="O269" s="418">
        <f t="shared" si="118"/>
        <v>3227</v>
      </c>
      <c r="P269" s="415">
        <v>1707</v>
      </c>
      <c r="Q269" s="416">
        <v>1683</v>
      </c>
      <c r="R269" s="417">
        <f t="shared" si="119"/>
        <v>3390</v>
      </c>
      <c r="S269" s="416">
        <v>1758</v>
      </c>
      <c r="T269" s="416">
        <v>1271</v>
      </c>
      <c r="U269" s="418">
        <f t="shared" si="120"/>
        <v>3029</v>
      </c>
      <c r="V269" s="415">
        <v>1796</v>
      </c>
      <c r="W269" s="416">
        <v>1113</v>
      </c>
      <c r="X269" s="417">
        <f t="shared" si="121"/>
        <v>2909</v>
      </c>
      <c r="Y269" s="416">
        <v>1796</v>
      </c>
      <c r="Z269" s="416">
        <v>1135</v>
      </c>
      <c r="AA269" s="418">
        <f t="shared" si="122"/>
        <v>2931</v>
      </c>
      <c r="AB269" s="415">
        <v>1699</v>
      </c>
      <c r="AC269" s="416">
        <v>1209</v>
      </c>
      <c r="AD269" s="417">
        <f t="shared" si="123"/>
        <v>2908</v>
      </c>
      <c r="AE269" s="416">
        <v>1570</v>
      </c>
      <c r="AF269" s="416">
        <v>1265</v>
      </c>
      <c r="AG269" s="418">
        <f t="shared" si="124"/>
        <v>2835</v>
      </c>
      <c r="AH269" s="415">
        <v>1395</v>
      </c>
      <c r="AI269" s="416">
        <v>1272</v>
      </c>
      <c r="AJ269" s="417">
        <f t="shared" si="125"/>
        <v>2667</v>
      </c>
      <c r="AK269" s="416">
        <v>1065</v>
      </c>
      <c r="AL269" s="416">
        <v>962</v>
      </c>
      <c r="AM269" s="418">
        <f t="shared" si="126"/>
        <v>2027</v>
      </c>
      <c r="AN269" s="415">
        <v>895</v>
      </c>
      <c r="AO269" s="416">
        <v>730</v>
      </c>
      <c r="AP269" s="417">
        <f t="shared" si="127"/>
        <v>1625</v>
      </c>
      <c r="AQ269" s="416">
        <v>768</v>
      </c>
      <c r="AR269" s="416">
        <v>641</v>
      </c>
      <c r="AS269" s="418">
        <f t="shared" si="128"/>
        <v>1409</v>
      </c>
      <c r="AT269" s="415">
        <v>716</v>
      </c>
      <c r="AU269" s="416">
        <v>543</v>
      </c>
      <c r="AV269" s="417">
        <f t="shared" si="129"/>
        <v>1259</v>
      </c>
      <c r="AW269" s="416">
        <v>667</v>
      </c>
      <c r="AX269" s="416">
        <v>467</v>
      </c>
      <c r="AY269" s="418">
        <f t="shared" si="130"/>
        <v>1134</v>
      </c>
      <c r="AZ269" s="415">
        <v>502</v>
      </c>
      <c r="BA269" s="416">
        <v>304</v>
      </c>
      <c r="BB269" s="417">
        <f t="shared" si="131"/>
        <v>806</v>
      </c>
      <c r="BC269" s="416">
        <v>554</v>
      </c>
      <c r="BD269" s="416">
        <v>302</v>
      </c>
      <c r="BE269" s="418">
        <f t="shared" si="132"/>
        <v>856</v>
      </c>
      <c r="BF269" s="415">
        <v>266</v>
      </c>
      <c r="BG269" s="416">
        <v>145</v>
      </c>
      <c r="BH269" s="417">
        <f t="shared" si="133"/>
        <v>411</v>
      </c>
      <c r="BJ269" s="400">
        <f t="shared" ref="BJ269:BK278" si="136">BF269+D269+G269+J269+M269+P269+S269+V269+Y269+AB269+AE269+AH269+AK269+AN269+AQ269+AT269+AW269+AZ269+BC269</f>
        <v>21070</v>
      </c>
      <c r="BK269" s="401">
        <f t="shared" si="136"/>
        <v>17258</v>
      </c>
      <c r="BL269" s="402">
        <f t="shared" si="134"/>
        <v>38328</v>
      </c>
    </row>
    <row r="270" spans="1:64" ht="15">
      <c r="A270" s="2428"/>
      <c r="B270" s="2437"/>
      <c r="C270" s="395" t="s">
        <v>2048</v>
      </c>
      <c r="D270" s="396">
        <v>452</v>
      </c>
      <c r="E270" s="397">
        <v>421</v>
      </c>
      <c r="F270" s="398">
        <f t="shared" si="115"/>
        <v>873</v>
      </c>
      <c r="G270" s="397">
        <v>750</v>
      </c>
      <c r="H270" s="397">
        <v>760</v>
      </c>
      <c r="I270" s="399">
        <f t="shared" si="116"/>
        <v>1510</v>
      </c>
      <c r="J270" s="396">
        <v>1362</v>
      </c>
      <c r="K270" s="397">
        <v>1489</v>
      </c>
      <c r="L270" s="398">
        <f t="shared" si="117"/>
        <v>2851</v>
      </c>
      <c r="M270" s="397">
        <v>1554</v>
      </c>
      <c r="N270" s="397">
        <v>1655</v>
      </c>
      <c r="O270" s="399">
        <f t="shared" si="118"/>
        <v>3209</v>
      </c>
      <c r="P270" s="396">
        <v>1744</v>
      </c>
      <c r="Q270" s="397">
        <v>1667</v>
      </c>
      <c r="R270" s="398">
        <f t="shared" si="119"/>
        <v>3411</v>
      </c>
      <c r="S270" s="397">
        <v>1688</v>
      </c>
      <c r="T270" s="397">
        <v>1282</v>
      </c>
      <c r="U270" s="399">
        <f t="shared" si="120"/>
        <v>2970</v>
      </c>
      <c r="V270" s="396">
        <v>1320</v>
      </c>
      <c r="W270" s="397">
        <v>914</v>
      </c>
      <c r="X270" s="398">
        <f t="shared" si="121"/>
        <v>2234</v>
      </c>
      <c r="Y270" s="397">
        <v>1362</v>
      </c>
      <c r="Z270" s="397">
        <v>1055</v>
      </c>
      <c r="AA270" s="399">
        <f t="shared" si="122"/>
        <v>2417</v>
      </c>
      <c r="AB270" s="396">
        <v>1561</v>
      </c>
      <c r="AC270" s="397">
        <v>1119</v>
      </c>
      <c r="AD270" s="398">
        <f t="shared" si="123"/>
        <v>2680</v>
      </c>
      <c r="AE270" s="397">
        <v>1536</v>
      </c>
      <c r="AF270" s="397">
        <v>1293</v>
      </c>
      <c r="AG270" s="399">
        <f t="shared" si="124"/>
        <v>2829</v>
      </c>
      <c r="AH270" s="396">
        <v>1441</v>
      </c>
      <c r="AI270" s="397">
        <v>1389</v>
      </c>
      <c r="AJ270" s="398">
        <f t="shared" si="125"/>
        <v>2830</v>
      </c>
      <c r="AK270" s="397">
        <v>1230</v>
      </c>
      <c r="AL270" s="397">
        <v>1039</v>
      </c>
      <c r="AM270" s="399">
        <f t="shared" si="126"/>
        <v>2269</v>
      </c>
      <c r="AN270" s="396">
        <v>885</v>
      </c>
      <c r="AO270" s="397">
        <v>875</v>
      </c>
      <c r="AP270" s="398">
        <f t="shared" si="127"/>
        <v>1760</v>
      </c>
      <c r="AQ270" s="397">
        <v>831</v>
      </c>
      <c r="AR270" s="397">
        <v>788</v>
      </c>
      <c r="AS270" s="399">
        <f t="shared" si="128"/>
        <v>1619</v>
      </c>
      <c r="AT270" s="396">
        <v>742</v>
      </c>
      <c r="AU270" s="397">
        <v>663</v>
      </c>
      <c r="AV270" s="398">
        <f t="shared" si="129"/>
        <v>1405</v>
      </c>
      <c r="AW270" s="397">
        <v>581</v>
      </c>
      <c r="AX270" s="397">
        <v>528</v>
      </c>
      <c r="AY270" s="399">
        <f t="shared" si="130"/>
        <v>1109</v>
      </c>
      <c r="AZ270" s="396">
        <v>442</v>
      </c>
      <c r="BA270" s="397">
        <v>368</v>
      </c>
      <c r="BB270" s="398">
        <f t="shared" si="131"/>
        <v>810</v>
      </c>
      <c r="BC270" s="397">
        <v>441</v>
      </c>
      <c r="BD270" s="397">
        <v>352</v>
      </c>
      <c r="BE270" s="399">
        <f t="shared" si="132"/>
        <v>793</v>
      </c>
      <c r="BF270" s="396">
        <v>206</v>
      </c>
      <c r="BG270" s="397">
        <v>168</v>
      </c>
      <c r="BH270" s="398">
        <f t="shared" si="133"/>
        <v>374</v>
      </c>
      <c r="BJ270" s="403">
        <f t="shared" si="136"/>
        <v>20128</v>
      </c>
      <c r="BK270" s="404">
        <f t="shared" si="136"/>
        <v>17825</v>
      </c>
      <c r="BL270" s="405">
        <f t="shared" si="134"/>
        <v>37953</v>
      </c>
    </row>
    <row r="271" spans="1:64" ht="15">
      <c r="A271" s="2428"/>
      <c r="B271" s="2437"/>
      <c r="C271" s="395" t="s">
        <v>2049</v>
      </c>
      <c r="D271" s="396">
        <v>58</v>
      </c>
      <c r="E271" s="397">
        <v>67</v>
      </c>
      <c r="F271" s="398">
        <f t="shared" si="115"/>
        <v>125</v>
      </c>
      <c r="G271" s="397">
        <v>150</v>
      </c>
      <c r="H271" s="397">
        <v>147</v>
      </c>
      <c r="I271" s="399">
        <f t="shared" si="116"/>
        <v>297</v>
      </c>
      <c r="J271" s="396">
        <v>468</v>
      </c>
      <c r="K271" s="397">
        <v>408</v>
      </c>
      <c r="L271" s="398">
        <f t="shared" si="117"/>
        <v>876</v>
      </c>
      <c r="M271" s="397">
        <v>482</v>
      </c>
      <c r="N271" s="397">
        <v>462</v>
      </c>
      <c r="O271" s="399">
        <f t="shared" si="118"/>
        <v>944</v>
      </c>
      <c r="P271" s="396">
        <v>573</v>
      </c>
      <c r="Q271" s="397">
        <v>683</v>
      </c>
      <c r="R271" s="398">
        <f t="shared" si="119"/>
        <v>1256</v>
      </c>
      <c r="S271" s="397">
        <v>471</v>
      </c>
      <c r="T271" s="397">
        <v>404</v>
      </c>
      <c r="U271" s="399">
        <f t="shared" si="120"/>
        <v>875</v>
      </c>
      <c r="V271" s="396">
        <v>427</v>
      </c>
      <c r="W271" s="397">
        <v>318</v>
      </c>
      <c r="X271" s="398">
        <f t="shared" si="121"/>
        <v>745</v>
      </c>
      <c r="Y271" s="397">
        <v>409</v>
      </c>
      <c r="Z271" s="397">
        <v>304</v>
      </c>
      <c r="AA271" s="399">
        <f t="shared" si="122"/>
        <v>713</v>
      </c>
      <c r="AB271" s="396">
        <v>459</v>
      </c>
      <c r="AC271" s="397">
        <v>368</v>
      </c>
      <c r="AD271" s="398">
        <f t="shared" si="123"/>
        <v>827</v>
      </c>
      <c r="AE271" s="397">
        <v>451</v>
      </c>
      <c r="AF271" s="397">
        <v>365</v>
      </c>
      <c r="AG271" s="399">
        <f t="shared" si="124"/>
        <v>816</v>
      </c>
      <c r="AH271" s="396">
        <v>404</v>
      </c>
      <c r="AI271" s="397">
        <v>353</v>
      </c>
      <c r="AJ271" s="398">
        <f t="shared" si="125"/>
        <v>757</v>
      </c>
      <c r="AK271" s="397">
        <v>317</v>
      </c>
      <c r="AL271" s="397">
        <v>316</v>
      </c>
      <c r="AM271" s="399">
        <f t="shared" si="126"/>
        <v>633</v>
      </c>
      <c r="AN271" s="396">
        <v>243</v>
      </c>
      <c r="AO271" s="397">
        <v>212</v>
      </c>
      <c r="AP271" s="398">
        <f t="shared" si="127"/>
        <v>455</v>
      </c>
      <c r="AQ271" s="397">
        <v>251</v>
      </c>
      <c r="AR271" s="397">
        <v>201</v>
      </c>
      <c r="AS271" s="399">
        <f t="shared" si="128"/>
        <v>452</v>
      </c>
      <c r="AT271" s="396">
        <v>208</v>
      </c>
      <c r="AU271" s="397">
        <v>181</v>
      </c>
      <c r="AV271" s="398">
        <f t="shared" si="129"/>
        <v>389</v>
      </c>
      <c r="AW271" s="397">
        <v>224</v>
      </c>
      <c r="AX271" s="397">
        <v>134</v>
      </c>
      <c r="AY271" s="399">
        <f t="shared" si="130"/>
        <v>358</v>
      </c>
      <c r="AZ271" s="396">
        <v>151</v>
      </c>
      <c r="BA271" s="397">
        <v>116</v>
      </c>
      <c r="BB271" s="398">
        <f t="shared" si="131"/>
        <v>267</v>
      </c>
      <c r="BC271" s="397">
        <v>159</v>
      </c>
      <c r="BD271" s="397">
        <v>103</v>
      </c>
      <c r="BE271" s="399">
        <f t="shared" si="132"/>
        <v>262</v>
      </c>
      <c r="BF271" s="396">
        <v>84</v>
      </c>
      <c r="BG271" s="397">
        <v>51</v>
      </c>
      <c r="BH271" s="398">
        <f t="shared" si="133"/>
        <v>135</v>
      </c>
      <c r="BJ271" s="403">
        <f t="shared" si="136"/>
        <v>5989</v>
      </c>
      <c r="BK271" s="404">
        <f t="shared" si="136"/>
        <v>5193</v>
      </c>
      <c r="BL271" s="405">
        <f t="shared" si="134"/>
        <v>11182</v>
      </c>
    </row>
    <row r="272" spans="1:64" ht="15">
      <c r="A272" s="2428"/>
      <c r="B272" s="2437"/>
      <c r="C272" s="395" t="s">
        <v>2050</v>
      </c>
      <c r="D272" s="396">
        <v>24</v>
      </c>
      <c r="E272" s="397">
        <v>19</v>
      </c>
      <c r="F272" s="398">
        <f t="shared" si="115"/>
        <v>43</v>
      </c>
      <c r="G272" s="397">
        <v>37</v>
      </c>
      <c r="H272" s="397">
        <v>34</v>
      </c>
      <c r="I272" s="399">
        <f t="shared" si="116"/>
        <v>71</v>
      </c>
      <c r="J272" s="396">
        <v>99</v>
      </c>
      <c r="K272" s="397">
        <v>87</v>
      </c>
      <c r="L272" s="398">
        <f t="shared" si="117"/>
        <v>186</v>
      </c>
      <c r="M272" s="397">
        <v>94</v>
      </c>
      <c r="N272" s="397">
        <v>106</v>
      </c>
      <c r="O272" s="399">
        <f t="shared" si="118"/>
        <v>200</v>
      </c>
      <c r="P272" s="396">
        <v>129</v>
      </c>
      <c r="Q272" s="397">
        <v>101</v>
      </c>
      <c r="R272" s="398">
        <f t="shared" si="119"/>
        <v>230</v>
      </c>
      <c r="S272" s="397">
        <v>111</v>
      </c>
      <c r="T272" s="397">
        <v>61</v>
      </c>
      <c r="U272" s="399">
        <f t="shared" si="120"/>
        <v>172</v>
      </c>
      <c r="V272" s="396">
        <v>95</v>
      </c>
      <c r="W272" s="397">
        <v>54</v>
      </c>
      <c r="X272" s="398">
        <f t="shared" si="121"/>
        <v>149</v>
      </c>
      <c r="Y272" s="397">
        <v>96</v>
      </c>
      <c r="Z272" s="397">
        <v>63</v>
      </c>
      <c r="AA272" s="399">
        <f t="shared" si="122"/>
        <v>159</v>
      </c>
      <c r="AB272" s="396">
        <v>88</v>
      </c>
      <c r="AC272" s="397">
        <v>80</v>
      </c>
      <c r="AD272" s="398">
        <f t="shared" si="123"/>
        <v>168</v>
      </c>
      <c r="AE272" s="397">
        <v>91</v>
      </c>
      <c r="AF272" s="397">
        <v>77</v>
      </c>
      <c r="AG272" s="399">
        <f t="shared" si="124"/>
        <v>168</v>
      </c>
      <c r="AH272" s="396">
        <v>77</v>
      </c>
      <c r="AI272" s="397">
        <v>72</v>
      </c>
      <c r="AJ272" s="398">
        <f t="shared" si="125"/>
        <v>149</v>
      </c>
      <c r="AK272" s="397">
        <v>77</v>
      </c>
      <c r="AL272" s="397">
        <v>59</v>
      </c>
      <c r="AM272" s="399">
        <f t="shared" si="126"/>
        <v>136</v>
      </c>
      <c r="AN272" s="396">
        <v>55</v>
      </c>
      <c r="AO272" s="397">
        <v>49</v>
      </c>
      <c r="AP272" s="398">
        <f t="shared" si="127"/>
        <v>104</v>
      </c>
      <c r="AQ272" s="397">
        <v>63</v>
      </c>
      <c r="AR272" s="397">
        <v>47</v>
      </c>
      <c r="AS272" s="399">
        <f t="shared" si="128"/>
        <v>110</v>
      </c>
      <c r="AT272" s="396">
        <v>73</v>
      </c>
      <c r="AU272" s="397">
        <v>53</v>
      </c>
      <c r="AV272" s="398">
        <f t="shared" si="129"/>
        <v>126</v>
      </c>
      <c r="AW272" s="397">
        <v>61</v>
      </c>
      <c r="AX272" s="397">
        <v>45</v>
      </c>
      <c r="AY272" s="399">
        <f t="shared" si="130"/>
        <v>106</v>
      </c>
      <c r="AZ272" s="396">
        <v>54</v>
      </c>
      <c r="BA272" s="397">
        <v>41</v>
      </c>
      <c r="BB272" s="398">
        <f t="shared" si="131"/>
        <v>95</v>
      </c>
      <c r="BC272" s="397">
        <v>77</v>
      </c>
      <c r="BD272" s="397">
        <v>29</v>
      </c>
      <c r="BE272" s="399">
        <f t="shared" si="132"/>
        <v>106</v>
      </c>
      <c r="BF272" s="396">
        <v>38</v>
      </c>
      <c r="BG272" s="397">
        <v>16</v>
      </c>
      <c r="BH272" s="398">
        <f t="shared" si="133"/>
        <v>54</v>
      </c>
      <c r="BJ272" s="403">
        <f t="shared" si="136"/>
        <v>1439</v>
      </c>
      <c r="BK272" s="404">
        <f t="shared" si="136"/>
        <v>1093</v>
      </c>
      <c r="BL272" s="405">
        <f t="shared" si="134"/>
        <v>2532</v>
      </c>
    </row>
    <row r="273" spans="1:64" ht="15">
      <c r="A273" s="2428"/>
      <c r="B273" s="2437"/>
      <c r="C273" s="395" t="s">
        <v>2051</v>
      </c>
      <c r="D273" s="396">
        <v>59</v>
      </c>
      <c r="E273" s="397">
        <v>77</v>
      </c>
      <c r="F273" s="398">
        <f t="shared" si="115"/>
        <v>136</v>
      </c>
      <c r="G273" s="397">
        <v>166</v>
      </c>
      <c r="H273" s="397">
        <v>185</v>
      </c>
      <c r="I273" s="399">
        <f t="shared" si="116"/>
        <v>351</v>
      </c>
      <c r="J273" s="396">
        <v>463</v>
      </c>
      <c r="K273" s="397">
        <v>533</v>
      </c>
      <c r="L273" s="398">
        <f t="shared" si="117"/>
        <v>996</v>
      </c>
      <c r="M273" s="397">
        <v>536</v>
      </c>
      <c r="N273" s="397">
        <v>594</v>
      </c>
      <c r="O273" s="399">
        <f t="shared" si="118"/>
        <v>1130</v>
      </c>
      <c r="P273" s="396">
        <v>570</v>
      </c>
      <c r="Q273" s="397">
        <v>587</v>
      </c>
      <c r="R273" s="398">
        <f t="shared" si="119"/>
        <v>1157</v>
      </c>
      <c r="S273" s="397">
        <v>480</v>
      </c>
      <c r="T273" s="397">
        <v>313</v>
      </c>
      <c r="U273" s="399">
        <f t="shared" si="120"/>
        <v>793</v>
      </c>
      <c r="V273" s="396">
        <v>536</v>
      </c>
      <c r="W273" s="397">
        <v>266</v>
      </c>
      <c r="X273" s="398">
        <f t="shared" si="121"/>
        <v>802</v>
      </c>
      <c r="Y273" s="397">
        <v>538</v>
      </c>
      <c r="Z273" s="397">
        <v>316</v>
      </c>
      <c r="AA273" s="399">
        <f t="shared" si="122"/>
        <v>854</v>
      </c>
      <c r="AB273" s="396">
        <v>501</v>
      </c>
      <c r="AC273" s="397">
        <v>393</v>
      </c>
      <c r="AD273" s="398">
        <f t="shared" si="123"/>
        <v>894</v>
      </c>
      <c r="AE273" s="397">
        <v>456</v>
      </c>
      <c r="AF273" s="397">
        <v>435</v>
      </c>
      <c r="AG273" s="399">
        <f t="shared" si="124"/>
        <v>891</v>
      </c>
      <c r="AH273" s="396">
        <v>368</v>
      </c>
      <c r="AI273" s="397">
        <v>392</v>
      </c>
      <c r="AJ273" s="398">
        <f t="shared" si="125"/>
        <v>760</v>
      </c>
      <c r="AK273" s="397">
        <v>293</v>
      </c>
      <c r="AL273" s="397">
        <v>291</v>
      </c>
      <c r="AM273" s="399">
        <f t="shared" si="126"/>
        <v>584</v>
      </c>
      <c r="AN273" s="396">
        <v>208</v>
      </c>
      <c r="AO273" s="397">
        <v>192</v>
      </c>
      <c r="AP273" s="398">
        <f t="shared" si="127"/>
        <v>400</v>
      </c>
      <c r="AQ273" s="397">
        <v>228</v>
      </c>
      <c r="AR273" s="397">
        <v>186</v>
      </c>
      <c r="AS273" s="399">
        <f t="shared" si="128"/>
        <v>414</v>
      </c>
      <c r="AT273" s="396">
        <v>204</v>
      </c>
      <c r="AU273" s="397">
        <v>144</v>
      </c>
      <c r="AV273" s="398">
        <f t="shared" si="129"/>
        <v>348</v>
      </c>
      <c r="AW273" s="397">
        <v>173</v>
      </c>
      <c r="AX273" s="397">
        <v>151</v>
      </c>
      <c r="AY273" s="399">
        <f t="shared" si="130"/>
        <v>324</v>
      </c>
      <c r="AZ273" s="396">
        <v>156</v>
      </c>
      <c r="BA273" s="397">
        <v>117</v>
      </c>
      <c r="BB273" s="398">
        <f t="shared" si="131"/>
        <v>273</v>
      </c>
      <c r="BC273" s="397">
        <v>166</v>
      </c>
      <c r="BD273" s="397">
        <v>101</v>
      </c>
      <c r="BE273" s="399">
        <f t="shared" si="132"/>
        <v>267</v>
      </c>
      <c r="BF273" s="396">
        <v>88</v>
      </c>
      <c r="BG273" s="397">
        <v>52</v>
      </c>
      <c r="BH273" s="398">
        <f t="shared" si="133"/>
        <v>140</v>
      </c>
      <c r="BJ273" s="403">
        <f t="shared" si="136"/>
        <v>6189</v>
      </c>
      <c r="BK273" s="404">
        <f t="shared" si="136"/>
        <v>5325</v>
      </c>
      <c r="BL273" s="405">
        <f t="shared" si="134"/>
        <v>11514</v>
      </c>
    </row>
    <row r="274" spans="1:64" ht="15">
      <c r="A274" s="2428"/>
      <c r="B274" s="2437"/>
      <c r="C274" s="395" t="s">
        <v>2052</v>
      </c>
      <c r="D274" s="396">
        <v>6</v>
      </c>
      <c r="E274" s="397">
        <v>9</v>
      </c>
      <c r="F274" s="398">
        <f t="shared" si="115"/>
        <v>15</v>
      </c>
      <c r="G274" s="397">
        <v>14</v>
      </c>
      <c r="H274" s="397">
        <v>23</v>
      </c>
      <c r="I274" s="399">
        <f t="shared" si="116"/>
        <v>37</v>
      </c>
      <c r="J274" s="396">
        <v>103</v>
      </c>
      <c r="K274" s="397">
        <v>118</v>
      </c>
      <c r="L274" s="398">
        <f t="shared" si="117"/>
        <v>221</v>
      </c>
      <c r="M274" s="397">
        <v>135</v>
      </c>
      <c r="N274" s="397">
        <v>140</v>
      </c>
      <c r="O274" s="399">
        <f t="shared" si="118"/>
        <v>275</v>
      </c>
      <c r="P274" s="396">
        <v>95</v>
      </c>
      <c r="Q274" s="397">
        <v>113</v>
      </c>
      <c r="R274" s="398">
        <f t="shared" si="119"/>
        <v>208</v>
      </c>
      <c r="S274" s="397">
        <v>81</v>
      </c>
      <c r="T274" s="397">
        <v>60</v>
      </c>
      <c r="U274" s="399">
        <f t="shared" si="120"/>
        <v>141</v>
      </c>
      <c r="V274" s="396">
        <v>109</v>
      </c>
      <c r="W274" s="397">
        <v>88</v>
      </c>
      <c r="X274" s="398">
        <f t="shared" si="121"/>
        <v>197</v>
      </c>
      <c r="Y274" s="397">
        <v>99</v>
      </c>
      <c r="Z274" s="397">
        <v>78</v>
      </c>
      <c r="AA274" s="399">
        <f t="shared" si="122"/>
        <v>177</v>
      </c>
      <c r="AB274" s="396">
        <v>110</v>
      </c>
      <c r="AC274" s="397">
        <v>86</v>
      </c>
      <c r="AD274" s="398">
        <f t="shared" si="123"/>
        <v>196</v>
      </c>
      <c r="AE274" s="397">
        <v>106</v>
      </c>
      <c r="AF274" s="397">
        <v>88</v>
      </c>
      <c r="AG274" s="399">
        <f t="shared" si="124"/>
        <v>194</v>
      </c>
      <c r="AH274" s="396">
        <v>111</v>
      </c>
      <c r="AI274" s="397">
        <v>88</v>
      </c>
      <c r="AJ274" s="398">
        <f t="shared" si="125"/>
        <v>199</v>
      </c>
      <c r="AK274" s="397">
        <v>110</v>
      </c>
      <c r="AL274" s="397">
        <v>69</v>
      </c>
      <c r="AM274" s="399">
        <f t="shared" si="126"/>
        <v>179</v>
      </c>
      <c r="AN274" s="396">
        <v>71</v>
      </c>
      <c r="AO274" s="397">
        <v>64</v>
      </c>
      <c r="AP274" s="398">
        <f t="shared" si="127"/>
        <v>135</v>
      </c>
      <c r="AQ274" s="397">
        <v>92</v>
      </c>
      <c r="AR274" s="397">
        <v>61</v>
      </c>
      <c r="AS274" s="399">
        <f t="shared" si="128"/>
        <v>153</v>
      </c>
      <c r="AT274" s="396">
        <v>78</v>
      </c>
      <c r="AU274" s="397">
        <v>62</v>
      </c>
      <c r="AV274" s="398">
        <f t="shared" si="129"/>
        <v>140</v>
      </c>
      <c r="AW274" s="397">
        <v>74</v>
      </c>
      <c r="AX274" s="397">
        <v>48</v>
      </c>
      <c r="AY274" s="399">
        <f t="shared" si="130"/>
        <v>122</v>
      </c>
      <c r="AZ274" s="396">
        <v>70</v>
      </c>
      <c r="BA274" s="397">
        <v>38</v>
      </c>
      <c r="BB274" s="398">
        <f t="shared" si="131"/>
        <v>108</v>
      </c>
      <c r="BC274" s="397">
        <v>82</v>
      </c>
      <c r="BD274" s="397">
        <v>32</v>
      </c>
      <c r="BE274" s="399">
        <f t="shared" si="132"/>
        <v>114</v>
      </c>
      <c r="BF274" s="396">
        <v>42</v>
      </c>
      <c r="BG274" s="397">
        <v>17</v>
      </c>
      <c r="BH274" s="398">
        <f t="shared" si="133"/>
        <v>59</v>
      </c>
      <c r="BJ274" s="403">
        <f t="shared" si="136"/>
        <v>1588</v>
      </c>
      <c r="BK274" s="404">
        <f t="shared" si="136"/>
        <v>1282</v>
      </c>
      <c r="BL274" s="405">
        <f t="shared" si="134"/>
        <v>2870</v>
      </c>
    </row>
    <row r="275" spans="1:64" ht="15">
      <c r="A275" s="2428"/>
      <c r="B275" s="2437"/>
      <c r="C275" s="395" t="s">
        <v>2053</v>
      </c>
      <c r="D275" s="396">
        <v>9</v>
      </c>
      <c r="E275" s="397">
        <v>9</v>
      </c>
      <c r="F275" s="398">
        <f t="shared" si="115"/>
        <v>18</v>
      </c>
      <c r="G275" s="397">
        <v>14</v>
      </c>
      <c r="H275" s="397">
        <v>14</v>
      </c>
      <c r="I275" s="399">
        <f t="shared" si="116"/>
        <v>28</v>
      </c>
      <c r="J275" s="396">
        <v>49</v>
      </c>
      <c r="K275" s="397">
        <v>51</v>
      </c>
      <c r="L275" s="398">
        <f t="shared" si="117"/>
        <v>100</v>
      </c>
      <c r="M275" s="397">
        <v>79</v>
      </c>
      <c r="N275" s="397">
        <v>79</v>
      </c>
      <c r="O275" s="399">
        <f t="shared" si="118"/>
        <v>158</v>
      </c>
      <c r="P275" s="396">
        <v>98</v>
      </c>
      <c r="Q275" s="397">
        <v>118</v>
      </c>
      <c r="R275" s="398">
        <f t="shared" si="119"/>
        <v>216</v>
      </c>
      <c r="S275" s="397">
        <v>60</v>
      </c>
      <c r="T275" s="397">
        <v>78</v>
      </c>
      <c r="U275" s="399">
        <f t="shared" si="120"/>
        <v>138</v>
      </c>
      <c r="V275" s="396">
        <v>40</v>
      </c>
      <c r="W275" s="397">
        <v>49</v>
      </c>
      <c r="X275" s="398">
        <f t="shared" si="121"/>
        <v>89</v>
      </c>
      <c r="Y275" s="397">
        <v>83</v>
      </c>
      <c r="Z275" s="397">
        <v>67</v>
      </c>
      <c r="AA275" s="399">
        <f t="shared" si="122"/>
        <v>150</v>
      </c>
      <c r="AB275" s="396">
        <v>91</v>
      </c>
      <c r="AC275" s="397">
        <v>95</v>
      </c>
      <c r="AD275" s="398">
        <f t="shared" si="123"/>
        <v>186</v>
      </c>
      <c r="AE275" s="397">
        <v>109</v>
      </c>
      <c r="AF275" s="397">
        <v>93</v>
      </c>
      <c r="AG275" s="399">
        <f t="shared" si="124"/>
        <v>202</v>
      </c>
      <c r="AH275" s="396">
        <v>92</v>
      </c>
      <c r="AI275" s="397">
        <v>111</v>
      </c>
      <c r="AJ275" s="398">
        <f t="shared" si="125"/>
        <v>203</v>
      </c>
      <c r="AK275" s="397">
        <v>114</v>
      </c>
      <c r="AL275" s="397">
        <v>108</v>
      </c>
      <c r="AM275" s="399">
        <f t="shared" si="126"/>
        <v>222</v>
      </c>
      <c r="AN275" s="396">
        <v>91</v>
      </c>
      <c r="AO275" s="397">
        <v>80</v>
      </c>
      <c r="AP275" s="398">
        <f t="shared" si="127"/>
        <v>171</v>
      </c>
      <c r="AQ275" s="397">
        <v>79</v>
      </c>
      <c r="AR275" s="397">
        <v>64</v>
      </c>
      <c r="AS275" s="399">
        <f t="shared" si="128"/>
        <v>143</v>
      </c>
      <c r="AT275" s="396">
        <v>72</v>
      </c>
      <c r="AU275" s="397">
        <v>57</v>
      </c>
      <c r="AV275" s="398">
        <f t="shared" si="129"/>
        <v>129</v>
      </c>
      <c r="AW275" s="397">
        <v>52</v>
      </c>
      <c r="AX275" s="397">
        <v>50</v>
      </c>
      <c r="AY275" s="399">
        <f t="shared" si="130"/>
        <v>102</v>
      </c>
      <c r="AZ275" s="396">
        <v>47</v>
      </c>
      <c r="BA275" s="397">
        <v>30</v>
      </c>
      <c r="BB275" s="398">
        <f t="shared" si="131"/>
        <v>77</v>
      </c>
      <c r="BC275" s="397">
        <v>55</v>
      </c>
      <c r="BD275" s="397">
        <v>41</v>
      </c>
      <c r="BE275" s="399">
        <f t="shared" si="132"/>
        <v>96</v>
      </c>
      <c r="BF275" s="396">
        <v>27</v>
      </c>
      <c r="BG275" s="397">
        <v>20</v>
      </c>
      <c r="BH275" s="398">
        <f t="shared" si="133"/>
        <v>47</v>
      </c>
      <c r="BJ275" s="403">
        <f t="shared" si="136"/>
        <v>1261</v>
      </c>
      <c r="BK275" s="404">
        <f t="shared" si="136"/>
        <v>1214</v>
      </c>
      <c r="BL275" s="405">
        <f t="shared" si="134"/>
        <v>2475</v>
      </c>
    </row>
    <row r="276" spans="1:64" ht="15">
      <c r="A276" s="2428"/>
      <c r="B276" s="2437"/>
      <c r="C276" s="395" t="s">
        <v>2054</v>
      </c>
      <c r="D276" s="396">
        <v>371</v>
      </c>
      <c r="E276" s="397">
        <v>373</v>
      </c>
      <c r="F276" s="398">
        <f t="shared" si="115"/>
        <v>744</v>
      </c>
      <c r="G276" s="397">
        <v>645</v>
      </c>
      <c r="H276" s="397">
        <v>675</v>
      </c>
      <c r="I276" s="399">
        <f t="shared" si="116"/>
        <v>1320</v>
      </c>
      <c r="J276" s="396">
        <v>1012</v>
      </c>
      <c r="K276" s="397">
        <v>1139</v>
      </c>
      <c r="L276" s="398">
        <f t="shared" si="117"/>
        <v>2151</v>
      </c>
      <c r="M276" s="397">
        <v>1132</v>
      </c>
      <c r="N276" s="397">
        <v>1166</v>
      </c>
      <c r="O276" s="399">
        <f t="shared" si="118"/>
        <v>2298</v>
      </c>
      <c r="P276" s="396">
        <v>1121</v>
      </c>
      <c r="Q276" s="397">
        <v>1076</v>
      </c>
      <c r="R276" s="398">
        <f t="shared" si="119"/>
        <v>2197</v>
      </c>
      <c r="S276" s="397">
        <v>1164</v>
      </c>
      <c r="T276" s="397">
        <v>862</v>
      </c>
      <c r="U276" s="399">
        <f t="shared" si="120"/>
        <v>2026</v>
      </c>
      <c r="V276" s="396">
        <v>1148</v>
      </c>
      <c r="W276" s="397">
        <v>752</v>
      </c>
      <c r="X276" s="398">
        <f t="shared" si="121"/>
        <v>1900</v>
      </c>
      <c r="Y276" s="397">
        <v>1029</v>
      </c>
      <c r="Z276" s="397">
        <v>738</v>
      </c>
      <c r="AA276" s="399">
        <f t="shared" si="122"/>
        <v>1767</v>
      </c>
      <c r="AB276" s="396">
        <v>965</v>
      </c>
      <c r="AC276" s="397">
        <v>815</v>
      </c>
      <c r="AD276" s="398">
        <f t="shared" si="123"/>
        <v>1780</v>
      </c>
      <c r="AE276" s="397">
        <v>913</v>
      </c>
      <c r="AF276" s="397">
        <v>937</v>
      </c>
      <c r="AG276" s="399">
        <f t="shared" si="124"/>
        <v>1850</v>
      </c>
      <c r="AH276" s="396">
        <v>743</v>
      </c>
      <c r="AI276" s="397">
        <v>806</v>
      </c>
      <c r="AJ276" s="398">
        <f t="shared" si="125"/>
        <v>1549</v>
      </c>
      <c r="AK276" s="397">
        <v>563</v>
      </c>
      <c r="AL276" s="397">
        <v>601</v>
      </c>
      <c r="AM276" s="399">
        <f t="shared" si="126"/>
        <v>1164</v>
      </c>
      <c r="AN276" s="396">
        <v>396</v>
      </c>
      <c r="AO276" s="397">
        <v>403</v>
      </c>
      <c r="AP276" s="398">
        <f t="shared" si="127"/>
        <v>799</v>
      </c>
      <c r="AQ276" s="397">
        <v>333</v>
      </c>
      <c r="AR276" s="397">
        <v>304</v>
      </c>
      <c r="AS276" s="399">
        <f t="shared" si="128"/>
        <v>637</v>
      </c>
      <c r="AT276" s="396">
        <v>281</v>
      </c>
      <c r="AU276" s="397">
        <v>286</v>
      </c>
      <c r="AV276" s="398">
        <f t="shared" si="129"/>
        <v>567</v>
      </c>
      <c r="AW276" s="397">
        <v>244</v>
      </c>
      <c r="AX276" s="397">
        <v>208</v>
      </c>
      <c r="AY276" s="399">
        <f t="shared" si="130"/>
        <v>452</v>
      </c>
      <c r="AZ276" s="396">
        <v>137</v>
      </c>
      <c r="BA276" s="397">
        <v>115</v>
      </c>
      <c r="BB276" s="398">
        <f t="shared" si="131"/>
        <v>252</v>
      </c>
      <c r="BC276" s="397">
        <v>167</v>
      </c>
      <c r="BD276" s="397">
        <v>109</v>
      </c>
      <c r="BE276" s="399">
        <f t="shared" si="132"/>
        <v>276</v>
      </c>
      <c r="BF276" s="396">
        <v>105</v>
      </c>
      <c r="BG276" s="397">
        <v>64</v>
      </c>
      <c r="BH276" s="398">
        <f t="shared" si="133"/>
        <v>169</v>
      </c>
      <c r="BJ276" s="403">
        <f t="shared" si="136"/>
        <v>12469</v>
      </c>
      <c r="BK276" s="404">
        <f t="shared" si="136"/>
        <v>11429</v>
      </c>
      <c r="BL276" s="405">
        <f t="shared" si="134"/>
        <v>23898</v>
      </c>
    </row>
    <row r="277" spans="1:64" ht="15">
      <c r="A277" s="2428"/>
      <c r="B277" s="2437"/>
      <c r="C277" s="395" t="s">
        <v>2055</v>
      </c>
      <c r="D277" s="396">
        <v>20</v>
      </c>
      <c r="E277" s="397">
        <v>32</v>
      </c>
      <c r="F277" s="398">
        <f t="shared" si="115"/>
        <v>52</v>
      </c>
      <c r="G277" s="397">
        <v>77</v>
      </c>
      <c r="H277" s="397">
        <v>82</v>
      </c>
      <c r="I277" s="399">
        <f t="shared" si="116"/>
        <v>159</v>
      </c>
      <c r="J277" s="396">
        <v>259</v>
      </c>
      <c r="K277" s="397">
        <v>265</v>
      </c>
      <c r="L277" s="398">
        <f t="shared" si="117"/>
        <v>524</v>
      </c>
      <c r="M277" s="397">
        <v>280</v>
      </c>
      <c r="N277" s="397">
        <v>318</v>
      </c>
      <c r="O277" s="399">
        <f t="shared" si="118"/>
        <v>598</v>
      </c>
      <c r="P277" s="396">
        <v>202</v>
      </c>
      <c r="Q277" s="397">
        <v>254</v>
      </c>
      <c r="R277" s="398">
        <f t="shared" si="119"/>
        <v>456</v>
      </c>
      <c r="S277" s="397">
        <v>146</v>
      </c>
      <c r="T277" s="397">
        <v>117</v>
      </c>
      <c r="U277" s="399">
        <f t="shared" si="120"/>
        <v>263</v>
      </c>
      <c r="V277" s="396">
        <v>174</v>
      </c>
      <c r="W277" s="397">
        <v>141</v>
      </c>
      <c r="X277" s="398">
        <f t="shared" si="121"/>
        <v>315</v>
      </c>
      <c r="Y277" s="397">
        <v>206</v>
      </c>
      <c r="Z277" s="397">
        <v>205</v>
      </c>
      <c r="AA277" s="399">
        <f t="shared" si="122"/>
        <v>411</v>
      </c>
      <c r="AB277" s="396">
        <v>222</v>
      </c>
      <c r="AC277" s="397">
        <v>192</v>
      </c>
      <c r="AD277" s="398">
        <f t="shared" si="123"/>
        <v>414</v>
      </c>
      <c r="AE277" s="397">
        <v>224</v>
      </c>
      <c r="AF277" s="397">
        <v>234</v>
      </c>
      <c r="AG277" s="399">
        <f t="shared" si="124"/>
        <v>458</v>
      </c>
      <c r="AH277" s="396">
        <v>199</v>
      </c>
      <c r="AI277" s="397">
        <v>198</v>
      </c>
      <c r="AJ277" s="398">
        <f t="shared" si="125"/>
        <v>397</v>
      </c>
      <c r="AK277" s="397">
        <v>155</v>
      </c>
      <c r="AL277" s="397">
        <v>189</v>
      </c>
      <c r="AM277" s="399">
        <f t="shared" si="126"/>
        <v>344</v>
      </c>
      <c r="AN277" s="396">
        <v>149</v>
      </c>
      <c r="AO277" s="397">
        <v>155</v>
      </c>
      <c r="AP277" s="398">
        <f t="shared" si="127"/>
        <v>304</v>
      </c>
      <c r="AQ277" s="397">
        <v>141</v>
      </c>
      <c r="AR277" s="397">
        <v>130</v>
      </c>
      <c r="AS277" s="399">
        <f t="shared" si="128"/>
        <v>271</v>
      </c>
      <c r="AT277" s="396">
        <v>145</v>
      </c>
      <c r="AU277" s="397">
        <v>138</v>
      </c>
      <c r="AV277" s="398">
        <f t="shared" si="129"/>
        <v>283</v>
      </c>
      <c r="AW277" s="397">
        <v>130</v>
      </c>
      <c r="AX277" s="397">
        <v>110</v>
      </c>
      <c r="AY277" s="399">
        <f t="shared" si="130"/>
        <v>240</v>
      </c>
      <c r="AZ277" s="396">
        <v>92</v>
      </c>
      <c r="BA277" s="397">
        <v>88</v>
      </c>
      <c r="BB277" s="398">
        <f t="shared" si="131"/>
        <v>180</v>
      </c>
      <c r="BC277" s="397">
        <v>135</v>
      </c>
      <c r="BD277" s="397">
        <v>70</v>
      </c>
      <c r="BE277" s="399">
        <f t="shared" si="132"/>
        <v>205</v>
      </c>
      <c r="BF277" s="396">
        <v>72</v>
      </c>
      <c r="BG277" s="397">
        <v>37</v>
      </c>
      <c r="BH277" s="398">
        <f t="shared" si="133"/>
        <v>109</v>
      </c>
      <c r="BJ277" s="403">
        <f t="shared" si="136"/>
        <v>3028</v>
      </c>
      <c r="BK277" s="404">
        <f t="shared" si="136"/>
        <v>2955</v>
      </c>
      <c r="BL277" s="405">
        <f t="shared" si="134"/>
        <v>5983</v>
      </c>
    </row>
    <row r="278" spans="1:64" ht="15">
      <c r="A278" s="2428"/>
      <c r="B278" s="2437"/>
      <c r="C278" s="406" t="s">
        <v>2056</v>
      </c>
      <c r="D278" s="407">
        <v>21</v>
      </c>
      <c r="E278" s="408">
        <v>19</v>
      </c>
      <c r="F278" s="409">
        <f t="shared" si="115"/>
        <v>40</v>
      </c>
      <c r="G278" s="408">
        <v>54</v>
      </c>
      <c r="H278" s="408">
        <v>56</v>
      </c>
      <c r="I278" s="410">
        <f t="shared" si="116"/>
        <v>110</v>
      </c>
      <c r="J278" s="407">
        <v>161</v>
      </c>
      <c r="K278" s="408">
        <v>159</v>
      </c>
      <c r="L278" s="409">
        <f t="shared" si="117"/>
        <v>320</v>
      </c>
      <c r="M278" s="408">
        <v>228</v>
      </c>
      <c r="N278" s="408">
        <v>227</v>
      </c>
      <c r="O278" s="410">
        <f t="shared" si="118"/>
        <v>455</v>
      </c>
      <c r="P278" s="407">
        <v>251</v>
      </c>
      <c r="Q278" s="408">
        <v>269</v>
      </c>
      <c r="R278" s="409">
        <f t="shared" si="119"/>
        <v>520</v>
      </c>
      <c r="S278" s="408">
        <v>193</v>
      </c>
      <c r="T278" s="408">
        <v>215</v>
      </c>
      <c r="U278" s="410">
        <f t="shared" si="120"/>
        <v>408</v>
      </c>
      <c r="V278" s="407">
        <v>172</v>
      </c>
      <c r="W278" s="408">
        <v>186</v>
      </c>
      <c r="X278" s="409">
        <f t="shared" si="121"/>
        <v>358</v>
      </c>
      <c r="Y278" s="408">
        <v>209</v>
      </c>
      <c r="Z278" s="408">
        <v>196</v>
      </c>
      <c r="AA278" s="410">
        <f t="shared" si="122"/>
        <v>405</v>
      </c>
      <c r="AB278" s="407">
        <v>229</v>
      </c>
      <c r="AC278" s="408">
        <v>220</v>
      </c>
      <c r="AD278" s="409">
        <f t="shared" si="123"/>
        <v>449</v>
      </c>
      <c r="AE278" s="408">
        <v>211</v>
      </c>
      <c r="AF278" s="408">
        <v>227</v>
      </c>
      <c r="AG278" s="410">
        <f t="shared" si="124"/>
        <v>438</v>
      </c>
      <c r="AH278" s="407">
        <v>174</v>
      </c>
      <c r="AI278" s="408">
        <v>194</v>
      </c>
      <c r="AJ278" s="409">
        <f t="shared" si="125"/>
        <v>368</v>
      </c>
      <c r="AK278" s="408">
        <v>189</v>
      </c>
      <c r="AL278" s="408">
        <v>183</v>
      </c>
      <c r="AM278" s="410">
        <f t="shared" si="126"/>
        <v>372</v>
      </c>
      <c r="AN278" s="407">
        <v>166</v>
      </c>
      <c r="AO278" s="408">
        <v>157</v>
      </c>
      <c r="AP278" s="409">
        <f t="shared" si="127"/>
        <v>323</v>
      </c>
      <c r="AQ278" s="408">
        <v>179</v>
      </c>
      <c r="AR278" s="408">
        <v>150</v>
      </c>
      <c r="AS278" s="410">
        <f t="shared" si="128"/>
        <v>329</v>
      </c>
      <c r="AT278" s="407">
        <v>158</v>
      </c>
      <c r="AU278" s="408">
        <v>140</v>
      </c>
      <c r="AV278" s="409">
        <f t="shared" si="129"/>
        <v>298</v>
      </c>
      <c r="AW278" s="408">
        <v>135</v>
      </c>
      <c r="AX278" s="408">
        <v>76</v>
      </c>
      <c r="AY278" s="410">
        <f t="shared" si="130"/>
        <v>211</v>
      </c>
      <c r="AZ278" s="407">
        <v>101</v>
      </c>
      <c r="BA278" s="408">
        <v>80</v>
      </c>
      <c r="BB278" s="409">
        <f t="shared" si="131"/>
        <v>181</v>
      </c>
      <c r="BC278" s="408">
        <v>109</v>
      </c>
      <c r="BD278" s="408">
        <v>57</v>
      </c>
      <c r="BE278" s="410">
        <f t="shared" si="132"/>
        <v>166</v>
      </c>
      <c r="BF278" s="407">
        <v>57</v>
      </c>
      <c r="BG278" s="408">
        <v>30</v>
      </c>
      <c r="BH278" s="409">
        <f t="shared" si="133"/>
        <v>87</v>
      </c>
      <c r="BJ278" s="411">
        <f t="shared" si="136"/>
        <v>2997</v>
      </c>
      <c r="BK278" s="412">
        <f t="shared" si="136"/>
        <v>2841</v>
      </c>
      <c r="BL278" s="413">
        <f t="shared" si="134"/>
        <v>5838</v>
      </c>
    </row>
    <row r="279" spans="1:64" ht="15">
      <c r="A279" s="2428"/>
      <c r="B279" s="2432" t="s">
        <v>569</v>
      </c>
      <c r="C279" s="2422" t="s">
        <v>1810</v>
      </c>
      <c r="D279" s="629">
        <f t="shared" ref="D279:BH279" si="137">SUM(D269:D278)</f>
        <v>1285</v>
      </c>
      <c r="E279" s="630">
        <f t="shared" si="137"/>
        <v>1324</v>
      </c>
      <c r="F279" s="631">
        <f t="shared" si="137"/>
        <v>2609</v>
      </c>
      <c r="G279" s="632">
        <f t="shared" si="137"/>
        <v>2497</v>
      </c>
      <c r="H279" s="632">
        <f t="shared" si="137"/>
        <v>2586</v>
      </c>
      <c r="I279" s="632">
        <f t="shared" si="137"/>
        <v>5083</v>
      </c>
      <c r="J279" s="629">
        <f t="shared" si="137"/>
        <v>5470</v>
      </c>
      <c r="K279" s="630">
        <f t="shared" si="137"/>
        <v>5897</v>
      </c>
      <c r="L279" s="631">
        <f t="shared" si="137"/>
        <v>11367</v>
      </c>
      <c r="M279" s="632">
        <f t="shared" si="137"/>
        <v>6087</v>
      </c>
      <c r="N279" s="632">
        <f t="shared" si="137"/>
        <v>6407</v>
      </c>
      <c r="O279" s="632">
        <f t="shared" si="137"/>
        <v>12494</v>
      </c>
      <c r="P279" s="629">
        <f t="shared" si="137"/>
        <v>6490</v>
      </c>
      <c r="Q279" s="630">
        <f t="shared" si="137"/>
        <v>6551</v>
      </c>
      <c r="R279" s="631">
        <f t="shared" si="137"/>
        <v>13041</v>
      </c>
      <c r="S279" s="632">
        <f t="shared" si="137"/>
        <v>6152</v>
      </c>
      <c r="T279" s="632">
        <f t="shared" si="137"/>
        <v>4663</v>
      </c>
      <c r="U279" s="632">
        <f t="shared" si="137"/>
        <v>10815</v>
      </c>
      <c r="V279" s="629">
        <f t="shared" si="137"/>
        <v>5817</v>
      </c>
      <c r="W279" s="630">
        <f t="shared" si="137"/>
        <v>3881</v>
      </c>
      <c r="X279" s="631">
        <f t="shared" si="137"/>
        <v>9698</v>
      </c>
      <c r="Y279" s="632">
        <f t="shared" si="137"/>
        <v>5827</v>
      </c>
      <c r="Z279" s="632">
        <f t="shared" si="137"/>
        <v>4157</v>
      </c>
      <c r="AA279" s="632">
        <f t="shared" si="137"/>
        <v>9984</v>
      </c>
      <c r="AB279" s="629">
        <f t="shared" si="137"/>
        <v>5925</v>
      </c>
      <c r="AC279" s="630">
        <f t="shared" si="137"/>
        <v>4577</v>
      </c>
      <c r="AD279" s="631">
        <f t="shared" si="137"/>
        <v>10502</v>
      </c>
      <c r="AE279" s="632">
        <f t="shared" si="137"/>
        <v>5667</v>
      </c>
      <c r="AF279" s="632">
        <f t="shared" si="137"/>
        <v>5014</v>
      </c>
      <c r="AG279" s="632">
        <f t="shared" si="137"/>
        <v>10681</v>
      </c>
      <c r="AH279" s="629">
        <f t="shared" si="137"/>
        <v>5004</v>
      </c>
      <c r="AI279" s="630">
        <f t="shared" si="137"/>
        <v>4875</v>
      </c>
      <c r="AJ279" s="631">
        <f t="shared" si="137"/>
        <v>9879</v>
      </c>
      <c r="AK279" s="632">
        <f t="shared" si="137"/>
        <v>4113</v>
      </c>
      <c r="AL279" s="632">
        <f t="shared" si="137"/>
        <v>3817</v>
      </c>
      <c r="AM279" s="632">
        <f t="shared" si="137"/>
        <v>7930</v>
      </c>
      <c r="AN279" s="629">
        <f t="shared" si="137"/>
        <v>3159</v>
      </c>
      <c r="AO279" s="630">
        <f t="shared" si="137"/>
        <v>2917</v>
      </c>
      <c r="AP279" s="631">
        <f t="shared" si="137"/>
        <v>6076</v>
      </c>
      <c r="AQ279" s="632">
        <f t="shared" si="137"/>
        <v>2965</v>
      </c>
      <c r="AR279" s="632">
        <f t="shared" si="137"/>
        <v>2572</v>
      </c>
      <c r="AS279" s="632">
        <f t="shared" si="137"/>
        <v>5537</v>
      </c>
      <c r="AT279" s="629">
        <f t="shared" si="137"/>
        <v>2677</v>
      </c>
      <c r="AU279" s="630">
        <f t="shared" si="137"/>
        <v>2267</v>
      </c>
      <c r="AV279" s="631">
        <f t="shared" si="137"/>
        <v>4944</v>
      </c>
      <c r="AW279" s="632">
        <f t="shared" si="137"/>
        <v>2341</v>
      </c>
      <c r="AX279" s="632">
        <f t="shared" si="137"/>
        <v>1817</v>
      </c>
      <c r="AY279" s="632">
        <f t="shared" si="137"/>
        <v>4158</v>
      </c>
      <c r="AZ279" s="629">
        <f t="shared" si="137"/>
        <v>1752</v>
      </c>
      <c r="BA279" s="630">
        <f t="shared" si="137"/>
        <v>1297</v>
      </c>
      <c r="BB279" s="631">
        <f t="shared" si="137"/>
        <v>3049</v>
      </c>
      <c r="BC279" s="632">
        <f t="shared" si="137"/>
        <v>1945</v>
      </c>
      <c r="BD279" s="632">
        <f t="shared" si="137"/>
        <v>1196</v>
      </c>
      <c r="BE279" s="632">
        <f t="shared" si="137"/>
        <v>3141</v>
      </c>
      <c r="BF279" s="629">
        <f t="shared" si="137"/>
        <v>985</v>
      </c>
      <c r="BG279" s="630">
        <f t="shared" si="137"/>
        <v>600</v>
      </c>
      <c r="BH279" s="630">
        <f t="shared" si="137"/>
        <v>1585</v>
      </c>
      <c r="BJ279" s="648">
        <f>SUM(BJ269:BJ278)</f>
        <v>76158</v>
      </c>
      <c r="BK279" s="648">
        <f>SUM(BK269:BK278)</f>
        <v>66415</v>
      </c>
      <c r="BL279" s="648">
        <f>SUM(BL269:BL278)</f>
        <v>142573</v>
      </c>
    </row>
    <row r="280" spans="1:64" ht="15">
      <c r="A280" s="2428"/>
      <c r="B280" s="2437" t="s">
        <v>2057</v>
      </c>
      <c r="C280" s="414" t="s">
        <v>2057</v>
      </c>
      <c r="D280" s="415">
        <v>1620</v>
      </c>
      <c r="E280" s="416">
        <v>1665</v>
      </c>
      <c r="F280" s="417">
        <f t="shared" si="115"/>
        <v>3285</v>
      </c>
      <c r="G280" s="416">
        <v>2891</v>
      </c>
      <c r="H280" s="416">
        <v>3132</v>
      </c>
      <c r="I280" s="418">
        <f t="shared" si="116"/>
        <v>6023</v>
      </c>
      <c r="J280" s="415">
        <v>4726</v>
      </c>
      <c r="K280" s="416">
        <v>4989</v>
      </c>
      <c r="L280" s="417">
        <f t="shared" si="117"/>
        <v>9715</v>
      </c>
      <c r="M280" s="416">
        <v>5258</v>
      </c>
      <c r="N280" s="416">
        <v>5321</v>
      </c>
      <c r="O280" s="418">
        <f t="shared" si="118"/>
        <v>10579</v>
      </c>
      <c r="P280" s="415">
        <v>5878</v>
      </c>
      <c r="Q280" s="416">
        <v>5710</v>
      </c>
      <c r="R280" s="417">
        <f t="shared" si="119"/>
        <v>11588</v>
      </c>
      <c r="S280" s="416">
        <v>5838</v>
      </c>
      <c r="T280" s="416">
        <v>4553</v>
      </c>
      <c r="U280" s="418">
        <f t="shared" si="120"/>
        <v>10391</v>
      </c>
      <c r="V280" s="415">
        <v>5100</v>
      </c>
      <c r="W280" s="416">
        <v>3541</v>
      </c>
      <c r="X280" s="417">
        <f t="shared" si="121"/>
        <v>8641</v>
      </c>
      <c r="Y280" s="416">
        <v>5154</v>
      </c>
      <c r="Z280" s="416">
        <v>3512</v>
      </c>
      <c r="AA280" s="418">
        <f t="shared" si="122"/>
        <v>8666</v>
      </c>
      <c r="AB280" s="415">
        <v>5459</v>
      </c>
      <c r="AC280" s="416">
        <v>3895</v>
      </c>
      <c r="AD280" s="417">
        <f t="shared" si="123"/>
        <v>9354</v>
      </c>
      <c r="AE280" s="416">
        <v>5197</v>
      </c>
      <c r="AF280" s="416">
        <v>3878</v>
      </c>
      <c r="AG280" s="418">
        <f t="shared" si="124"/>
        <v>9075</v>
      </c>
      <c r="AH280" s="415">
        <v>4925</v>
      </c>
      <c r="AI280" s="416">
        <v>4043</v>
      </c>
      <c r="AJ280" s="417">
        <f t="shared" si="125"/>
        <v>8968</v>
      </c>
      <c r="AK280" s="416">
        <v>4373</v>
      </c>
      <c r="AL280" s="416">
        <v>3480</v>
      </c>
      <c r="AM280" s="418">
        <f t="shared" si="126"/>
        <v>7853</v>
      </c>
      <c r="AN280" s="415">
        <v>3501</v>
      </c>
      <c r="AO280" s="416">
        <v>2816</v>
      </c>
      <c r="AP280" s="417">
        <f t="shared" si="127"/>
        <v>6317</v>
      </c>
      <c r="AQ280" s="416">
        <v>3157</v>
      </c>
      <c r="AR280" s="416">
        <v>2407</v>
      </c>
      <c r="AS280" s="418">
        <f t="shared" si="128"/>
        <v>5564</v>
      </c>
      <c r="AT280" s="415">
        <v>2691</v>
      </c>
      <c r="AU280" s="416">
        <v>2149</v>
      </c>
      <c r="AV280" s="417">
        <f t="shared" si="129"/>
        <v>4840</v>
      </c>
      <c r="AW280" s="416">
        <v>2292</v>
      </c>
      <c r="AX280" s="416">
        <v>1812</v>
      </c>
      <c r="AY280" s="418">
        <f t="shared" si="130"/>
        <v>4104</v>
      </c>
      <c r="AZ280" s="415">
        <v>1882</v>
      </c>
      <c r="BA280" s="416">
        <v>1333</v>
      </c>
      <c r="BB280" s="417">
        <f t="shared" si="131"/>
        <v>3215</v>
      </c>
      <c r="BC280" s="416">
        <v>1947</v>
      </c>
      <c r="BD280" s="416">
        <v>1131</v>
      </c>
      <c r="BE280" s="418">
        <f t="shared" si="132"/>
        <v>3078</v>
      </c>
      <c r="BF280" s="415">
        <v>876</v>
      </c>
      <c r="BG280" s="416">
        <v>516</v>
      </c>
      <c r="BH280" s="417">
        <f t="shared" si="133"/>
        <v>1392</v>
      </c>
      <c r="BJ280" s="400">
        <f t="shared" ref="BJ280:BK286" si="138">BF280+D280+G280+J280+M280+P280+S280+V280+Y280+AB280+AE280+AH280+AK280+AN280+AQ280+AT280+AW280+AZ280+BC280</f>
        <v>72765</v>
      </c>
      <c r="BK280" s="401">
        <f t="shared" si="138"/>
        <v>59883</v>
      </c>
      <c r="BL280" s="402">
        <f t="shared" si="134"/>
        <v>132648</v>
      </c>
    </row>
    <row r="281" spans="1:64" ht="15">
      <c r="A281" s="2428"/>
      <c r="B281" s="2437"/>
      <c r="C281" s="395" t="s">
        <v>2058</v>
      </c>
      <c r="D281" s="396">
        <v>36</v>
      </c>
      <c r="E281" s="397">
        <v>54</v>
      </c>
      <c r="F281" s="398">
        <f t="shared" si="115"/>
        <v>90</v>
      </c>
      <c r="G281" s="397">
        <v>124</v>
      </c>
      <c r="H281" s="397">
        <v>103</v>
      </c>
      <c r="I281" s="399">
        <f t="shared" si="116"/>
        <v>227</v>
      </c>
      <c r="J281" s="396">
        <v>232</v>
      </c>
      <c r="K281" s="397">
        <v>265</v>
      </c>
      <c r="L281" s="398">
        <f t="shared" si="117"/>
        <v>497</v>
      </c>
      <c r="M281" s="397">
        <v>291</v>
      </c>
      <c r="N281" s="397">
        <v>327</v>
      </c>
      <c r="O281" s="399">
        <f t="shared" si="118"/>
        <v>618</v>
      </c>
      <c r="P281" s="396">
        <v>306</v>
      </c>
      <c r="Q281" s="397">
        <v>314</v>
      </c>
      <c r="R281" s="398">
        <f t="shared" si="119"/>
        <v>620</v>
      </c>
      <c r="S281" s="397">
        <v>265</v>
      </c>
      <c r="T281" s="397">
        <v>254</v>
      </c>
      <c r="U281" s="399">
        <f t="shared" si="120"/>
        <v>519</v>
      </c>
      <c r="V281" s="396">
        <v>238</v>
      </c>
      <c r="W281" s="397">
        <v>176</v>
      </c>
      <c r="X281" s="398">
        <f t="shared" si="121"/>
        <v>414</v>
      </c>
      <c r="Y281" s="397">
        <v>242</v>
      </c>
      <c r="Z281" s="397">
        <v>197</v>
      </c>
      <c r="AA281" s="399">
        <f t="shared" si="122"/>
        <v>439</v>
      </c>
      <c r="AB281" s="396">
        <v>284</v>
      </c>
      <c r="AC281" s="397">
        <v>248</v>
      </c>
      <c r="AD281" s="398">
        <f t="shared" si="123"/>
        <v>532</v>
      </c>
      <c r="AE281" s="397">
        <v>266</v>
      </c>
      <c r="AF281" s="397">
        <v>243</v>
      </c>
      <c r="AG281" s="399">
        <f t="shared" si="124"/>
        <v>509</v>
      </c>
      <c r="AH281" s="396">
        <v>283</v>
      </c>
      <c r="AI281" s="397">
        <v>295</v>
      </c>
      <c r="AJ281" s="398">
        <f t="shared" si="125"/>
        <v>578</v>
      </c>
      <c r="AK281" s="397">
        <v>235</v>
      </c>
      <c r="AL281" s="397">
        <v>273</v>
      </c>
      <c r="AM281" s="399">
        <f t="shared" si="126"/>
        <v>508</v>
      </c>
      <c r="AN281" s="396">
        <v>190</v>
      </c>
      <c r="AO281" s="397">
        <v>219</v>
      </c>
      <c r="AP281" s="398">
        <f t="shared" si="127"/>
        <v>409</v>
      </c>
      <c r="AQ281" s="397">
        <v>154</v>
      </c>
      <c r="AR281" s="397">
        <v>160</v>
      </c>
      <c r="AS281" s="399">
        <f t="shared" si="128"/>
        <v>314</v>
      </c>
      <c r="AT281" s="396">
        <v>126</v>
      </c>
      <c r="AU281" s="397">
        <v>150</v>
      </c>
      <c r="AV281" s="398">
        <f t="shared" si="129"/>
        <v>276</v>
      </c>
      <c r="AW281" s="397">
        <v>111</v>
      </c>
      <c r="AX281" s="397">
        <v>118</v>
      </c>
      <c r="AY281" s="399">
        <f t="shared" si="130"/>
        <v>229</v>
      </c>
      <c r="AZ281" s="396">
        <v>77</v>
      </c>
      <c r="BA281" s="397">
        <v>71</v>
      </c>
      <c r="BB281" s="398">
        <f t="shared" si="131"/>
        <v>148</v>
      </c>
      <c r="BC281" s="397">
        <v>64</v>
      </c>
      <c r="BD281" s="397">
        <v>79</v>
      </c>
      <c r="BE281" s="399">
        <f t="shared" si="132"/>
        <v>143</v>
      </c>
      <c r="BF281" s="396">
        <v>29</v>
      </c>
      <c r="BG281" s="397">
        <v>36</v>
      </c>
      <c r="BH281" s="398">
        <f t="shared" si="133"/>
        <v>65</v>
      </c>
      <c r="BJ281" s="403">
        <f t="shared" si="138"/>
        <v>3553</v>
      </c>
      <c r="BK281" s="404">
        <f t="shared" si="138"/>
        <v>3582</v>
      </c>
      <c r="BL281" s="405">
        <f t="shared" si="134"/>
        <v>7135</v>
      </c>
    </row>
    <row r="282" spans="1:64" ht="15">
      <c r="A282" s="2428"/>
      <c r="B282" s="2437"/>
      <c r="C282" s="395" t="s">
        <v>2059</v>
      </c>
      <c r="D282" s="396">
        <v>123</v>
      </c>
      <c r="E282" s="397">
        <v>165</v>
      </c>
      <c r="F282" s="398">
        <f t="shared" si="115"/>
        <v>288</v>
      </c>
      <c r="G282" s="397">
        <v>384</v>
      </c>
      <c r="H282" s="397">
        <v>351</v>
      </c>
      <c r="I282" s="399">
        <f t="shared" si="116"/>
        <v>735</v>
      </c>
      <c r="J282" s="396">
        <v>642</v>
      </c>
      <c r="K282" s="397">
        <v>720</v>
      </c>
      <c r="L282" s="398">
        <f t="shared" si="117"/>
        <v>1362</v>
      </c>
      <c r="M282" s="397">
        <v>749</v>
      </c>
      <c r="N282" s="397">
        <v>773</v>
      </c>
      <c r="O282" s="399">
        <f t="shared" si="118"/>
        <v>1522</v>
      </c>
      <c r="P282" s="396">
        <v>851</v>
      </c>
      <c r="Q282" s="397">
        <v>839</v>
      </c>
      <c r="R282" s="398">
        <f t="shared" si="119"/>
        <v>1690</v>
      </c>
      <c r="S282" s="397">
        <v>776</v>
      </c>
      <c r="T282" s="397">
        <v>607</v>
      </c>
      <c r="U282" s="399">
        <f t="shared" si="120"/>
        <v>1383</v>
      </c>
      <c r="V282" s="396">
        <v>573</v>
      </c>
      <c r="W282" s="397">
        <v>418</v>
      </c>
      <c r="X282" s="398">
        <f t="shared" si="121"/>
        <v>991</v>
      </c>
      <c r="Y282" s="397">
        <v>591</v>
      </c>
      <c r="Z282" s="397">
        <v>449</v>
      </c>
      <c r="AA282" s="399">
        <f t="shared" si="122"/>
        <v>1040</v>
      </c>
      <c r="AB282" s="396">
        <v>702</v>
      </c>
      <c r="AC282" s="397">
        <v>504</v>
      </c>
      <c r="AD282" s="398">
        <f t="shared" si="123"/>
        <v>1206</v>
      </c>
      <c r="AE282" s="397">
        <v>727</v>
      </c>
      <c r="AF282" s="397">
        <v>588</v>
      </c>
      <c r="AG282" s="399">
        <f t="shared" si="124"/>
        <v>1315</v>
      </c>
      <c r="AH282" s="396">
        <v>663</v>
      </c>
      <c r="AI282" s="397">
        <v>716</v>
      </c>
      <c r="AJ282" s="398">
        <f t="shared" si="125"/>
        <v>1379</v>
      </c>
      <c r="AK282" s="397">
        <v>618</v>
      </c>
      <c r="AL282" s="397">
        <v>570</v>
      </c>
      <c r="AM282" s="399">
        <f t="shared" si="126"/>
        <v>1188</v>
      </c>
      <c r="AN282" s="396">
        <v>495</v>
      </c>
      <c r="AO282" s="397">
        <v>437</v>
      </c>
      <c r="AP282" s="398">
        <f t="shared" si="127"/>
        <v>932</v>
      </c>
      <c r="AQ282" s="397">
        <v>457</v>
      </c>
      <c r="AR282" s="397">
        <v>412</v>
      </c>
      <c r="AS282" s="399">
        <f t="shared" si="128"/>
        <v>869</v>
      </c>
      <c r="AT282" s="396">
        <v>417</v>
      </c>
      <c r="AU282" s="397">
        <v>382</v>
      </c>
      <c r="AV282" s="398">
        <f t="shared" si="129"/>
        <v>799</v>
      </c>
      <c r="AW282" s="397">
        <v>347</v>
      </c>
      <c r="AX282" s="397">
        <v>341</v>
      </c>
      <c r="AY282" s="399">
        <f t="shared" si="130"/>
        <v>688</v>
      </c>
      <c r="AZ282" s="396">
        <v>278</v>
      </c>
      <c r="BA282" s="397">
        <v>237</v>
      </c>
      <c r="BB282" s="398">
        <f t="shared" si="131"/>
        <v>515</v>
      </c>
      <c r="BC282" s="397">
        <v>271</v>
      </c>
      <c r="BD282" s="397">
        <v>216</v>
      </c>
      <c r="BE282" s="399">
        <f t="shared" si="132"/>
        <v>487</v>
      </c>
      <c r="BF282" s="396">
        <v>128</v>
      </c>
      <c r="BG282" s="397">
        <v>99</v>
      </c>
      <c r="BH282" s="398">
        <f t="shared" si="133"/>
        <v>227</v>
      </c>
      <c r="BJ282" s="403">
        <f t="shared" si="138"/>
        <v>9792</v>
      </c>
      <c r="BK282" s="404">
        <f t="shared" si="138"/>
        <v>8824</v>
      </c>
      <c r="BL282" s="405">
        <f t="shared" si="134"/>
        <v>18616</v>
      </c>
    </row>
    <row r="283" spans="1:64" ht="15">
      <c r="A283" s="2428"/>
      <c r="B283" s="2437"/>
      <c r="C283" s="395" t="s">
        <v>2060</v>
      </c>
      <c r="D283" s="396">
        <v>86</v>
      </c>
      <c r="E283" s="397">
        <v>111</v>
      </c>
      <c r="F283" s="398">
        <f t="shared" si="115"/>
        <v>197</v>
      </c>
      <c r="G283" s="397">
        <v>200</v>
      </c>
      <c r="H283" s="397">
        <v>189</v>
      </c>
      <c r="I283" s="399">
        <f t="shared" si="116"/>
        <v>389</v>
      </c>
      <c r="J283" s="396">
        <v>361</v>
      </c>
      <c r="K283" s="397">
        <v>358</v>
      </c>
      <c r="L283" s="398">
        <f t="shared" si="117"/>
        <v>719</v>
      </c>
      <c r="M283" s="397">
        <v>400</v>
      </c>
      <c r="N283" s="397">
        <v>454</v>
      </c>
      <c r="O283" s="399">
        <f t="shared" si="118"/>
        <v>854</v>
      </c>
      <c r="P283" s="396">
        <v>444</v>
      </c>
      <c r="Q283" s="397">
        <v>431</v>
      </c>
      <c r="R283" s="398">
        <f t="shared" si="119"/>
        <v>875</v>
      </c>
      <c r="S283" s="397">
        <v>377</v>
      </c>
      <c r="T283" s="397">
        <v>337</v>
      </c>
      <c r="U283" s="399">
        <f t="shared" si="120"/>
        <v>714</v>
      </c>
      <c r="V283" s="396">
        <v>304</v>
      </c>
      <c r="W283" s="397">
        <v>257</v>
      </c>
      <c r="X283" s="398">
        <f t="shared" si="121"/>
        <v>561</v>
      </c>
      <c r="Y283" s="397">
        <v>347</v>
      </c>
      <c r="Z283" s="397">
        <v>282</v>
      </c>
      <c r="AA283" s="399">
        <f t="shared" si="122"/>
        <v>629</v>
      </c>
      <c r="AB283" s="396">
        <v>382</v>
      </c>
      <c r="AC283" s="397">
        <v>319</v>
      </c>
      <c r="AD283" s="398">
        <f t="shared" si="123"/>
        <v>701</v>
      </c>
      <c r="AE283" s="397">
        <v>387</v>
      </c>
      <c r="AF283" s="397">
        <v>339</v>
      </c>
      <c r="AG283" s="399">
        <f t="shared" si="124"/>
        <v>726</v>
      </c>
      <c r="AH283" s="396">
        <v>376</v>
      </c>
      <c r="AI283" s="397">
        <v>343</v>
      </c>
      <c r="AJ283" s="398">
        <f t="shared" si="125"/>
        <v>719</v>
      </c>
      <c r="AK283" s="397">
        <v>311</v>
      </c>
      <c r="AL283" s="397">
        <v>285</v>
      </c>
      <c r="AM283" s="399">
        <f t="shared" si="126"/>
        <v>596</v>
      </c>
      <c r="AN283" s="396">
        <v>219</v>
      </c>
      <c r="AO283" s="397">
        <v>269</v>
      </c>
      <c r="AP283" s="398">
        <f t="shared" si="127"/>
        <v>488</v>
      </c>
      <c r="AQ283" s="397">
        <v>235</v>
      </c>
      <c r="AR283" s="397">
        <v>226</v>
      </c>
      <c r="AS283" s="399">
        <f t="shared" si="128"/>
        <v>461</v>
      </c>
      <c r="AT283" s="396">
        <v>194</v>
      </c>
      <c r="AU283" s="397">
        <v>195</v>
      </c>
      <c r="AV283" s="398">
        <f t="shared" si="129"/>
        <v>389</v>
      </c>
      <c r="AW283" s="397">
        <v>145</v>
      </c>
      <c r="AX283" s="397">
        <v>167</v>
      </c>
      <c r="AY283" s="399">
        <f t="shared" si="130"/>
        <v>312</v>
      </c>
      <c r="AZ283" s="396">
        <v>127</v>
      </c>
      <c r="BA283" s="397">
        <v>130</v>
      </c>
      <c r="BB283" s="398">
        <f t="shared" si="131"/>
        <v>257</v>
      </c>
      <c r="BC283" s="397">
        <v>111</v>
      </c>
      <c r="BD283" s="397">
        <v>108</v>
      </c>
      <c r="BE283" s="399">
        <f t="shared" si="132"/>
        <v>219</v>
      </c>
      <c r="BF283" s="396">
        <v>51</v>
      </c>
      <c r="BG283" s="397">
        <v>49</v>
      </c>
      <c r="BH283" s="398">
        <f t="shared" si="133"/>
        <v>100</v>
      </c>
      <c r="BJ283" s="403">
        <f t="shared" si="138"/>
        <v>5057</v>
      </c>
      <c r="BK283" s="404">
        <f t="shared" si="138"/>
        <v>4849</v>
      </c>
      <c r="BL283" s="405">
        <f t="shared" si="134"/>
        <v>9906</v>
      </c>
    </row>
    <row r="284" spans="1:64" ht="15">
      <c r="A284" s="2428"/>
      <c r="B284" s="2437"/>
      <c r="C284" s="395" t="s">
        <v>2061</v>
      </c>
      <c r="D284" s="396">
        <v>137</v>
      </c>
      <c r="E284" s="397">
        <v>133</v>
      </c>
      <c r="F284" s="398">
        <f t="shared" si="115"/>
        <v>270</v>
      </c>
      <c r="G284" s="397">
        <v>264</v>
      </c>
      <c r="H284" s="397">
        <v>265</v>
      </c>
      <c r="I284" s="399">
        <f t="shared" si="116"/>
        <v>529</v>
      </c>
      <c r="J284" s="396">
        <v>361</v>
      </c>
      <c r="K284" s="397">
        <v>401</v>
      </c>
      <c r="L284" s="398">
        <f t="shared" si="117"/>
        <v>762</v>
      </c>
      <c r="M284" s="397">
        <v>428</v>
      </c>
      <c r="N284" s="397">
        <v>446</v>
      </c>
      <c r="O284" s="399">
        <f t="shared" si="118"/>
        <v>874</v>
      </c>
      <c r="P284" s="396">
        <v>520</v>
      </c>
      <c r="Q284" s="397">
        <v>614</v>
      </c>
      <c r="R284" s="398">
        <f t="shared" si="119"/>
        <v>1134</v>
      </c>
      <c r="S284" s="397">
        <v>487</v>
      </c>
      <c r="T284" s="397">
        <v>392</v>
      </c>
      <c r="U284" s="399">
        <f t="shared" si="120"/>
        <v>879</v>
      </c>
      <c r="V284" s="396">
        <v>373</v>
      </c>
      <c r="W284" s="397">
        <v>298</v>
      </c>
      <c r="X284" s="398">
        <f t="shared" si="121"/>
        <v>671</v>
      </c>
      <c r="Y284" s="397">
        <v>358</v>
      </c>
      <c r="Z284" s="397">
        <v>260</v>
      </c>
      <c r="AA284" s="399">
        <f t="shared" si="122"/>
        <v>618</v>
      </c>
      <c r="AB284" s="396">
        <v>368</v>
      </c>
      <c r="AC284" s="397">
        <v>315</v>
      </c>
      <c r="AD284" s="398">
        <f t="shared" si="123"/>
        <v>683</v>
      </c>
      <c r="AE284" s="397">
        <v>413</v>
      </c>
      <c r="AF284" s="397">
        <v>395</v>
      </c>
      <c r="AG284" s="399">
        <f t="shared" si="124"/>
        <v>808</v>
      </c>
      <c r="AH284" s="396">
        <v>408</v>
      </c>
      <c r="AI284" s="397">
        <v>370</v>
      </c>
      <c r="AJ284" s="398">
        <f t="shared" si="125"/>
        <v>778</v>
      </c>
      <c r="AK284" s="397">
        <v>358</v>
      </c>
      <c r="AL284" s="397">
        <v>341</v>
      </c>
      <c r="AM284" s="399">
        <f t="shared" si="126"/>
        <v>699</v>
      </c>
      <c r="AN284" s="396">
        <v>302</v>
      </c>
      <c r="AO284" s="397">
        <v>320</v>
      </c>
      <c r="AP284" s="398">
        <f t="shared" si="127"/>
        <v>622</v>
      </c>
      <c r="AQ284" s="397">
        <v>294</v>
      </c>
      <c r="AR284" s="397">
        <v>271</v>
      </c>
      <c r="AS284" s="399">
        <f t="shared" si="128"/>
        <v>565</v>
      </c>
      <c r="AT284" s="396">
        <v>237</v>
      </c>
      <c r="AU284" s="397">
        <v>243</v>
      </c>
      <c r="AV284" s="398">
        <f t="shared" si="129"/>
        <v>480</v>
      </c>
      <c r="AW284" s="397">
        <v>204</v>
      </c>
      <c r="AX284" s="397">
        <v>181</v>
      </c>
      <c r="AY284" s="399">
        <f t="shared" si="130"/>
        <v>385</v>
      </c>
      <c r="AZ284" s="396">
        <v>164</v>
      </c>
      <c r="BA284" s="397">
        <v>142</v>
      </c>
      <c r="BB284" s="398">
        <f t="shared" si="131"/>
        <v>306</v>
      </c>
      <c r="BC284" s="397">
        <v>164</v>
      </c>
      <c r="BD284" s="397">
        <v>139</v>
      </c>
      <c r="BE284" s="399">
        <f t="shared" si="132"/>
        <v>303</v>
      </c>
      <c r="BF284" s="396">
        <v>77</v>
      </c>
      <c r="BG284" s="397">
        <v>64</v>
      </c>
      <c r="BH284" s="398">
        <f t="shared" si="133"/>
        <v>141</v>
      </c>
      <c r="BJ284" s="403">
        <f t="shared" si="138"/>
        <v>5917</v>
      </c>
      <c r="BK284" s="404">
        <f t="shared" si="138"/>
        <v>5590</v>
      </c>
      <c r="BL284" s="405">
        <f t="shared" si="134"/>
        <v>11507</v>
      </c>
    </row>
    <row r="285" spans="1:64" ht="15">
      <c r="A285" s="2428"/>
      <c r="B285" s="2437"/>
      <c r="C285" s="395" t="s">
        <v>2062</v>
      </c>
      <c r="D285" s="396">
        <v>30</v>
      </c>
      <c r="E285" s="397">
        <v>24</v>
      </c>
      <c r="F285" s="398">
        <f t="shared" si="115"/>
        <v>54</v>
      </c>
      <c r="G285" s="397">
        <v>88</v>
      </c>
      <c r="H285" s="397">
        <v>100</v>
      </c>
      <c r="I285" s="399">
        <f t="shared" si="116"/>
        <v>188</v>
      </c>
      <c r="J285" s="396">
        <v>223</v>
      </c>
      <c r="K285" s="397">
        <v>255</v>
      </c>
      <c r="L285" s="398">
        <f t="shared" si="117"/>
        <v>478</v>
      </c>
      <c r="M285" s="397">
        <v>344</v>
      </c>
      <c r="N285" s="397">
        <v>362</v>
      </c>
      <c r="O285" s="399">
        <f t="shared" si="118"/>
        <v>706</v>
      </c>
      <c r="P285" s="396">
        <v>311</v>
      </c>
      <c r="Q285" s="397">
        <v>382</v>
      </c>
      <c r="R285" s="398">
        <f t="shared" si="119"/>
        <v>693</v>
      </c>
      <c r="S285" s="397">
        <v>307</v>
      </c>
      <c r="T285" s="397">
        <v>309</v>
      </c>
      <c r="U285" s="399">
        <f t="shared" si="120"/>
        <v>616</v>
      </c>
      <c r="V285" s="396">
        <v>292</v>
      </c>
      <c r="W285" s="397">
        <v>265</v>
      </c>
      <c r="X285" s="398">
        <f t="shared" si="121"/>
        <v>557</v>
      </c>
      <c r="Y285" s="397">
        <v>335</v>
      </c>
      <c r="Z285" s="397">
        <v>275</v>
      </c>
      <c r="AA285" s="399">
        <f t="shared" si="122"/>
        <v>610</v>
      </c>
      <c r="AB285" s="396">
        <v>335</v>
      </c>
      <c r="AC285" s="397">
        <v>307</v>
      </c>
      <c r="AD285" s="398">
        <f t="shared" si="123"/>
        <v>642</v>
      </c>
      <c r="AE285" s="397">
        <v>296</v>
      </c>
      <c r="AF285" s="397">
        <v>284</v>
      </c>
      <c r="AG285" s="399">
        <f t="shared" si="124"/>
        <v>580</v>
      </c>
      <c r="AH285" s="396">
        <v>317</v>
      </c>
      <c r="AI285" s="397">
        <v>333</v>
      </c>
      <c r="AJ285" s="398">
        <f t="shared" si="125"/>
        <v>650</v>
      </c>
      <c r="AK285" s="397">
        <v>228</v>
      </c>
      <c r="AL285" s="397">
        <v>290</v>
      </c>
      <c r="AM285" s="399">
        <f t="shared" si="126"/>
        <v>518</v>
      </c>
      <c r="AN285" s="396">
        <v>207</v>
      </c>
      <c r="AO285" s="397">
        <v>245</v>
      </c>
      <c r="AP285" s="398">
        <f t="shared" si="127"/>
        <v>452</v>
      </c>
      <c r="AQ285" s="397">
        <v>195</v>
      </c>
      <c r="AR285" s="397">
        <v>213</v>
      </c>
      <c r="AS285" s="399">
        <f t="shared" si="128"/>
        <v>408</v>
      </c>
      <c r="AT285" s="396">
        <v>136</v>
      </c>
      <c r="AU285" s="397">
        <v>190</v>
      </c>
      <c r="AV285" s="398">
        <f t="shared" si="129"/>
        <v>326</v>
      </c>
      <c r="AW285" s="397">
        <v>119</v>
      </c>
      <c r="AX285" s="397">
        <v>161</v>
      </c>
      <c r="AY285" s="399">
        <f t="shared" si="130"/>
        <v>280</v>
      </c>
      <c r="AZ285" s="396">
        <v>90</v>
      </c>
      <c r="BA285" s="397">
        <v>135</v>
      </c>
      <c r="BB285" s="398">
        <f t="shared" si="131"/>
        <v>225</v>
      </c>
      <c r="BC285" s="397">
        <v>90</v>
      </c>
      <c r="BD285" s="397">
        <v>103</v>
      </c>
      <c r="BE285" s="399">
        <f t="shared" si="132"/>
        <v>193</v>
      </c>
      <c r="BF285" s="396">
        <v>55</v>
      </c>
      <c r="BG285" s="397">
        <v>56</v>
      </c>
      <c r="BH285" s="398">
        <f t="shared" si="133"/>
        <v>111</v>
      </c>
      <c r="BJ285" s="403">
        <f t="shared" si="138"/>
        <v>3998</v>
      </c>
      <c r="BK285" s="404">
        <f t="shared" si="138"/>
        <v>4289</v>
      </c>
      <c r="BL285" s="405">
        <f t="shared" si="134"/>
        <v>8287</v>
      </c>
    </row>
    <row r="286" spans="1:64" ht="15">
      <c r="A286" s="2428"/>
      <c r="B286" s="2437"/>
      <c r="C286" s="406" t="s">
        <v>2063</v>
      </c>
      <c r="D286" s="407">
        <v>89</v>
      </c>
      <c r="E286" s="408">
        <v>78</v>
      </c>
      <c r="F286" s="409">
        <f t="shared" si="115"/>
        <v>167</v>
      </c>
      <c r="G286" s="408">
        <v>141</v>
      </c>
      <c r="H286" s="408">
        <v>155</v>
      </c>
      <c r="I286" s="410">
        <f t="shared" si="116"/>
        <v>296</v>
      </c>
      <c r="J286" s="407">
        <v>280</v>
      </c>
      <c r="K286" s="408">
        <v>300</v>
      </c>
      <c r="L286" s="409">
        <f t="shared" si="117"/>
        <v>580</v>
      </c>
      <c r="M286" s="408">
        <v>344</v>
      </c>
      <c r="N286" s="408">
        <v>350</v>
      </c>
      <c r="O286" s="410">
        <f t="shared" si="118"/>
        <v>694</v>
      </c>
      <c r="P286" s="407">
        <v>448</v>
      </c>
      <c r="Q286" s="408">
        <v>407</v>
      </c>
      <c r="R286" s="409">
        <f t="shared" si="119"/>
        <v>855</v>
      </c>
      <c r="S286" s="408">
        <v>322</v>
      </c>
      <c r="T286" s="408">
        <v>261</v>
      </c>
      <c r="U286" s="410">
        <f t="shared" si="120"/>
        <v>583</v>
      </c>
      <c r="V286" s="407">
        <v>290</v>
      </c>
      <c r="W286" s="408">
        <v>222</v>
      </c>
      <c r="X286" s="409">
        <f t="shared" si="121"/>
        <v>512</v>
      </c>
      <c r="Y286" s="408">
        <v>288</v>
      </c>
      <c r="Z286" s="408">
        <v>232</v>
      </c>
      <c r="AA286" s="410">
        <f t="shared" si="122"/>
        <v>520</v>
      </c>
      <c r="AB286" s="407">
        <v>344</v>
      </c>
      <c r="AC286" s="408">
        <v>238</v>
      </c>
      <c r="AD286" s="409">
        <f t="shared" si="123"/>
        <v>582</v>
      </c>
      <c r="AE286" s="408">
        <v>356</v>
      </c>
      <c r="AF286" s="408">
        <v>290</v>
      </c>
      <c r="AG286" s="410">
        <f t="shared" si="124"/>
        <v>646</v>
      </c>
      <c r="AH286" s="407">
        <v>326</v>
      </c>
      <c r="AI286" s="408">
        <v>325</v>
      </c>
      <c r="AJ286" s="409">
        <f t="shared" si="125"/>
        <v>651</v>
      </c>
      <c r="AK286" s="408">
        <v>252</v>
      </c>
      <c r="AL286" s="408">
        <v>291</v>
      </c>
      <c r="AM286" s="410">
        <f t="shared" si="126"/>
        <v>543</v>
      </c>
      <c r="AN286" s="407">
        <v>262</v>
      </c>
      <c r="AO286" s="408">
        <v>246</v>
      </c>
      <c r="AP286" s="409">
        <f t="shared" si="127"/>
        <v>508</v>
      </c>
      <c r="AQ286" s="408">
        <v>206</v>
      </c>
      <c r="AR286" s="408">
        <v>219</v>
      </c>
      <c r="AS286" s="410">
        <f t="shared" si="128"/>
        <v>425</v>
      </c>
      <c r="AT286" s="407">
        <v>203</v>
      </c>
      <c r="AU286" s="408">
        <v>208</v>
      </c>
      <c r="AV286" s="409">
        <f t="shared" si="129"/>
        <v>411</v>
      </c>
      <c r="AW286" s="408">
        <v>163</v>
      </c>
      <c r="AX286" s="408">
        <v>191</v>
      </c>
      <c r="AY286" s="410">
        <f t="shared" si="130"/>
        <v>354</v>
      </c>
      <c r="AZ286" s="407">
        <v>116</v>
      </c>
      <c r="BA286" s="408">
        <v>147</v>
      </c>
      <c r="BB286" s="409">
        <f t="shared" si="131"/>
        <v>263</v>
      </c>
      <c r="BC286" s="408">
        <v>142</v>
      </c>
      <c r="BD286" s="408">
        <v>111</v>
      </c>
      <c r="BE286" s="410">
        <f t="shared" si="132"/>
        <v>253</v>
      </c>
      <c r="BF286" s="407">
        <v>70</v>
      </c>
      <c r="BG286" s="408">
        <v>53</v>
      </c>
      <c r="BH286" s="409">
        <f t="shared" si="133"/>
        <v>123</v>
      </c>
      <c r="BJ286" s="411">
        <f t="shared" si="138"/>
        <v>4642</v>
      </c>
      <c r="BK286" s="412">
        <f t="shared" si="138"/>
        <v>4324</v>
      </c>
      <c r="BL286" s="413">
        <f t="shared" si="134"/>
        <v>8966</v>
      </c>
    </row>
    <row r="287" spans="1:64" ht="15">
      <c r="A287" s="2429"/>
      <c r="B287" s="2432" t="s">
        <v>569</v>
      </c>
      <c r="C287" s="2422" t="s">
        <v>1810</v>
      </c>
      <c r="D287" s="629">
        <f t="shared" ref="D287:BH287" si="139">SUM(D280:D286)</f>
        <v>2121</v>
      </c>
      <c r="E287" s="630">
        <f t="shared" si="139"/>
        <v>2230</v>
      </c>
      <c r="F287" s="631">
        <f t="shared" si="139"/>
        <v>4351</v>
      </c>
      <c r="G287" s="632">
        <f t="shared" si="139"/>
        <v>4092</v>
      </c>
      <c r="H287" s="632">
        <f t="shared" si="139"/>
        <v>4295</v>
      </c>
      <c r="I287" s="632">
        <f t="shared" si="139"/>
        <v>8387</v>
      </c>
      <c r="J287" s="629">
        <f t="shared" si="139"/>
        <v>6825</v>
      </c>
      <c r="K287" s="630">
        <f t="shared" si="139"/>
        <v>7288</v>
      </c>
      <c r="L287" s="631">
        <f t="shared" si="139"/>
        <v>14113</v>
      </c>
      <c r="M287" s="632">
        <f t="shared" si="139"/>
        <v>7814</v>
      </c>
      <c r="N287" s="632">
        <f t="shared" si="139"/>
        <v>8033</v>
      </c>
      <c r="O287" s="632">
        <f t="shared" si="139"/>
        <v>15847</v>
      </c>
      <c r="P287" s="629">
        <f t="shared" si="139"/>
        <v>8758</v>
      </c>
      <c r="Q287" s="630">
        <f t="shared" si="139"/>
        <v>8697</v>
      </c>
      <c r="R287" s="631">
        <f t="shared" si="139"/>
        <v>17455</v>
      </c>
      <c r="S287" s="632">
        <f t="shared" si="139"/>
        <v>8372</v>
      </c>
      <c r="T287" s="632">
        <f t="shared" si="139"/>
        <v>6713</v>
      </c>
      <c r="U287" s="632">
        <f t="shared" si="139"/>
        <v>15085</v>
      </c>
      <c r="V287" s="629">
        <f t="shared" si="139"/>
        <v>7170</v>
      </c>
      <c r="W287" s="630">
        <f t="shared" si="139"/>
        <v>5177</v>
      </c>
      <c r="X287" s="631">
        <f t="shared" si="139"/>
        <v>12347</v>
      </c>
      <c r="Y287" s="632">
        <f t="shared" si="139"/>
        <v>7315</v>
      </c>
      <c r="Z287" s="632">
        <f t="shared" si="139"/>
        <v>5207</v>
      </c>
      <c r="AA287" s="632">
        <f t="shared" si="139"/>
        <v>12522</v>
      </c>
      <c r="AB287" s="629">
        <f t="shared" si="139"/>
        <v>7874</v>
      </c>
      <c r="AC287" s="630">
        <f t="shared" si="139"/>
        <v>5826</v>
      </c>
      <c r="AD287" s="631">
        <f t="shared" si="139"/>
        <v>13700</v>
      </c>
      <c r="AE287" s="632">
        <f t="shared" si="139"/>
        <v>7642</v>
      </c>
      <c r="AF287" s="632">
        <f t="shared" si="139"/>
        <v>6017</v>
      </c>
      <c r="AG287" s="632">
        <f t="shared" si="139"/>
        <v>13659</v>
      </c>
      <c r="AH287" s="629">
        <f t="shared" si="139"/>
        <v>7298</v>
      </c>
      <c r="AI287" s="630">
        <f t="shared" si="139"/>
        <v>6425</v>
      </c>
      <c r="AJ287" s="631">
        <f t="shared" si="139"/>
        <v>13723</v>
      </c>
      <c r="AK287" s="632">
        <f t="shared" si="139"/>
        <v>6375</v>
      </c>
      <c r="AL287" s="632">
        <f t="shared" si="139"/>
        <v>5530</v>
      </c>
      <c r="AM287" s="632">
        <f t="shared" si="139"/>
        <v>11905</v>
      </c>
      <c r="AN287" s="629">
        <f t="shared" si="139"/>
        <v>5176</v>
      </c>
      <c r="AO287" s="630">
        <f t="shared" si="139"/>
        <v>4552</v>
      </c>
      <c r="AP287" s="631">
        <f t="shared" si="139"/>
        <v>9728</v>
      </c>
      <c r="AQ287" s="632">
        <f t="shared" si="139"/>
        <v>4698</v>
      </c>
      <c r="AR287" s="632">
        <f t="shared" si="139"/>
        <v>3908</v>
      </c>
      <c r="AS287" s="632">
        <f t="shared" si="139"/>
        <v>8606</v>
      </c>
      <c r="AT287" s="629">
        <f t="shared" si="139"/>
        <v>4004</v>
      </c>
      <c r="AU287" s="630">
        <f t="shared" si="139"/>
        <v>3517</v>
      </c>
      <c r="AV287" s="631">
        <f t="shared" si="139"/>
        <v>7521</v>
      </c>
      <c r="AW287" s="632">
        <f t="shared" si="139"/>
        <v>3381</v>
      </c>
      <c r="AX287" s="632">
        <f t="shared" si="139"/>
        <v>2971</v>
      </c>
      <c r="AY287" s="632">
        <f t="shared" si="139"/>
        <v>6352</v>
      </c>
      <c r="AZ287" s="629">
        <f t="shared" si="139"/>
        <v>2734</v>
      </c>
      <c r="BA287" s="630">
        <f t="shared" si="139"/>
        <v>2195</v>
      </c>
      <c r="BB287" s="631">
        <f t="shared" si="139"/>
        <v>4929</v>
      </c>
      <c r="BC287" s="632">
        <f t="shared" si="139"/>
        <v>2789</v>
      </c>
      <c r="BD287" s="632">
        <f t="shared" si="139"/>
        <v>1887</v>
      </c>
      <c r="BE287" s="632">
        <f t="shared" si="139"/>
        <v>4676</v>
      </c>
      <c r="BF287" s="629">
        <f t="shared" si="139"/>
        <v>1286</v>
      </c>
      <c r="BG287" s="630">
        <f t="shared" si="139"/>
        <v>873</v>
      </c>
      <c r="BH287" s="630">
        <f t="shared" si="139"/>
        <v>2159</v>
      </c>
      <c r="BJ287" s="648">
        <f>SUM(BJ280:BJ286)</f>
        <v>105724</v>
      </c>
      <c r="BK287" s="648">
        <f>SUM(BK280:BK286)</f>
        <v>91341</v>
      </c>
      <c r="BL287" s="648">
        <f>SUM(BL280:BL286)</f>
        <v>197065</v>
      </c>
    </row>
    <row r="288" spans="1:64" ht="15">
      <c r="A288" s="2427" t="s">
        <v>2064</v>
      </c>
      <c r="B288" s="2430" t="s">
        <v>2065</v>
      </c>
      <c r="C288" s="414" t="s">
        <v>2065</v>
      </c>
      <c r="D288" s="415">
        <v>1158</v>
      </c>
      <c r="E288" s="416">
        <v>1255</v>
      </c>
      <c r="F288" s="417">
        <f t="shared" si="115"/>
        <v>2413</v>
      </c>
      <c r="G288" s="416">
        <v>2124</v>
      </c>
      <c r="H288" s="416">
        <v>2175</v>
      </c>
      <c r="I288" s="418">
        <f t="shared" si="116"/>
        <v>4299</v>
      </c>
      <c r="J288" s="415">
        <v>3942</v>
      </c>
      <c r="K288" s="416">
        <v>4090</v>
      </c>
      <c r="L288" s="417">
        <f t="shared" si="117"/>
        <v>8032</v>
      </c>
      <c r="M288" s="416">
        <v>4395</v>
      </c>
      <c r="N288" s="416">
        <v>4567</v>
      </c>
      <c r="O288" s="418">
        <f t="shared" si="118"/>
        <v>8962</v>
      </c>
      <c r="P288" s="415">
        <v>4933</v>
      </c>
      <c r="Q288" s="416">
        <v>5131</v>
      </c>
      <c r="R288" s="417">
        <f t="shared" si="119"/>
        <v>10064</v>
      </c>
      <c r="S288" s="416">
        <v>5137</v>
      </c>
      <c r="T288" s="416">
        <v>4158</v>
      </c>
      <c r="U288" s="418">
        <f t="shared" si="120"/>
        <v>9295</v>
      </c>
      <c r="V288" s="415">
        <v>4559</v>
      </c>
      <c r="W288" s="416">
        <v>3079</v>
      </c>
      <c r="X288" s="417">
        <f t="shared" si="121"/>
        <v>7638</v>
      </c>
      <c r="Y288" s="416">
        <v>4250</v>
      </c>
      <c r="Z288" s="416">
        <v>2972</v>
      </c>
      <c r="AA288" s="418">
        <f t="shared" si="122"/>
        <v>7222</v>
      </c>
      <c r="AB288" s="415">
        <v>4364</v>
      </c>
      <c r="AC288" s="416">
        <v>3316</v>
      </c>
      <c r="AD288" s="417">
        <f t="shared" si="123"/>
        <v>7680</v>
      </c>
      <c r="AE288" s="416">
        <v>4675</v>
      </c>
      <c r="AF288" s="416">
        <v>3655</v>
      </c>
      <c r="AG288" s="418">
        <f t="shared" si="124"/>
        <v>8330</v>
      </c>
      <c r="AH288" s="415">
        <v>4893</v>
      </c>
      <c r="AI288" s="416">
        <v>3936</v>
      </c>
      <c r="AJ288" s="417">
        <f t="shared" si="125"/>
        <v>8829</v>
      </c>
      <c r="AK288" s="416">
        <v>3962</v>
      </c>
      <c r="AL288" s="416">
        <v>3383</v>
      </c>
      <c r="AM288" s="418">
        <f t="shared" si="126"/>
        <v>7345</v>
      </c>
      <c r="AN288" s="415">
        <v>3294</v>
      </c>
      <c r="AO288" s="416">
        <v>2695</v>
      </c>
      <c r="AP288" s="417">
        <f t="shared" si="127"/>
        <v>5989</v>
      </c>
      <c r="AQ288" s="416">
        <v>2933</v>
      </c>
      <c r="AR288" s="416">
        <v>2146</v>
      </c>
      <c r="AS288" s="418">
        <f t="shared" si="128"/>
        <v>5079</v>
      </c>
      <c r="AT288" s="415">
        <v>2474</v>
      </c>
      <c r="AU288" s="416">
        <v>1838</v>
      </c>
      <c r="AV288" s="417">
        <f t="shared" si="129"/>
        <v>4312</v>
      </c>
      <c r="AW288" s="416">
        <v>2099</v>
      </c>
      <c r="AX288" s="416">
        <v>1536</v>
      </c>
      <c r="AY288" s="418">
        <f t="shared" si="130"/>
        <v>3635</v>
      </c>
      <c r="AZ288" s="415">
        <v>1723</v>
      </c>
      <c r="BA288" s="416">
        <v>1071</v>
      </c>
      <c r="BB288" s="417">
        <f t="shared" si="131"/>
        <v>2794</v>
      </c>
      <c r="BC288" s="416">
        <v>1780</v>
      </c>
      <c r="BD288" s="416">
        <v>1062</v>
      </c>
      <c r="BE288" s="418">
        <f t="shared" si="132"/>
        <v>2842</v>
      </c>
      <c r="BF288" s="415">
        <v>779</v>
      </c>
      <c r="BG288" s="416">
        <v>474</v>
      </c>
      <c r="BH288" s="417">
        <f t="shared" si="133"/>
        <v>1253</v>
      </c>
      <c r="BJ288" s="400">
        <f t="shared" ref="BJ288:BK299" si="140">BF288+D288+G288+J288+M288+P288+S288+V288+Y288+AB288+AE288+AH288+AK288+AN288+AQ288+AT288+AW288+AZ288+BC288</f>
        <v>63474</v>
      </c>
      <c r="BK288" s="401">
        <f t="shared" si="140"/>
        <v>52539</v>
      </c>
      <c r="BL288" s="402">
        <f t="shared" si="134"/>
        <v>116013</v>
      </c>
    </row>
    <row r="289" spans="1:64" ht="15">
      <c r="A289" s="2428"/>
      <c r="B289" s="2431"/>
      <c r="C289" s="395" t="s">
        <v>2066</v>
      </c>
      <c r="D289" s="396">
        <v>21</v>
      </c>
      <c r="E289" s="397">
        <v>17</v>
      </c>
      <c r="F289" s="398">
        <f t="shared" si="115"/>
        <v>38</v>
      </c>
      <c r="G289" s="397">
        <v>62</v>
      </c>
      <c r="H289" s="397">
        <v>57</v>
      </c>
      <c r="I289" s="399">
        <f t="shared" si="116"/>
        <v>119</v>
      </c>
      <c r="J289" s="396">
        <v>98</v>
      </c>
      <c r="K289" s="397">
        <v>119</v>
      </c>
      <c r="L289" s="398">
        <f t="shared" si="117"/>
        <v>217</v>
      </c>
      <c r="M289" s="397">
        <v>100</v>
      </c>
      <c r="N289" s="397">
        <v>134</v>
      </c>
      <c r="O289" s="399">
        <f t="shared" si="118"/>
        <v>234</v>
      </c>
      <c r="P289" s="396">
        <v>155</v>
      </c>
      <c r="Q289" s="397">
        <v>181</v>
      </c>
      <c r="R289" s="398">
        <f t="shared" si="119"/>
        <v>336</v>
      </c>
      <c r="S289" s="397">
        <v>121</v>
      </c>
      <c r="T289" s="397">
        <v>99</v>
      </c>
      <c r="U289" s="399">
        <f t="shared" si="120"/>
        <v>220</v>
      </c>
      <c r="V289" s="396">
        <v>81</v>
      </c>
      <c r="W289" s="397">
        <v>49</v>
      </c>
      <c r="X289" s="398">
        <f t="shared" si="121"/>
        <v>130</v>
      </c>
      <c r="Y289" s="397">
        <v>80</v>
      </c>
      <c r="Z289" s="397">
        <v>65</v>
      </c>
      <c r="AA289" s="399">
        <f t="shared" si="122"/>
        <v>145</v>
      </c>
      <c r="AB289" s="396">
        <v>144</v>
      </c>
      <c r="AC289" s="397">
        <v>96</v>
      </c>
      <c r="AD289" s="398">
        <f t="shared" si="123"/>
        <v>240</v>
      </c>
      <c r="AE289" s="397">
        <v>154</v>
      </c>
      <c r="AF289" s="397">
        <v>138</v>
      </c>
      <c r="AG289" s="399">
        <f t="shared" si="124"/>
        <v>292</v>
      </c>
      <c r="AH289" s="396">
        <v>126</v>
      </c>
      <c r="AI289" s="397">
        <v>120</v>
      </c>
      <c r="AJ289" s="398">
        <f t="shared" si="125"/>
        <v>246</v>
      </c>
      <c r="AK289" s="397">
        <v>110</v>
      </c>
      <c r="AL289" s="397">
        <v>90</v>
      </c>
      <c r="AM289" s="399">
        <f t="shared" si="126"/>
        <v>200</v>
      </c>
      <c r="AN289" s="396">
        <v>76</v>
      </c>
      <c r="AO289" s="397">
        <v>85</v>
      </c>
      <c r="AP289" s="398">
        <f t="shared" si="127"/>
        <v>161</v>
      </c>
      <c r="AQ289" s="397">
        <v>70</v>
      </c>
      <c r="AR289" s="397">
        <v>89</v>
      </c>
      <c r="AS289" s="399">
        <f t="shared" si="128"/>
        <v>159</v>
      </c>
      <c r="AT289" s="396">
        <v>77</v>
      </c>
      <c r="AU289" s="397">
        <v>74</v>
      </c>
      <c r="AV289" s="398">
        <f t="shared" si="129"/>
        <v>151</v>
      </c>
      <c r="AW289" s="397">
        <v>75</v>
      </c>
      <c r="AX289" s="397">
        <v>66</v>
      </c>
      <c r="AY289" s="399">
        <f t="shared" si="130"/>
        <v>141</v>
      </c>
      <c r="AZ289" s="396">
        <v>51</v>
      </c>
      <c r="BA289" s="397">
        <v>58</v>
      </c>
      <c r="BB289" s="398">
        <f t="shared" si="131"/>
        <v>109</v>
      </c>
      <c r="BC289" s="397">
        <v>53</v>
      </c>
      <c r="BD289" s="397">
        <v>49</v>
      </c>
      <c r="BE289" s="399">
        <f t="shared" si="132"/>
        <v>102</v>
      </c>
      <c r="BF289" s="396">
        <v>27</v>
      </c>
      <c r="BG289" s="397">
        <v>22</v>
      </c>
      <c r="BH289" s="398">
        <f t="shared" si="133"/>
        <v>49</v>
      </c>
      <c r="BJ289" s="403">
        <f t="shared" si="140"/>
        <v>1681</v>
      </c>
      <c r="BK289" s="404">
        <f t="shared" si="140"/>
        <v>1608</v>
      </c>
      <c r="BL289" s="405">
        <f t="shared" si="134"/>
        <v>3289</v>
      </c>
    </row>
    <row r="290" spans="1:64" ht="15">
      <c r="A290" s="2428"/>
      <c r="B290" s="2431"/>
      <c r="C290" s="395" t="s">
        <v>2067</v>
      </c>
      <c r="D290" s="396">
        <v>114</v>
      </c>
      <c r="E290" s="397">
        <v>136</v>
      </c>
      <c r="F290" s="398">
        <f t="shared" si="115"/>
        <v>250</v>
      </c>
      <c r="G290" s="397">
        <v>226</v>
      </c>
      <c r="H290" s="397">
        <v>234</v>
      </c>
      <c r="I290" s="399">
        <f t="shared" si="116"/>
        <v>460</v>
      </c>
      <c r="J290" s="396">
        <v>532</v>
      </c>
      <c r="K290" s="397">
        <v>529</v>
      </c>
      <c r="L290" s="398">
        <f t="shared" si="117"/>
        <v>1061</v>
      </c>
      <c r="M290" s="397">
        <v>636</v>
      </c>
      <c r="N290" s="397">
        <v>673</v>
      </c>
      <c r="O290" s="399">
        <f t="shared" si="118"/>
        <v>1309</v>
      </c>
      <c r="P290" s="396">
        <v>743</v>
      </c>
      <c r="Q290" s="397">
        <v>768</v>
      </c>
      <c r="R290" s="398">
        <f t="shared" si="119"/>
        <v>1511</v>
      </c>
      <c r="S290" s="397">
        <v>549</v>
      </c>
      <c r="T290" s="397">
        <v>541</v>
      </c>
      <c r="U290" s="399">
        <f t="shared" si="120"/>
        <v>1090</v>
      </c>
      <c r="V290" s="396">
        <v>513</v>
      </c>
      <c r="W290" s="397">
        <v>422</v>
      </c>
      <c r="X290" s="398">
        <f t="shared" si="121"/>
        <v>935</v>
      </c>
      <c r="Y290" s="397">
        <v>496</v>
      </c>
      <c r="Z290" s="397">
        <v>458</v>
      </c>
      <c r="AA290" s="399">
        <f t="shared" si="122"/>
        <v>954</v>
      </c>
      <c r="AB290" s="396">
        <v>570</v>
      </c>
      <c r="AC290" s="397">
        <v>477</v>
      </c>
      <c r="AD290" s="398">
        <f t="shared" si="123"/>
        <v>1047</v>
      </c>
      <c r="AE290" s="397">
        <v>589</v>
      </c>
      <c r="AF290" s="397">
        <v>472</v>
      </c>
      <c r="AG290" s="399">
        <f t="shared" si="124"/>
        <v>1061</v>
      </c>
      <c r="AH290" s="396">
        <v>497</v>
      </c>
      <c r="AI290" s="397">
        <v>526</v>
      </c>
      <c r="AJ290" s="398">
        <f t="shared" si="125"/>
        <v>1023</v>
      </c>
      <c r="AK290" s="397">
        <v>396</v>
      </c>
      <c r="AL290" s="397">
        <v>428</v>
      </c>
      <c r="AM290" s="399">
        <f t="shared" si="126"/>
        <v>824</v>
      </c>
      <c r="AN290" s="396">
        <v>347</v>
      </c>
      <c r="AO290" s="397">
        <v>293</v>
      </c>
      <c r="AP290" s="398">
        <f t="shared" si="127"/>
        <v>640</v>
      </c>
      <c r="AQ290" s="397">
        <v>283</v>
      </c>
      <c r="AR290" s="397">
        <v>270</v>
      </c>
      <c r="AS290" s="399">
        <f t="shared" si="128"/>
        <v>553</v>
      </c>
      <c r="AT290" s="396">
        <v>225</v>
      </c>
      <c r="AU290" s="397">
        <v>241</v>
      </c>
      <c r="AV290" s="398">
        <f t="shared" si="129"/>
        <v>466</v>
      </c>
      <c r="AW290" s="397">
        <v>182</v>
      </c>
      <c r="AX290" s="397">
        <v>207</v>
      </c>
      <c r="AY290" s="399">
        <f t="shared" si="130"/>
        <v>389</v>
      </c>
      <c r="AZ290" s="396">
        <v>149</v>
      </c>
      <c r="BA290" s="397">
        <v>150</v>
      </c>
      <c r="BB290" s="398">
        <f t="shared" si="131"/>
        <v>299</v>
      </c>
      <c r="BC290" s="397">
        <v>122</v>
      </c>
      <c r="BD290" s="397">
        <v>136</v>
      </c>
      <c r="BE290" s="399">
        <f t="shared" si="132"/>
        <v>258</v>
      </c>
      <c r="BF290" s="396">
        <v>65</v>
      </c>
      <c r="BG290" s="397">
        <v>68</v>
      </c>
      <c r="BH290" s="398">
        <f t="shared" si="133"/>
        <v>133</v>
      </c>
      <c r="BJ290" s="403">
        <f t="shared" si="140"/>
        <v>7234</v>
      </c>
      <c r="BK290" s="404">
        <f t="shared" si="140"/>
        <v>7029</v>
      </c>
      <c r="BL290" s="405">
        <f t="shared" si="134"/>
        <v>14263</v>
      </c>
    </row>
    <row r="291" spans="1:64" ht="15">
      <c r="A291" s="2428"/>
      <c r="B291" s="2431"/>
      <c r="C291" s="395" t="s">
        <v>2068</v>
      </c>
      <c r="D291" s="396">
        <v>367</v>
      </c>
      <c r="E291" s="397">
        <v>394</v>
      </c>
      <c r="F291" s="398">
        <f t="shared" si="115"/>
        <v>761</v>
      </c>
      <c r="G291" s="397">
        <v>584</v>
      </c>
      <c r="H291" s="397">
        <v>620</v>
      </c>
      <c r="I291" s="399">
        <f t="shared" si="116"/>
        <v>1204</v>
      </c>
      <c r="J291" s="396">
        <v>1104</v>
      </c>
      <c r="K291" s="397">
        <v>1126</v>
      </c>
      <c r="L291" s="398">
        <f t="shared" si="117"/>
        <v>2230</v>
      </c>
      <c r="M291" s="397">
        <v>1254</v>
      </c>
      <c r="N291" s="397">
        <v>1368</v>
      </c>
      <c r="O291" s="399">
        <f t="shared" si="118"/>
        <v>2622</v>
      </c>
      <c r="P291" s="396">
        <v>1504</v>
      </c>
      <c r="Q291" s="397">
        <v>1477</v>
      </c>
      <c r="R291" s="398">
        <f t="shared" si="119"/>
        <v>2981</v>
      </c>
      <c r="S291" s="397">
        <v>1318</v>
      </c>
      <c r="T291" s="397">
        <v>1234</v>
      </c>
      <c r="U291" s="399">
        <f t="shared" si="120"/>
        <v>2552</v>
      </c>
      <c r="V291" s="396">
        <v>1084</v>
      </c>
      <c r="W291" s="397">
        <v>835</v>
      </c>
      <c r="X291" s="398">
        <f t="shared" si="121"/>
        <v>1919</v>
      </c>
      <c r="Y291" s="397">
        <v>1068</v>
      </c>
      <c r="Z291" s="397">
        <v>826</v>
      </c>
      <c r="AA291" s="399">
        <f t="shared" si="122"/>
        <v>1894</v>
      </c>
      <c r="AB291" s="396">
        <v>1113</v>
      </c>
      <c r="AC291" s="397">
        <v>971</v>
      </c>
      <c r="AD291" s="398">
        <f t="shared" si="123"/>
        <v>2084</v>
      </c>
      <c r="AE291" s="397">
        <v>1233</v>
      </c>
      <c r="AF291" s="397">
        <v>1048</v>
      </c>
      <c r="AG291" s="399">
        <f t="shared" si="124"/>
        <v>2281</v>
      </c>
      <c r="AH291" s="396">
        <v>1200</v>
      </c>
      <c r="AI291" s="397">
        <v>1120</v>
      </c>
      <c r="AJ291" s="398">
        <f t="shared" si="125"/>
        <v>2320</v>
      </c>
      <c r="AK291" s="397">
        <v>1005</v>
      </c>
      <c r="AL291" s="397">
        <v>991</v>
      </c>
      <c r="AM291" s="399">
        <f t="shared" si="126"/>
        <v>1996</v>
      </c>
      <c r="AN291" s="396">
        <v>818</v>
      </c>
      <c r="AO291" s="397">
        <v>747</v>
      </c>
      <c r="AP291" s="398">
        <f t="shared" si="127"/>
        <v>1565</v>
      </c>
      <c r="AQ291" s="397">
        <v>738</v>
      </c>
      <c r="AR291" s="397">
        <v>688</v>
      </c>
      <c r="AS291" s="399">
        <f t="shared" si="128"/>
        <v>1426</v>
      </c>
      <c r="AT291" s="396">
        <v>662</v>
      </c>
      <c r="AU291" s="397">
        <v>582</v>
      </c>
      <c r="AV291" s="398">
        <f t="shared" si="129"/>
        <v>1244</v>
      </c>
      <c r="AW291" s="397">
        <v>567</v>
      </c>
      <c r="AX291" s="397">
        <v>478</v>
      </c>
      <c r="AY291" s="399">
        <f t="shared" si="130"/>
        <v>1045</v>
      </c>
      <c r="AZ291" s="396">
        <v>409</v>
      </c>
      <c r="BA291" s="397">
        <v>406</v>
      </c>
      <c r="BB291" s="398">
        <f t="shared" si="131"/>
        <v>815</v>
      </c>
      <c r="BC291" s="397">
        <v>414</v>
      </c>
      <c r="BD291" s="397">
        <v>295</v>
      </c>
      <c r="BE291" s="399">
        <f t="shared" si="132"/>
        <v>709</v>
      </c>
      <c r="BF291" s="396">
        <v>186</v>
      </c>
      <c r="BG291" s="397">
        <v>136</v>
      </c>
      <c r="BH291" s="398">
        <f t="shared" si="133"/>
        <v>322</v>
      </c>
      <c r="BJ291" s="403">
        <f t="shared" si="140"/>
        <v>16628</v>
      </c>
      <c r="BK291" s="404">
        <f t="shared" si="140"/>
        <v>15342</v>
      </c>
      <c r="BL291" s="405">
        <f t="shared" si="134"/>
        <v>31970</v>
      </c>
    </row>
    <row r="292" spans="1:64" ht="15">
      <c r="A292" s="2428"/>
      <c r="B292" s="2431"/>
      <c r="C292" s="395" t="s">
        <v>2069</v>
      </c>
      <c r="D292" s="396">
        <v>85</v>
      </c>
      <c r="E292" s="397">
        <v>80</v>
      </c>
      <c r="F292" s="398">
        <f t="shared" si="115"/>
        <v>165</v>
      </c>
      <c r="G292" s="397">
        <v>187</v>
      </c>
      <c r="H292" s="397">
        <v>203</v>
      </c>
      <c r="I292" s="399">
        <f t="shared" si="116"/>
        <v>390</v>
      </c>
      <c r="J292" s="396">
        <v>357</v>
      </c>
      <c r="K292" s="397">
        <v>342</v>
      </c>
      <c r="L292" s="398">
        <f t="shared" si="117"/>
        <v>699</v>
      </c>
      <c r="M292" s="397">
        <v>387</v>
      </c>
      <c r="N292" s="397">
        <v>434</v>
      </c>
      <c r="O292" s="399">
        <f t="shared" si="118"/>
        <v>821</v>
      </c>
      <c r="P292" s="396">
        <v>423</v>
      </c>
      <c r="Q292" s="397">
        <v>483</v>
      </c>
      <c r="R292" s="398">
        <f t="shared" si="119"/>
        <v>906</v>
      </c>
      <c r="S292" s="397">
        <v>363</v>
      </c>
      <c r="T292" s="397">
        <v>383</v>
      </c>
      <c r="U292" s="399">
        <f t="shared" si="120"/>
        <v>746</v>
      </c>
      <c r="V292" s="396">
        <v>274</v>
      </c>
      <c r="W292" s="397">
        <v>271</v>
      </c>
      <c r="X292" s="398">
        <f t="shared" si="121"/>
        <v>545</v>
      </c>
      <c r="Y292" s="397">
        <v>297</v>
      </c>
      <c r="Z292" s="397">
        <v>274</v>
      </c>
      <c r="AA292" s="399">
        <f t="shared" si="122"/>
        <v>571</v>
      </c>
      <c r="AB292" s="396">
        <v>328</v>
      </c>
      <c r="AC292" s="397">
        <v>339</v>
      </c>
      <c r="AD292" s="398">
        <f t="shared" si="123"/>
        <v>667</v>
      </c>
      <c r="AE292" s="397">
        <v>328</v>
      </c>
      <c r="AF292" s="397">
        <v>336</v>
      </c>
      <c r="AG292" s="399">
        <f t="shared" si="124"/>
        <v>664</v>
      </c>
      <c r="AH292" s="396">
        <v>298</v>
      </c>
      <c r="AI292" s="397">
        <v>356</v>
      </c>
      <c r="AJ292" s="398">
        <f t="shared" si="125"/>
        <v>654</v>
      </c>
      <c r="AK292" s="397">
        <v>246</v>
      </c>
      <c r="AL292" s="397">
        <v>319</v>
      </c>
      <c r="AM292" s="399">
        <f t="shared" si="126"/>
        <v>565</v>
      </c>
      <c r="AN292" s="396">
        <v>231</v>
      </c>
      <c r="AO292" s="397">
        <v>244</v>
      </c>
      <c r="AP292" s="398">
        <f t="shared" si="127"/>
        <v>475</v>
      </c>
      <c r="AQ292" s="397">
        <v>204</v>
      </c>
      <c r="AR292" s="397">
        <v>237</v>
      </c>
      <c r="AS292" s="399">
        <f t="shared" si="128"/>
        <v>441</v>
      </c>
      <c r="AT292" s="396">
        <v>175</v>
      </c>
      <c r="AU292" s="397">
        <v>181</v>
      </c>
      <c r="AV292" s="398">
        <f t="shared" si="129"/>
        <v>356</v>
      </c>
      <c r="AW292" s="397">
        <v>145</v>
      </c>
      <c r="AX292" s="397">
        <v>167</v>
      </c>
      <c r="AY292" s="399">
        <f t="shared" si="130"/>
        <v>312</v>
      </c>
      <c r="AZ292" s="396">
        <v>102</v>
      </c>
      <c r="BA292" s="397">
        <v>107</v>
      </c>
      <c r="BB292" s="398">
        <f t="shared" si="131"/>
        <v>209</v>
      </c>
      <c r="BC292" s="397">
        <v>108</v>
      </c>
      <c r="BD292" s="397">
        <v>96</v>
      </c>
      <c r="BE292" s="399">
        <f t="shared" si="132"/>
        <v>204</v>
      </c>
      <c r="BF292" s="396">
        <v>56</v>
      </c>
      <c r="BG292" s="397">
        <v>49</v>
      </c>
      <c r="BH292" s="398">
        <f t="shared" si="133"/>
        <v>105</v>
      </c>
      <c r="BJ292" s="403">
        <f t="shared" si="140"/>
        <v>4594</v>
      </c>
      <c r="BK292" s="404">
        <f t="shared" si="140"/>
        <v>4901</v>
      </c>
      <c r="BL292" s="405">
        <f t="shared" si="134"/>
        <v>9495</v>
      </c>
    </row>
    <row r="293" spans="1:64" ht="15">
      <c r="A293" s="2428"/>
      <c r="B293" s="2431"/>
      <c r="C293" s="395" t="s">
        <v>2070</v>
      </c>
      <c r="D293" s="396">
        <v>87</v>
      </c>
      <c r="E293" s="397">
        <v>99</v>
      </c>
      <c r="F293" s="398">
        <f t="shared" si="115"/>
        <v>186</v>
      </c>
      <c r="G293" s="397">
        <v>158</v>
      </c>
      <c r="H293" s="397">
        <v>192</v>
      </c>
      <c r="I293" s="399">
        <f t="shared" si="116"/>
        <v>350</v>
      </c>
      <c r="J293" s="396">
        <v>373</v>
      </c>
      <c r="K293" s="397">
        <v>380</v>
      </c>
      <c r="L293" s="398">
        <f t="shared" si="117"/>
        <v>753</v>
      </c>
      <c r="M293" s="397">
        <v>541</v>
      </c>
      <c r="N293" s="397">
        <v>571</v>
      </c>
      <c r="O293" s="399">
        <f t="shared" si="118"/>
        <v>1112</v>
      </c>
      <c r="P293" s="396">
        <v>653</v>
      </c>
      <c r="Q293" s="397">
        <v>683</v>
      </c>
      <c r="R293" s="398">
        <f t="shared" si="119"/>
        <v>1336</v>
      </c>
      <c r="S293" s="397">
        <v>551</v>
      </c>
      <c r="T293" s="397">
        <v>520</v>
      </c>
      <c r="U293" s="399">
        <f t="shared" si="120"/>
        <v>1071</v>
      </c>
      <c r="V293" s="396">
        <v>562</v>
      </c>
      <c r="W293" s="397">
        <v>402</v>
      </c>
      <c r="X293" s="398">
        <f t="shared" si="121"/>
        <v>964</v>
      </c>
      <c r="Y293" s="397">
        <v>413</v>
      </c>
      <c r="Z293" s="397">
        <v>317</v>
      </c>
      <c r="AA293" s="399">
        <f t="shared" si="122"/>
        <v>730</v>
      </c>
      <c r="AB293" s="396">
        <v>451</v>
      </c>
      <c r="AC293" s="397">
        <v>331</v>
      </c>
      <c r="AD293" s="398">
        <f t="shared" si="123"/>
        <v>782</v>
      </c>
      <c r="AE293" s="397">
        <v>491</v>
      </c>
      <c r="AF293" s="397">
        <v>419</v>
      </c>
      <c r="AG293" s="399">
        <f t="shared" si="124"/>
        <v>910</v>
      </c>
      <c r="AH293" s="396">
        <v>479</v>
      </c>
      <c r="AI293" s="397">
        <v>410</v>
      </c>
      <c r="AJ293" s="398">
        <f t="shared" si="125"/>
        <v>889</v>
      </c>
      <c r="AK293" s="397">
        <v>379</v>
      </c>
      <c r="AL293" s="397">
        <v>394</v>
      </c>
      <c r="AM293" s="399">
        <f t="shared" si="126"/>
        <v>773</v>
      </c>
      <c r="AN293" s="396">
        <v>335</v>
      </c>
      <c r="AO293" s="397">
        <v>314</v>
      </c>
      <c r="AP293" s="398">
        <f t="shared" si="127"/>
        <v>649</v>
      </c>
      <c r="AQ293" s="397">
        <v>266</v>
      </c>
      <c r="AR293" s="397">
        <v>261</v>
      </c>
      <c r="AS293" s="399">
        <f t="shared" si="128"/>
        <v>527</v>
      </c>
      <c r="AT293" s="396">
        <v>232</v>
      </c>
      <c r="AU293" s="397">
        <v>201</v>
      </c>
      <c r="AV293" s="398">
        <f t="shared" si="129"/>
        <v>433</v>
      </c>
      <c r="AW293" s="397">
        <v>239</v>
      </c>
      <c r="AX293" s="397">
        <v>204</v>
      </c>
      <c r="AY293" s="399">
        <f t="shared" si="130"/>
        <v>443</v>
      </c>
      <c r="AZ293" s="396">
        <v>164</v>
      </c>
      <c r="BA293" s="397">
        <v>173</v>
      </c>
      <c r="BB293" s="398">
        <f t="shared" si="131"/>
        <v>337</v>
      </c>
      <c r="BC293" s="397">
        <v>174</v>
      </c>
      <c r="BD293" s="397">
        <v>133</v>
      </c>
      <c r="BE293" s="399">
        <f t="shared" si="132"/>
        <v>307</v>
      </c>
      <c r="BF293" s="396">
        <v>87</v>
      </c>
      <c r="BG293" s="397">
        <v>63</v>
      </c>
      <c r="BH293" s="398">
        <f t="shared" si="133"/>
        <v>150</v>
      </c>
      <c r="BJ293" s="403">
        <f t="shared" si="140"/>
        <v>6635</v>
      </c>
      <c r="BK293" s="404">
        <f t="shared" si="140"/>
        <v>6067</v>
      </c>
      <c r="BL293" s="405">
        <f t="shared" si="134"/>
        <v>12702</v>
      </c>
    </row>
    <row r="294" spans="1:64" ht="15">
      <c r="A294" s="2428"/>
      <c r="B294" s="2431"/>
      <c r="C294" s="395" t="s">
        <v>782</v>
      </c>
      <c r="D294" s="396">
        <v>201</v>
      </c>
      <c r="E294" s="397">
        <v>167</v>
      </c>
      <c r="F294" s="398">
        <f t="shared" si="115"/>
        <v>368</v>
      </c>
      <c r="G294" s="397">
        <v>338</v>
      </c>
      <c r="H294" s="397">
        <v>386</v>
      </c>
      <c r="I294" s="399">
        <f t="shared" si="116"/>
        <v>724</v>
      </c>
      <c r="J294" s="396">
        <v>731</v>
      </c>
      <c r="K294" s="397">
        <v>808</v>
      </c>
      <c r="L294" s="398">
        <f t="shared" si="117"/>
        <v>1539</v>
      </c>
      <c r="M294" s="397">
        <v>773</v>
      </c>
      <c r="N294" s="397">
        <v>877</v>
      </c>
      <c r="O294" s="399">
        <f t="shared" si="118"/>
        <v>1650</v>
      </c>
      <c r="P294" s="396">
        <v>812</v>
      </c>
      <c r="Q294" s="397">
        <v>905</v>
      </c>
      <c r="R294" s="398">
        <f t="shared" si="119"/>
        <v>1717</v>
      </c>
      <c r="S294" s="397">
        <v>801</v>
      </c>
      <c r="T294" s="397">
        <v>710</v>
      </c>
      <c r="U294" s="399">
        <f t="shared" si="120"/>
        <v>1511</v>
      </c>
      <c r="V294" s="396">
        <v>695</v>
      </c>
      <c r="W294" s="397">
        <v>536</v>
      </c>
      <c r="X294" s="398">
        <f t="shared" si="121"/>
        <v>1231</v>
      </c>
      <c r="Y294" s="397">
        <v>633</v>
      </c>
      <c r="Z294" s="397">
        <v>547</v>
      </c>
      <c r="AA294" s="399">
        <f t="shared" si="122"/>
        <v>1180</v>
      </c>
      <c r="AB294" s="396">
        <v>686</v>
      </c>
      <c r="AC294" s="397">
        <v>654</v>
      </c>
      <c r="AD294" s="398">
        <f t="shared" si="123"/>
        <v>1340</v>
      </c>
      <c r="AE294" s="397">
        <v>664</v>
      </c>
      <c r="AF294" s="397">
        <v>637</v>
      </c>
      <c r="AG294" s="399">
        <f t="shared" si="124"/>
        <v>1301</v>
      </c>
      <c r="AH294" s="396">
        <v>707</v>
      </c>
      <c r="AI294" s="397">
        <v>625</v>
      </c>
      <c r="AJ294" s="398">
        <f t="shared" si="125"/>
        <v>1332</v>
      </c>
      <c r="AK294" s="397">
        <v>547</v>
      </c>
      <c r="AL294" s="397">
        <v>538</v>
      </c>
      <c r="AM294" s="399">
        <f t="shared" si="126"/>
        <v>1085</v>
      </c>
      <c r="AN294" s="396">
        <v>400</v>
      </c>
      <c r="AO294" s="397">
        <v>431</v>
      </c>
      <c r="AP294" s="398">
        <f t="shared" si="127"/>
        <v>831</v>
      </c>
      <c r="AQ294" s="397">
        <v>392</v>
      </c>
      <c r="AR294" s="397">
        <v>380</v>
      </c>
      <c r="AS294" s="399">
        <f t="shared" si="128"/>
        <v>772</v>
      </c>
      <c r="AT294" s="396">
        <v>347</v>
      </c>
      <c r="AU294" s="397">
        <v>313</v>
      </c>
      <c r="AV294" s="398">
        <f t="shared" si="129"/>
        <v>660</v>
      </c>
      <c r="AW294" s="397">
        <v>292</v>
      </c>
      <c r="AX294" s="397">
        <v>259</v>
      </c>
      <c r="AY294" s="399">
        <f t="shared" si="130"/>
        <v>551</v>
      </c>
      <c r="AZ294" s="396">
        <v>189</v>
      </c>
      <c r="BA294" s="397">
        <v>183</v>
      </c>
      <c r="BB294" s="398">
        <f t="shared" si="131"/>
        <v>372</v>
      </c>
      <c r="BC294" s="397">
        <v>209</v>
      </c>
      <c r="BD294" s="397">
        <v>159</v>
      </c>
      <c r="BE294" s="399">
        <f t="shared" si="132"/>
        <v>368</v>
      </c>
      <c r="BF294" s="396">
        <v>96</v>
      </c>
      <c r="BG294" s="397">
        <v>72</v>
      </c>
      <c r="BH294" s="398">
        <f t="shared" si="133"/>
        <v>168</v>
      </c>
      <c r="BJ294" s="403">
        <f t="shared" si="140"/>
        <v>9513</v>
      </c>
      <c r="BK294" s="404">
        <f t="shared" si="140"/>
        <v>9187</v>
      </c>
      <c r="BL294" s="405">
        <f t="shared" si="134"/>
        <v>18700</v>
      </c>
    </row>
    <row r="295" spans="1:64" ht="15">
      <c r="A295" s="2428"/>
      <c r="B295" s="2431"/>
      <c r="C295" s="395" t="s">
        <v>2071</v>
      </c>
      <c r="D295" s="396">
        <v>74</v>
      </c>
      <c r="E295" s="397">
        <v>67</v>
      </c>
      <c r="F295" s="398">
        <f t="shared" si="115"/>
        <v>141</v>
      </c>
      <c r="G295" s="397">
        <v>163</v>
      </c>
      <c r="H295" s="397">
        <v>146</v>
      </c>
      <c r="I295" s="399">
        <f t="shared" si="116"/>
        <v>309</v>
      </c>
      <c r="J295" s="396">
        <v>311</v>
      </c>
      <c r="K295" s="397">
        <v>293</v>
      </c>
      <c r="L295" s="398">
        <f t="shared" si="117"/>
        <v>604</v>
      </c>
      <c r="M295" s="397">
        <v>333</v>
      </c>
      <c r="N295" s="397">
        <v>339</v>
      </c>
      <c r="O295" s="399">
        <f t="shared" si="118"/>
        <v>672</v>
      </c>
      <c r="P295" s="396">
        <v>523</v>
      </c>
      <c r="Q295" s="397">
        <v>523</v>
      </c>
      <c r="R295" s="398">
        <f t="shared" si="119"/>
        <v>1046</v>
      </c>
      <c r="S295" s="397">
        <v>404</v>
      </c>
      <c r="T295" s="397">
        <v>365</v>
      </c>
      <c r="U295" s="399">
        <f t="shared" si="120"/>
        <v>769</v>
      </c>
      <c r="V295" s="396">
        <v>292</v>
      </c>
      <c r="W295" s="397">
        <v>293</v>
      </c>
      <c r="X295" s="398">
        <f t="shared" si="121"/>
        <v>585</v>
      </c>
      <c r="Y295" s="397">
        <v>312</v>
      </c>
      <c r="Z295" s="397">
        <v>224</v>
      </c>
      <c r="AA295" s="399">
        <f t="shared" si="122"/>
        <v>536</v>
      </c>
      <c r="AB295" s="396">
        <v>302</v>
      </c>
      <c r="AC295" s="397">
        <v>231</v>
      </c>
      <c r="AD295" s="398">
        <f t="shared" si="123"/>
        <v>533</v>
      </c>
      <c r="AE295" s="397">
        <v>293</v>
      </c>
      <c r="AF295" s="397">
        <v>258</v>
      </c>
      <c r="AG295" s="399">
        <f t="shared" si="124"/>
        <v>551</v>
      </c>
      <c r="AH295" s="396">
        <v>283</v>
      </c>
      <c r="AI295" s="397">
        <v>271</v>
      </c>
      <c r="AJ295" s="398">
        <f t="shared" si="125"/>
        <v>554</v>
      </c>
      <c r="AK295" s="397">
        <v>238</v>
      </c>
      <c r="AL295" s="397">
        <v>232</v>
      </c>
      <c r="AM295" s="399">
        <f t="shared" si="126"/>
        <v>470</v>
      </c>
      <c r="AN295" s="396">
        <v>180</v>
      </c>
      <c r="AO295" s="397">
        <v>167</v>
      </c>
      <c r="AP295" s="398">
        <f t="shared" si="127"/>
        <v>347</v>
      </c>
      <c r="AQ295" s="397">
        <v>145</v>
      </c>
      <c r="AR295" s="397">
        <v>154</v>
      </c>
      <c r="AS295" s="399">
        <f t="shared" si="128"/>
        <v>299</v>
      </c>
      <c r="AT295" s="396">
        <v>155</v>
      </c>
      <c r="AU295" s="397">
        <v>123</v>
      </c>
      <c r="AV295" s="398">
        <f t="shared" si="129"/>
        <v>278</v>
      </c>
      <c r="AW295" s="397">
        <v>120</v>
      </c>
      <c r="AX295" s="397">
        <v>115</v>
      </c>
      <c r="AY295" s="399">
        <f t="shared" si="130"/>
        <v>235</v>
      </c>
      <c r="AZ295" s="396">
        <v>89</v>
      </c>
      <c r="BA295" s="397">
        <v>81</v>
      </c>
      <c r="BB295" s="398">
        <f t="shared" si="131"/>
        <v>170</v>
      </c>
      <c r="BC295" s="397">
        <v>105</v>
      </c>
      <c r="BD295" s="397">
        <v>99</v>
      </c>
      <c r="BE295" s="399">
        <f t="shared" si="132"/>
        <v>204</v>
      </c>
      <c r="BF295" s="396">
        <v>52</v>
      </c>
      <c r="BG295" s="397">
        <v>46</v>
      </c>
      <c r="BH295" s="398">
        <f t="shared" si="133"/>
        <v>98</v>
      </c>
      <c r="BJ295" s="403">
        <f t="shared" si="140"/>
        <v>4374</v>
      </c>
      <c r="BK295" s="404">
        <f t="shared" si="140"/>
        <v>4027</v>
      </c>
      <c r="BL295" s="405">
        <f t="shared" si="134"/>
        <v>8401</v>
      </c>
    </row>
    <row r="296" spans="1:64" ht="15">
      <c r="A296" s="2428"/>
      <c r="B296" s="2431"/>
      <c r="C296" s="395" t="s">
        <v>2072</v>
      </c>
      <c r="D296" s="396">
        <v>270</v>
      </c>
      <c r="E296" s="397">
        <v>227</v>
      </c>
      <c r="F296" s="398">
        <f t="shared" si="115"/>
        <v>497</v>
      </c>
      <c r="G296" s="397">
        <v>442</v>
      </c>
      <c r="H296" s="397">
        <v>471</v>
      </c>
      <c r="I296" s="399">
        <f t="shared" si="116"/>
        <v>913</v>
      </c>
      <c r="J296" s="396">
        <v>698</v>
      </c>
      <c r="K296" s="397">
        <v>789</v>
      </c>
      <c r="L296" s="398">
        <f t="shared" si="117"/>
        <v>1487</v>
      </c>
      <c r="M296" s="397">
        <v>790</v>
      </c>
      <c r="N296" s="397">
        <v>821</v>
      </c>
      <c r="O296" s="399">
        <f t="shared" si="118"/>
        <v>1611</v>
      </c>
      <c r="P296" s="396">
        <v>822</v>
      </c>
      <c r="Q296" s="397">
        <v>894</v>
      </c>
      <c r="R296" s="398">
        <f t="shared" si="119"/>
        <v>1716</v>
      </c>
      <c r="S296" s="397">
        <v>676</v>
      </c>
      <c r="T296" s="397">
        <v>570</v>
      </c>
      <c r="U296" s="399">
        <f t="shared" si="120"/>
        <v>1246</v>
      </c>
      <c r="V296" s="396">
        <v>621</v>
      </c>
      <c r="W296" s="397">
        <v>499</v>
      </c>
      <c r="X296" s="398">
        <f t="shared" si="121"/>
        <v>1120</v>
      </c>
      <c r="Y296" s="397">
        <v>631</v>
      </c>
      <c r="Z296" s="397">
        <v>529</v>
      </c>
      <c r="AA296" s="399">
        <f t="shared" si="122"/>
        <v>1160</v>
      </c>
      <c r="AB296" s="396">
        <v>607</v>
      </c>
      <c r="AC296" s="397">
        <v>560</v>
      </c>
      <c r="AD296" s="398">
        <f t="shared" si="123"/>
        <v>1167</v>
      </c>
      <c r="AE296" s="397">
        <v>645</v>
      </c>
      <c r="AF296" s="397">
        <v>582</v>
      </c>
      <c r="AG296" s="399">
        <f t="shared" si="124"/>
        <v>1227</v>
      </c>
      <c r="AH296" s="396">
        <v>636</v>
      </c>
      <c r="AI296" s="397">
        <v>579</v>
      </c>
      <c r="AJ296" s="398">
        <f t="shared" si="125"/>
        <v>1215</v>
      </c>
      <c r="AK296" s="397">
        <v>471</v>
      </c>
      <c r="AL296" s="397">
        <v>530</v>
      </c>
      <c r="AM296" s="399">
        <f t="shared" si="126"/>
        <v>1001</v>
      </c>
      <c r="AN296" s="396">
        <v>370</v>
      </c>
      <c r="AO296" s="397">
        <v>385</v>
      </c>
      <c r="AP296" s="398">
        <f t="shared" si="127"/>
        <v>755</v>
      </c>
      <c r="AQ296" s="397">
        <v>349</v>
      </c>
      <c r="AR296" s="397">
        <v>331</v>
      </c>
      <c r="AS296" s="399">
        <f t="shared" si="128"/>
        <v>680</v>
      </c>
      <c r="AT296" s="396">
        <v>330</v>
      </c>
      <c r="AU296" s="397">
        <v>324</v>
      </c>
      <c r="AV296" s="398">
        <f t="shared" si="129"/>
        <v>654</v>
      </c>
      <c r="AW296" s="397">
        <v>279</v>
      </c>
      <c r="AX296" s="397">
        <v>240</v>
      </c>
      <c r="AY296" s="399">
        <f t="shared" si="130"/>
        <v>519</v>
      </c>
      <c r="AZ296" s="396">
        <v>195</v>
      </c>
      <c r="BA296" s="397">
        <v>193</v>
      </c>
      <c r="BB296" s="398">
        <f t="shared" si="131"/>
        <v>388</v>
      </c>
      <c r="BC296" s="397">
        <v>229</v>
      </c>
      <c r="BD296" s="397">
        <v>214</v>
      </c>
      <c r="BE296" s="399">
        <f t="shared" si="132"/>
        <v>443</v>
      </c>
      <c r="BF296" s="396">
        <v>117</v>
      </c>
      <c r="BG296" s="397">
        <v>104</v>
      </c>
      <c r="BH296" s="398">
        <f t="shared" si="133"/>
        <v>221</v>
      </c>
      <c r="BJ296" s="403">
        <f t="shared" si="140"/>
        <v>9178</v>
      </c>
      <c r="BK296" s="404">
        <f t="shared" si="140"/>
        <v>8842</v>
      </c>
      <c r="BL296" s="405">
        <f t="shared" si="134"/>
        <v>18020</v>
      </c>
    </row>
    <row r="297" spans="1:64" ht="15">
      <c r="A297" s="2428"/>
      <c r="B297" s="2431"/>
      <c r="C297" s="395" t="s">
        <v>2073</v>
      </c>
      <c r="D297" s="396">
        <v>171</v>
      </c>
      <c r="E297" s="397">
        <v>193</v>
      </c>
      <c r="F297" s="398">
        <f t="shared" si="115"/>
        <v>364</v>
      </c>
      <c r="G297" s="397">
        <v>383</v>
      </c>
      <c r="H297" s="397">
        <v>389</v>
      </c>
      <c r="I297" s="399">
        <f t="shared" si="116"/>
        <v>772</v>
      </c>
      <c r="J297" s="396">
        <v>700</v>
      </c>
      <c r="K297" s="397">
        <v>696</v>
      </c>
      <c r="L297" s="398">
        <f t="shared" si="117"/>
        <v>1396</v>
      </c>
      <c r="M297" s="397">
        <v>753</v>
      </c>
      <c r="N297" s="397">
        <v>760</v>
      </c>
      <c r="O297" s="399">
        <f t="shared" si="118"/>
        <v>1513</v>
      </c>
      <c r="P297" s="396">
        <v>855</v>
      </c>
      <c r="Q297" s="397">
        <v>1026</v>
      </c>
      <c r="R297" s="398">
        <f t="shared" si="119"/>
        <v>1881</v>
      </c>
      <c r="S297" s="397">
        <v>770</v>
      </c>
      <c r="T297" s="397">
        <v>719</v>
      </c>
      <c r="U297" s="399">
        <f t="shared" si="120"/>
        <v>1489</v>
      </c>
      <c r="V297" s="396">
        <v>696</v>
      </c>
      <c r="W297" s="397">
        <v>478</v>
      </c>
      <c r="X297" s="398">
        <f t="shared" si="121"/>
        <v>1174</v>
      </c>
      <c r="Y297" s="397">
        <v>662</v>
      </c>
      <c r="Z297" s="397">
        <v>516</v>
      </c>
      <c r="AA297" s="399">
        <f t="shared" si="122"/>
        <v>1178</v>
      </c>
      <c r="AB297" s="396">
        <v>669</v>
      </c>
      <c r="AC297" s="397">
        <v>520</v>
      </c>
      <c r="AD297" s="398">
        <f t="shared" si="123"/>
        <v>1189</v>
      </c>
      <c r="AE297" s="397">
        <v>695</v>
      </c>
      <c r="AF297" s="397">
        <v>577</v>
      </c>
      <c r="AG297" s="399">
        <f t="shared" si="124"/>
        <v>1272</v>
      </c>
      <c r="AH297" s="396">
        <v>668</v>
      </c>
      <c r="AI297" s="397">
        <v>636</v>
      </c>
      <c r="AJ297" s="398">
        <f t="shared" si="125"/>
        <v>1304</v>
      </c>
      <c r="AK297" s="397">
        <v>580</v>
      </c>
      <c r="AL297" s="397">
        <v>566</v>
      </c>
      <c r="AM297" s="399">
        <f t="shared" si="126"/>
        <v>1146</v>
      </c>
      <c r="AN297" s="396">
        <v>520</v>
      </c>
      <c r="AO297" s="397">
        <v>475</v>
      </c>
      <c r="AP297" s="398">
        <f t="shared" si="127"/>
        <v>995</v>
      </c>
      <c r="AQ297" s="397">
        <v>418</v>
      </c>
      <c r="AR297" s="397">
        <v>390</v>
      </c>
      <c r="AS297" s="399">
        <f t="shared" si="128"/>
        <v>808</v>
      </c>
      <c r="AT297" s="396">
        <v>370</v>
      </c>
      <c r="AU297" s="397">
        <v>338</v>
      </c>
      <c r="AV297" s="398">
        <f t="shared" si="129"/>
        <v>708</v>
      </c>
      <c r="AW297" s="397">
        <v>300</v>
      </c>
      <c r="AX297" s="397">
        <v>270</v>
      </c>
      <c r="AY297" s="399">
        <f t="shared" si="130"/>
        <v>570</v>
      </c>
      <c r="AZ297" s="396">
        <v>214</v>
      </c>
      <c r="BA297" s="397">
        <v>210</v>
      </c>
      <c r="BB297" s="398">
        <f t="shared" si="131"/>
        <v>424</v>
      </c>
      <c r="BC297" s="397">
        <v>250</v>
      </c>
      <c r="BD297" s="397">
        <v>203</v>
      </c>
      <c r="BE297" s="399">
        <f t="shared" si="132"/>
        <v>453</v>
      </c>
      <c r="BF297" s="396">
        <v>123</v>
      </c>
      <c r="BG297" s="397">
        <v>97</v>
      </c>
      <c r="BH297" s="398">
        <f t="shared" si="133"/>
        <v>220</v>
      </c>
      <c r="BJ297" s="403">
        <f t="shared" si="140"/>
        <v>9797</v>
      </c>
      <c r="BK297" s="404">
        <f t="shared" si="140"/>
        <v>9059</v>
      </c>
      <c r="BL297" s="405">
        <f t="shared" si="134"/>
        <v>18856</v>
      </c>
    </row>
    <row r="298" spans="1:64" ht="15">
      <c r="A298" s="2428"/>
      <c r="B298" s="2431"/>
      <c r="C298" s="395" t="s">
        <v>2074</v>
      </c>
      <c r="D298" s="396">
        <v>388</v>
      </c>
      <c r="E298" s="397">
        <v>414</v>
      </c>
      <c r="F298" s="398">
        <f t="shared" si="115"/>
        <v>802</v>
      </c>
      <c r="G298" s="397">
        <v>730</v>
      </c>
      <c r="H298" s="397">
        <v>764</v>
      </c>
      <c r="I298" s="399">
        <f t="shared" si="116"/>
        <v>1494</v>
      </c>
      <c r="J298" s="396">
        <v>1312</v>
      </c>
      <c r="K298" s="397">
        <v>1332</v>
      </c>
      <c r="L298" s="398">
        <f t="shared" si="117"/>
        <v>2644</v>
      </c>
      <c r="M298" s="397">
        <v>1443</v>
      </c>
      <c r="N298" s="397">
        <v>1427</v>
      </c>
      <c r="O298" s="399">
        <f t="shared" si="118"/>
        <v>2870</v>
      </c>
      <c r="P298" s="396">
        <v>1655</v>
      </c>
      <c r="Q298" s="397">
        <v>1806</v>
      </c>
      <c r="R298" s="398">
        <f t="shared" si="119"/>
        <v>3461</v>
      </c>
      <c r="S298" s="397">
        <v>1512</v>
      </c>
      <c r="T298" s="397">
        <v>1434</v>
      </c>
      <c r="U298" s="399">
        <f t="shared" si="120"/>
        <v>2946</v>
      </c>
      <c r="V298" s="396">
        <v>1498</v>
      </c>
      <c r="W298" s="397">
        <v>1204</v>
      </c>
      <c r="X298" s="398">
        <f t="shared" si="121"/>
        <v>2702</v>
      </c>
      <c r="Y298" s="397">
        <v>1126</v>
      </c>
      <c r="Z298" s="397">
        <v>1053</v>
      </c>
      <c r="AA298" s="399">
        <f t="shared" si="122"/>
        <v>2179</v>
      </c>
      <c r="AB298" s="396">
        <v>1287</v>
      </c>
      <c r="AC298" s="397">
        <v>1124</v>
      </c>
      <c r="AD298" s="398">
        <f t="shared" si="123"/>
        <v>2411</v>
      </c>
      <c r="AE298" s="397">
        <v>1327</v>
      </c>
      <c r="AF298" s="397">
        <v>1242</v>
      </c>
      <c r="AG298" s="399">
        <f t="shared" si="124"/>
        <v>2569</v>
      </c>
      <c r="AH298" s="396">
        <v>1172</v>
      </c>
      <c r="AI298" s="397">
        <v>1212</v>
      </c>
      <c r="AJ298" s="398">
        <f t="shared" si="125"/>
        <v>2384</v>
      </c>
      <c r="AK298" s="397">
        <v>963</v>
      </c>
      <c r="AL298" s="397">
        <v>965</v>
      </c>
      <c r="AM298" s="399">
        <f t="shared" si="126"/>
        <v>1928</v>
      </c>
      <c r="AN298" s="396">
        <v>801</v>
      </c>
      <c r="AO298" s="397">
        <v>809</v>
      </c>
      <c r="AP298" s="398">
        <f t="shared" si="127"/>
        <v>1610</v>
      </c>
      <c r="AQ298" s="397">
        <v>713</v>
      </c>
      <c r="AR298" s="397">
        <v>713</v>
      </c>
      <c r="AS298" s="399">
        <f t="shared" si="128"/>
        <v>1426</v>
      </c>
      <c r="AT298" s="396">
        <v>627</v>
      </c>
      <c r="AU298" s="397">
        <v>611</v>
      </c>
      <c r="AV298" s="398">
        <f t="shared" si="129"/>
        <v>1238</v>
      </c>
      <c r="AW298" s="397">
        <v>533</v>
      </c>
      <c r="AX298" s="397">
        <v>516</v>
      </c>
      <c r="AY298" s="399">
        <f t="shared" si="130"/>
        <v>1049</v>
      </c>
      <c r="AZ298" s="396">
        <v>377</v>
      </c>
      <c r="BA298" s="397">
        <v>401</v>
      </c>
      <c r="BB298" s="398">
        <f t="shared" si="131"/>
        <v>778</v>
      </c>
      <c r="BC298" s="397">
        <v>422</v>
      </c>
      <c r="BD298" s="397">
        <v>368</v>
      </c>
      <c r="BE298" s="399">
        <f t="shared" si="132"/>
        <v>790</v>
      </c>
      <c r="BF298" s="396">
        <v>228</v>
      </c>
      <c r="BG298" s="397">
        <v>190</v>
      </c>
      <c r="BH298" s="398">
        <f t="shared" si="133"/>
        <v>418</v>
      </c>
      <c r="BJ298" s="403">
        <f t="shared" si="140"/>
        <v>18114</v>
      </c>
      <c r="BK298" s="404">
        <f t="shared" si="140"/>
        <v>17585</v>
      </c>
      <c r="BL298" s="405">
        <f t="shared" si="134"/>
        <v>35699</v>
      </c>
    </row>
    <row r="299" spans="1:64" ht="15">
      <c r="A299" s="2428"/>
      <c r="B299" s="2431"/>
      <c r="C299" s="406" t="s">
        <v>2075</v>
      </c>
      <c r="D299" s="407">
        <v>290</v>
      </c>
      <c r="E299" s="408">
        <v>311</v>
      </c>
      <c r="F299" s="409">
        <f t="shared" si="115"/>
        <v>601</v>
      </c>
      <c r="G299" s="408">
        <v>544</v>
      </c>
      <c r="H299" s="408">
        <v>512</v>
      </c>
      <c r="I299" s="410">
        <f t="shared" si="116"/>
        <v>1056</v>
      </c>
      <c r="J299" s="407">
        <v>951</v>
      </c>
      <c r="K299" s="408">
        <v>1047</v>
      </c>
      <c r="L299" s="409">
        <f t="shared" si="117"/>
        <v>1998</v>
      </c>
      <c r="M299" s="408">
        <v>1228</v>
      </c>
      <c r="N299" s="408">
        <v>1275</v>
      </c>
      <c r="O299" s="410">
        <f t="shared" si="118"/>
        <v>2503</v>
      </c>
      <c r="P299" s="407">
        <v>1391</v>
      </c>
      <c r="Q299" s="408">
        <v>1497</v>
      </c>
      <c r="R299" s="409">
        <f t="shared" si="119"/>
        <v>2888</v>
      </c>
      <c r="S299" s="408">
        <v>1150</v>
      </c>
      <c r="T299" s="408">
        <v>1139</v>
      </c>
      <c r="U299" s="410">
        <f t="shared" si="120"/>
        <v>2289</v>
      </c>
      <c r="V299" s="407">
        <v>1010</v>
      </c>
      <c r="W299" s="408">
        <v>774</v>
      </c>
      <c r="X299" s="409">
        <f t="shared" si="121"/>
        <v>1784</v>
      </c>
      <c r="Y299" s="408">
        <v>930</v>
      </c>
      <c r="Z299" s="408">
        <v>802</v>
      </c>
      <c r="AA299" s="410">
        <f t="shared" si="122"/>
        <v>1732</v>
      </c>
      <c r="AB299" s="407">
        <v>1062</v>
      </c>
      <c r="AC299" s="408">
        <v>913</v>
      </c>
      <c r="AD299" s="409">
        <f t="shared" si="123"/>
        <v>1975</v>
      </c>
      <c r="AE299" s="408">
        <v>1121</v>
      </c>
      <c r="AF299" s="408">
        <v>1058</v>
      </c>
      <c r="AG299" s="410">
        <f t="shared" si="124"/>
        <v>2179</v>
      </c>
      <c r="AH299" s="407">
        <v>1116</v>
      </c>
      <c r="AI299" s="408">
        <v>1154</v>
      </c>
      <c r="AJ299" s="409">
        <f t="shared" si="125"/>
        <v>2270</v>
      </c>
      <c r="AK299" s="408">
        <v>975</v>
      </c>
      <c r="AL299" s="408">
        <v>932</v>
      </c>
      <c r="AM299" s="410">
        <f t="shared" si="126"/>
        <v>1907</v>
      </c>
      <c r="AN299" s="407">
        <v>808</v>
      </c>
      <c r="AO299" s="408">
        <v>775</v>
      </c>
      <c r="AP299" s="409">
        <f t="shared" si="127"/>
        <v>1583</v>
      </c>
      <c r="AQ299" s="408">
        <v>686</v>
      </c>
      <c r="AR299" s="408">
        <v>652</v>
      </c>
      <c r="AS299" s="410">
        <f t="shared" si="128"/>
        <v>1338</v>
      </c>
      <c r="AT299" s="407">
        <v>588</v>
      </c>
      <c r="AU299" s="408">
        <v>604</v>
      </c>
      <c r="AV299" s="409">
        <f t="shared" si="129"/>
        <v>1192</v>
      </c>
      <c r="AW299" s="408">
        <v>565</v>
      </c>
      <c r="AX299" s="408">
        <v>491</v>
      </c>
      <c r="AY299" s="410">
        <f t="shared" si="130"/>
        <v>1056</v>
      </c>
      <c r="AZ299" s="407">
        <v>408</v>
      </c>
      <c r="BA299" s="408">
        <v>321</v>
      </c>
      <c r="BB299" s="409">
        <f t="shared" si="131"/>
        <v>729</v>
      </c>
      <c r="BC299" s="408">
        <v>413</v>
      </c>
      <c r="BD299" s="408">
        <v>310</v>
      </c>
      <c r="BE299" s="410">
        <f t="shared" si="132"/>
        <v>723</v>
      </c>
      <c r="BF299" s="407">
        <v>183</v>
      </c>
      <c r="BG299" s="408">
        <v>143</v>
      </c>
      <c r="BH299" s="409">
        <f t="shared" si="133"/>
        <v>326</v>
      </c>
      <c r="BJ299" s="411">
        <f t="shared" si="140"/>
        <v>15419</v>
      </c>
      <c r="BK299" s="412">
        <f t="shared" si="140"/>
        <v>14710</v>
      </c>
      <c r="BL299" s="413">
        <f t="shared" si="134"/>
        <v>30129</v>
      </c>
    </row>
    <row r="300" spans="1:64" ht="15">
      <c r="A300" s="2428"/>
      <c r="B300" s="2432" t="s">
        <v>569</v>
      </c>
      <c r="C300" s="2422" t="s">
        <v>1810</v>
      </c>
      <c r="D300" s="629">
        <f t="shared" ref="D300:BH300" si="141">SUM(D288:D299)</f>
        <v>3226</v>
      </c>
      <c r="E300" s="630">
        <f t="shared" si="141"/>
        <v>3360</v>
      </c>
      <c r="F300" s="631">
        <f t="shared" si="141"/>
        <v>6586</v>
      </c>
      <c r="G300" s="632">
        <f t="shared" si="141"/>
        <v>5941</v>
      </c>
      <c r="H300" s="632">
        <f t="shared" si="141"/>
        <v>6149</v>
      </c>
      <c r="I300" s="632">
        <f t="shared" si="141"/>
        <v>12090</v>
      </c>
      <c r="J300" s="629">
        <f t="shared" si="141"/>
        <v>11109</v>
      </c>
      <c r="K300" s="630">
        <f t="shared" si="141"/>
        <v>11551</v>
      </c>
      <c r="L300" s="631">
        <f t="shared" si="141"/>
        <v>22660</v>
      </c>
      <c r="M300" s="632">
        <f t="shared" si="141"/>
        <v>12633</v>
      </c>
      <c r="N300" s="632">
        <f t="shared" si="141"/>
        <v>13246</v>
      </c>
      <c r="O300" s="632">
        <f t="shared" si="141"/>
        <v>25879</v>
      </c>
      <c r="P300" s="629">
        <f t="shared" si="141"/>
        <v>14469</v>
      </c>
      <c r="Q300" s="630">
        <f t="shared" si="141"/>
        <v>15374</v>
      </c>
      <c r="R300" s="631">
        <f t="shared" si="141"/>
        <v>29843</v>
      </c>
      <c r="S300" s="632">
        <f t="shared" si="141"/>
        <v>13352</v>
      </c>
      <c r="T300" s="632">
        <f t="shared" si="141"/>
        <v>11872</v>
      </c>
      <c r="U300" s="632">
        <f t="shared" si="141"/>
        <v>25224</v>
      </c>
      <c r="V300" s="629">
        <f t="shared" si="141"/>
        <v>11885</v>
      </c>
      <c r="W300" s="630">
        <f t="shared" si="141"/>
        <v>8842</v>
      </c>
      <c r="X300" s="631">
        <f t="shared" si="141"/>
        <v>20727</v>
      </c>
      <c r="Y300" s="632">
        <f t="shared" si="141"/>
        <v>10898</v>
      </c>
      <c r="Z300" s="632">
        <f t="shared" si="141"/>
        <v>8583</v>
      </c>
      <c r="AA300" s="632">
        <f t="shared" si="141"/>
        <v>19481</v>
      </c>
      <c r="AB300" s="629">
        <f t="shared" si="141"/>
        <v>11583</v>
      </c>
      <c r="AC300" s="630">
        <f t="shared" si="141"/>
        <v>9532</v>
      </c>
      <c r="AD300" s="631">
        <f t="shared" si="141"/>
        <v>21115</v>
      </c>
      <c r="AE300" s="632">
        <f t="shared" si="141"/>
        <v>12215</v>
      </c>
      <c r="AF300" s="632">
        <f t="shared" si="141"/>
        <v>10422</v>
      </c>
      <c r="AG300" s="632">
        <f t="shared" si="141"/>
        <v>22637</v>
      </c>
      <c r="AH300" s="629">
        <f t="shared" si="141"/>
        <v>12075</v>
      </c>
      <c r="AI300" s="630">
        <f t="shared" si="141"/>
        <v>10945</v>
      </c>
      <c r="AJ300" s="631">
        <f t="shared" si="141"/>
        <v>23020</v>
      </c>
      <c r="AK300" s="632">
        <f t="shared" si="141"/>
        <v>9872</v>
      </c>
      <c r="AL300" s="632">
        <f t="shared" si="141"/>
        <v>9368</v>
      </c>
      <c r="AM300" s="632">
        <f t="shared" si="141"/>
        <v>19240</v>
      </c>
      <c r="AN300" s="629">
        <f t="shared" si="141"/>
        <v>8180</v>
      </c>
      <c r="AO300" s="630">
        <f t="shared" si="141"/>
        <v>7420</v>
      </c>
      <c r="AP300" s="631">
        <f t="shared" si="141"/>
        <v>15600</v>
      </c>
      <c r="AQ300" s="632">
        <f t="shared" si="141"/>
        <v>7197</v>
      </c>
      <c r="AR300" s="632">
        <f t="shared" si="141"/>
        <v>6311</v>
      </c>
      <c r="AS300" s="632">
        <f t="shared" si="141"/>
        <v>13508</v>
      </c>
      <c r="AT300" s="629">
        <f t="shared" si="141"/>
        <v>6262</v>
      </c>
      <c r="AU300" s="630">
        <f t="shared" si="141"/>
        <v>5430</v>
      </c>
      <c r="AV300" s="631">
        <f t="shared" si="141"/>
        <v>11692</v>
      </c>
      <c r="AW300" s="632">
        <f t="shared" si="141"/>
        <v>5396</v>
      </c>
      <c r="AX300" s="632">
        <f t="shared" si="141"/>
        <v>4549</v>
      </c>
      <c r="AY300" s="632">
        <f t="shared" si="141"/>
        <v>9945</v>
      </c>
      <c r="AZ300" s="629">
        <f t="shared" si="141"/>
        <v>4070</v>
      </c>
      <c r="BA300" s="630">
        <f t="shared" si="141"/>
        <v>3354</v>
      </c>
      <c r="BB300" s="631">
        <f t="shared" si="141"/>
        <v>7424</v>
      </c>
      <c r="BC300" s="632">
        <f t="shared" si="141"/>
        <v>4279</v>
      </c>
      <c r="BD300" s="632">
        <f t="shared" si="141"/>
        <v>3124</v>
      </c>
      <c r="BE300" s="632">
        <f t="shared" si="141"/>
        <v>7403</v>
      </c>
      <c r="BF300" s="629">
        <f t="shared" si="141"/>
        <v>1999</v>
      </c>
      <c r="BG300" s="630">
        <f t="shared" si="141"/>
        <v>1464</v>
      </c>
      <c r="BH300" s="630">
        <f t="shared" si="141"/>
        <v>3463</v>
      </c>
      <c r="BJ300" s="648">
        <f>SUM(BJ288:BJ299)</f>
        <v>166641</v>
      </c>
      <c r="BK300" s="648">
        <f>SUM(BK288:BK299)</f>
        <v>150896</v>
      </c>
      <c r="BL300" s="648">
        <f>SUM(BL288:BL299)</f>
        <v>317537</v>
      </c>
    </row>
    <row r="301" spans="1:64" ht="15">
      <c r="A301" s="2427" t="s">
        <v>2076</v>
      </c>
      <c r="B301" s="2437" t="s">
        <v>784</v>
      </c>
      <c r="C301" s="414" t="s">
        <v>1622</v>
      </c>
      <c r="D301" s="415">
        <v>437</v>
      </c>
      <c r="E301" s="416">
        <v>458</v>
      </c>
      <c r="F301" s="417">
        <f t="shared" si="115"/>
        <v>895</v>
      </c>
      <c r="G301" s="416">
        <v>842</v>
      </c>
      <c r="H301" s="416">
        <v>866</v>
      </c>
      <c r="I301" s="418">
        <f t="shared" si="116"/>
        <v>1708</v>
      </c>
      <c r="J301" s="415">
        <v>1615</v>
      </c>
      <c r="K301" s="416">
        <v>1661</v>
      </c>
      <c r="L301" s="417">
        <f t="shared" si="117"/>
        <v>3276</v>
      </c>
      <c r="M301" s="416">
        <v>1613</v>
      </c>
      <c r="N301" s="416">
        <v>1603</v>
      </c>
      <c r="O301" s="418">
        <f t="shared" si="118"/>
        <v>3216</v>
      </c>
      <c r="P301" s="415">
        <v>1920</v>
      </c>
      <c r="Q301" s="416">
        <v>1764</v>
      </c>
      <c r="R301" s="417">
        <f t="shared" si="119"/>
        <v>3684</v>
      </c>
      <c r="S301" s="416">
        <v>2046</v>
      </c>
      <c r="T301" s="416">
        <v>1462</v>
      </c>
      <c r="U301" s="418">
        <f t="shared" si="120"/>
        <v>3508</v>
      </c>
      <c r="V301" s="415">
        <v>1676</v>
      </c>
      <c r="W301" s="416">
        <v>1035</v>
      </c>
      <c r="X301" s="417">
        <f t="shared" si="121"/>
        <v>2711</v>
      </c>
      <c r="Y301" s="416">
        <v>1724</v>
      </c>
      <c r="Z301" s="416">
        <v>1072</v>
      </c>
      <c r="AA301" s="418">
        <f t="shared" si="122"/>
        <v>2796</v>
      </c>
      <c r="AB301" s="415">
        <v>1705</v>
      </c>
      <c r="AC301" s="416">
        <v>1035</v>
      </c>
      <c r="AD301" s="417">
        <f t="shared" si="123"/>
        <v>2740</v>
      </c>
      <c r="AE301" s="416">
        <v>1604</v>
      </c>
      <c r="AF301" s="416">
        <v>1180</v>
      </c>
      <c r="AG301" s="418">
        <f t="shared" si="124"/>
        <v>2784</v>
      </c>
      <c r="AH301" s="415">
        <v>1451</v>
      </c>
      <c r="AI301" s="416">
        <v>1157</v>
      </c>
      <c r="AJ301" s="417">
        <f t="shared" si="125"/>
        <v>2608</v>
      </c>
      <c r="AK301" s="416">
        <v>1389</v>
      </c>
      <c r="AL301" s="416">
        <v>1019</v>
      </c>
      <c r="AM301" s="418">
        <f t="shared" si="126"/>
        <v>2408</v>
      </c>
      <c r="AN301" s="415">
        <v>1052</v>
      </c>
      <c r="AO301" s="416">
        <v>923</v>
      </c>
      <c r="AP301" s="417">
        <f t="shared" si="127"/>
        <v>1975</v>
      </c>
      <c r="AQ301" s="416">
        <v>844</v>
      </c>
      <c r="AR301" s="416">
        <v>731</v>
      </c>
      <c r="AS301" s="418">
        <f t="shared" si="128"/>
        <v>1575</v>
      </c>
      <c r="AT301" s="415">
        <v>699</v>
      </c>
      <c r="AU301" s="416">
        <v>647</v>
      </c>
      <c r="AV301" s="417">
        <f t="shared" si="129"/>
        <v>1346</v>
      </c>
      <c r="AW301" s="416">
        <v>543</v>
      </c>
      <c r="AX301" s="416">
        <v>515</v>
      </c>
      <c r="AY301" s="418">
        <f t="shared" si="130"/>
        <v>1058</v>
      </c>
      <c r="AZ301" s="415">
        <v>390</v>
      </c>
      <c r="BA301" s="416">
        <v>382</v>
      </c>
      <c r="BB301" s="417">
        <f t="shared" si="131"/>
        <v>772</v>
      </c>
      <c r="BC301" s="416">
        <v>353</v>
      </c>
      <c r="BD301" s="416">
        <v>253</v>
      </c>
      <c r="BE301" s="418">
        <f t="shared" si="132"/>
        <v>606</v>
      </c>
      <c r="BF301" s="415">
        <v>156</v>
      </c>
      <c r="BG301" s="416">
        <v>108</v>
      </c>
      <c r="BH301" s="417">
        <f t="shared" si="133"/>
        <v>264</v>
      </c>
      <c r="BJ301" s="400">
        <f t="shared" ref="BJ301:BK310" si="142">BF301+D301+G301+J301+M301+P301+S301+V301+Y301+AB301+AE301+AH301+AK301+AN301+AQ301+AT301+AW301+AZ301+BC301</f>
        <v>22059</v>
      </c>
      <c r="BK301" s="401">
        <f t="shared" si="142"/>
        <v>17871</v>
      </c>
      <c r="BL301" s="402">
        <f t="shared" si="134"/>
        <v>39930</v>
      </c>
    </row>
    <row r="302" spans="1:64" ht="15">
      <c r="A302" s="2428"/>
      <c r="B302" s="2437"/>
      <c r="C302" s="395" t="s">
        <v>2077</v>
      </c>
      <c r="D302" s="396">
        <v>1</v>
      </c>
      <c r="E302" s="397">
        <v>1</v>
      </c>
      <c r="F302" s="398">
        <f t="shared" si="115"/>
        <v>2</v>
      </c>
      <c r="G302" s="397">
        <v>0</v>
      </c>
      <c r="H302" s="397">
        <v>2</v>
      </c>
      <c r="I302" s="399">
        <f t="shared" si="116"/>
        <v>2</v>
      </c>
      <c r="J302" s="396">
        <v>6</v>
      </c>
      <c r="K302" s="397">
        <v>6</v>
      </c>
      <c r="L302" s="398">
        <f t="shared" si="117"/>
        <v>12</v>
      </c>
      <c r="M302" s="397">
        <v>9</v>
      </c>
      <c r="N302" s="397">
        <v>6</v>
      </c>
      <c r="O302" s="399">
        <f t="shared" si="118"/>
        <v>15</v>
      </c>
      <c r="P302" s="396">
        <v>7</v>
      </c>
      <c r="Q302" s="397">
        <v>12</v>
      </c>
      <c r="R302" s="398">
        <f t="shared" si="119"/>
        <v>19</v>
      </c>
      <c r="S302" s="397">
        <v>3</v>
      </c>
      <c r="T302" s="397">
        <v>8</v>
      </c>
      <c r="U302" s="399">
        <f t="shared" si="120"/>
        <v>11</v>
      </c>
      <c r="V302" s="396">
        <v>5</v>
      </c>
      <c r="W302" s="397">
        <v>9</v>
      </c>
      <c r="X302" s="398">
        <f t="shared" si="121"/>
        <v>14</v>
      </c>
      <c r="Y302" s="397">
        <v>6</v>
      </c>
      <c r="Z302" s="397">
        <v>3</v>
      </c>
      <c r="AA302" s="399">
        <f t="shared" si="122"/>
        <v>9</v>
      </c>
      <c r="AB302" s="396">
        <v>7</v>
      </c>
      <c r="AC302" s="397">
        <v>5</v>
      </c>
      <c r="AD302" s="398">
        <f t="shared" si="123"/>
        <v>12</v>
      </c>
      <c r="AE302" s="397">
        <v>6</v>
      </c>
      <c r="AF302" s="397">
        <v>12</v>
      </c>
      <c r="AG302" s="399">
        <f t="shared" si="124"/>
        <v>18</v>
      </c>
      <c r="AH302" s="396">
        <v>4</v>
      </c>
      <c r="AI302" s="397">
        <v>11</v>
      </c>
      <c r="AJ302" s="398">
        <f t="shared" si="125"/>
        <v>15</v>
      </c>
      <c r="AK302" s="397">
        <v>11</v>
      </c>
      <c r="AL302" s="397">
        <v>11</v>
      </c>
      <c r="AM302" s="399">
        <f t="shared" si="126"/>
        <v>22</v>
      </c>
      <c r="AN302" s="396">
        <v>7</v>
      </c>
      <c r="AO302" s="397">
        <v>13</v>
      </c>
      <c r="AP302" s="398">
        <f t="shared" si="127"/>
        <v>20</v>
      </c>
      <c r="AQ302" s="397">
        <v>5</v>
      </c>
      <c r="AR302" s="397">
        <v>8</v>
      </c>
      <c r="AS302" s="399">
        <f t="shared" si="128"/>
        <v>13</v>
      </c>
      <c r="AT302" s="396">
        <v>6</v>
      </c>
      <c r="AU302" s="397">
        <v>4</v>
      </c>
      <c r="AV302" s="398">
        <f t="shared" si="129"/>
        <v>10</v>
      </c>
      <c r="AW302" s="397">
        <v>0</v>
      </c>
      <c r="AX302" s="397">
        <v>6</v>
      </c>
      <c r="AY302" s="399">
        <f t="shared" si="130"/>
        <v>6</v>
      </c>
      <c r="AZ302" s="396">
        <v>1</v>
      </c>
      <c r="BA302" s="397">
        <v>3</v>
      </c>
      <c r="BB302" s="398">
        <f t="shared" si="131"/>
        <v>4</v>
      </c>
      <c r="BC302" s="397">
        <v>2</v>
      </c>
      <c r="BD302" s="397">
        <v>5</v>
      </c>
      <c r="BE302" s="399">
        <f t="shared" si="132"/>
        <v>7</v>
      </c>
      <c r="BF302" s="396">
        <v>1</v>
      </c>
      <c r="BG302" s="397">
        <v>2</v>
      </c>
      <c r="BH302" s="398">
        <f t="shared" si="133"/>
        <v>3</v>
      </c>
      <c r="BJ302" s="403">
        <f t="shared" si="142"/>
        <v>87</v>
      </c>
      <c r="BK302" s="404">
        <f t="shared" si="142"/>
        <v>127</v>
      </c>
      <c r="BL302" s="405">
        <f t="shared" si="134"/>
        <v>214</v>
      </c>
    </row>
    <row r="303" spans="1:64" ht="15">
      <c r="A303" s="2428"/>
      <c r="B303" s="2437"/>
      <c r="C303" s="395" t="s">
        <v>2158</v>
      </c>
      <c r="D303" s="396">
        <v>152</v>
      </c>
      <c r="E303" s="397">
        <v>158</v>
      </c>
      <c r="F303" s="398">
        <f t="shared" si="115"/>
        <v>310</v>
      </c>
      <c r="G303" s="397">
        <v>310</v>
      </c>
      <c r="H303" s="397">
        <v>354</v>
      </c>
      <c r="I303" s="399">
        <f t="shared" si="116"/>
        <v>664</v>
      </c>
      <c r="J303" s="396">
        <v>694</v>
      </c>
      <c r="K303" s="397">
        <v>717</v>
      </c>
      <c r="L303" s="398">
        <f t="shared" si="117"/>
        <v>1411</v>
      </c>
      <c r="M303" s="397">
        <v>683</v>
      </c>
      <c r="N303" s="397">
        <v>691</v>
      </c>
      <c r="O303" s="399">
        <f t="shared" si="118"/>
        <v>1374</v>
      </c>
      <c r="P303" s="396">
        <v>701</v>
      </c>
      <c r="Q303" s="397">
        <v>743</v>
      </c>
      <c r="R303" s="398">
        <f t="shared" si="119"/>
        <v>1444</v>
      </c>
      <c r="S303" s="397">
        <v>782</v>
      </c>
      <c r="T303" s="397">
        <v>641</v>
      </c>
      <c r="U303" s="399">
        <f t="shared" si="120"/>
        <v>1423</v>
      </c>
      <c r="V303" s="396">
        <v>722</v>
      </c>
      <c r="W303" s="397">
        <v>574</v>
      </c>
      <c r="X303" s="398">
        <f t="shared" si="121"/>
        <v>1296</v>
      </c>
      <c r="Y303" s="397">
        <v>715</v>
      </c>
      <c r="Z303" s="397">
        <v>581</v>
      </c>
      <c r="AA303" s="399">
        <f t="shared" si="122"/>
        <v>1296</v>
      </c>
      <c r="AB303" s="396">
        <v>641</v>
      </c>
      <c r="AC303" s="397">
        <v>556</v>
      </c>
      <c r="AD303" s="398">
        <f t="shared" si="123"/>
        <v>1197</v>
      </c>
      <c r="AE303" s="397">
        <v>651</v>
      </c>
      <c r="AF303" s="397">
        <v>563</v>
      </c>
      <c r="AG303" s="399">
        <f t="shared" si="124"/>
        <v>1214</v>
      </c>
      <c r="AH303" s="396">
        <v>653</v>
      </c>
      <c r="AI303" s="397">
        <v>563</v>
      </c>
      <c r="AJ303" s="398">
        <f t="shared" si="125"/>
        <v>1216</v>
      </c>
      <c r="AK303" s="397">
        <v>474</v>
      </c>
      <c r="AL303" s="397">
        <v>456</v>
      </c>
      <c r="AM303" s="399">
        <f t="shared" si="126"/>
        <v>930</v>
      </c>
      <c r="AN303" s="396">
        <v>351</v>
      </c>
      <c r="AO303" s="397">
        <v>345</v>
      </c>
      <c r="AP303" s="398">
        <f t="shared" si="127"/>
        <v>696</v>
      </c>
      <c r="AQ303" s="397">
        <v>274</v>
      </c>
      <c r="AR303" s="397">
        <v>285</v>
      </c>
      <c r="AS303" s="399">
        <f t="shared" si="128"/>
        <v>559</v>
      </c>
      <c r="AT303" s="396">
        <v>250</v>
      </c>
      <c r="AU303" s="397">
        <v>242</v>
      </c>
      <c r="AV303" s="398">
        <f t="shared" si="129"/>
        <v>492</v>
      </c>
      <c r="AW303" s="397">
        <v>222</v>
      </c>
      <c r="AX303" s="397">
        <v>205</v>
      </c>
      <c r="AY303" s="399">
        <f t="shared" si="130"/>
        <v>427</v>
      </c>
      <c r="AZ303" s="396">
        <v>139</v>
      </c>
      <c r="BA303" s="397">
        <v>156</v>
      </c>
      <c r="BB303" s="398">
        <f t="shared" si="131"/>
        <v>295</v>
      </c>
      <c r="BC303" s="397">
        <v>116</v>
      </c>
      <c r="BD303" s="397">
        <v>85</v>
      </c>
      <c r="BE303" s="399">
        <f t="shared" si="132"/>
        <v>201</v>
      </c>
      <c r="BF303" s="396">
        <v>58</v>
      </c>
      <c r="BG303" s="397">
        <v>36</v>
      </c>
      <c r="BH303" s="398">
        <f t="shared" si="133"/>
        <v>94</v>
      </c>
      <c r="BJ303" s="403">
        <f t="shared" si="142"/>
        <v>8588</v>
      </c>
      <c r="BK303" s="404">
        <f t="shared" si="142"/>
        <v>7951</v>
      </c>
      <c r="BL303" s="405">
        <f t="shared" si="134"/>
        <v>16539</v>
      </c>
    </row>
    <row r="304" spans="1:64" ht="15">
      <c r="A304" s="2428"/>
      <c r="B304" s="2437"/>
      <c r="C304" s="395" t="s">
        <v>2078</v>
      </c>
      <c r="D304" s="396">
        <v>30</v>
      </c>
      <c r="E304" s="397">
        <v>30</v>
      </c>
      <c r="F304" s="398">
        <f t="shared" si="115"/>
        <v>60</v>
      </c>
      <c r="G304" s="397">
        <v>65</v>
      </c>
      <c r="H304" s="397">
        <v>71</v>
      </c>
      <c r="I304" s="399">
        <f t="shared" si="116"/>
        <v>136</v>
      </c>
      <c r="J304" s="396">
        <v>119</v>
      </c>
      <c r="K304" s="397">
        <v>137</v>
      </c>
      <c r="L304" s="398">
        <f t="shared" si="117"/>
        <v>256</v>
      </c>
      <c r="M304" s="397">
        <v>138</v>
      </c>
      <c r="N304" s="397">
        <v>160</v>
      </c>
      <c r="O304" s="399">
        <f t="shared" si="118"/>
        <v>298</v>
      </c>
      <c r="P304" s="396">
        <v>125</v>
      </c>
      <c r="Q304" s="397">
        <v>157</v>
      </c>
      <c r="R304" s="398">
        <f t="shared" si="119"/>
        <v>282</v>
      </c>
      <c r="S304" s="397">
        <v>137</v>
      </c>
      <c r="T304" s="397">
        <v>116</v>
      </c>
      <c r="U304" s="399">
        <f t="shared" si="120"/>
        <v>253</v>
      </c>
      <c r="V304" s="396">
        <v>115</v>
      </c>
      <c r="W304" s="397">
        <v>111</v>
      </c>
      <c r="X304" s="398">
        <f t="shared" si="121"/>
        <v>226</v>
      </c>
      <c r="Y304" s="397">
        <v>124</v>
      </c>
      <c r="Z304" s="397">
        <v>125</v>
      </c>
      <c r="AA304" s="399">
        <f t="shared" si="122"/>
        <v>249</v>
      </c>
      <c r="AB304" s="396">
        <v>115</v>
      </c>
      <c r="AC304" s="397">
        <v>126</v>
      </c>
      <c r="AD304" s="398">
        <f t="shared" si="123"/>
        <v>241</v>
      </c>
      <c r="AE304" s="397">
        <v>123</v>
      </c>
      <c r="AF304" s="397">
        <v>107</v>
      </c>
      <c r="AG304" s="399">
        <f t="shared" si="124"/>
        <v>230</v>
      </c>
      <c r="AH304" s="396">
        <v>108</v>
      </c>
      <c r="AI304" s="397">
        <v>131</v>
      </c>
      <c r="AJ304" s="398">
        <f t="shared" si="125"/>
        <v>239</v>
      </c>
      <c r="AK304" s="397">
        <v>82</v>
      </c>
      <c r="AL304" s="397">
        <v>100</v>
      </c>
      <c r="AM304" s="399">
        <f t="shared" si="126"/>
        <v>182</v>
      </c>
      <c r="AN304" s="396">
        <v>81</v>
      </c>
      <c r="AO304" s="397">
        <v>68</v>
      </c>
      <c r="AP304" s="398">
        <f t="shared" si="127"/>
        <v>149</v>
      </c>
      <c r="AQ304" s="397">
        <v>49</v>
      </c>
      <c r="AR304" s="397">
        <v>52</v>
      </c>
      <c r="AS304" s="399">
        <f t="shared" si="128"/>
        <v>101</v>
      </c>
      <c r="AT304" s="396">
        <v>27</v>
      </c>
      <c r="AU304" s="397">
        <v>43</v>
      </c>
      <c r="AV304" s="398">
        <f t="shared" si="129"/>
        <v>70</v>
      </c>
      <c r="AW304" s="397">
        <v>20</v>
      </c>
      <c r="AX304" s="397">
        <v>37</v>
      </c>
      <c r="AY304" s="399">
        <f t="shared" si="130"/>
        <v>57</v>
      </c>
      <c r="AZ304" s="396">
        <v>15</v>
      </c>
      <c r="BA304" s="397">
        <v>18</v>
      </c>
      <c r="BB304" s="398">
        <f t="shared" si="131"/>
        <v>33</v>
      </c>
      <c r="BC304" s="397">
        <v>15</v>
      </c>
      <c r="BD304" s="397">
        <v>14</v>
      </c>
      <c r="BE304" s="399">
        <f t="shared" si="132"/>
        <v>29</v>
      </c>
      <c r="BF304" s="396">
        <v>9</v>
      </c>
      <c r="BG304" s="397">
        <v>6</v>
      </c>
      <c r="BH304" s="398">
        <f t="shared" si="133"/>
        <v>15</v>
      </c>
      <c r="BJ304" s="403">
        <f t="shared" si="142"/>
        <v>1497</v>
      </c>
      <c r="BK304" s="404">
        <f t="shared" si="142"/>
        <v>1609</v>
      </c>
      <c r="BL304" s="405">
        <f t="shared" si="134"/>
        <v>3106</v>
      </c>
    </row>
    <row r="305" spans="1:64" ht="15">
      <c r="A305" s="2428"/>
      <c r="B305" s="2437"/>
      <c r="C305" s="395" t="s">
        <v>2079</v>
      </c>
      <c r="D305" s="396">
        <v>0</v>
      </c>
      <c r="E305" s="397">
        <v>0</v>
      </c>
      <c r="F305" s="398">
        <f t="shared" si="115"/>
        <v>0</v>
      </c>
      <c r="G305" s="397">
        <v>1</v>
      </c>
      <c r="H305" s="397">
        <v>1</v>
      </c>
      <c r="I305" s="399">
        <f t="shared" si="116"/>
        <v>2</v>
      </c>
      <c r="J305" s="396">
        <v>6</v>
      </c>
      <c r="K305" s="397">
        <v>11</v>
      </c>
      <c r="L305" s="398">
        <f t="shared" si="117"/>
        <v>17</v>
      </c>
      <c r="M305" s="397">
        <v>11</v>
      </c>
      <c r="N305" s="397">
        <v>10</v>
      </c>
      <c r="O305" s="399">
        <f t="shared" si="118"/>
        <v>21</v>
      </c>
      <c r="P305" s="396">
        <v>4</v>
      </c>
      <c r="Q305" s="397">
        <v>10</v>
      </c>
      <c r="R305" s="398">
        <f t="shared" si="119"/>
        <v>14</v>
      </c>
      <c r="S305" s="397">
        <v>6</v>
      </c>
      <c r="T305" s="397">
        <v>6</v>
      </c>
      <c r="U305" s="399">
        <f t="shared" si="120"/>
        <v>12</v>
      </c>
      <c r="V305" s="396">
        <v>10</v>
      </c>
      <c r="W305" s="397">
        <v>6</v>
      </c>
      <c r="X305" s="398">
        <f t="shared" si="121"/>
        <v>16</v>
      </c>
      <c r="Y305" s="397">
        <v>9</v>
      </c>
      <c r="Z305" s="397">
        <v>9</v>
      </c>
      <c r="AA305" s="399">
        <f t="shared" si="122"/>
        <v>18</v>
      </c>
      <c r="AB305" s="396">
        <v>14</v>
      </c>
      <c r="AC305" s="397">
        <v>15</v>
      </c>
      <c r="AD305" s="398">
        <f t="shared" si="123"/>
        <v>29</v>
      </c>
      <c r="AE305" s="397">
        <v>9</v>
      </c>
      <c r="AF305" s="397">
        <v>19</v>
      </c>
      <c r="AG305" s="399">
        <f t="shared" si="124"/>
        <v>28</v>
      </c>
      <c r="AH305" s="396">
        <v>11</v>
      </c>
      <c r="AI305" s="397">
        <v>7</v>
      </c>
      <c r="AJ305" s="398">
        <f t="shared" si="125"/>
        <v>18</v>
      </c>
      <c r="AK305" s="397">
        <v>10</v>
      </c>
      <c r="AL305" s="397">
        <v>8</v>
      </c>
      <c r="AM305" s="399">
        <f t="shared" si="126"/>
        <v>18</v>
      </c>
      <c r="AN305" s="396">
        <v>4</v>
      </c>
      <c r="AO305" s="397">
        <v>10</v>
      </c>
      <c r="AP305" s="398">
        <f t="shared" si="127"/>
        <v>14</v>
      </c>
      <c r="AQ305" s="397">
        <v>8</v>
      </c>
      <c r="AR305" s="397">
        <v>2</v>
      </c>
      <c r="AS305" s="399">
        <f t="shared" si="128"/>
        <v>10</v>
      </c>
      <c r="AT305" s="396">
        <v>4</v>
      </c>
      <c r="AU305" s="397">
        <v>4</v>
      </c>
      <c r="AV305" s="398">
        <f t="shared" si="129"/>
        <v>8</v>
      </c>
      <c r="AW305" s="397">
        <v>1</v>
      </c>
      <c r="AX305" s="397">
        <v>5</v>
      </c>
      <c r="AY305" s="399">
        <f t="shared" si="130"/>
        <v>6</v>
      </c>
      <c r="AZ305" s="396">
        <v>1</v>
      </c>
      <c r="BA305" s="397">
        <v>3</v>
      </c>
      <c r="BB305" s="398">
        <f t="shared" si="131"/>
        <v>4</v>
      </c>
      <c r="BC305" s="397">
        <v>3</v>
      </c>
      <c r="BD305" s="397">
        <v>3</v>
      </c>
      <c r="BE305" s="399">
        <f t="shared" si="132"/>
        <v>6</v>
      </c>
      <c r="BF305" s="396">
        <v>2</v>
      </c>
      <c r="BG305" s="397">
        <v>2</v>
      </c>
      <c r="BH305" s="398">
        <f t="shared" si="133"/>
        <v>4</v>
      </c>
      <c r="BJ305" s="403">
        <f t="shared" si="142"/>
        <v>114</v>
      </c>
      <c r="BK305" s="404">
        <f t="shared" si="142"/>
        <v>131</v>
      </c>
      <c r="BL305" s="405">
        <f t="shared" si="134"/>
        <v>245</v>
      </c>
    </row>
    <row r="306" spans="1:64" ht="15">
      <c r="A306" s="2428"/>
      <c r="B306" s="2437"/>
      <c r="C306" s="395" t="s">
        <v>2080</v>
      </c>
      <c r="D306" s="396">
        <v>1</v>
      </c>
      <c r="E306" s="397">
        <v>5</v>
      </c>
      <c r="F306" s="398">
        <f t="shared" si="115"/>
        <v>6</v>
      </c>
      <c r="G306" s="397">
        <v>11</v>
      </c>
      <c r="H306" s="397">
        <v>11</v>
      </c>
      <c r="I306" s="399">
        <f t="shared" si="116"/>
        <v>22</v>
      </c>
      <c r="J306" s="396">
        <v>47</v>
      </c>
      <c r="K306" s="397">
        <v>64</v>
      </c>
      <c r="L306" s="398">
        <f t="shared" si="117"/>
        <v>111</v>
      </c>
      <c r="M306" s="397">
        <v>77</v>
      </c>
      <c r="N306" s="397">
        <v>81</v>
      </c>
      <c r="O306" s="399">
        <f t="shared" si="118"/>
        <v>158</v>
      </c>
      <c r="P306" s="396">
        <v>78</v>
      </c>
      <c r="Q306" s="397">
        <v>82</v>
      </c>
      <c r="R306" s="398">
        <f t="shared" si="119"/>
        <v>160</v>
      </c>
      <c r="S306" s="397">
        <v>58</v>
      </c>
      <c r="T306" s="397">
        <v>66</v>
      </c>
      <c r="U306" s="399">
        <f t="shared" si="120"/>
        <v>124</v>
      </c>
      <c r="V306" s="396">
        <v>42</v>
      </c>
      <c r="W306" s="397">
        <v>33</v>
      </c>
      <c r="X306" s="398">
        <f t="shared" si="121"/>
        <v>75</v>
      </c>
      <c r="Y306" s="397">
        <v>67</v>
      </c>
      <c r="Z306" s="397">
        <v>44</v>
      </c>
      <c r="AA306" s="399">
        <f t="shared" si="122"/>
        <v>111</v>
      </c>
      <c r="AB306" s="396">
        <v>62</v>
      </c>
      <c r="AC306" s="397">
        <v>49</v>
      </c>
      <c r="AD306" s="398">
        <f t="shared" si="123"/>
        <v>111</v>
      </c>
      <c r="AE306" s="397">
        <v>56</v>
      </c>
      <c r="AF306" s="397">
        <v>42</v>
      </c>
      <c r="AG306" s="399">
        <f t="shared" si="124"/>
        <v>98</v>
      </c>
      <c r="AH306" s="396">
        <v>60</v>
      </c>
      <c r="AI306" s="397">
        <v>56</v>
      </c>
      <c r="AJ306" s="398">
        <f t="shared" si="125"/>
        <v>116</v>
      </c>
      <c r="AK306" s="397">
        <v>57</v>
      </c>
      <c r="AL306" s="397">
        <v>41</v>
      </c>
      <c r="AM306" s="399">
        <f t="shared" si="126"/>
        <v>98</v>
      </c>
      <c r="AN306" s="396">
        <v>51</v>
      </c>
      <c r="AO306" s="397">
        <v>46</v>
      </c>
      <c r="AP306" s="398">
        <f t="shared" si="127"/>
        <v>97</v>
      </c>
      <c r="AQ306" s="397">
        <v>31</v>
      </c>
      <c r="AR306" s="397">
        <v>35</v>
      </c>
      <c r="AS306" s="399">
        <f t="shared" si="128"/>
        <v>66</v>
      </c>
      <c r="AT306" s="396">
        <v>23</v>
      </c>
      <c r="AU306" s="397">
        <v>29</v>
      </c>
      <c r="AV306" s="398">
        <f t="shared" si="129"/>
        <v>52</v>
      </c>
      <c r="AW306" s="397">
        <v>24</v>
      </c>
      <c r="AX306" s="397">
        <v>28</v>
      </c>
      <c r="AY306" s="399">
        <f t="shared" si="130"/>
        <v>52</v>
      </c>
      <c r="AZ306" s="396">
        <v>16</v>
      </c>
      <c r="BA306" s="397">
        <v>17</v>
      </c>
      <c r="BB306" s="398">
        <f t="shared" si="131"/>
        <v>33</v>
      </c>
      <c r="BC306" s="397">
        <v>12</v>
      </c>
      <c r="BD306" s="397">
        <v>14</v>
      </c>
      <c r="BE306" s="399">
        <f t="shared" si="132"/>
        <v>26</v>
      </c>
      <c r="BF306" s="396">
        <v>6</v>
      </c>
      <c r="BG306" s="397">
        <v>7</v>
      </c>
      <c r="BH306" s="398">
        <f t="shared" si="133"/>
        <v>13</v>
      </c>
      <c r="BJ306" s="403">
        <f t="shared" si="142"/>
        <v>779</v>
      </c>
      <c r="BK306" s="404">
        <f t="shared" si="142"/>
        <v>750</v>
      </c>
      <c r="BL306" s="405">
        <f t="shared" si="134"/>
        <v>1529</v>
      </c>
    </row>
    <row r="307" spans="1:64" ht="15">
      <c r="A307" s="2428"/>
      <c r="B307" s="2437"/>
      <c r="C307" s="395" t="s">
        <v>774</v>
      </c>
      <c r="D307" s="396">
        <v>0</v>
      </c>
      <c r="E307" s="397">
        <v>1</v>
      </c>
      <c r="F307" s="398">
        <f t="shared" si="115"/>
        <v>1</v>
      </c>
      <c r="G307" s="397">
        <v>2</v>
      </c>
      <c r="H307" s="397">
        <v>1</v>
      </c>
      <c r="I307" s="399">
        <f t="shared" si="116"/>
        <v>3</v>
      </c>
      <c r="J307" s="396">
        <v>8</v>
      </c>
      <c r="K307" s="397">
        <v>6</v>
      </c>
      <c r="L307" s="398">
        <f t="shared" si="117"/>
        <v>14</v>
      </c>
      <c r="M307" s="397">
        <v>7</v>
      </c>
      <c r="N307" s="397">
        <v>9</v>
      </c>
      <c r="O307" s="399">
        <f t="shared" si="118"/>
        <v>16</v>
      </c>
      <c r="P307" s="396">
        <v>1</v>
      </c>
      <c r="Q307" s="397">
        <v>5</v>
      </c>
      <c r="R307" s="398">
        <f t="shared" si="119"/>
        <v>6</v>
      </c>
      <c r="S307" s="397">
        <v>3</v>
      </c>
      <c r="T307" s="397">
        <v>9</v>
      </c>
      <c r="U307" s="399">
        <f t="shared" si="120"/>
        <v>12</v>
      </c>
      <c r="V307" s="396">
        <v>1</v>
      </c>
      <c r="W307" s="397">
        <v>8</v>
      </c>
      <c r="X307" s="398">
        <f t="shared" si="121"/>
        <v>9</v>
      </c>
      <c r="Y307" s="397">
        <v>5</v>
      </c>
      <c r="Z307" s="397">
        <v>10</v>
      </c>
      <c r="AA307" s="399">
        <f t="shared" si="122"/>
        <v>15</v>
      </c>
      <c r="AB307" s="396">
        <v>7</v>
      </c>
      <c r="AC307" s="397">
        <v>3</v>
      </c>
      <c r="AD307" s="398">
        <f t="shared" si="123"/>
        <v>10</v>
      </c>
      <c r="AE307" s="397">
        <v>5</v>
      </c>
      <c r="AF307" s="397">
        <v>10</v>
      </c>
      <c r="AG307" s="399">
        <f t="shared" si="124"/>
        <v>15</v>
      </c>
      <c r="AH307" s="396">
        <v>3</v>
      </c>
      <c r="AI307" s="397">
        <v>11</v>
      </c>
      <c r="AJ307" s="398">
        <f t="shared" si="125"/>
        <v>14</v>
      </c>
      <c r="AK307" s="397">
        <v>2</v>
      </c>
      <c r="AL307" s="397">
        <v>5</v>
      </c>
      <c r="AM307" s="399">
        <f t="shared" si="126"/>
        <v>7</v>
      </c>
      <c r="AN307" s="396">
        <v>4</v>
      </c>
      <c r="AO307" s="397">
        <v>1</v>
      </c>
      <c r="AP307" s="398">
        <f t="shared" si="127"/>
        <v>5</v>
      </c>
      <c r="AQ307" s="397">
        <v>1</v>
      </c>
      <c r="AR307" s="397">
        <v>5</v>
      </c>
      <c r="AS307" s="399">
        <f t="shared" si="128"/>
        <v>6</v>
      </c>
      <c r="AT307" s="396">
        <v>4</v>
      </c>
      <c r="AU307" s="397">
        <v>0</v>
      </c>
      <c r="AV307" s="398">
        <f t="shared" si="129"/>
        <v>4</v>
      </c>
      <c r="AW307" s="397">
        <v>1</v>
      </c>
      <c r="AX307" s="397">
        <v>3</v>
      </c>
      <c r="AY307" s="399">
        <f t="shared" si="130"/>
        <v>4</v>
      </c>
      <c r="AZ307" s="396">
        <v>0</v>
      </c>
      <c r="BA307" s="397">
        <v>3</v>
      </c>
      <c r="BB307" s="398">
        <f t="shared" si="131"/>
        <v>3</v>
      </c>
      <c r="BC307" s="397">
        <v>1</v>
      </c>
      <c r="BD307" s="397">
        <v>0</v>
      </c>
      <c r="BE307" s="399">
        <f t="shared" si="132"/>
        <v>1</v>
      </c>
      <c r="BF307" s="396">
        <v>0</v>
      </c>
      <c r="BG307" s="397">
        <v>0</v>
      </c>
      <c r="BH307" s="398">
        <f t="shared" si="133"/>
        <v>0</v>
      </c>
      <c r="BJ307" s="403">
        <f t="shared" si="142"/>
        <v>55</v>
      </c>
      <c r="BK307" s="404">
        <f t="shared" si="142"/>
        <v>90</v>
      </c>
      <c r="BL307" s="405">
        <f t="shared" si="134"/>
        <v>145</v>
      </c>
    </row>
    <row r="308" spans="1:64" ht="15">
      <c r="A308" s="2428"/>
      <c r="B308" s="2437"/>
      <c r="C308" s="395" t="s">
        <v>2081</v>
      </c>
      <c r="D308" s="396">
        <v>0</v>
      </c>
      <c r="E308" s="397">
        <v>0</v>
      </c>
      <c r="F308" s="398">
        <f t="shared" si="115"/>
        <v>0</v>
      </c>
      <c r="G308" s="397">
        <v>0</v>
      </c>
      <c r="H308" s="397">
        <v>2</v>
      </c>
      <c r="I308" s="399">
        <f t="shared" si="116"/>
        <v>2</v>
      </c>
      <c r="J308" s="396">
        <v>4</v>
      </c>
      <c r="K308" s="397">
        <v>5</v>
      </c>
      <c r="L308" s="398">
        <f t="shared" si="117"/>
        <v>9</v>
      </c>
      <c r="M308" s="397">
        <v>5</v>
      </c>
      <c r="N308" s="397">
        <v>6</v>
      </c>
      <c r="O308" s="399">
        <f t="shared" si="118"/>
        <v>11</v>
      </c>
      <c r="P308" s="396">
        <v>4</v>
      </c>
      <c r="Q308" s="397">
        <v>3</v>
      </c>
      <c r="R308" s="398">
        <f t="shared" si="119"/>
        <v>7</v>
      </c>
      <c r="S308" s="397">
        <v>0</v>
      </c>
      <c r="T308" s="397">
        <v>5</v>
      </c>
      <c r="U308" s="399">
        <f t="shared" si="120"/>
        <v>5</v>
      </c>
      <c r="V308" s="396">
        <v>3</v>
      </c>
      <c r="W308" s="397">
        <v>2</v>
      </c>
      <c r="X308" s="398">
        <f t="shared" si="121"/>
        <v>5</v>
      </c>
      <c r="Y308" s="397">
        <v>5</v>
      </c>
      <c r="Z308" s="397">
        <v>4</v>
      </c>
      <c r="AA308" s="399">
        <f t="shared" si="122"/>
        <v>9</v>
      </c>
      <c r="AB308" s="396">
        <v>3</v>
      </c>
      <c r="AC308" s="397">
        <v>8</v>
      </c>
      <c r="AD308" s="398">
        <f t="shared" si="123"/>
        <v>11</v>
      </c>
      <c r="AE308" s="397">
        <v>9</v>
      </c>
      <c r="AF308" s="397">
        <v>10</v>
      </c>
      <c r="AG308" s="399">
        <f t="shared" si="124"/>
        <v>19</v>
      </c>
      <c r="AH308" s="396">
        <v>5</v>
      </c>
      <c r="AI308" s="397">
        <v>5</v>
      </c>
      <c r="AJ308" s="398">
        <f t="shared" si="125"/>
        <v>10</v>
      </c>
      <c r="AK308" s="397">
        <v>4</v>
      </c>
      <c r="AL308" s="397">
        <v>6</v>
      </c>
      <c r="AM308" s="399">
        <f t="shared" si="126"/>
        <v>10</v>
      </c>
      <c r="AN308" s="396">
        <v>0</v>
      </c>
      <c r="AO308" s="397">
        <v>2</v>
      </c>
      <c r="AP308" s="398">
        <f t="shared" si="127"/>
        <v>2</v>
      </c>
      <c r="AQ308" s="397">
        <v>2</v>
      </c>
      <c r="AR308" s="397">
        <v>4</v>
      </c>
      <c r="AS308" s="399">
        <f t="shared" si="128"/>
        <v>6</v>
      </c>
      <c r="AT308" s="396">
        <v>1</v>
      </c>
      <c r="AU308" s="397">
        <v>0</v>
      </c>
      <c r="AV308" s="398">
        <f t="shared" si="129"/>
        <v>1</v>
      </c>
      <c r="AW308" s="397">
        <v>1</v>
      </c>
      <c r="AX308" s="397">
        <v>0</v>
      </c>
      <c r="AY308" s="399">
        <f t="shared" si="130"/>
        <v>1</v>
      </c>
      <c r="AZ308" s="396">
        <v>0</v>
      </c>
      <c r="BA308" s="397">
        <v>2</v>
      </c>
      <c r="BB308" s="398">
        <f t="shared" si="131"/>
        <v>2</v>
      </c>
      <c r="BC308" s="397">
        <v>0</v>
      </c>
      <c r="BD308" s="397">
        <v>0</v>
      </c>
      <c r="BE308" s="399">
        <f t="shared" si="132"/>
        <v>0</v>
      </c>
      <c r="BF308" s="396">
        <v>0</v>
      </c>
      <c r="BG308" s="397">
        <v>0</v>
      </c>
      <c r="BH308" s="398">
        <f t="shared" si="133"/>
        <v>0</v>
      </c>
      <c r="BJ308" s="403">
        <f t="shared" si="142"/>
        <v>46</v>
      </c>
      <c r="BK308" s="404">
        <f t="shared" si="142"/>
        <v>64</v>
      </c>
      <c r="BL308" s="405">
        <f t="shared" si="134"/>
        <v>110</v>
      </c>
    </row>
    <row r="309" spans="1:64" ht="15">
      <c r="A309" s="2428"/>
      <c r="B309" s="2437"/>
      <c r="C309" s="395" t="s">
        <v>2082</v>
      </c>
      <c r="D309" s="396">
        <v>9</v>
      </c>
      <c r="E309" s="397">
        <v>6</v>
      </c>
      <c r="F309" s="398">
        <f t="shared" si="115"/>
        <v>15</v>
      </c>
      <c r="G309" s="397">
        <v>27</v>
      </c>
      <c r="H309" s="397">
        <v>33</v>
      </c>
      <c r="I309" s="399">
        <f t="shared" si="116"/>
        <v>60</v>
      </c>
      <c r="J309" s="396">
        <v>89</v>
      </c>
      <c r="K309" s="397">
        <v>77</v>
      </c>
      <c r="L309" s="398">
        <f t="shared" si="117"/>
        <v>166</v>
      </c>
      <c r="M309" s="397">
        <v>101</v>
      </c>
      <c r="N309" s="397">
        <v>115</v>
      </c>
      <c r="O309" s="399">
        <f t="shared" si="118"/>
        <v>216</v>
      </c>
      <c r="P309" s="396">
        <v>106</v>
      </c>
      <c r="Q309" s="397">
        <v>125</v>
      </c>
      <c r="R309" s="398">
        <f t="shared" si="119"/>
        <v>231</v>
      </c>
      <c r="S309" s="397">
        <v>78</v>
      </c>
      <c r="T309" s="397">
        <v>95</v>
      </c>
      <c r="U309" s="399">
        <f t="shared" si="120"/>
        <v>173</v>
      </c>
      <c r="V309" s="396">
        <v>69</v>
      </c>
      <c r="W309" s="397">
        <v>62</v>
      </c>
      <c r="X309" s="398">
        <f t="shared" si="121"/>
        <v>131</v>
      </c>
      <c r="Y309" s="397">
        <v>76</v>
      </c>
      <c r="Z309" s="397">
        <v>54</v>
      </c>
      <c r="AA309" s="399">
        <f t="shared" si="122"/>
        <v>130</v>
      </c>
      <c r="AB309" s="396">
        <v>87</v>
      </c>
      <c r="AC309" s="397">
        <v>87</v>
      </c>
      <c r="AD309" s="398">
        <f t="shared" si="123"/>
        <v>174</v>
      </c>
      <c r="AE309" s="397">
        <v>88</v>
      </c>
      <c r="AF309" s="397">
        <v>69</v>
      </c>
      <c r="AG309" s="399">
        <f t="shared" si="124"/>
        <v>157</v>
      </c>
      <c r="AH309" s="396">
        <v>85</v>
      </c>
      <c r="AI309" s="397">
        <v>95</v>
      </c>
      <c r="AJ309" s="398">
        <f t="shared" si="125"/>
        <v>180</v>
      </c>
      <c r="AK309" s="397">
        <v>91</v>
      </c>
      <c r="AL309" s="397">
        <v>82</v>
      </c>
      <c r="AM309" s="399">
        <f t="shared" si="126"/>
        <v>173</v>
      </c>
      <c r="AN309" s="396">
        <v>75</v>
      </c>
      <c r="AO309" s="397">
        <v>75</v>
      </c>
      <c r="AP309" s="398">
        <f t="shared" si="127"/>
        <v>150</v>
      </c>
      <c r="AQ309" s="397">
        <v>46</v>
      </c>
      <c r="AR309" s="397">
        <v>41</v>
      </c>
      <c r="AS309" s="399">
        <f t="shared" si="128"/>
        <v>87</v>
      </c>
      <c r="AT309" s="396">
        <v>34</v>
      </c>
      <c r="AU309" s="397">
        <v>35</v>
      </c>
      <c r="AV309" s="398">
        <f t="shared" si="129"/>
        <v>69</v>
      </c>
      <c r="AW309" s="397">
        <v>45</v>
      </c>
      <c r="AX309" s="397">
        <v>41</v>
      </c>
      <c r="AY309" s="399">
        <f t="shared" si="130"/>
        <v>86</v>
      </c>
      <c r="AZ309" s="396">
        <v>31</v>
      </c>
      <c r="BA309" s="397">
        <v>29</v>
      </c>
      <c r="BB309" s="398">
        <f t="shared" si="131"/>
        <v>60</v>
      </c>
      <c r="BC309" s="397">
        <v>20</v>
      </c>
      <c r="BD309" s="397">
        <v>19</v>
      </c>
      <c r="BE309" s="399">
        <f t="shared" si="132"/>
        <v>39</v>
      </c>
      <c r="BF309" s="396">
        <v>9</v>
      </c>
      <c r="BG309" s="397">
        <v>8</v>
      </c>
      <c r="BH309" s="398">
        <f t="shared" si="133"/>
        <v>17</v>
      </c>
      <c r="BJ309" s="403">
        <f t="shared" si="142"/>
        <v>1166</v>
      </c>
      <c r="BK309" s="404">
        <f t="shared" si="142"/>
        <v>1148</v>
      </c>
      <c r="BL309" s="405">
        <f t="shared" si="134"/>
        <v>2314</v>
      </c>
    </row>
    <row r="310" spans="1:64" ht="15">
      <c r="A310" s="2428"/>
      <c r="B310" s="2437"/>
      <c r="C310" s="406" t="s">
        <v>2159</v>
      </c>
      <c r="D310" s="407">
        <v>2</v>
      </c>
      <c r="E310" s="408">
        <v>0</v>
      </c>
      <c r="F310" s="409">
        <f t="shared" si="115"/>
        <v>2</v>
      </c>
      <c r="G310" s="408">
        <v>1</v>
      </c>
      <c r="H310" s="408">
        <v>5</v>
      </c>
      <c r="I310" s="410">
        <f t="shared" si="116"/>
        <v>6</v>
      </c>
      <c r="J310" s="407">
        <v>2</v>
      </c>
      <c r="K310" s="408">
        <v>13</v>
      </c>
      <c r="L310" s="409">
        <f t="shared" si="117"/>
        <v>15</v>
      </c>
      <c r="M310" s="408">
        <v>17</v>
      </c>
      <c r="N310" s="408">
        <v>13</v>
      </c>
      <c r="O310" s="410">
        <f t="shared" si="118"/>
        <v>30</v>
      </c>
      <c r="P310" s="407">
        <v>13</v>
      </c>
      <c r="Q310" s="408">
        <v>18</v>
      </c>
      <c r="R310" s="409">
        <f t="shared" si="119"/>
        <v>31</v>
      </c>
      <c r="S310" s="408">
        <v>7</v>
      </c>
      <c r="T310" s="408">
        <v>19</v>
      </c>
      <c r="U310" s="410">
        <f t="shared" si="120"/>
        <v>26</v>
      </c>
      <c r="V310" s="407">
        <v>2</v>
      </c>
      <c r="W310" s="408">
        <v>5</v>
      </c>
      <c r="X310" s="409">
        <f t="shared" si="121"/>
        <v>7</v>
      </c>
      <c r="Y310" s="408">
        <v>6</v>
      </c>
      <c r="Z310" s="408">
        <v>10</v>
      </c>
      <c r="AA310" s="410">
        <f t="shared" si="122"/>
        <v>16</v>
      </c>
      <c r="AB310" s="407">
        <v>8</v>
      </c>
      <c r="AC310" s="408">
        <v>16</v>
      </c>
      <c r="AD310" s="409">
        <f t="shared" si="123"/>
        <v>24</v>
      </c>
      <c r="AE310" s="408">
        <v>20</v>
      </c>
      <c r="AF310" s="408">
        <v>19</v>
      </c>
      <c r="AG310" s="410">
        <f t="shared" si="124"/>
        <v>39</v>
      </c>
      <c r="AH310" s="407">
        <v>19</v>
      </c>
      <c r="AI310" s="408">
        <v>28</v>
      </c>
      <c r="AJ310" s="409">
        <f t="shared" si="125"/>
        <v>47</v>
      </c>
      <c r="AK310" s="408">
        <v>21</v>
      </c>
      <c r="AL310" s="408">
        <v>29</v>
      </c>
      <c r="AM310" s="410">
        <f t="shared" si="126"/>
        <v>50</v>
      </c>
      <c r="AN310" s="407">
        <v>17</v>
      </c>
      <c r="AO310" s="408">
        <v>26</v>
      </c>
      <c r="AP310" s="409">
        <f t="shared" si="127"/>
        <v>43</v>
      </c>
      <c r="AQ310" s="408">
        <v>14</v>
      </c>
      <c r="AR310" s="408">
        <v>19</v>
      </c>
      <c r="AS310" s="410">
        <f t="shared" si="128"/>
        <v>33</v>
      </c>
      <c r="AT310" s="407">
        <v>12</v>
      </c>
      <c r="AU310" s="408">
        <v>14</v>
      </c>
      <c r="AV310" s="409">
        <f t="shared" si="129"/>
        <v>26</v>
      </c>
      <c r="AW310" s="408">
        <v>4</v>
      </c>
      <c r="AX310" s="408">
        <v>14</v>
      </c>
      <c r="AY310" s="410">
        <f t="shared" si="130"/>
        <v>18</v>
      </c>
      <c r="AZ310" s="407">
        <v>3</v>
      </c>
      <c r="BA310" s="408">
        <v>8</v>
      </c>
      <c r="BB310" s="409">
        <f t="shared" si="131"/>
        <v>11</v>
      </c>
      <c r="BC310" s="408">
        <v>2</v>
      </c>
      <c r="BD310" s="408">
        <v>4</v>
      </c>
      <c r="BE310" s="410">
        <f t="shared" si="132"/>
        <v>6</v>
      </c>
      <c r="BF310" s="407">
        <v>0</v>
      </c>
      <c r="BG310" s="408">
        <v>2</v>
      </c>
      <c r="BH310" s="409">
        <f t="shared" si="133"/>
        <v>2</v>
      </c>
      <c r="BJ310" s="411">
        <f t="shared" si="142"/>
        <v>170</v>
      </c>
      <c r="BK310" s="412">
        <f t="shared" si="142"/>
        <v>262</v>
      </c>
      <c r="BL310" s="413">
        <f t="shared" si="134"/>
        <v>432</v>
      </c>
    </row>
    <row r="311" spans="1:64" ht="15">
      <c r="A311" s="2428"/>
      <c r="B311" s="2432" t="s">
        <v>569</v>
      </c>
      <c r="C311" s="2422" t="s">
        <v>1810</v>
      </c>
      <c r="D311" s="629">
        <f t="shared" ref="D311:BH311" si="143">SUM(D301:D310)</f>
        <v>632</v>
      </c>
      <c r="E311" s="630">
        <f t="shared" si="143"/>
        <v>659</v>
      </c>
      <c r="F311" s="631">
        <f t="shared" si="143"/>
        <v>1291</v>
      </c>
      <c r="G311" s="632">
        <f t="shared" si="143"/>
        <v>1259</v>
      </c>
      <c r="H311" s="632">
        <f t="shared" si="143"/>
        <v>1346</v>
      </c>
      <c r="I311" s="632">
        <f t="shared" si="143"/>
        <v>2605</v>
      </c>
      <c r="J311" s="629">
        <f t="shared" si="143"/>
        <v>2590</v>
      </c>
      <c r="K311" s="630">
        <f t="shared" si="143"/>
        <v>2697</v>
      </c>
      <c r="L311" s="631">
        <f t="shared" si="143"/>
        <v>5287</v>
      </c>
      <c r="M311" s="632">
        <f t="shared" si="143"/>
        <v>2661</v>
      </c>
      <c r="N311" s="632">
        <f t="shared" si="143"/>
        <v>2694</v>
      </c>
      <c r="O311" s="632">
        <f t="shared" si="143"/>
        <v>5355</v>
      </c>
      <c r="P311" s="629">
        <f t="shared" si="143"/>
        <v>2959</v>
      </c>
      <c r="Q311" s="630">
        <f t="shared" si="143"/>
        <v>2919</v>
      </c>
      <c r="R311" s="631">
        <f t="shared" si="143"/>
        <v>5878</v>
      </c>
      <c r="S311" s="632">
        <f t="shared" si="143"/>
        <v>3120</v>
      </c>
      <c r="T311" s="632">
        <f t="shared" si="143"/>
        <v>2427</v>
      </c>
      <c r="U311" s="632">
        <f t="shared" si="143"/>
        <v>5547</v>
      </c>
      <c r="V311" s="629">
        <f t="shared" si="143"/>
        <v>2645</v>
      </c>
      <c r="W311" s="630">
        <f t="shared" si="143"/>
        <v>1845</v>
      </c>
      <c r="X311" s="631">
        <f t="shared" si="143"/>
        <v>4490</v>
      </c>
      <c r="Y311" s="632">
        <f t="shared" si="143"/>
        <v>2737</v>
      </c>
      <c r="Z311" s="632">
        <f t="shared" si="143"/>
        <v>1912</v>
      </c>
      <c r="AA311" s="632">
        <f t="shared" si="143"/>
        <v>4649</v>
      </c>
      <c r="AB311" s="629">
        <f t="shared" si="143"/>
        <v>2649</v>
      </c>
      <c r="AC311" s="630">
        <f t="shared" si="143"/>
        <v>1900</v>
      </c>
      <c r="AD311" s="631">
        <f t="shared" si="143"/>
        <v>4549</v>
      </c>
      <c r="AE311" s="632">
        <f t="shared" si="143"/>
        <v>2571</v>
      </c>
      <c r="AF311" s="632">
        <f t="shared" si="143"/>
        <v>2031</v>
      </c>
      <c r="AG311" s="632">
        <f t="shared" si="143"/>
        <v>4602</v>
      </c>
      <c r="AH311" s="629">
        <f t="shared" si="143"/>
        <v>2399</v>
      </c>
      <c r="AI311" s="630">
        <f t="shared" si="143"/>
        <v>2064</v>
      </c>
      <c r="AJ311" s="631">
        <f t="shared" si="143"/>
        <v>4463</v>
      </c>
      <c r="AK311" s="632">
        <f t="shared" si="143"/>
        <v>2141</v>
      </c>
      <c r="AL311" s="632">
        <f t="shared" si="143"/>
        <v>1757</v>
      </c>
      <c r="AM311" s="632">
        <f t="shared" si="143"/>
        <v>3898</v>
      </c>
      <c r="AN311" s="629">
        <f t="shared" si="143"/>
        <v>1642</v>
      </c>
      <c r="AO311" s="630">
        <f t="shared" si="143"/>
        <v>1509</v>
      </c>
      <c r="AP311" s="631">
        <f t="shared" si="143"/>
        <v>3151</v>
      </c>
      <c r="AQ311" s="632">
        <f t="shared" si="143"/>
        <v>1274</v>
      </c>
      <c r="AR311" s="632">
        <f t="shared" si="143"/>
        <v>1182</v>
      </c>
      <c r="AS311" s="632">
        <f t="shared" si="143"/>
        <v>2456</v>
      </c>
      <c r="AT311" s="629">
        <f t="shared" si="143"/>
        <v>1060</v>
      </c>
      <c r="AU311" s="630">
        <f t="shared" si="143"/>
        <v>1018</v>
      </c>
      <c r="AV311" s="631">
        <f t="shared" si="143"/>
        <v>2078</v>
      </c>
      <c r="AW311" s="632">
        <f t="shared" si="143"/>
        <v>861</v>
      </c>
      <c r="AX311" s="632">
        <f t="shared" si="143"/>
        <v>854</v>
      </c>
      <c r="AY311" s="632">
        <f t="shared" si="143"/>
        <v>1715</v>
      </c>
      <c r="AZ311" s="629">
        <f t="shared" si="143"/>
        <v>596</v>
      </c>
      <c r="BA311" s="630">
        <f t="shared" si="143"/>
        <v>621</v>
      </c>
      <c r="BB311" s="631">
        <f t="shared" si="143"/>
        <v>1217</v>
      </c>
      <c r="BC311" s="632">
        <f t="shared" si="143"/>
        <v>524</v>
      </c>
      <c r="BD311" s="632">
        <f t="shared" si="143"/>
        <v>397</v>
      </c>
      <c r="BE311" s="632">
        <f t="shared" si="143"/>
        <v>921</v>
      </c>
      <c r="BF311" s="629">
        <f t="shared" si="143"/>
        <v>241</v>
      </c>
      <c r="BG311" s="630">
        <f t="shared" si="143"/>
        <v>171</v>
      </c>
      <c r="BH311" s="630">
        <f t="shared" si="143"/>
        <v>412</v>
      </c>
      <c r="BJ311" s="648">
        <f>SUM(BJ301:BJ310)</f>
        <v>34561</v>
      </c>
      <c r="BK311" s="648">
        <f>SUM(BK301:BK310)</f>
        <v>30003</v>
      </c>
      <c r="BL311" s="648">
        <f>SUM(BL301:BL310)</f>
        <v>64564</v>
      </c>
    </row>
    <row r="312" spans="1:64" ht="15">
      <c r="A312" s="2427" t="s">
        <v>2083</v>
      </c>
      <c r="B312" s="2437" t="s">
        <v>786</v>
      </c>
      <c r="C312" s="414" t="s">
        <v>1623</v>
      </c>
      <c r="D312" s="415">
        <v>1123</v>
      </c>
      <c r="E312" s="416">
        <v>1057</v>
      </c>
      <c r="F312" s="417">
        <f t="shared" si="115"/>
        <v>2180</v>
      </c>
      <c r="G312" s="416">
        <v>1766</v>
      </c>
      <c r="H312" s="416">
        <v>1901</v>
      </c>
      <c r="I312" s="418">
        <f t="shared" si="116"/>
        <v>3667</v>
      </c>
      <c r="J312" s="415">
        <v>2838</v>
      </c>
      <c r="K312" s="416">
        <v>3050</v>
      </c>
      <c r="L312" s="417">
        <f t="shared" si="117"/>
        <v>5888</v>
      </c>
      <c r="M312" s="416">
        <v>3127</v>
      </c>
      <c r="N312" s="416">
        <v>3301</v>
      </c>
      <c r="O312" s="418">
        <f t="shared" si="118"/>
        <v>6428</v>
      </c>
      <c r="P312" s="415">
        <v>3363</v>
      </c>
      <c r="Q312" s="416">
        <v>3316</v>
      </c>
      <c r="R312" s="417">
        <f t="shared" si="119"/>
        <v>6679</v>
      </c>
      <c r="S312" s="416">
        <v>3724</v>
      </c>
      <c r="T312" s="416">
        <v>2961</v>
      </c>
      <c r="U312" s="418">
        <f t="shared" si="120"/>
        <v>6685</v>
      </c>
      <c r="V312" s="415">
        <v>3678</v>
      </c>
      <c r="W312" s="416">
        <v>2701</v>
      </c>
      <c r="X312" s="417">
        <f t="shared" si="121"/>
        <v>6379</v>
      </c>
      <c r="Y312" s="416">
        <v>3568</v>
      </c>
      <c r="Z312" s="416">
        <v>2379</v>
      </c>
      <c r="AA312" s="418">
        <f t="shared" si="122"/>
        <v>5947</v>
      </c>
      <c r="AB312" s="415">
        <v>3421</v>
      </c>
      <c r="AC312" s="416">
        <v>2515</v>
      </c>
      <c r="AD312" s="417">
        <f t="shared" si="123"/>
        <v>5936</v>
      </c>
      <c r="AE312" s="416">
        <v>3309</v>
      </c>
      <c r="AF312" s="416">
        <v>2650</v>
      </c>
      <c r="AG312" s="418">
        <f t="shared" si="124"/>
        <v>5959</v>
      </c>
      <c r="AH312" s="415">
        <v>3496</v>
      </c>
      <c r="AI312" s="416">
        <v>2922</v>
      </c>
      <c r="AJ312" s="417">
        <f t="shared" si="125"/>
        <v>6418</v>
      </c>
      <c r="AK312" s="416">
        <v>3135</v>
      </c>
      <c r="AL312" s="416">
        <v>2908</v>
      </c>
      <c r="AM312" s="418">
        <f t="shared" si="126"/>
        <v>6043</v>
      </c>
      <c r="AN312" s="415">
        <v>2350</v>
      </c>
      <c r="AO312" s="416">
        <v>2172</v>
      </c>
      <c r="AP312" s="417">
        <f t="shared" si="127"/>
        <v>4522</v>
      </c>
      <c r="AQ312" s="416">
        <v>2126</v>
      </c>
      <c r="AR312" s="416">
        <v>1863</v>
      </c>
      <c r="AS312" s="418">
        <f t="shared" si="128"/>
        <v>3989</v>
      </c>
      <c r="AT312" s="415">
        <v>1985</v>
      </c>
      <c r="AU312" s="416">
        <v>1630</v>
      </c>
      <c r="AV312" s="417">
        <f t="shared" si="129"/>
        <v>3615</v>
      </c>
      <c r="AW312" s="416">
        <v>1647</v>
      </c>
      <c r="AX312" s="416">
        <v>1260</v>
      </c>
      <c r="AY312" s="418">
        <f t="shared" si="130"/>
        <v>2907</v>
      </c>
      <c r="AZ312" s="415">
        <v>1301</v>
      </c>
      <c r="BA312" s="416">
        <v>917</v>
      </c>
      <c r="BB312" s="417">
        <f t="shared" si="131"/>
        <v>2218</v>
      </c>
      <c r="BC312" s="416">
        <v>1337</v>
      </c>
      <c r="BD312" s="416">
        <v>740</v>
      </c>
      <c r="BE312" s="418">
        <f t="shared" si="132"/>
        <v>2077</v>
      </c>
      <c r="BF312" s="415">
        <v>579</v>
      </c>
      <c r="BG312" s="416">
        <v>308</v>
      </c>
      <c r="BH312" s="417">
        <f t="shared" si="133"/>
        <v>887</v>
      </c>
      <c r="BJ312" s="400">
        <f t="shared" ref="BJ312:BK321" si="144">BF312+D312+G312+J312+M312+P312+S312+V312+Y312+AB312+AE312+AH312+AK312+AN312+AQ312+AT312+AW312+AZ312+BC312</f>
        <v>47873</v>
      </c>
      <c r="BK312" s="401">
        <f t="shared" si="144"/>
        <v>40551</v>
      </c>
      <c r="BL312" s="402">
        <f t="shared" si="134"/>
        <v>88424</v>
      </c>
    </row>
    <row r="313" spans="1:64" ht="15">
      <c r="A313" s="2428"/>
      <c r="B313" s="2437"/>
      <c r="C313" s="395" t="s">
        <v>2084</v>
      </c>
      <c r="D313" s="396">
        <v>0</v>
      </c>
      <c r="E313" s="397">
        <v>0</v>
      </c>
      <c r="F313" s="398">
        <f t="shared" si="115"/>
        <v>0</v>
      </c>
      <c r="G313" s="397">
        <v>0</v>
      </c>
      <c r="H313" s="397">
        <v>1</v>
      </c>
      <c r="I313" s="399">
        <f t="shared" si="116"/>
        <v>1</v>
      </c>
      <c r="J313" s="396">
        <v>0</v>
      </c>
      <c r="K313" s="397">
        <v>2</v>
      </c>
      <c r="L313" s="398">
        <f t="shared" si="117"/>
        <v>2</v>
      </c>
      <c r="M313" s="397">
        <v>1</v>
      </c>
      <c r="N313" s="397">
        <v>1</v>
      </c>
      <c r="O313" s="399">
        <f t="shared" si="118"/>
        <v>2</v>
      </c>
      <c r="P313" s="396">
        <v>1</v>
      </c>
      <c r="Q313" s="397">
        <v>3</v>
      </c>
      <c r="R313" s="398">
        <f t="shared" si="119"/>
        <v>4</v>
      </c>
      <c r="S313" s="397">
        <v>0</v>
      </c>
      <c r="T313" s="397">
        <v>0</v>
      </c>
      <c r="U313" s="399">
        <f t="shared" si="120"/>
        <v>0</v>
      </c>
      <c r="V313" s="396">
        <v>0</v>
      </c>
      <c r="W313" s="397">
        <v>0</v>
      </c>
      <c r="X313" s="398">
        <f t="shared" si="121"/>
        <v>0</v>
      </c>
      <c r="Y313" s="397">
        <v>1</v>
      </c>
      <c r="Z313" s="397">
        <v>0</v>
      </c>
      <c r="AA313" s="399">
        <f t="shared" si="122"/>
        <v>1</v>
      </c>
      <c r="AB313" s="396">
        <v>0</v>
      </c>
      <c r="AC313" s="397">
        <v>0</v>
      </c>
      <c r="AD313" s="398">
        <f t="shared" si="123"/>
        <v>0</v>
      </c>
      <c r="AE313" s="397">
        <v>0</v>
      </c>
      <c r="AF313" s="397">
        <v>2</v>
      </c>
      <c r="AG313" s="399">
        <f t="shared" si="124"/>
        <v>2</v>
      </c>
      <c r="AH313" s="396">
        <v>2</v>
      </c>
      <c r="AI313" s="397">
        <v>3</v>
      </c>
      <c r="AJ313" s="398">
        <f t="shared" si="125"/>
        <v>5</v>
      </c>
      <c r="AK313" s="397">
        <v>0</v>
      </c>
      <c r="AL313" s="397">
        <v>2</v>
      </c>
      <c r="AM313" s="399">
        <f t="shared" si="126"/>
        <v>2</v>
      </c>
      <c r="AN313" s="396">
        <v>1</v>
      </c>
      <c r="AO313" s="397">
        <v>1</v>
      </c>
      <c r="AP313" s="398">
        <f t="shared" si="127"/>
        <v>2</v>
      </c>
      <c r="AQ313" s="397">
        <v>1</v>
      </c>
      <c r="AR313" s="397">
        <v>1</v>
      </c>
      <c r="AS313" s="399">
        <f t="shared" si="128"/>
        <v>2</v>
      </c>
      <c r="AT313" s="396">
        <v>1</v>
      </c>
      <c r="AU313" s="397">
        <v>0</v>
      </c>
      <c r="AV313" s="398">
        <f t="shared" si="129"/>
        <v>1</v>
      </c>
      <c r="AW313" s="397">
        <v>0</v>
      </c>
      <c r="AX313" s="397">
        <v>0</v>
      </c>
      <c r="AY313" s="399">
        <f t="shared" si="130"/>
        <v>0</v>
      </c>
      <c r="AZ313" s="396">
        <v>0</v>
      </c>
      <c r="BA313" s="397">
        <v>0</v>
      </c>
      <c r="BB313" s="398">
        <f t="shared" si="131"/>
        <v>0</v>
      </c>
      <c r="BC313" s="397">
        <v>0</v>
      </c>
      <c r="BD313" s="397">
        <v>1</v>
      </c>
      <c r="BE313" s="399">
        <f t="shared" si="132"/>
        <v>1</v>
      </c>
      <c r="BF313" s="396">
        <v>0</v>
      </c>
      <c r="BG313" s="397">
        <v>0</v>
      </c>
      <c r="BH313" s="398">
        <f t="shared" si="133"/>
        <v>0</v>
      </c>
      <c r="BJ313" s="403">
        <f t="shared" si="144"/>
        <v>8</v>
      </c>
      <c r="BK313" s="404">
        <f t="shared" si="144"/>
        <v>17</v>
      </c>
      <c r="BL313" s="405">
        <f t="shared" si="134"/>
        <v>25</v>
      </c>
    </row>
    <row r="314" spans="1:64" ht="15">
      <c r="A314" s="2428"/>
      <c r="B314" s="2437"/>
      <c r="C314" s="395" t="s">
        <v>2085</v>
      </c>
      <c r="D314" s="396">
        <v>0</v>
      </c>
      <c r="E314" s="397">
        <v>0</v>
      </c>
      <c r="F314" s="398">
        <f t="shared" si="115"/>
        <v>0</v>
      </c>
      <c r="G314" s="397">
        <v>0</v>
      </c>
      <c r="H314" s="397">
        <v>0</v>
      </c>
      <c r="I314" s="399">
        <f t="shared" si="116"/>
        <v>0</v>
      </c>
      <c r="J314" s="396">
        <v>0</v>
      </c>
      <c r="K314" s="397">
        <v>0</v>
      </c>
      <c r="L314" s="398">
        <f t="shared" si="117"/>
        <v>0</v>
      </c>
      <c r="M314" s="397">
        <v>0</v>
      </c>
      <c r="N314" s="397">
        <v>0</v>
      </c>
      <c r="O314" s="399">
        <f t="shared" si="118"/>
        <v>0</v>
      </c>
      <c r="P314" s="396">
        <v>0</v>
      </c>
      <c r="Q314" s="397">
        <v>1</v>
      </c>
      <c r="R314" s="398">
        <f t="shared" si="119"/>
        <v>1</v>
      </c>
      <c r="S314" s="397">
        <v>0</v>
      </c>
      <c r="T314" s="397">
        <v>0</v>
      </c>
      <c r="U314" s="399">
        <f t="shared" si="120"/>
        <v>0</v>
      </c>
      <c r="V314" s="396">
        <v>0</v>
      </c>
      <c r="W314" s="397">
        <v>0</v>
      </c>
      <c r="X314" s="398">
        <f t="shared" si="121"/>
        <v>0</v>
      </c>
      <c r="Y314" s="397">
        <v>0</v>
      </c>
      <c r="Z314" s="397">
        <v>0</v>
      </c>
      <c r="AA314" s="399">
        <f t="shared" si="122"/>
        <v>0</v>
      </c>
      <c r="AB314" s="396">
        <v>0</v>
      </c>
      <c r="AC314" s="397">
        <v>2</v>
      </c>
      <c r="AD314" s="398">
        <f t="shared" si="123"/>
        <v>2</v>
      </c>
      <c r="AE314" s="397">
        <v>0</v>
      </c>
      <c r="AF314" s="397">
        <v>2</v>
      </c>
      <c r="AG314" s="399">
        <f t="shared" si="124"/>
        <v>2</v>
      </c>
      <c r="AH314" s="396">
        <v>0</v>
      </c>
      <c r="AI314" s="397">
        <v>2</v>
      </c>
      <c r="AJ314" s="398">
        <f t="shared" si="125"/>
        <v>2</v>
      </c>
      <c r="AK314" s="397">
        <v>0</v>
      </c>
      <c r="AL314" s="397">
        <v>0</v>
      </c>
      <c r="AM314" s="399">
        <f t="shared" si="126"/>
        <v>0</v>
      </c>
      <c r="AN314" s="396">
        <v>0</v>
      </c>
      <c r="AO314" s="397">
        <v>3</v>
      </c>
      <c r="AP314" s="398">
        <f t="shared" si="127"/>
        <v>3</v>
      </c>
      <c r="AQ314" s="397">
        <v>0</v>
      </c>
      <c r="AR314" s="397">
        <v>0</v>
      </c>
      <c r="AS314" s="399">
        <f t="shared" si="128"/>
        <v>0</v>
      </c>
      <c r="AT314" s="396">
        <v>0</v>
      </c>
      <c r="AU314" s="397">
        <v>0</v>
      </c>
      <c r="AV314" s="398">
        <f t="shared" si="129"/>
        <v>0</v>
      </c>
      <c r="AW314" s="397">
        <v>0</v>
      </c>
      <c r="AX314" s="397">
        <v>0</v>
      </c>
      <c r="AY314" s="399">
        <f t="shared" si="130"/>
        <v>0</v>
      </c>
      <c r="AZ314" s="396">
        <v>1</v>
      </c>
      <c r="BA314" s="397">
        <v>0</v>
      </c>
      <c r="BB314" s="398">
        <f t="shared" si="131"/>
        <v>1</v>
      </c>
      <c r="BC314" s="397">
        <v>1</v>
      </c>
      <c r="BD314" s="397">
        <v>0</v>
      </c>
      <c r="BE314" s="399">
        <f t="shared" si="132"/>
        <v>1</v>
      </c>
      <c r="BF314" s="396">
        <v>0</v>
      </c>
      <c r="BG314" s="397">
        <v>0</v>
      </c>
      <c r="BH314" s="398">
        <f t="shared" si="133"/>
        <v>0</v>
      </c>
      <c r="BJ314" s="403">
        <f t="shared" si="144"/>
        <v>2</v>
      </c>
      <c r="BK314" s="404">
        <f t="shared" si="144"/>
        <v>10</v>
      </c>
      <c r="BL314" s="405">
        <f t="shared" si="134"/>
        <v>12</v>
      </c>
    </row>
    <row r="315" spans="1:64" ht="15">
      <c r="A315" s="2428"/>
      <c r="B315" s="2437"/>
      <c r="C315" s="395" t="s">
        <v>2086</v>
      </c>
      <c r="D315" s="396">
        <v>0</v>
      </c>
      <c r="E315" s="397">
        <v>3</v>
      </c>
      <c r="F315" s="398">
        <f t="shared" si="115"/>
        <v>3</v>
      </c>
      <c r="G315" s="397">
        <v>0</v>
      </c>
      <c r="H315" s="397">
        <v>3</v>
      </c>
      <c r="I315" s="399">
        <f t="shared" si="116"/>
        <v>3</v>
      </c>
      <c r="J315" s="396">
        <v>2</v>
      </c>
      <c r="K315" s="397">
        <v>2</v>
      </c>
      <c r="L315" s="398">
        <f t="shared" si="117"/>
        <v>4</v>
      </c>
      <c r="M315" s="397">
        <v>6</v>
      </c>
      <c r="N315" s="397">
        <v>4</v>
      </c>
      <c r="O315" s="399">
        <f t="shared" si="118"/>
        <v>10</v>
      </c>
      <c r="P315" s="396">
        <v>1</v>
      </c>
      <c r="Q315" s="397">
        <v>4</v>
      </c>
      <c r="R315" s="398">
        <f t="shared" si="119"/>
        <v>5</v>
      </c>
      <c r="S315" s="397">
        <v>1</v>
      </c>
      <c r="T315" s="397">
        <v>0</v>
      </c>
      <c r="U315" s="399">
        <f t="shared" si="120"/>
        <v>1</v>
      </c>
      <c r="V315" s="396">
        <v>0</v>
      </c>
      <c r="W315" s="397">
        <v>0</v>
      </c>
      <c r="X315" s="398">
        <f t="shared" si="121"/>
        <v>0</v>
      </c>
      <c r="Y315" s="397">
        <v>0</v>
      </c>
      <c r="Z315" s="397">
        <v>0</v>
      </c>
      <c r="AA315" s="399">
        <f t="shared" si="122"/>
        <v>0</v>
      </c>
      <c r="AB315" s="396">
        <v>2</v>
      </c>
      <c r="AC315" s="397">
        <v>1</v>
      </c>
      <c r="AD315" s="398">
        <f t="shared" si="123"/>
        <v>3</v>
      </c>
      <c r="AE315" s="397">
        <v>2</v>
      </c>
      <c r="AF315" s="397">
        <v>5</v>
      </c>
      <c r="AG315" s="399">
        <f t="shared" si="124"/>
        <v>7</v>
      </c>
      <c r="AH315" s="396">
        <v>4</v>
      </c>
      <c r="AI315" s="397">
        <v>4</v>
      </c>
      <c r="AJ315" s="398">
        <f t="shared" si="125"/>
        <v>8</v>
      </c>
      <c r="AK315" s="397">
        <v>3</v>
      </c>
      <c r="AL315" s="397">
        <v>5</v>
      </c>
      <c r="AM315" s="399">
        <f t="shared" si="126"/>
        <v>8</v>
      </c>
      <c r="AN315" s="396">
        <v>2</v>
      </c>
      <c r="AO315" s="397">
        <v>1</v>
      </c>
      <c r="AP315" s="398">
        <f t="shared" si="127"/>
        <v>3</v>
      </c>
      <c r="AQ315" s="397">
        <v>2</v>
      </c>
      <c r="AR315" s="397">
        <v>3</v>
      </c>
      <c r="AS315" s="399">
        <f t="shared" si="128"/>
        <v>5</v>
      </c>
      <c r="AT315" s="396">
        <v>0</v>
      </c>
      <c r="AU315" s="397">
        <v>2</v>
      </c>
      <c r="AV315" s="398">
        <f t="shared" si="129"/>
        <v>2</v>
      </c>
      <c r="AW315" s="397">
        <v>1</v>
      </c>
      <c r="AX315" s="397">
        <v>0</v>
      </c>
      <c r="AY315" s="399">
        <f t="shared" si="130"/>
        <v>1</v>
      </c>
      <c r="AZ315" s="396">
        <v>1</v>
      </c>
      <c r="BA315" s="397">
        <v>1</v>
      </c>
      <c r="BB315" s="398">
        <f t="shared" si="131"/>
        <v>2</v>
      </c>
      <c r="BC315" s="397">
        <v>0</v>
      </c>
      <c r="BD315" s="397">
        <v>1</v>
      </c>
      <c r="BE315" s="399">
        <f t="shared" si="132"/>
        <v>1</v>
      </c>
      <c r="BF315" s="396">
        <v>0</v>
      </c>
      <c r="BG315" s="397">
        <v>1</v>
      </c>
      <c r="BH315" s="398">
        <f t="shared" si="133"/>
        <v>1</v>
      </c>
      <c r="BJ315" s="403">
        <f t="shared" si="144"/>
        <v>27</v>
      </c>
      <c r="BK315" s="404">
        <f t="shared" si="144"/>
        <v>40</v>
      </c>
      <c r="BL315" s="405">
        <f t="shared" si="134"/>
        <v>67</v>
      </c>
    </row>
    <row r="316" spans="1:64" ht="15">
      <c r="A316" s="2428"/>
      <c r="B316" s="2437"/>
      <c r="C316" s="395" t="s">
        <v>2087</v>
      </c>
      <c r="D316" s="396">
        <v>8</v>
      </c>
      <c r="E316" s="397">
        <v>9</v>
      </c>
      <c r="F316" s="398">
        <f t="shared" si="115"/>
        <v>17</v>
      </c>
      <c r="G316" s="397">
        <v>6</v>
      </c>
      <c r="H316" s="397">
        <v>5</v>
      </c>
      <c r="I316" s="399">
        <f t="shared" si="116"/>
        <v>11</v>
      </c>
      <c r="J316" s="396">
        <v>12</v>
      </c>
      <c r="K316" s="397">
        <v>18</v>
      </c>
      <c r="L316" s="398">
        <f t="shared" si="117"/>
        <v>30</v>
      </c>
      <c r="M316" s="397">
        <v>14</v>
      </c>
      <c r="N316" s="397">
        <v>11</v>
      </c>
      <c r="O316" s="399">
        <f t="shared" si="118"/>
        <v>25</v>
      </c>
      <c r="P316" s="396">
        <v>17</v>
      </c>
      <c r="Q316" s="397">
        <v>6</v>
      </c>
      <c r="R316" s="398">
        <f t="shared" si="119"/>
        <v>23</v>
      </c>
      <c r="S316" s="397">
        <v>11</v>
      </c>
      <c r="T316" s="397">
        <v>12</v>
      </c>
      <c r="U316" s="399">
        <f t="shared" si="120"/>
        <v>23</v>
      </c>
      <c r="V316" s="396">
        <v>2</v>
      </c>
      <c r="W316" s="397">
        <v>9</v>
      </c>
      <c r="X316" s="398">
        <f t="shared" si="121"/>
        <v>11</v>
      </c>
      <c r="Y316" s="397">
        <v>10</v>
      </c>
      <c r="Z316" s="397">
        <v>18</v>
      </c>
      <c r="AA316" s="399">
        <f t="shared" si="122"/>
        <v>28</v>
      </c>
      <c r="AB316" s="396">
        <v>13</v>
      </c>
      <c r="AC316" s="397">
        <v>14</v>
      </c>
      <c r="AD316" s="398">
        <f t="shared" si="123"/>
        <v>27</v>
      </c>
      <c r="AE316" s="397">
        <v>12</v>
      </c>
      <c r="AF316" s="397">
        <v>17</v>
      </c>
      <c r="AG316" s="399">
        <f t="shared" si="124"/>
        <v>29</v>
      </c>
      <c r="AH316" s="396">
        <v>22</v>
      </c>
      <c r="AI316" s="397">
        <v>19</v>
      </c>
      <c r="AJ316" s="398">
        <f t="shared" si="125"/>
        <v>41</v>
      </c>
      <c r="AK316" s="397">
        <v>13</v>
      </c>
      <c r="AL316" s="397">
        <v>22</v>
      </c>
      <c r="AM316" s="399">
        <f t="shared" si="126"/>
        <v>35</v>
      </c>
      <c r="AN316" s="396">
        <v>13</v>
      </c>
      <c r="AO316" s="397">
        <v>8</v>
      </c>
      <c r="AP316" s="398">
        <f t="shared" si="127"/>
        <v>21</v>
      </c>
      <c r="AQ316" s="397">
        <v>4</v>
      </c>
      <c r="AR316" s="397">
        <v>6</v>
      </c>
      <c r="AS316" s="399">
        <f t="shared" si="128"/>
        <v>10</v>
      </c>
      <c r="AT316" s="396">
        <v>3</v>
      </c>
      <c r="AU316" s="397">
        <v>10</v>
      </c>
      <c r="AV316" s="398">
        <f t="shared" si="129"/>
        <v>13</v>
      </c>
      <c r="AW316" s="397">
        <v>1</v>
      </c>
      <c r="AX316" s="397">
        <v>4</v>
      </c>
      <c r="AY316" s="399">
        <f t="shared" si="130"/>
        <v>5</v>
      </c>
      <c r="AZ316" s="396">
        <v>2</v>
      </c>
      <c r="BA316" s="397">
        <v>4</v>
      </c>
      <c r="BB316" s="398">
        <f t="shared" si="131"/>
        <v>6</v>
      </c>
      <c r="BC316" s="397">
        <v>1</v>
      </c>
      <c r="BD316" s="397">
        <v>1</v>
      </c>
      <c r="BE316" s="399">
        <f t="shared" si="132"/>
        <v>2</v>
      </c>
      <c r="BF316" s="396">
        <v>1</v>
      </c>
      <c r="BG316" s="397">
        <v>1</v>
      </c>
      <c r="BH316" s="398">
        <f t="shared" si="133"/>
        <v>2</v>
      </c>
      <c r="BJ316" s="403">
        <f t="shared" si="144"/>
        <v>165</v>
      </c>
      <c r="BK316" s="404">
        <f t="shared" si="144"/>
        <v>194</v>
      </c>
      <c r="BL316" s="405">
        <f t="shared" si="134"/>
        <v>359</v>
      </c>
    </row>
    <row r="317" spans="1:64" ht="15">
      <c r="A317" s="2428"/>
      <c r="B317" s="2437"/>
      <c r="C317" s="395" t="s">
        <v>2088</v>
      </c>
      <c r="D317" s="396">
        <v>30</v>
      </c>
      <c r="E317" s="397">
        <v>44</v>
      </c>
      <c r="F317" s="398">
        <f t="shared" si="115"/>
        <v>74</v>
      </c>
      <c r="G317" s="397">
        <v>85</v>
      </c>
      <c r="H317" s="397">
        <v>86</v>
      </c>
      <c r="I317" s="399">
        <f t="shared" si="116"/>
        <v>171</v>
      </c>
      <c r="J317" s="396">
        <v>139</v>
      </c>
      <c r="K317" s="397">
        <v>142</v>
      </c>
      <c r="L317" s="398">
        <f t="shared" si="117"/>
        <v>281</v>
      </c>
      <c r="M317" s="397">
        <v>156</v>
      </c>
      <c r="N317" s="397">
        <v>146</v>
      </c>
      <c r="O317" s="399">
        <f t="shared" si="118"/>
        <v>302</v>
      </c>
      <c r="P317" s="396">
        <v>149</v>
      </c>
      <c r="Q317" s="397">
        <v>304</v>
      </c>
      <c r="R317" s="398">
        <f t="shared" si="119"/>
        <v>453</v>
      </c>
      <c r="S317" s="397">
        <v>150</v>
      </c>
      <c r="T317" s="397">
        <v>386</v>
      </c>
      <c r="U317" s="399">
        <f t="shared" si="120"/>
        <v>536</v>
      </c>
      <c r="V317" s="396">
        <v>148</v>
      </c>
      <c r="W317" s="397">
        <v>217</v>
      </c>
      <c r="X317" s="398">
        <f t="shared" si="121"/>
        <v>365</v>
      </c>
      <c r="Y317" s="397">
        <v>133</v>
      </c>
      <c r="Z317" s="397">
        <v>122</v>
      </c>
      <c r="AA317" s="399">
        <f t="shared" si="122"/>
        <v>255</v>
      </c>
      <c r="AB317" s="396">
        <v>139</v>
      </c>
      <c r="AC317" s="397">
        <v>139</v>
      </c>
      <c r="AD317" s="398">
        <f t="shared" si="123"/>
        <v>278</v>
      </c>
      <c r="AE317" s="397">
        <v>144</v>
      </c>
      <c r="AF317" s="397">
        <v>133</v>
      </c>
      <c r="AG317" s="399">
        <f t="shared" si="124"/>
        <v>277</v>
      </c>
      <c r="AH317" s="396">
        <v>148</v>
      </c>
      <c r="AI317" s="397">
        <v>171</v>
      </c>
      <c r="AJ317" s="398">
        <f t="shared" si="125"/>
        <v>319</v>
      </c>
      <c r="AK317" s="397">
        <v>125</v>
      </c>
      <c r="AL317" s="397">
        <v>147</v>
      </c>
      <c r="AM317" s="399">
        <f t="shared" si="126"/>
        <v>272</v>
      </c>
      <c r="AN317" s="396">
        <v>109</v>
      </c>
      <c r="AO317" s="397">
        <v>108</v>
      </c>
      <c r="AP317" s="398">
        <f t="shared" si="127"/>
        <v>217</v>
      </c>
      <c r="AQ317" s="397">
        <v>87</v>
      </c>
      <c r="AR317" s="397">
        <v>111</v>
      </c>
      <c r="AS317" s="399">
        <f t="shared" si="128"/>
        <v>198</v>
      </c>
      <c r="AT317" s="396">
        <v>84</v>
      </c>
      <c r="AU317" s="397">
        <v>98</v>
      </c>
      <c r="AV317" s="398">
        <f t="shared" si="129"/>
        <v>182</v>
      </c>
      <c r="AW317" s="397">
        <v>67</v>
      </c>
      <c r="AX317" s="397">
        <v>85</v>
      </c>
      <c r="AY317" s="399">
        <f t="shared" si="130"/>
        <v>152</v>
      </c>
      <c r="AZ317" s="396">
        <v>46</v>
      </c>
      <c r="BA317" s="397">
        <v>42</v>
      </c>
      <c r="BB317" s="398">
        <f t="shared" si="131"/>
        <v>88</v>
      </c>
      <c r="BC317" s="397">
        <v>45</v>
      </c>
      <c r="BD317" s="397">
        <v>35</v>
      </c>
      <c r="BE317" s="399">
        <f t="shared" si="132"/>
        <v>80</v>
      </c>
      <c r="BF317" s="396">
        <v>20</v>
      </c>
      <c r="BG317" s="397">
        <v>15</v>
      </c>
      <c r="BH317" s="398">
        <f t="shared" si="133"/>
        <v>35</v>
      </c>
      <c r="BJ317" s="403">
        <f t="shared" si="144"/>
        <v>2004</v>
      </c>
      <c r="BK317" s="404">
        <f t="shared" si="144"/>
        <v>2531</v>
      </c>
      <c r="BL317" s="405">
        <f t="shared" si="134"/>
        <v>4535</v>
      </c>
    </row>
    <row r="318" spans="1:64" ht="15">
      <c r="A318" s="2428"/>
      <c r="B318" s="2437"/>
      <c r="C318" s="395" t="s">
        <v>2089</v>
      </c>
      <c r="D318" s="396">
        <v>2</v>
      </c>
      <c r="E318" s="397">
        <v>4</v>
      </c>
      <c r="F318" s="398">
        <f t="shared" si="115"/>
        <v>6</v>
      </c>
      <c r="G318" s="397">
        <v>2</v>
      </c>
      <c r="H318" s="397">
        <v>0</v>
      </c>
      <c r="I318" s="399">
        <f t="shared" si="116"/>
        <v>2</v>
      </c>
      <c r="J318" s="396">
        <v>5</v>
      </c>
      <c r="K318" s="397">
        <v>7</v>
      </c>
      <c r="L318" s="398">
        <f t="shared" si="117"/>
        <v>12</v>
      </c>
      <c r="M318" s="397">
        <v>3</v>
      </c>
      <c r="N318" s="397">
        <v>2</v>
      </c>
      <c r="O318" s="399">
        <f t="shared" si="118"/>
        <v>5</v>
      </c>
      <c r="P318" s="396">
        <v>6</v>
      </c>
      <c r="Q318" s="397">
        <v>4</v>
      </c>
      <c r="R318" s="398">
        <f t="shared" si="119"/>
        <v>10</v>
      </c>
      <c r="S318" s="397">
        <v>2</v>
      </c>
      <c r="T318" s="397">
        <v>5</v>
      </c>
      <c r="U318" s="399">
        <f t="shared" si="120"/>
        <v>7</v>
      </c>
      <c r="V318" s="396">
        <v>2</v>
      </c>
      <c r="W318" s="397">
        <v>1</v>
      </c>
      <c r="X318" s="398">
        <f t="shared" si="121"/>
        <v>3</v>
      </c>
      <c r="Y318" s="397">
        <v>3</v>
      </c>
      <c r="Z318" s="397">
        <v>4</v>
      </c>
      <c r="AA318" s="399">
        <f t="shared" si="122"/>
        <v>7</v>
      </c>
      <c r="AB318" s="396">
        <v>1</v>
      </c>
      <c r="AC318" s="397">
        <v>5</v>
      </c>
      <c r="AD318" s="398">
        <f t="shared" si="123"/>
        <v>6</v>
      </c>
      <c r="AE318" s="397">
        <v>7</v>
      </c>
      <c r="AF318" s="397">
        <v>6</v>
      </c>
      <c r="AG318" s="399">
        <f t="shared" si="124"/>
        <v>13</v>
      </c>
      <c r="AH318" s="396">
        <v>6</v>
      </c>
      <c r="AI318" s="397">
        <v>4</v>
      </c>
      <c r="AJ318" s="398">
        <f t="shared" si="125"/>
        <v>10</v>
      </c>
      <c r="AK318" s="397">
        <v>6</v>
      </c>
      <c r="AL318" s="397">
        <v>3</v>
      </c>
      <c r="AM318" s="399">
        <f t="shared" si="126"/>
        <v>9</v>
      </c>
      <c r="AN318" s="396">
        <v>4</v>
      </c>
      <c r="AO318" s="397">
        <v>3</v>
      </c>
      <c r="AP318" s="398">
        <f t="shared" si="127"/>
        <v>7</v>
      </c>
      <c r="AQ318" s="397">
        <v>1</v>
      </c>
      <c r="AR318" s="397">
        <v>6</v>
      </c>
      <c r="AS318" s="399">
        <f t="shared" si="128"/>
        <v>7</v>
      </c>
      <c r="AT318" s="396">
        <v>1</v>
      </c>
      <c r="AU318" s="397">
        <v>4</v>
      </c>
      <c r="AV318" s="398">
        <f t="shared" si="129"/>
        <v>5</v>
      </c>
      <c r="AW318" s="397">
        <v>0</v>
      </c>
      <c r="AX318" s="397">
        <v>4</v>
      </c>
      <c r="AY318" s="399">
        <f t="shared" si="130"/>
        <v>4</v>
      </c>
      <c r="AZ318" s="396">
        <v>2</v>
      </c>
      <c r="BA318" s="397">
        <v>0</v>
      </c>
      <c r="BB318" s="398">
        <f t="shared" si="131"/>
        <v>2</v>
      </c>
      <c r="BC318" s="397">
        <v>1</v>
      </c>
      <c r="BD318" s="397">
        <v>1</v>
      </c>
      <c r="BE318" s="399">
        <f t="shared" si="132"/>
        <v>2</v>
      </c>
      <c r="BF318" s="396">
        <v>0</v>
      </c>
      <c r="BG318" s="397">
        <v>0</v>
      </c>
      <c r="BH318" s="398">
        <f t="shared" si="133"/>
        <v>0</v>
      </c>
      <c r="BJ318" s="403">
        <f t="shared" si="144"/>
        <v>54</v>
      </c>
      <c r="BK318" s="404">
        <f t="shared" si="144"/>
        <v>63</v>
      </c>
      <c r="BL318" s="405">
        <f t="shared" si="134"/>
        <v>117</v>
      </c>
    </row>
    <row r="319" spans="1:64" ht="15">
      <c r="A319" s="2428"/>
      <c r="B319" s="2437"/>
      <c r="C319" s="395" t="s">
        <v>2090</v>
      </c>
      <c r="D319" s="396">
        <v>0</v>
      </c>
      <c r="E319" s="397">
        <v>0</v>
      </c>
      <c r="F319" s="398">
        <f t="shared" si="115"/>
        <v>0</v>
      </c>
      <c r="G319" s="397">
        <v>0</v>
      </c>
      <c r="H319" s="397">
        <v>0</v>
      </c>
      <c r="I319" s="399">
        <f t="shared" si="116"/>
        <v>0</v>
      </c>
      <c r="J319" s="396">
        <v>0</v>
      </c>
      <c r="K319" s="397">
        <v>0</v>
      </c>
      <c r="L319" s="398">
        <f t="shared" si="117"/>
        <v>0</v>
      </c>
      <c r="M319" s="397">
        <v>0</v>
      </c>
      <c r="N319" s="397">
        <v>0</v>
      </c>
      <c r="O319" s="399">
        <f t="shared" si="118"/>
        <v>0</v>
      </c>
      <c r="P319" s="396">
        <v>0</v>
      </c>
      <c r="Q319" s="397">
        <v>0</v>
      </c>
      <c r="R319" s="398">
        <f t="shared" si="119"/>
        <v>0</v>
      </c>
      <c r="S319" s="397">
        <v>0</v>
      </c>
      <c r="T319" s="397">
        <v>0</v>
      </c>
      <c r="U319" s="399">
        <f t="shared" si="120"/>
        <v>0</v>
      </c>
      <c r="V319" s="396">
        <v>1</v>
      </c>
      <c r="W319" s="397">
        <v>0</v>
      </c>
      <c r="X319" s="398">
        <f t="shared" si="121"/>
        <v>1</v>
      </c>
      <c r="Y319" s="397">
        <v>0</v>
      </c>
      <c r="Z319" s="397">
        <v>0</v>
      </c>
      <c r="AA319" s="399">
        <f t="shared" si="122"/>
        <v>0</v>
      </c>
      <c r="AB319" s="396">
        <v>0</v>
      </c>
      <c r="AC319" s="397">
        <v>0</v>
      </c>
      <c r="AD319" s="398">
        <f t="shared" si="123"/>
        <v>0</v>
      </c>
      <c r="AE319" s="397">
        <v>0</v>
      </c>
      <c r="AF319" s="397">
        <v>3</v>
      </c>
      <c r="AG319" s="399">
        <f t="shared" si="124"/>
        <v>3</v>
      </c>
      <c r="AH319" s="396">
        <v>0</v>
      </c>
      <c r="AI319" s="397">
        <v>1</v>
      </c>
      <c r="AJ319" s="398">
        <f t="shared" si="125"/>
        <v>1</v>
      </c>
      <c r="AK319" s="397">
        <v>0</v>
      </c>
      <c r="AL319" s="397">
        <v>1</v>
      </c>
      <c r="AM319" s="399">
        <f t="shared" si="126"/>
        <v>1</v>
      </c>
      <c r="AN319" s="396">
        <v>1</v>
      </c>
      <c r="AO319" s="397">
        <v>2</v>
      </c>
      <c r="AP319" s="398">
        <f t="shared" si="127"/>
        <v>3</v>
      </c>
      <c r="AQ319" s="397">
        <v>0</v>
      </c>
      <c r="AR319" s="397">
        <v>1</v>
      </c>
      <c r="AS319" s="399">
        <f t="shared" si="128"/>
        <v>1</v>
      </c>
      <c r="AT319" s="396">
        <v>1</v>
      </c>
      <c r="AU319" s="397">
        <v>0</v>
      </c>
      <c r="AV319" s="398">
        <f t="shared" si="129"/>
        <v>1</v>
      </c>
      <c r="AW319" s="397">
        <v>0</v>
      </c>
      <c r="AX319" s="397">
        <v>1</v>
      </c>
      <c r="AY319" s="399">
        <f t="shared" si="130"/>
        <v>1</v>
      </c>
      <c r="AZ319" s="396">
        <v>0</v>
      </c>
      <c r="BA319" s="397">
        <v>1</v>
      </c>
      <c r="BB319" s="398">
        <f t="shared" si="131"/>
        <v>1</v>
      </c>
      <c r="BC319" s="397">
        <v>0</v>
      </c>
      <c r="BD319" s="397">
        <v>0</v>
      </c>
      <c r="BE319" s="399">
        <f t="shared" si="132"/>
        <v>0</v>
      </c>
      <c r="BF319" s="396">
        <v>0</v>
      </c>
      <c r="BG319" s="397">
        <v>0</v>
      </c>
      <c r="BH319" s="398">
        <f t="shared" si="133"/>
        <v>0</v>
      </c>
      <c r="BJ319" s="403">
        <f t="shared" si="144"/>
        <v>3</v>
      </c>
      <c r="BK319" s="404">
        <f t="shared" si="144"/>
        <v>10</v>
      </c>
      <c r="BL319" s="405">
        <f t="shared" si="134"/>
        <v>13</v>
      </c>
    </row>
    <row r="320" spans="1:64" ht="15">
      <c r="A320" s="2428"/>
      <c r="B320" s="2437"/>
      <c r="C320" s="395" t="s">
        <v>2160</v>
      </c>
      <c r="D320" s="396">
        <v>156</v>
      </c>
      <c r="E320" s="397">
        <v>153</v>
      </c>
      <c r="F320" s="398">
        <f t="shared" si="115"/>
        <v>309</v>
      </c>
      <c r="G320" s="397">
        <v>313</v>
      </c>
      <c r="H320" s="397">
        <v>339</v>
      </c>
      <c r="I320" s="399">
        <f t="shared" si="116"/>
        <v>652</v>
      </c>
      <c r="J320" s="396">
        <v>587</v>
      </c>
      <c r="K320" s="397">
        <v>555</v>
      </c>
      <c r="L320" s="398">
        <f t="shared" si="117"/>
        <v>1142</v>
      </c>
      <c r="M320" s="397">
        <v>642</v>
      </c>
      <c r="N320" s="397">
        <v>617</v>
      </c>
      <c r="O320" s="399">
        <f t="shared" si="118"/>
        <v>1259</v>
      </c>
      <c r="P320" s="396">
        <v>653</v>
      </c>
      <c r="Q320" s="397">
        <v>663</v>
      </c>
      <c r="R320" s="398">
        <f t="shared" si="119"/>
        <v>1316</v>
      </c>
      <c r="S320" s="397">
        <v>580</v>
      </c>
      <c r="T320" s="397">
        <v>538</v>
      </c>
      <c r="U320" s="399">
        <f t="shared" si="120"/>
        <v>1118</v>
      </c>
      <c r="V320" s="396">
        <v>538</v>
      </c>
      <c r="W320" s="397">
        <v>425</v>
      </c>
      <c r="X320" s="398">
        <f t="shared" si="121"/>
        <v>963</v>
      </c>
      <c r="Y320" s="397">
        <v>606</v>
      </c>
      <c r="Z320" s="397">
        <v>404</v>
      </c>
      <c r="AA320" s="399">
        <f t="shared" si="122"/>
        <v>1010</v>
      </c>
      <c r="AB320" s="396">
        <v>629</v>
      </c>
      <c r="AC320" s="397">
        <v>506</v>
      </c>
      <c r="AD320" s="398">
        <f t="shared" si="123"/>
        <v>1135</v>
      </c>
      <c r="AE320" s="397">
        <v>548</v>
      </c>
      <c r="AF320" s="397">
        <v>482</v>
      </c>
      <c r="AG320" s="399">
        <f t="shared" si="124"/>
        <v>1030</v>
      </c>
      <c r="AH320" s="396">
        <v>584</v>
      </c>
      <c r="AI320" s="397">
        <v>478</v>
      </c>
      <c r="AJ320" s="398">
        <f t="shared" si="125"/>
        <v>1062</v>
      </c>
      <c r="AK320" s="397">
        <v>476</v>
      </c>
      <c r="AL320" s="397">
        <v>456</v>
      </c>
      <c r="AM320" s="399">
        <f t="shared" si="126"/>
        <v>932</v>
      </c>
      <c r="AN320" s="396">
        <v>447</v>
      </c>
      <c r="AO320" s="397">
        <v>466</v>
      </c>
      <c r="AP320" s="398">
        <f t="shared" si="127"/>
        <v>913</v>
      </c>
      <c r="AQ320" s="397">
        <v>408</v>
      </c>
      <c r="AR320" s="397">
        <v>396</v>
      </c>
      <c r="AS320" s="399">
        <f t="shared" si="128"/>
        <v>804</v>
      </c>
      <c r="AT320" s="396">
        <v>359</v>
      </c>
      <c r="AU320" s="397">
        <v>339</v>
      </c>
      <c r="AV320" s="398">
        <f t="shared" si="129"/>
        <v>698</v>
      </c>
      <c r="AW320" s="397">
        <v>283</v>
      </c>
      <c r="AX320" s="397">
        <v>297</v>
      </c>
      <c r="AY320" s="399">
        <f t="shared" si="130"/>
        <v>580</v>
      </c>
      <c r="AZ320" s="396">
        <v>256</v>
      </c>
      <c r="BA320" s="397">
        <v>215</v>
      </c>
      <c r="BB320" s="398">
        <f t="shared" si="131"/>
        <v>471</v>
      </c>
      <c r="BC320" s="397">
        <v>226</v>
      </c>
      <c r="BD320" s="397">
        <v>146</v>
      </c>
      <c r="BE320" s="399">
        <f t="shared" si="132"/>
        <v>372</v>
      </c>
      <c r="BF320" s="396">
        <v>100</v>
      </c>
      <c r="BG320" s="397">
        <v>64</v>
      </c>
      <c r="BH320" s="398">
        <f t="shared" si="133"/>
        <v>164</v>
      </c>
      <c r="BJ320" s="403">
        <f t="shared" si="144"/>
        <v>8391</v>
      </c>
      <c r="BK320" s="404">
        <f t="shared" si="144"/>
        <v>7539</v>
      </c>
      <c r="BL320" s="405">
        <f t="shared" si="134"/>
        <v>15930</v>
      </c>
    </row>
    <row r="321" spans="1:64" ht="15">
      <c r="A321" s="2428"/>
      <c r="B321" s="2437"/>
      <c r="C321" s="406" t="s">
        <v>2091</v>
      </c>
      <c r="D321" s="407">
        <v>0</v>
      </c>
      <c r="E321" s="408">
        <v>0</v>
      </c>
      <c r="F321" s="409">
        <f t="shared" si="115"/>
        <v>0</v>
      </c>
      <c r="G321" s="408">
        <v>1</v>
      </c>
      <c r="H321" s="408">
        <v>0</v>
      </c>
      <c r="I321" s="410">
        <f t="shared" si="116"/>
        <v>1</v>
      </c>
      <c r="J321" s="407">
        <v>2</v>
      </c>
      <c r="K321" s="408">
        <v>2</v>
      </c>
      <c r="L321" s="409">
        <f t="shared" si="117"/>
        <v>4</v>
      </c>
      <c r="M321" s="408">
        <v>2</v>
      </c>
      <c r="N321" s="408">
        <v>2</v>
      </c>
      <c r="O321" s="410">
        <f t="shared" si="118"/>
        <v>4</v>
      </c>
      <c r="P321" s="407">
        <v>2</v>
      </c>
      <c r="Q321" s="408">
        <v>0</v>
      </c>
      <c r="R321" s="409">
        <f t="shared" si="119"/>
        <v>2</v>
      </c>
      <c r="S321" s="408">
        <v>0</v>
      </c>
      <c r="T321" s="408">
        <v>3</v>
      </c>
      <c r="U321" s="410">
        <f t="shared" si="120"/>
        <v>3</v>
      </c>
      <c r="V321" s="407">
        <v>5</v>
      </c>
      <c r="W321" s="408">
        <v>3</v>
      </c>
      <c r="X321" s="409">
        <f t="shared" si="121"/>
        <v>8</v>
      </c>
      <c r="Y321" s="408">
        <v>4</v>
      </c>
      <c r="Z321" s="408">
        <v>3</v>
      </c>
      <c r="AA321" s="410">
        <f t="shared" si="122"/>
        <v>7</v>
      </c>
      <c r="AB321" s="407">
        <v>2</v>
      </c>
      <c r="AC321" s="408">
        <v>6</v>
      </c>
      <c r="AD321" s="409">
        <f t="shared" si="123"/>
        <v>8</v>
      </c>
      <c r="AE321" s="408">
        <v>3</v>
      </c>
      <c r="AF321" s="408">
        <v>4</v>
      </c>
      <c r="AG321" s="410">
        <f t="shared" si="124"/>
        <v>7</v>
      </c>
      <c r="AH321" s="407">
        <v>3</v>
      </c>
      <c r="AI321" s="408">
        <v>3</v>
      </c>
      <c r="AJ321" s="409">
        <f t="shared" si="125"/>
        <v>6</v>
      </c>
      <c r="AK321" s="408">
        <v>1</v>
      </c>
      <c r="AL321" s="408">
        <v>1</v>
      </c>
      <c r="AM321" s="410">
        <f t="shared" si="126"/>
        <v>2</v>
      </c>
      <c r="AN321" s="407">
        <v>1</v>
      </c>
      <c r="AO321" s="408">
        <v>2</v>
      </c>
      <c r="AP321" s="409">
        <f t="shared" si="127"/>
        <v>3</v>
      </c>
      <c r="AQ321" s="408">
        <v>2</v>
      </c>
      <c r="AR321" s="408">
        <v>2</v>
      </c>
      <c r="AS321" s="410">
        <f t="shared" si="128"/>
        <v>4</v>
      </c>
      <c r="AT321" s="407">
        <v>1</v>
      </c>
      <c r="AU321" s="408">
        <v>0</v>
      </c>
      <c r="AV321" s="409">
        <f t="shared" si="129"/>
        <v>1</v>
      </c>
      <c r="AW321" s="408">
        <v>0</v>
      </c>
      <c r="AX321" s="408">
        <v>1</v>
      </c>
      <c r="AY321" s="410">
        <f t="shared" si="130"/>
        <v>1</v>
      </c>
      <c r="AZ321" s="407">
        <v>0</v>
      </c>
      <c r="BA321" s="408">
        <v>1</v>
      </c>
      <c r="BB321" s="409">
        <f t="shared" si="131"/>
        <v>1</v>
      </c>
      <c r="BC321" s="408">
        <v>0</v>
      </c>
      <c r="BD321" s="408">
        <v>0</v>
      </c>
      <c r="BE321" s="410">
        <f t="shared" si="132"/>
        <v>0</v>
      </c>
      <c r="BF321" s="407">
        <v>0</v>
      </c>
      <c r="BG321" s="408">
        <v>0</v>
      </c>
      <c r="BH321" s="409">
        <f t="shared" si="133"/>
        <v>0</v>
      </c>
      <c r="BJ321" s="411">
        <f t="shared" si="144"/>
        <v>29</v>
      </c>
      <c r="BK321" s="412">
        <f t="shared" si="144"/>
        <v>33</v>
      </c>
      <c r="BL321" s="413">
        <f t="shared" si="134"/>
        <v>62</v>
      </c>
    </row>
    <row r="322" spans="1:64" ht="15">
      <c r="A322" s="2429"/>
      <c r="B322" s="2432" t="s">
        <v>569</v>
      </c>
      <c r="C322" s="2422" t="s">
        <v>1810</v>
      </c>
      <c r="D322" s="629">
        <f t="shared" ref="D322:BH322" si="145">SUM(D312:D321)</f>
        <v>1319</v>
      </c>
      <c r="E322" s="630">
        <f t="shared" si="145"/>
        <v>1270</v>
      </c>
      <c r="F322" s="631">
        <f t="shared" si="145"/>
        <v>2589</v>
      </c>
      <c r="G322" s="632">
        <f t="shared" si="145"/>
        <v>2173</v>
      </c>
      <c r="H322" s="632">
        <f t="shared" si="145"/>
        <v>2335</v>
      </c>
      <c r="I322" s="632">
        <f t="shared" si="145"/>
        <v>4508</v>
      </c>
      <c r="J322" s="629">
        <f t="shared" si="145"/>
        <v>3585</v>
      </c>
      <c r="K322" s="630">
        <f t="shared" si="145"/>
        <v>3778</v>
      </c>
      <c r="L322" s="631">
        <f t="shared" si="145"/>
        <v>7363</v>
      </c>
      <c r="M322" s="632">
        <f t="shared" si="145"/>
        <v>3951</v>
      </c>
      <c r="N322" s="632">
        <f t="shared" si="145"/>
        <v>4084</v>
      </c>
      <c r="O322" s="632">
        <f t="shared" si="145"/>
        <v>8035</v>
      </c>
      <c r="P322" s="629">
        <f t="shared" si="145"/>
        <v>4192</v>
      </c>
      <c r="Q322" s="630">
        <f t="shared" si="145"/>
        <v>4301</v>
      </c>
      <c r="R322" s="631">
        <f t="shared" si="145"/>
        <v>8493</v>
      </c>
      <c r="S322" s="632">
        <f t="shared" si="145"/>
        <v>4468</v>
      </c>
      <c r="T322" s="632">
        <f t="shared" si="145"/>
        <v>3905</v>
      </c>
      <c r="U322" s="632">
        <f t="shared" si="145"/>
        <v>8373</v>
      </c>
      <c r="V322" s="629">
        <f t="shared" si="145"/>
        <v>4374</v>
      </c>
      <c r="W322" s="630">
        <f t="shared" si="145"/>
        <v>3356</v>
      </c>
      <c r="X322" s="631">
        <f t="shared" si="145"/>
        <v>7730</v>
      </c>
      <c r="Y322" s="632">
        <f t="shared" si="145"/>
        <v>4325</v>
      </c>
      <c r="Z322" s="632">
        <f t="shared" si="145"/>
        <v>2930</v>
      </c>
      <c r="AA322" s="632">
        <f t="shared" si="145"/>
        <v>7255</v>
      </c>
      <c r="AB322" s="629">
        <f t="shared" si="145"/>
        <v>4207</v>
      </c>
      <c r="AC322" s="630">
        <f t="shared" si="145"/>
        <v>3188</v>
      </c>
      <c r="AD322" s="631">
        <f t="shared" si="145"/>
        <v>7395</v>
      </c>
      <c r="AE322" s="632">
        <f t="shared" si="145"/>
        <v>4025</v>
      </c>
      <c r="AF322" s="632">
        <f t="shared" si="145"/>
        <v>3304</v>
      </c>
      <c r="AG322" s="632">
        <f t="shared" si="145"/>
        <v>7329</v>
      </c>
      <c r="AH322" s="629">
        <f t="shared" si="145"/>
        <v>4265</v>
      </c>
      <c r="AI322" s="630">
        <f t="shared" si="145"/>
        <v>3607</v>
      </c>
      <c r="AJ322" s="631">
        <f t="shared" si="145"/>
        <v>7872</v>
      </c>
      <c r="AK322" s="632">
        <f t="shared" si="145"/>
        <v>3759</v>
      </c>
      <c r="AL322" s="632">
        <f t="shared" si="145"/>
        <v>3545</v>
      </c>
      <c r="AM322" s="632">
        <f t="shared" si="145"/>
        <v>7304</v>
      </c>
      <c r="AN322" s="629">
        <f t="shared" si="145"/>
        <v>2928</v>
      </c>
      <c r="AO322" s="630">
        <f t="shared" si="145"/>
        <v>2766</v>
      </c>
      <c r="AP322" s="631">
        <f t="shared" si="145"/>
        <v>5694</v>
      </c>
      <c r="AQ322" s="632">
        <f t="shared" si="145"/>
        <v>2631</v>
      </c>
      <c r="AR322" s="632">
        <f t="shared" si="145"/>
        <v>2389</v>
      </c>
      <c r="AS322" s="632">
        <f t="shared" si="145"/>
        <v>5020</v>
      </c>
      <c r="AT322" s="629">
        <f t="shared" si="145"/>
        <v>2435</v>
      </c>
      <c r="AU322" s="630">
        <f t="shared" si="145"/>
        <v>2083</v>
      </c>
      <c r="AV322" s="631">
        <f t="shared" si="145"/>
        <v>4518</v>
      </c>
      <c r="AW322" s="632">
        <f t="shared" si="145"/>
        <v>1999</v>
      </c>
      <c r="AX322" s="632">
        <f t="shared" si="145"/>
        <v>1652</v>
      </c>
      <c r="AY322" s="632">
        <f t="shared" si="145"/>
        <v>3651</v>
      </c>
      <c r="AZ322" s="629">
        <f t="shared" si="145"/>
        <v>1609</v>
      </c>
      <c r="BA322" s="630">
        <f t="shared" si="145"/>
        <v>1181</v>
      </c>
      <c r="BB322" s="631">
        <f t="shared" si="145"/>
        <v>2790</v>
      </c>
      <c r="BC322" s="632">
        <f t="shared" si="145"/>
        <v>1611</v>
      </c>
      <c r="BD322" s="632">
        <f t="shared" si="145"/>
        <v>925</v>
      </c>
      <c r="BE322" s="632">
        <f t="shared" si="145"/>
        <v>2536</v>
      </c>
      <c r="BF322" s="629">
        <f t="shared" si="145"/>
        <v>700</v>
      </c>
      <c r="BG322" s="630">
        <f t="shared" si="145"/>
        <v>389</v>
      </c>
      <c r="BH322" s="630">
        <f t="shared" si="145"/>
        <v>1089</v>
      </c>
      <c r="BJ322" s="648">
        <f>SUM(BJ312:BJ321)</f>
        <v>58556</v>
      </c>
      <c r="BK322" s="648">
        <f>SUM(BK312:BK321)</f>
        <v>50988</v>
      </c>
      <c r="BL322" s="648">
        <f>SUM(BL312:BL321)</f>
        <v>109544</v>
      </c>
    </row>
    <row r="323" spans="1:64" ht="15">
      <c r="A323" s="2427" t="s">
        <v>2092</v>
      </c>
      <c r="B323" s="2437" t="s">
        <v>2093</v>
      </c>
      <c r="C323" s="414" t="s">
        <v>1624</v>
      </c>
      <c r="D323" s="415">
        <v>2481</v>
      </c>
      <c r="E323" s="416">
        <v>2596</v>
      </c>
      <c r="F323" s="417">
        <f t="shared" si="115"/>
        <v>5077</v>
      </c>
      <c r="G323" s="416">
        <v>3737</v>
      </c>
      <c r="H323" s="416">
        <v>3875</v>
      </c>
      <c r="I323" s="418">
        <f t="shared" si="116"/>
        <v>7612</v>
      </c>
      <c r="J323" s="415">
        <v>5362</v>
      </c>
      <c r="K323" s="416">
        <v>5613</v>
      </c>
      <c r="L323" s="417">
        <f t="shared" si="117"/>
        <v>10975</v>
      </c>
      <c r="M323" s="416">
        <v>5338</v>
      </c>
      <c r="N323" s="416">
        <v>5754</v>
      </c>
      <c r="O323" s="418">
        <f t="shared" si="118"/>
        <v>11092</v>
      </c>
      <c r="P323" s="415">
        <v>6068</v>
      </c>
      <c r="Q323" s="416">
        <v>6143</v>
      </c>
      <c r="R323" s="417">
        <f t="shared" si="119"/>
        <v>12211</v>
      </c>
      <c r="S323" s="416">
        <v>7737</v>
      </c>
      <c r="T323" s="416">
        <v>5940</v>
      </c>
      <c r="U323" s="418">
        <f t="shared" si="120"/>
        <v>13677</v>
      </c>
      <c r="V323" s="415">
        <v>9174</v>
      </c>
      <c r="W323" s="416">
        <v>6011</v>
      </c>
      <c r="X323" s="417">
        <f t="shared" si="121"/>
        <v>15185</v>
      </c>
      <c r="Y323" s="416">
        <v>9466</v>
      </c>
      <c r="Z323" s="416">
        <v>6707</v>
      </c>
      <c r="AA323" s="418">
        <f t="shared" si="122"/>
        <v>16173</v>
      </c>
      <c r="AB323" s="415">
        <v>9008</v>
      </c>
      <c r="AC323" s="416">
        <v>6602</v>
      </c>
      <c r="AD323" s="417">
        <f t="shared" si="123"/>
        <v>15610</v>
      </c>
      <c r="AE323" s="416">
        <v>7682</v>
      </c>
      <c r="AF323" s="416">
        <v>5665</v>
      </c>
      <c r="AG323" s="418">
        <f t="shared" si="124"/>
        <v>13347</v>
      </c>
      <c r="AH323" s="415">
        <v>8292</v>
      </c>
      <c r="AI323" s="416">
        <v>6131</v>
      </c>
      <c r="AJ323" s="417">
        <f t="shared" si="125"/>
        <v>14423</v>
      </c>
      <c r="AK323" s="416">
        <v>7544</v>
      </c>
      <c r="AL323" s="416">
        <v>5578</v>
      </c>
      <c r="AM323" s="418">
        <f t="shared" si="126"/>
        <v>13122</v>
      </c>
      <c r="AN323" s="415">
        <v>6377</v>
      </c>
      <c r="AO323" s="416">
        <v>4705</v>
      </c>
      <c r="AP323" s="417">
        <f t="shared" si="127"/>
        <v>11082</v>
      </c>
      <c r="AQ323" s="416">
        <v>5893</v>
      </c>
      <c r="AR323" s="416">
        <v>4382</v>
      </c>
      <c r="AS323" s="418">
        <f t="shared" si="128"/>
        <v>10275</v>
      </c>
      <c r="AT323" s="415">
        <v>5470</v>
      </c>
      <c r="AU323" s="416">
        <v>4071</v>
      </c>
      <c r="AV323" s="417">
        <f t="shared" si="129"/>
        <v>9541</v>
      </c>
      <c r="AW323" s="416">
        <v>4607</v>
      </c>
      <c r="AX323" s="416">
        <v>3008</v>
      </c>
      <c r="AY323" s="418">
        <f t="shared" si="130"/>
        <v>7615</v>
      </c>
      <c r="AZ323" s="415">
        <v>4294</v>
      </c>
      <c r="BA323" s="416">
        <v>2452</v>
      </c>
      <c r="BB323" s="417">
        <f t="shared" si="131"/>
        <v>6746</v>
      </c>
      <c r="BC323" s="416">
        <v>5441</v>
      </c>
      <c r="BD323" s="416">
        <v>2228</v>
      </c>
      <c r="BE323" s="418">
        <f t="shared" si="132"/>
        <v>7669</v>
      </c>
      <c r="BF323" s="415">
        <v>2421</v>
      </c>
      <c r="BG323" s="416">
        <v>983</v>
      </c>
      <c r="BH323" s="417">
        <f t="shared" si="133"/>
        <v>3404</v>
      </c>
      <c r="BJ323" s="400">
        <f t="shared" ref="BJ323:BK326" si="146">BF323+D323+G323+J323+M323+P323+S323+V323+Y323+AB323+AE323+AH323+AK323+AN323+AQ323+AT323+AW323+AZ323+BC323</f>
        <v>116392</v>
      </c>
      <c r="BK323" s="401">
        <f t="shared" si="146"/>
        <v>88444</v>
      </c>
      <c r="BL323" s="402">
        <f t="shared" si="134"/>
        <v>204836</v>
      </c>
    </row>
    <row r="324" spans="1:64" ht="15">
      <c r="A324" s="2428"/>
      <c r="B324" s="2437"/>
      <c r="C324" s="395" t="s">
        <v>2094</v>
      </c>
      <c r="D324" s="396">
        <v>653</v>
      </c>
      <c r="E324" s="397">
        <v>748</v>
      </c>
      <c r="F324" s="398">
        <f t="shared" si="115"/>
        <v>1401</v>
      </c>
      <c r="G324" s="397">
        <v>1305</v>
      </c>
      <c r="H324" s="397">
        <v>1356</v>
      </c>
      <c r="I324" s="399">
        <f t="shared" si="116"/>
        <v>2661</v>
      </c>
      <c r="J324" s="396">
        <v>2083</v>
      </c>
      <c r="K324" s="397">
        <v>2252</v>
      </c>
      <c r="L324" s="398">
        <f t="shared" si="117"/>
        <v>4335</v>
      </c>
      <c r="M324" s="397">
        <v>2263</v>
      </c>
      <c r="N324" s="397">
        <v>2260</v>
      </c>
      <c r="O324" s="399">
        <f t="shared" si="118"/>
        <v>4523</v>
      </c>
      <c r="P324" s="396">
        <v>2559</v>
      </c>
      <c r="Q324" s="397">
        <v>2542</v>
      </c>
      <c r="R324" s="398">
        <f t="shared" si="119"/>
        <v>5101</v>
      </c>
      <c r="S324" s="397">
        <v>2660</v>
      </c>
      <c r="T324" s="397">
        <v>2025</v>
      </c>
      <c r="U324" s="399">
        <f t="shared" si="120"/>
        <v>4685</v>
      </c>
      <c r="V324" s="396">
        <v>2154</v>
      </c>
      <c r="W324" s="397">
        <v>1443</v>
      </c>
      <c r="X324" s="398">
        <f t="shared" si="121"/>
        <v>3597</v>
      </c>
      <c r="Y324" s="397">
        <v>2100</v>
      </c>
      <c r="Z324" s="397">
        <v>1386</v>
      </c>
      <c r="AA324" s="399">
        <f t="shared" si="122"/>
        <v>3486</v>
      </c>
      <c r="AB324" s="396">
        <v>2296</v>
      </c>
      <c r="AC324" s="397">
        <v>1716</v>
      </c>
      <c r="AD324" s="398">
        <f t="shared" si="123"/>
        <v>4012</v>
      </c>
      <c r="AE324" s="397">
        <v>2247</v>
      </c>
      <c r="AF324" s="397">
        <v>1719</v>
      </c>
      <c r="AG324" s="399">
        <f t="shared" si="124"/>
        <v>3966</v>
      </c>
      <c r="AH324" s="396">
        <v>2429</v>
      </c>
      <c r="AI324" s="397">
        <v>1726</v>
      </c>
      <c r="AJ324" s="398">
        <f t="shared" si="125"/>
        <v>4155</v>
      </c>
      <c r="AK324" s="397">
        <v>1996</v>
      </c>
      <c r="AL324" s="397">
        <v>1549</v>
      </c>
      <c r="AM324" s="399">
        <f t="shared" si="126"/>
        <v>3545</v>
      </c>
      <c r="AN324" s="396">
        <v>1680</v>
      </c>
      <c r="AO324" s="397">
        <v>1277</v>
      </c>
      <c r="AP324" s="398">
        <f t="shared" si="127"/>
        <v>2957</v>
      </c>
      <c r="AQ324" s="397">
        <v>1679</v>
      </c>
      <c r="AR324" s="397">
        <v>1216</v>
      </c>
      <c r="AS324" s="399">
        <f t="shared" si="128"/>
        <v>2895</v>
      </c>
      <c r="AT324" s="396">
        <v>1530</v>
      </c>
      <c r="AU324" s="397">
        <v>1126</v>
      </c>
      <c r="AV324" s="398">
        <f t="shared" si="129"/>
        <v>2656</v>
      </c>
      <c r="AW324" s="397">
        <v>1086</v>
      </c>
      <c r="AX324" s="397">
        <v>839</v>
      </c>
      <c r="AY324" s="399">
        <f t="shared" si="130"/>
        <v>1925</v>
      </c>
      <c r="AZ324" s="396">
        <v>871</v>
      </c>
      <c r="BA324" s="397">
        <v>621</v>
      </c>
      <c r="BB324" s="398">
        <f t="shared" si="131"/>
        <v>1492</v>
      </c>
      <c r="BC324" s="397">
        <v>935</v>
      </c>
      <c r="BD324" s="397">
        <v>463</v>
      </c>
      <c r="BE324" s="399">
        <f t="shared" si="132"/>
        <v>1398</v>
      </c>
      <c r="BF324" s="396">
        <v>435</v>
      </c>
      <c r="BG324" s="397">
        <v>205</v>
      </c>
      <c r="BH324" s="398">
        <f t="shared" si="133"/>
        <v>640</v>
      </c>
      <c r="BJ324" s="403">
        <f t="shared" si="146"/>
        <v>32961</v>
      </c>
      <c r="BK324" s="404">
        <f t="shared" si="146"/>
        <v>26469</v>
      </c>
      <c r="BL324" s="405">
        <f t="shared" si="134"/>
        <v>59430</v>
      </c>
    </row>
    <row r="325" spans="1:64" ht="15">
      <c r="A325" s="2428"/>
      <c r="B325" s="2437"/>
      <c r="C325" s="395" t="s">
        <v>2095</v>
      </c>
      <c r="D325" s="396">
        <v>709</v>
      </c>
      <c r="E325" s="397">
        <v>745</v>
      </c>
      <c r="F325" s="398">
        <f t="shared" si="115"/>
        <v>1454</v>
      </c>
      <c r="G325" s="397">
        <v>1199</v>
      </c>
      <c r="H325" s="397">
        <v>1368</v>
      </c>
      <c r="I325" s="399">
        <f t="shared" si="116"/>
        <v>2567</v>
      </c>
      <c r="J325" s="396">
        <v>2025</v>
      </c>
      <c r="K325" s="397">
        <v>2125</v>
      </c>
      <c r="L325" s="398">
        <f t="shared" si="117"/>
        <v>4150</v>
      </c>
      <c r="M325" s="397">
        <v>2282</v>
      </c>
      <c r="N325" s="397">
        <v>2391</v>
      </c>
      <c r="O325" s="399">
        <f t="shared" si="118"/>
        <v>4673</v>
      </c>
      <c r="P325" s="396">
        <v>2566</v>
      </c>
      <c r="Q325" s="397">
        <v>2616</v>
      </c>
      <c r="R325" s="398">
        <f t="shared" si="119"/>
        <v>5182</v>
      </c>
      <c r="S325" s="397">
        <v>2644</v>
      </c>
      <c r="T325" s="397">
        <v>2163</v>
      </c>
      <c r="U325" s="399">
        <f t="shared" si="120"/>
        <v>4807</v>
      </c>
      <c r="V325" s="396">
        <v>2284</v>
      </c>
      <c r="W325" s="397">
        <v>1757</v>
      </c>
      <c r="X325" s="398">
        <f t="shared" si="121"/>
        <v>4041</v>
      </c>
      <c r="Y325" s="397">
        <v>2211</v>
      </c>
      <c r="Z325" s="397">
        <v>1749</v>
      </c>
      <c r="AA325" s="399">
        <f t="shared" si="122"/>
        <v>3960</v>
      </c>
      <c r="AB325" s="396">
        <v>2349</v>
      </c>
      <c r="AC325" s="397">
        <v>1972</v>
      </c>
      <c r="AD325" s="398">
        <f t="shared" si="123"/>
        <v>4321</v>
      </c>
      <c r="AE325" s="397">
        <v>2363</v>
      </c>
      <c r="AF325" s="397">
        <v>2053</v>
      </c>
      <c r="AG325" s="399">
        <f t="shared" si="124"/>
        <v>4416</v>
      </c>
      <c r="AH325" s="396">
        <v>2695</v>
      </c>
      <c r="AI325" s="397">
        <v>2240</v>
      </c>
      <c r="AJ325" s="398">
        <f t="shared" si="125"/>
        <v>4935</v>
      </c>
      <c r="AK325" s="397">
        <v>2028</v>
      </c>
      <c r="AL325" s="397">
        <v>1818</v>
      </c>
      <c r="AM325" s="399">
        <f t="shared" si="126"/>
        <v>3846</v>
      </c>
      <c r="AN325" s="396">
        <v>1609</v>
      </c>
      <c r="AO325" s="397">
        <v>1440</v>
      </c>
      <c r="AP325" s="398">
        <f t="shared" si="127"/>
        <v>3049</v>
      </c>
      <c r="AQ325" s="397">
        <v>1699</v>
      </c>
      <c r="AR325" s="397">
        <v>1368</v>
      </c>
      <c r="AS325" s="399">
        <f t="shared" si="128"/>
        <v>3067</v>
      </c>
      <c r="AT325" s="396">
        <v>1773</v>
      </c>
      <c r="AU325" s="397">
        <v>1337</v>
      </c>
      <c r="AV325" s="398">
        <f t="shared" si="129"/>
        <v>3110</v>
      </c>
      <c r="AW325" s="397">
        <v>1370</v>
      </c>
      <c r="AX325" s="397">
        <v>1088</v>
      </c>
      <c r="AY325" s="399">
        <f t="shared" si="130"/>
        <v>2458</v>
      </c>
      <c r="AZ325" s="396">
        <v>1117</v>
      </c>
      <c r="BA325" s="397">
        <v>804</v>
      </c>
      <c r="BB325" s="398">
        <f t="shared" si="131"/>
        <v>1921</v>
      </c>
      <c r="BC325" s="397">
        <v>1218</v>
      </c>
      <c r="BD325" s="397">
        <v>645</v>
      </c>
      <c r="BE325" s="399">
        <f t="shared" si="132"/>
        <v>1863</v>
      </c>
      <c r="BF325" s="396">
        <v>557</v>
      </c>
      <c r="BG325" s="397">
        <v>288</v>
      </c>
      <c r="BH325" s="398">
        <f t="shared" si="133"/>
        <v>845</v>
      </c>
      <c r="BJ325" s="403">
        <f t="shared" si="146"/>
        <v>34698</v>
      </c>
      <c r="BK325" s="404">
        <f t="shared" si="146"/>
        <v>29967</v>
      </c>
      <c r="BL325" s="405">
        <f t="shared" si="134"/>
        <v>64665</v>
      </c>
    </row>
    <row r="326" spans="1:64" ht="15">
      <c r="A326" s="2428"/>
      <c r="B326" s="2437"/>
      <c r="C326" s="406" t="s">
        <v>2096</v>
      </c>
      <c r="D326" s="407">
        <v>3962</v>
      </c>
      <c r="E326" s="408">
        <v>4055</v>
      </c>
      <c r="F326" s="409">
        <f t="shared" si="115"/>
        <v>8017</v>
      </c>
      <c r="G326" s="408">
        <v>6446</v>
      </c>
      <c r="H326" s="408">
        <v>6793</v>
      </c>
      <c r="I326" s="410">
        <f t="shared" si="116"/>
        <v>13239</v>
      </c>
      <c r="J326" s="407">
        <v>10713</v>
      </c>
      <c r="K326" s="408">
        <v>11258</v>
      </c>
      <c r="L326" s="409">
        <f t="shared" si="117"/>
        <v>21971</v>
      </c>
      <c r="M326" s="408">
        <v>11716</v>
      </c>
      <c r="N326" s="408">
        <v>12268</v>
      </c>
      <c r="O326" s="410">
        <f t="shared" si="118"/>
        <v>23984</v>
      </c>
      <c r="P326" s="407">
        <v>13452</v>
      </c>
      <c r="Q326" s="408">
        <v>13294</v>
      </c>
      <c r="R326" s="409">
        <f t="shared" si="119"/>
        <v>26746</v>
      </c>
      <c r="S326" s="408">
        <v>14730</v>
      </c>
      <c r="T326" s="408">
        <v>11628</v>
      </c>
      <c r="U326" s="410">
        <f t="shared" si="120"/>
        <v>26358</v>
      </c>
      <c r="V326" s="407">
        <v>11892</v>
      </c>
      <c r="W326" s="408">
        <v>7517</v>
      </c>
      <c r="X326" s="409">
        <f t="shared" si="121"/>
        <v>19409</v>
      </c>
      <c r="Y326" s="408">
        <v>10473</v>
      </c>
      <c r="Z326" s="408">
        <v>6735</v>
      </c>
      <c r="AA326" s="410">
        <f t="shared" si="122"/>
        <v>17208</v>
      </c>
      <c r="AB326" s="407">
        <v>11321</v>
      </c>
      <c r="AC326" s="408">
        <v>7381</v>
      </c>
      <c r="AD326" s="409">
        <f t="shared" si="123"/>
        <v>18702</v>
      </c>
      <c r="AE326" s="408">
        <v>11863</v>
      </c>
      <c r="AF326" s="408">
        <v>8118</v>
      </c>
      <c r="AG326" s="410">
        <f t="shared" si="124"/>
        <v>19981</v>
      </c>
      <c r="AH326" s="407">
        <v>14201</v>
      </c>
      <c r="AI326" s="408">
        <v>10292</v>
      </c>
      <c r="AJ326" s="409">
        <f t="shared" si="125"/>
        <v>24493</v>
      </c>
      <c r="AK326" s="408">
        <v>12201</v>
      </c>
      <c r="AL326" s="408">
        <v>9398</v>
      </c>
      <c r="AM326" s="410">
        <f t="shared" si="126"/>
        <v>21599</v>
      </c>
      <c r="AN326" s="407">
        <v>9230</v>
      </c>
      <c r="AO326" s="408">
        <v>7025</v>
      </c>
      <c r="AP326" s="409">
        <f t="shared" si="127"/>
        <v>16255</v>
      </c>
      <c r="AQ326" s="408">
        <v>7795</v>
      </c>
      <c r="AR326" s="408">
        <v>5844</v>
      </c>
      <c r="AS326" s="410">
        <f t="shared" si="128"/>
        <v>13639</v>
      </c>
      <c r="AT326" s="407">
        <v>6157</v>
      </c>
      <c r="AU326" s="408">
        <v>4675</v>
      </c>
      <c r="AV326" s="409">
        <f t="shared" si="129"/>
        <v>10832</v>
      </c>
      <c r="AW326" s="408">
        <v>4340</v>
      </c>
      <c r="AX326" s="408">
        <v>3066</v>
      </c>
      <c r="AY326" s="410">
        <f t="shared" si="130"/>
        <v>7406</v>
      </c>
      <c r="AZ326" s="407">
        <v>3413</v>
      </c>
      <c r="BA326" s="408">
        <v>1954</v>
      </c>
      <c r="BB326" s="409">
        <f t="shared" si="131"/>
        <v>5367</v>
      </c>
      <c r="BC326" s="408">
        <v>3193</v>
      </c>
      <c r="BD326" s="408">
        <v>1485</v>
      </c>
      <c r="BE326" s="410">
        <f t="shared" si="132"/>
        <v>4678</v>
      </c>
      <c r="BF326" s="407">
        <v>1455</v>
      </c>
      <c r="BG326" s="408">
        <v>612</v>
      </c>
      <c r="BH326" s="409">
        <f t="shared" si="133"/>
        <v>2067</v>
      </c>
      <c r="BJ326" s="411">
        <f t="shared" si="146"/>
        <v>168553</v>
      </c>
      <c r="BK326" s="412">
        <f t="shared" si="146"/>
        <v>133398</v>
      </c>
      <c r="BL326" s="413">
        <f t="shared" si="134"/>
        <v>301951</v>
      </c>
    </row>
    <row r="327" spans="1:64" ht="15">
      <c r="A327" s="2428"/>
      <c r="B327" s="2432" t="s">
        <v>569</v>
      </c>
      <c r="C327" s="2422" t="s">
        <v>1810</v>
      </c>
      <c r="D327" s="629">
        <f t="shared" ref="D327:BH327" si="147">SUM(D323:D326)</f>
        <v>7805</v>
      </c>
      <c r="E327" s="630">
        <f t="shared" si="147"/>
        <v>8144</v>
      </c>
      <c r="F327" s="631">
        <f t="shared" si="147"/>
        <v>15949</v>
      </c>
      <c r="G327" s="632">
        <f t="shared" si="147"/>
        <v>12687</v>
      </c>
      <c r="H327" s="632">
        <f t="shared" si="147"/>
        <v>13392</v>
      </c>
      <c r="I327" s="632">
        <f t="shared" si="147"/>
        <v>26079</v>
      </c>
      <c r="J327" s="629">
        <f t="shared" si="147"/>
        <v>20183</v>
      </c>
      <c r="K327" s="630">
        <f t="shared" si="147"/>
        <v>21248</v>
      </c>
      <c r="L327" s="631">
        <f t="shared" si="147"/>
        <v>41431</v>
      </c>
      <c r="M327" s="632">
        <f t="shared" si="147"/>
        <v>21599</v>
      </c>
      <c r="N327" s="632">
        <f t="shared" si="147"/>
        <v>22673</v>
      </c>
      <c r="O327" s="632">
        <f t="shared" si="147"/>
        <v>44272</v>
      </c>
      <c r="P327" s="629">
        <f t="shared" si="147"/>
        <v>24645</v>
      </c>
      <c r="Q327" s="630">
        <f t="shared" si="147"/>
        <v>24595</v>
      </c>
      <c r="R327" s="631">
        <f t="shared" si="147"/>
        <v>49240</v>
      </c>
      <c r="S327" s="632">
        <f t="shared" si="147"/>
        <v>27771</v>
      </c>
      <c r="T327" s="632">
        <f t="shared" si="147"/>
        <v>21756</v>
      </c>
      <c r="U327" s="632">
        <f t="shared" si="147"/>
        <v>49527</v>
      </c>
      <c r="V327" s="629">
        <f t="shared" si="147"/>
        <v>25504</v>
      </c>
      <c r="W327" s="630">
        <f t="shared" si="147"/>
        <v>16728</v>
      </c>
      <c r="X327" s="631">
        <f t="shared" si="147"/>
        <v>42232</v>
      </c>
      <c r="Y327" s="632">
        <f t="shared" si="147"/>
        <v>24250</v>
      </c>
      <c r="Z327" s="632">
        <f t="shared" si="147"/>
        <v>16577</v>
      </c>
      <c r="AA327" s="632">
        <f t="shared" si="147"/>
        <v>40827</v>
      </c>
      <c r="AB327" s="629">
        <f t="shared" si="147"/>
        <v>24974</v>
      </c>
      <c r="AC327" s="630">
        <f t="shared" si="147"/>
        <v>17671</v>
      </c>
      <c r="AD327" s="631">
        <f t="shared" si="147"/>
        <v>42645</v>
      </c>
      <c r="AE327" s="632">
        <f t="shared" si="147"/>
        <v>24155</v>
      </c>
      <c r="AF327" s="632">
        <f t="shared" si="147"/>
        <v>17555</v>
      </c>
      <c r="AG327" s="632">
        <f t="shared" si="147"/>
        <v>41710</v>
      </c>
      <c r="AH327" s="629">
        <f t="shared" si="147"/>
        <v>27617</v>
      </c>
      <c r="AI327" s="630">
        <f t="shared" si="147"/>
        <v>20389</v>
      </c>
      <c r="AJ327" s="631">
        <f t="shared" si="147"/>
        <v>48006</v>
      </c>
      <c r="AK327" s="632">
        <f t="shared" si="147"/>
        <v>23769</v>
      </c>
      <c r="AL327" s="632">
        <f t="shared" si="147"/>
        <v>18343</v>
      </c>
      <c r="AM327" s="632">
        <f t="shared" si="147"/>
        <v>42112</v>
      </c>
      <c r="AN327" s="629">
        <f t="shared" si="147"/>
        <v>18896</v>
      </c>
      <c r="AO327" s="630">
        <f t="shared" si="147"/>
        <v>14447</v>
      </c>
      <c r="AP327" s="631">
        <f t="shared" si="147"/>
        <v>33343</v>
      </c>
      <c r="AQ327" s="632">
        <f t="shared" si="147"/>
        <v>17066</v>
      </c>
      <c r="AR327" s="632">
        <f t="shared" si="147"/>
        <v>12810</v>
      </c>
      <c r="AS327" s="632">
        <f t="shared" si="147"/>
        <v>29876</v>
      </c>
      <c r="AT327" s="629">
        <f t="shared" si="147"/>
        <v>14930</v>
      </c>
      <c r="AU327" s="630">
        <f t="shared" si="147"/>
        <v>11209</v>
      </c>
      <c r="AV327" s="631">
        <f t="shared" si="147"/>
        <v>26139</v>
      </c>
      <c r="AW327" s="632">
        <f t="shared" si="147"/>
        <v>11403</v>
      </c>
      <c r="AX327" s="632">
        <f t="shared" si="147"/>
        <v>8001</v>
      </c>
      <c r="AY327" s="632">
        <f t="shared" si="147"/>
        <v>19404</v>
      </c>
      <c r="AZ327" s="629">
        <f t="shared" si="147"/>
        <v>9695</v>
      </c>
      <c r="BA327" s="630">
        <f t="shared" si="147"/>
        <v>5831</v>
      </c>
      <c r="BB327" s="631">
        <f t="shared" si="147"/>
        <v>15526</v>
      </c>
      <c r="BC327" s="632">
        <f t="shared" si="147"/>
        <v>10787</v>
      </c>
      <c r="BD327" s="632">
        <f t="shared" si="147"/>
        <v>4821</v>
      </c>
      <c r="BE327" s="632">
        <f t="shared" si="147"/>
        <v>15608</v>
      </c>
      <c r="BF327" s="629">
        <f t="shared" si="147"/>
        <v>4868</v>
      </c>
      <c r="BG327" s="630">
        <f t="shared" si="147"/>
        <v>2088</v>
      </c>
      <c r="BH327" s="630">
        <f t="shared" si="147"/>
        <v>6956</v>
      </c>
      <c r="BJ327" s="647">
        <f>SUM(BJ323:BJ326)</f>
        <v>352604</v>
      </c>
      <c r="BK327" s="647">
        <f>SUM(BK323:BK326)</f>
        <v>278278</v>
      </c>
      <c r="BL327" s="647">
        <f>SUM(BL323:BL326)</f>
        <v>630882</v>
      </c>
    </row>
    <row r="328" spans="1:64" ht="15">
      <c r="A328" s="2428"/>
      <c r="B328" s="2437" t="s">
        <v>2097</v>
      </c>
      <c r="C328" s="414" t="s">
        <v>2098</v>
      </c>
      <c r="D328" s="415">
        <v>1429</v>
      </c>
      <c r="E328" s="416">
        <v>1443</v>
      </c>
      <c r="F328" s="417">
        <f t="shared" ref="F328:F381" si="148">SUM(D328:E328)</f>
        <v>2872</v>
      </c>
      <c r="G328" s="416">
        <v>2334</v>
      </c>
      <c r="H328" s="416">
        <v>2450</v>
      </c>
      <c r="I328" s="418">
        <f t="shared" ref="I328:I381" si="149">SUM(G328:H328)</f>
        <v>4784</v>
      </c>
      <c r="J328" s="415">
        <v>3680</v>
      </c>
      <c r="K328" s="416">
        <v>3910</v>
      </c>
      <c r="L328" s="417">
        <f t="shared" ref="L328:L381" si="150">SUM(J328:K328)</f>
        <v>7590</v>
      </c>
      <c r="M328" s="416">
        <v>4205</v>
      </c>
      <c r="N328" s="416">
        <v>4342</v>
      </c>
      <c r="O328" s="418">
        <f t="shared" ref="O328:O381" si="151">SUM(M328:N328)</f>
        <v>8547</v>
      </c>
      <c r="P328" s="415">
        <v>4725</v>
      </c>
      <c r="Q328" s="416">
        <v>4837</v>
      </c>
      <c r="R328" s="417">
        <f t="shared" ref="R328:R381" si="152">SUM(P328:Q328)</f>
        <v>9562</v>
      </c>
      <c r="S328" s="416">
        <v>4633</v>
      </c>
      <c r="T328" s="416">
        <v>3893</v>
      </c>
      <c r="U328" s="418">
        <f t="shared" ref="U328:U381" si="153">SUM(S328:T328)</f>
        <v>8526</v>
      </c>
      <c r="V328" s="415">
        <v>4075</v>
      </c>
      <c r="W328" s="416">
        <v>2810</v>
      </c>
      <c r="X328" s="417">
        <f t="shared" ref="X328:X381" si="154">SUM(V328:W328)</f>
        <v>6885</v>
      </c>
      <c r="Y328" s="416">
        <v>3764</v>
      </c>
      <c r="Z328" s="416">
        <v>2784</v>
      </c>
      <c r="AA328" s="418">
        <f t="shared" ref="AA328:AA381" si="155">SUM(Y328:Z328)</f>
        <v>6548</v>
      </c>
      <c r="AB328" s="415">
        <v>4072</v>
      </c>
      <c r="AC328" s="416">
        <v>3185</v>
      </c>
      <c r="AD328" s="417">
        <f t="shared" ref="AD328:AD381" si="156">SUM(AB328:AC328)</f>
        <v>7257</v>
      </c>
      <c r="AE328" s="416">
        <v>3959</v>
      </c>
      <c r="AF328" s="416">
        <v>3366</v>
      </c>
      <c r="AG328" s="418">
        <f t="shared" ref="AG328:AG381" si="157">SUM(AE328:AF328)</f>
        <v>7325</v>
      </c>
      <c r="AH328" s="415">
        <v>4589</v>
      </c>
      <c r="AI328" s="416">
        <v>3783</v>
      </c>
      <c r="AJ328" s="417">
        <f t="shared" ref="AJ328:AJ381" si="158">SUM(AH328:AI328)</f>
        <v>8372</v>
      </c>
      <c r="AK328" s="416">
        <v>3657</v>
      </c>
      <c r="AL328" s="416">
        <v>3176</v>
      </c>
      <c r="AM328" s="418">
        <f t="shared" ref="AM328:AM381" si="159">SUM(AK328:AL328)</f>
        <v>6833</v>
      </c>
      <c r="AN328" s="415">
        <v>2997</v>
      </c>
      <c r="AO328" s="416">
        <v>2392</v>
      </c>
      <c r="AP328" s="417">
        <f t="shared" ref="AP328:AP381" si="160">SUM(AN328:AO328)</f>
        <v>5389</v>
      </c>
      <c r="AQ328" s="416">
        <v>2836</v>
      </c>
      <c r="AR328" s="416">
        <v>2226</v>
      </c>
      <c r="AS328" s="418">
        <f t="shared" ref="AS328:AS381" si="161">SUM(AQ328:AR328)</f>
        <v>5062</v>
      </c>
      <c r="AT328" s="415">
        <v>2739</v>
      </c>
      <c r="AU328" s="416">
        <v>2115</v>
      </c>
      <c r="AV328" s="417">
        <f t="shared" ref="AV328:AV381" si="162">SUM(AT328:AU328)</f>
        <v>4854</v>
      </c>
      <c r="AW328" s="416">
        <v>2533</v>
      </c>
      <c r="AX328" s="416">
        <v>1765</v>
      </c>
      <c r="AY328" s="418">
        <f t="shared" ref="AY328:AY381" si="163">SUM(AW328:AX328)</f>
        <v>4298</v>
      </c>
      <c r="AZ328" s="415">
        <v>2138</v>
      </c>
      <c r="BA328" s="416">
        <v>1409</v>
      </c>
      <c r="BB328" s="417">
        <f t="shared" ref="BB328:BB381" si="164">SUM(AZ328:BA328)</f>
        <v>3547</v>
      </c>
      <c r="BC328" s="416">
        <v>2157</v>
      </c>
      <c r="BD328" s="416">
        <v>1123</v>
      </c>
      <c r="BE328" s="418">
        <f t="shared" ref="BE328:BE381" si="165">SUM(BC328:BD328)</f>
        <v>3280</v>
      </c>
      <c r="BF328" s="415">
        <v>981</v>
      </c>
      <c r="BG328" s="416">
        <v>510</v>
      </c>
      <c r="BH328" s="417">
        <f t="shared" ref="BH328:BH381" si="166">SUM(BF328:BG328)</f>
        <v>1491</v>
      </c>
      <c r="BJ328" s="400">
        <f t="shared" ref="BJ328:BK335" si="167">BF328+D328+G328+J328+M328+P328+S328+V328+Y328+AB328+AE328+AH328+AK328+AN328+AQ328+AT328+AW328+AZ328+BC328</f>
        <v>61503</v>
      </c>
      <c r="BK328" s="401">
        <f t="shared" si="167"/>
        <v>51519</v>
      </c>
      <c r="BL328" s="402">
        <f t="shared" ref="BL328:BL381" si="168">SUM(BJ328:BK328)</f>
        <v>113022</v>
      </c>
    </row>
    <row r="329" spans="1:64" ht="15">
      <c r="A329" s="2428"/>
      <c r="B329" s="2437"/>
      <c r="C329" s="395" t="s">
        <v>2099</v>
      </c>
      <c r="D329" s="396">
        <v>821</v>
      </c>
      <c r="E329" s="397">
        <v>857</v>
      </c>
      <c r="F329" s="398">
        <f t="shared" si="148"/>
        <v>1678</v>
      </c>
      <c r="G329" s="397">
        <v>1381</v>
      </c>
      <c r="H329" s="397">
        <v>1337</v>
      </c>
      <c r="I329" s="399">
        <f t="shared" si="149"/>
        <v>2718</v>
      </c>
      <c r="J329" s="396">
        <v>2044</v>
      </c>
      <c r="K329" s="397">
        <v>2217</v>
      </c>
      <c r="L329" s="398">
        <f t="shared" si="150"/>
        <v>4261</v>
      </c>
      <c r="M329" s="397">
        <v>2177</v>
      </c>
      <c r="N329" s="397">
        <v>2263</v>
      </c>
      <c r="O329" s="399">
        <f t="shared" si="151"/>
        <v>4440</v>
      </c>
      <c r="P329" s="396">
        <v>2499</v>
      </c>
      <c r="Q329" s="397">
        <v>2452</v>
      </c>
      <c r="R329" s="398">
        <f t="shared" si="152"/>
        <v>4951</v>
      </c>
      <c r="S329" s="397">
        <v>2287</v>
      </c>
      <c r="T329" s="397">
        <v>1982</v>
      </c>
      <c r="U329" s="399">
        <f t="shared" si="153"/>
        <v>4269</v>
      </c>
      <c r="V329" s="396">
        <v>1951</v>
      </c>
      <c r="W329" s="397">
        <v>1422</v>
      </c>
      <c r="X329" s="398">
        <f t="shared" si="154"/>
        <v>3373</v>
      </c>
      <c r="Y329" s="397">
        <v>1672</v>
      </c>
      <c r="Z329" s="397">
        <v>1333</v>
      </c>
      <c r="AA329" s="399">
        <f t="shared" si="155"/>
        <v>3005</v>
      </c>
      <c r="AB329" s="396">
        <v>2138</v>
      </c>
      <c r="AC329" s="397">
        <v>1633</v>
      </c>
      <c r="AD329" s="398">
        <f t="shared" si="156"/>
        <v>3771</v>
      </c>
      <c r="AE329" s="397">
        <v>2159</v>
      </c>
      <c r="AF329" s="397">
        <v>1783</v>
      </c>
      <c r="AG329" s="399">
        <f t="shared" si="157"/>
        <v>3942</v>
      </c>
      <c r="AH329" s="396">
        <v>1983</v>
      </c>
      <c r="AI329" s="397">
        <v>1732</v>
      </c>
      <c r="AJ329" s="398">
        <f t="shared" si="158"/>
        <v>3715</v>
      </c>
      <c r="AK329" s="397">
        <v>1437</v>
      </c>
      <c r="AL329" s="397">
        <v>1245</v>
      </c>
      <c r="AM329" s="399">
        <f t="shared" si="159"/>
        <v>2682</v>
      </c>
      <c r="AN329" s="396">
        <v>1196</v>
      </c>
      <c r="AO329" s="397">
        <v>965</v>
      </c>
      <c r="AP329" s="398">
        <f t="shared" si="160"/>
        <v>2161</v>
      </c>
      <c r="AQ329" s="397">
        <v>1383</v>
      </c>
      <c r="AR329" s="397">
        <v>1133</v>
      </c>
      <c r="AS329" s="399">
        <f t="shared" si="161"/>
        <v>2516</v>
      </c>
      <c r="AT329" s="396">
        <v>1248</v>
      </c>
      <c r="AU329" s="397">
        <v>1069</v>
      </c>
      <c r="AV329" s="398">
        <f t="shared" si="162"/>
        <v>2317</v>
      </c>
      <c r="AW329" s="397">
        <v>860</v>
      </c>
      <c r="AX329" s="397">
        <v>712</v>
      </c>
      <c r="AY329" s="399">
        <f t="shared" si="163"/>
        <v>1572</v>
      </c>
      <c r="AZ329" s="396">
        <v>618</v>
      </c>
      <c r="BA329" s="397">
        <v>417</v>
      </c>
      <c r="BB329" s="398">
        <f t="shared" si="164"/>
        <v>1035</v>
      </c>
      <c r="BC329" s="397">
        <v>486</v>
      </c>
      <c r="BD329" s="397">
        <v>243</v>
      </c>
      <c r="BE329" s="399">
        <f t="shared" si="165"/>
        <v>729</v>
      </c>
      <c r="BF329" s="396">
        <v>229</v>
      </c>
      <c r="BG329" s="397">
        <v>108</v>
      </c>
      <c r="BH329" s="398">
        <f t="shared" si="166"/>
        <v>337</v>
      </c>
      <c r="BJ329" s="403">
        <f t="shared" si="167"/>
        <v>28569</v>
      </c>
      <c r="BK329" s="404">
        <f t="shared" si="167"/>
        <v>24903</v>
      </c>
      <c r="BL329" s="405">
        <f t="shared" si="168"/>
        <v>53472</v>
      </c>
    </row>
    <row r="330" spans="1:64" ht="15">
      <c r="A330" s="2428"/>
      <c r="B330" s="2437"/>
      <c r="C330" s="395" t="s">
        <v>2100</v>
      </c>
      <c r="D330" s="396">
        <v>766</v>
      </c>
      <c r="E330" s="397">
        <v>798</v>
      </c>
      <c r="F330" s="398">
        <f t="shared" si="148"/>
        <v>1564</v>
      </c>
      <c r="G330" s="397">
        <v>1120</v>
      </c>
      <c r="H330" s="397">
        <v>1223</v>
      </c>
      <c r="I330" s="399">
        <f t="shared" si="149"/>
        <v>2343</v>
      </c>
      <c r="J330" s="396">
        <v>1643</v>
      </c>
      <c r="K330" s="397">
        <v>1843</v>
      </c>
      <c r="L330" s="398">
        <f t="shared" si="150"/>
        <v>3486</v>
      </c>
      <c r="M330" s="397">
        <v>1697</v>
      </c>
      <c r="N330" s="397">
        <v>1822</v>
      </c>
      <c r="O330" s="399">
        <f t="shared" si="151"/>
        <v>3519</v>
      </c>
      <c r="P330" s="396">
        <v>1911</v>
      </c>
      <c r="Q330" s="397">
        <v>1831</v>
      </c>
      <c r="R330" s="398">
        <f t="shared" si="152"/>
        <v>3742</v>
      </c>
      <c r="S330" s="397">
        <v>2155</v>
      </c>
      <c r="T330" s="397">
        <v>1870</v>
      </c>
      <c r="U330" s="399">
        <f t="shared" si="153"/>
        <v>4025</v>
      </c>
      <c r="V330" s="396">
        <v>2191</v>
      </c>
      <c r="W330" s="397">
        <v>1490</v>
      </c>
      <c r="X330" s="398">
        <f t="shared" si="154"/>
        <v>3681</v>
      </c>
      <c r="Y330" s="397">
        <v>2170</v>
      </c>
      <c r="Z330" s="397">
        <v>1569</v>
      </c>
      <c r="AA330" s="399">
        <f t="shared" si="155"/>
        <v>3739</v>
      </c>
      <c r="AB330" s="396">
        <v>2199</v>
      </c>
      <c r="AC330" s="397">
        <v>1605</v>
      </c>
      <c r="AD330" s="398">
        <f t="shared" si="156"/>
        <v>3804</v>
      </c>
      <c r="AE330" s="397">
        <v>1945</v>
      </c>
      <c r="AF330" s="397">
        <v>1422</v>
      </c>
      <c r="AG330" s="399">
        <f t="shared" si="157"/>
        <v>3367</v>
      </c>
      <c r="AH330" s="396">
        <v>2079</v>
      </c>
      <c r="AI330" s="397">
        <v>1544</v>
      </c>
      <c r="AJ330" s="398">
        <f t="shared" si="158"/>
        <v>3623</v>
      </c>
      <c r="AK330" s="397">
        <v>2111</v>
      </c>
      <c r="AL330" s="397">
        <v>1538</v>
      </c>
      <c r="AM330" s="399">
        <f t="shared" si="159"/>
        <v>3649</v>
      </c>
      <c r="AN330" s="396">
        <v>1875</v>
      </c>
      <c r="AO330" s="397">
        <v>1364</v>
      </c>
      <c r="AP330" s="398">
        <f t="shared" si="160"/>
        <v>3239</v>
      </c>
      <c r="AQ330" s="397">
        <v>1718</v>
      </c>
      <c r="AR330" s="397">
        <v>1318</v>
      </c>
      <c r="AS330" s="399">
        <f t="shared" si="161"/>
        <v>3036</v>
      </c>
      <c r="AT330" s="396">
        <v>1682</v>
      </c>
      <c r="AU330" s="397">
        <v>1190</v>
      </c>
      <c r="AV330" s="398">
        <f t="shared" si="162"/>
        <v>2872</v>
      </c>
      <c r="AW330" s="397">
        <v>1293</v>
      </c>
      <c r="AX330" s="397">
        <v>882</v>
      </c>
      <c r="AY330" s="399">
        <f t="shared" si="163"/>
        <v>2175</v>
      </c>
      <c r="AZ330" s="396">
        <v>1277</v>
      </c>
      <c r="BA330" s="397">
        <v>683</v>
      </c>
      <c r="BB330" s="398">
        <f t="shared" si="164"/>
        <v>1960</v>
      </c>
      <c r="BC330" s="397">
        <v>1733</v>
      </c>
      <c r="BD330" s="397">
        <v>673</v>
      </c>
      <c r="BE330" s="399">
        <f t="shared" si="165"/>
        <v>2406</v>
      </c>
      <c r="BF330" s="396">
        <v>765</v>
      </c>
      <c r="BG330" s="397">
        <v>295</v>
      </c>
      <c r="BH330" s="398">
        <f t="shared" si="166"/>
        <v>1060</v>
      </c>
      <c r="BJ330" s="403">
        <f t="shared" si="167"/>
        <v>32330</v>
      </c>
      <c r="BK330" s="404">
        <f t="shared" si="167"/>
        <v>24960</v>
      </c>
      <c r="BL330" s="405">
        <f t="shared" si="168"/>
        <v>57290</v>
      </c>
    </row>
    <row r="331" spans="1:64" ht="15">
      <c r="A331" s="2428"/>
      <c r="B331" s="2437"/>
      <c r="C331" s="395" t="s">
        <v>2101</v>
      </c>
      <c r="D331" s="396">
        <v>1808</v>
      </c>
      <c r="E331" s="397">
        <v>1938</v>
      </c>
      <c r="F331" s="398">
        <f t="shared" si="148"/>
        <v>3746</v>
      </c>
      <c r="G331" s="397">
        <v>3032</v>
      </c>
      <c r="H331" s="397">
        <v>3075</v>
      </c>
      <c r="I331" s="399">
        <f t="shared" si="149"/>
        <v>6107</v>
      </c>
      <c r="J331" s="396">
        <v>4907</v>
      </c>
      <c r="K331" s="397">
        <v>5155</v>
      </c>
      <c r="L331" s="398">
        <f t="shared" si="150"/>
        <v>10062</v>
      </c>
      <c r="M331" s="397">
        <v>5070</v>
      </c>
      <c r="N331" s="397">
        <v>5330</v>
      </c>
      <c r="O331" s="399">
        <f t="shared" si="151"/>
        <v>10400</v>
      </c>
      <c r="P331" s="396">
        <v>5470</v>
      </c>
      <c r="Q331" s="397">
        <v>5379</v>
      </c>
      <c r="R331" s="398">
        <f t="shared" si="152"/>
        <v>10849</v>
      </c>
      <c r="S331" s="397">
        <v>5265</v>
      </c>
      <c r="T331" s="397">
        <v>4124</v>
      </c>
      <c r="U331" s="399">
        <f t="shared" si="153"/>
        <v>9389</v>
      </c>
      <c r="V331" s="396">
        <v>4357</v>
      </c>
      <c r="W331" s="397">
        <v>2913</v>
      </c>
      <c r="X331" s="398">
        <f t="shared" si="154"/>
        <v>7270</v>
      </c>
      <c r="Y331" s="397">
        <v>4410</v>
      </c>
      <c r="Z331" s="397">
        <v>2927</v>
      </c>
      <c r="AA331" s="399">
        <f t="shared" si="155"/>
        <v>7337</v>
      </c>
      <c r="AB331" s="396">
        <v>5165</v>
      </c>
      <c r="AC331" s="397">
        <v>3819</v>
      </c>
      <c r="AD331" s="398">
        <f t="shared" si="156"/>
        <v>8984</v>
      </c>
      <c r="AE331" s="397">
        <v>4870</v>
      </c>
      <c r="AF331" s="397">
        <v>3935</v>
      </c>
      <c r="AG331" s="399">
        <f t="shared" si="157"/>
        <v>8805</v>
      </c>
      <c r="AH331" s="396">
        <v>4741</v>
      </c>
      <c r="AI331" s="397">
        <v>3847</v>
      </c>
      <c r="AJ331" s="398">
        <f t="shared" si="158"/>
        <v>8588</v>
      </c>
      <c r="AK331" s="397">
        <v>3694</v>
      </c>
      <c r="AL331" s="397">
        <v>3156</v>
      </c>
      <c r="AM331" s="399">
        <f t="shared" si="159"/>
        <v>6850</v>
      </c>
      <c r="AN331" s="396">
        <v>2535</v>
      </c>
      <c r="AO331" s="397">
        <v>2055</v>
      </c>
      <c r="AP331" s="398">
        <f t="shared" si="160"/>
        <v>4590</v>
      </c>
      <c r="AQ331" s="397">
        <v>1808</v>
      </c>
      <c r="AR331" s="397">
        <v>1498</v>
      </c>
      <c r="AS331" s="399">
        <f t="shared" si="161"/>
        <v>3306</v>
      </c>
      <c r="AT331" s="396">
        <v>1348</v>
      </c>
      <c r="AU331" s="397">
        <v>1015</v>
      </c>
      <c r="AV331" s="398">
        <f t="shared" si="162"/>
        <v>2363</v>
      </c>
      <c r="AW331" s="397">
        <v>898</v>
      </c>
      <c r="AX331" s="397">
        <v>684</v>
      </c>
      <c r="AY331" s="399">
        <f t="shared" si="163"/>
        <v>1582</v>
      </c>
      <c r="AZ331" s="396">
        <v>618</v>
      </c>
      <c r="BA331" s="397">
        <v>400</v>
      </c>
      <c r="BB331" s="398">
        <f t="shared" si="164"/>
        <v>1018</v>
      </c>
      <c r="BC331" s="397">
        <v>586</v>
      </c>
      <c r="BD331" s="397">
        <v>314</v>
      </c>
      <c r="BE331" s="399">
        <f t="shared" si="165"/>
        <v>900</v>
      </c>
      <c r="BF331" s="396">
        <v>311</v>
      </c>
      <c r="BG331" s="397">
        <v>136</v>
      </c>
      <c r="BH331" s="398">
        <f t="shared" si="166"/>
        <v>447</v>
      </c>
      <c r="BJ331" s="403">
        <f t="shared" si="167"/>
        <v>60893</v>
      </c>
      <c r="BK331" s="404">
        <f t="shared" si="167"/>
        <v>51700</v>
      </c>
      <c r="BL331" s="405">
        <f t="shared" si="168"/>
        <v>112593</v>
      </c>
    </row>
    <row r="332" spans="1:64" ht="15">
      <c r="A332" s="2428"/>
      <c r="B332" s="2437"/>
      <c r="C332" s="395" t="s">
        <v>2102</v>
      </c>
      <c r="D332" s="396">
        <v>1585</v>
      </c>
      <c r="E332" s="397">
        <v>1699</v>
      </c>
      <c r="F332" s="398">
        <f t="shared" si="148"/>
        <v>3284</v>
      </c>
      <c r="G332" s="397">
        <v>2662</v>
      </c>
      <c r="H332" s="397">
        <v>2698</v>
      </c>
      <c r="I332" s="399">
        <f t="shared" si="149"/>
        <v>5360</v>
      </c>
      <c r="J332" s="396">
        <v>4187</v>
      </c>
      <c r="K332" s="397">
        <v>4413</v>
      </c>
      <c r="L332" s="398">
        <f t="shared" si="150"/>
        <v>8600</v>
      </c>
      <c r="M332" s="397">
        <v>4416</v>
      </c>
      <c r="N332" s="397">
        <v>4711</v>
      </c>
      <c r="O332" s="399">
        <f t="shared" si="151"/>
        <v>9127</v>
      </c>
      <c r="P332" s="396">
        <v>4856</v>
      </c>
      <c r="Q332" s="397">
        <v>4905</v>
      </c>
      <c r="R332" s="398">
        <f t="shared" si="152"/>
        <v>9761</v>
      </c>
      <c r="S332" s="397">
        <v>4981</v>
      </c>
      <c r="T332" s="397">
        <v>4289</v>
      </c>
      <c r="U332" s="399">
        <f t="shared" si="153"/>
        <v>9270</v>
      </c>
      <c r="V332" s="396">
        <v>4601</v>
      </c>
      <c r="W332" s="397">
        <v>3505</v>
      </c>
      <c r="X332" s="398">
        <f t="shared" si="154"/>
        <v>8106</v>
      </c>
      <c r="Y332" s="397">
        <v>4524</v>
      </c>
      <c r="Z332" s="397">
        <v>3566</v>
      </c>
      <c r="AA332" s="399">
        <f t="shared" si="155"/>
        <v>8090</v>
      </c>
      <c r="AB332" s="396">
        <v>4591</v>
      </c>
      <c r="AC332" s="397">
        <v>3747</v>
      </c>
      <c r="AD332" s="398">
        <f t="shared" si="156"/>
        <v>8338</v>
      </c>
      <c r="AE332" s="397">
        <v>4260</v>
      </c>
      <c r="AF332" s="397">
        <v>3664</v>
      </c>
      <c r="AG332" s="399">
        <f t="shared" si="157"/>
        <v>7924</v>
      </c>
      <c r="AH332" s="396">
        <v>4599</v>
      </c>
      <c r="AI332" s="397">
        <v>3787</v>
      </c>
      <c r="AJ332" s="398">
        <f t="shared" si="158"/>
        <v>8386</v>
      </c>
      <c r="AK332" s="397">
        <v>4075</v>
      </c>
      <c r="AL332" s="397">
        <v>3514</v>
      </c>
      <c r="AM332" s="399">
        <f t="shared" si="159"/>
        <v>7589</v>
      </c>
      <c r="AN332" s="396">
        <v>3678</v>
      </c>
      <c r="AO332" s="397">
        <v>3086</v>
      </c>
      <c r="AP332" s="398">
        <f t="shared" si="160"/>
        <v>6764</v>
      </c>
      <c r="AQ332" s="397">
        <v>3431</v>
      </c>
      <c r="AR332" s="397">
        <v>2769</v>
      </c>
      <c r="AS332" s="399">
        <f t="shared" si="161"/>
        <v>6200</v>
      </c>
      <c r="AT332" s="396">
        <v>2935</v>
      </c>
      <c r="AU332" s="397">
        <v>2441</v>
      </c>
      <c r="AV332" s="398">
        <f t="shared" si="162"/>
        <v>5376</v>
      </c>
      <c r="AW332" s="397">
        <v>2384</v>
      </c>
      <c r="AX332" s="397">
        <v>1762</v>
      </c>
      <c r="AY332" s="399">
        <f t="shared" si="163"/>
        <v>4146</v>
      </c>
      <c r="AZ332" s="396">
        <v>1917</v>
      </c>
      <c r="BA332" s="397">
        <v>1187</v>
      </c>
      <c r="BB332" s="398">
        <f t="shared" si="164"/>
        <v>3104</v>
      </c>
      <c r="BC332" s="397">
        <v>2252</v>
      </c>
      <c r="BD332" s="397">
        <v>1045</v>
      </c>
      <c r="BE332" s="399">
        <f t="shared" si="165"/>
        <v>3297</v>
      </c>
      <c r="BF332" s="396">
        <v>1025</v>
      </c>
      <c r="BG332" s="397">
        <v>479</v>
      </c>
      <c r="BH332" s="398">
        <f t="shared" si="166"/>
        <v>1504</v>
      </c>
      <c r="BJ332" s="403">
        <f t="shared" si="167"/>
        <v>66959</v>
      </c>
      <c r="BK332" s="404">
        <f t="shared" si="167"/>
        <v>57267</v>
      </c>
      <c r="BL332" s="405">
        <f t="shared" si="168"/>
        <v>124226</v>
      </c>
    </row>
    <row r="333" spans="1:64" ht="15">
      <c r="A333" s="2428"/>
      <c r="B333" s="2437"/>
      <c r="C333" s="395" t="s">
        <v>2103</v>
      </c>
      <c r="D333" s="396">
        <v>1126</v>
      </c>
      <c r="E333" s="397">
        <v>1189</v>
      </c>
      <c r="F333" s="398">
        <f t="shared" si="148"/>
        <v>2315</v>
      </c>
      <c r="G333" s="397">
        <v>1909</v>
      </c>
      <c r="H333" s="397">
        <v>2060</v>
      </c>
      <c r="I333" s="399">
        <f t="shared" si="149"/>
        <v>3969</v>
      </c>
      <c r="J333" s="396">
        <v>3150</v>
      </c>
      <c r="K333" s="397">
        <v>3286</v>
      </c>
      <c r="L333" s="398">
        <f t="shared" si="150"/>
        <v>6436</v>
      </c>
      <c r="M333" s="397">
        <v>3412</v>
      </c>
      <c r="N333" s="397">
        <v>3567</v>
      </c>
      <c r="O333" s="399">
        <f t="shared" si="151"/>
        <v>6979</v>
      </c>
      <c r="P333" s="396">
        <v>3495</v>
      </c>
      <c r="Q333" s="397">
        <v>3582</v>
      </c>
      <c r="R333" s="398">
        <f t="shared" si="152"/>
        <v>7077</v>
      </c>
      <c r="S333" s="397">
        <v>3479</v>
      </c>
      <c r="T333" s="397">
        <v>2649</v>
      </c>
      <c r="U333" s="399">
        <f t="shared" si="153"/>
        <v>6128</v>
      </c>
      <c r="V333" s="396">
        <v>3006</v>
      </c>
      <c r="W333" s="397">
        <v>2216</v>
      </c>
      <c r="X333" s="398">
        <f t="shared" si="154"/>
        <v>5222</v>
      </c>
      <c r="Y333" s="397">
        <v>2804</v>
      </c>
      <c r="Z333" s="397">
        <v>2384</v>
      </c>
      <c r="AA333" s="399">
        <f t="shared" si="155"/>
        <v>5188</v>
      </c>
      <c r="AB333" s="396">
        <v>2969</v>
      </c>
      <c r="AC333" s="397">
        <v>2823</v>
      </c>
      <c r="AD333" s="398">
        <f t="shared" si="156"/>
        <v>5792</v>
      </c>
      <c r="AE333" s="397">
        <v>2838</v>
      </c>
      <c r="AF333" s="397">
        <v>2628</v>
      </c>
      <c r="AG333" s="399">
        <f t="shared" si="157"/>
        <v>5466</v>
      </c>
      <c r="AH333" s="396">
        <v>2753</v>
      </c>
      <c r="AI333" s="397">
        <v>2635</v>
      </c>
      <c r="AJ333" s="398">
        <f t="shared" si="158"/>
        <v>5388</v>
      </c>
      <c r="AK333" s="397">
        <v>2192</v>
      </c>
      <c r="AL333" s="397">
        <v>2125</v>
      </c>
      <c r="AM333" s="399">
        <f t="shared" si="159"/>
        <v>4317</v>
      </c>
      <c r="AN333" s="396">
        <v>1655</v>
      </c>
      <c r="AO333" s="397">
        <v>1690</v>
      </c>
      <c r="AP333" s="398">
        <f t="shared" si="160"/>
        <v>3345</v>
      </c>
      <c r="AQ333" s="397">
        <v>1209</v>
      </c>
      <c r="AR333" s="397">
        <v>1231</v>
      </c>
      <c r="AS333" s="399">
        <f t="shared" si="161"/>
        <v>2440</v>
      </c>
      <c r="AT333" s="396">
        <v>931</v>
      </c>
      <c r="AU333" s="397">
        <v>904</v>
      </c>
      <c r="AV333" s="398">
        <f t="shared" si="162"/>
        <v>1835</v>
      </c>
      <c r="AW333" s="397">
        <v>637</v>
      </c>
      <c r="AX333" s="397">
        <v>594</v>
      </c>
      <c r="AY333" s="399">
        <f t="shared" si="163"/>
        <v>1231</v>
      </c>
      <c r="AZ333" s="396">
        <v>474</v>
      </c>
      <c r="BA333" s="397">
        <v>435</v>
      </c>
      <c r="BB333" s="398">
        <f t="shared" si="164"/>
        <v>909</v>
      </c>
      <c r="BC333" s="397">
        <v>453</v>
      </c>
      <c r="BD333" s="397">
        <v>310</v>
      </c>
      <c r="BE333" s="399">
        <f t="shared" si="165"/>
        <v>763</v>
      </c>
      <c r="BF333" s="396">
        <v>239</v>
      </c>
      <c r="BG333" s="397">
        <v>153</v>
      </c>
      <c r="BH333" s="398">
        <f t="shared" si="166"/>
        <v>392</v>
      </c>
      <c r="BJ333" s="403">
        <f t="shared" si="167"/>
        <v>38731</v>
      </c>
      <c r="BK333" s="404">
        <f t="shared" si="167"/>
        <v>36461</v>
      </c>
      <c r="BL333" s="405">
        <f t="shared" si="168"/>
        <v>75192</v>
      </c>
    </row>
    <row r="334" spans="1:64" ht="15">
      <c r="A334" s="2428"/>
      <c r="B334" s="2437"/>
      <c r="C334" s="395" t="s">
        <v>2104</v>
      </c>
      <c r="D334" s="396">
        <v>677</v>
      </c>
      <c r="E334" s="397">
        <v>774</v>
      </c>
      <c r="F334" s="398">
        <f t="shared" si="148"/>
        <v>1451</v>
      </c>
      <c r="G334" s="397">
        <v>1179</v>
      </c>
      <c r="H334" s="397">
        <v>1280</v>
      </c>
      <c r="I334" s="399">
        <f t="shared" si="149"/>
        <v>2459</v>
      </c>
      <c r="J334" s="396">
        <v>1884</v>
      </c>
      <c r="K334" s="397">
        <v>1930</v>
      </c>
      <c r="L334" s="398">
        <f t="shared" si="150"/>
        <v>3814</v>
      </c>
      <c r="M334" s="397">
        <v>1948</v>
      </c>
      <c r="N334" s="397">
        <v>2042</v>
      </c>
      <c r="O334" s="399">
        <f t="shared" si="151"/>
        <v>3990</v>
      </c>
      <c r="P334" s="396">
        <v>1988</v>
      </c>
      <c r="Q334" s="397">
        <v>1997</v>
      </c>
      <c r="R334" s="398">
        <f t="shared" si="152"/>
        <v>3985</v>
      </c>
      <c r="S334" s="397">
        <v>1797</v>
      </c>
      <c r="T334" s="397">
        <v>1423</v>
      </c>
      <c r="U334" s="399">
        <f t="shared" si="153"/>
        <v>3220</v>
      </c>
      <c r="V334" s="396">
        <v>1580</v>
      </c>
      <c r="W334" s="397">
        <v>1008</v>
      </c>
      <c r="X334" s="398">
        <f t="shared" si="154"/>
        <v>2588</v>
      </c>
      <c r="Y334" s="397">
        <v>1518</v>
      </c>
      <c r="Z334" s="397">
        <v>1013</v>
      </c>
      <c r="AA334" s="399">
        <f t="shared" si="155"/>
        <v>2531</v>
      </c>
      <c r="AB334" s="396">
        <v>1640</v>
      </c>
      <c r="AC334" s="397">
        <v>1206</v>
      </c>
      <c r="AD334" s="398">
        <f t="shared" si="156"/>
        <v>2846</v>
      </c>
      <c r="AE334" s="397">
        <v>1502</v>
      </c>
      <c r="AF334" s="397">
        <v>1291</v>
      </c>
      <c r="AG334" s="399">
        <f t="shared" si="157"/>
        <v>2793</v>
      </c>
      <c r="AH334" s="396">
        <v>1375</v>
      </c>
      <c r="AI334" s="397">
        <v>1280</v>
      </c>
      <c r="AJ334" s="398">
        <f t="shared" si="158"/>
        <v>2655</v>
      </c>
      <c r="AK334" s="397">
        <v>1189</v>
      </c>
      <c r="AL334" s="397">
        <v>1098</v>
      </c>
      <c r="AM334" s="399">
        <f t="shared" si="159"/>
        <v>2287</v>
      </c>
      <c r="AN334" s="396">
        <v>834</v>
      </c>
      <c r="AO334" s="397">
        <v>792</v>
      </c>
      <c r="AP334" s="398">
        <f t="shared" si="160"/>
        <v>1626</v>
      </c>
      <c r="AQ334" s="397">
        <v>655</v>
      </c>
      <c r="AR334" s="397">
        <v>636</v>
      </c>
      <c r="AS334" s="399">
        <f t="shared" si="161"/>
        <v>1291</v>
      </c>
      <c r="AT334" s="396">
        <v>503</v>
      </c>
      <c r="AU334" s="397">
        <v>533</v>
      </c>
      <c r="AV334" s="398">
        <f t="shared" si="162"/>
        <v>1036</v>
      </c>
      <c r="AW334" s="397">
        <v>389</v>
      </c>
      <c r="AX334" s="397">
        <v>392</v>
      </c>
      <c r="AY334" s="399">
        <f t="shared" si="163"/>
        <v>781</v>
      </c>
      <c r="AZ334" s="396">
        <v>270</v>
      </c>
      <c r="BA334" s="397">
        <v>283</v>
      </c>
      <c r="BB334" s="398">
        <f t="shared" si="164"/>
        <v>553</v>
      </c>
      <c r="BC334" s="397">
        <v>264</v>
      </c>
      <c r="BD334" s="397">
        <v>223</v>
      </c>
      <c r="BE334" s="399">
        <f t="shared" si="165"/>
        <v>487</v>
      </c>
      <c r="BF334" s="396">
        <v>153</v>
      </c>
      <c r="BG334" s="397">
        <v>111</v>
      </c>
      <c r="BH334" s="398">
        <f t="shared" si="166"/>
        <v>264</v>
      </c>
      <c r="BJ334" s="403">
        <f t="shared" si="167"/>
        <v>21345</v>
      </c>
      <c r="BK334" s="404">
        <f t="shared" si="167"/>
        <v>19312</v>
      </c>
      <c r="BL334" s="405">
        <f t="shared" si="168"/>
        <v>40657</v>
      </c>
    </row>
    <row r="335" spans="1:64" ht="15">
      <c r="A335" s="2428"/>
      <c r="B335" s="2437"/>
      <c r="C335" s="406" t="s">
        <v>2105</v>
      </c>
      <c r="D335" s="407">
        <v>116</v>
      </c>
      <c r="E335" s="408">
        <v>113</v>
      </c>
      <c r="F335" s="409">
        <f t="shared" si="148"/>
        <v>229</v>
      </c>
      <c r="G335" s="408">
        <v>265</v>
      </c>
      <c r="H335" s="408">
        <v>281</v>
      </c>
      <c r="I335" s="410">
        <f t="shared" si="149"/>
        <v>546</v>
      </c>
      <c r="J335" s="407">
        <v>450</v>
      </c>
      <c r="K335" s="408">
        <v>519</v>
      </c>
      <c r="L335" s="409">
        <f t="shared" si="150"/>
        <v>969</v>
      </c>
      <c r="M335" s="408">
        <v>576</v>
      </c>
      <c r="N335" s="408">
        <v>560</v>
      </c>
      <c r="O335" s="410">
        <f t="shared" si="151"/>
        <v>1136</v>
      </c>
      <c r="P335" s="407">
        <v>612</v>
      </c>
      <c r="Q335" s="408">
        <v>664</v>
      </c>
      <c r="R335" s="409">
        <f t="shared" si="152"/>
        <v>1276</v>
      </c>
      <c r="S335" s="408">
        <v>523</v>
      </c>
      <c r="T335" s="408">
        <v>445</v>
      </c>
      <c r="U335" s="410">
        <f t="shared" si="153"/>
        <v>968</v>
      </c>
      <c r="V335" s="407">
        <v>429</v>
      </c>
      <c r="W335" s="408">
        <v>336</v>
      </c>
      <c r="X335" s="409">
        <f t="shared" si="154"/>
        <v>765</v>
      </c>
      <c r="Y335" s="408">
        <v>423</v>
      </c>
      <c r="Z335" s="408">
        <v>341</v>
      </c>
      <c r="AA335" s="410">
        <f t="shared" si="155"/>
        <v>764</v>
      </c>
      <c r="AB335" s="407">
        <v>467</v>
      </c>
      <c r="AC335" s="408">
        <v>429</v>
      </c>
      <c r="AD335" s="409">
        <f t="shared" si="156"/>
        <v>896</v>
      </c>
      <c r="AE335" s="408">
        <v>483</v>
      </c>
      <c r="AF335" s="408">
        <v>453</v>
      </c>
      <c r="AG335" s="410">
        <f t="shared" si="157"/>
        <v>936</v>
      </c>
      <c r="AH335" s="407">
        <v>476</v>
      </c>
      <c r="AI335" s="408">
        <v>493</v>
      </c>
      <c r="AJ335" s="409">
        <f t="shared" si="158"/>
        <v>969</v>
      </c>
      <c r="AK335" s="408">
        <v>403</v>
      </c>
      <c r="AL335" s="408">
        <v>399</v>
      </c>
      <c r="AM335" s="410">
        <f t="shared" si="159"/>
        <v>802</v>
      </c>
      <c r="AN335" s="407">
        <v>318</v>
      </c>
      <c r="AO335" s="408">
        <v>335</v>
      </c>
      <c r="AP335" s="409">
        <f t="shared" si="160"/>
        <v>653</v>
      </c>
      <c r="AQ335" s="408">
        <v>252</v>
      </c>
      <c r="AR335" s="408">
        <v>289</v>
      </c>
      <c r="AS335" s="410">
        <f t="shared" si="161"/>
        <v>541</v>
      </c>
      <c r="AT335" s="407">
        <v>213</v>
      </c>
      <c r="AU335" s="408">
        <v>227</v>
      </c>
      <c r="AV335" s="409">
        <f t="shared" si="162"/>
        <v>440</v>
      </c>
      <c r="AW335" s="408">
        <v>166</v>
      </c>
      <c r="AX335" s="408">
        <v>174</v>
      </c>
      <c r="AY335" s="410">
        <f t="shared" si="163"/>
        <v>340</v>
      </c>
      <c r="AZ335" s="407">
        <v>129</v>
      </c>
      <c r="BA335" s="408">
        <v>131</v>
      </c>
      <c r="BB335" s="409">
        <f t="shared" si="164"/>
        <v>260</v>
      </c>
      <c r="BC335" s="408">
        <v>109</v>
      </c>
      <c r="BD335" s="408">
        <v>98</v>
      </c>
      <c r="BE335" s="410">
        <f t="shared" si="165"/>
        <v>207</v>
      </c>
      <c r="BF335" s="407">
        <v>52</v>
      </c>
      <c r="BG335" s="408">
        <v>43</v>
      </c>
      <c r="BH335" s="409">
        <f t="shared" si="166"/>
        <v>95</v>
      </c>
      <c r="BJ335" s="411">
        <f t="shared" si="167"/>
        <v>6462</v>
      </c>
      <c r="BK335" s="412">
        <f t="shared" si="167"/>
        <v>6330</v>
      </c>
      <c r="BL335" s="413">
        <f t="shared" si="168"/>
        <v>12792</v>
      </c>
    </row>
    <row r="336" spans="1:64" ht="15">
      <c r="A336" s="2428"/>
      <c r="B336" s="2432" t="s">
        <v>569</v>
      </c>
      <c r="C336" s="2422" t="s">
        <v>1810</v>
      </c>
      <c r="D336" s="629">
        <f t="shared" ref="D336:BH336" si="169">SUM(D328:D335)</f>
        <v>8328</v>
      </c>
      <c r="E336" s="630">
        <f t="shared" si="169"/>
        <v>8811</v>
      </c>
      <c r="F336" s="631">
        <f t="shared" si="169"/>
        <v>17139</v>
      </c>
      <c r="G336" s="632">
        <f t="shared" si="169"/>
        <v>13882</v>
      </c>
      <c r="H336" s="632">
        <f t="shared" si="169"/>
        <v>14404</v>
      </c>
      <c r="I336" s="632">
        <f t="shared" si="169"/>
        <v>28286</v>
      </c>
      <c r="J336" s="629">
        <f t="shared" si="169"/>
        <v>21945</v>
      </c>
      <c r="K336" s="630">
        <f t="shared" si="169"/>
        <v>23273</v>
      </c>
      <c r="L336" s="631">
        <f t="shared" si="169"/>
        <v>45218</v>
      </c>
      <c r="M336" s="632">
        <f t="shared" si="169"/>
        <v>23501</v>
      </c>
      <c r="N336" s="632">
        <f t="shared" si="169"/>
        <v>24637</v>
      </c>
      <c r="O336" s="632">
        <f t="shared" si="169"/>
        <v>48138</v>
      </c>
      <c r="P336" s="629">
        <f t="shared" si="169"/>
        <v>25556</v>
      </c>
      <c r="Q336" s="630">
        <f t="shared" si="169"/>
        <v>25647</v>
      </c>
      <c r="R336" s="631">
        <f t="shared" si="169"/>
        <v>51203</v>
      </c>
      <c r="S336" s="632">
        <f t="shared" si="169"/>
        <v>25120</v>
      </c>
      <c r="T336" s="632">
        <f t="shared" si="169"/>
        <v>20675</v>
      </c>
      <c r="U336" s="632">
        <f t="shared" si="169"/>
        <v>45795</v>
      </c>
      <c r="V336" s="629">
        <f t="shared" si="169"/>
        <v>22190</v>
      </c>
      <c r="W336" s="630">
        <f t="shared" si="169"/>
        <v>15700</v>
      </c>
      <c r="X336" s="631">
        <f t="shared" si="169"/>
        <v>37890</v>
      </c>
      <c r="Y336" s="632">
        <f t="shared" si="169"/>
        <v>21285</v>
      </c>
      <c r="Z336" s="632">
        <f t="shared" si="169"/>
        <v>15917</v>
      </c>
      <c r="AA336" s="632">
        <f t="shared" si="169"/>
        <v>37202</v>
      </c>
      <c r="AB336" s="629">
        <f t="shared" si="169"/>
        <v>23241</v>
      </c>
      <c r="AC336" s="630">
        <f t="shared" si="169"/>
        <v>18447</v>
      </c>
      <c r="AD336" s="631">
        <f t="shared" si="169"/>
        <v>41688</v>
      </c>
      <c r="AE336" s="632">
        <f t="shared" si="169"/>
        <v>22016</v>
      </c>
      <c r="AF336" s="632">
        <f t="shared" si="169"/>
        <v>18542</v>
      </c>
      <c r="AG336" s="632">
        <f t="shared" si="169"/>
        <v>40558</v>
      </c>
      <c r="AH336" s="629">
        <f t="shared" si="169"/>
        <v>22595</v>
      </c>
      <c r="AI336" s="630">
        <f t="shared" si="169"/>
        <v>19101</v>
      </c>
      <c r="AJ336" s="631">
        <f t="shared" si="169"/>
        <v>41696</v>
      </c>
      <c r="AK336" s="632">
        <f t="shared" si="169"/>
        <v>18758</v>
      </c>
      <c r="AL336" s="632">
        <f t="shared" si="169"/>
        <v>16251</v>
      </c>
      <c r="AM336" s="632">
        <f t="shared" si="169"/>
        <v>35009</v>
      </c>
      <c r="AN336" s="629">
        <f t="shared" si="169"/>
        <v>15088</v>
      </c>
      <c r="AO336" s="630">
        <f t="shared" si="169"/>
        <v>12679</v>
      </c>
      <c r="AP336" s="631">
        <f t="shared" si="169"/>
        <v>27767</v>
      </c>
      <c r="AQ336" s="632">
        <f t="shared" si="169"/>
        <v>13292</v>
      </c>
      <c r="AR336" s="632">
        <f t="shared" si="169"/>
        <v>11100</v>
      </c>
      <c r="AS336" s="632">
        <f t="shared" si="169"/>
        <v>24392</v>
      </c>
      <c r="AT336" s="629">
        <f t="shared" si="169"/>
        <v>11599</v>
      </c>
      <c r="AU336" s="630">
        <f t="shared" si="169"/>
        <v>9494</v>
      </c>
      <c r="AV336" s="631">
        <f t="shared" si="169"/>
        <v>21093</v>
      </c>
      <c r="AW336" s="632">
        <f t="shared" si="169"/>
        <v>9160</v>
      </c>
      <c r="AX336" s="632">
        <f t="shared" si="169"/>
        <v>6965</v>
      </c>
      <c r="AY336" s="632">
        <f t="shared" si="169"/>
        <v>16125</v>
      </c>
      <c r="AZ336" s="629">
        <f t="shared" si="169"/>
        <v>7441</v>
      </c>
      <c r="BA336" s="630">
        <f t="shared" si="169"/>
        <v>4945</v>
      </c>
      <c r="BB336" s="631">
        <f t="shared" si="169"/>
        <v>12386</v>
      </c>
      <c r="BC336" s="632">
        <f t="shared" si="169"/>
        <v>8040</v>
      </c>
      <c r="BD336" s="632">
        <f t="shared" si="169"/>
        <v>4029</v>
      </c>
      <c r="BE336" s="632">
        <f t="shared" si="169"/>
        <v>12069</v>
      </c>
      <c r="BF336" s="629">
        <f t="shared" si="169"/>
        <v>3755</v>
      </c>
      <c r="BG336" s="630">
        <f t="shared" si="169"/>
        <v>1835</v>
      </c>
      <c r="BH336" s="630">
        <f t="shared" si="169"/>
        <v>5590</v>
      </c>
      <c r="BJ336" s="648">
        <f>SUM(BJ328:BJ335)</f>
        <v>316792</v>
      </c>
      <c r="BK336" s="648">
        <f>SUM(BK328:BK335)</f>
        <v>272452</v>
      </c>
      <c r="BL336" s="648">
        <f>SUM(BL328:BL335)</f>
        <v>589244</v>
      </c>
    </row>
    <row r="337" spans="1:64" ht="15">
      <c r="A337" s="2428"/>
      <c r="B337" s="2437" t="s">
        <v>2106</v>
      </c>
      <c r="C337" s="414" t="s">
        <v>2107</v>
      </c>
      <c r="D337" s="415">
        <v>317</v>
      </c>
      <c r="E337" s="416">
        <v>328</v>
      </c>
      <c r="F337" s="417">
        <f t="shared" si="148"/>
        <v>645</v>
      </c>
      <c r="G337" s="416">
        <v>505</v>
      </c>
      <c r="H337" s="416">
        <v>562</v>
      </c>
      <c r="I337" s="418">
        <f t="shared" si="149"/>
        <v>1067</v>
      </c>
      <c r="J337" s="415">
        <v>969</v>
      </c>
      <c r="K337" s="416">
        <v>1050</v>
      </c>
      <c r="L337" s="417">
        <f t="shared" si="150"/>
        <v>2019</v>
      </c>
      <c r="M337" s="416">
        <v>1055</v>
      </c>
      <c r="N337" s="416">
        <v>1175</v>
      </c>
      <c r="O337" s="418">
        <f t="shared" si="151"/>
        <v>2230</v>
      </c>
      <c r="P337" s="415">
        <v>1418</v>
      </c>
      <c r="Q337" s="416">
        <v>1324</v>
      </c>
      <c r="R337" s="417">
        <f t="shared" si="152"/>
        <v>2742</v>
      </c>
      <c r="S337" s="416">
        <v>1508</v>
      </c>
      <c r="T337" s="416">
        <v>1285</v>
      </c>
      <c r="U337" s="418">
        <f t="shared" si="153"/>
        <v>2793</v>
      </c>
      <c r="V337" s="415">
        <v>1417</v>
      </c>
      <c r="W337" s="416">
        <v>815</v>
      </c>
      <c r="X337" s="417">
        <f t="shared" si="154"/>
        <v>2232</v>
      </c>
      <c r="Y337" s="416">
        <v>1489</v>
      </c>
      <c r="Z337" s="416">
        <v>818</v>
      </c>
      <c r="AA337" s="418">
        <f t="shared" si="155"/>
        <v>2307</v>
      </c>
      <c r="AB337" s="415">
        <v>1674</v>
      </c>
      <c r="AC337" s="416">
        <v>900</v>
      </c>
      <c r="AD337" s="417">
        <f t="shared" si="156"/>
        <v>2574</v>
      </c>
      <c r="AE337" s="416">
        <v>1634</v>
      </c>
      <c r="AF337" s="416">
        <v>1007</v>
      </c>
      <c r="AG337" s="418">
        <f t="shared" si="157"/>
        <v>2641</v>
      </c>
      <c r="AH337" s="415">
        <v>1798</v>
      </c>
      <c r="AI337" s="416">
        <v>1063</v>
      </c>
      <c r="AJ337" s="417">
        <f t="shared" si="158"/>
        <v>2861</v>
      </c>
      <c r="AK337" s="416">
        <v>1580</v>
      </c>
      <c r="AL337" s="416">
        <v>871</v>
      </c>
      <c r="AM337" s="418">
        <f t="shared" si="159"/>
        <v>2451</v>
      </c>
      <c r="AN337" s="415">
        <v>1467</v>
      </c>
      <c r="AO337" s="416">
        <v>803</v>
      </c>
      <c r="AP337" s="417">
        <f t="shared" si="160"/>
        <v>2270</v>
      </c>
      <c r="AQ337" s="416">
        <v>1380</v>
      </c>
      <c r="AR337" s="416">
        <v>834</v>
      </c>
      <c r="AS337" s="418">
        <f t="shared" si="161"/>
        <v>2214</v>
      </c>
      <c r="AT337" s="415">
        <v>1366</v>
      </c>
      <c r="AU337" s="416">
        <v>848</v>
      </c>
      <c r="AV337" s="417">
        <f t="shared" si="162"/>
        <v>2214</v>
      </c>
      <c r="AW337" s="416">
        <v>1167</v>
      </c>
      <c r="AX337" s="416">
        <v>757</v>
      </c>
      <c r="AY337" s="418">
        <f t="shared" si="163"/>
        <v>1924</v>
      </c>
      <c r="AZ337" s="415">
        <v>1063</v>
      </c>
      <c r="BA337" s="416">
        <v>616</v>
      </c>
      <c r="BB337" s="417">
        <f t="shared" si="164"/>
        <v>1679</v>
      </c>
      <c r="BC337" s="416">
        <v>1466</v>
      </c>
      <c r="BD337" s="416">
        <v>598</v>
      </c>
      <c r="BE337" s="418">
        <f t="shared" si="165"/>
        <v>2064</v>
      </c>
      <c r="BF337" s="415">
        <v>641</v>
      </c>
      <c r="BG337" s="416">
        <v>263</v>
      </c>
      <c r="BH337" s="417">
        <f t="shared" si="166"/>
        <v>904</v>
      </c>
      <c r="BJ337" s="400">
        <f t="shared" ref="BJ337:BK344" si="170">BF337+D337+G337+J337+M337+P337+S337+V337+Y337+AB337+AE337+AH337+AK337+AN337+AQ337+AT337+AW337+AZ337+BC337</f>
        <v>23914</v>
      </c>
      <c r="BK337" s="401">
        <f t="shared" si="170"/>
        <v>15917</v>
      </c>
      <c r="BL337" s="402">
        <f t="shared" si="168"/>
        <v>39831</v>
      </c>
    </row>
    <row r="338" spans="1:64" ht="15">
      <c r="A338" s="2428"/>
      <c r="B338" s="2437"/>
      <c r="C338" s="395" t="s">
        <v>2108</v>
      </c>
      <c r="D338" s="396">
        <v>587</v>
      </c>
      <c r="E338" s="397">
        <v>562</v>
      </c>
      <c r="F338" s="398">
        <f t="shared" si="148"/>
        <v>1149</v>
      </c>
      <c r="G338" s="397">
        <v>958</v>
      </c>
      <c r="H338" s="397">
        <v>1006</v>
      </c>
      <c r="I338" s="399">
        <f t="shared" si="149"/>
        <v>1964</v>
      </c>
      <c r="J338" s="396">
        <v>1678</v>
      </c>
      <c r="K338" s="397">
        <v>1756</v>
      </c>
      <c r="L338" s="398">
        <f t="shared" si="150"/>
        <v>3434</v>
      </c>
      <c r="M338" s="397">
        <v>1901</v>
      </c>
      <c r="N338" s="397">
        <v>1932</v>
      </c>
      <c r="O338" s="399">
        <f t="shared" si="151"/>
        <v>3833</v>
      </c>
      <c r="P338" s="396">
        <v>2353</v>
      </c>
      <c r="Q338" s="397">
        <v>2307</v>
      </c>
      <c r="R338" s="398">
        <f t="shared" si="152"/>
        <v>4660</v>
      </c>
      <c r="S338" s="397">
        <v>2959</v>
      </c>
      <c r="T338" s="397">
        <v>2236</v>
      </c>
      <c r="U338" s="399">
        <f t="shared" si="153"/>
        <v>5195</v>
      </c>
      <c r="V338" s="396">
        <v>3168</v>
      </c>
      <c r="W338" s="397">
        <v>1497</v>
      </c>
      <c r="X338" s="398">
        <f t="shared" si="154"/>
        <v>4665</v>
      </c>
      <c r="Y338" s="397">
        <v>3472</v>
      </c>
      <c r="Z338" s="397">
        <v>1537</v>
      </c>
      <c r="AA338" s="399">
        <f t="shared" si="155"/>
        <v>5009</v>
      </c>
      <c r="AB338" s="396">
        <v>3602</v>
      </c>
      <c r="AC338" s="397">
        <v>1595</v>
      </c>
      <c r="AD338" s="398">
        <f t="shared" si="156"/>
        <v>5197</v>
      </c>
      <c r="AE338" s="397">
        <v>3679</v>
      </c>
      <c r="AF338" s="397">
        <v>1790</v>
      </c>
      <c r="AG338" s="399">
        <f t="shared" si="157"/>
        <v>5469</v>
      </c>
      <c r="AH338" s="396">
        <v>4248</v>
      </c>
      <c r="AI338" s="397">
        <v>1882</v>
      </c>
      <c r="AJ338" s="398">
        <f t="shared" si="158"/>
        <v>6130</v>
      </c>
      <c r="AK338" s="397">
        <v>4005</v>
      </c>
      <c r="AL338" s="397">
        <v>1826</v>
      </c>
      <c r="AM338" s="399">
        <f t="shared" si="159"/>
        <v>5831</v>
      </c>
      <c r="AN338" s="396">
        <v>3583</v>
      </c>
      <c r="AO338" s="397">
        <v>1567</v>
      </c>
      <c r="AP338" s="398">
        <f t="shared" si="160"/>
        <v>5150</v>
      </c>
      <c r="AQ338" s="397">
        <v>3336</v>
      </c>
      <c r="AR338" s="397">
        <v>1513</v>
      </c>
      <c r="AS338" s="399">
        <f t="shared" si="161"/>
        <v>4849</v>
      </c>
      <c r="AT338" s="396">
        <v>3258</v>
      </c>
      <c r="AU338" s="397">
        <v>1741</v>
      </c>
      <c r="AV338" s="398">
        <f t="shared" si="162"/>
        <v>4999</v>
      </c>
      <c r="AW338" s="397">
        <v>2721</v>
      </c>
      <c r="AX338" s="397">
        <v>1551</v>
      </c>
      <c r="AY338" s="399">
        <f t="shared" si="163"/>
        <v>4272</v>
      </c>
      <c r="AZ338" s="396">
        <v>2454</v>
      </c>
      <c r="BA338" s="397">
        <v>1329</v>
      </c>
      <c r="BB338" s="398">
        <f t="shared" si="164"/>
        <v>3783</v>
      </c>
      <c r="BC338" s="397">
        <v>3638</v>
      </c>
      <c r="BD338" s="397">
        <v>1506</v>
      </c>
      <c r="BE338" s="399">
        <f t="shared" si="165"/>
        <v>5144</v>
      </c>
      <c r="BF338" s="396">
        <v>1591</v>
      </c>
      <c r="BG338" s="397">
        <v>670</v>
      </c>
      <c r="BH338" s="398">
        <f t="shared" si="166"/>
        <v>2261</v>
      </c>
      <c r="BJ338" s="403">
        <f t="shared" si="170"/>
        <v>53191</v>
      </c>
      <c r="BK338" s="404">
        <f t="shared" si="170"/>
        <v>29803</v>
      </c>
      <c r="BL338" s="405">
        <f t="shared" si="168"/>
        <v>82994</v>
      </c>
    </row>
    <row r="339" spans="1:64" ht="15">
      <c r="A339" s="2428"/>
      <c r="B339" s="2437"/>
      <c r="C339" s="395" t="s">
        <v>2109</v>
      </c>
      <c r="D339" s="396">
        <v>429</v>
      </c>
      <c r="E339" s="397">
        <v>466</v>
      </c>
      <c r="F339" s="398">
        <f t="shared" si="148"/>
        <v>895</v>
      </c>
      <c r="G339" s="397">
        <v>739</v>
      </c>
      <c r="H339" s="397">
        <v>729</v>
      </c>
      <c r="I339" s="399">
        <f t="shared" si="149"/>
        <v>1468</v>
      </c>
      <c r="J339" s="396">
        <v>1150</v>
      </c>
      <c r="K339" s="397">
        <v>1166</v>
      </c>
      <c r="L339" s="398">
        <f t="shared" si="150"/>
        <v>2316</v>
      </c>
      <c r="M339" s="397">
        <v>1265</v>
      </c>
      <c r="N339" s="397">
        <v>1278</v>
      </c>
      <c r="O339" s="399">
        <f t="shared" si="151"/>
        <v>2543</v>
      </c>
      <c r="P339" s="396">
        <v>1471</v>
      </c>
      <c r="Q339" s="397">
        <v>1439</v>
      </c>
      <c r="R339" s="398">
        <f t="shared" si="152"/>
        <v>2910</v>
      </c>
      <c r="S339" s="397">
        <v>1703</v>
      </c>
      <c r="T339" s="397">
        <v>1244</v>
      </c>
      <c r="U339" s="399">
        <f t="shared" si="153"/>
        <v>2947</v>
      </c>
      <c r="V339" s="396">
        <v>1729</v>
      </c>
      <c r="W339" s="397">
        <v>869</v>
      </c>
      <c r="X339" s="398">
        <f t="shared" si="154"/>
        <v>2598</v>
      </c>
      <c r="Y339" s="397">
        <v>1746</v>
      </c>
      <c r="Z339" s="397">
        <v>835</v>
      </c>
      <c r="AA339" s="399">
        <f t="shared" si="155"/>
        <v>2581</v>
      </c>
      <c r="AB339" s="396">
        <v>1833</v>
      </c>
      <c r="AC339" s="397">
        <v>896</v>
      </c>
      <c r="AD339" s="398">
        <f t="shared" si="156"/>
        <v>2729</v>
      </c>
      <c r="AE339" s="397">
        <v>2037</v>
      </c>
      <c r="AF339" s="397">
        <v>1008</v>
      </c>
      <c r="AG339" s="399">
        <f t="shared" si="157"/>
        <v>3045</v>
      </c>
      <c r="AH339" s="396">
        <v>2112</v>
      </c>
      <c r="AI339" s="397">
        <v>1102</v>
      </c>
      <c r="AJ339" s="398">
        <f t="shared" si="158"/>
        <v>3214</v>
      </c>
      <c r="AK339" s="397">
        <v>1879</v>
      </c>
      <c r="AL339" s="397">
        <v>926</v>
      </c>
      <c r="AM339" s="399">
        <f t="shared" si="159"/>
        <v>2805</v>
      </c>
      <c r="AN339" s="396">
        <v>1275</v>
      </c>
      <c r="AO339" s="397">
        <v>682</v>
      </c>
      <c r="AP339" s="398">
        <f t="shared" si="160"/>
        <v>1957</v>
      </c>
      <c r="AQ339" s="397">
        <v>893</v>
      </c>
      <c r="AR339" s="397">
        <v>548</v>
      </c>
      <c r="AS339" s="399">
        <f t="shared" si="161"/>
        <v>1441</v>
      </c>
      <c r="AT339" s="396">
        <v>639</v>
      </c>
      <c r="AU339" s="397">
        <v>455</v>
      </c>
      <c r="AV339" s="398">
        <f t="shared" si="162"/>
        <v>1094</v>
      </c>
      <c r="AW339" s="397">
        <v>471</v>
      </c>
      <c r="AX339" s="397">
        <v>323</v>
      </c>
      <c r="AY339" s="399">
        <f t="shared" si="163"/>
        <v>794</v>
      </c>
      <c r="AZ339" s="396">
        <v>326</v>
      </c>
      <c r="BA339" s="397">
        <v>259</v>
      </c>
      <c r="BB339" s="398">
        <f t="shared" si="164"/>
        <v>585</v>
      </c>
      <c r="BC339" s="397">
        <v>367</v>
      </c>
      <c r="BD339" s="397">
        <v>194</v>
      </c>
      <c r="BE339" s="399">
        <f t="shared" si="165"/>
        <v>561</v>
      </c>
      <c r="BF339" s="396">
        <v>141</v>
      </c>
      <c r="BG339" s="397">
        <v>80</v>
      </c>
      <c r="BH339" s="398">
        <f t="shared" si="166"/>
        <v>221</v>
      </c>
      <c r="BJ339" s="403">
        <f t="shared" si="170"/>
        <v>22205</v>
      </c>
      <c r="BK339" s="404">
        <f t="shared" si="170"/>
        <v>14499</v>
      </c>
      <c r="BL339" s="405">
        <f t="shared" si="168"/>
        <v>36704</v>
      </c>
    </row>
    <row r="340" spans="1:64" ht="15">
      <c r="A340" s="2428"/>
      <c r="B340" s="2437"/>
      <c r="C340" s="395" t="s">
        <v>2110</v>
      </c>
      <c r="D340" s="396">
        <v>945</v>
      </c>
      <c r="E340" s="397">
        <v>872</v>
      </c>
      <c r="F340" s="398">
        <f t="shared" si="148"/>
        <v>1817</v>
      </c>
      <c r="G340" s="397">
        <v>1691</v>
      </c>
      <c r="H340" s="397">
        <v>1767</v>
      </c>
      <c r="I340" s="399">
        <f t="shared" si="149"/>
        <v>3458</v>
      </c>
      <c r="J340" s="396">
        <v>3234</v>
      </c>
      <c r="K340" s="397">
        <v>3424</v>
      </c>
      <c r="L340" s="398">
        <f t="shared" si="150"/>
        <v>6658</v>
      </c>
      <c r="M340" s="397">
        <v>4026</v>
      </c>
      <c r="N340" s="397">
        <v>4362</v>
      </c>
      <c r="O340" s="399">
        <f t="shared" si="151"/>
        <v>8388</v>
      </c>
      <c r="P340" s="396">
        <v>4568</v>
      </c>
      <c r="Q340" s="397">
        <v>4881</v>
      </c>
      <c r="R340" s="398">
        <f t="shared" si="152"/>
        <v>9449</v>
      </c>
      <c r="S340" s="397">
        <v>4892</v>
      </c>
      <c r="T340" s="397">
        <v>3957</v>
      </c>
      <c r="U340" s="399">
        <f t="shared" si="153"/>
        <v>8849</v>
      </c>
      <c r="V340" s="396">
        <v>4521</v>
      </c>
      <c r="W340" s="397">
        <v>2992</v>
      </c>
      <c r="X340" s="398">
        <f t="shared" si="154"/>
        <v>7513</v>
      </c>
      <c r="Y340" s="397">
        <v>4758</v>
      </c>
      <c r="Z340" s="397">
        <v>3026</v>
      </c>
      <c r="AA340" s="399">
        <f t="shared" si="155"/>
        <v>7784</v>
      </c>
      <c r="AB340" s="396">
        <v>4742</v>
      </c>
      <c r="AC340" s="397">
        <v>3322</v>
      </c>
      <c r="AD340" s="398">
        <f t="shared" si="156"/>
        <v>8064</v>
      </c>
      <c r="AE340" s="397">
        <v>4353</v>
      </c>
      <c r="AF340" s="397">
        <v>3203</v>
      </c>
      <c r="AG340" s="399">
        <f t="shared" si="157"/>
        <v>7556</v>
      </c>
      <c r="AH340" s="396">
        <v>4614</v>
      </c>
      <c r="AI340" s="397">
        <v>3589</v>
      </c>
      <c r="AJ340" s="398">
        <f t="shared" si="158"/>
        <v>8203</v>
      </c>
      <c r="AK340" s="397">
        <v>3923</v>
      </c>
      <c r="AL340" s="397">
        <v>3080</v>
      </c>
      <c r="AM340" s="399">
        <f t="shared" si="159"/>
        <v>7003</v>
      </c>
      <c r="AN340" s="396">
        <v>3396</v>
      </c>
      <c r="AO340" s="397">
        <v>2453</v>
      </c>
      <c r="AP340" s="398">
        <f t="shared" si="160"/>
        <v>5849</v>
      </c>
      <c r="AQ340" s="397">
        <v>3092</v>
      </c>
      <c r="AR340" s="397">
        <v>2197</v>
      </c>
      <c r="AS340" s="399">
        <f t="shared" si="161"/>
        <v>5289</v>
      </c>
      <c r="AT340" s="396">
        <v>2907</v>
      </c>
      <c r="AU340" s="397">
        <v>1981</v>
      </c>
      <c r="AV340" s="398">
        <f t="shared" si="162"/>
        <v>4888</v>
      </c>
      <c r="AW340" s="397">
        <v>2339</v>
      </c>
      <c r="AX340" s="397">
        <v>1645</v>
      </c>
      <c r="AY340" s="399">
        <f t="shared" si="163"/>
        <v>3984</v>
      </c>
      <c r="AZ340" s="396">
        <v>1867</v>
      </c>
      <c r="BA340" s="397">
        <v>1123</v>
      </c>
      <c r="BB340" s="398">
        <f t="shared" si="164"/>
        <v>2990</v>
      </c>
      <c r="BC340" s="397">
        <v>2359</v>
      </c>
      <c r="BD340" s="397">
        <v>1064</v>
      </c>
      <c r="BE340" s="399">
        <f t="shared" si="165"/>
        <v>3423</v>
      </c>
      <c r="BF340" s="396">
        <v>1087</v>
      </c>
      <c r="BG340" s="397">
        <v>484</v>
      </c>
      <c r="BH340" s="398">
        <f t="shared" si="166"/>
        <v>1571</v>
      </c>
      <c r="BJ340" s="403">
        <f t="shared" si="170"/>
        <v>63314</v>
      </c>
      <c r="BK340" s="404">
        <f t="shared" si="170"/>
        <v>49422</v>
      </c>
      <c r="BL340" s="405">
        <f t="shared" si="168"/>
        <v>112736</v>
      </c>
    </row>
    <row r="341" spans="1:64" ht="15">
      <c r="A341" s="2428"/>
      <c r="B341" s="2437"/>
      <c r="C341" s="395" t="s">
        <v>2111</v>
      </c>
      <c r="D341" s="396">
        <v>748</v>
      </c>
      <c r="E341" s="397">
        <v>777</v>
      </c>
      <c r="F341" s="398">
        <f t="shared" si="148"/>
        <v>1525</v>
      </c>
      <c r="G341" s="397">
        <v>1218</v>
      </c>
      <c r="H341" s="397">
        <v>1274</v>
      </c>
      <c r="I341" s="399">
        <f t="shared" si="149"/>
        <v>2492</v>
      </c>
      <c r="J341" s="396">
        <v>2027</v>
      </c>
      <c r="K341" s="397">
        <v>2117</v>
      </c>
      <c r="L341" s="398">
        <f t="shared" si="150"/>
        <v>4144</v>
      </c>
      <c r="M341" s="397">
        <v>2148</v>
      </c>
      <c r="N341" s="397">
        <v>2274</v>
      </c>
      <c r="O341" s="399">
        <f t="shared" si="151"/>
        <v>4422</v>
      </c>
      <c r="P341" s="396">
        <v>2742</v>
      </c>
      <c r="Q341" s="397">
        <v>2514</v>
      </c>
      <c r="R341" s="398">
        <f t="shared" si="152"/>
        <v>5256</v>
      </c>
      <c r="S341" s="397">
        <v>3044</v>
      </c>
      <c r="T341" s="397">
        <v>2450</v>
      </c>
      <c r="U341" s="399">
        <f t="shared" si="153"/>
        <v>5494</v>
      </c>
      <c r="V341" s="396">
        <v>2951</v>
      </c>
      <c r="W341" s="397">
        <v>1707</v>
      </c>
      <c r="X341" s="398">
        <f t="shared" si="154"/>
        <v>4658</v>
      </c>
      <c r="Y341" s="397">
        <v>3173</v>
      </c>
      <c r="Z341" s="397">
        <v>1911</v>
      </c>
      <c r="AA341" s="399">
        <f t="shared" si="155"/>
        <v>5084</v>
      </c>
      <c r="AB341" s="396">
        <v>3001</v>
      </c>
      <c r="AC341" s="397">
        <v>1925</v>
      </c>
      <c r="AD341" s="398">
        <f t="shared" si="156"/>
        <v>4926</v>
      </c>
      <c r="AE341" s="397">
        <v>2922</v>
      </c>
      <c r="AF341" s="397">
        <v>1801</v>
      </c>
      <c r="AG341" s="399">
        <f t="shared" si="157"/>
        <v>4723</v>
      </c>
      <c r="AH341" s="396">
        <v>3442</v>
      </c>
      <c r="AI341" s="397">
        <v>2326</v>
      </c>
      <c r="AJ341" s="398">
        <f t="shared" si="158"/>
        <v>5768</v>
      </c>
      <c r="AK341" s="397">
        <v>3603</v>
      </c>
      <c r="AL341" s="397">
        <v>2350</v>
      </c>
      <c r="AM341" s="399">
        <f t="shared" si="159"/>
        <v>5953</v>
      </c>
      <c r="AN341" s="396">
        <v>3143</v>
      </c>
      <c r="AO341" s="397">
        <v>1999</v>
      </c>
      <c r="AP341" s="398">
        <f t="shared" si="160"/>
        <v>5142</v>
      </c>
      <c r="AQ341" s="397">
        <v>3226</v>
      </c>
      <c r="AR341" s="397">
        <v>1918</v>
      </c>
      <c r="AS341" s="399">
        <f t="shared" si="161"/>
        <v>5144</v>
      </c>
      <c r="AT341" s="396">
        <v>3263</v>
      </c>
      <c r="AU341" s="397">
        <v>1844</v>
      </c>
      <c r="AV341" s="398">
        <f t="shared" si="162"/>
        <v>5107</v>
      </c>
      <c r="AW341" s="397">
        <v>2969</v>
      </c>
      <c r="AX341" s="397">
        <v>1615</v>
      </c>
      <c r="AY341" s="399">
        <f t="shared" si="163"/>
        <v>4584</v>
      </c>
      <c r="AZ341" s="396">
        <v>3122</v>
      </c>
      <c r="BA341" s="397">
        <v>1570</v>
      </c>
      <c r="BB341" s="398">
        <f t="shared" si="164"/>
        <v>4692</v>
      </c>
      <c r="BC341" s="397">
        <v>4249</v>
      </c>
      <c r="BD341" s="397">
        <v>1757</v>
      </c>
      <c r="BE341" s="399">
        <f t="shared" si="165"/>
        <v>6006</v>
      </c>
      <c r="BF341" s="396">
        <v>1894</v>
      </c>
      <c r="BG341" s="397">
        <v>778</v>
      </c>
      <c r="BH341" s="398">
        <f t="shared" si="166"/>
        <v>2672</v>
      </c>
      <c r="BJ341" s="403">
        <f t="shared" si="170"/>
        <v>52885</v>
      </c>
      <c r="BK341" s="404">
        <f t="shared" si="170"/>
        <v>34907</v>
      </c>
      <c r="BL341" s="405">
        <f t="shared" si="168"/>
        <v>87792</v>
      </c>
    </row>
    <row r="342" spans="1:64" ht="15">
      <c r="A342" s="2428"/>
      <c r="B342" s="2437"/>
      <c r="C342" s="395" t="s">
        <v>2112</v>
      </c>
      <c r="D342" s="396">
        <v>2455</v>
      </c>
      <c r="E342" s="397">
        <v>2571</v>
      </c>
      <c r="F342" s="398">
        <f t="shared" si="148"/>
        <v>5026</v>
      </c>
      <c r="G342" s="397">
        <v>4036</v>
      </c>
      <c r="H342" s="397">
        <v>4207</v>
      </c>
      <c r="I342" s="399">
        <f t="shared" si="149"/>
        <v>8243</v>
      </c>
      <c r="J342" s="396">
        <v>6698</v>
      </c>
      <c r="K342" s="397">
        <v>6925</v>
      </c>
      <c r="L342" s="398">
        <f t="shared" si="150"/>
        <v>13623</v>
      </c>
      <c r="M342" s="397">
        <v>7137</v>
      </c>
      <c r="N342" s="397">
        <v>7473</v>
      </c>
      <c r="O342" s="399">
        <f t="shared" si="151"/>
        <v>14610</v>
      </c>
      <c r="P342" s="396">
        <v>8065</v>
      </c>
      <c r="Q342" s="397">
        <v>8186</v>
      </c>
      <c r="R342" s="398">
        <f t="shared" si="152"/>
        <v>16251</v>
      </c>
      <c r="S342" s="397">
        <v>8579</v>
      </c>
      <c r="T342" s="397">
        <v>6739</v>
      </c>
      <c r="U342" s="399">
        <f t="shared" si="153"/>
        <v>15318</v>
      </c>
      <c r="V342" s="396">
        <v>7379</v>
      </c>
      <c r="W342" s="397">
        <v>5312</v>
      </c>
      <c r="X342" s="398">
        <f t="shared" si="154"/>
        <v>12691</v>
      </c>
      <c r="Y342" s="397">
        <v>7095</v>
      </c>
      <c r="Z342" s="397">
        <v>5208</v>
      </c>
      <c r="AA342" s="399">
        <f t="shared" si="155"/>
        <v>12303</v>
      </c>
      <c r="AB342" s="396">
        <v>7828</v>
      </c>
      <c r="AC342" s="397">
        <v>6162</v>
      </c>
      <c r="AD342" s="398">
        <f t="shared" si="156"/>
        <v>13990</v>
      </c>
      <c r="AE342" s="397">
        <v>7473</v>
      </c>
      <c r="AF342" s="397">
        <v>6074</v>
      </c>
      <c r="AG342" s="399">
        <f t="shared" si="157"/>
        <v>13547</v>
      </c>
      <c r="AH342" s="396">
        <v>6813</v>
      </c>
      <c r="AI342" s="397">
        <v>5580</v>
      </c>
      <c r="AJ342" s="398">
        <f t="shared" si="158"/>
        <v>12393</v>
      </c>
      <c r="AK342" s="397">
        <v>5573</v>
      </c>
      <c r="AL342" s="397">
        <v>4466</v>
      </c>
      <c r="AM342" s="399">
        <f t="shared" si="159"/>
        <v>10039</v>
      </c>
      <c r="AN342" s="396">
        <v>4959</v>
      </c>
      <c r="AO342" s="397">
        <v>3796</v>
      </c>
      <c r="AP342" s="398">
        <f t="shared" si="160"/>
        <v>8755</v>
      </c>
      <c r="AQ342" s="397">
        <v>4540</v>
      </c>
      <c r="AR342" s="397">
        <v>3583</v>
      </c>
      <c r="AS342" s="399">
        <f t="shared" si="161"/>
        <v>8123</v>
      </c>
      <c r="AT342" s="396">
        <v>3978</v>
      </c>
      <c r="AU342" s="397">
        <v>3050</v>
      </c>
      <c r="AV342" s="398">
        <f t="shared" si="162"/>
        <v>7028</v>
      </c>
      <c r="AW342" s="397">
        <v>2920</v>
      </c>
      <c r="AX342" s="397">
        <v>2132</v>
      </c>
      <c r="AY342" s="399">
        <f t="shared" si="163"/>
        <v>5052</v>
      </c>
      <c r="AZ342" s="396">
        <v>2064</v>
      </c>
      <c r="BA342" s="397">
        <v>1324</v>
      </c>
      <c r="BB342" s="398">
        <f t="shared" si="164"/>
        <v>3388</v>
      </c>
      <c r="BC342" s="397">
        <v>2022</v>
      </c>
      <c r="BD342" s="397">
        <v>1121</v>
      </c>
      <c r="BE342" s="399">
        <f t="shared" si="165"/>
        <v>3143</v>
      </c>
      <c r="BF342" s="396">
        <v>941</v>
      </c>
      <c r="BG342" s="397">
        <v>524</v>
      </c>
      <c r="BH342" s="398">
        <f t="shared" si="166"/>
        <v>1465</v>
      </c>
      <c r="BJ342" s="403">
        <f t="shared" si="170"/>
        <v>100555</v>
      </c>
      <c r="BK342" s="404">
        <f t="shared" si="170"/>
        <v>84433</v>
      </c>
      <c r="BL342" s="405">
        <f t="shared" si="168"/>
        <v>184988</v>
      </c>
    </row>
    <row r="343" spans="1:64" ht="15">
      <c r="A343" s="2428"/>
      <c r="B343" s="2437"/>
      <c r="C343" s="395" t="s">
        <v>2113</v>
      </c>
      <c r="D343" s="396">
        <v>337</v>
      </c>
      <c r="E343" s="397">
        <v>358</v>
      </c>
      <c r="F343" s="398">
        <f t="shared" si="148"/>
        <v>695</v>
      </c>
      <c r="G343" s="397">
        <v>599</v>
      </c>
      <c r="H343" s="397">
        <v>593</v>
      </c>
      <c r="I343" s="399">
        <f t="shared" si="149"/>
        <v>1192</v>
      </c>
      <c r="J343" s="396">
        <v>940</v>
      </c>
      <c r="K343" s="397">
        <v>1030</v>
      </c>
      <c r="L343" s="398">
        <f t="shared" si="150"/>
        <v>1970</v>
      </c>
      <c r="M343" s="397">
        <v>1119</v>
      </c>
      <c r="N343" s="397">
        <v>1096</v>
      </c>
      <c r="O343" s="399">
        <f t="shared" si="151"/>
        <v>2215</v>
      </c>
      <c r="P343" s="396">
        <v>1416</v>
      </c>
      <c r="Q343" s="397">
        <v>1234</v>
      </c>
      <c r="R343" s="398">
        <f t="shared" si="152"/>
        <v>2650</v>
      </c>
      <c r="S343" s="397">
        <v>1669</v>
      </c>
      <c r="T343" s="397">
        <v>1390</v>
      </c>
      <c r="U343" s="399">
        <f t="shared" si="153"/>
        <v>3059</v>
      </c>
      <c r="V343" s="396">
        <v>1965</v>
      </c>
      <c r="W343" s="397">
        <v>1028</v>
      </c>
      <c r="X343" s="398">
        <f t="shared" si="154"/>
        <v>2993</v>
      </c>
      <c r="Y343" s="397">
        <v>2387</v>
      </c>
      <c r="Z343" s="397">
        <v>1352</v>
      </c>
      <c r="AA343" s="399">
        <f t="shared" si="155"/>
        <v>3739</v>
      </c>
      <c r="AB343" s="396">
        <v>2122</v>
      </c>
      <c r="AC343" s="397">
        <v>1359</v>
      </c>
      <c r="AD343" s="398">
        <f t="shared" si="156"/>
        <v>3481</v>
      </c>
      <c r="AE343" s="397">
        <v>2073</v>
      </c>
      <c r="AF343" s="397">
        <v>1198</v>
      </c>
      <c r="AG343" s="399">
        <f t="shared" si="157"/>
        <v>3271</v>
      </c>
      <c r="AH343" s="396">
        <v>2293</v>
      </c>
      <c r="AI343" s="397">
        <v>1306</v>
      </c>
      <c r="AJ343" s="398">
        <f t="shared" si="158"/>
        <v>3599</v>
      </c>
      <c r="AK343" s="397">
        <v>2501</v>
      </c>
      <c r="AL343" s="397">
        <v>1226</v>
      </c>
      <c r="AM343" s="399">
        <f t="shared" si="159"/>
        <v>3727</v>
      </c>
      <c r="AN343" s="396">
        <v>2383</v>
      </c>
      <c r="AO343" s="397">
        <v>1237</v>
      </c>
      <c r="AP343" s="398">
        <f t="shared" si="160"/>
        <v>3620</v>
      </c>
      <c r="AQ343" s="397">
        <v>2372</v>
      </c>
      <c r="AR343" s="397">
        <v>1254</v>
      </c>
      <c r="AS343" s="399">
        <f t="shared" si="161"/>
        <v>3626</v>
      </c>
      <c r="AT343" s="396">
        <v>2450</v>
      </c>
      <c r="AU343" s="397">
        <v>1349</v>
      </c>
      <c r="AV343" s="398">
        <f t="shared" si="162"/>
        <v>3799</v>
      </c>
      <c r="AW343" s="397">
        <v>2020</v>
      </c>
      <c r="AX343" s="397">
        <v>1067</v>
      </c>
      <c r="AY343" s="399">
        <f t="shared" si="163"/>
        <v>3087</v>
      </c>
      <c r="AZ343" s="396">
        <v>1966</v>
      </c>
      <c r="BA343" s="397">
        <v>856</v>
      </c>
      <c r="BB343" s="398">
        <f t="shared" si="164"/>
        <v>2822</v>
      </c>
      <c r="BC343" s="397">
        <v>3465</v>
      </c>
      <c r="BD343" s="397">
        <v>1123</v>
      </c>
      <c r="BE343" s="399">
        <f t="shared" si="165"/>
        <v>4588</v>
      </c>
      <c r="BF343" s="396">
        <v>1529</v>
      </c>
      <c r="BG343" s="397">
        <v>490</v>
      </c>
      <c r="BH343" s="398">
        <f t="shared" si="166"/>
        <v>2019</v>
      </c>
      <c r="BJ343" s="403">
        <f t="shared" si="170"/>
        <v>35606</v>
      </c>
      <c r="BK343" s="404">
        <f t="shared" si="170"/>
        <v>20546</v>
      </c>
      <c r="BL343" s="405">
        <f t="shared" si="168"/>
        <v>56152</v>
      </c>
    </row>
    <row r="344" spans="1:64" ht="15">
      <c r="A344" s="2428"/>
      <c r="B344" s="2437"/>
      <c r="C344" s="406" t="s">
        <v>2114</v>
      </c>
      <c r="D344" s="407">
        <v>112</v>
      </c>
      <c r="E344" s="408">
        <v>104</v>
      </c>
      <c r="F344" s="409">
        <f t="shared" si="148"/>
        <v>216</v>
      </c>
      <c r="G344" s="408">
        <v>181</v>
      </c>
      <c r="H344" s="408">
        <v>202</v>
      </c>
      <c r="I344" s="410">
        <f t="shared" si="149"/>
        <v>383</v>
      </c>
      <c r="J344" s="407">
        <v>275</v>
      </c>
      <c r="K344" s="408">
        <v>253</v>
      </c>
      <c r="L344" s="409">
        <f t="shared" si="150"/>
        <v>528</v>
      </c>
      <c r="M344" s="408">
        <v>348</v>
      </c>
      <c r="N344" s="408">
        <v>349</v>
      </c>
      <c r="O344" s="410">
        <f t="shared" si="151"/>
        <v>697</v>
      </c>
      <c r="P344" s="407">
        <v>473</v>
      </c>
      <c r="Q344" s="408">
        <v>435</v>
      </c>
      <c r="R344" s="409">
        <f t="shared" si="152"/>
        <v>908</v>
      </c>
      <c r="S344" s="408">
        <v>680</v>
      </c>
      <c r="T344" s="408">
        <v>484</v>
      </c>
      <c r="U344" s="410">
        <f t="shared" si="153"/>
        <v>1164</v>
      </c>
      <c r="V344" s="407">
        <v>888</v>
      </c>
      <c r="W344" s="408">
        <v>241</v>
      </c>
      <c r="X344" s="409">
        <f t="shared" si="154"/>
        <v>1129</v>
      </c>
      <c r="Y344" s="408">
        <v>1087</v>
      </c>
      <c r="Z344" s="408">
        <v>280</v>
      </c>
      <c r="AA344" s="410">
        <f t="shared" si="155"/>
        <v>1367</v>
      </c>
      <c r="AB344" s="407">
        <v>1233</v>
      </c>
      <c r="AC344" s="408">
        <v>311</v>
      </c>
      <c r="AD344" s="409">
        <f t="shared" si="156"/>
        <v>1544</v>
      </c>
      <c r="AE344" s="408">
        <v>1318</v>
      </c>
      <c r="AF344" s="408">
        <v>343</v>
      </c>
      <c r="AG344" s="410">
        <f t="shared" si="157"/>
        <v>1661</v>
      </c>
      <c r="AH344" s="407">
        <v>1583</v>
      </c>
      <c r="AI344" s="408">
        <v>412</v>
      </c>
      <c r="AJ344" s="409">
        <f t="shared" si="158"/>
        <v>1995</v>
      </c>
      <c r="AK344" s="408">
        <v>1599</v>
      </c>
      <c r="AL344" s="408">
        <v>381</v>
      </c>
      <c r="AM344" s="410">
        <f t="shared" si="159"/>
        <v>1980</v>
      </c>
      <c r="AN344" s="407">
        <v>1429</v>
      </c>
      <c r="AO344" s="408">
        <v>384</v>
      </c>
      <c r="AP344" s="409">
        <f t="shared" si="160"/>
        <v>1813</v>
      </c>
      <c r="AQ344" s="408">
        <v>1162</v>
      </c>
      <c r="AR344" s="408">
        <v>391</v>
      </c>
      <c r="AS344" s="410">
        <f t="shared" si="161"/>
        <v>1553</v>
      </c>
      <c r="AT344" s="407">
        <v>1035</v>
      </c>
      <c r="AU344" s="408">
        <v>442</v>
      </c>
      <c r="AV344" s="409">
        <f t="shared" si="162"/>
        <v>1477</v>
      </c>
      <c r="AW344" s="408">
        <v>735</v>
      </c>
      <c r="AX344" s="408">
        <v>417</v>
      </c>
      <c r="AY344" s="410">
        <f t="shared" si="163"/>
        <v>1152</v>
      </c>
      <c r="AZ344" s="407">
        <v>576</v>
      </c>
      <c r="BA344" s="408">
        <v>327</v>
      </c>
      <c r="BB344" s="409">
        <f t="shared" si="164"/>
        <v>903</v>
      </c>
      <c r="BC344" s="408">
        <v>923</v>
      </c>
      <c r="BD344" s="408">
        <v>392</v>
      </c>
      <c r="BE344" s="410">
        <f t="shared" si="165"/>
        <v>1315</v>
      </c>
      <c r="BF344" s="407">
        <v>390</v>
      </c>
      <c r="BG344" s="408">
        <v>173</v>
      </c>
      <c r="BH344" s="409">
        <f t="shared" si="166"/>
        <v>563</v>
      </c>
      <c r="BJ344" s="411">
        <f t="shared" si="170"/>
        <v>16027</v>
      </c>
      <c r="BK344" s="412">
        <f t="shared" si="170"/>
        <v>6321</v>
      </c>
      <c r="BL344" s="413">
        <f t="shared" si="168"/>
        <v>22348</v>
      </c>
    </row>
    <row r="345" spans="1:64" ht="15">
      <c r="A345" s="2428"/>
      <c r="B345" s="2432" t="s">
        <v>569</v>
      </c>
      <c r="C345" s="2422" t="s">
        <v>1810</v>
      </c>
      <c r="D345" s="629">
        <f t="shared" ref="D345:BH345" si="171">SUM(D337:D344)</f>
        <v>5930</v>
      </c>
      <c r="E345" s="630">
        <f t="shared" si="171"/>
        <v>6038</v>
      </c>
      <c r="F345" s="631">
        <f t="shared" si="171"/>
        <v>11968</v>
      </c>
      <c r="G345" s="632">
        <f t="shared" si="171"/>
        <v>9927</v>
      </c>
      <c r="H345" s="632">
        <f t="shared" si="171"/>
        <v>10340</v>
      </c>
      <c r="I345" s="632">
        <f t="shared" si="171"/>
        <v>20267</v>
      </c>
      <c r="J345" s="629">
        <f t="shared" si="171"/>
        <v>16971</v>
      </c>
      <c r="K345" s="630">
        <f t="shared" si="171"/>
        <v>17721</v>
      </c>
      <c r="L345" s="631">
        <f t="shared" si="171"/>
        <v>34692</v>
      </c>
      <c r="M345" s="632">
        <f t="shared" si="171"/>
        <v>18999</v>
      </c>
      <c r="N345" s="632">
        <f t="shared" si="171"/>
        <v>19939</v>
      </c>
      <c r="O345" s="632">
        <f t="shared" si="171"/>
        <v>38938</v>
      </c>
      <c r="P345" s="629">
        <f t="shared" si="171"/>
        <v>22506</v>
      </c>
      <c r="Q345" s="630">
        <f t="shared" si="171"/>
        <v>22320</v>
      </c>
      <c r="R345" s="631">
        <f t="shared" si="171"/>
        <v>44826</v>
      </c>
      <c r="S345" s="632">
        <f t="shared" si="171"/>
        <v>25034</v>
      </c>
      <c r="T345" s="632">
        <f t="shared" si="171"/>
        <v>19785</v>
      </c>
      <c r="U345" s="632">
        <f t="shared" si="171"/>
        <v>44819</v>
      </c>
      <c r="V345" s="629">
        <f t="shared" si="171"/>
        <v>24018</v>
      </c>
      <c r="W345" s="630">
        <f t="shared" si="171"/>
        <v>14461</v>
      </c>
      <c r="X345" s="631">
        <f t="shared" si="171"/>
        <v>38479</v>
      </c>
      <c r="Y345" s="632">
        <f t="shared" si="171"/>
        <v>25207</v>
      </c>
      <c r="Z345" s="632">
        <f t="shared" si="171"/>
        <v>14967</v>
      </c>
      <c r="AA345" s="632">
        <f t="shared" si="171"/>
        <v>40174</v>
      </c>
      <c r="AB345" s="629">
        <f t="shared" si="171"/>
        <v>26035</v>
      </c>
      <c r="AC345" s="630">
        <f t="shared" si="171"/>
        <v>16470</v>
      </c>
      <c r="AD345" s="631">
        <f t="shared" si="171"/>
        <v>42505</v>
      </c>
      <c r="AE345" s="632">
        <f t="shared" si="171"/>
        <v>25489</v>
      </c>
      <c r="AF345" s="632">
        <f t="shared" si="171"/>
        <v>16424</v>
      </c>
      <c r="AG345" s="632">
        <f t="shared" si="171"/>
        <v>41913</v>
      </c>
      <c r="AH345" s="629">
        <f t="shared" si="171"/>
        <v>26903</v>
      </c>
      <c r="AI345" s="630">
        <f t="shared" si="171"/>
        <v>17260</v>
      </c>
      <c r="AJ345" s="631">
        <f t="shared" si="171"/>
        <v>44163</v>
      </c>
      <c r="AK345" s="632">
        <f t="shared" si="171"/>
        <v>24663</v>
      </c>
      <c r="AL345" s="632">
        <f t="shared" si="171"/>
        <v>15126</v>
      </c>
      <c r="AM345" s="632">
        <f t="shared" si="171"/>
        <v>39789</v>
      </c>
      <c r="AN345" s="629">
        <f t="shared" si="171"/>
        <v>21635</v>
      </c>
      <c r="AO345" s="630">
        <f t="shared" si="171"/>
        <v>12921</v>
      </c>
      <c r="AP345" s="631">
        <f t="shared" si="171"/>
        <v>34556</v>
      </c>
      <c r="AQ345" s="632">
        <f t="shared" si="171"/>
        <v>20001</v>
      </c>
      <c r="AR345" s="632">
        <f t="shared" si="171"/>
        <v>12238</v>
      </c>
      <c r="AS345" s="632">
        <f t="shared" si="171"/>
        <v>32239</v>
      </c>
      <c r="AT345" s="629">
        <f t="shared" si="171"/>
        <v>18896</v>
      </c>
      <c r="AU345" s="630">
        <f t="shared" si="171"/>
        <v>11710</v>
      </c>
      <c r="AV345" s="631">
        <f t="shared" si="171"/>
        <v>30606</v>
      </c>
      <c r="AW345" s="632">
        <f t="shared" si="171"/>
        <v>15342</v>
      </c>
      <c r="AX345" s="632">
        <f t="shared" si="171"/>
        <v>9507</v>
      </c>
      <c r="AY345" s="632">
        <f t="shared" si="171"/>
        <v>24849</v>
      </c>
      <c r="AZ345" s="629">
        <f t="shared" si="171"/>
        <v>13438</v>
      </c>
      <c r="BA345" s="630">
        <f t="shared" si="171"/>
        <v>7404</v>
      </c>
      <c r="BB345" s="631">
        <f t="shared" si="171"/>
        <v>20842</v>
      </c>
      <c r="BC345" s="632">
        <f t="shared" si="171"/>
        <v>18489</v>
      </c>
      <c r="BD345" s="632">
        <f t="shared" si="171"/>
        <v>7755</v>
      </c>
      <c r="BE345" s="632">
        <f t="shared" si="171"/>
        <v>26244</v>
      </c>
      <c r="BF345" s="629">
        <f t="shared" si="171"/>
        <v>8214</v>
      </c>
      <c r="BG345" s="630">
        <f t="shared" si="171"/>
        <v>3462</v>
      </c>
      <c r="BH345" s="630">
        <f t="shared" si="171"/>
        <v>11676</v>
      </c>
      <c r="BJ345" s="648">
        <f>SUM(BJ337:BJ344)</f>
        <v>367697</v>
      </c>
      <c r="BK345" s="648">
        <f>SUM(BK337:BK344)</f>
        <v>255848</v>
      </c>
      <c r="BL345" s="648">
        <f>SUM(BL337:BL344)</f>
        <v>623545</v>
      </c>
    </row>
    <row r="346" spans="1:64" ht="15">
      <c r="A346" s="2428"/>
      <c r="B346" s="2437" t="s">
        <v>2115</v>
      </c>
      <c r="C346" s="414" t="s">
        <v>2116</v>
      </c>
      <c r="D346" s="415">
        <v>2716</v>
      </c>
      <c r="E346" s="416">
        <v>2776</v>
      </c>
      <c r="F346" s="417">
        <f t="shared" si="148"/>
        <v>5492</v>
      </c>
      <c r="G346" s="416">
        <v>4895</v>
      </c>
      <c r="H346" s="416">
        <v>4938</v>
      </c>
      <c r="I346" s="418">
        <f t="shared" si="149"/>
        <v>9833</v>
      </c>
      <c r="J346" s="415">
        <v>8970</v>
      </c>
      <c r="K346" s="416">
        <v>9243</v>
      </c>
      <c r="L346" s="417">
        <f t="shared" si="150"/>
        <v>18213</v>
      </c>
      <c r="M346" s="416">
        <v>10389</v>
      </c>
      <c r="N346" s="416">
        <v>10815</v>
      </c>
      <c r="O346" s="418">
        <f t="shared" si="151"/>
        <v>21204</v>
      </c>
      <c r="P346" s="415">
        <v>12033</v>
      </c>
      <c r="Q346" s="416">
        <v>12223</v>
      </c>
      <c r="R346" s="417">
        <f t="shared" si="152"/>
        <v>24256</v>
      </c>
      <c r="S346" s="416">
        <v>12665</v>
      </c>
      <c r="T346" s="416">
        <v>10856</v>
      </c>
      <c r="U346" s="418">
        <f t="shared" si="153"/>
        <v>23521</v>
      </c>
      <c r="V346" s="415">
        <v>11822</v>
      </c>
      <c r="W346" s="416">
        <v>8310</v>
      </c>
      <c r="X346" s="417">
        <f t="shared" si="154"/>
        <v>20132</v>
      </c>
      <c r="Y346" s="416">
        <v>10671</v>
      </c>
      <c r="Z346" s="416">
        <v>7911</v>
      </c>
      <c r="AA346" s="418">
        <f t="shared" si="155"/>
        <v>18582</v>
      </c>
      <c r="AB346" s="415">
        <v>10498</v>
      </c>
      <c r="AC346" s="416">
        <v>8219</v>
      </c>
      <c r="AD346" s="417">
        <f t="shared" si="156"/>
        <v>18717</v>
      </c>
      <c r="AE346" s="416">
        <v>10040</v>
      </c>
      <c r="AF346" s="416">
        <v>7875</v>
      </c>
      <c r="AG346" s="418">
        <f t="shared" si="157"/>
        <v>17915</v>
      </c>
      <c r="AH346" s="415">
        <v>11420</v>
      </c>
      <c r="AI346" s="416">
        <v>8389</v>
      </c>
      <c r="AJ346" s="417">
        <f t="shared" si="158"/>
        <v>19809</v>
      </c>
      <c r="AK346" s="416">
        <v>11280</v>
      </c>
      <c r="AL346" s="416">
        <v>8435</v>
      </c>
      <c r="AM346" s="418">
        <f t="shared" si="159"/>
        <v>19715</v>
      </c>
      <c r="AN346" s="415">
        <v>9563</v>
      </c>
      <c r="AO346" s="416">
        <v>7412</v>
      </c>
      <c r="AP346" s="417">
        <f t="shared" si="160"/>
        <v>16975</v>
      </c>
      <c r="AQ346" s="416">
        <v>8570</v>
      </c>
      <c r="AR346" s="416">
        <v>6550</v>
      </c>
      <c r="AS346" s="418">
        <f t="shared" si="161"/>
        <v>15120</v>
      </c>
      <c r="AT346" s="415">
        <v>7032</v>
      </c>
      <c r="AU346" s="416">
        <v>5316</v>
      </c>
      <c r="AV346" s="417">
        <f t="shared" si="162"/>
        <v>12348</v>
      </c>
      <c r="AW346" s="416">
        <v>5021</v>
      </c>
      <c r="AX346" s="416">
        <v>3512</v>
      </c>
      <c r="AY346" s="418">
        <f t="shared" si="163"/>
        <v>8533</v>
      </c>
      <c r="AZ346" s="415">
        <v>3874</v>
      </c>
      <c r="BA346" s="416">
        <v>2222</v>
      </c>
      <c r="BB346" s="417">
        <f t="shared" si="164"/>
        <v>6096</v>
      </c>
      <c r="BC346" s="416">
        <v>3902</v>
      </c>
      <c r="BD346" s="416">
        <v>1695</v>
      </c>
      <c r="BE346" s="418">
        <f t="shared" si="165"/>
        <v>5597</v>
      </c>
      <c r="BF346" s="415">
        <v>1787</v>
      </c>
      <c r="BG346" s="416">
        <v>760</v>
      </c>
      <c r="BH346" s="417">
        <f t="shared" si="166"/>
        <v>2547</v>
      </c>
      <c r="BJ346" s="400">
        <f t="shared" ref="BJ346:BK352" si="172">BF346+D346+G346+J346+M346+P346+S346+V346+Y346+AB346+AE346+AH346+AK346+AN346+AQ346+AT346+AW346+AZ346+BC346</f>
        <v>157148</v>
      </c>
      <c r="BK346" s="401">
        <f t="shared" si="172"/>
        <v>127457</v>
      </c>
      <c r="BL346" s="402">
        <f t="shared" si="168"/>
        <v>284605</v>
      </c>
    </row>
    <row r="347" spans="1:64" ht="15">
      <c r="A347" s="2428"/>
      <c r="B347" s="2437"/>
      <c r="C347" s="395" t="s">
        <v>2117</v>
      </c>
      <c r="D347" s="396">
        <v>1122</v>
      </c>
      <c r="E347" s="397">
        <v>1106</v>
      </c>
      <c r="F347" s="398">
        <f t="shared" si="148"/>
        <v>2228</v>
      </c>
      <c r="G347" s="397">
        <v>2223</v>
      </c>
      <c r="H347" s="397">
        <v>2422</v>
      </c>
      <c r="I347" s="399">
        <f t="shared" si="149"/>
        <v>4645</v>
      </c>
      <c r="J347" s="396">
        <v>4327</v>
      </c>
      <c r="K347" s="397">
        <v>4641</v>
      </c>
      <c r="L347" s="398">
        <f t="shared" si="150"/>
        <v>8968</v>
      </c>
      <c r="M347" s="397">
        <v>4776</v>
      </c>
      <c r="N347" s="397">
        <v>4916</v>
      </c>
      <c r="O347" s="399">
        <f t="shared" si="151"/>
        <v>9692</v>
      </c>
      <c r="P347" s="396">
        <v>5272</v>
      </c>
      <c r="Q347" s="397">
        <v>5504</v>
      </c>
      <c r="R347" s="398">
        <f t="shared" si="152"/>
        <v>10776</v>
      </c>
      <c r="S347" s="397">
        <v>5588</v>
      </c>
      <c r="T347" s="397">
        <v>4643</v>
      </c>
      <c r="U347" s="399">
        <f t="shared" si="153"/>
        <v>10231</v>
      </c>
      <c r="V347" s="396">
        <v>5020</v>
      </c>
      <c r="W347" s="397">
        <v>3942</v>
      </c>
      <c r="X347" s="398">
        <f t="shared" si="154"/>
        <v>8962</v>
      </c>
      <c r="Y347" s="397">
        <v>4354</v>
      </c>
      <c r="Z347" s="397">
        <v>3539</v>
      </c>
      <c r="AA347" s="399">
        <f t="shared" si="155"/>
        <v>7893</v>
      </c>
      <c r="AB347" s="396">
        <v>4233</v>
      </c>
      <c r="AC347" s="397">
        <v>3551</v>
      </c>
      <c r="AD347" s="398">
        <f t="shared" si="156"/>
        <v>7784</v>
      </c>
      <c r="AE347" s="397">
        <v>3859</v>
      </c>
      <c r="AF347" s="397">
        <v>3465</v>
      </c>
      <c r="AG347" s="399">
        <f t="shared" si="157"/>
        <v>7324</v>
      </c>
      <c r="AH347" s="396">
        <v>4745</v>
      </c>
      <c r="AI347" s="397">
        <v>3979</v>
      </c>
      <c r="AJ347" s="398">
        <f t="shared" si="158"/>
        <v>8724</v>
      </c>
      <c r="AK347" s="397">
        <v>4513</v>
      </c>
      <c r="AL347" s="397">
        <v>3887</v>
      </c>
      <c r="AM347" s="399">
        <f t="shared" si="159"/>
        <v>8400</v>
      </c>
      <c r="AN347" s="396">
        <v>3435</v>
      </c>
      <c r="AO347" s="397">
        <v>3025</v>
      </c>
      <c r="AP347" s="398">
        <f t="shared" si="160"/>
        <v>6460</v>
      </c>
      <c r="AQ347" s="397">
        <v>2504</v>
      </c>
      <c r="AR347" s="397">
        <v>2332</v>
      </c>
      <c r="AS347" s="399">
        <f t="shared" si="161"/>
        <v>4836</v>
      </c>
      <c r="AT347" s="396">
        <v>1890</v>
      </c>
      <c r="AU347" s="397">
        <v>1566</v>
      </c>
      <c r="AV347" s="398">
        <f t="shared" si="162"/>
        <v>3456</v>
      </c>
      <c r="AW347" s="397">
        <v>1596</v>
      </c>
      <c r="AX347" s="397">
        <v>1080</v>
      </c>
      <c r="AY347" s="399">
        <f t="shared" si="163"/>
        <v>2676</v>
      </c>
      <c r="AZ347" s="396">
        <v>1484</v>
      </c>
      <c r="BA347" s="397">
        <v>929</v>
      </c>
      <c r="BB347" s="398">
        <f t="shared" si="164"/>
        <v>2413</v>
      </c>
      <c r="BC347" s="397">
        <v>1548</v>
      </c>
      <c r="BD347" s="397">
        <v>870</v>
      </c>
      <c r="BE347" s="399">
        <f t="shared" si="165"/>
        <v>2418</v>
      </c>
      <c r="BF347" s="396">
        <v>752</v>
      </c>
      <c r="BG347" s="397">
        <v>412</v>
      </c>
      <c r="BH347" s="398">
        <f t="shared" si="166"/>
        <v>1164</v>
      </c>
      <c r="BJ347" s="403">
        <f t="shared" si="172"/>
        <v>63241</v>
      </c>
      <c r="BK347" s="404">
        <f t="shared" si="172"/>
        <v>55809</v>
      </c>
      <c r="BL347" s="405">
        <f t="shared" si="168"/>
        <v>119050</v>
      </c>
    </row>
    <row r="348" spans="1:64" ht="15">
      <c r="A348" s="2428"/>
      <c r="B348" s="2437"/>
      <c r="C348" s="395" t="s">
        <v>2118</v>
      </c>
      <c r="D348" s="396">
        <v>1816</v>
      </c>
      <c r="E348" s="397">
        <v>1915</v>
      </c>
      <c r="F348" s="398">
        <f t="shared" si="148"/>
        <v>3731</v>
      </c>
      <c r="G348" s="397">
        <v>3895</v>
      </c>
      <c r="H348" s="397">
        <v>4010</v>
      </c>
      <c r="I348" s="399">
        <f t="shared" si="149"/>
        <v>7905</v>
      </c>
      <c r="J348" s="396">
        <v>7317</v>
      </c>
      <c r="K348" s="397">
        <v>7420</v>
      </c>
      <c r="L348" s="398">
        <f t="shared" si="150"/>
        <v>14737</v>
      </c>
      <c r="M348" s="397">
        <v>7434</v>
      </c>
      <c r="N348" s="397">
        <v>7836</v>
      </c>
      <c r="O348" s="399">
        <f t="shared" si="151"/>
        <v>15270</v>
      </c>
      <c r="P348" s="396">
        <v>8419</v>
      </c>
      <c r="Q348" s="397">
        <v>8165</v>
      </c>
      <c r="R348" s="398">
        <f t="shared" si="152"/>
        <v>16584</v>
      </c>
      <c r="S348" s="397">
        <v>7955</v>
      </c>
      <c r="T348" s="397">
        <v>5678</v>
      </c>
      <c r="U348" s="399">
        <f t="shared" si="153"/>
        <v>13633</v>
      </c>
      <c r="V348" s="396">
        <v>7179</v>
      </c>
      <c r="W348" s="397">
        <v>4792</v>
      </c>
      <c r="X348" s="398">
        <f t="shared" si="154"/>
        <v>11971</v>
      </c>
      <c r="Y348" s="397">
        <v>6153</v>
      </c>
      <c r="Z348" s="397">
        <v>4582</v>
      </c>
      <c r="AA348" s="399">
        <f t="shared" si="155"/>
        <v>10735</v>
      </c>
      <c r="AB348" s="396">
        <v>6145</v>
      </c>
      <c r="AC348" s="397">
        <v>5014</v>
      </c>
      <c r="AD348" s="398">
        <f t="shared" si="156"/>
        <v>11159</v>
      </c>
      <c r="AE348" s="397">
        <v>5342</v>
      </c>
      <c r="AF348" s="397">
        <v>4444</v>
      </c>
      <c r="AG348" s="399">
        <f t="shared" si="157"/>
        <v>9786</v>
      </c>
      <c r="AH348" s="396">
        <v>5803</v>
      </c>
      <c r="AI348" s="397">
        <v>4715</v>
      </c>
      <c r="AJ348" s="398">
        <f t="shared" si="158"/>
        <v>10518</v>
      </c>
      <c r="AK348" s="397">
        <v>5351</v>
      </c>
      <c r="AL348" s="397">
        <v>4418</v>
      </c>
      <c r="AM348" s="399">
        <f t="shared" si="159"/>
        <v>9769</v>
      </c>
      <c r="AN348" s="396">
        <v>4451</v>
      </c>
      <c r="AO348" s="397">
        <v>3666</v>
      </c>
      <c r="AP348" s="398">
        <f t="shared" si="160"/>
        <v>8117</v>
      </c>
      <c r="AQ348" s="397">
        <v>3502</v>
      </c>
      <c r="AR348" s="397">
        <v>3187</v>
      </c>
      <c r="AS348" s="399">
        <f t="shared" si="161"/>
        <v>6689</v>
      </c>
      <c r="AT348" s="396">
        <v>2792</v>
      </c>
      <c r="AU348" s="397">
        <v>2338</v>
      </c>
      <c r="AV348" s="398">
        <f t="shared" si="162"/>
        <v>5130</v>
      </c>
      <c r="AW348" s="397">
        <v>1894</v>
      </c>
      <c r="AX348" s="397">
        <v>1543</v>
      </c>
      <c r="AY348" s="399">
        <f t="shared" si="163"/>
        <v>3437</v>
      </c>
      <c r="AZ348" s="396">
        <v>1217</v>
      </c>
      <c r="BA348" s="397">
        <v>907</v>
      </c>
      <c r="BB348" s="398">
        <f t="shared" si="164"/>
        <v>2124</v>
      </c>
      <c r="BC348" s="397">
        <v>1071</v>
      </c>
      <c r="BD348" s="397">
        <v>569</v>
      </c>
      <c r="BE348" s="399">
        <f t="shared" si="165"/>
        <v>1640</v>
      </c>
      <c r="BF348" s="396">
        <v>601</v>
      </c>
      <c r="BG348" s="397">
        <v>297</v>
      </c>
      <c r="BH348" s="398">
        <f t="shared" si="166"/>
        <v>898</v>
      </c>
      <c r="BJ348" s="403">
        <f t="shared" si="172"/>
        <v>88337</v>
      </c>
      <c r="BK348" s="404">
        <f t="shared" si="172"/>
        <v>75496</v>
      </c>
      <c r="BL348" s="405">
        <f t="shared" si="168"/>
        <v>163833</v>
      </c>
    </row>
    <row r="349" spans="1:64" ht="15">
      <c r="A349" s="2428"/>
      <c r="B349" s="2437"/>
      <c r="C349" s="395" t="s">
        <v>2119</v>
      </c>
      <c r="D349" s="396">
        <v>746</v>
      </c>
      <c r="E349" s="397">
        <v>840</v>
      </c>
      <c r="F349" s="398">
        <f t="shared" si="148"/>
        <v>1586</v>
      </c>
      <c r="G349" s="397">
        <v>1549</v>
      </c>
      <c r="H349" s="397">
        <v>1671</v>
      </c>
      <c r="I349" s="399">
        <f t="shared" si="149"/>
        <v>3220</v>
      </c>
      <c r="J349" s="396">
        <v>3248</v>
      </c>
      <c r="K349" s="397">
        <v>3305</v>
      </c>
      <c r="L349" s="398">
        <f t="shared" si="150"/>
        <v>6553</v>
      </c>
      <c r="M349" s="397">
        <v>3536</v>
      </c>
      <c r="N349" s="397">
        <v>3737</v>
      </c>
      <c r="O349" s="399">
        <f t="shared" si="151"/>
        <v>7273</v>
      </c>
      <c r="P349" s="396">
        <v>3908</v>
      </c>
      <c r="Q349" s="397">
        <v>4158</v>
      </c>
      <c r="R349" s="398">
        <f t="shared" si="152"/>
        <v>8066</v>
      </c>
      <c r="S349" s="397">
        <v>3567</v>
      </c>
      <c r="T349" s="397">
        <v>2976</v>
      </c>
      <c r="U349" s="399">
        <f t="shared" si="153"/>
        <v>6543</v>
      </c>
      <c r="V349" s="396">
        <v>3450</v>
      </c>
      <c r="W349" s="397">
        <v>2469</v>
      </c>
      <c r="X349" s="398">
        <f t="shared" si="154"/>
        <v>5919</v>
      </c>
      <c r="Y349" s="397">
        <v>3300</v>
      </c>
      <c r="Z349" s="397">
        <v>2467</v>
      </c>
      <c r="AA349" s="399">
        <f t="shared" si="155"/>
        <v>5767</v>
      </c>
      <c r="AB349" s="396">
        <v>3837</v>
      </c>
      <c r="AC349" s="397">
        <v>3032</v>
      </c>
      <c r="AD349" s="398">
        <f t="shared" si="156"/>
        <v>6869</v>
      </c>
      <c r="AE349" s="397">
        <v>3732</v>
      </c>
      <c r="AF349" s="397">
        <v>3284</v>
      </c>
      <c r="AG349" s="399">
        <f t="shared" si="157"/>
        <v>7016</v>
      </c>
      <c r="AH349" s="396">
        <v>3448</v>
      </c>
      <c r="AI349" s="397">
        <v>3171</v>
      </c>
      <c r="AJ349" s="398">
        <f t="shared" si="158"/>
        <v>6619</v>
      </c>
      <c r="AK349" s="397">
        <v>2519</v>
      </c>
      <c r="AL349" s="397">
        <v>2426</v>
      </c>
      <c r="AM349" s="399">
        <f t="shared" si="159"/>
        <v>4945</v>
      </c>
      <c r="AN349" s="396">
        <v>2267</v>
      </c>
      <c r="AO349" s="397">
        <v>1956</v>
      </c>
      <c r="AP349" s="398">
        <f t="shared" si="160"/>
        <v>4223</v>
      </c>
      <c r="AQ349" s="397">
        <v>2394</v>
      </c>
      <c r="AR349" s="397">
        <v>1947</v>
      </c>
      <c r="AS349" s="399">
        <f t="shared" si="161"/>
        <v>4341</v>
      </c>
      <c r="AT349" s="396">
        <v>2216</v>
      </c>
      <c r="AU349" s="397">
        <v>1838</v>
      </c>
      <c r="AV349" s="398">
        <f t="shared" si="162"/>
        <v>4054</v>
      </c>
      <c r="AW349" s="397">
        <v>1620</v>
      </c>
      <c r="AX349" s="397">
        <v>1357</v>
      </c>
      <c r="AY349" s="399">
        <f t="shared" si="163"/>
        <v>2977</v>
      </c>
      <c r="AZ349" s="396">
        <v>1210</v>
      </c>
      <c r="BA349" s="397">
        <v>974</v>
      </c>
      <c r="BB349" s="398">
        <f t="shared" si="164"/>
        <v>2184</v>
      </c>
      <c r="BC349" s="397">
        <v>1210</v>
      </c>
      <c r="BD349" s="397">
        <v>670</v>
      </c>
      <c r="BE349" s="399">
        <f t="shared" si="165"/>
        <v>1880</v>
      </c>
      <c r="BF349" s="396">
        <v>584</v>
      </c>
      <c r="BG349" s="397">
        <v>315</v>
      </c>
      <c r="BH349" s="398">
        <f t="shared" si="166"/>
        <v>899</v>
      </c>
      <c r="BJ349" s="403">
        <f t="shared" si="172"/>
        <v>48341</v>
      </c>
      <c r="BK349" s="404">
        <f t="shared" si="172"/>
        <v>42593</v>
      </c>
      <c r="BL349" s="405">
        <f t="shared" si="168"/>
        <v>90934</v>
      </c>
    </row>
    <row r="350" spans="1:64" ht="15">
      <c r="A350" s="2428"/>
      <c r="B350" s="2437"/>
      <c r="C350" s="395" t="s">
        <v>2120</v>
      </c>
      <c r="D350" s="396">
        <v>5258</v>
      </c>
      <c r="E350" s="397">
        <v>5613</v>
      </c>
      <c r="F350" s="398">
        <f t="shared" si="148"/>
        <v>10871</v>
      </c>
      <c r="G350" s="397">
        <v>8568</v>
      </c>
      <c r="H350" s="397">
        <v>9324</v>
      </c>
      <c r="I350" s="399">
        <f t="shared" si="149"/>
        <v>17892</v>
      </c>
      <c r="J350" s="396">
        <v>14400</v>
      </c>
      <c r="K350" s="397">
        <v>15151</v>
      </c>
      <c r="L350" s="398">
        <f t="shared" si="150"/>
        <v>29551</v>
      </c>
      <c r="M350" s="397">
        <v>15980</v>
      </c>
      <c r="N350" s="397">
        <v>16710</v>
      </c>
      <c r="O350" s="399">
        <f t="shared" si="151"/>
        <v>32690</v>
      </c>
      <c r="P350" s="396">
        <v>18380</v>
      </c>
      <c r="Q350" s="397">
        <v>18211</v>
      </c>
      <c r="R350" s="398">
        <f t="shared" si="152"/>
        <v>36591</v>
      </c>
      <c r="S350" s="397">
        <v>17990</v>
      </c>
      <c r="T350" s="397">
        <v>14909</v>
      </c>
      <c r="U350" s="399">
        <f t="shared" si="153"/>
        <v>32899</v>
      </c>
      <c r="V350" s="396">
        <v>14489</v>
      </c>
      <c r="W350" s="397">
        <v>10161</v>
      </c>
      <c r="X350" s="398">
        <f t="shared" si="154"/>
        <v>24650</v>
      </c>
      <c r="Y350" s="397">
        <v>12690</v>
      </c>
      <c r="Z350" s="397">
        <v>9381</v>
      </c>
      <c r="AA350" s="399">
        <f t="shared" si="155"/>
        <v>22071</v>
      </c>
      <c r="AB350" s="396">
        <v>14560</v>
      </c>
      <c r="AC350" s="397">
        <v>10860</v>
      </c>
      <c r="AD350" s="398">
        <f t="shared" si="156"/>
        <v>25420</v>
      </c>
      <c r="AE350" s="397">
        <v>15607</v>
      </c>
      <c r="AF350" s="397">
        <v>11912</v>
      </c>
      <c r="AG350" s="399">
        <f t="shared" si="157"/>
        <v>27519</v>
      </c>
      <c r="AH350" s="396">
        <v>17046</v>
      </c>
      <c r="AI350" s="397">
        <v>13793</v>
      </c>
      <c r="AJ350" s="398">
        <f t="shared" si="158"/>
        <v>30839</v>
      </c>
      <c r="AK350" s="397">
        <v>13908</v>
      </c>
      <c r="AL350" s="397">
        <v>11866</v>
      </c>
      <c r="AM350" s="399">
        <f t="shared" si="159"/>
        <v>25774</v>
      </c>
      <c r="AN350" s="396">
        <v>9926</v>
      </c>
      <c r="AO350" s="397">
        <v>8331</v>
      </c>
      <c r="AP350" s="398">
        <f t="shared" si="160"/>
        <v>18257</v>
      </c>
      <c r="AQ350" s="397">
        <v>7648</v>
      </c>
      <c r="AR350" s="397">
        <v>6208</v>
      </c>
      <c r="AS350" s="399">
        <f t="shared" si="161"/>
        <v>13856</v>
      </c>
      <c r="AT350" s="396">
        <v>5875</v>
      </c>
      <c r="AU350" s="397">
        <v>4469</v>
      </c>
      <c r="AV350" s="398">
        <f t="shared" si="162"/>
        <v>10344</v>
      </c>
      <c r="AW350" s="397">
        <v>4371</v>
      </c>
      <c r="AX350" s="397">
        <v>3031</v>
      </c>
      <c r="AY350" s="399">
        <f t="shared" si="163"/>
        <v>7402</v>
      </c>
      <c r="AZ350" s="396">
        <v>3385</v>
      </c>
      <c r="BA350" s="397">
        <v>2019</v>
      </c>
      <c r="BB350" s="398">
        <f t="shared" si="164"/>
        <v>5404</v>
      </c>
      <c r="BC350" s="397">
        <v>3240</v>
      </c>
      <c r="BD350" s="397">
        <v>1550</v>
      </c>
      <c r="BE350" s="399">
        <f t="shared" si="165"/>
        <v>4790</v>
      </c>
      <c r="BF350" s="396">
        <v>1552</v>
      </c>
      <c r="BG350" s="397">
        <v>708</v>
      </c>
      <c r="BH350" s="398">
        <f t="shared" si="166"/>
        <v>2260</v>
      </c>
      <c r="BJ350" s="403">
        <f t="shared" si="172"/>
        <v>204873</v>
      </c>
      <c r="BK350" s="404">
        <f t="shared" si="172"/>
        <v>174207</v>
      </c>
      <c r="BL350" s="405">
        <f t="shared" si="168"/>
        <v>379080</v>
      </c>
    </row>
    <row r="351" spans="1:64" ht="15">
      <c r="A351" s="2428"/>
      <c r="B351" s="2437"/>
      <c r="C351" s="395" t="s">
        <v>2121</v>
      </c>
      <c r="D351" s="396">
        <v>177</v>
      </c>
      <c r="E351" s="397">
        <v>191</v>
      </c>
      <c r="F351" s="398">
        <f t="shared" si="148"/>
        <v>368</v>
      </c>
      <c r="G351" s="397">
        <v>358</v>
      </c>
      <c r="H351" s="397">
        <v>324</v>
      </c>
      <c r="I351" s="399">
        <f t="shared" si="149"/>
        <v>682</v>
      </c>
      <c r="J351" s="396">
        <v>559</v>
      </c>
      <c r="K351" s="397">
        <v>603</v>
      </c>
      <c r="L351" s="398">
        <f t="shared" si="150"/>
        <v>1162</v>
      </c>
      <c r="M351" s="397">
        <v>677</v>
      </c>
      <c r="N351" s="397">
        <v>648</v>
      </c>
      <c r="O351" s="399">
        <f t="shared" si="151"/>
        <v>1325</v>
      </c>
      <c r="P351" s="396">
        <v>742</v>
      </c>
      <c r="Q351" s="397">
        <v>724</v>
      </c>
      <c r="R351" s="398">
        <f t="shared" si="152"/>
        <v>1466</v>
      </c>
      <c r="S351" s="397">
        <v>733</v>
      </c>
      <c r="T351" s="397">
        <v>639</v>
      </c>
      <c r="U351" s="399">
        <f t="shared" si="153"/>
        <v>1372</v>
      </c>
      <c r="V351" s="396">
        <v>615</v>
      </c>
      <c r="W351" s="397">
        <v>400</v>
      </c>
      <c r="X351" s="398">
        <f t="shared" si="154"/>
        <v>1015</v>
      </c>
      <c r="Y351" s="397">
        <v>597</v>
      </c>
      <c r="Z351" s="397">
        <v>380</v>
      </c>
      <c r="AA351" s="399">
        <f t="shared" si="155"/>
        <v>977</v>
      </c>
      <c r="AB351" s="396">
        <v>621</v>
      </c>
      <c r="AC351" s="397">
        <v>513</v>
      </c>
      <c r="AD351" s="398">
        <f t="shared" si="156"/>
        <v>1134</v>
      </c>
      <c r="AE351" s="397">
        <v>641</v>
      </c>
      <c r="AF351" s="397">
        <v>536</v>
      </c>
      <c r="AG351" s="399">
        <f t="shared" si="157"/>
        <v>1177</v>
      </c>
      <c r="AH351" s="396">
        <v>688</v>
      </c>
      <c r="AI351" s="397">
        <v>581</v>
      </c>
      <c r="AJ351" s="398">
        <f t="shared" si="158"/>
        <v>1269</v>
      </c>
      <c r="AK351" s="397">
        <v>526</v>
      </c>
      <c r="AL351" s="397">
        <v>502</v>
      </c>
      <c r="AM351" s="399">
        <f t="shared" si="159"/>
        <v>1028</v>
      </c>
      <c r="AN351" s="396">
        <v>422</v>
      </c>
      <c r="AO351" s="397">
        <v>391</v>
      </c>
      <c r="AP351" s="398">
        <f t="shared" si="160"/>
        <v>813</v>
      </c>
      <c r="AQ351" s="397">
        <v>332</v>
      </c>
      <c r="AR351" s="397">
        <v>324</v>
      </c>
      <c r="AS351" s="399">
        <f t="shared" si="161"/>
        <v>656</v>
      </c>
      <c r="AT351" s="396">
        <v>268</v>
      </c>
      <c r="AU351" s="397">
        <v>294</v>
      </c>
      <c r="AV351" s="398">
        <f t="shared" si="162"/>
        <v>562</v>
      </c>
      <c r="AW351" s="397">
        <v>209</v>
      </c>
      <c r="AX351" s="397">
        <v>214</v>
      </c>
      <c r="AY351" s="399">
        <f t="shared" si="163"/>
        <v>423</v>
      </c>
      <c r="AZ351" s="396">
        <v>160</v>
      </c>
      <c r="BA351" s="397">
        <v>150</v>
      </c>
      <c r="BB351" s="398">
        <f t="shared" si="164"/>
        <v>310</v>
      </c>
      <c r="BC351" s="397">
        <v>169</v>
      </c>
      <c r="BD351" s="397">
        <v>127</v>
      </c>
      <c r="BE351" s="399">
        <f t="shared" si="165"/>
        <v>296</v>
      </c>
      <c r="BF351" s="396">
        <v>76</v>
      </c>
      <c r="BG351" s="397">
        <v>57</v>
      </c>
      <c r="BH351" s="398">
        <f t="shared" si="166"/>
        <v>133</v>
      </c>
      <c r="BJ351" s="403">
        <f t="shared" si="172"/>
        <v>8570</v>
      </c>
      <c r="BK351" s="404">
        <f t="shared" si="172"/>
        <v>7598</v>
      </c>
      <c r="BL351" s="405">
        <f t="shared" si="168"/>
        <v>16168</v>
      </c>
    </row>
    <row r="352" spans="1:64" ht="15">
      <c r="A352" s="2428"/>
      <c r="B352" s="2437"/>
      <c r="C352" s="406" t="s">
        <v>2122</v>
      </c>
      <c r="D352" s="407">
        <v>84</v>
      </c>
      <c r="E352" s="408">
        <v>83</v>
      </c>
      <c r="F352" s="409">
        <f t="shared" si="148"/>
        <v>167</v>
      </c>
      <c r="G352" s="408">
        <v>175</v>
      </c>
      <c r="H352" s="408">
        <v>165</v>
      </c>
      <c r="I352" s="410">
        <f t="shared" si="149"/>
        <v>340</v>
      </c>
      <c r="J352" s="407">
        <v>299</v>
      </c>
      <c r="K352" s="408">
        <v>349</v>
      </c>
      <c r="L352" s="409">
        <f t="shared" si="150"/>
        <v>648</v>
      </c>
      <c r="M352" s="408">
        <v>347</v>
      </c>
      <c r="N352" s="408">
        <v>359</v>
      </c>
      <c r="O352" s="410">
        <f t="shared" si="151"/>
        <v>706</v>
      </c>
      <c r="P352" s="407">
        <v>429</v>
      </c>
      <c r="Q352" s="408">
        <v>437</v>
      </c>
      <c r="R352" s="409">
        <f t="shared" si="152"/>
        <v>866</v>
      </c>
      <c r="S352" s="408">
        <v>436</v>
      </c>
      <c r="T352" s="408">
        <v>348</v>
      </c>
      <c r="U352" s="410">
        <f t="shared" si="153"/>
        <v>784</v>
      </c>
      <c r="V352" s="407">
        <v>356</v>
      </c>
      <c r="W352" s="408">
        <v>201</v>
      </c>
      <c r="X352" s="409">
        <f t="shared" si="154"/>
        <v>557</v>
      </c>
      <c r="Y352" s="408">
        <v>326</v>
      </c>
      <c r="Z352" s="408">
        <v>224</v>
      </c>
      <c r="AA352" s="410">
        <f t="shared" si="155"/>
        <v>550</v>
      </c>
      <c r="AB352" s="407">
        <v>339</v>
      </c>
      <c r="AC352" s="408">
        <v>252</v>
      </c>
      <c r="AD352" s="409">
        <f t="shared" si="156"/>
        <v>591</v>
      </c>
      <c r="AE352" s="408">
        <v>366</v>
      </c>
      <c r="AF352" s="408">
        <v>260</v>
      </c>
      <c r="AG352" s="410">
        <f t="shared" si="157"/>
        <v>626</v>
      </c>
      <c r="AH352" s="407">
        <v>397</v>
      </c>
      <c r="AI352" s="408">
        <v>335</v>
      </c>
      <c r="AJ352" s="409">
        <f t="shared" si="158"/>
        <v>732</v>
      </c>
      <c r="AK352" s="408">
        <v>366</v>
      </c>
      <c r="AL352" s="408">
        <v>256</v>
      </c>
      <c r="AM352" s="410">
        <f t="shared" si="159"/>
        <v>622</v>
      </c>
      <c r="AN352" s="407">
        <v>278</v>
      </c>
      <c r="AO352" s="408">
        <v>256</v>
      </c>
      <c r="AP352" s="409">
        <f t="shared" si="160"/>
        <v>534</v>
      </c>
      <c r="AQ352" s="408">
        <v>214</v>
      </c>
      <c r="AR352" s="408">
        <v>186</v>
      </c>
      <c r="AS352" s="410">
        <f t="shared" si="161"/>
        <v>400</v>
      </c>
      <c r="AT352" s="407">
        <v>208</v>
      </c>
      <c r="AU352" s="408">
        <v>172</v>
      </c>
      <c r="AV352" s="409">
        <f t="shared" si="162"/>
        <v>380</v>
      </c>
      <c r="AW352" s="408">
        <v>159</v>
      </c>
      <c r="AX352" s="408">
        <v>132</v>
      </c>
      <c r="AY352" s="410">
        <f t="shared" si="163"/>
        <v>291</v>
      </c>
      <c r="AZ352" s="407">
        <v>121</v>
      </c>
      <c r="BA352" s="408">
        <v>102</v>
      </c>
      <c r="BB352" s="409">
        <f t="shared" si="164"/>
        <v>223</v>
      </c>
      <c r="BC352" s="408">
        <v>137</v>
      </c>
      <c r="BD352" s="408">
        <v>95</v>
      </c>
      <c r="BE352" s="410">
        <f t="shared" si="165"/>
        <v>232</v>
      </c>
      <c r="BF352" s="407">
        <v>60</v>
      </c>
      <c r="BG352" s="408">
        <v>40</v>
      </c>
      <c r="BH352" s="409">
        <f t="shared" si="166"/>
        <v>100</v>
      </c>
      <c r="BJ352" s="411">
        <f t="shared" si="172"/>
        <v>5097</v>
      </c>
      <c r="BK352" s="412">
        <f t="shared" si="172"/>
        <v>4252</v>
      </c>
      <c r="BL352" s="413">
        <f t="shared" si="168"/>
        <v>9349</v>
      </c>
    </row>
    <row r="353" spans="1:64" ht="15">
      <c r="A353" s="2428"/>
      <c r="B353" s="2432" t="s">
        <v>569</v>
      </c>
      <c r="C353" s="2422" t="s">
        <v>1810</v>
      </c>
      <c r="D353" s="629">
        <f t="shared" ref="D353:BH353" si="173">SUM(D346:D352)</f>
        <v>11919</v>
      </c>
      <c r="E353" s="630">
        <f t="shared" si="173"/>
        <v>12524</v>
      </c>
      <c r="F353" s="631">
        <f t="shared" si="173"/>
        <v>24443</v>
      </c>
      <c r="G353" s="632">
        <f t="shared" si="173"/>
        <v>21663</v>
      </c>
      <c r="H353" s="632">
        <f t="shared" si="173"/>
        <v>22854</v>
      </c>
      <c r="I353" s="632">
        <f t="shared" si="173"/>
        <v>44517</v>
      </c>
      <c r="J353" s="629">
        <f t="shared" si="173"/>
        <v>39120</v>
      </c>
      <c r="K353" s="630">
        <f t="shared" si="173"/>
        <v>40712</v>
      </c>
      <c r="L353" s="631">
        <f t="shared" si="173"/>
        <v>79832</v>
      </c>
      <c r="M353" s="632">
        <f t="shared" si="173"/>
        <v>43139</v>
      </c>
      <c r="N353" s="632">
        <f t="shared" si="173"/>
        <v>45021</v>
      </c>
      <c r="O353" s="632">
        <f t="shared" si="173"/>
        <v>88160</v>
      </c>
      <c r="P353" s="629">
        <f t="shared" si="173"/>
        <v>49183</v>
      </c>
      <c r="Q353" s="630">
        <f t="shared" si="173"/>
        <v>49422</v>
      </c>
      <c r="R353" s="631">
        <f t="shared" si="173"/>
        <v>98605</v>
      </c>
      <c r="S353" s="632">
        <f t="shared" si="173"/>
        <v>48934</v>
      </c>
      <c r="T353" s="632">
        <f t="shared" si="173"/>
        <v>40049</v>
      </c>
      <c r="U353" s="632">
        <f t="shared" si="173"/>
        <v>88983</v>
      </c>
      <c r="V353" s="629">
        <f t="shared" si="173"/>
        <v>42931</v>
      </c>
      <c r="W353" s="630">
        <f t="shared" si="173"/>
        <v>30275</v>
      </c>
      <c r="X353" s="631">
        <f t="shared" si="173"/>
        <v>73206</v>
      </c>
      <c r="Y353" s="632">
        <f t="shared" si="173"/>
        <v>38091</v>
      </c>
      <c r="Z353" s="632">
        <f t="shared" si="173"/>
        <v>28484</v>
      </c>
      <c r="AA353" s="632">
        <f t="shared" si="173"/>
        <v>66575</v>
      </c>
      <c r="AB353" s="629">
        <f t="shared" si="173"/>
        <v>40233</v>
      </c>
      <c r="AC353" s="630">
        <f t="shared" si="173"/>
        <v>31441</v>
      </c>
      <c r="AD353" s="631">
        <f t="shared" si="173"/>
        <v>71674</v>
      </c>
      <c r="AE353" s="632">
        <f t="shared" si="173"/>
        <v>39587</v>
      </c>
      <c r="AF353" s="632">
        <f t="shared" si="173"/>
        <v>31776</v>
      </c>
      <c r="AG353" s="632">
        <f t="shared" si="173"/>
        <v>71363</v>
      </c>
      <c r="AH353" s="629">
        <f t="shared" si="173"/>
        <v>43547</v>
      </c>
      <c r="AI353" s="630">
        <f t="shared" si="173"/>
        <v>34963</v>
      </c>
      <c r="AJ353" s="631">
        <f t="shared" si="173"/>
        <v>78510</v>
      </c>
      <c r="AK353" s="632">
        <f t="shared" si="173"/>
        <v>38463</v>
      </c>
      <c r="AL353" s="632">
        <f t="shared" si="173"/>
        <v>31790</v>
      </c>
      <c r="AM353" s="632">
        <f t="shared" si="173"/>
        <v>70253</v>
      </c>
      <c r="AN353" s="629">
        <f t="shared" si="173"/>
        <v>30342</v>
      </c>
      <c r="AO353" s="630">
        <f t="shared" si="173"/>
        <v>25037</v>
      </c>
      <c r="AP353" s="631">
        <f t="shared" si="173"/>
        <v>55379</v>
      </c>
      <c r="AQ353" s="632">
        <f t="shared" si="173"/>
        <v>25164</v>
      </c>
      <c r="AR353" s="632">
        <f t="shared" si="173"/>
        <v>20734</v>
      </c>
      <c r="AS353" s="632">
        <f t="shared" si="173"/>
        <v>45898</v>
      </c>
      <c r="AT353" s="629">
        <f t="shared" si="173"/>
        <v>20281</v>
      </c>
      <c r="AU353" s="630">
        <f t="shared" si="173"/>
        <v>15993</v>
      </c>
      <c r="AV353" s="631">
        <f t="shared" si="173"/>
        <v>36274</v>
      </c>
      <c r="AW353" s="632">
        <f t="shared" si="173"/>
        <v>14870</v>
      </c>
      <c r="AX353" s="632">
        <f t="shared" si="173"/>
        <v>10869</v>
      </c>
      <c r="AY353" s="632">
        <f t="shared" si="173"/>
        <v>25739</v>
      </c>
      <c r="AZ353" s="629">
        <f t="shared" si="173"/>
        <v>11451</v>
      </c>
      <c r="BA353" s="630">
        <f t="shared" si="173"/>
        <v>7303</v>
      </c>
      <c r="BB353" s="631">
        <f t="shared" si="173"/>
        <v>18754</v>
      </c>
      <c r="BC353" s="632">
        <f t="shared" si="173"/>
        <v>11277</v>
      </c>
      <c r="BD353" s="632">
        <f t="shared" si="173"/>
        <v>5576</v>
      </c>
      <c r="BE353" s="632">
        <f t="shared" si="173"/>
        <v>16853</v>
      </c>
      <c r="BF353" s="629">
        <f t="shared" si="173"/>
        <v>5412</v>
      </c>
      <c r="BG353" s="630">
        <f t="shared" si="173"/>
        <v>2589</v>
      </c>
      <c r="BH353" s="630">
        <f t="shared" si="173"/>
        <v>8001</v>
      </c>
      <c r="BJ353" s="648">
        <f>SUM(BJ346:BJ352)</f>
        <v>575607</v>
      </c>
      <c r="BK353" s="648">
        <f>SUM(BK346:BK352)</f>
        <v>487412</v>
      </c>
      <c r="BL353" s="648">
        <f>SUM(BL346:BL352)</f>
        <v>1063019</v>
      </c>
    </row>
    <row r="354" spans="1:64" ht="15">
      <c r="A354" s="2428"/>
      <c r="B354" s="2437" t="s">
        <v>2123</v>
      </c>
      <c r="C354" s="414" t="s">
        <v>2124</v>
      </c>
      <c r="D354" s="415">
        <v>1876</v>
      </c>
      <c r="E354" s="416">
        <v>2063</v>
      </c>
      <c r="F354" s="417">
        <f t="shared" si="148"/>
        <v>3939</v>
      </c>
      <c r="G354" s="416">
        <v>3211</v>
      </c>
      <c r="H354" s="416">
        <v>3408</v>
      </c>
      <c r="I354" s="418">
        <f t="shared" si="149"/>
        <v>6619</v>
      </c>
      <c r="J354" s="415">
        <v>5550</v>
      </c>
      <c r="K354" s="416">
        <v>5688</v>
      </c>
      <c r="L354" s="417">
        <f t="shared" si="150"/>
        <v>11238</v>
      </c>
      <c r="M354" s="416">
        <v>5894</v>
      </c>
      <c r="N354" s="416">
        <v>6323</v>
      </c>
      <c r="O354" s="418">
        <f t="shared" si="151"/>
        <v>12217</v>
      </c>
      <c r="P354" s="415">
        <v>6705</v>
      </c>
      <c r="Q354" s="416">
        <v>6910</v>
      </c>
      <c r="R354" s="417">
        <f t="shared" si="152"/>
        <v>13615</v>
      </c>
      <c r="S354" s="416">
        <v>6928</v>
      </c>
      <c r="T354" s="416">
        <v>5551</v>
      </c>
      <c r="U354" s="418">
        <f t="shared" si="153"/>
        <v>12479</v>
      </c>
      <c r="V354" s="415">
        <v>6144</v>
      </c>
      <c r="W354" s="416">
        <v>4465</v>
      </c>
      <c r="X354" s="417">
        <f t="shared" si="154"/>
        <v>10609</v>
      </c>
      <c r="Y354" s="416">
        <v>5284</v>
      </c>
      <c r="Z354" s="416">
        <v>3988</v>
      </c>
      <c r="AA354" s="418">
        <f t="shared" si="155"/>
        <v>9272</v>
      </c>
      <c r="AB354" s="415">
        <v>5535</v>
      </c>
      <c r="AC354" s="416">
        <v>4560</v>
      </c>
      <c r="AD354" s="417">
        <f t="shared" si="156"/>
        <v>10095</v>
      </c>
      <c r="AE354" s="416">
        <v>5421</v>
      </c>
      <c r="AF354" s="416">
        <v>4483</v>
      </c>
      <c r="AG354" s="418">
        <f t="shared" si="157"/>
        <v>9904</v>
      </c>
      <c r="AH354" s="415">
        <v>5855</v>
      </c>
      <c r="AI354" s="416">
        <v>4851</v>
      </c>
      <c r="AJ354" s="417">
        <f t="shared" si="158"/>
        <v>10706</v>
      </c>
      <c r="AK354" s="416">
        <v>4984</v>
      </c>
      <c r="AL354" s="416">
        <v>4387</v>
      </c>
      <c r="AM354" s="418">
        <f t="shared" si="159"/>
        <v>9371</v>
      </c>
      <c r="AN354" s="415">
        <v>4080</v>
      </c>
      <c r="AO354" s="416">
        <v>3347</v>
      </c>
      <c r="AP354" s="417">
        <f t="shared" si="160"/>
        <v>7427</v>
      </c>
      <c r="AQ354" s="416">
        <v>3485</v>
      </c>
      <c r="AR354" s="416">
        <v>2853</v>
      </c>
      <c r="AS354" s="418">
        <f t="shared" si="161"/>
        <v>6338</v>
      </c>
      <c r="AT354" s="415">
        <v>3078</v>
      </c>
      <c r="AU354" s="416">
        <v>2471</v>
      </c>
      <c r="AV354" s="417">
        <f t="shared" si="162"/>
        <v>5549</v>
      </c>
      <c r="AW354" s="416">
        <v>2477</v>
      </c>
      <c r="AX354" s="416">
        <v>1792</v>
      </c>
      <c r="AY354" s="418">
        <f t="shared" si="163"/>
        <v>4269</v>
      </c>
      <c r="AZ354" s="415">
        <v>1855</v>
      </c>
      <c r="BA354" s="416">
        <v>1299</v>
      </c>
      <c r="BB354" s="417">
        <f t="shared" si="164"/>
        <v>3154</v>
      </c>
      <c r="BC354" s="416">
        <v>1827</v>
      </c>
      <c r="BD354" s="416">
        <v>961</v>
      </c>
      <c r="BE354" s="418">
        <f t="shared" si="165"/>
        <v>2788</v>
      </c>
      <c r="BF354" s="415">
        <v>871</v>
      </c>
      <c r="BG354" s="416">
        <v>446</v>
      </c>
      <c r="BH354" s="417">
        <f t="shared" si="166"/>
        <v>1317</v>
      </c>
      <c r="BJ354" s="400">
        <f t="shared" ref="BJ354:BK363" si="174">BF354+D354+G354+J354+M354+P354+S354+V354+Y354+AB354+AE354+AH354+AK354+AN354+AQ354+AT354+AW354+AZ354+BC354</f>
        <v>81060</v>
      </c>
      <c r="BK354" s="401">
        <f t="shared" si="174"/>
        <v>69846</v>
      </c>
      <c r="BL354" s="402">
        <f t="shared" si="168"/>
        <v>150906</v>
      </c>
    </row>
    <row r="355" spans="1:64" ht="15">
      <c r="A355" s="2428"/>
      <c r="B355" s="2437"/>
      <c r="C355" s="395" t="s">
        <v>2125</v>
      </c>
      <c r="D355" s="396">
        <v>591</v>
      </c>
      <c r="E355" s="397">
        <v>651</v>
      </c>
      <c r="F355" s="398">
        <f t="shared" si="148"/>
        <v>1242</v>
      </c>
      <c r="G355" s="397">
        <v>993</v>
      </c>
      <c r="H355" s="397">
        <v>1006</v>
      </c>
      <c r="I355" s="399">
        <f t="shared" si="149"/>
        <v>1999</v>
      </c>
      <c r="J355" s="396">
        <v>1556</v>
      </c>
      <c r="K355" s="397">
        <v>1604</v>
      </c>
      <c r="L355" s="398">
        <f t="shared" si="150"/>
        <v>3160</v>
      </c>
      <c r="M355" s="397">
        <v>1937</v>
      </c>
      <c r="N355" s="397">
        <v>1967</v>
      </c>
      <c r="O355" s="399">
        <f t="shared" si="151"/>
        <v>3904</v>
      </c>
      <c r="P355" s="396">
        <v>2115</v>
      </c>
      <c r="Q355" s="397">
        <v>2125</v>
      </c>
      <c r="R355" s="398">
        <f t="shared" si="152"/>
        <v>4240</v>
      </c>
      <c r="S355" s="397">
        <v>2299</v>
      </c>
      <c r="T355" s="397">
        <v>1881</v>
      </c>
      <c r="U355" s="399">
        <f t="shared" si="153"/>
        <v>4180</v>
      </c>
      <c r="V355" s="396">
        <v>1933</v>
      </c>
      <c r="W355" s="397">
        <v>1339</v>
      </c>
      <c r="X355" s="398">
        <f t="shared" si="154"/>
        <v>3272</v>
      </c>
      <c r="Y355" s="397">
        <v>1812</v>
      </c>
      <c r="Z355" s="397">
        <v>1386</v>
      </c>
      <c r="AA355" s="399">
        <f t="shared" si="155"/>
        <v>3198</v>
      </c>
      <c r="AB355" s="396">
        <v>1972</v>
      </c>
      <c r="AC355" s="397">
        <v>1430</v>
      </c>
      <c r="AD355" s="398">
        <f t="shared" si="156"/>
        <v>3402</v>
      </c>
      <c r="AE355" s="397">
        <v>1961</v>
      </c>
      <c r="AF355" s="397">
        <v>1460</v>
      </c>
      <c r="AG355" s="399">
        <f t="shared" si="157"/>
        <v>3421</v>
      </c>
      <c r="AH355" s="396">
        <v>2163</v>
      </c>
      <c r="AI355" s="397">
        <v>1670</v>
      </c>
      <c r="AJ355" s="398">
        <f t="shared" si="158"/>
        <v>3833</v>
      </c>
      <c r="AK355" s="397">
        <v>2149</v>
      </c>
      <c r="AL355" s="397">
        <v>1610</v>
      </c>
      <c r="AM355" s="399">
        <f t="shared" si="159"/>
        <v>3759</v>
      </c>
      <c r="AN355" s="396">
        <v>1852</v>
      </c>
      <c r="AO355" s="397">
        <v>1409</v>
      </c>
      <c r="AP355" s="398">
        <f t="shared" si="160"/>
        <v>3261</v>
      </c>
      <c r="AQ355" s="397">
        <v>1817</v>
      </c>
      <c r="AR355" s="397">
        <v>1431</v>
      </c>
      <c r="AS355" s="399">
        <f t="shared" si="161"/>
        <v>3248</v>
      </c>
      <c r="AT355" s="396">
        <v>1769</v>
      </c>
      <c r="AU355" s="397">
        <v>1369</v>
      </c>
      <c r="AV355" s="398">
        <f t="shared" si="162"/>
        <v>3138</v>
      </c>
      <c r="AW355" s="397">
        <v>1537</v>
      </c>
      <c r="AX355" s="397">
        <v>1092</v>
      </c>
      <c r="AY355" s="399">
        <f t="shared" si="163"/>
        <v>2629</v>
      </c>
      <c r="AZ355" s="396">
        <v>1325</v>
      </c>
      <c r="BA355" s="397">
        <v>861</v>
      </c>
      <c r="BB355" s="398">
        <f t="shared" si="164"/>
        <v>2186</v>
      </c>
      <c r="BC355" s="397">
        <v>1695</v>
      </c>
      <c r="BD355" s="397">
        <v>986</v>
      </c>
      <c r="BE355" s="399">
        <f t="shared" si="165"/>
        <v>2681</v>
      </c>
      <c r="BF355" s="396">
        <v>760</v>
      </c>
      <c r="BG355" s="397">
        <v>448</v>
      </c>
      <c r="BH355" s="398">
        <f t="shared" si="166"/>
        <v>1208</v>
      </c>
      <c r="BJ355" s="403">
        <f t="shared" si="174"/>
        <v>32236</v>
      </c>
      <c r="BK355" s="404">
        <f t="shared" si="174"/>
        <v>25725</v>
      </c>
      <c r="BL355" s="405">
        <f t="shared" si="168"/>
        <v>57961</v>
      </c>
    </row>
    <row r="356" spans="1:64" ht="15">
      <c r="A356" s="2428"/>
      <c r="B356" s="2437"/>
      <c r="C356" s="395" t="s">
        <v>2126</v>
      </c>
      <c r="D356" s="396">
        <v>1206</v>
      </c>
      <c r="E356" s="397">
        <v>1334</v>
      </c>
      <c r="F356" s="398">
        <f t="shared" si="148"/>
        <v>2540</v>
      </c>
      <c r="G356" s="397">
        <v>1788</v>
      </c>
      <c r="H356" s="397">
        <v>2053</v>
      </c>
      <c r="I356" s="399">
        <f t="shared" si="149"/>
        <v>3841</v>
      </c>
      <c r="J356" s="396">
        <v>3194</v>
      </c>
      <c r="K356" s="397">
        <v>3183</v>
      </c>
      <c r="L356" s="398">
        <f t="shared" si="150"/>
        <v>6377</v>
      </c>
      <c r="M356" s="397">
        <v>3422</v>
      </c>
      <c r="N356" s="397">
        <v>3683</v>
      </c>
      <c r="O356" s="399">
        <f t="shared" si="151"/>
        <v>7105</v>
      </c>
      <c r="P356" s="396">
        <v>4042</v>
      </c>
      <c r="Q356" s="397">
        <v>4167</v>
      </c>
      <c r="R356" s="398">
        <f t="shared" si="152"/>
        <v>8209</v>
      </c>
      <c r="S356" s="397">
        <v>3957</v>
      </c>
      <c r="T356" s="397">
        <v>3507</v>
      </c>
      <c r="U356" s="399">
        <f t="shared" si="153"/>
        <v>7464</v>
      </c>
      <c r="V356" s="396">
        <v>3525</v>
      </c>
      <c r="W356" s="397">
        <v>2640</v>
      </c>
      <c r="X356" s="398">
        <f t="shared" si="154"/>
        <v>6165</v>
      </c>
      <c r="Y356" s="397">
        <v>2777</v>
      </c>
      <c r="Z356" s="397">
        <v>2311</v>
      </c>
      <c r="AA356" s="399">
        <f t="shared" si="155"/>
        <v>5088</v>
      </c>
      <c r="AB356" s="396">
        <v>2962</v>
      </c>
      <c r="AC356" s="397">
        <v>2616</v>
      </c>
      <c r="AD356" s="398">
        <f t="shared" si="156"/>
        <v>5578</v>
      </c>
      <c r="AE356" s="397">
        <v>3132</v>
      </c>
      <c r="AF356" s="397">
        <v>2709</v>
      </c>
      <c r="AG356" s="399">
        <f t="shared" si="157"/>
        <v>5841</v>
      </c>
      <c r="AH356" s="396">
        <v>3770</v>
      </c>
      <c r="AI356" s="397">
        <v>3379</v>
      </c>
      <c r="AJ356" s="398">
        <f t="shared" si="158"/>
        <v>7149</v>
      </c>
      <c r="AK356" s="397">
        <v>3456</v>
      </c>
      <c r="AL356" s="397">
        <v>3256</v>
      </c>
      <c r="AM356" s="399">
        <f t="shared" si="159"/>
        <v>6712</v>
      </c>
      <c r="AN356" s="396">
        <v>2490</v>
      </c>
      <c r="AO356" s="397">
        <v>2260</v>
      </c>
      <c r="AP356" s="398">
        <f t="shared" si="160"/>
        <v>4750</v>
      </c>
      <c r="AQ356" s="397">
        <v>2005</v>
      </c>
      <c r="AR356" s="397">
        <v>1788</v>
      </c>
      <c r="AS356" s="399">
        <f t="shared" si="161"/>
        <v>3793</v>
      </c>
      <c r="AT356" s="396">
        <v>1612</v>
      </c>
      <c r="AU356" s="397">
        <v>1374</v>
      </c>
      <c r="AV356" s="398">
        <f t="shared" si="162"/>
        <v>2986</v>
      </c>
      <c r="AW356" s="397">
        <v>1523</v>
      </c>
      <c r="AX356" s="397">
        <v>1092</v>
      </c>
      <c r="AY356" s="399">
        <f t="shared" si="163"/>
        <v>2615</v>
      </c>
      <c r="AZ356" s="396">
        <v>1482</v>
      </c>
      <c r="BA356" s="397">
        <v>897</v>
      </c>
      <c r="BB356" s="398">
        <f t="shared" si="164"/>
        <v>2379</v>
      </c>
      <c r="BC356" s="397">
        <v>1463</v>
      </c>
      <c r="BD356" s="397">
        <v>792</v>
      </c>
      <c r="BE356" s="399">
        <f t="shared" si="165"/>
        <v>2255</v>
      </c>
      <c r="BF356" s="396">
        <v>706</v>
      </c>
      <c r="BG356" s="397">
        <v>376</v>
      </c>
      <c r="BH356" s="398">
        <f t="shared" si="166"/>
        <v>1082</v>
      </c>
      <c r="BJ356" s="403">
        <f t="shared" si="174"/>
        <v>48512</v>
      </c>
      <c r="BK356" s="404">
        <f t="shared" si="174"/>
        <v>43417</v>
      </c>
      <c r="BL356" s="405">
        <f t="shared" si="168"/>
        <v>91929</v>
      </c>
    </row>
    <row r="357" spans="1:64" ht="15">
      <c r="A357" s="2428"/>
      <c r="B357" s="2437"/>
      <c r="C357" s="395" t="s">
        <v>2127</v>
      </c>
      <c r="D357" s="396">
        <v>1099</v>
      </c>
      <c r="E357" s="397">
        <v>1205</v>
      </c>
      <c r="F357" s="398">
        <f t="shared" si="148"/>
        <v>2304</v>
      </c>
      <c r="G357" s="397">
        <v>1764</v>
      </c>
      <c r="H357" s="397">
        <v>1876</v>
      </c>
      <c r="I357" s="399">
        <f t="shared" si="149"/>
        <v>3640</v>
      </c>
      <c r="J357" s="396">
        <v>3123</v>
      </c>
      <c r="K357" s="397">
        <v>3408</v>
      </c>
      <c r="L357" s="398">
        <f t="shared" si="150"/>
        <v>6531</v>
      </c>
      <c r="M357" s="397">
        <v>3780</v>
      </c>
      <c r="N357" s="397">
        <v>3978</v>
      </c>
      <c r="O357" s="399">
        <f t="shared" si="151"/>
        <v>7758</v>
      </c>
      <c r="P357" s="396">
        <v>4324</v>
      </c>
      <c r="Q357" s="397">
        <v>4336</v>
      </c>
      <c r="R357" s="398">
        <f t="shared" si="152"/>
        <v>8660</v>
      </c>
      <c r="S357" s="397">
        <v>4500</v>
      </c>
      <c r="T357" s="397">
        <v>3661</v>
      </c>
      <c r="U357" s="399">
        <f t="shared" si="153"/>
        <v>8161</v>
      </c>
      <c r="V357" s="396">
        <v>3923</v>
      </c>
      <c r="W357" s="397">
        <v>2801</v>
      </c>
      <c r="X357" s="398">
        <f t="shared" si="154"/>
        <v>6724</v>
      </c>
      <c r="Y357" s="397">
        <v>3507</v>
      </c>
      <c r="Z357" s="397">
        <v>2671</v>
      </c>
      <c r="AA357" s="399">
        <f t="shared" si="155"/>
        <v>6178</v>
      </c>
      <c r="AB357" s="396">
        <v>3443</v>
      </c>
      <c r="AC357" s="397">
        <v>2751</v>
      </c>
      <c r="AD357" s="398">
        <f t="shared" si="156"/>
        <v>6194</v>
      </c>
      <c r="AE357" s="397">
        <v>3411</v>
      </c>
      <c r="AF357" s="397">
        <v>2895</v>
      </c>
      <c r="AG357" s="399">
        <f t="shared" si="157"/>
        <v>6306</v>
      </c>
      <c r="AH357" s="396">
        <v>4268</v>
      </c>
      <c r="AI357" s="397">
        <v>3721</v>
      </c>
      <c r="AJ357" s="398">
        <f t="shared" si="158"/>
        <v>7989</v>
      </c>
      <c r="AK357" s="397">
        <v>4066</v>
      </c>
      <c r="AL357" s="397">
        <v>3382</v>
      </c>
      <c r="AM357" s="399">
        <f t="shared" si="159"/>
        <v>7448</v>
      </c>
      <c r="AN357" s="396">
        <v>3054</v>
      </c>
      <c r="AO357" s="397">
        <v>2642</v>
      </c>
      <c r="AP357" s="398">
        <f t="shared" si="160"/>
        <v>5696</v>
      </c>
      <c r="AQ357" s="397">
        <v>2516</v>
      </c>
      <c r="AR357" s="397">
        <v>2026</v>
      </c>
      <c r="AS357" s="399">
        <f t="shared" si="161"/>
        <v>4542</v>
      </c>
      <c r="AT357" s="396">
        <v>2086</v>
      </c>
      <c r="AU357" s="397">
        <v>1666</v>
      </c>
      <c r="AV357" s="398">
        <f t="shared" si="162"/>
        <v>3752</v>
      </c>
      <c r="AW357" s="397">
        <v>1821</v>
      </c>
      <c r="AX357" s="397">
        <v>1263</v>
      </c>
      <c r="AY357" s="399">
        <f t="shared" si="163"/>
        <v>3084</v>
      </c>
      <c r="AZ357" s="396">
        <v>1906</v>
      </c>
      <c r="BA357" s="397">
        <v>1096</v>
      </c>
      <c r="BB357" s="398">
        <f t="shared" si="164"/>
        <v>3002</v>
      </c>
      <c r="BC357" s="397">
        <v>2207</v>
      </c>
      <c r="BD357" s="397">
        <v>1194</v>
      </c>
      <c r="BE357" s="399">
        <f t="shared" si="165"/>
        <v>3401</v>
      </c>
      <c r="BF357" s="396">
        <v>1024</v>
      </c>
      <c r="BG357" s="397">
        <v>549</v>
      </c>
      <c r="BH357" s="398">
        <f t="shared" si="166"/>
        <v>1573</v>
      </c>
      <c r="BJ357" s="403">
        <f t="shared" si="174"/>
        <v>55822</v>
      </c>
      <c r="BK357" s="404">
        <f t="shared" si="174"/>
        <v>47121</v>
      </c>
      <c r="BL357" s="405">
        <f t="shared" si="168"/>
        <v>102943</v>
      </c>
    </row>
    <row r="358" spans="1:64" ht="15">
      <c r="A358" s="2428"/>
      <c r="B358" s="2437"/>
      <c r="C358" s="395" t="s">
        <v>2128</v>
      </c>
      <c r="D358" s="396">
        <v>733</v>
      </c>
      <c r="E358" s="397">
        <v>819</v>
      </c>
      <c r="F358" s="398">
        <f t="shared" si="148"/>
        <v>1552</v>
      </c>
      <c r="G358" s="397">
        <v>1316</v>
      </c>
      <c r="H358" s="397">
        <v>1386</v>
      </c>
      <c r="I358" s="399">
        <f t="shared" si="149"/>
        <v>2702</v>
      </c>
      <c r="J358" s="396">
        <v>2202</v>
      </c>
      <c r="K358" s="397">
        <v>2416</v>
      </c>
      <c r="L358" s="398">
        <f t="shared" si="150"/>
        <v>4618</v>
      </c>
      <c r="M358" s="397">
        <v>2604</v>
      </c>
      <c r="N358" s="397">
        <v>2746</v>
      </c>
      <c r="O358" s="399">
        <f t="shared" si="151"/>
        <v>5350</v>
      </c>
      <c r="P358" s="396">
        <v>3088</v>
      </c>
      <c r="Q358" s="397">
        <v>3622</v>
      </c>
      <c r="R358" s="398">
        <f t="shared" si="152"/>
        <v>6710</v>
      </c>
      <c r="S358" s="397">
        <v>3246</v>
      </c>
      <c r="T358" s="397">
        <v>2720</v>
      </c>
      <c r="U358" s="399">
        <f t="shared" si="153"/>
        <v>5966</v>
      </c>
      <c r="V358" s="396">
        <v>2945</v>
      </c>
      <c r="W358" s="397">
        <v>2101</v>
      </c>
      <c r="X358" s="398">
        <f t="shared" si="154"/>
        <v>5046</v>
      </c>
      <c r="Y358" s="397">
        <v>2758</v>
      </c>
      <c r="Z358" s="397">
        <v>2070</v>
      </c>
      <c r="AA358" s="399">
        <f t="shared" si="155"/>
        <v>4828</v>
      </c>
      <c r="AB358" s="396">
        <v>2858</v>
      </c>
      <c r="AC358" s="397">
        <v>2177</v>
      </c>
      <c r="AD358" s="398">
        <f t="shared" si="156"/>
        <v>5035</v>
      </c>
      <c r="AE358" s="397">
        <v>2878</v>
      </c>
      <c r="AF358" s="397">
        <v>2271</v>
      </c>
      <c r="AG358" s="399">
        <f t="shared" si="157"/>
        <v>5149</v>
      </c>
      <c r="AH358" s="396">
        <v>3188</v>
      </c>
      <c r="AI358" s="397">
        <v>2559</v>
      </c>
      <c r="AJ358" s="398">
        <f t="shared" si="158"/>
        <v>5747</v>
      </c>
      <c r="AK358" s="397">
        <v>2890</v>
      </c>
      <c r="AL358" s="397">
        <v>2315</v>
      </c>
      <c r="AM358" s="399">
        <f t="shared" si="159"/>
        <v>5205</v>
      </c>
      <c r="AN358" s="396">
        <v>2358</v>
      </c>
      <c r="AO358" s="397">
        <v>1911</v>
      </c>
      <c r="AP358" s="398">
        <f t="shared" si="160"/>
        <v>4269</v>
      </c>
      <c r="AQ358" s="397">
        <v>2332</v>
      </c>
      <c r="AR358" s="397">
        <v>1799</v>
      </c>
      <c r="AS358" s="399">
        <f t="shared" si="161"/>
        <v>4131</v>
      </c>
      <c r="AT358" s="396">
        <v>2152</v>
      </c>
      <c r="AU358" s="397">
        <v>1683</v>
      </c>
      <c r="AV358" s="398">
        <f t="shared" si="162"/>
        <v>3835</v>
      </c>
      <c r="AW358" s="397">
        <v>1650</v>
      </c>
      <c r="AX358" s="397">
        <v>1203</v>
      </c>
      <c r="AY358" s="399">
        <f t="shared" si="163"/>
        <v>2853</v>
      </c>
      <c r="AZ358" s="396">
        <v>1499</v>
      </c>
      <c r="BA358" s="397">
        <v>938</v>
      </c>
      <c r="BB358" s="398">
        <f t="shared" si="164"/>
        <v>2437</v>
      </c>
      <c r="BC358" s="397">
        <v>1817</v>
      </c>
      <c r="BD358" s="397">
        <v>894</v>
      </c>
      <c r="BE358" s="399">
        <f t="shared" si="165"/>
        <v>2711</v>
      </c>
      <c r="BF358" s="396">
        <v>834</v>
      </c>
      <c r="BG358" s="397">
        <v>409</v>
      </c>
      <c r="BH358" s="398">
        <f t="shared" si="166"/>
        <v>1243</v>
      </c>
      <c r="BJ358" s="403">
        <f t="shared" si="174"/>
        <v>43348</v>
      </c>
      <c r="BK358" s="404">
        <f t="shared" si="174"/>
        <v>36039</v>
      </c>
      <c r="BL358" s="405">
        <f t="shared" si="168"/>
        <v>79387</v>
      </c>
    </row>
    <row r="359" spans="1:64" ht="15">
      <c r="A359" s="2428"/>
      <c r="B359" s="2437"/>
      <c r="C359" s="395" t="s">
        <v>2129</v>
      </c>
      <c r="D359" s="396">
        <v>550</v>
      </c>
      <c r="E359" s="397">
        <v>613</v>
      </c>
      <c r="F359" s="398">
        <f t="shared" si="148"/>
        <v>1163</v>
      </c>
      <c r="G359" s="397">
        <v>987</v>
      </c>
      <c r="H359" s="397">
        <v>984</v>
      </c>
      <c r="I359" s="399">
        <f t="shared" si="149"/>
        <v>1971</v>
      </c>
      <c r="J359" s="396">
        <v>1511</v>
      </c>
      <c r="K359" s="397">
        <v>1543</v>
      </c>
      <c r="L359" s="398">
        <f t="shared" si="150"/>
        <v>3054</v>
      </c>
      <c r="M359" s="397">
        <v>1659</v>
      </c>
      <c r="N359" s="397">
        <v>1709</v>
      </c>
      <c r="O359" s="399">
        <f t="shared" si="151"/>
        <v>3368</v>
      </c>
      <c r="P359" s="396">
        <v>1921</v>
      </c>
      <c r="Q359" s="397">
        <v>1884</v>
      </c>
      <c r="R359" s="398">
        <f t="shared" si="152"/>
        <v>3805</v>
      </c>
      <c r="S359" s="397">
        <v>2127</v>
      </c>
      <c r="T359" s="397">
        <v>1817</v>
      </c>
      <c r="U359" s="399">
        <f t="shared" si="153"/>
        <v>3944</v>
      </c>
      <c r="V359" s="396">
        <v>1980</v>
      </c>
      <c r="W359" s="397">
        <v>1364</v>
      </c>
      <c r="X359" s="398">
        <f t="shared" si="154"/>
        <v>3344</v>
      </c>
      <c r="Y359" s="397">
        <v>1938</v>
      </c>
      <c r="Z359" s="397">
        <v>1459</v>
      </c>
      <c r="AA359" s="399">
        <f t="shared" si="155"/>
        <v>3397</v>
      </c>
      <c r="AB359" s="396">
        <v>1866</v>
      </c>
      <c r="AC359" s="397">
        <v>1460</v>
      </c>
      <c r="AD359" s="398">
        <f t="shared" si="156"/>
        <v>3326</v>
      </c>
      <c r="AE359" s="397">
        <v>1879</v>
      </c>
      <c r="AF359" s="397">
        <v>1382</v>
      </c>
      <c r="AG359" s="399">
        <f t="shared" si="157"/>
        <v>3261</v>
      </c>
      <c r="AH359" s="396">
        <v>2191</v>
      </c>
      <c r="AI359" s="397">
        <v>1654</v>
      </c>
      <c r="AJ359" s="398">
        <f t="shared" si="158"/>
        <v>3845</v>
      </c>
      <c r="AK359" s="397">
        <v>2175</v>
      </c>
      <c r="AL359" s="397">
        <v>1649</v>
      </c>
      <c r="AM359" s="399">
        <f t="shared" si="159"/>
        <v>3824</v>
      </c>
      <c r="AN359" s="396">
        <v>1873</v>
      </c>
      <c r="AO359" s="397">
        <v>1410</v>
      </c>
      <c r="AP359" s="398">
        <f t="shared" si="160"/>
        <v>3283</v>
      </c>
      <c r="AQ359" s="397">
        <v>1778</v>
      </c>
      <c r="AR359" s="397">
        <v>1331</v>
      </c>
      <c r="AS359" s="399">
        <f t="shared" si="161"/>
        <v>3109</v>
      </c>
      <c r="AT359" s="396">
        <v>1663</v>
      </c>
      <c r="AU359" s="397">
        <v>1207</v>
      </c>
      <c r="AV359" s="398">
        <f t="shared" si="162"/>
        <v>2870</v>
      </c>
      <c r="AW359" s="397">
        <v>1380</v>
      </c>
      <c r="AX359" s="397">
        <v>1019</v>
      </c>
      <c r="AY359" s="399">
        <f t="shared" si="163"/>
        <v>2399</v>
      </c>
      <c r="AZ359" s="396">
        <v>1345</v>
      </c>
      <c r="BA359" s="397">
        <v>801</v>
      </c>
      <c r="BB359" s="398">
        <f t="shared" si="164"/>
        <v>2146</v>
      </c>
      <c r="BC359" s="397">
        <v>1664</v>
      </c>
      <c r="BD359" s="397">
        <v>771</v>
      </c>
      <c r="BE359" s="399">
        <f t="shared" si="165"/>
        <v>2435</v>
      </c>
      <c r="BF359" s="396">
        <v>733</v>
      </c>
      <c r="BG359" s="397">
        <v>338</v>
      </c>
      <c r="BH359" s="398">
        <f t="shared" si="166"/>
        <v>1071</v>
      </c>
      <c r="BJ359" s="403">
        <f t="shared" si="174"/>
        <v>31220</v>
      </c>
      <c r="BK359" s="404">
        <f t="shared" si="174"/>
        <v>24395</v>
      </c>
      <c r="BL359" s="405">
        <f t="shared" si="168"/>
        <v>55615</v>
      </c>
    </row>
    <row r="360" spans="1:64" ht="15">
      <c r="A360" s="2428"/>
      <c r="B360" s="2437"/>
      <c r="C360" s="395" t="s">
        <v>2130</v>
      </c>
      <c r="D360" s="396">
        <v>3079</v>
      </c>
      <c r="E360" s="397">
        <v>3305</v>
      </c>
      <c r="F360" s="398">
        <f t="shared" si="148"/>
        <v>6384</v>
      </c>
      <c r="G360" s="397">
        <v>5228</v>
      </c>
      <c r="H360" s="397">
        <v>5452</v>
      </c>
      <c r="I360" s="399">
        <f t="shared" si="149"/>
        <v>10680</v>
      </c>
      <c r="J360" s="396">
        <v>8451</v>
      </c>
      <c r="K360" s="397">
        <v>8767</v>
      </c>
      <c r="L360" s="398">
        <f t="shared" si="150"/>
        <v>17218</v>
      </c>
      <c r="M360" s="397">
        <v>9185</v>
      </c>
      <c r="N360" s="397">
        <v>9630</v>
      </c>
      <c r="O360" s="399">
        <f t="shared" si="151"/>
        <v>18815</v>
      </c>
      <c r="P360" s="396">
        <v>9620</v>
      </c>
      <c r="Q360" s="397">
        <v>9641</v>
      </c>
      <c r="R360" s="398">
        <f t="shared" si="152"/>
        <v>19261</v>
      </c>
      <c r="S360" s="397">
        <v>9564</v>
      </c>
      <c r="T360" s="397">
        <v>7255</v>
      </c>
      <c r="U360" s="399">
        <f t="shared" si="153"/>
        <v>16819</v>
      </c>
      <c r="V360" s="396">
        <v>8309</v>
      </c>
      <c r="W360" s="397">
        <v>5644</v>
      </c>
      <c r="X360" s="398">
        <f t="shared" si="154"/>
        <v>13953</v>
      </c>
      <c r="Y360" s="397">
        <v>7353</v>
      </c>
      <c r="Z360" s="397">
        <v>5392</v>
      </c>
      <c r="AA360" s="399">
        <f t="shared" si="155"/>
        <v>12745</v>
      </c>
      <c r="AB360" s="396">
        <v>8265</v>
      </c>
      <c r="AC360" s="397">
        <v>6246</v>
      </c>
      <c r="AD360" s="398">
        <f t="shared" si="156"/>
        <v>14511</v>
      </c>
      <c r="AE360" s="397">
        <v>8007</v>
      </c>
      <c r="AF360" s="397">
        <v>6266</v>
      </c>
      <c r="AG360" s="399">
        <f t="shared" si="157"/>
        <v>14273</v>
      </c>
      <c r="AH360" s="396">
        <v>8276</v>
      </c>
      <c r="AI360" s="397">
        <v>6293</v>
      </c>
      <c r="AJ360" s="398">
        <f t="shared" si="158"/>
        <v>14569</v>
      </c>
      <c r="AK360" s="397">
        <v>7185</v>
      </c>
      <c r="AL360" s="397">
        <v>5774</v>
      </c>
      <c r="AM360" s="399">
        <f t="shared" si="159"/>
        <v>12959</v>
      </c>
      <c r="AN360" s="396">
        <v>5625</v>
      </c>
      <c r="AO360" s="397">
        <v>4579</v>
      </c>
      <c r="AP360" s="398">
        <f t="shared" si="160"/>
        <v>10204</v>
      </c>
      <c r="AQ360" s="397">
        <v>4621</v>
      </c>
      <c r="AR360" s="397">
        <v>3871</v>
      </c>
      <c r="AS360" s="399">
        <f t="shared" si="161"/>
        <v>8492</v>
      </c>
      <c r="AT360" s="396">
        <v>3698</v>
      </c>
      <c r="AU360" s="397">
        <v>3019</v>
      </c>
      <c r="AV360" s="398">
        <f t="shared" si="162"/>
        <v>6717</v>
      </c>
      <c r="AW360" s="397">
        <v>2620</v>
      </c>
      <c r="AX360" s="397">
        <v>2054</v>
      </c>
      <c r="AY360" s="399">
        <f t="shared" si="163"/>
        <v>4674</v>
      </c>
      <c r="AZ360" s="396">
        <v>2047</v>
      </c>
      <c r="BA360" s="397">
        <v>1396</v>
      </c>
      <c r="BB360" s="398">
        <f t="shared" si="164"/>
        <v>3443</v>
      </c>
      <c r="BC360" s="397">
        <v>2066</v>
      </c>
      <c r="BD360" s="397">
        <v>1125</v>
      </c>
      <c r="BE360" s="399">
        <f t="shared" si="165"/>
        <v>3191</v>
      </c>
      <c r="BF360" s="396">
        <v>999</v>
      </c>
      <c r="BG360" s="397">
        <v>515</v>
      </c>
      <c r="BH360" s="398">
        <f t="shared" si="166"/>
        <v>1514</v>
      </c>
      <c r="BJ360" s="403">
        <f t="shared" si="174"/>
        <v>114198</v>
      </c>
      <c r="BK360" s="404">
        <f t="shared" si="174"/>
        <v>96224</v>
      </c>
      <c r="BL360" s="405">
        <f t="shared" si="168"/>
        <v>210422</v>
      </c>
    </row>
    <row r="361" spans="1:64" ht="15">
      <c r="A361" s="2428"/>
      <c r="B361" s="2437"/>
      <c r="C361" s="395" t="s">
        <v>2131</v>
      </c>
      <c r="D361" s="396">
        <v>858</v>
      </c>
      <c r="E361" s="397">
        <v>948</v>
      </c>
      <c r="F361" s="398">
        <f t="shared" si="148"/>
        <v>1806</v>
      </c>
      <c r="G361" s="397">
        <v>1397</v>
      </c>
      <c r="H361" s="397">
        <v>1563</v>
      </c>
      <c r="I361" s="399">
        <f t="shared" si="149"/>
        <v>2960</v>
      </c>
      <c r="J361" s="396">
        <v>2371</v>
      </c>
      <c r="K361" s="397">
        <v>2510</v>
      </c>
      <c r="L361" s="398">
        <f t="shared" si="150"/>
        <v>4881</v>
      </c>
      <c r="M361" s="397">
        <v>2563</v>
      </c>
      <c r="N361" s="397">
        <v>2580</v>
      </c>
      <c r="O361" s="399">
        <f t="shared" si="151"/>
        <v>5143</v>
      </c>
      <c r="P361" s="396">
        <v>2732</v>
      </c>
      <c r="Q361" s="397">
        <v>2791</v>
      </c>
      <c r="R361" s="398">
        <f t="shared" si="152"/>
        <v>5523</v>
      </c>
      <c r="S361" s="397">
        <v>2782</v>
      </c>
      <c r="T361" s="397">
        <v>2303</v>
      </c>
      <c r="U361" s="399">
        <f t="shared" si="153"/>
        <v>5085</v>
      </c>
      <c r="V361" s="396">
        <v>2408</v>
      </c>
      <c r="W361" s="397">
        <v>1769</v>
      </c>
      <c r="X361" s="398">
        <f t="shared" si="154"/>
        <v>4177</v>
      </c>
      <c r="Y361" s="397">
        <v>2299</v>
      </c>
      <c r="Z361" s="397">
        <v>1795</v>
      </c>
      <c r="AA361" s="399">
        <f t="shared" si="155"/>
        <v>4094</v>
      </c>
      <c r="AB361" s="396">
        <v>2267</v>
      </c>
      <c r="AC361" s="397">
        <v>1974</v>
      </c>
      <c r="AD361" s="398">
        <f t="shared" si="156"/>
        <v>4241</v>
      </c>
      <c r="AE361" s="397">
        <v>2284</v>
      </c>
      <c r="AF361" s="397">
        <v>1933</v>
      </c>
      <c r="AG361" s="399">
        <f t="shared" si="157"/>
        <v>4217</v>
      </c>
      <c r="AH361" s="396">
        <v>2219</v>
      </c>
      <c r="AI361" s="397">
        <v>2015</v>
      </c>
      <c r="AJ361" s="398">
        <f t="shared" si="158"/>
        <v>4234</v>
      </c>
      <c r="AK361" s="397">
        <v>1849</v>
      </c>
      <c r="AL361" s="397">
        <v>1691</v>
      </c>
      <c r="AM361" s="399">
        <f t="shared" si="159"/>
        <v>3540</v>
      </c>
      <c r="AN361" s="396">
        <v>1387</v>
      </c>
      <c r="AO361" s="397">
        <v>1296</v>
      </c>
      <c r="AP361" s="398">
        <f t="shared" si="160"/>
        <v>2683</v>
      </c>
      <c r="AQ361" s="397">
        <v>1214</v>
      </c>
      <c r="AR361" s="397">
        <v>1021</v>
      </c>
      <c r="AS361" s="399">
        <f t="shared" si="161"/>
        <v>2235</v>
      </c>
      <c r="AT361" s="396">
        <v>987</v>
      </c>
      <c r="AU361" s="397">
        <v>873</v>
      </c>
      <c r="AV361" s="398">
        <f t="shared" si="162"/>
        <v>1860</v>
      </c>
      <c r="AW361" s="397">
        <v>749</v>
      </c>
      <c r="AX361" s="397">
        <v>670</v>
      </c>
      <c r="AY361" s="399">
        <f t="shared" si="163"/>
        <v>1419</v>
      </c>
      <c r="AZ361" s="396">
        <v>573</v>
      </c>
      <c r="BA361" s="397">
        <v>474</v>
      </c>
      <c r="BB361" s="398">
        <f t="shared" si="164"/>
        <v>1047</v>
      </c>
      <c r="BC361" s="397">
        <v>585</v>
      </c>
      <c r="BD361" s="397">
        <v>383</v>
      </c>
      <c r="BE361" s="399">
        <f t="shared" si="165"/>
        <v>968</v>
      </c>
      <c r="BF361" s="396">
        <v>231</v>
      </c>
      <c r="BG361" s="397">
        <v>155</v>
      </c>
      <c r="BH361" s="398">
        <f t="shared" si="166"/>
        <v>386</v>
      </c>
      <c r="BJ361" s="403">
        <f t="shared" si="174"/>
        <v>31755</v>
      </c>
      <c r="BK361" s="404">
        <f t="shared" si="174"/>
        <v>28744</v>
      </c>
      <c r="BL361" s="405">
        <f t="shared" si="168"/>
        <v>60499</v>
      </c>
    </row>
    <row r="362" spans="1:64" ht="15">
      <c r="A362" s="2428"/>
      <c r="B362" s="2437"/>
      <c r="C362" s="395" t="s">
        <v>2132</v>
      </c>
      <c r="D362" s="396">
        <v>181</v>
      </c>
      <c r="E362" s="397">
        <v>168</v>
      </c>
      <c r="F362" s="398">
        <f t="shared" si="148"/>
        <v>349</v>
      </c>
      <c r="G362" s="397">
        <v>344</v>
      </c>
      <c r="H362" s="397">
        <v>355</v>
      </c>
      <c r="I362" s="399">
        <f t="shared" si="149"/>
        <v>699</v>
      </c>
      <c r="J362" s="396">
        <v>602</v>
      </c>
      <c r="K362" s="397">
        <v>619</v>
      </c>
      <c r="L362" s="398">
        <f t="shared" si="150"/>
        <v>1221</v>
      </c>
      <c r="M362" s="397">
        <v>659</v>
      </c>
      <c r="N362" s="397">
        <v>710</v>
      </c>
      <c r="O362" s="399">
        <f t="shared" si="151"/>
        <v>1369</v>
      </c>
      <c r="P362" s="396">
        <v>731</v>
      </c>
      <c r="Q362" s="397">
        <v>800</v>
      </c>
      <c r="R362" s="398">
        <f t="shared" si="152"/>
        <v>1531</v>
      </c>
      <c r="S362" s="397">
        <v>711</v>
      </c>
      <c r="T362" s="397">
        <v>596</v>
      </c>
      <c r="U362" s="399">
        <f t="shared" si="153"/>
        <v>1307</v>
      </c>
      <c r="V362" s="396">
        <v>607</v>
      </c>
      <c r="W362" s="397">
        <v>467</v>
      </c>
      <c r="X362" s="398">
        <f t="shared" si="154"/>
        <v>1074</v>
      </c>
      <c r="Y362" s="397">
        <v>615</v>
      </c>
      <c r="Z362" s="397">
        <v>438</v>
      </c>
      <c r="AA362" s="399">
        <f t="shared" si="155"/>
        <v>1053</v>
      </c>
      <c r="AB362" s="396">
        <v>603</v>
      </c>
      <c r="AC362" s="397">
        <v>493</v>
      </c>
      <c r="AD362" s="398">
        <f t="shared" si="156"/>
        <v>1096</v>
      </c>
      <c r="AE362" s="397">
        <v>675</v>
      </c>
      <c r="AF362" s="397">
        <v>572</v>
      </c>
      <c r="AG362" s="399">
        <f t="shared" si="157"/>
        <v>1247</v>
      </c>
      <c r="AH362" s="396">
        <v>640</v>
      </c>
      <c r="AI362" s="397">
        <v>538</v>
      </c>
      <c r="AJ362" s="398">
        <f t="shared" si="158"/>
        <v>1178</v>
      </c>
      <c r="AK362" s="397">
        <v>555</v>
      </c>
      <c r="AL362" s="397">
        <v>530</v>
      </c>
      <c r="AM362" s="399">
        <f t="shared" si="159"/>
        <v>1085</v>
      </c>
      <c r="AN362" s="396">
        <v>388</v>
      </c>
      <c r="AO362" s="397">
        <v>395</v>
      </c>
      <c r="AP362" s="398">
        <f t="shared" si="160"/>
        <v>783</v>
      </c>
      <c r="AQ362" s="397">
        <v>305</v>
      </c>
      <c r="AR362" s="397">
        <v>299</v>
      </c>
      <c r="AS362" s="399">
        <f t="shared" si="161"/>
        <v>604</v>
      </c>
      <c r="AT362" s="396">
        <v>226</v>
      </c>
      <c r="AU362" s="397">
        <v>228</v>
      </c>
      <c r="AV362" s="398">
        <f t="shared" si="162"/>
        <v>454</v>
      </c>
      <c r="AW362" s="397">
        <v>169</v>
      </c>
      <c r="AX362" s="397">
        <v>175</v>
      </c>
      <c r="AY362" s="399">
        <f t="shared" si="163"/>
        <v>344</v>
      </c>
      <c r="AZ362" s="396">
        <v>145</v>
      </c>
      <c r="BA362" s="397">
        <v>117</v>
      </c>
      <c r="BB362" s="398">
        <f t="shared" si="164"/>
        <v>262</v>
      </c>
      <c r="BC362" s="397">
        <v>144</v>
      </c>
      <c r="BD362" s="397">
        <v>95</v>
      </c>
      <c r="BE362" s="399">
        <f t="shared" si="165"/>
        <v>239</v>
      </c>
      <c r="BF362" s="396">
        <v>61</v>
      </c>
      <c r="BG362" s="397">
        <v>40</v>
      </c>
      <c r="BH362" s="398">
        <f t="shared" si="166"/>
        <v>101</v>
      </c>
      <c r="BJ362" s="403">
        <f t="shared" si="174"/>
        <v>8361</v>
      </c>
      <c r="BK362" s="404">
        <f t="shared" si="174"/>
        <v>7635</v>
      </c>
      <c r="BL362" s="405">
        <f t="shared" si="168"/>
        <v>15996</v>
      </c>
    </row>
    <row r="363" spans="1:64" ht="15">
      <c r="A363" s="2428"/>
      <c r="B363" s="2437"/>
      <c r="C363" s="406" t="s">
        <v>2133</v>
      </c>
      <c r="D363" s="407">
        <v>708</v>
      </c>
      <c r="E363" s="408">
        <v>748</v>
      </c>
      <c r="F363" s="409">
        <f t="shared" si="148"/>
        <v>1456</v>
      </c>
      <c r="G363" s="408">
        <v>1199</v>
      </c>
      <c r="H363" s="408">
        <v>1182</v>
      </c>
      <c r="I363" s="410">
        <f t="shared" si="149"/>
        <v>2381</v>
      </c>
      <c r="J363" s="407">
        <v>1950</v>
      </c>
      <c r="K363" s="408">
        <v>2047</v>
      </c>
      <c r="L363" s="409">
        <f t="shared" si="150"/>
        <v>3997</v>
      </c>
      <c r="M363" s="408">
        <v>2029</v>
      </c>
      <c r="N363" s="408">
        <v>2080</v>
      </c>
      <c r="O363" s="410">
        <f t="shared" si="151"/>
        <v>4109</v>
      </c>
      <c r="P363" s="407">
        <v>2222</v>
      </c>
      <c r="Q363" s="408">
        <v>2203</v>
      </c>
      <c r="R363" s="409">
        <f t="shared" si="152"/>
        <v>4425</v>
      </c>
      <c r="S363" s="408">
        <v>2118</v>
      </c>
      <c r="T363" s="408">
        <v>1754</v>
      </c>
      <c r="U363" s="410">
        <f t="shared" si="153"/>
        <v>3872</v>
      </c>
      <c r="V363" s="407">
        <v>1880</v>
      </c>
      <c r="W363" s="408">
        <v>1558</v>
      </c>
      <c r="X363" s="409">
        <f t="shared" si="154"/>
        <v>3438</v>
      </c>
      <c r="Y363" s="408">
        <v>1848</v>
      </c>
      <c r="Z363" s="408">
        <v>1551</v>
      </c>
      <c r="AA363" s="410">
        <f t="shared" si="155"/>
        <v>3399</v>
      </c>
      <c r="AB363" s="407">
        <v>1793</v>
      </c>
      <c r="AC363" s="408">
        <v>1579</v>
      </c>
      <c r="AD363" s="409">
        <f t="shared" si="156"/>
        <v>3372</v>
      </c>
      <c r="AE363" s="408">
        <v>1806</v>
      </c>
      <c r="AF363" s="408">
        <v>1649</v>
      </c>
      <c r="AG363" s="410">
        <f t="shared" si="157"/>
        <v>3455</v>
      </c>
      <c r="AH363" s="407">
        <v>1825</v>
      </c>
      <c r="AI363" s="408">
        <v>1719</v>
      </c>
      <c r="AJ363" s="409">
        <f t="shared" si="158"/>
        <v>3544</v>
      </c>
      <c r="AK363" s="408">
        <v>1465</v>
      </c>
      <c r="AL363" s="408">
        <v>1457</v>
      </c>
      <c r="AM363" s="410">
        <f t="shared" si="159"/>
        <v>2922</v>
      </c>
      <c r="AN363" s="407">
        <v>1138</v>
      </c>
      <c r="AO363" s="408">
        <v>1099</v>
      </c>
      <c r="AP363" s="409">
        <f t="shared" si="160"/>
        <v>2237</v>
      </c>
      <c r="AQ363" s="408">
        <v>862</v>
      </c>
      <c r="AR363" s="408">
        <v>912</v>
      </c>
      <c r="AS363" s="410">
        <f t="shared" si="161"/>
        <v>1774</v>
      </c>
      <c r="AT363" s="407">
        <v>686</v>
      </c>
      <c r="AU363" s="408">
        <v>733</v>
      </c>
      <c r="AV363" s="409">
        <f t="shared" si="162"/>
        <v>1419</v>
      </c>
      <c r="AW363" s="408">
        <v>504</v>
      </c>
      <c r="AX363" s="408">
        <v>512</v>
      </c>
      <c r="AY363" s="410">
        <f t="shared" si="163"/>
        <v>1016</v>
      </c>
      <c r="AZ363" s="407">
        <v>418</v>
      </c>
      <c r="BA363" s="408">
        <v>358</v>
      </c>
      <c r="BB363" s="409">
        <f t="shared" si="164"/>
        <v>776</v>
      </c>
      <c r="BC363" s="408">
        <v>391</v>
      </c>
      <c r="BD363" s="408">
        <v>330</v>
      </c>
      <c r="BE363" s="410">
        <f t="shared" si="165"/>
        <v>721</v>
      </c>
      <c r="BF363" s="407">
        <v>155</v>
      </c>
      <c r="BG363" s="408">
        <v>135</v>
      </c>
      <c r="BH363" s="409">
        <f t="shared" si="166"/>
        <v>290</v>
      </c>
      <c r="BJ363" s="411">
        <f t="shared" si="174"/>
        <v>24997</v>
      </c>
      <c r="BK363" s="412">
        <f t="shared" si="174"/>
        <v>23606</v>
      </c>
      <c r="BL363" s="413">
        <f t="shared" si="168"/>
        <v>48603</v>
      </c>
    </row>
    <row r="364" spans="1:64" ht="15">
      <c r="A364" s="2428"/>
      <c r="B364" s="2432" t="s">
        <v>569</v>
      </c>
      <c r="C364" s="2422" t="s">
        <v>1810</v>
      </c>
      <c r="D364" s="629">
        <f t="shared" ref="D364:BH364" si="175">SUM(D354:D363)</f>
        <v>10881</v>
      </c>
      <c r="E364" s="630">
        <f t="shared" si="175"/>
        <v>11854</v>
      </c>
      <c r="F364" s="631">
        <f t="shared" si="175"/>
        <v>22735</v>
      </c>
      <c r="G364" s="632">
        <f t="shared" si="175"/>
        <v>18227</v>
      </c>
      <c r="H364" s="632">
        <f t="shared" si="175"/>
        <v>19265</v>
      </c>
      <c r="I364" s="632">
        <f t="shared" si="175"/>
        <v>37492</v>
      </c>
      <c r="J364" s="629">
        <f t="shared" si="175"/>
        <v>30510</v>
      </c>
      <c r="K364" s="630">
        <f t="shared" si="175"/>
        <v>31785</v>
      </c>
      <c r="L364" s="631">
        <f t="shared" si="175"/>
        <v>62295</v>
      </c>
      <c r="M364" s="632">
        <f t="shared" si="175"/>
        <v>33732</v>
      </c>
      <c r="N364" s="632">
        <f t="shared" si="175"/>
        <v>35406</v>
      </c>
      <c r="O364" s="632">
        <f t="shared" si="175"/>
        <v>69138</v>
      </c>
      <c r="P364" s="629">
        <f t="shared" si="175"/>
        <v>37500</v>
      </c>
      <c r="Q364" s="630">
        <f t="shared" si="175"/>
        <v>38479</v>
      </c>
      <c r="R364" s="631">
        <f t="shared" si="175"/>
        <v>75979</v>
      </c>
      <c r="S364" s="632">
        <f t="shared" si="175"/>
        <v>38232</v>
      </c>
      <c r="T364" s="632">
        <f t="shared" si="175"/>
        <v>31045</v>
      </c>
      <c r="U364" s="632">
        <f t="shared" si="175"/>
        <v>69277</v>
      </c>
      <c r="V364" s="629">
        <f t="shared" si="175"/>
        <v>33654</v>
      </c>
      <c r="W364" s="630">
        <f t="shared" si="175"/>
        <v>24148</v>
      </c>
      <c r="X364" s="631">
        <f t="shared" si="175"/>
        <v>57802</v>
      </c>
      <c r="Y364" s="632">
        <f t="shared" si="175"/>
        <v>30191</v>
      </c>
      <c r="Z364" s="632">
        <f t="shared" si="175"/>
        <v>23061</v>
      </c>
      <c r="AA364" s="632">
        <f t="shared" si="175"/>
        <v>53252</v>
      </c>
      <c r="AB364" s="629">
        <f t="shared" si="175"/>
        <v>31564</v>
      </c>
      <c r="AC364" s="630">
        <f t="shared" si="175"/>
        <v>25286</v>
      </c>
      <c r="AD364" s="631">
        <f t="shared" si="175"/>
        <v>56850</v>
      </c>
      <c r="AE364" s="632">
        <f t="shared" si="175"/>
        <v>31454</v>
      </c>
      <c r="AF364" s="632">
        <f t="shared" si="175"/>
        <v>25620</v>
      </c>
      <c r="AG364" s="632">
        <f t="shared" si="175"/>
        <v>57074</v>
      </c>
      <c r="AH364" s="629">
        <f t="shared" si="175"/>
        <v>34395</v>
      </c>
      <c r="AI364" s="630">
        <f t="shared" si="175"/>
        <v>28399</v>
      </c>
      <c r="AJ364" s="631">
        <f t="shared" si="175"/>
        <v>62794</v>
      </c>
      <c r="AK364" s="632">
        <f t="shared" si="175"/>
        <v>30774</v>
      </c>
      <c r="AL364" s="632">
        <f t="shared" si="175"/>
        <v>26051</v>
      </c>
      <c r="AM364" s="632">
        <f t="shared" si="175"/>
        <v>56825</v>
      </c>
      <c r="AN364" s="629">
        <f t="shared" si="175"/>
        <v>24245</v>
      </c>
      <c r="AO364" s="630">
        <f t="shared" si="175"/>
        <v>20348</v>
      </c>
      <c r="AP364" s="631">
        <f t="shared" si="175"/>
        <v>44593</v>
      </c>
      <c r="AQ364" s="632">
        <f t="shared" si="175"/>
        <v>20935</v>
      </c>
      <c r="AR364" s="632">
        <f t="shared" si="175"/>
        <v>17331</v>
      </c>
      <c r="AS364" s="632">
        <f t="shared" si="175"/>
        <v>38266</v>
      </c>
      <c r="AT364" s="629">
        <f t="shared" si="175"/>
        <v>17957</v>
      </c>
      <c r="AU364" s="630">
        <f t="shared" si="175"/>
        <v>14623</v>
      </c>
      <c r="AV364" s="631">
        <f t="shared" si="175"/>
        <v>32580</v>
      </c>
      <c r="AW364" s="632">
        <f t="shared" si="175"/>
        <v>14430</v>
      </c>
      <c r="AX364" s="632">
        <f t="shared" si="175"/>
        <v>10872</v>
      </c>
      <c r="AY364" s="632">
        <f t="shared" si="175"/>
        <v>25302</v>
      </c>
      <c r="AZ364" s="629">
        <f t="shared" si="175"/>
        <v>12595</v>
      </c>
      <c r="BA364" s="630">
        <f t="shared" si="175"/>
        <v>8237</v>
      </c>
      <c r="BB364" s="631">
        <f t="shared" si="175"/>
        <v>20832</v>
      </c>
      <c r="BC364" s="632">
        <f t="shared" si="175"/>
        <v>13859</v>
      </c>
      <c r="BD364" s="632">
        <f t="shared" si="175"/>
        <v>7531</v>
      </c>
      <c r="BE364" s="632">
        <f t="shared" si="175"/>
        <v>21390</v>
      </c>
      <c r="BF364" s="629">
        <f t="shared" si="175"/>
        <v>6374</v>
      </c>
      <c r="BG364" s="630">
        <f t="shared" si="175"/>
        <v>3411</v>
      </c>
      <c r="BH364" s="630">
        <f t="shared" si="175"/>
        <v>9785</v>
      </c>
      <c r="BJ364" s="648">
        <f>SUM(BJ354:BJ363)</f>
        <v>471509</v>
      </c>
      <c r="BK364" s="648">
        <f>SUM(BK354:BK363)</f>
        <v>402752</v>
      </c>
      <c r="BL364" s="648">
        <f>SUM(BL354:BL363)</f>
        <v>874261</v>
      </c>
    </row>
    <row r="365" spans="1:64" ht="15">
      <c r="A365" s="2428"/>
      <c r="B365" s="2437" t="s">
        <v>2134</v>
      </c>
      <c r="C365" s="414" t="s">
        <v>2135</v>
      </c>
      <c r="D365" s="415">
        <v>1231</v>
      </c>
      <c r="E365" s="416">
        <v>1271</v>
      </c>
      <c r="F365" s="417">
        <f t="shared" si="148"/>
        <v>2502</v>
      </c>
      <c r="G365" s="416">
        <v>2479</v>
      </c>
      <c r="H365" s="416">
        <v>2471</v>
      </c>
      <c r="I365" s="418">
        <f t="shared" si="149"/>
        <v>4950</v>
      </c>
      <c r="J365" s="415">
        <v>4395</v>
      </c>
      <c r="K365" s="416">
        <v>4580</v>
      </c>
      <c r="L365" s="417">
        <f t="shared" si="150"/>
        <v>8975</v>
      </c>
      <c r="M365" s="416">
        <v>4945</v>
      </c>
      <c r="N365" s="416">
        <v>5235</v>
      </c>
      <c r="O365" s="418">
        <f t="shared" si="151"/>
        <v>10180</v>
      </c>
      <c r="P365" s="415">
        <v>5556</v>
      </c>
      <c r="Q365" s="416">
        <v>5622</v>
      </c>
      <c r="R365" s="417">
        <f t="shared" si="152"/>
        <v>11178</v>
      </c>
      <c r="S365" s="416">
        <v>5095</v>
      </c>
      <c r="T365" s="416">
        <v>4234</v>
      </c>
      <c r="U365" s="418">
        <f t="shared" si="153"/>
        <v>9329</v>
      </c>
      <c r="V365" s="415">
        <v>4606</v>
      </c>
      <c r="W365" s="416">
        <v>3330</v>
      </c>
      <c r="X365" s="417">
        <f t="shared" si="154"/>
        <v>7936</v>
      </c>
      <c r="Y365" s="416">
        <v>4293</v>
      </c>
      <c r="Z365" s="416">
        <v>3349</v>
      </c>
      <c r="AA365" s="418">
        <f t="shared" si="155"/>
        <v>7642</v>
      </c>
      <c r="AB365" s="415">
        <v>4985</v>
      </c>
      <c r="AC365" s="416">
        <v>4236</v>
      </c>
      <c r="AD365" s="417">
        <f t="shared" si="156"/>
        <v>9221</v>
      </c>
      <c r="AE365" s="416">
        <v>4700</v>
      </c>
      <c r="AF365" s="416">
        <v>4010</v>
      </c>
      <c r="AG365" s="418">
        <f t="shared" si="157"/>
        <v>8710</v>
      </c>
      <c r="AH365" s="415">
        <v>4625</v>
      </c>
      <c r="AI365" s="416">
        <v>3977</v>
      </c>
      <c r="AJ365" s="417">
        <f t="shared" si="158"/>
        <v>8602</v>
      </c>
      <c r="AK365" s="416">
        <v>3653</v>
      </c>
      <c r="AL365" s="416">
        <v>3321</v>
      </c>
      <c r="AM365" s="418">
        <f t="shared" si="159"/>
        <v>6974</v>
      </c>
      <c r="AN365" s="415">
        <v>3132</v>
      </c>
      <c r="AO365" s="416">
        <v>2615</v>
      </c>
      <c r="AP365" s="417">
        <f t="shared" si="160"/>
        <v>5747</v>
      </c>
      <c r="AQ365" s="416">
        <v>3072</v>
      </c>
      <c r="AR365" s="416">
        <v>2521</v>
      </c>
      <c r="AS365" s="418">
        <f t="shared" si="161"/>
        <v>5593</v>
      </c>
      <c r="AT365" s="415">
        <v>2629</v>
      </c>
      <c r="AU365" s="416">
        <v>2273</v>
      </c>
      <c r="AV365" s="417">
        <f t="shared" si="162"/>
        <v>4902</v>
      </c>
      <c r="AW365" s="416">
        <v>2025</v>
      </c>
      <c r="AX365" s="416">
        <v>1603</v>
      </c>
      <c r="AY365" s="418">
        <f t="shared" si="163"/>
        <v>3628</v>
      </c>
      <c r="AZ365" s="415">
        <v>1521</v>
      </c>
      <c r="BA365" s="416">
        <v>1063</v>
      </c>
      <c r="BB365" s="417">
        <f t="shared" si="164"/>
        <v>2584</v>
      </c>
      <c r="BC365" s="416">
        <v>1415</v>
      </c>
      <c r="BD365" s="416">
        <v>763</v>
      </c>
      <c r="BE365" s="418">
        <f t="shared" si="165"/>
        <v>2178</v>
      </c>
      <c r="BF365" s="415">
        <v>694</v>
      </c>
      <c r="BG365" s="416">
        <v>359</v>
      </c>
      <c r="BH365" s="417">
        <f t="shared" si="166"/>
        <v>1053</v>
      </c>
      <c r="BJ365" s="400">
        <f t="shared" ref="BJ365:BK379" si="176">BF365+D365+G365+J365+M365+P365+S365+V365+Y365+AB365+AE365+AH365+AK365+AN365+AQ365+AT365+AW365+AZ365+BC365</f>
        <v>65051</v>
      </c>
      <c r="BK365" s="401">
        <f t="shared" si="176"/>
        <v>56833</v>
      </c>
      <c r="BL365" s="402">
        <f t="shared" si="168"/>
        <v>121884</v>
      </c>
    </row>
    <row r="366" spans="1:64" ht="15">
      <c r="A366" s="2428"/>
      <c r="B366" s="2437"/>
      <c r="C366" s="395" t="s">
        <v>2136</v>
      </c>
      <c r="D366" s="396">
        <v>1281</v>
      </c>
      <c r="E366" s="397">
        <v>1402</v>
      </c>
      <c r="F366" s="398">
        <f t="shared" si="148"/>
        <v>2683</v>
      </c>
      <c r="G366" s="397">
        <v>2091</v>
      </c>
      <c r="H366" s="397">
        <v>2249</v>
      </c>
      <c r="I366" s="399">
        <f t="shared" si="149"/>
        <v>4340</v>
      </c>
      <c r="J366" s="396">
        <v>3499</v>
      </c>
      <c r="K366" s="397">
        <v>3764</v>
      </c>
      <c r="L366" s="398">
        <f t="shared" si="150"/>
        <v>7263</v>
      </c>
      <c r="M366" s="397">
        <v>3879</v>
      </c>
      <c r="N366" s="397">
        <v>3957</v>
      </c>
      <c r="O366" s="399">
        <f t="shared" si="151"/>
        <v>7836</v>
      </c>
      <c r="P366" s="396">
        <v>4483</v>
      </c>
      <c r="Q366" s="397">
        <v>4620</v>
      </c>
      <c r="R366" s="398">
        <f t="shared" si="152"/>
        <v>9103</v>
      </c>
      <c r="S366" s="397">
        <v>4593</v>
      </c>
      <c r="T366" s="397">
        <v>3731</v>
      </c>
      <c r="U366" s="399">
        <f t="shared" si="153"/>
        <v>8324</v>
      </c>
      <c r="V366" s="396">
        <v>4003</v>
      </c>
      <c r="W366" s="397">
        <v>2805</v>
      </c>
      <c r="X366" s="398">
        <f t="shared" si="154"/>
        <v>6808</v>
      </c>
      <c r="Y366" s="397">
        <v>3792</v>
      </c>
      <c r="Z366" s="397">
        <v>2895</v>
      </c>
      <c r="AA366" s="399">
        <f t="shared" si="155"/>
        <v>6687</v>
      </c>
      <c r="AB366" s="396">
        <v>4491</v>
      </c>
      <c r="AC366" s="397">
        <v>3497</v>
      </c>
      <c r="AD366" s="398">
        <f t="shared" si="156"/>
        <v>7988</v>
      </c>
      <c r="AE366" s="397">
        <v>4098</v>
      </c>
      <c r="AF366" s="397">
        <v>3402</v>
      </c>
      <c r="AG366" s="399">
        <f t="shared" si="157"/>
        <v>7500</v>
      </c>
      <c r="AH366" s="396">
        <v>4038</v>
      </c>
      <c r="AI366" s="397">
        <v>3504</v>
      </c>
      <c r="AJ366" s="398">
        <f t="shared" si="158"/>
        <v>7542</v>
      </c>
      <c r="AK366" s="397">
        <v>3274</v>
      </c>
      <c r="AL366" s="397">
        <v>2740</v>
      </c>
      <c r="AM366" s="399">
        <f t="shared" si="159"/>
        <v>6014</v>
      </c>
      <c r="AN366" s="396">
        <v>2828</v>
      </c>
      <c r="AO366" s="397">
        <v>2236</v>
      </c>
      <c r="AP366" s="398">
        <f t="shared" si="160"/>
        <v>5064</v>
      </c>
      <c r="AQ366" s="397">
        <v>3104</v>
      </c>
      <c r="AR366" s="397">
        <v>2366</v>
      </c>
      <c r="AS366" s="399">
        <f t="shared" si="161"/>
        <v>5470</v>
      </c>
      <c r="AT366" s="396">
        <v>2901</v>
      </c>
      <c r="AU366" s="397">
        <v>2303</v>
      </c>
      <c r="AV366" s="398">
        <f t="shared" si="162"/>
        <v>5204</v>
      </c>
      <c r="AW366" s="397">
        <v>2207</v>
      </c>
      <c r="AX366" s="397">
        <v>1744</v>
      </c>
      <c r="AY366" s="399">
        <f t="shared" si="163"/>
        <v>3951</v>
      </c>
      <c r="AZ366" s="396">
        <v>1746</v>
      </c>
      <c r="BA366" s="397">
        <v>1163</v>
      </c>
      <c r="BB366" s="398">
        <f t="shared" si="164"/>
        <v>2909</v>
      </c>
      <c r="BC366" s="397">
        <v>1685</v>
      </c>
      <c r="BD366" s="397">
        <v>822</v>
      </c>
      <c r="BE366" s="399">
        <f t="shared" si="165"/>
        <v>2507</v>
      </c>
      <c r="BF366" s="396">
        <v>790</v>
      </c>
      <c r="BG366" s="397">
        <v>381</v>
      </c>
      <c r="BH366" s="398">
        <f t="shared" si="166"/>
        <v>1171</v>
      </c>
      <c r="BJ366" s="403">
        <f t="shared" si="176"/>
        <v>58783</v>
      </c>
      <c r="BK366" s="404">
        <f t="shared" si="176"/>
        <v>49581</v>
      </c>
      <c r="BL366" s="405">
        <f t="shared" si="168"/>
        <v>108364</v>
      </c>
    </row>
    <row r="367" spans="1:64" ht="15">
      <c r="A367" s="2428"/>
      <c r="B367" s="2437"/>
      <c r="C367" s="395" t="s">
        <v>2137</v>
      </c>
      <c r="D367" s="396">
        <v>1946</v>
      </c>
      <c r="E367" s="397">
        <v>2014</v>
      </c>
      <c r="F367" s="398">
        <f t="shared" si="148"/>
        <v>3960</v>
      </c>
      <c r="G367" s="397">
        <v>3636</v>
      </c>
      <c r="H367" s="397">
        <v>3818</v>
      </c>
      <c r="I367" s="399">
        <f t="shared" si="149"/>
        <v>7454</v>
      </c>
      <c r="J367" s="396">
        <v>6141</v>
      </c>
      <c r="K367" s="397">
        <v>6585</v>
      </c>
      <c r="L367" s="398">
        <f t="shared" si="150"/>
        <v>12726</v>
      </c>
      <c r="M367" s="397">
        <v>6860</v>
      </c>
      <c r="N367" s="397">
        <v>7236</v>
      </c>
      <c r="O367" s="399">
        <f t="shared" si="151"/>
        <v>14096</v>
      </c>
      <c r="P367" s="396">
        <v>8163</v>
      </c>
      <c r="Q367" s="397">
        <v>8301</v>
      </c>
      <c r="R367" s="398">
        <f t="shared" si="152"/>
        <v>16464</v>
      </c>
      <c r="S367" s="397">
        <v>8535</v>
      </c>
      <c r="T367" s="397">
        <v>6538</v>
      </c>
      <c r="U367" s="399">
        <f t="shared" si="153"/>
        <v>15073</v>
      </c>
      <c r="V367" s="396">
        <v>7079</v>
      </c>
      <c r="W367" s="397">
        <v>4888</v>
      </c>
      <c r="X367" s="398">
        <f t="shared" si="154"/>
        <v>11967</v>
      </c>
      <c r="Y367" s="397">
        <v>6315</v>
      </c>
      <c r="Z367" s="397">
        <v>4533</v>
      </c>
      <c r="AA367" s="399">
        <f t="shared" si="155"/>
        <v>10848</v>
      </c>
      <c r="AB367" s="396">
        <v>6637</v>
      </c>
      <c r="AC367" s="397">
        <v>5161</v>
      </c>
      <c r="AD367" s="398">
        <f t="shared" si="156"/>
        <v>11798</v>
      </c>
      <c r="AE367" s="397">
        <v>6702</v>
      </c>
      <c r="AF367" s="397">
        <v>5251</v>
      </c>
      <c r="AG367" s="399">
        <f t="shared" si="157"/>
        <v>11953</v>
      </c>
      <c r="AH367" s="396">
        <v>7501</v>
      </c>
      <c r="AI367" s="397">
        <v>6265</v>
      </c>
      <c r="AJ367" s="398">
        <f t="shared" si="158"/>
        <v>13766</v>
      </c>
      <c r="AK367" s="397">
        <v>6211</v>
      </c>
      <c r="AL367" s="397">
        <v>5226</v>
      </c>
      <c r="AM367" s="399">
        <f t="shared" si="159"/>
        <v>11437</v>
      </c>
      <c r="AN367" s="396">
        <v>4587</v>
      </c>
      <c r="AO367" s="397">
        <v>4010</v>
      </c>
      <c r="AP367" s="398">
        <f t="shared" si="160"/>
        <v>8597</v>
      </c>
      <c r="AQ367" s="397">
        <v>3700</v>
      </c>
      <c r="AR367" s="397">
        <v>3122</v>
      </c>
      <c r="AS367" s="399">
        <f t="shared" si="161"/>
        <v>6822</v>
      </c>
      <c r="AT367" s="396">
        <v>2968</v>
      </c>
      <c r="AU367" s="397">
        <v>2309</v>
      </c>
      <c r="AV367" s="398">
        <f t="shared" si="162"/>
        <v>5277</v>
      </c>
      <c r="AW367" s="397">
        <v>2203</v>
      </c>
      <c r="AX367" s="397">
        <v>1647</v>
      </c>
      <c r="AY367" s="399">
        <f t="shared" si="163"/>
        <v>3850</v>
      </c>
      <c r="AZ367" s="396">
        <v>1632</v>
      </c>
      <c r="BA367" s="397">
        <v>1042</v>
      </c>
      <c r="BB367" s="398">
        <f t="shared" si="164"/>
        <v>2674</v>
      </c>
      <c r="BC367" s="397">
        <v>1441</v>
      </c>
      <c r="BD367" s="397">
        <v>788</v>
      </c>
      <c r="BE367" s="399">
        <f t="shared" si="165"/>
        <v>2229</v>
      </c>
      <c r="BF367" s="396">
        <v>722</v>
      </c>
      <c r="BG367" s="397">
        <v>360</v>
      </c>
      <c r="BH367" s="398">
        <f t="shared" si="166"/>
        <v>1082</v>
      </c>
      <c r="BJ367" s="403">
        <f t="shared" si="176"/>
        <v>92979</v>
      </c>
      <c r="BK367" s="404">
        <f t="shared" si="176"/>
        <v>79094</v>
      </c>
      <c r="BL367" s="405">
        <f t="shared" si="168"/>
        <v>172073</v>
      </c>
    </row>
    <row r="368" spans="1:64" ht="15">
      <c r="A368" s="2428"/>
      <c r="B368" s="2437"/>
      <c r="C368" s="395" t="s">
        <v>2138</v>
      </c>
      <c r="D368" s="396">
        <v>961</v>
      </c>
      <c r="E368" s="397">
        <v>974</v>
      </c>
      <c r="F368" s="398">
        <f t="shared" si="148"/>
        <v>1935</v>
      </c>
      <c r="G368" s="397">
        <v>1673</v>
      </c>
      <c r="H368" s="397">
        <v>1757</v>
      </c>
      <c r="I368" s="399">
        <f t="shared" si="149"/>
        <v>3430</v>
      </c>
      <c r="J368" s="396">
        <v>2737</v>
      </c>
      <c r="K368" s="397">
        <v>2709</v>
      </c>
      <c r="L368" s="398">
        <f t="shared" si="150"/>
        <v>5446</v>
      </c>
      <c r="M368" s="397">
        <v>3022</v>
      </c>
      <c r="N368" s="397">
        <v>3211</v>
      </c>
      <c r="O368" s="399">
        <f t="shared" si="151"/>
        <v>6233</v>
      </c>
      <c r="P368" s="396">
        <v>3229</v>
      </c>
      <c r="Q368" s="397">
        <v>3355</v>
      </c>
      <c r="R368" s="398">
        <f t="shared" si="152"/>
        <v>6584</v>
      </c>
      <c r="S368" s="397">
        <v>3601</v>
      </c>
      <c r="T368" s="397">
        <v>2788</v>
      </c>
      <c r="U368" s="399">
        <f t="shared" si="153"/>
        <v>6389</v>
      </c>
      <c r="V368" s="396">
        <v>3032</v>
      </c>
      <c r="W368" s="397">
        <v>2085</v>
      </c>
      <c r="X368" s="398">
        <f t="shared" si="154"/>
        <v>5117</v>
      </c>
      <c r="Y368" s="397">
        <v>2818</v>
      </c>
      <c r="Z368" s="397">
        <v>2139</v>
      </c>
      <c r="AA368" s="399">
        <f t="shared" si="155"/>
        <v>4957</v>
      </c>
      <c r="AB368" s="396">
        <v>3109</v>
      </c>
      <c r="AC368" s="397">
        <v>2480</v>
      </c>
      <c r="AD368" s="398">
        <f t="shared" si="156"/>
        <v>5589</v>
      </c>
      <c r="AE368" s="397">
        <v>2761</v>
      </c>
      <c r="AF368" s="397">
        <v>2219</v>
      </c>
      <c r="AG368" s="399">
        <f t="shared" si="157"/>
        <v>4980</v>
      </c>
      <c r="AH368" s="396">
        <v>3166</v>
      </c>
      <c r="AI368" s="397">
        <v>2682</v>
      </c>
      <c r="AJ368" s="398">
        <f t="shared" si="158"/>
        <v>5848</v>
      </c>
      <c r="AK368" s="397">
        <v>2844</v>
      </c>
      <c r="AL368" s="397">
        <v>2306</v>
      </c>
      <c r="AM368" s="399">
        <f t="shared" si="159"/>
        <v>5150</v>
      </c>
      <c r="AN368" s="396">
        <v>2418</v>
      </c>
      <c r="AO368" s="397">
        <v>1971</v>
      </c>
      <c r="AP368" s="398">
        <f t="shared" si="160"/>
        <v>4389</v>
      </c>
      <c r="AQ368" s="397">
        <v>2306</v>
      </c>
      <c r="AR368" s="397">
        <v>1909</v>
      </c>
      <c r="AS368" s="399">
        <f t="shared" si="161"/>
        <v>4215</v>
      </c>
      <c r="AT368" s="396">
        <v>2035</v>
      </c>
      <c r="AU368" s="397">
        <v>1667</v>
      </c>
      <c r="AV368" s="398">
        <f t="shared" si="162"/>
        <v>3702</v>
      </c>
      <c r="AW368" s="397">
        <v>1662</v>
      </c>
      <c r="AX368" s="397">
        <v>1237</v>
      </c>
      <c r="AY368" s="399">
        <f t="shared" si="163"/>
        <v>2899</v>
      </c>
      <c r="AZ368" s="396">
        <v>1469</v>
      </c>
      <c r="BA368" s="397">
        <v>958</v>
      </c>
      <c r="BB368" s="398">
        <f t="shared" si="164"/>
        <v>2427</v>
      </c>
      <c r="BC368" s="397">
        <v>1719</v>
      </c>
      <c r="BD368" s="397">
        <v>829</v>
      </c>
      <c r="BE368" s="399">
        <f t="shared" si="165"/>
        <v>2548</v>
      </c>
      <c r="BF368" s="396">
        <v>788</v>
      </c>
      <c r="BG368" s="397">
        <v>374</v>
      </c>
      <c r="BH368" s="398">
        <f t="shared" si="166"/>
        <v>1162</v>
      </c>
      <c r="BJ368" s="403">
        <f t="shared" si="176"/>
        <v>45350</v>
      </c>
      <c r="BK368" s="404">
        <f t="shared" si="176"/>
        <v>37650</v>
      </c>
      <c r="BL368" s="405">
        <f t="shared" si="168"/>
        <v>83000</v>
      </c>
    </row>
    <row r="369" spans="1:64" ht="15">
      <c r="A369" s="2428"/>
      <c r="B369" s="2437"/>
      <c r="C369" s="395" t="s">
        <v>2139</v>
      </c>
      <c r="D369" s="396">
        <v>1289</v>
      </c>
      <c r="E369" s="397">
        <v>1427</v>
      </c>
      <c r="F369" s="398">
        <f t="shared" si="148"/>
        <v>2716</v>
      </c>
      <c r="G369" s="397">
        <v>2288</v>
      </c>
      <c r="H369" s="397">
        <v>2449</v>
      </c>
      <c r="I369" s="399">
        <f t="shared" si="149"/>
        <v>4737</v>
      </c>
      <c r="J369" s="396">
        <v>3995</v>
      </c>
      <c r="K369" s="397">
        <v>4190</v>
      </c>
      <c r="L369" s="398">
        <f t="shared" si="150"/>
        <v>8185</v>
      </c>
      <c r="M369" s="397">
        <v>4551</v>
      </c>
      <c r="N369" s="397">
        <v>4650</v>
      </c>
      <c r="O369" s="399">
        <f t="shared" si="151"/>
        <v>9201</v>
      </c>
      <c r="P369" s="396">
        <v>5155</v>
      </c>
      <c r="Q369" s="397">
        <v>5012</v>
      </c>
      <c r="R369" s="398">
        <f t="shared" si="152"/>
        <v>10167</v>
      </c>
      <c r="S369" s="397">
        <v>4972</v>
      </c>
      <c r="T369" s="397">
        <v>3799</v>
      </c>
      <c r="U369" s="399">
        <f t="shared" si="153"/>
        <v>8771</v>
      </c>
      <c r="V369" s="396">
        <v>4521</v>
      </c>
      <c r="W369" s="397">
        <v>3115</v>
      </c>
      <c r="X369" s="398">
        <f t="shared" si="154"/>
        <v>7636</v>
      </c>
      <c r="Y369" s="397">
        <v>4250</v>
      </c>
      <c r="Z369" s="397">
        <v>3163</v>
      </c>
      <c r="AA369" s="399">
        <f t="shared" si="155"/>
        <v>7413</v>
      </c>
      <c r="AB369" s="396">
        <v>4483</v>
      </c>
      <c r="AC369" s="397">
        <v>3509</v>
      </c>
      <c r="AD369" s="398">
        <f t="shared" si="156"/>
        <v>7992</v>
      </c>
      <c r="AE369" s="397">
        <v>3982</v>
      </c>
      <c r="AF369" s="397">
        <v>3309</v>
      </c>
      <c r="AG369" s="399">
        <f t="shared" si="157"/>
        <v>7291</v>
      </c>
      <c r="AH369" s="396">
        <v>4038</v>
      </c>
      <c r="AI369" s="397">
        <v>3266</v>
      </c>
      <c r="AJ369" s="398">
        <f t="shared" si="158"/>
        <v>7304</v>
      </c>
      <c r="AK369" s="397">
        <v>3821</v>
      </c>
      <c r="AL369" s="397">
        <v>3070</v>
      </c>
      <c r="AM369" s="399">
        <f t="shared" si="159"/>
        <v>6891</v>
      </c>
      <c r="AN369" s="396">
        <v>3316</v>
      </c>
      <c r="AO369" s="397">
        <v>2726</v>
      </c>
      <c r="AP369" s="398">
        <f t="shared" si="160"/>
        <v>6042</v>
      </c>
      <c r="AQ369" s="397">
        <v>2776</v>
      </c>
      <c r="AR369" s="397">
        <v>2338</v>
      </c>
      <c r="AS369" s="399">
        <f t="shared" si="161"/>
        <v>5114</v>
      </c>
      <c r="AT369" s="396">
        <v>2341</v>
      </c>
      <c r="AU369" s="397">
        <v>1919</v>
      </c>
      <c r="AV369" s="398">
        <f t="shared" si="162"/>
        <v>4260</v>
      </c>
      <c r="AW369" s="397">
        <v>1587</v>
      </c>
      <c r="AX369" s="397">
        <v>1275</v>
      </c>
      <c r="AY369" s="399">
        <f t="shared" si="163"/>
        <v>2862</v>
      </c>
      <c r="AZ369" s="396">
        <v>1164</v>
      </c>
      <c r="BA369" s="397">
        <v>797</v>
      </c>
      <c r="BB369" s="398">
        <f t="shared" si="164"/>
        <v>1961</v>
      </c>
      <c r="BC369" s="397">
        <v>1172</v>
      </c>
      <c r="BD369" s="397">
        <v>597</v>
      </c>
      <c r="BE369" s="399">
        <f t="shared" si="165"/>
        <v>1769</v>
      </c>
      <c r="BF369" s="396">
        <v>592</v>
      </c>
      <c r="BG369" s="397">
        <v>282</v>
      </c>
      <c r="BH369" s="398">
        <f t="shared" si="166"/>
        <v>874</v>
      </c>
      <c r="BJ369" s="403">
        <f t="shared" si="176"/>
        <v>60293</v>
      </c>
      <c r="BK369" s="404">
        <f t="shared" si="176"/>
        <v>50893</v>
      </c>
      <c r="BL369" s="405">
        <f t="shared" si="168"/>
        <v>111186</v>
      </c>
    </row>
    <row r="370" spans="1:64" ht="15">
      <c r="A370" s="2428"/>
      <c r="B370" s="2437"/>
      <c r="C370" s="395" t="s">
        <v>2140</v>
      </c>
      <c r="D370" s="396">
        <v>1133</v>
      </c>
      <c r="E370" s="397">
        <v>1159</v>
      </c>
      <c r="F370" s="398">
        <f t="shared" si="148"/>
        <v>2292</v>
      </c>
      <c r="G370" s="397">
        <v>1897</v>
      </c>
      <c r="H370" s="397">
        <v>1956</v>
      </c>
      <c r="I370" s="399">
        <f t="shared" si="149"/>
        <v>3853</v>
      </c>
      <c r="J370" s="396">
        <v>3286</v>
      </c>
      <c r="K370" s="397">
        <v>3529</v>
      </c>
      <c r="L370" s="398">
        <f t="shared" si="150"/>
        <v>6815</v>
      </c>
      <c r="M370" s="397">
        <v>3747</v>
      </c>
      <c r="N370" s="397">
        <v>3849</v>
      </c>
      <c r="O370" s="399">
        <f t="shared" si="151"/>
        <v>7596</v>
      </c>
      <c r="P370" s="396">
        <v>3985</v>
      </c>
      <c r="Q370" s="397">
        <v>4159</v>
      </c>
      <c r="R370" s="398">
        <f t="shared" si="152"/>
        <v>8144</v>
      </c>
      <c r="S370" s="397">
        <v>4090</v>
      </c>
      <c r="T370" s="397">
        <v>3557</v>
      </c>
      <c r="U370" s="399">
        <f t="shared" si="153"/>
        <v>7647</v>
      </c>
      <c r="V370" s="396">
        <v>3452</v>
      </c>
      <c r="W370" s="397">
        <v>2823</v>
      </c>
      <c r="X370" s="398">
        <f t="shared" si="154"/>
        <v>6275</v>
      </c>
      <c r="Y370" s="397">
        <v>3255</v>
      </c>
      <c r="Z370" s="397">
        <v>2555</v>
      </c>
      <c r="AA370" s="399">
        <f t="shared" si="155"/>
        <v>5810</v>
      </c>
      <c r="AB370" s="396">
        <v>3182</v>
      </c>
      <c r="AC370" s="397">
        <v>2645</v>
      </c>
      <c r="AD370" s="398">
        <f t="shared" si="156"/>
        <v>5827</v>
      </c>
      <c r="AE370" s="397">
        <v>3308</v>
      </c>
      <c r="AF370" s="397">
        <v>2748</v>
      </c>
      <c r="AG370" s="399">
        <f t="shared" si="157"/>
        <v>6056</v>
      </c>
      <c r="AH370" s="396">
        <v>3375</v>
      </c>
      <c r="AI370" s="397">
        <v>3010</v>
      </c>
      <c r="AJ370" s="398">
        <f t="shared" si="158"/>
        <v>6385</v>
      </c>
      <c r="AK370" s="397">
        <v>2952</v>
      </c>
      <c r="AL370" s="397">
        <v>2673</v>
      </c>
      <c r="AM370" s="399">
        <f t="shared" si="159"/>
        <v>5625</v>
      </c>
      <c r="AN370" s="396">
        <v>2379</v>
      </c>
      <c r="AO370" s="397">
        <v>2158</v>
      </c>
      <c r="AP370" s="398">
        <f t="shared" si="160"/>
        <v>4537</v>
      </c>
      <c r="AQ370" s="397">
        <v>2012</v>
      </c>
      <c r="AR370" s="397">
        <v>1881</v>
      </c>
      <c r="AS370" s="399">
        <f t="shared" si="161"/>
        <v>3893</v>
      </c>
      <c r="AT370" s="396">
        <v>1664</v>
      </c>
      <c r="AU370" s="397">
        <v>1590</v>
      </c>
      <c r="AV370" s="398">
        <f t="shared" si="162"/>
        <v>3254</v>
      </c>
      <c r="AW370" s="397">
        <v>1376</v>
      </c>
      <c r="AX370" s="397">
        <v>1289</v>
      </c>
      <c r="AY370" s="399">
        <f t="shared" si="163"/>
        <v>2665</v>
      </c>
      <c r="AZ370" s="396">
        <v>973</v>
      </c>
      <c r="BA370" s="397">
        <v>983</v>
      </c>
      <c r="BB370" s="398">
        <f t="shared" si="164"/>
        <v>1956</v>
      </c>
      <c r="BC370" s="397">
        <v>1049</v>
      </c>
      <c r="BD370" s="397">
        <v>786</v>
      </c>
      <c r="BE370" s="399">
        <f t="shared" si="165"/>
        <v>1835</v>
      </c>
      <c r="BF370" s="396">
        <v>452</v>
      </c>
      <c r="BG370" s="397">
        <v>344</v>
      </c>
      <c r="BH370" s="398">
        <f t="shared" si="166"/>
        <v>796</v>
      </c>
      <c r="BJ370" s="403">
        <f t="shared" si="176"/>
        <v>47567</v>
      </c>
      <c r="BK370" s="404">
        <f t="shared" si="176"/>
        <v>43694</v>
      </c>
      <c r="BL370" s="405">
        <f t="shared" si="168"/>
        <v>91261</v>
      </c>
    </row>
    <row r="371" spans="1:64" ht="15">
      <c r="A371" s="2428"/>
      <c r="B371" s="2437"/>
      <c r="C371" s="395" t="s">
        <v>2141</v>
      </c>
      <c r="D371" s="396">
        <v>62</v>
      </c>
      <c r="E371" s="397">
        <v>51</v>
      </c>
      <c r="F371" s="398">
        <f t="shared" si="148"/>
        <v>113</v>
      </c>
      <c r="G371" s="397">
        <v>103</v>
      </c>
      <c r="H371" s="397">
        <v>107</v>
      </c>
      <c r="I371" s="399">
        <f t="shared" si="149"/>
        <v>210</v>
      </c>
      <c r="J371" s="396">
        <v>189</v>
      </c>
      <c r="K371" s="397">
        <v>193</v>
      </c>
      <c r="L371" s="398">
        <f t="shared" si="150"/>
        <v>382</v>
      </c>
      <c r="M371" s="397">
        <v>211</v>
      </c>
      <c r="N371" s="397">
        <v>195</v>
      </c>
      <c r="O371" s="399">
        <f t="shared" si="151"/>
        <v>406</v>
      </c>
      <c r="P371" s="396">
        <v>217</v>
      </c>
      <c r="Q371" s="397">
        <v>217</v>
      </c>
      <c r="R371" s="398">
        <f t="shared" si="152"/>
        <v>434</v>
      </c>
      <c r="S371" s="397">
        <v>266</v>
      </c>
      <c r="T371" s="397">
        <v>227</v>
      </c>
      <c r="U371" s="399">
        <f t="shared" si="153"/>
        <v>493</v>
      </c>
      <c r="V371" s="396">
        <v>313</v>
      </c>
      <c r="W371" s="397">
        <v>289</v>
      </c>
      <c r="X371" s="398">
        <f t="shared" si="154"/>
        <v>602</v>
      </c>
      <c r="Y371" s="397">
        <v>320</v>
      </c>
      <c r="Z371" s="397">
        <v>307</v>
      </c>
      <c r="AA371" s="399">
        <f t="shared" si="155"/>
        <v>627</v>
      </c>
      <c r="AB371" s="396">
        <v>240</v>
      </c>
      <c r="AC371" s="397">
        <v>263</v>
      </c>
      <c r="AD371" s="398">
        <f t="shared" si="156"/>
        <v>503</v>
      </c>
      <c r="AE371" s="397">
        <v>204</v>
      </c>
      <c r="AF371" s="397">
        <v>219</v>
      </c>
      <c r="AG371" s="399">
        <f t="shared" si="157"/>
        <v>423</v>
      </c>
      <c r="AH371" s="396">
        <v>190</v>
      </c>
      <c r="AI371" s="397">
        <v>201</v>
      </c>
      <c r="AJ371" s="398">
        <f t="shared" si="158"/>
        <v>391</v>
      </c>
      <c r="AK371" s="397">
        <v>163</v>
      </c>
      <c r="AL371" s="397">
        <v>182</v>
      </c>
      <c r="AM371" s="399">
        <f t="shared" si="159"/>
        <v>345</v>
      </c>
      <c r="AN371" s="396">
        <v>148</v>
      </c>
      <c r="AO371" s="397">
        <v>151</v>
      </c>
      <c r="AP371" s="398">
        <f t="shared" si="160"/>
        <v>299</v>
      </c>
      <c r="AQ371" s="397">
        <v>121</v>
      </c>
      <c r="AR371" s="397">
        <v>112</v>
      </c>
      <c r="AS371" s="399">
        <f t="shared" si="161"/>
        <v>233</v>
      </c>
      <c r="AT371" s="396">
        <v>103</v>
      </c>
      <c r="AU371" s="397">
        <v>105</v>
      </c>
      <c r="AV371" s="398">
        <f t="shared" si="162"/>
        <v>208</v>
      </c>
      <c r="AW371" s="397">
        <v>97</v>
      </c>
      <c r="AX371" s="397">
        <v>85</v>
      </c>
      <c r="AY371" s="399">
        <f t="shared" si="163"/>
        <v>182</v>
      </c>
      <c r="AZ371" s="396">
        <v>55</v>
      </c>
      <c r="BA371" s="397">
        <v>68</v>
      </c>
      <c r="BB371" s="398">
        <f t="shared" si="164"/>
        <v>123</v>
      </c>
      <c r="BC371" s="397">
        <v>105</v>
      </c>
      <c r="BD371" s="397">
        <v>74</v>
      </c>
      <c r="BE371" s="399">
        <f t="shared" si="165"/>
        <v>179</v>
      </c>
      <c r="BF371" s="396">
        <v>47</v>
      </c>
      <c r="BG371" s="397">
        <v>31</v>
      </c>
      <c r="BH371" s="398">
        <f t="shared" si="166"/>
        <v>78</v>
      </c>
      <c r="BJ371" s="403">
        <f t="shared" si="176"/>
        <v>3154</v>
      </c>
      <c r="BK371" s="404">
        <f t="shared" si="176"/>
        <v>3077</v>
      </c>
      <c r="BL371" s="405">
        <f t="shared" si="168"/>
        <v>6231</v>
      </c>
    </row>
    <row r="372" spans="1:64" ht="15">
      <c r="A372" s="2428"/>
      <c r="B372" s="2437"/>
      <c r="C372" s="395" t="s">
        <v>2142</v>
      </c>
      <c r="D372" s="396">
        <v>254</v>
      </c>
      <c r="E372" s="397">
        <v>256</v>
      </c>
      <c r="F372" s="398">
        <f t="shared" si="148"/>
        <v>510</v>
      </c>
      <c r="G372" s="397">
        <v>494</v>
      </c>
      <c r="H372" s="397">
        <v>508</v>
      </c>
      <c r="I372" s="399">
        <f t="shared" si="149"/>
        <v>1002</v>
      </c>
      <c r="J372" s="396">
        <v>750</v>
      </c>
      <c r="K372" s="397">
        <v>884</v>
      </c>
      <c r="L372" s="398">
        <f t="shared" si="150"/>
        <v>1634</v>
      </c>
      <c r="M372" s="397">
        <v>925</v>
      </c>
      <c r="N372" s="397">
        <v>943</v>
      </c>
      <c r="O372" s="399">
        <f t="shared" si="151"/>
        <v>1868</v>
      </c>
      <c r="P372" s="396">
        <v>1049</v>
      </c>
      <c r="Q372" s="397">
        <v>1072</v>
      </c>
      <c r="R372" s="398">
        <f t="shared" si="152"/>
        <v>2121</v>
      </c>
      <c r="S372" s="397">
        <v>967</v>
      </c>
      <c r="T372" s="397">
        <v>856</v>
      </c>
      <c r="U372" s="399">
        <f t="shared" si="153"/>
        <v>1823</v>
      </c>
      <c r="V372" s="396">
        <v>893</v>
      </c>
      <c r="W372" s="397">
        <v>543</v>
      </c>
      <c r="X372" s="398">
        <f t="shared" si="154"/>
        <v>1436</v>
      </c>
      <c r="Y372" s="397">
        <v>770</v>
      </c>
      <c r="Z372" s="397">
        <v>593</v>
      </c>
      <c r="AA372" s="399">
        <f t="shared" si="155"/>
        <v>1363</v>
      </c>
      <c r="AB372" s="396">
        <v>767</v>
      </c>
      <c r="AC372" s="397">
        <v>609</v>
      </c>
      <c r="AD372" s="398">
        <f t="shared" si="156"/>
        <v>1376</v>
      </c>
      <c r="AE372" s="397">
        <v>879</v>
      </c>
      <c r="AF372" s="397">
        <v>648</v>
      </c>
      <c r="AG372" s="399">
        <f t="shared" si="157"/>
        <v>1527</v>
      </c>
      <c r="AH372" s="396">
        <v>870</v>
      </c>
      <c r="AI372" s="397">
        <v>776</v>
      </c>
      <c r="AJ372" s="398">
        <f t="shared" si="158"/>
        <v>1646</v>
      </c>
      <c r="AK372" s="397">
        <v>750</v>
      </c>
      <c r="AL372" s="397">
        <v>680</v>
      </c>
      <c r="AM372" s="399">
        <f t="shared" si="159"/>
        <v>1430</v>
      </c>
      <c r="AN372" s="396">
        <v>567</v>
      </c>
      <c r="AO372" s="397">
        <v>487</v>
      </c>
      <c r="AP372" s="398">
        <f t="shared" si="160"/>
        <v>1054</v>
      </c>
      <c r="AQ372" s="397">
        <v>506</v>
      </c>
      <c r="AR372" s="397">
        <v>443</v>
      </c>
      <c r="AS372" s="399">
        <f t="shared" si="161"/>
        <v>949</v>
      </c>
      <c r="AT372" s="396">
        <v>389</v>
      </c>
      <c r="AU372" s="397">
        <v>367</v>
      </c>
      <c r="AV372" s="398">
        <f t="shared" si="162"/>
        <v>756</v>
      </c>
      <c r="AW372" s="397">
        <v>330</v>
      </c>
      <c r="AX372" s="397">
        <v>331</v>
      </c>
      <c r="AY372" s="399">
        <f t="shared" si="163"/>
        <v>661</v>
      </c>
      <c r="AZ372" s="396">
        <v>243</v>
      </c>
      <c r="BA372" s="397">
        <v>249</v>
      </c>
      <c r="BB372" s="398">
        <f t="shared" si="164"/>
        <v>492</v>
      </c>
      <c r="BC372" s="397">
        <v>222</v>
      </c>
      <c r="BD372" s="397">
        <v>189</v>
      </c>
      <c r="BE372" s="399">
        <f t="shared" si="165"/>
        <v>411</v>
      </c>
      <c r="BF372" s="396">
        <v>95</v>
      </c>
      <c r="BG372" s="397">
        <v>80</v>
      </c>
      <c r="BH372" s="398">
        <f t="shared" si="166"/>
        <v>175</v>
      </c>
      <c r="BJ372" s="403">
        <f t="shared" si="176"/>
        <v>11720</v>
      </c>
      <c r="BK372" s="404">
        <f t="shared" si="176"/>
        <v>10514</v>
      </c>
      <c r="BL372" s="405">
        <f t="shared" si="168"/>
        <v>22234</v>
      </c>
    </row>
    <row r="373" spans="1:64" ht="15">
      <c r="A373" s="2428"/>
      <c r="B373" s="2437"/>
      <c r="C373" s="395" t="s">
        <v>2143</v>
      </c>
      <c r="D373" s="396">
        <v>85</v>
      </c>
      <c r="E373" s="397">
        <v>82</v>
      </c>
      <c r="F373" s="398">
        <f t="shared" si="148"/>
        <v>167</v>
      </c>
      <c r="G373" s="397">
        <v>175</v>
      </c>
      <c r="H373" s="397">
        <v>185</v>
      </c>
      <c r="I373" s="399">
        <f t="shared" si="149"/>
        <v>360</v>
      </c>
      <c r="J373" s="396">
        <v>329</v>
      </c>
      <c r="K373" s="397">
        <v>362</v>
      </c>
      <c r="L373" s="398">
        <f t="shared" si="150"/>
        <v>691</v>
      </c>
      <c r="M373" s="397">
        <v>397</v>
      </c>
      <c r="N373" s="397">
        <v>387</v>
      </c>
      <c r="O373" s="399">
        <f t="shared" si="151"/>
        <v>784</v>
      </c>
      <c r="P373" s="396">
        <v>464</v>
      </c>
      <c r="Q373" s="397">
        <v>437</v>
      </c>
      <c r="R373" s="398">
        <f t="shared" si="152"/>
        <v>901</v>
      </c>
      <c r="S373" s="397">
        <v>421</v>
      </c>
      <c r="T373" s="397">
        <v>396</v>
      </c>
      <c r="U373" s="399">
        <f t="shared" si="153"/>
        <v>817</v>
      </c>
      <c r="V373" s="396">
        <v>348</v>
      </c>
      <c r="W373" s="397">
        <v>289</v>
      </c>
      <c r="X373" s="398">
        <f t="shared" si="154"/>
        <v>637</v>
      </c>
      <c r="Y373" s="397">
        <v>318</v>
      </c>
      <c r="Z373" s="397">
        <v>270</v>
      </c>
      <c r="AA373" s="399">
        <f t="shared" si="155"/>
        <v>588</v>
      </c>
      <c r="AB373" s="396">
        <v>351</v>
      </c>
      <c r="AC373" s="397">
        <v>298</v>
      </c>
      <c r="AD373" s="398">
        <f t="shared" si="156"/>
        <v>649</v>
      </c>
      <c r="AE373" s="397">
        <v>341</v>
      </c>
      <c r="AF373" s="397">
        <v>340</v>
      </c>
      <c r="AG373" s="399">
        <f t="shared" si="157"/>
        <v>681</v>
      </c>
      <c r="AH373" s="396">
        <v>397</v>
      </c>
      <c r="AI373" s="397">
        <v>343</v>
      </c>
      <c r="AJ373" s="398">
        <f t="shared" si="158"/>
        <v>740</v>
      </c>
      <c r="AK373" s="397">
        <v>299</v>
      </c>
      <c r="AL373" s="397">
        <v>283</v>
      </c>
      <c r="AM373" s="399">
        <f t="shared" si="159"/>
        <v>582</v>
      </c>
      <c r="AN373" s="396">
        <v>250</v>
      </c>
      <c r="AO373" s="397">
        <v>229</v>
      </c>
      <c r="AP373" s="398">
        <f t="shared" si="160"/>
        <v>479</v>
      </c>
      <c r="AQ373" s="397">
        <v>186</v>
      </c>
      <c r="AR373" s="397">
        <v>178</v>
      </c>
      <c r="AS373" s="399">
        <f t="shared" si="161"/>
        <v>364</v>
      </c>
      <c r="AT373" s="396">
        <v>154</v>
      </c>
      <c r="AU373" s="397">
        <v>169</v>
      </c>
      <c r="AV373" s="398">
        <f t="shared" si="162"/>
        <v>323</v>
      </c>
      <c r="AW373" s="397">
        <v>123</v>
      </c>
      <c r="AX373" s="397">
        <v>131</v>
      </c>
      <c r="AY373" s="399">
        <f t="shared" si="163"/>
        <v>254</v>
      </c>
      <c r="AZ373" s="396">
        <v>116</v>
      </c>
      <c r="BA373" s="397">
        <v>98</v>
      </c>
      <c r="BB373" s="398">
        <f t="shared" si="164"/>
        <v>214</v>
      </c>
      <c r="BC373" s="397">
        <v>110</v>
      </c>
      <c r="BD373" s="397">
        <v>100</v>
      </c>
      <c r="BE373" s="399">
        <f t="shared" si="165"/>
        <v>210</v>
      </c>
      <c r="BF373" s="396">
        <v>47</v>
      </c>
      <c r="BG373" s="397">
        <v>42</v>
      </c>
      <c r="BH373" s="398">
        <f t="shared" si="166"/>
        <v>89</v>
      </c>
      <c r="BJ373" s="403">
        <f t="shared" si="176"/>
        <v>4911</v>
      </c>
      <c r="BK373" s="404">
        <f t="shared" si="176"/>
        <v>4619</v>
      </c>
      <c r="BL373" s="405">
        <f t="shared" si="168"/>
        <v>9530</v>
      </c>
    </row>
    <row r="374" spans="1:64" ht="15">
      <c r="A374" s="2428"/>
      <c r="B374" s="2437"/>
      <c r="C374" s="395" t="s">
        <v>2144</v>
      </c>
      <c r="D374" s="396">
        <v>52</v>
      </c>
      <c r="E374" s="397">
        <v>69</v>
      </c>
      <c r="F374" s="398">
        <f t="shared" si="148"/>
        <v>121</v>
      </c>
      <c r="G374" s="397">
        <v>114</v>
      </c>
      <c r="H374" s="397">
        <v>152</v>
      </c>
      <c r="I374" s="399">
        <f t="shared" si="149"/>
        <v>266</v>
      </c>
      <c r="J374" s="396">
        <v>303</v>
      </c>
      <c r="K374" s="397">
        <v>260</v>
      </c>
      <c r="L374" s="398">
        <f t="shared" si="150"/>
        <v>563</v>
      </c>
      <c r="M374" s="397">
        <v>270</v>
      </c>
      <c r="N374" s="397">
        <v>317</v>
      </c>
      <c r="O374" s="399">
        <f t="shared" si="151"/>
        <v>587</v>
      </c>
      <c r="P374" s="396">
        <v>322</v>
      </c>
      <c r="Q374" s="397">
        <v>320</v>
      </c>
      <c r="R374" s="398">
        <f t="shared" si="152"/>
        <v>642</v>
      </c>
      <c r="S374" s="397">
        <v>292</v>
      </c>
      <c r="T374" s="397">
        <v>247</v>
      </c>
      <c r="U374" s="399">
        <f t="shared" si="153"/>
        <v>539</v>
      </c>
      <c r="V374" s="396">
        <v>267</v>
      </c>
      <c r="W374" s="397">
        <v>224</v>
      </c>
      <c r="X374" s="398">
        <f t="shared" si="154"/>
        <v>491</v>
      </c>
      <c r="Y374" s="397">
        <v>227</v>
      </c>
      <c r="Z374" s="397">
        <v>216</v>
      </c>
      <c r="AA374" s="399">
        <f t="shared" si="155"/>
        <v>443</v>
      </c>
      <c r="AB374" s="396">
        <v>255</v>
      </c>
      <c r="AC374" s="397">
        <v>212</v>
      </c>
      <c r="AD374" s="398">
        <f t="shared" si="156"/>
        <v>467</v>
      </c>
      <c r="AE374" s="397">
        <v>258</v>
      </c>
      <c r="AF374" s="397">
        <v>262</v>
      </c>
      <c r="AG374" s="399">
        <f t="shared" si="157"/>
        <v>520</v>
      </c>
      <c r="AH374" s="396">
        <v>261</v>
      </c>
      <c r="AI374" s="397">
        <v>269</v>
      </c>
      <c r="AJ374" s="398">
        <f t="shared" si="158"/>
        <v>530</v>
      </c>
      <c r="AK374" s="397">
        <v>238</v>
      </c>
      <c r="AL374" s="397">
        <v>264</v>
      </c>
      <c r="AM374" s="399">
        <f t="shared" si="159"/>
        <v>502</v>
      </c>
      <c r="AN374" s="396">
        <v>181</v>
      </c>
      <c r="AO374" s="397">
        <v>208</v>
      </c>
      <c r="AP374" s="398">
        <f t="shared" si="160"/>
        <v>389</v>
      </c>
      <c r="AQ374" s="397">
        <v>158</v>
      </c>
      <c r="AR374" s="397">
        <v>185</v>
      </c>
      <c r="AS374" s="399">
        <f t="shared" si="161"/>
        <v>343</v>
      </c>
      <c r="AT374" s="396">
        <v>157</v>
      </c>
      <c r="AU374" s="397">
        <v>170</v>
      </c>
      <c r="AV374" s="398">
        <f t="shared" si="162"/>
        <v>327</v>
      </c>
      <c r="AW374" s="397">
        <v>118</v>
      </c>
      <c r="AX374" s="397">
        <v>153</v>
      </c>
      <c r="AY374" s="399">
        <f t="shared" si="163"/>
        <v>271</v>
      </c>
      <c r="AZ374" s="396">
        <v>78</v>
      </c>
      <c r="BA374" s="397">
        <v>109</v>
      </c>
      <c r="BB374" s="398">
        <f t="shared" si="164"/>
        <v>187</v>
      </c>
      <c r="BC374" s="397">
        <v>93</v>
      </c>
      <c r="BD374" s="397">
        <v>69</v>
      </c>
      <c r="BE374" s="399">
        <f t="shared" si="165"/>
        <v>162</v>
      </c>
      <c r="BF374" s="396">
        <v>46</v>
      </c>
      <c r="BG374" s="397">
        <v>33</v>
      </c>
      <c r="BH374" s="398">
        <f t="shared" si="166"/>
        <v>79</v>
      </c>
      <c r="BJ374" s="403">
        <f t="shared" si="176"/>
        <v>3690</v>
      </c>
      <c r="BK374" s="404">
        <f t="shared" si="176"/>
        <v>3739</v>
      </c>
      <c r="BL374" s="405">
        <f t="shared" si="168"/>
        <v>7429</v>
      </c>
    </row>
    <row r="375" spans="1:64" ht="15">
      <c r="A375" s="2428"/>
      <c r="B375" s="2437"/>
      <c r="C375" s="395" t="s">
        <v>2145</v>
      </c>
      <c r="D375" s="396">
        <v>643</v>
      </c>
      <c r="E375" s="397">
        <v>746</v>
      </c>
      <c r="F375" s="398">
        <f t="shared" si="148"/>
        <v>1389</v>
      </c>
      <c r="G375" s="397">
        <v>1172</v>
      </c>
      <c r="H375" s="397">
        <v>1213</v>
      </c>
      <c r="I375" s="399">
        <f t="shared" si="149"/>
        <v>2385</v>
      </c>
      <c r="J375" s="396">
        <v>1784</v>
      </c>
      <c r="K375" s="397">
        <v>1823</v>
      </c>
      <c r="L375" s="398">
        <f t="shared" si="150"/>
        <v>3607</v>
      </c>
      <c r="M375" s="397">
        <v>1883</v>
      </c>
      <c r="N375" s="397">
        <v>2097</v>
      </c>
      <c r="O375" s="399">
        <f t="shared" si="151"/>
        <v>3980</v>
      </c>
      <c r="P375" s="396">
        <v>2329</v>
      </c>
      <c r="Q375" s="397">
        <v>2300</v>
      </c>
      <c r="R375" s="398">
        <f t="shared" si="152"/>
        <v>4629</v>
      </c>
      <c r="S375" s="397">
        <v>2298</v>
      </c>
      <c r="T375" s="397">
        <v>1865</v>
      </c>
      <c r="U375" s="399">
        <f t="shared" si="153"/>
        <v>4163</v>
      </c>
      <c r="V375" s="396">
        <v>1855</v>
      </c>
      <c r="W375" s="397">
        <v>1380</v>
      </c>
      <c r="X375" s="398">
        <f t="shared" si="154"/>
        <v>3235</v>
      </c>
      <c r="Y375" s="397">
        <v>1658</v>
      </c>
      <c r="Z375" s="397">
        <v>1237</v>
      </c>
      <c r="AA375" s="399">
        <f t="shared" si="155"/>
        <v>2895</v>
      </c>
      <c r="AB375" s="396">
        <v>1675</v>
      </c>
      <c r="AC375" s="397">
        <v>1404</v>
      </c>
      <c r="AD375" s="398">
        <f t="shared" si="156"/>
        <v>3079</v>
      </c>
      <c r="AE375" s="397">
        <v>1823</v>
      </c>
      <c r="AF375" s="397">
        <v>1433</v>
      </c>
      <c r="AG375" s="399">
        <f t="shared" si="157"/>
        <v>3256</v>
      </c>
      <c r="AH375" s="396">
        <v>2023</v>
      </c>
      <c r="AI375" s="397">
        <v>1657</v>
      </c>
      <c r="AJ375" s="398">
        <f t="shared" si="158"/>
        <v>3680</v>
      </c>
      <c r="AK375" s="397">
        <v>1679</v>
      </c>
      <c r="AL375" s="397">
        <v>1493</v>
      </c>
      <c r="AM375" s="399">
        <f t="shared" si="159"/>
        <v>3172</v>
      </c>
      <c r="AN375" s="396">
        <v>1201</v>
      </c>
      <c r="AO375" s="397">
        <v>1031</v>
      </c>
      <c r="AP375" s="398">
        <f t="shared" si="160"/>
        <v>2232</v>
      </c>
      <c r="AQ375" s="397">
        <v>1029</v>
      </c>
      <c r="AR375" s="397">
        <v>887</v>
      </c>
      <c r="AS375" s="399">
        <f t="shared" si="161"/>
        <v>1916</v>
      </c>
      <c r="AT375" s="396">
        <v>878</v>
      </c>
      <c r="AU375" s="397">
        <v>691</v>
      </c>
      <c r="AV375" s="398">
        <f t="shared" si="162"/>
        <v>1569</v>
      </c>
      <c r="AW375" s="397">
        <v>673</v>
      </c>
      <c r="AX375" s="397">
        <v>587</v>
      </c>
      <c r="AY375" s="399">
        <f t="shared" si="163"/>
        <v>1260</v>
      </c>
      <c r="AZ375" s="396">
        <v>544</v>
      </c>
      <c r="BA375" s="397">
        <v>386</v>
      </c>
      <c r="BB375" s="398">
        <f t="shared" si="164"/>
        <v>930</v>
      </c>
      <c r="BC375" s="397">
        <v>507</v>
      </c>
      <c r="BD375" s="397">
        <v>356</v>
      </c>
      <c r="BE375" s="399">
        <f t="shared" si="165"/>
        <v>863</v>
      </c>
      <c r="BF375" s="396">
        <v>216</v>
      </c>
      <c r="BG375" s="397">
        <v>152</v>
      </c>
      <c r="BH375" s="398">
        <f t="shared" si="166"/>
        <v>368</v>
      </c>
      <c r="BJ375" s="403">
        <f t="shared" si="176"/>
        <v>25870</v>
      </c>
      <c r="BK375" s="404">
        <f t="shared" si="176"/>
        <v>22738</v>
      </c>
      <c r="BL375" s="405">
        <f t="shared" si="168"/>
        <v>48608</v>
      </c>
    </row>
    <row r="376" spans="1:64" ht="15">
      <c r="A376" s="2428"/>
      <c r="B376" s="2437"/>
      <c r="C376" s="395" t="s">
        <v>2146</v>
      </c>
      <c r="D376" s="396">
        <v>287</v>
      </c>
      <c r="E376" s="397">
        <v>301</v>
      </c>
      <c r="F376" s="398">
        <f t="shared" si="148"/>
        <v>588</v>
      </c>
      <c r="G376" s="397">
        <v>512</v>
      </c>
      <c r="H376" s="397">
        <v>545</v>
      </c>
      <c r="I376" s="399">
        <f t="shared" si="149"/>
        <v>1057</v>
      </c>
      <c r="J376" s="396">
        <v>1007</v>
      </c>
      <c r="K376" s="397">
        <v>984</v>
      </c>
      <c r="L376" s="398">
        <f t="shared" si="150"/>
        <v>1991</v>
      </c>
      <c r="M376" s="397">
        <v>1049</v>
      </c>
      <c r="N376" s="397">
        <v>1133</v>
      </c>
      <c r="O376" s="399">
        <f t="shared" si="151"/>
        <v>2182</v>
      </c>
      <c r="P376" s="396">
        <v>1181</v>
      </c>
      <c r="Q376" s="397">
        <v>1272</v>
      </c>
      <c r="R376" s="398">
        <f t="shared" si="152"/>
        <v>2453</v>
      </c>
      <c r="S376" s="397">
        <v>1223</v>
      </c>
      <c r="T376" s="397">
        <v>1005</v>
      </c>
      <c r="U376" s="399">
        <f t="shared" si="153"/>
        <v>2228</v>
      </c>
      <c r="V376" s="396">
        <v>1013</v>
      </c>
      <c r="W376" s="397">
        <v>861</v>
      </c>
      <c r="X376" s="398">
        <f t="shared" si="154"/>
        <v>1874</v>
      </c>
      <c r="Y376" s="397">
        <v>982</v>
      </c>
      <c r="Z376" s="397">
        <v>773</v>
      </c>
      <c r="AA376" s="399">
        <f t="shared" si="155"/>
        <v>1755</v>
      </c>
      <c r="AB376" s="396">
        <v>982</v>
      </c>
      <c r="AC376" s="397">
        <v>820</v>
      </c>
      <c r="AD376" s="398">
        <f t="shared" si="156"/>
        <v>1802</v>
      </c>
      <c r="AE376" s="397">
        <v>986</v>
      </c>
      <c r="AF376" s="397">
        <v>857</v>
      </c>
      <c r="AG376" s="399">
        <f t="shared" si="157"/>
        <v>1843</v>
      </c>
      <c r="AH376" s="396">
        <v>990</v>
      </c>
      <c r="AI376" s="397">
        <v>931</v>
      </c>
      <c r="AJ376" s="398">
        <f t="shared" si="158"/>
        <v>1921</v>
      </c>
      <c r="AK376" s="397">
        <v>800</v>
      </c>
      <c r="AL376" s="397">
        <v>707</v>
      </c>
      <c r="AM376" s="399">
        <f t="shared" si="159"/>
        <v>1507</v>
      </c>
      <c r="AN376" s="396">
        <v>595</v>
      </c>
      <c r="AO376" s="397">
        <v>575</v>
      </c>
      <c r="AP376" s="398">
        <f t="shared" si="160"/>
        <v>1170</v>
      </c>
      <c r="AQ376" s="397">
        <v>527</v>
      </c>
      <c r="AR376" s="397">
        <v>521</v>
      </c>
      <c r="AS376" s="399">
        <f t="shared" si="161"/>
        <v>1048</v>
      </c>
      <c r="AT376" s="396">
        <v>442</v>
      </c>
      <c r="AU376" s="397">
        <v>385</v>
      </c>
      <c r="AV376" s="398">
        <f t="shared" si="162"/>
        <v>827</v>
      </c>
      <c r="AW376" s="397">
        <v>343</v>
      </c>
      <c r="AX376" s="397">
        <v>319</v>
      </c>
      <c r="AY376" s="399">
        <f t="shared" si="163"/>
        <v>662</v>
      </c>
      <c r="AZ376" s="396">
        <v>249</v>
      </c>
      <c r="BA376" s="397">
        <v>202</v>
      </c>
      <c r="BB376" s="398">
        <f t="shared" si="164"/>
        <v>451</v>
      </c>
      <c r="BC376" s="397">
        <v>273</v>
      </c>
      <c r="BD376" s="397">
        <v>178</v>
      </c>
      <c r="BE376" s="399">
        <f t="shared" si="165"/>
        <v>451</v>
      </c>
      <c r="BF376" s="396">
        <v>129</v>
      </c>
      <c r="BG376" s="397">
        <v>82</v>
      </c>
      <c r="BH376" s="398">
        <f t="shared" si="166"/>
        <v>211</v>
      </c>
      <c r="BJ376" s="403">
        <f t="shared" si="176"/>
        <v>13570</v>
      </c>
      <c r="BK376" s="404">
        <f t="shared" si="176"/>
        <v>12451</v>
      </c>
      <c r="BL376" s="405">
        <f t="shared" si="168"/>
        <v>26021</v>
      </c>
    </row>
    <row r="377" spans="1:64" ht="15">
      <c r="A377" s="2428"/>
      <c r="B377" s="2437"/>
      <c r="C377" s="395" t="s">
        <v>2147</v>
      </c>
      <c r="D377" s="396">
        <v>338</v>
      </c>
      <c r="E377" s="397">
        <v>318</v>
      </c>
      <c r="F377" s="398">
        <f t="shared" si="148"/>
        <v>656</v>
      </c>
      <c r="G377" s="397">
        <v>572</v>
      </c>
      <c r="H377" s="397">
        <v>615</v>
      </c>
      <c r="I377" s="399">
        <f t="shared" si="149"/>
        <v>1187</v>
      </c>
      <c r="J377" s="396">
        <v>1007</v>
      </c>
      <c r="K377" s="397">
        <v>1013</v>
      </c>
      <c r="L377" s="398">
        <f t="shared" si="150"/>
        <v>2020</v>
      </c>
      <c r="M377" s="397">
        <v>1066</v>
      </c>
      <c r="N377" s="397">
        <v>1157</v>
      </c>
      <c r="O377" s="399">
        <f t="shared" si="151"/>
        <v>2223</v>
      </c>
      <c r="P377" s="396">
        <v>1174</v>
      </c>
      <c r="Q377" s="397">
        <v>1224</v>
      </c>
      <c r="R377" s="398">
        <f t="shared" si="152"/>
        <v>2398</v>
      </c>
      <c r="S377" s="397">
        <v>1158</v>
      </c>
      <c r="T377" s="397">
        <v>989</v>
      </c>
      <c r="U377" s="399">
        <f t="shared" si="153"/>
        <v>2147</v>
      </c>
      <c r="V377" s="396">
        <v>995</v>
      </c>
      <c r="W377" s="397">
        <v>749</v>
      </c>
      <c r="X377" s="398">
        <f t="shared" si="154"/>
        <v>1744</v>
      </c>
      <c r="Y377" s="397">
        <v>954</v>
      </c>
      <c r="Z377" s="397">
        <v>780</v>
      </c>
      <c r="AA377" s="399">
        <f t="shared" si="155"/>
        <v>1734</v>
      </c>
      <c r="AB377" s="396">
        <v>954</v>
      </c>
      <c r="AC377" s="397">
        <v>820</v>
      </c>
      <c r="AD377" s="398">
        <f t="shared" si="156"/>
        <v>1774</v>
      </c>
      <c r="AE377" s="397">
        <v>982</v>
      </c>
      <c r="AF377" s="397">
        <v>865</v>
      </c>
      <c r="AG377" s="399">
        <f t="shared" si="157"/>
        <v>1847</v>
      </c>
      <c r="AH377" s="396">
        <v>1001</v>
      </c>
      <c r="AI377" s="397">
        <v>926</v>
      </c>
      <c r="AJ377" s="398">
        <f t="shared" si="158"/>
        <v>1927</v>
      </c>
      <c r="AK377" s="397">
        <v>858</v>
      </c>
      <c r="AL377" s="397">
        <v>761</v>
      </c>
      <c r="AM377" s="399">
        <f t="shared" si="159"/>
        <v>1619</v>
      </c>
      <c r="AN377" s="396">
        <v>574</v>
      </c>
      <c r="AO377" s="397">
        <v>571</v>
      </c>
      <c r="AP377" s="398">
        <f t="shared" si="160"/>
        <v>1145</v>
      </c>
      <c r="AQ377" s="397">
        <v>555</v>
      </c>
      <c r="AR377" s="397">
        <v>491</v>
      </c>
      <c r="AS377" s="399">
        <f t="shared" si="161"/>
        <v>1046</v>
      </c>
      <c r="AT377" s="396">
        <v>430</v>
      </c>
      <c r="AU377" s="397">
        <v>420</v>
      </c>
      <c r="AV377" s="398">
        <f t="shared" si="162"/>
        <v>850</v>
      </c>
      <c r="AW377" s="397">
        <v>307</v>
      </c>
      <c r="AX377" s="397">
        <v>311</v>
      </c>
      <c r="AY377" s="399">
        <f t="shared" si="163"/>
        <v>618</v>
      </c>
      <c r="AZ377" s="396">
        <v>241</v>
      </c>
      <c r="BA377" s="397">
        <v>224</v>
      </c>
      <c r="BB377" s="398">
        <f t="shared" si="164"/>
        <v>465</v>
      </c>
      <c r="BC377" s="397">
        <v>289</v>
      </c>
      <c r="BD377" s="397">
        <v>212</v>
      </c>
      <c r="BE377" s="399">
        <f t="shared" si="165"/>
        <v>501</v>
      </c>
      <c r="BF377" s="396">
        <v>126</v>
      </c>
      <c r="BG377" s="397">
        <v>90</v>
      </c>
      <c r="BH377" s="398">
        <f t="shared" si="166"/>
        <v>216</v>
      </c>
      <c r="BJ377" s="403">
        <f t="shared" si="176"/>
        <v>13581</v>
      </c>
      <c r="BK377" s="404">
        <f t="shared" si="176"/>
        <v>12536</v>
      </c>
      <c r="BL377" s="405">
        <f t="shared" si="168"/>
        <v>26117</v>
      </c>
    </row>
    <row r="378" spans="1:64" ht="15">
      <c r="A378" s="2428"/>
      <c r="B378" s="2437"/>
      <c r="C378" s="395" t="s">
        <v>2148</v>
      </c>
      <c r="D378" s="396">
        <v>461</v>
      </c>
      <c r="E378" s="397">
        <v>507</v>
      </c>
      <c r="F378" s="398">
        <f t="shared" si="148"/>
        <v>968</v>
      </c>
      <c r="G378" s="397">
        <v>845</v>
      </c>
      <c r="H378" s="397">
        <v>848</v>
      </c>
      <c r="I378" s="399">
        <f t="shared" si="149"/>
        <v>1693</v>
      </c>
      <c r="J378" s="396">
        <v>1483</v>
      </c>
      <c r="K378" s="397">
        <v>1491</v>
      </c>
      <c r="L378" s="398">
        <f t="shared" si="150"/>
        <v>2974</v>
      </c>
      <c r="M378" s="397">
        <v>1577</v>
      </c>
      <c r="N378" s="397">
        <v>1675</v>
      </c>
      <c r="O378" s="399">
        <f t="shared" si="151"/>
        <v>3252</v>
      </c>
      <c r="P378" s="396">
        <v>1817</v>
      </c>
      <c r="Q378" s="397">
        <v>1743</v>
      </c>
      <c r="R378" s="398">
        <f t="shared" si="152"/>
        <v>3560</v>
      </c>
      <c r="S378" s="397">
        <v>1699</v>
      </c>
      <c r="T378" s="397">
        <v>1341</v>
      </c>
      <c r="U378" s="399">
        <f t="shared" si="153"/>
        <v>3040</v>
      </c>
      <c r="V378" s="396">
        <v>1314</v>
      </c>
      <c r="W378" s="397">
        <v>964</v>
      </c>
      <c r="X378" s="398">
        <f t="shared" si="154"/>
        <v>2278</v>
      </c>
      <c r="Y378" s="397">
        <v>1370</v>
      </c>
      <c r="Z378" s="397">
        <v>1041</v>
      </c>
      <c r="AA378" s="399">
        <f t="shared" si="155"/>
        <v>2411</v>
      </c>
      <c r="AB378" s="396">
        <v>1459</v>
      </c>
      <c r="AC378" s="397">
        <v>1183</v>
      </c>
      <c r="AD378" s="398">
        <f t="shared" si="156"/>
        <v>2642</v>
      </c>
      <c r="AE378" s="397">
        <v>1516</v>
      </c>
      <c r="AF378" s="397">
        <v>1241</v>
      </c>
      <c r="AG378" s="399">
        <f t="shared" si="157"/>
        <v>2757</v>
      </c>
      <c r="AH378" s="396">
        <v>1473</v>
      </c>
      <c r="AI378" s="397">
        <v>1254</v>
      </c>
      <c r="AJ378" s="398">
        <f t="shared" si="158"/>
        <v>2727</v>
      </c>
      <c r="AK378" s="397">
        <v>1198</v>
      </c>
      <c r="AL378" s="397">
        <v>1010</v>
      </c>
      <c r="AM378" s="399">
        <f t="shared" si="159"/>
        <v>2208</v>
      </c>
      <c r="AN378" s="396">
        <v>1005</v>
      </c>
      <c r="AO378" s="397">
        <v>883</v>
      </c>
      <c r="AP378" s="398">
        <f t="shared" si="160"/>
        <v>1888</v>
      </c>
      <c r="AQ378" s="397">
        <v>867</v>
      </c>
      <c r="AR378" s="397">
        <v>764</v>
      </c>
      <c r="AS378" s="399">
        <f t="shared" si="161"/>
        <v>1631</v>
      </c>
      <c r="AT378" s="396">
        <v>710</v>
      </c>
      <c r="AU378" s="397">
        <v>667</v>
      </c>
      <c r="AV378" s="398">
        <f t="shared" si="162"/>
        <v>1377</v>
      </c>
      <c r="AW378" s="397">
        <v>504</v>
      </c>
      <c r="AX378" s="397">
        <v>489</v>
      </c>
      <c r="AY378" s="399">
        <f t="shared" si="163"/>
        <v>993</v>
      </c>
      <c r="AZ378" s="396">
        <v>403</v>
      </c>
      <c r="BA378" s="397">
        <v>325</v>
      </c>
      <c r="BB378" s="398">
        <f t="shared" si="164"/>
        <v>728</v>
      </c>
      <c r="BC378" s="397">
        <v>361</v>
      </c>
      <c r="BD378" s="397">
        <v>236</v>
      </c>
      <c r="BE378" s="399">
        <f t="shared" si="165"/>
        <v>597</v>
      </c>
      <c r="BF378" s="396">
        <v>168</v>
      </c>
      <c r="BG378" s="397">
        <v>106</v>
      </c>
      <c r="BH378" s="398">
        <f t="shared" si="166"/>
        <v>274</v>
      </c>
      <c r="BJ378" s="403">
        <f t="shared" si="176"/>
        <v>20230</v>
      </c>
      <c r="BK378" s="404">
        <f t="shared" si="176"/>
        <v>17768</v>
      </c>
      <c r="BL378" s="405">
        <f t="shared" si="168"/>
        <v>37998</v>
      </c>
    </row>
    <row r="379" spans="1:64" ht="15">
      <c r="A379" s="2428"/>
      <c r="B379" s="2437"/>
      <c r="C379" s="406" t="s">
        <v>2149</v>
      </c>
      <c r="D379" s="407">
        <v>825</v>
      </c>
      <c r="E379" s="408">
        <v>788</v>
      </c>
      <c r="F379" s="409">
        <f t="shared" si="148"/>
        <v>1613</v>
      </c>
      <c r="G379" s="408">
        <v>1439</v>
      </c>
      <c r="H379" s="408">
        <v>1513</v>
      </c>
      <c r="I379" s="410">
        <f t="shared" si="149"/>
        <v>2952</v>
      </c>
      <c r="J379" s="407">
        <v>2412</v>
      </c>
      <c r="K379" s="408">
        <v>2568</v>
      </c>
      <c r="L379" s="409">
        <f t="shared" si="150"/>
        <v>4980</v>
      </c>
      <c r="M379" s="408">
        <v>2671</v>
      </c>
      <c r="N379" s="408">
        <v>2899</v>
      </c>
      <c r="O379" s="410">
        <f t="shared" si="151"/>
        <v>5570</v>
      </c>
      <c r="P379" s="407">
        <v>3009</v>
      </c>
      <c r="Q379" s="408">
        <v>3059</v>
      </c>
      <c r="R379" s="409">
        <f t="shared" si="152"/>
        <v>6068</v>
      </c>
      <c r="S379" s="408">
        <v>2818</v>
      </c>
      <c r="T379" s="408">
        <v>2399</v>
      </c>
      <c r="U379" s="410">
        <f t="shared" si="153"/>
        <v>5217</v>
      </c>
      <c r="V379" s="407">
        <v>2264</v>
      </c>
      <c r="W379" s="408">
        <v>1747</v>
      </c>
      <c r="X379" s="409">
        <f t="shared" si="154"/>
        <v>4011</v>
      </c>
      <c r="Y379" s="408">
        <v>2333</v>
      </c>
      <c r="Z379" s="408">
        <v>1698</v>
      </c>
      <c r="AA379" s="410">
        <f t="shared" si="155"/>
        <v>4031</v>
      </c>
      <c r="AB379" s="407">
        <v>2581</v>
      </c>
      <c r="AC379" s="408">
        <v>2106</v>
      </c>
      <c r="AD379" s="409">
        <f t="shared" si="156"/>
        <v>4687</v>
      </c>
      <c r="AE379" s="408">
        <v>2455</v>
      </c>
      <c r="AF379" s="408">
        <v>2107</v>
      </c>
      <c r="AG379" s="410">
        <f t="shared" si="157"/>
        <v>4562</v>
      </c>
      <c r="AH379" s="407">
        <v>2559</v>
      </c>
      <c r="AI379" s="408">
        <v>2135</v>
      </c>
      <c r="AJ379" s="409">
        <f t="shared" si="158"/>
        <v>4694</v>
      </c>
      <c r="AK379" s="408">
        <v>2105</v>
      </c>
      <c r="AL379" s="408">
        <v>1792</v>
      </c>
      <c r="AM379" s="410">
        <f t="shared" si="159"/>
        <v>3897</v>
      </c>
      <c r="AN379" s="407">
        <v>1705</v>
      </c>
      <c r="AO379" s="408">
        <v>1418</v>
      </c>
      <c r="AP379" s="409">
        <f t="shared" si="160"/>
        <v>3123</v>
      </c>
      <c r="AQ379" s="408">
        <v>1463</v>
      </c>
      <c r="AR379" s="408">
        <v>1216</v>
      </c>
      <c r="AS379" s="410">
        <f t="shared" si="161"/>
        <v>2679</v>
      </c>
      <c r="AT379" s="407">
        <v>1305</v>
      </c>
      <c r="AU379" s="408">
        <v>1017</v>
      </c>
      <c r="AV379" s="409">
        <f t="shared" si="162"/>
        <v>2322</v>
      </c>
      <c r="AW379" s="408">
        <v>878</v>
      </c>
      <c r="AX379" s="408">
        <v>791</v>
      </c>
      <c r="AY379" s="410">
        <f t="shared" si="163"/>
        <v>1669</v>
      </c>
      <c r="AZ379" s="407">
        <v>702</v>
      </c>
      <c r="BA379" s="408">
        <v>508</v>
      </c>
      <c r="BB379" s="409">
        <f t="shared" si="164"/>
        <v>1210</v>
      </c>
      <c r="BC379" s="408">
        <v>716</v>
      </c>
      <c r="BD379" s="408">
        <v>401</v>
      </c>
      <c r="BE379" s="410">
        <f t="shared" si="165"/>
        <v>1117</v>
      </c>
      <c r="BF379" s="407">
        <v>321</v>
      </c>
      <c r="BG379" s="408">
        <v>179</v>
      </c>
      <c r="BH379" s="409">
        <f t="shared" si="166"/>
        <v>500</v>
      </c>
      <c r="BJ379" s="411">
        <f t="shared" si="176"/>
        <v>34561</v>
      </c>
      <c r="BK379" s="412">
        <f t="shared" si="176"/>
        <v>30341</v>
      </c>
      <c r="BL379" s="413">
        <f t="shared" si="168"/>
        <v>64902</v>
      </c>
    </row>
    <row r="380" spans="1:64" ht="15">
      <c r="A380" s="2429"/>
      <c r="B380" s="2432" t="s">
        <v>569</v>
      </c>
      <c r="C380" s="2422" t="s">
        <v>1810</v>
      </c>
      <c r="D380" s="629">
        <f t="shared" ref="D380:BH380" si="177">SUM(D365:D379)</f>
        <v>10848</v>
      </c>
      <c r="E380" s="630">
        <f t="shared" si="177"/>
        <v>11365</v>
      </c>
      <c r="F380" s="631">
        <f t="shared" si="177"/>
        <v>22213</v>
      </c>
      <c r="G380" s="632">
        <f t="shared" si="177"/>
        <v>19490</v>
      </c>
      <c r="H380" s="632">
        <f t="shared" si="177"/>
        <v>20386</v>
      </c>
      <c r="I380" s="632">
        <f t="shared" si="177"/>
        <v>39876</v>
      </c>
      <c r="J380" s="629">
        <f t="shared" si="177"/>
        <v>33317</v>
      </c>
      <c r="K380" s="630">
        <f t="shared" si="177"/>
        <v>34935</v>
      </c>
      <c r="L380" s="631">
        <f t="shared" si="177"/>
        <v>68252</v>
      </c>
      <c r="M380" s="632">
        <f t="shared" si="177"/>
        <v>37053</v>
      </c>
      <c r="N380" s="632">
        <f t="shared" si="177"/>
        <v>38941</v>
      </c>
      <c r="O380" s="632">
        <f t="shared" si="177"/>
        <v>75994</v>
      </c>
      <c r="P380" s="629">
        <f t="shared" si="177"/>
        <v>42133</v>
      </c>
      <c r="Q380" s="630">
        <f t="shared" si="177"/>
        <v>42713</v>
      </c>
      <c r="R380" s="631">
        <f t="shared" si="177"/>
        <v>84846</v>
      </c>
      <c r="S380" s="632">
        <f t="shared" si="177"/>
        <v>42028</v>
      </c>
      <c r="T380" s="632">
        <f t="shared" si="177"/>
        <v>33972</v>
      </c>
      <c r="U380" s="632">
        <f t="shared" si="177"/>
        <v>76000</v>
      </c>
      <c r="V380" s="629">
        <f t="shared" si="177"/>
        <v>35955</v>
      </c>
      <c r="W380" s="630">
        <f t="shared" si="177"/>
        <v>26092</v>
      </c>
      <c r="X380" s="631">
        <f t="shared" si="177"/>
        <v>62047</v>
      </c>
      <c r="Y380" s="632">
        <f t="shared" si="177"/>
        <v>33655</v>
      </c>
      <c r="Z380" s="632">
        <f t="shared" si="177"/>
        <v>25549</v>
      </c>
      <c r="AA380" s="632">
        <f t="shared" si="177"/>
        <v>59204</v>
      </c>
      <c r="AB380" s="629">
        <f t="shared" si="177"/>
        <v>36151</v>
      </c>
      <c r="AC380" s="630">
        <f t="shared" si="177"/>
        <v>29243</v>
      </c>
      <c r="AD380" s="631">
        <f t="shared" si="177"/>
        <v>65394</v>
      </c>
      <c r="AE380" s="632">
        <f t="shared" si="177"/>
        <v>34995</v>
      </c>
      <c r="AF380" s="632">
        <f t="shared" si="177"/>
        <v>28911</v>
      </c>
      <c r="AG380" s="632">
        <f t="shared" si="177"/>
        <v>63906</v>
      </c>
      <c r="AH380" s="629">
        <f t="shared" si="177"/>
        <v>36507</v>
      </c>
      <c r="AI380" s="630">
        <f t="shared" si="177"/>
        <v>31196</v>
      </c>
      <c r="AJ380" s="631">
        <f t="shared" si="177"/>
        <v>67703</v>
      </c>
      <c r="AK380" s="632">
        <f t="shared" si="177"/>
        <v>30845</v>
      </c>
      <c r="AL380" s="632">
        <f t="shared" si="177"/>
        <v>26508</v>
      </c>
      <c r="AM380" s="632">
        <f t="shared" si="177"/>
        <v>57353</v>
      </c>
      <c r="AN380" s="629">
        <f t="shared" si="177"/>
        <v>24886</v>
      </c>
      <c r="AO380" s="630">
        <f t="shared" si="177"/>
        <v>21269</v>
      </c>
      <c r="AP380" s="631">
        <f t="shared" si="177"/>
        <v>46155</v>
      </c>
      <c r="AQ380" s="632">
        <f t="shared" si="177"/>
        <v>22382</v>
      </c>
      <c r="AR380" s="632">
        <f t="shared" si="177"/>
        <v>18934</v>
      </c>
      <c r="AS380" s="632">
        <f t="shared" si="177"/>
        <v>41316</v>
      </c>
      <c r="AT380" s="629">
        <f t="shared" si="177"/>
        <v>19106</v>
      </c>
      <c r="AU380" s="630">
        <f t="shared" si="177"/>
        <v>16052</v>
      </c>
      <c r="AV380" s="631">
        <f t="shared" si="177"/>
        <v>35158</v>
      </c>
      <c r="AW380" s="632">
        <f t="shared" si="177"/>
        <v>14433</v>
      </c>
      <c r="AX380" s="632">
        <f t="shared" si="177"/>
        <v>11992</v>
      </c>
      <c r="AY380" s="632">
        <f t="shared" si="177"/>
        <v>26425</v>
      </c>
      <c r="AZ380" s="629">
        <f t="shared" si="177"/>
        <v>11136</v>
      </c>
      <c r="BA380" s="630">
        <f t="shared" si="177"/>
        <v>8175</v>
      </c>
      <c r="BB380" s="631">
        <f t="shared" si="177"/>
        <v>19311</v>
      </c>
      <c r="BC380" s="632">
        <f t="shared" si="177"/>
        <v>11157</v>
      </c>
      <c r="BD380" s="632">
        <f t="shared" si="177"/>
        <v>6400</v>
      </c>
      <c r="BE380" s="632">
        <f t="shared" si="177"/>
        <v>17557</v>
      </c>
      <c r="BF380" s="629">
        <f t="shared" si="177"/>
        <v>5233</v>
      </c>
      <c r="BG380" s="630">
        <f t="shared" si="177"/>
        <v>2895</v>
      </c>
      <c r="BH380" s="630">
        <f t="shared" si="177"/>
        <v>8128</v>
      </c>
      <c r="BJ380" s="644">
        <f>SUM(BJ365:BJ379)</f>
        <v>501310</v>
      </c>
      <c r="BK380" s="645">
        <f>SUM(BK365:BK379)</f>
        <v>435528</v>
      </c>
      <c r="BL380" s="646">
        <f>SUM(BL365:BL379)</f>
        <v>936838</v>
      </c>
    </row>
    <row r="381" spans="1:64">
      <c r="A381" s="625"/>
      <c r="B381" s="482" t="s">
        <v>2150</v>
      </c>
      <c r="C381" s="425" t="s">
        <v>2150</v>
      </c>
      <c r="D381" s="426">
        <v>9419</v>
      </c>
      <c r="E381" s="427">
        <v>9828</v>
      </c>
      <c r="F381" s="428">
        <f t="shared" si="148"/>
        <v>19247</v>
      </c>
      <c r="G381" s="427">
        <v>7828</v>
      </c>
      <c r="H381" s="427">
        <v>8254</v>
      </c>
      <c r="I381" s="429">
        <f t="shared" si="149"/>
        <v>16082</v>
      </c>
      <c r="J381" s="426">
        <v>9971</v>
      </c>
      <c r="K381" s="427">
        <v>10369</v>
      </c>
      <c r="L381" s="428">
        <f t="shared" si="150"/>
        <v>20340</v>
      </c>
      <c r="M381" s="427">
        <v>9265</v>
      </c>
      <c r="N381" s="427">
        <v>10011</v>
      </c>
      <c r="O381" s="429">
        <f t="shared" si="151"/>
        <v>19276</v>
      </c>
      <c r="P381" s="426">
        <v>8630</v>
      </c>
      <c r="Q381" s="427">
        <v>9636</v>
      </c>
      <c r="R381" s="428">
        <f t="shared" si="152"/>
        <v>18266</v>
      </c>
      <c r="S381" s="427">
        <v>5652</v>
      </c>
      <c r="T381" s="427">
        <v>4797</v>
      </c>
      <c r="U381" s="429">
        <f t="shared" si="153"/>
        <v>10449</v>
      </c>
      <c r="V381" s="426">
        <v>5796</v>
      </c>
      <c r="W381" s="427">
        <v>5707</v>
      </c>
      <c r="X381" s="428">
        <f t="shared" si="154"/>
        <v>11503</v>
      </c>
      <c r="Y381" s="427">
        <v>5053</v>
      </c>
      <c r="Z381" s="427">
        <v>5505</v>
      </c>
      <c r="AA381" s="429">
        <f t="shared" si="155"/>
        <v>10558</v>
      </c>
      <c r="AB381" s="426">
        <v>4906</v>
      </c>
      <c r="AC381" s="427">
        <v>5171</v>
      </c>
      <c r="AD381" s="428">
        <f t="shared" si="156"/>
        <v>10077</v>
      </c>
      <c r="AE381" s="427">
        <v>4445</v>
      </c>
      <c r="AF381" s="427">
        <v>3633</v>
      </c>
      <c r="AG381" s="429">
        <f t="shared" si="157"/>
        <v>8078</v>
      </c>
      <c r="AH381" s="426">
        <v>4176</v>
      </c>
      <c r="AI381" s="427">
        <v>3714</v>
      </c>
      <c r="AJ381" s="428">
        <f t="shared" si="158"/>
        <v>7890</v>
      </c>
      <c r="AK381" s="427">
        <v>3503</v>
      </c>
      <c r="AL381" s="427">
        <v>3868</v>
      </c>
      <c r="AM381" s="429">
        <f t="shared" si="159"/>
        <v>7371</v>
      </c>
      <c r="AN381" s="426">
        <v>2690</v>
      </c>
      <c r="AO381" s="427">
        <v>3611</v>
      </c>
      <c r="AP381" s="428">
        <f t="shared" si="160"/>
        <v>6301</v>
      </c>
      <c r="AQ381" s="427">
        <v>2424</v>
      </c>
      <c r="AR381" s="427">
        <v>3194</v>
      </c>
      <c r="AS381" s="429">
        <f t="shared" si="161"/>
        <v>5618</v>
      </c>
      <c r="AT381" s="426">
        <v>2428</v>
      </c>
      <c r="AU381" s="427">
        <v>2822</v>
      </c>
      <c r="AV381" s="428">
        <f t="shared" si="162"/>
        <v>5250</v>
      </c>
      <c r="AW381" s="427">
        <v>2367</v>
      </c>
      <c r="AX381" s="427">
        <v>2627</v>
      </c>
      <c r="AY381" s="429">
        <f t="shared" si="163"/>
        <v>4994</v>
      </c>
      <c r="AZ381" s="426">
        <v>2062</v>
      </c>
      <c r="BA381" s="427">
        <v>2148</v>
      </c>
      <c r="BB381" s="428">
        <f t="shared" si="164"/>
        <v>4210</v>
      </c>
      <c r="BC381" s="427">
        <v>6768</v>
      </c>
      <c r="BD381" s="427">
        <v>7477</v>
      </c>
      <c r="BE381" s="429">
        <f t="shared" si="165"/>
        <v>14245</v>
      </c>
      <c r="BF381" s="426">
        <v>3634</v>
      </c>
      <c r="BG381" s="427">
        <v>4056</v>
      </c>
      <c r="BH381" s="428">
        <f t="shared" si="166"/>
        <v>7690</v>
      </c>
      <c r="BJ381" s="430">
        <f>BF381+D381+G381+J381+M381+P381+S381+V381+Y381+AB381+AE381+AH381+AK381+AN381+AQ381+AT381+AW381+AZ381+BC381</f>
        <v>101017</v>
      </c>
      <c r="BK381" s="431">
        <f>BG381+E381+H381+K381+N381+Q381+T381+W381+Z381+AC381+AF381+AI381+AL381+AO381+AR381+AU381+AX381+BA381+BD381</f>
        <v>106428</v>
      </c>
      <c r="BL381" s="432">
        <f t="shared" si="168"/>
        <v>207445</v>
      </c>
    </row>
    <row r="382" spans="1:64">
      <c r="A382" s="626"/>
      <c r="B382" s="2432" t="s">
        <v>569</v>
      </c>
      <c r="C382" s="2422" t="s">
        <v>1810</v>
      </c>
      <c r="D382" s="1136">
        <f t="shared" ref="D382:BH382" si="178">SUM(D381)</f>
        <v>9419</v>
      </c>
      <c r="E382" s="1137">
        <f t="shared" si="178"/>
        <v>9828</v>
      </c>
      <c r="F382" s="1138">
        <f t="shared" si="178"/>
        <v>19247</v>
      </c>
      <c r="G382" s="1137">
        <f t="shared" si="178"/>
        <v>7828</v>
      </c>
      <c r="H382" s="1137">
        <f t="shared" si="178"/>
        <v>8254</v>
      </c>
      <c r="I382" s="1137">
        <f t="shared" si="178"/>
        <v>16082</v>
      </c>
      <c r="J382" s="1136">
        <f t="shared" si="178"/>
        <v>9971</v>
      </c>
      <c r="K382" s="1137">
        <f t="shared" si="178"/>
        <v>10369</v>
      </c>
      <c r="L382" s="1138">
        <f t="shared" si="178"/>
        <v>20340</v>
      </c>
      <c r="M382" s="1137">
        <f t="shared" si="178"/>
        <v>9265</v>
      </c>
      <c r="N382" s="1137">
        <f t="shared" si="178"/>
        <v>10011</v>
      </c>
      <c r="O382" s="1137">
        <f t="shared" si="178"/>
        <v>19276</v>
      </c>
      <c r="P382" s="1136">
        <f t="shared" si="178"/>
        <v>8630</v>
      </c>
      <c r="Q382" s="1137">
        <f t="shared" si="178"/>
        <v>9636</v>
      </c>
      <c r="R382" s="1138">
        <f t="shared" si="178"/>
        <v>18266</v>
      </c>
      <c r="S382" s="1137">
        <f t="shared" si="178"/>
        <v>5652</v>
      </c>
      <c r="T382" s="1137">
        <f t="shared" si="178"/>
        <v>4797</v>
      </c>
      <c r="U382" s="1137">
        <f t="shared" si="178"/>
        <v>10449</v>
      </c>
      <c r="V382" s="1136">
        <f t="shared" si="178"/>
        <v>5796</v>
      </c>
      <c r="W382" s="1137">
        <f t="shared" si="178"/>
        <v>5707</v>
      </c>
      <c r="X382" s="1138">
        <f t="shared" si="178"/>
        <v>11503</v>
      </c>
      <c r="Y382" s="1137">
        <f t="shared" si="178"/>
        <v>5053</v>
      </c>
      <c r="Z382" s="1137">
        <f t="shared" si="178"/>
        <v>5505</v>
      </c>
      <c r="AA382" s="1137">
        <f t="shared" si="178"/>
        <v>10558</v>
      </c>
      <c r="AB382" s="1136">
        <f t="shared" si="178"/>
        <v>4906</v>
      </c>
      <c r="AC382" s="1137">
        <f t="shared" si="178"/>
        <v>5171</v>
      </c>
      <c r="AD382" s="1138">
        <f t="shared" si="178"/>
        <v>10077</v>
      </c>
      <c r="AE382" s="1137">
        <f t="shared" si="178"/>
        <v>4445</v>
      </c>
      <c r="AF382" s="1137">
        <f t="shared" si="178"/>
        <v>3633</v>
      </c>
      <c r="AG382" s="1137">
        <f t="shared" si="178"/>
        <v>8078</v>
      </c>
      <c r="AH382" s="1136">
        <f t="shared" si="178"/>
        <v>4176</v>
      </c>
      <c r="AI382" s="1137">
        <f t="shared" si="178"/>
        <v>3714</v>
      </c>
      <c r="AJ382" s="1138">
        <f t="shared" si="178"/>
        <v>7890</v>
      </c>
      <c r="AK382" s="1137">
        <f t="shared" si="178"/>
        <v>3503</v>
      </c>
      <c r="AL382" s="1137">
        <f t="shared" si="178"/>
        <v>3868</v>
      </c>
      <c r="AM382" s="1137">
        <f t="shared" si="178"/>
        <v>7371</v>
      </c>
      <c r="AN382" s="1136">
        <f t="shared" si="178"/>
        <v>2690</v>
      </c>
      <c r="AO382" s="1137">
        <f t="shared" si="178"/>
        <v>3611</v>
      </c>
      <c r="AP382" s="1138">
        <f t="shared" si="178"/>
        <v>6301</v>
      </c>
      <c r="AQ382" s="1137">
        <f t="shared" si="178"/>
        <v>2424</v>
      </c>
      <c r="AR382" s="1137">
        <f t="shared" si="178"/>
        <v>3194</v>
      </c>
      <c r="AS382" s="1137">
        <f t="shared" si="178"/>
        <v>5618</v>
      </c>
      <c r="AT382" s="1136">
        <f t="shared" si="178"/>
        <v>2428</v>
      </c>
      <c r="AU382" s="1137">
        <f t="shared" si="178"/>
        <v>2822</v>
      </c>
      <c r="AV382" s="1138">
        <f t="shared" si="178"/>
        <v>5250</v>
      </c>
      <c r="AW382" s="1137">
        <f t="shared" si="178"/>
        <v>2367</v>
      </c>
      <c r="AX382" s="1137">
        <f t="shared" si="178"/>
        <v>2627</v>
      </c>
      <c r="AY382" s="1137">
        <f t="shared" si="178"/>
        <v>4994</v>
      </c>
      <c r="AZ382" s="1136">
        <f t="shared" si="178"/>
        <v>2062</v>
      </c>
      <c r="BA382" s="1137">
        <f t="shared" si="178"/>
        <v>2148</v>
      </c>
      <c r="BB382" s="1138">
        <f t="shared" si="178"/>
        <v>4210</v>
      </c>
      <c r="BC382" s="1137">
        <f t="shared" si="178"/>
        <v>6768</v>
      </c>
      <c r="BD382" s="1137">
        <f t="shared" si="178"/>
        <v>7477</v>
      </c>
      <c r="BE382" s="1137">
        <f t="shared" si="178"/>
        <v>14245</v>
      </c>
      <c r="BF382" s="1136">
        <f t="shared" si="178"/>
        <v>3634</v>
      </c>
      <c r="BG382" s="1137">
        <f t="shared" si="178"/>
        <v>4056</v>
      </c>
      <c r="BH382" s="1137">
        <f t="shared" si="178"/>
        <v>7690</v>
      </c>
      <c r="BJ382" s="641">
        <f>SUM(BJ381)</f>
        <v>101017</v>
      </c>
      <c r="BK382" s="642">
        <f>SUM(BK381)</f>
        <v>106428</v>
      </c>
      <c r="BL382" s="643">
        <f>SUM(BL381)</f>
        <v>207445</v>
      </c>
    </row>
    <row r="383" spans="1:64" ht="16.5" thickBot="1">
      <c r="A383" s="627"/>
      <c r="B383" s="396"/>
      <c r="C383" s="434"/>
      <c r="D383" s="396"/>
      <c r="E383" s="397"/>
      <c r="F383" s="398"/>
      <c r="G383" s="435"/>
      <c r="H383" s="435"/>
      <c r="I383" s="436"/>
      <c r="J383" s="396"/>
      <c r="K383" s="397"/>
      <c r="L383" s="398"/>
      <c r="M383" s="435"/>
      <c r="N383" s="435"/>
      <c r="O383" s="436"/>
      <c r="P383" s="396"/>
      <c r="Q383" s="397"/>
      <c r="R383" s="398"/>
      <c r="S383" s="435"/>
      <c r="T383" s="435"/>
      <c r="U383" s="436"/>
      <c r="V383" s="396"/>
      <c r="W383" s="397"/>
      <c r="X383" s="398"/>
      <c r="Y383" s="435"/>
      <c r="Z383" s="435"/>
      <c r="AA383" s="436"/>
      <c r="AB383" s="396"/>
      <c r="AC383" s="397"/>
      <c r="AD383" s="398"/>
      <c r="AE383" s="435"/>
      <c r="AF383" s="435"/>
      <c r="AG383" s="436"/>
      <c r="AH383" s="396"/>
      <c r="AI383" s="397"/>
      <c r="AJ383" s="398"/>
      <c r="AK383" s="435"/>
      <c r="AL383" s="435"/>
      <c r="AM383" s="436"/>
      <c r="AN383" s="396"/>
      <c r="AO383" s="397"/>
      <c r="AP383" s="398"/>
      <c r="AQ383" s="435"/>
      <c r="AR383" s="435"/>
      <c r="AS383" s="436"/>
      <c r="AT383" s="396"/>
      <c r="AU383" s="397"/>
      <c r="AV383" s="398"/>
      <c r="AW383" s="435"/>
      <c r="AX383" s="435"/>
      <c r="AY383" s="436"/>
      <c r="AZ383" s="396"/>
      <c r="BA383" s="397"/>
      <c r="BB383" s="398"/>
      <c r="BC383" s="435"/>
      <c r="BD383" s="435"/>
      <c r="BE383" s="436"/>
      <c r="BF383" s="396"/>
      <c r="BG383" s="397"/>
      <c r="BH383" s="399"/>
      <c r="BJ383" s="403"/>
      <c r="BK383" s="404"/>
      <c r="BL383" s="405"/>
    </row>
    <row r="384" spans="1:64" ht="16.5" thickBot="1">
      <c r="A384" s="1144"/>
      <c r="B384" s="2438" t="s">
        <v>2151</v>
      </c>
      <c r="C384" s="2439"/>
      <c r="D384" s="633">
        <f>D11+D19+D29+D39+D55+D76+D85+D96+D130+D161+D170+D175+D183+D198+D220+D242+D254+D268+D279+D287+D300+D311+D322+D327+D336+D345+D353+D364+D380+D382</f>
        <v>154188</v>
      </c>
      <c r="E384" s="634">
        <f t="shared" ref="E384:BH384" si="179">E11+E19+E29+E39+E55+E76+E85+E96+E130+E161+E170+E175+E183+E198+E220+E242+E254+E268+E279+E287+E300+E311+E322+E327+E336+E345+E353+E364+E380+E382</f>
        <v>161102</v>
      </c>
      <c r="F384" s="635">
        <f t="shared" si="179"/>
        <v>315290</v>
      </c>
      <c r="G384" s="633">
        <f t="shared" si="179"/>
        <v>257820</v>
      </c>
      <c r="H384" s="634">
        <f t="shared" si="179"/>
        <v>270906</v>
      </c>
      <c r="I384" s="635">
        <f t="shared" si="179"/>
        <v>528726</v>
      </c>
      <c r="J384" s="633">
        <f t="shared" si="179"/>
        <v>448184</v>
      </c>
      <c r="K384" s="634">
        <f t="shared" si="179"/>
        <v>469150</v>
      </c>
      <c r="L384" s="635">
        <f t="shared" si="179"/>
        <v>917334</v>
      </c>
      <c r="M384" s="633">
        <f t="shared" si="179"/>
        <v>494492</v>
      </c>
      <c r="N384" s="634">
        <f t="shared" si="179"/>
        <v>518179</v>
      </c>
      <c r="O384" s="635">
        <f t="shared" si="179"/>
        <v>1012671</v>
      </c>
      <c r="P384" s="633">
        <f t="shared" si="179"/>
        <v>554042</v>
      </c>
      <c r="Q384" s="634">
        <f t="shared" si="179"/>
        <v>561859</v>
      </c>
      <c r="R384" s="635">
        <f t="shared" si="179"/>
        <v>1115901</v>
      </c>
      <c r="S384" s="633">
        <f t="shared" si="179"/>
        <v>549552</v>
      </c>
      <c r="T384" s="634">
        <f t="shared" si="179"/>
        <v>456537</v>
      </c>
      <c r="U384" s="635">
        <f t="shared" si="179"/>
        <v>1006089</v>
      </c>
      <c r="V384" s="633">
        <f t="shared" si="179"/>
        <v>487272</v>
      </c>
      <c r="W384" s="634">
        <f t="shared" si="179"/>
        <v>353396</v>
      </c>
      <c r="X384" s="635">
        <f t="shared" si="179"/>
        <v>840668</v>
      </c>
      <c r="Y384" s="633">
        <f t="shared" si="179"/>
        <v>462700</v>
      </c>
      <c r="Z384" s="634">
        <f t="shared" si="179"/>
        <v>346343</v>
      </c>
      <c r="AA384" s="635">
        <f t="shared" si="179"/>
        <v>809043</v>
      </c>
      <c r="AB384" s="633">
        <f t="shared" si="179"/>
        <v>484466</v>
      </c>
      <c r="AC384" s="634">
        <f t="shared" si="179"/>
        <v>378891</v>
      </c>
      <c r="AD384" s="635">
        <f t="shared" si="179"/>
        <v>863357</v>
      </c>
      <c r="AE384" s="633">
        <f t="shared" si="179"/>
        <v>478388</v>
      </c>
      <c r="AF384" s="634">
        <f t="shared" si="179"/>
        <v>388973</v>
      </c>
      <c r="AG384" s="635">
        <f t="shared" si="179"/>
        <v>867361</v>
      </c>
      <c r="AH384" s="633">
        <f t="shared" si="179"/>
        <v>490905</v>
      </c>
      <c r="AI384" s="634">
        <f t="shared" si="179"/>
        <v>411576</v>
      </c>
      <c r="AJ384" s="635">
        <f t="shared" si="179"/>
        <v>902481</v>
      </c>
      <c r="AK384" s="633">
        <f t="shared" si="179"/>
        <v>424612</v>
      </c>
      <c r="AL384" s="634">
        <f t="shared" si="179"/>
        <v>363250</v>
      </c>
      <c r="AM384" s="635">
        <f t="shared" si="179"/>
        <v>787862</v>
      </c>
      <c r="AN384" s="633">
        <f t="shared" si="179"/>
        <v>345647</v>
      </c>
      <c r="AO384" s="634">
        <f t="shared" si="179"/>
        <v>295193</v>
      </c>
      <c r="AP384" s="635">
        <f t="shared" si="179"/>
        <v>640840</v>
      </c>
      <c r="AQ384" s="633">
        <f t="shared" si="179"/>
        <v>300640</v>
      </c>
      <c r="AR384" s="634">
        <f t="shared" si="179"/>
        <v>252423</v>
      </c>
      <c r="AS384" s="635">
        <f t="shared" si="179"/>
        <v>553063</v>
      </c>
      <c r="AT384" s="633">
        <f t="shared" si="179"/>
        <v>261563</v>
      </c>
      <c r="AU384" s="634">
        <f t="shared" si="179"/>
        <v>217391</v>
      </c>
      <c r="AV384" s="635">
        <f t="shared" si="179"/>
        <v>478954</v>
      </c>
      <c r="AW384" s="633">
        <f t="shared" si="179"/>
        <v>208576</v>
      </c>
      <c r="AX384" s="634">
        <f t="shared" si="179"/>
        <v>167220</v>
      </c>
      <c r="AY384" s="635">
        <f t="shared" si="179"/>
        <v>375796</v>
      </c>
      <c r="AZ384" s="633">
        <f t="shared" si="179"/>
        <v>167008</v>
      </c>
      <c r="BA384" s="634">
        <f t="shared" si="179"/>
        <v>122994</v>
      </c>
      <c r="BB384" s="635">
        <f t="shared" si="179"/>
        <v>290002</v>
      </c>
      <c r="BC384" s="633">
        <f t="shared" si="179"/>
        <v>183152</v>
      </c>
      <c r="BD384" s="634">
        <f t="shared" si="179"/>
        <v>109384</v>
      </c>
      <c r="BE384" s="635">
        <f t="shared" si="179"/>
        <v>292536</v>
      </c>
      <c r="BF384" s="634">
        <f t="shared" si="179"/>
        <v>83654</v>
      </c>
      <c r="BG384" s="634">
        <f t="shared" si="179"/>
        <v>49878</v>
      </c>
      <c r="BH384" s="636">
        <f t="shared" si="179"/>
        <v>133532</v>
      </c>
      <c r="BJ384" s="638">
        <f>BJ11+BJ19+BJ29+BJ39+BJ55+BJ76+BJ85+BJ96+BJ130+BJ161+BJ170+BJ175+BJ183+BJ198+BJ220+BJ242+BJ254+BJ268+BJ279+BJ287+BJ300+BJ311+BJ322+BJ327+BJ336+BJ345+BJ353+BJ364+BJ380+BJ382</f>
        <v>6836861</v>
      </c>
      <c r="BK384" s="639">
        <f>BK11+BK19+BK29+BK39+BK55+BK76+BK85+BK96+BK130+BK161+BK170+BK175+BK183+BK198+BK220+BK242+BK254+BK268+BK279+BK287+BK300+BK311+BK322+BK327+BK336+BK345+BK353+BK364+BK380+BK382</f>
        <v>5894645</v>
      </c>
      <c r="BL384" s="640">
        <f>BL11+BL19+BL29+BL39+BL55+BL76+BL85+BL96+BL130+BL161+BL170+BL175+BL183+BL198+BL220+BL242+BL254+BL268+BL279+BL287+BL300+BL311+BL322+BL327+BL336+BL345+BL353+BL364+BL380+BL382</f>
        <v>12731506</v>
      </c>
    </row>
    <row r="385" spans="1:64">
      <c r="A385" s="1145"/>
      <c r="B385" s="1034"/>
      <c r="C385" s="1034"/>
      <c r="D385" s="1034"/>
      <c r="E385" s="1034"/>
      <c r="F385" s="1034"/>
      <c r="G385" s="1034"/>
      <c r="H385" s="1034"/>
      <c r="I385" s="1034"/>
      <c r="J385" s="1034"/>
      <c r="K385" s="1034"/>
      <c r="L385" s="1034"/>
      <c r="M385" s="1034"/>
      <c r="N385" s="1034"/>
      <c r="O385" s="1034"/>
      <c r="P385" s="1034"/>
      <c r="Q385" s="1034"/>
      <c r="R385" s="1034"/>
      <c r="S385" s="1034"/>
      <c r="T385" s="1034"/>
      <c r="U385" s="1034"/>
      <c r="V385" s="1034"/>
      <c r="W385" s="1034"/>
      <c r="X385" s="1034"/>
      <c r="Y385" s="1034"/>
      <c r="Z385" s="1034"/>
      <c r="AA385" s="1034"/>
      <c r="AB385" s="1034"/>
      <c r="AC385" s="1034"/>
      <c r="AD385" s="1034"/>
      <c r="AE385" s="1034"/>
      <c r="AF385" s="1034"/>
      <c r="AG385" s="1034"/>
      <c r="AH385" s="1034"/>
      <c r="AI385" s="1034"/>
      <c r="AJ385" s="1034"/>
      <c r="AK385" s="1034"/>
      <c r="AL385" s="1034"/>
      <c r="AM385" s="1034"/>
      <c r="AN385" s="1034"/>
      <c r="AO385" s="1034"/>
      <c r="AP385" s="1034"/>
      <c r="AQ385" s="1034"/>
      <c r="AR385" s="1034"/>
      <c r="AS385" s="1034"/>
      <c r="AT385" s="1034"/>
      <c r="AU385" s="1034"/>
      <c r="AV385" s="1034"/>
      <c r="AW385" s="1034"/>
      <c r="AX385" s="1034"/>
      <c r="AY385" s="1034"/>
      <c r="AZ385" s="1034"/>
      <c r="BA385" s="1034"/>
      <c r="BB385" s="1034"/>
      <c r="BC385" s="1034"/>
      <c r="BD385" s="1034"/>
      <c r="BE385" s="1034"/>
      <c r="BF385" s="1034"/>
      <c r="BG385" s="1034"/>
      <c r="BH385" s="1034"/>
      <c r="BI385" s="2"/>
      <c r="BJ385" s="2"/>
      <c r="BK385" s="2"/>
      <c r="BL385" s="2"/>
    </row>
    <row r="386" spans="1:64" ht="15">
      <c r="A386" s="1121" t="s">
        <v>558</v>
      </c>
      <c r="B386" s="1146"/>
      <c r="C386" s="1146"/>
      <c r="D386" s="1146"/>
      <c r="E386" s="1146"/>
      <c r="F386" s="1146"/>
      <c r="G386" s="1146"/>
      <c r="H386" s="1146"/>
      <c r="I386" s="1146"/>
      <c r="J386" s="1146"/>
      <c r="K386" s="1146"/>
      <c r="L386" s="1146"/>
      <c r="M386" s="1146"/>
      <c r="N386" s="1146"/>
      <c r="O386" s="1146"/>
      <c r="P386" s="1146"/>
      <c r="Q386" s="1146"/>
      <c r="R386" s="1146"/>
      <c r="S386" s="1146"/>
      <c r="T386" s="1146"/>
      <c r="U386" s="1146"/>
      <c r="V386" s="1146"/>
      <c r="W386" s="1146"/>
      <c r="X386" s="1146"/>
      <c r="Y386" s="1146"/>
      <c r="Z386" s="1146"/>
      <c r="AA386" s="1146"/>
      <c r="AB386" s="1146"/>
      <c r="AC386" s="1146"/>
      <c r="AD386" s="1146"/>
      <c r="AE386" s="1146"/>
      <c r="AF386" s="1146"/>
      <c r="AG386" s="1146"/>
      <c r="AH386" s="1146"/>
      <c r="AI386" s="1146"/>
      <c r="AJ386" s="1146"/>
      <c r="AK386" s="1146"/>
      <c r="AL386" s="1146"/>
      <c r="AM386" s="1146"/>
      <c r="AN386" s="1146"/>
      <c r="AO386" s="1146"/>
      <c r="AP386" s="1146"/>
      <c r="AQ386" s="1146"/>
      <c r="AR386" s="1146"/>
      <c r="AS386" s="1146"/>
      <c r="AT386" s="1146"/>
      <c r="AU386" s="1146"/>
      <c r="AV386" s="1146"/>
      <c r="AW386" s="1146"/>
      <c r="AX386" s="1146"/>
      <c r="AY386" s="1146"/>
      <c r="AZ386" s="1146"/>
      <c r="BA386" s="1146"/>
      <c r="BB386" s="1146"/>
      <c r="BC386" s="1146"/>
      <c r="BD386" s="1146"/>
      <c r="BE386" s="1146"/>
      <c r="BF386" s="1146"/>
      <c r="BG386" s="1146"/>
      <c r="BH386" s="1146"/>
      <c r="BI386" s="2"/>
      <c r="BJ386" s="1147"/>
      <c r="BK386" s="1147"/>
      <c r="BL386" s="1147"/>
    </row>
    <row r="387" spans="1:64" ht="15">
      <c r="A387" s="2" t="s">
        <v>1315</v>
      </c>
      <c r="B387" s="1034"/>
      <c r="C387" s="1034"/>
      <c r="D387" s="1034"/>
      <c r="E387" s="1034"/>
      <c r="F387" s="1034"/>
      <c r="G387" s="1034"/>
      <c r="H387" s="1034"/>
      <c r="I387" s="1034"/>
      <c r="J387" s="1034"/>
      <c r="K387" s="1034"/>
      <c r="L387" s="1034"/>
      <c r="M387" s="1034"/>
      <c r="N387" s="1034"/>
      <c r="O387" s="1034"/>
      <c r="P387" s="1034"/>
      <c r="Q387" s="1034"/>
      <c r="R387" s="1034"/>
      <c r="S387" s="1034"/>
      <c r="T387" s="1034"/>
      <c r="U387" s="1034"/>
      <c r="V387" s="1034"/>
      <c r="W387" s="1034"/>
      <c r="X387" s="1034"/>
      <c r="Y387" s="1034"/>
      <c r="Z387" s="1034"/>
      <c r="AA387" s="1034"/>
      <c r="AB387" s="1034"/>
      <c r="AC387" s="1034"/>
      <c r="AD387" s="1034"/>
      <c r="AE387" s="1034"/>
      <c r="AF387" s="1034"/>
      <c r="AG387" s="1034"/>
      <c r="AH387" s="1034"/>
      <c r="AI387" s="1034"/>
      <c r="AJ387" s="1034"/>
      <c r="AK387" s="1034"/>
      <c r="AL387" s="1034"/>
      <c r="AM387" s="1034"/>
      <c r="AN387" s="1034"/>
      <c r="AO387" s="1034"/>
      <c r="AP387" s="1034"/>
      <c r="AQ387" s="1034"/>
      <c r="AR387" s="1034"/>
      <c r="AS387" s="1034"/>
      <c r="AT387" s="1034"/>
      <c r="AU387" s="1034"/>
      <c r="AV387" s="1034"/>
      <c r="AW387" s="1034"/>
      <c r="AX387" s="1034"/>
      <c r="AY387" s="1034"/>
      <c r="AZ387" s="1034"/>
      <c r="BA387" s="1034"/>
      <c r="BB387" s="1034"/>
      <c r="BC387" s="1034"/>
      <c r="BD387" s="1034"/>
      <c r="BE387" s="1034"/>
      <c r="BF387" s="1034"/>
      <c r="BG387" s="1034"/>
      <c r="BH387" s="1034"/>
      <c r="BI387" s="2"/>
      <c r="BJ387" s="2"/>
      <c r="BK387" s="2"/>
      <c r="BL387" s="2"/>
    </row>
    <row r="388" spans="1:64">
      <c r="A388" s="1148"/>
      <c r="B388" s="1034"/>
      <c r="C388" s="1034"/>
      <c r="D388" s="1034"/>
      <c r="E388" s="1034"/>
      <c r="F388" s="1034"/>
      <c r="G388" s="1034"/>
      <c r="H388" s="1034"/>
      <c r="I388" s="1034"/>
      <c r="J388" s="1034"/>
      <c r="K388" s="1034"/>
      <c r="L388" s="1034"/>
      <c r="M388" s="1034"/>
      <c r="N388" s="1034"/>
      <c r="O388" s="1034"/>
      <c r="P388" s="1034"/>
      <c r="Q388" s="1034"/>
      <c r="R388" s="1034"/>
      <c r="S388" s="1034"/>
      <c r="T388" s="1034"/>
      <c r="U388" s="1034"/>
      <c r="V388" s="1034"/>
      <c r="W388" s="1034"/>
      <c r="X388" s="1034"/>
      <c r="Y388" s="1034"/>
      <c r="Z388" s="1034"/>
      <c r="AA388" s="1034"/>
      <c r="AB388" s="1034"/>
      <c r="AC388" s="1034"/>
      <c r="AD388" s="1034"/>
      <c r="AE388" s="1034"/>
      <c r="AF388" s="1034"/>
      <c r="AG388" s="1034"/>
      <c r="AH388" s="1034"/>
      <c r="AI388" s="1034"/>
      <c r="AJ388" s="1034"/>
      <c r="AK388" s="1034"/>
      <c r="AL388" s="1034"/>
      <c r="AM388" s="1034"/>
      <c r="AN388" s="1034"/>
      <c r="AO388" s="1034"/>
      <c r="AP388" s="1034"/>
      <c r="AQ388" s="1034"/>
      <c r="AR388" s="1034"/>
      <c r="AS388" s="1034"/>
      <c r="AT388" s="1034"/>
      <c r="AU388" s="1034"/>
      <c r="AV388" s="1034"/>
      <c r="AW388" s="1034"/>
      <c r="AX388" s="1034"/>
      <c r="AY388" s="1034"/>
      <c r="AZ388" s="1034"/>
      <c r="BA388" s="1034"/>
      <c r="BB388" s="1034"/>
      <c r="BC388" s="1034"/>
      <c r="BD388" s="1034"/>
      <c r="BE388" s="1034"/>
      <c r="BF388" s="1034"/>
      <c r="BG388" s="1034"/>
      <c r="BH388" s="1034"/>
      <c r="BI388" s="2"/>
      <c r="BJ388" s="2"/>
      <c r="BK388" s="2"/>
      <c r="BL388" s="2"/>
    </row>
    <row r="389" spans="1:64">
      <c r="A389" s="1148"/>
      <c r="B389" s="1034"/>
      <c r="C389" s="1034"/>
      <c r="D389" s="1034"/>
      <c r="E389" s="1034"/>
      <c r="F389" s="1034"/>
      <c r="G389" s="1034"/>
      <c r="H389" s="1034"/>
      <c r="I389" s="1034"/>
      <c r="J389" s="1034"/>
      <c r="K389" s="1034"/>
      <c r="L389" s="1034"/>
      <c r="M389" s="1034"/>
      <c r="N389" s="1034"/>
      <c r="O389" s="1034"/>
      <c r="P389" s="1034"/>
      <c r="Q389" s="1034"/>
      <c r="R389" s="1034"/>
      <c r="S389" s="1034"/>
      <c r="T389" s="1034"/>
      <c r="U389" s="1034"/>
      <c r="V389" s="1034"/>
      <c r="W389" s="1034"/>
      <c r="X389" s="1034"/>
      <c r="Y389" s="1034"/>
      <c r="Z389" s="1034"/>
      <c r="AA389" s="1034"/>
      <c r="AB389" s="1034"/>
      <c r="AC389" s="1034"/>
      <c r="AD389" s="1034"/>
      <c r="AE389" s="1034"/>
      <c r="AF389" s="1034"/>
      <c r="AG389" s="1034"/>
      <c r="AH389" s="1034"/>
      <c r="AI389" s="1034"/>
      <c r="AJ389" s="1034"/>
      <c r="AK389" s="1034"/>
      <c r="AL389" s="1034"/>
      <c r="AM389" s="1034"/>
      <c r="AN389" s="1034"/>
      <c r="AO389" s="1034"/>
      <c r="AP389" s="1034"/>
      <c r="AQ389" s="1034"/>
      <c r="AR389" s="1034"/>
      <c r="AS389" s="1034"/>
      <c r="AT389" s="1034"/>
      <c r="AU389" s="1034"/>
      <c r="AV389" s="1034"/>
      <c r="AW389" s="1034"/>
      <c r="AX389" s="1034"/>
      <c r="AY389" s="1034"/>
      <c r="AZ389" s="1034"/>
      <c r="BA389" s="1034"/>
      <c r="BB389" s="1034"/>
      <c r="BC389" s="1034"/>
      <c r="BD389" s="1034"/>
      <c r="BE389" s="1034"/>
      <c r="BF389" s="1034"/>
      <c r="BG389" s="1034"/>
      <c r="BH389" s="1034"/>
      <c r="BI389" s="2"/>
      <c r="BJ389" s="2"/>
      <c r="BK389" s="2"/>
      <c r="BL389" s="2"/>
    </row>
    <row r="390" spans="1:64">
      <c r="A390" s="1148"/>
      <c r="B390" s="1034"/>
      <c r="C390" s="1034"/>
      <c r="D390" s="1034"/>
      <c r="E390" s="1034"/>
      <c r="F390" s="1034"/>
      <c r="G390" s="1034"/>
      <c r="H390" s="1034"/>
      <c r="I390" s="1034"/>
      <c r="J390" s="1034"/>
      <c r="K390" s="1034"/>
      <c r="L390" s="1034"/>
      <c r="M390" s="1034"/>
      <c r="N390" s="1034"/>
      <c r="O390" s="1034"/>
      <c r="P390" s="1034"/>
      <c r="Q390" s="1034"/>
      <c r="R390" s="1034"/>
      <c r="S390" s="1034"/>
      <c r="T390" s="1034"/>
      <c r="U390" s="1034"/>
      <c r="V390" s="1034"/>
      <c r="W390" s="1034"/>
      <c r="X390" s="1034"/>
      <c r="Y390" s="1034"/>
      <c r="Z390" s="1034"/>
      <c r="AA390" s="1034"/>
      <c r="AB390" s="1034"/>
      <c r="AC390" s="1034"/>
      <c r="AD390" s="1034"/>
      <c r="AE390" s="1034"/>
      <c r="AF390" s="1034"/>
      <c r="AG390" s="1034"/>
      <c r="AH390" s="1034"/>
      <c r="AI390" s="1034"/>
      <c r="AJ390" s="1034"/>
      <c r="AK390" s="1034"/>
      <c r="AL390" s="1034"/>
      <c r="AM390" s="1034"/>
      <c r="AN390" s="1034"/>
      <c r="AO390" s="1034"/>
      <c r="AP390" s="1034"/>
      <c r="AQ390" s="1034"/>
      <c r="AR390" s="1034"/>
      <c r="AS390" s="1034"/>
      <c r="AT390" s="1034"/>
      <c r="AU390" s="1034"/>
      <c r="AV390" s="1034"/>
      <c r="AW390" s="1034"/>
      <c r="AX390" s="1034"/>
      <c r="AY390" s="1034"/>
      <c r="AZ390" s="1034"/>
      <c r="BA390" s="1034"/>
      <c r="BB390" s="1034"/>
      <c r="BC390" s="1034"/>
      <c r="BD390" s="1034"/>
      <c r="BE390" s="1034"/>
      <c r="BF390" s="1034"/>
      <c r="BG390" s="1034"/>
      <c r="BH390" s="1034"/>
      <c r="BI390" s="2"/>
      <c r="BJ390" s="2"/>
      <c r="BK390" s="2"/>
      <c r="BL390" s="2"/>
    </row>
    <row r="391" spans="1:64">
      <c r="A391" s="1148"/>
      <c r="B391" s="1034"/>
      <c r="C391" s="1034"/>
      <c r="D391" s="1034"/>
      <c r="E391" s="1034"/>
      <c r="F391" s="1034"/>
      <c r="G391" s="1034"/>
      <c r="H391" s="1034"/>
      <c r="I391" s="1034"/>
      <c r="J391" s="1034"/>
      <c r="K391" s="1034"/>
      <c r="L391" s="1034"/>
      <c r="M391" s="1034"/>
      <c r="N391" s="1034"/>
      <c r="O391" s="1034"/>
      <c r="P391" s="1034"/>
      <c r="Q391" s="1034"/>
      <c r="R391" s="1034"/>
      <c r="S391" s="1034"/>
      <c r="T391" s="1034"/>
      <c r="U391" s="1034"/>
      <c r="V391" s="1034"/>
      <c r="W391" s="1034"/>
      <c r="X391" s="1034"/>
      <c r="Y391" s="1034"/>
      <c r="Z391" s="1034"/>
      <c r="AA391" s="1034"/>
      <c r="AB391" s="1034"/>
      <c r="AC391" s="1034"/>
      <c r="AD391" s="1034"/>
      <c r="AE391" s="1034"/>
      <c r="AF391" s="1034"/>
      <c r="AG391" s="1034"/>
      <c r="AH391" s="1034"/>
      <c r="AI391" s="1034"/>
      <c r="AJ391" s="1034"/>
      <c r="AK391" s="1034"/>
      <c r="AL391" s="1034"/>
      <c r="AM391" s="1034"/>
      <c r="AN391" s="1034"/>
      <c r="AO391" s="1034"/>
      <c r="AP391" s="1034"/>
      <c r="AQ391" s="1034"/>
      <c r="AR391" s="1034"/>
      <c r="AS391" s="1034"/>
      <c r="AT391" s="1034"/>
      <c r="AU391" s="1034"/>
      <c r="AV391" s="1034"/>
      <c r="AW391" s="1034"/>
      <c r="AX391" s="1034"/>
      <c r="AY391" s="1034"/>
      <c r="AZ391" s="1034"/>
      <c r="BA391" s="1034"/>
      <c r="BB391" s="1034"/>
      <c r="BC391" s="1034"/>
      <c r="BD391" s="1034"/>
      <c r="BE391" s="1034"/>
      <c r="BF391" s="1034"/>
      <c r="BG391" s="1034"/>
      <c r="BH391" s="1034"/>
      <c r="BI391" s="2"/>
      <c r="BJ391" s="2"/>
      <c r="BK391" s="2"/>
      <c r="BL391" s="2"/>
    </row>
    <row r="392" spans="1:64">
      <c r="A392" s="1148"/>
      <c r="B392" s="1034"/>
      <c r="C392" s="1034"/>
      <c r="D392" s="1034"/>
      <c r="E392" s="1034"/>
      <c r="F392" s="1034"/>
      <c r="G392" s="1034"/>
      <c r="H392" s="1034"/>
      <c r="I392" s="1034"/>
      <c r="J392" s="1034"/>
      <c r="K392" s="1034"/>
      <c r="L392" s="1034"/>
      <c r="M392" s="1034"/>
      <c r="N392" s="1034"/>
      <c r="O392" s="1034"/>
      <c r="P392" s="1034"/>
      <c r="Q392" s="1034"/>
      <c r="R392" s="1034"/>
      <c r="S392" s="1034"/>
      <c r="T392" s="1034"/>
      <c r="U392" s="1034"/>
      <c r="V392" s="1034"/>
      <c r="W392" s="1034"/>
      <c r="X392" s="1034"/>
      <c r="Y392" s="1034"/>
      <c r="Z392" s="1034"/>
      <c r="AA392" s="1034"/>
      <c r="AB392" s="1034"/>
      <c r="AC392" s="1034"/>
      <c r="AD392" s="1034"/>
      <c r="AE392" s="1034"/>
      <c r="AF392" s="1034"/>
      <c r="AG392" s="1034"/>
      <c r="AH392" s="1034"/>
      <c r="AI392" s="1034"/>
      <c r="AJ392" s="1034"/>
      <c r="AK392" s="1034"/>
      <c r="AL392" s="1034"/>
      <c r="AM392" s="1034"/>
      <c r="AN392" s="1034"/>
      <c r="AO392" s="1034"/>
      <c r="AP392" s="1034"/>
      <c r="AQ392" s="1034"/>
      <c r="AR392" s="1034"/>
      <c r="AS392" s="1034"/>
      <c r="AT392" s="1034"/>
      <c r="AU392" s="1034"/>
      <c r="AV392" s="1034"/>
      <c r="AW392" s="1034"/>
      <c r="AX392" s="1034"/>
      <c r="AY392" s="1034"/>
      <c r="AZ392" s="1034"/>
      <c r="BA392" s="1034"/>
      <c r="BB392" s="1034"/>
      <c r="BC392" s="1034"/>
      <c r="BD392" s="1034"/>
      <c r="BE392" s="1034"/>
      <c r="BF392" s="1034"/>
      <c r="BG392" s="1034"/>
      <c r="BH392" s="1034"/>
      <c r="BI392" s="2"/>
      <c r="BJ392" s="2"/>
      <c r="BK392" s="2"/>
      <c r="BL392" s="2"/>
    </row>
    <row r="393" spans="1:64">
      <c r="A393" s="1148"/>
      <c r="B393" s="1034"/>
      <c r="C393" s="1034"/>
      <c r="D393" s="1034"/>
      <c r="E393" s="1034"/>
      <c r="F393" s="1034"/>
      <c r="G393" s="1034"/>
      <c r="H393" s="1034"/>
      <c r="I393" s="1034"/>
      <c r="J393" s="1034"/>
      <c r="K393" s="1034"/>
      <c r="L393" s="1034"/>
      <c r="M393" s="1034"/>
      <c r="N393" s="1034"/>
      <c r="O393" s="1034"/>
      <c r="P393" s="1034"/>
      <c r="Q393" s="1034"/>
      <c r="R393" s="1034"/>
      <c r="S393" s="1034"/>
      <c r="T393" s="1034"/>
      <c r="U393" s="1034"/>
      <c r="V393" s="1034"/>
      <c r="W393" s="1034"/>
      <c r="X393" s="1034"/>
      <c r="Y393" s="1034"/>
      <c r="Z393" s="1034"/>
      <c r="AA393" s="1034"/>
      <c r="AB393" s="1034"/>
      <c r="AC393" s="1034"/>
      <c r="AD393" s="1034"/>
      <c r="AE393" s="1034"/>
      <c r="AF393" s="1034"/>
      <c r="AG393" s="1034"/>
      <c r="AH393" s="1034"/>
      <c r="AI393" s="1034"/>
      <c r="AJ393" s="1034"/>
      <c r="AK393" s="1034"/>
      <c r="AL393" s="1034"/>
      <c r="AM393" s="1034"/>
      <c r="AN393" s="1034"/>
      <c r="AO393" s="1034"/>
      <c r="AP393" s="1034"/>
      <c r="AQ393" s="1034"/>
      <c r="AR393" s="1034"/>
      <c r="AS393" s="1034"/>
      <c r="AT393" s="1034"/>
      <c r="AU393" s="1034"/>
      <c r="AV393" s="1034"/>
      <c r="AW393" s="1034"/>
      <c r="AX393" s="1034"/>
      <c r="AY393" s="1034"/>
      <c r="AZ393" s="1034"/>
      <c r="BA393" s="1034"/>
      <c r="BB393" s="1034"/>
      <c r="BC393" s="1034"/>
      <c r="BD393" s="1034"/>
      <c r="BE393" s="1034"/>
      <c r="BF393" s="1034"/>
      <c r="BG393" s="1034"/>
      <c r="BH393" s="1034"/>
      <c r="BI393" s="2"/>
      <c r="BJ393" s="2"/>
      <c r="BK393" s="2"/>
      <c r="BL393" s="2"/>
    </row>
    <row r="394" spans="1:64">
      <c r="A394" s="1148"/>
      <c r="B394" s="1034"/>
      <c r="C394" s="1034"/>
      <c r="D394" s="1034"/>
      <c r="E394" s="1034"/>
      <c r="F394" s="1034"/>
      <c r="G394" s="1034"/>
      <c r="H394" s="1034"/>
      <c r="I394" s="1034"/>
      <c r="J394" s="1034"/>
      <c r="K394" s="1034"/>
      <c r="L394" s="1034"/>
      <c r="M394" s="1034"/>
      <c r="N394" s="1034"/>
      <c r="O394" s="1034"/>
      <c r="P394" s="1034"/>
      <c r="Q394" s="1034"/>
      <c r="R394" s="1034"/>
      <c r="S394" s="1034"/>
      <c r="T394" s="1034"/>
      <c r="U394" s="1034"/>
      <c r="V394" s="1034"/>
      <c r="W394" s="1034"/>
      <c r="X394" s="1034"/>
      <c r="Y394" s="1034"/>
      <c r="Z394" s="1034"/>
      <c r="AA394" s="1034"/>
      <c r="AB394" s="1034"/>
      <c r="AC394" s="1034"/>
      <c r="AD394" s="1034"/>
      <c r="AE394" s="1034"/>
      <c r="AF394" s="1034"/>
      <c r="AG394" s="1034"/>
      <c r="AH394" s="1034"/>
      <c r="AI394" s="1034"/>
      <c r="AJ394" s="1034"/>
      <c r="AK394" s="1034"/>
      <c r="AL394" s="1034"/>
      <c r="AM394" s="1034"/>
      <c r="AN394" s="1034"/>
      <c r="AO394" s="1034"/>
      <c r="AP394" s="1034"/>
      <c r="AQ394" s="1034"/>
      <c r="AR394" s="1034"/>
      <c r="AS394" s="1034"/>
      <c r="AT394" s="1034"/>
      <c r="AU394" s="1034"/>
      <c r="AV394" s="1034"/>
      <c r="AW394" s="1034"/>
      <c r="AX394" s="1034"/>
      <c r="AY394" s="1034"/>
      <c r="AZ394" s="1034"/>
      <c r="BA394" s="1034"/>
      <c r="BB394" s="1034"/>
      <c r="BC394" s="1034"/>
      <c r="BD394" s="1034"/>
      <c r="BE394" s="1034"/>
      <c r="BF394" s="1034"/>
      <c r="BG394" s="1034"/>
      <c r="BH394" s="1034"/>
      <c r="BI394" s="2"/>
      <c r="BJ394" s="2"/>
      <c r="BK394" s="2"/>
      <c r="BL394" s="2"/>
    </row>
    <row r="395" spans="1:64">
      <c r="A395" s="1148"/>
      <c r="B395" s="1034"/>
      <c r="C395" s="1034"/>
      <c r="D395" s="1034"/>
      <c r="E395" s="1034"/>
      <c r="F395" s="1034"/>
      <c r="G395" s="1034"/>
      <c r="H395" s="1034"/>
      <c r="I395" s="1034"/>
      <c r="J395" s="1034"/>
      <c r="K395" s="1034"/>
      <c r="L395" s="1034"/>
      <c r="M395" s="1034"/>
      <c r="N395" s="1034"/>
      <c r="O395" s="1034"/>
      <c r="P395" s="1034"/>
      <c r="Q395" s="1034"/>
      <c r="R395" s="1034"/>
      <c r="S395" s="1034"/>
      <c r="T395" s="1034"/>
      <c r="U395" s="1034"/>
      <c r="V395" s="1034"/>
      <c r="W395" s="1034"/>
      <c r="X395" s="1034"/>
      <c r="Y395" s="1034"/>
      <c r="Z395" s="1034"/>
      <c r="AA395" s="1034"/>
      <c r="AB395" s="1034"/>
      <c r="AC395" s="1034"/>
      <c r="AD395" s="1034"/>
      <c r="AE395" s="1034"/>
      <c r="AF395" s="1034"/>
      <c r="AG395" s="1034"/>
      <c r="AH395" s="1034"/>
      <c r="AI395" s="1034"/>
      <c r="AJ395" s="1034"/>
      <c r="AK395" s="1034"/>
      <c r="AL395" s="1034"/>
      <c r="AM395" s="1034"/>
      <c r="AN395" s="1034"/>
      <c r="AO395" s="1034"/>
      <c r="AP395" s="1034"/>
      <c r="AQ395" s="1034"/>
      <c r="AR395" s="1034"/>
      <c r="AS395" s="1034"/>
      <c r="AT395" s="1034"/>
      <c r="AU395" s="1034"/>
      <c r="AV395" s="1034"/>
      <c r="AW395" s="1034"/>
      <c r="AX395" s="1034"/>
      <c r="AY395" s="1034"/>
      <c r="AZ395" s="1034"/>
      <c r="BA395" s="1034"/>
      <c r="BB395" s="1034"/>
      <c r="BC395" s="1034"/>
      <c r="BD395" s="1034"/>
      <c r="BE395" s="1034"/>
      <c r="BF395" s="1034"/>
      <c r="BG395" s="1034"/>
      <c r="BH395" s="1034"/>
      <c r="BI395" s="2"/>
      <c r="BJ395" s="2"/>
      <c r="BK395" s="2"/>
      <c r="BL395" s="2"/>
    </row>
    <row r="396" spans="1:64">
      <c r="A396" s="1148"/>
      <c r="B396" s="1034"/>
      <c r="C396" s="1034"/>
      <c r="D396" s="1034"/>
      <c r="E396" s="1034"/>
      <c r="F396" s="1034"/>
      <c r="G396" s="1034"/>
      <c r="H396" s="1034"/>
      <c r="I396" s="1034"/>
      <c r="J396" s="1034"/>
      <c r="K396" s="1034"/>
      <c r="L396" s="1034"/>
      <c r="M396" s="1034"/>
      <c r="N396" s="1034"/>
      <c r="O396" s="1034"/>
      <c r="P396" s="1034"/>
      <c r="Q396" s="1034"/>
      <c r="R396" s="1034"/>
      <c r="S396" s="1034"/>
      <c r="T396" s="1034"/>
      <c r="U396" s="1034"/>
      <c r="V396" s="1034"/>
      <c r="W396" s="1034"/>
      <c r="X396" s="1034"/>
      <c r="Y396" s="1034"/>
      <c r="Z396" s="1034"/>
      <c r="AA396" s="1034"/>
      <c r="AB396" s="1034"/>
      <c r="AC396" s="1034"/>
      <c r="AD396" s="1034"/>
      <c r="AE396" s="1034"/>
      <c r="AF396" s="1034"/>
      <c r="AG396" s="1034"/>
      <c r="AH396" s="1034"/>
      <c r="AI396" s="1034"/>
      <c r="AJ396" s="1034"/>
      <c r="AK396" s="1034"/>
      <c r="AL396" s="1034"/>
      <c r="AM396" s="1034"/>
      <c r="AN396" s="1034"/>
      <c r="AO396" s="1034"/>
      <c r="AP396" s="1034"/>
      <c r="AQ396" s="1034"/>
      <c r="AR396" s="1034"/>
      <c r="AS396" s="1034"/>
      <c r="AT396" s="1034"/>
      <c r="AU396" s="1034"/>
      <c r="AV396" s="1034"/>
      <c r="AW396" s="1034"/>
      <c r="AX396" s="1034"/>
      <c r="AY396" s="1034"/>
      <c r="AZ396" s="1034"/>
      <c r="BA396" s="1034"/>
      <c r="BB396" s="1034"/>
      <c r="BC396" s="1034"/>
      <c r="BD396" s="1034"/>
      <c r="BE396" s="1034"/>
      <c r="BF396" s="1034"/>
      <c r="BG396" s="1034"/>
      <c r="BH396" s="1034"/>
      <c r="BI396" s="2"/>
      <c r="BJ396" s="2"/>
      <c r="BK396" s="2"/>
      <c r="BL396" s="2"/>
    </row>
    <row r="397" spans="1:64">
      <c r="A397" s="1148"/>
      <c r="B397" s="1034"/>
      <c r="C397" s="1034"/>
      <c r="D397" s="1034"/>
      <c r="E397" s="1034"/>
      <c r="F397" s="1034"/>
      <c r="G397" s="1034"/>
      <c r="H397" s="1034"/>
      <c r="I397" s="1034"/>
      <c r="J397" s="1034"/>
      <c r="K397" s="1034"/>
      <c r="L397" s="1034"/>
      <c r="M397" s="1034"/>
      <c r="N397" s="1034"/>
      <c r="O397" s="1034"/>
      <c r="P397" s="1034"/>
      <c r="Q397" s="1034"/>
      <c r="R397" s="1034"/>
      <c r="S397" s="1034"/>
      <c r="T397" s="1034"/>
      <c r="U397" s="1034"/>
      <c r="V397" s="1034"/>
      <c r="W397" s="1034"/>
      <c r="X397" s="1034"/>
      <c r="Y397" s="1034"/>
      <c r="Z397" s="1034"/>
      <c r="AA397" s="1034"/>
      <c r="AB397" s="1034"/>
      <c r="AC397" s="1034"/>
      <c r="AD397" s="1034"/>
      <c r="AE397" s="1034"/>
      <c r="AF397" s="1034"/>
      <c r="AG397" s="1034"/>
      <c r="AH397" s="1034"/>
      <c r="AI397" s="1034"/>
      <c r="AJ397" s="1034"/>
      <c r="AK397" s="1034"/>
      <c r="AL397" s="1034"/>
      <c r="AM397" s="1034"/>
      <c r="AN397" s="1034"/>
      <c r="AO397" s="1034"/>
      <c r="AP397" s="1034"/>
      <c r="AQ397" s="1034"/>
      <c r="AR397" s="1034"/>
      <c r="AS397" s="1034"/>
      <c r="AT397" s="1034"/>
      <c r="AU397" s="1034"/>
      <c r="AV397" s="1034"/>
      <c r="AW397" s="1034"/>
      <c r="AX397" s="1034"/>
      <c r="AY397" s="1034"/>
      <c r="AZ397" s="1034"/>
      <c r="BA397" s="1034"/>
      <c r="BB397" s="1034"/>
      <c r="BC397" s="1034"/>
      <c r="BD397" s="1034"/>
      <c r="BE397" s="1034"/>
      <c r="BF397" s="1034"/>
      <c r="BG397" s="1034"/>
      <c r="BH397" s="1034"/>
      <c r="BI397" s="2"/>
      <c r="BJ397" s="2"/>
      <c r="BK397" s="2"/>
      <c r="BL397" s="2"/>
    </row>
    <row r="398" spans="1:64">
      <c r="A398" s="1148"/>
      <c r="B398" s="1034"/>
      <c r="C398" s="1034"/>
      <c r="D398" s="1034"/>
      <c r="E398" s="1034"/>
      <c r="F398" s="1034"/>
      <c r="G398" s="1034"/>
      <c r="H398" s="1034"/>
      <c r="I398" s="1034"/>
      <c r="J398" s="1034"/>
      <c r="K398" s="1034"/>
      <c r="L398" s="1034"/>
      <c r="M398" s="1034"/>
      <c r="N398" s="1034"/>
      <c r="O398" s="1034"/>
      <c r="P398" s="1034"/>
      <c r="Q398" s="1034"/>
      <c r="R398" s="1034"/>
      <c r="S398" s="1034"/>
      <c r="T398" s="1034"/>
      <c r="U398" s="1034"/>
      <c r="V398" s="1034"/>
      <c r="W398" s="1034"/>
      <c r="X398" s="1034"/>
      <c r="Y398" s="1034"/>
      <c r="Z398" s="1034"/>
      <c r="AA398" s="1034"/>
      <c r="AB398" s="1034"/>
      <c r="AC398" s="1034"/>
      <c r="AD398" s="1034"/>
      <c r="AE398" s="1034"/>
      <c r="AF398" s="1034"/>
      <c r="AG398" s="1034"/>
      <c r="AH398" s="1034"/>
      <c r="AI398" s="1034"/>
      <c r="AJ398" s="1034"/>
      <c r="AK398" s="1034"/>
      <c r="AL398" s="1034"/>
      <c r="AM398" s="1034"/>
      <c r="AN398" s="1034"/>
      <c r="AO398" s="1034"/>
      <c r="AP398" s="1034"/>
      <c r="AQ398" s="1034"/>
      <c r="AR398" s="1034"/>
      <c r="AS398" s="1034"/>
      <c r="AT398" s="1034"/>
      <c r="AU398" s="1034"/>
      <c r="AV398" s="1034"/>
      <c r="AW398" s="1034"/>
      <c r="AX398" s="1034"/>
      <c r="AY398" s="1034"/>
      <c r="AZ398" s="1034"/>
      <c r="BA398" s="1034"/>
      <c r="BB398" s="1034"/>
      <c r="BC398" s="1034"/>
      <c r="BD398" s="1034"/>
      <c r="BE398" s="1034"/>
      <c r="BF398" s="1034"/>
      <c r="BG398" s="1034"/>
      <c r="BH398" s="1034"/>
      <c r="BI398" s="2"/>
      <c r="BJ398" s="2"/>
      <c r="BK398" s="2"/>
      <c r="BL398" s="2"/>
    </row>
    <row r="399" spans="1:64">
      <c r="A399" s="1148"/>
      <c r="B399" s="1034"/>
      <c r="C399" s="1034"/>
      <c r="D399" s="1034"/>
      <c r="E399" s="1034"/>
      <c r="F399" s="1034"/>
      <c r="G399" s="1034"/>
      <c r="H399" s="1034"/>
      <c r="I399" s="1034"/>
      <c r="J399" s="1034"/>
      <c r="K399" s="1034"/>
      <c r="L399" s="1034"/>
      <c r="M399" s="1034"/>
      <c r="N399" s="1034"/>
      <c r="O399" s="1034"/>
      <c r="P399" s="1034"/>
      <c r="Q399" s="1034"/>
      <c r="R399" s="1034"/>
      <c r="S399" s="1034"/>
      <c r="T399" s="1034"/>
      <c r="U399" s="1034"/>
      <c r="V399" s="1034"/>
      <c r="W399" s="1034"/>
      <c r="X399" s="1034"/>
      <c r="Y399" s="1034"/>
      <c r="Z399" s="1034"/>
      <c r="AA399" s="1034"/>
      <c r="AB399" s="1034"/>
      <c r="AC399" s="1034"/>
      <c r="AD399" s="1034"/>
      <c r="AE399" s="1034"/>
      <c r="AF399" s="1034"/>
      <c r="AG399" s="1034"/>
      <c r="AH399" s="1034"/>
      <c r="AI399" s="1034"/>
      <c r="AJ399" s="1034"/>
      <c r="AK399" s="1034"/>
      <c r="AL399" s="1034"/>
      <c r="AM399" s="1034"/>
      <c r="AN399" s="1034"/>
      <c r="AO399" s="1034"/>
      <c r="AP399" s="1034"/>
      <c r="AQ399" s="1034"/>
      <c r="AR399" s="1034"/>
      <c r="AS399" s="1034"/>
      <c r="AT399" s="1034"/>
      <c r="AU399" s="1034"/>
      <c r="AV399" s="1034"/>
      <c r="AW399" s="1034"/>
      <c r="AX399" s="1034"/>
      <c r="AY399" s="1034"/>
      <c r="AZ399" s="1034"/>
      <c r="BA399" s="1034"/>
      <c r="BB399" s="1034"/>
      <c r="BC399" s="1034"/>
      <c r="BD399" s="1034"/>
      <c r="BE399" s="1034"/>
      <c r="BF399" s="1034"/>
      <c r="BG399" s="1034"/>
      <c r="BH399" s="1034"/>
      <c r="BI399" s="2"/>
      <c r="BJ399" s="2"/>
      <c r="BK399" s="2"/>
      <c r="BL399" s="2"/>
    </row>
    <row r="400" spans="1:64">
      <c r="A400" s="1148"/>
      <c r="B400" s="1034"/>
      <c r="C400" s="1034"/>
      <c r="D400" s="1034"/>
      <c r="E400" s="1034"/>
      <c r="F400" s="1034"/>
      <c r="G400" s="1034"/>
      <c r="H400" s="1034"/>
      <c r="I400" s="1034"/>
      <c r="J400" s="1034"/>
      <c r="K400" s="1034"/>
      <c r="L400" s="1034"/>
      <c r="M400" s="1034"/>
      <c r="N400" s="1034"/>
      <c r="O400" s="1034"/>
      <c r="P400" s="1034"/>
      <c r="Q400" s="1034"/>
      <c r="R400" s="1034"/>
      <c r="S400" s="1034"/>
      <c r="T400" s="1034"/>
      <c r="U400" s="1034"/>
      <c r="V400" s="1034"/>
      <c r="W400" s="1034"/>
      <c r="X400" s="1034"/>
      <c r="Y400" s="1034"/>
      <c r="Z400" s="1034"/>
      <c r="AA400" s="1034"/>
      <c r="AB400" s="1034"/>
      <c r="AC400" s="1034"/>
      <c r="AD400" s="1034"/>
      <c r="AE400" s="1034"/>
      <c r="AF400" s="1034"/>
      <c r="AG400" s="1034"/>
      <c r="AH400" s="1034"/>
      <c r="AI400" s="1034"/>
      <c r="AJ400" s="1034"/>
      <c r="AK400" s="1034"/>
      <c r="AL400" s="1034"/>
      <c r="AM400" s="1034"/>
      <c r="AN400" s="1034"/>
      <c r="AO400" s="1034"/>
      <c r="AP400" s="1034"/>
      <c r="AQ400" s="1034"/>
      <c r="AR400" s="1034"/>
      <c r="AS400" s="1034"/>
      <c r="AT400" s="1034"/>
      <c r="AU400" s="1034"/>
      <c r="AV400" s="1034"/>
      <c r="AW400" s="1034"/>
      <c r="AX400" s="1034"/>
      <c r="AY400" s="1034"/>
      <c r="AZ400" s="1034"/>
      <c r="BA400" s="1034"/>
      <c r="BB400" s="1034"/>
      <c r="BC400" s="1034"/>
      <c r="BD400" s="1034"/>
      <c r="BE400" s="1034"/>
      <c r="BF400" s="1034"/>
      <c r="BG400" s="1034"/>
      <c r="BH400" s="1034"/>
      <c r="BI400" s="2"/>
      <c r="BJ400" s="2"/>
      <c r="BK400" s="2"/>
      <c r="BL400" s="2"/>
    </row>
    <row r="401" spans="1:60" s="2" customFormat="1">
      <c r="A401" s="1148"/>
      <c r="B401" s="1034"/>
      <c r="C401" s="1034"/>
      <c r="D401" s="1034"/>
      <c r="E401" s="1034"/>
      <c r="F401" s="1034"/>
      <c r="G401" s="1034"/>
      <c r="H401" s="1034"/>
      <c r="I401" s="1034"/>
      <c r="J401" s="1034"/>
      <c r="K401" s="1034"/>
      <c r="L401" s="1034"/>
      <c r="M401" s="1034"/>
      <c r="N401" s="1034"/>
      <c r="O401" s="1034"/>
      <c r="P401" s="1034"/>
      <c r="Q401" s="1034"/>
      <c r="R401" s="1034"/>
      <c r="S401" s="1034"/>
      <c r="T401" s="1034"/>
      <c r="U401" s="1034"/>
      <c r="V401" s="1034"/>
      <c r="W401" s="1034"/>
      <c r="X401" s="1034"/>
      <c r="Y401" s="1034"/>
      <c r="Z401" s="1034"/>
      <c r="AA401" s="1034"/>
      <c r="AB401" s="1034"/>
      <c r="AC401" s="1034"/>
      <c r="AD401" s="1034"/>
      <c r="AE401" s="1034"/>
      <c r="AF401" s="1034"/>
      <c r="AG401" s="1034"/>
      <c r="AH401" s="1034"/>
      <c r="AI401" s="1034"/>
      <c r="AJ401" s="1034"/>
      <c r="AK401" s="1034"/>
      <c r="AL401" s="1034"/>
      <c r="AM401" s="1034"/>
      <c r="AN401" s="1034"/>
      <c r="AO401" s="1034"/>
      <c r="AP401" s="1034"/>
      <c r="AQ401" s="1034"/>
      <c r="AR401" s="1034"/>
      <c r="AS401" s="1034"/>
      <c r="AT401" s="1034"/>
      <c r="AU401" s="1034"/>
      <c r="AV401" s="1034"/>
      <c r="AW401" s="1034"/>
      <c r="AX401" s="1034"/>
      <c r="AY401" s="1034"/>
      <c r="AZ401" s="1034"/>
      <c r="BA401" s="1034"/>
      <c r="BB401" s="1034"/>
      <c r="BC401" s="1034"/>
      <c r="BD401" s="1034"/>
      <c r="BE401" s="1034"/>
      <c r="BF401" s="1034"/>
      <c r="BG401" s="1034"/>
      <c r="BH401" s="1034"/>
    </row>
    <row r="402" spans="1:60" s="2" customFormat="1">
      <c r="A402" s="1148"/>
      <c r="B402" s="1034"/>
      <c r="C402" s="1034"/>
      <c r="D402" s="1034"/>
      <c r="E402" s="1034"/>
      <c r="F402" s="1034"/>
      <c r="G402" s="1034"/>
      <c r="H402" s="1034"/>
      <c r="I402" s="1034"/>
      <c r="J402" s="1034"/>
      <c r="K402" s="1034"/>
      <c r="L402" s="1034"/>
      <c r="M402" s="1034"/>
      <c r="N402" s="1034"/>
      <c r="O402" s="1034"/>
      <c r="P402" s="1034"/>
      <c r="Q402" s="1034"/>
      <c r="R402" s="1034"/>
      <c r="S402" s="1034"/>
      <c r="T402" s="1034"/>
      <c r="U402" s="1034"/>
      <c r="V402" s="1034"/>
      <c r="W402" s="1034"/>
      <c r="X402" s="1034"/>
      <c r="Y402" s="1034"/>
      <c r="Z402" s="1034"/>
      <c r="AA402" s="1034"/>
      <c r="AB402" s="1034"/>
      <c r="AC402" s="1034"/>
      <c r="AD402" s="1034"/>
      <c r="AE402" s="1034"/>
      <c r="AF402" s="1034"/>
      <c r="AG402" s="1034"/>
      <c r="AH402" s="1034"/>
      <c r="AI402" s="1034"/>
      <c r="AJ402" s="1034"/>
      <c r="AK402" s="1034"/>
      <c r="AL402" s="1034"/>
      <c r="AM402" s="1034"/>
      <c r="AN402" s="1034"/>
      <c r="AO402" s="1034"/>
      <c r="AP402" s="1034"/>
      <c r="AQ402" s="1034"/>
      <c r="AR402" s="1034"/>
      <c r="AS402" s="1034"/>
      <c r="AT402" s="1034"/>
      <c r="AU402" s="1034"/>
      <c r="AV402" s="1034"/>
      <c r="AW402" s="1034"/>
      <c r="AX402" s="1034"/>
      <c r="AY402" s="1034"/>
      <c r="AZ402" s="1034"/>
      <c r="BA402" s="1034"/>
      <c r="BB402" s="1034"/>
      <c r="BC402" s="1034"/>
      <c r="BD402" s="1034"/>
      <c r="BE402" s="1034"/>
      <c r="BF402" s="1034"/>
      <c r="BG402" s="1034"/>
      <c r="BH402" s="1034"/>
    </row>
    <row r="403" spans="1:60" s="2" customFormat="1">
      <c r="A403" s="1148"/>
      <c r="B403" s="1034"/>
      <c r="C403" s="1034"/>
      <c r="D403" s="1034"/>
      <c r="E403" s="1034"/>
      <c r="F403" s="1034"/>
      <c r="G403" s="1034"/>
      <c r="H403" s="1034"/>
      <c r="I403" s="1034"/>
      <c r="J403" s="1034"/>
      <c r="K403" s="1034"/>
      <c r="L403" s="1034"/>
      <c r="M403" s="1034"/>
      <c r="N403" s="1034"/>
      <c r="O403" s="1034"/>
      <c r="P403" s="1034"/>
      <c r="Q403" s="1034"/>
      <c r="R403" s="1034"/>
      <c r="S403" s="1034"/>
      <c r="T403" s="1034"/>
      <c r="U403" s="1034"/>
      <c r="V403" s="1034"/>
      <c r="W403" s="1034"/>
      <c r="X403" s="1034"/>
      <c r="Y403" s="1034"/>
      <c r="Z403" s="1034"/>
      <c r="AA403" s="1034"/>
      <c r="AB403" s="1034"/>
      <c r="AC403" s="1034"/>
      <c r="AD403" s="1034"/>
      <c r="AE403" s="1034"/>
      <c r="AF403" s="1034"/>
      <c r="AG403" s="1034"/>
      <c r="AH403" s="1034"/>
      <c r="AI403" s="1034"/>
      <c r="AJ403" s="1034"/>
      <c r="AK403" s="1034"/>
      <c r="AL403" s="1034"/>
      <c r="AM403" s="1034"/>
      <c r="AN403" s="1034"/>
      <c r="AO403" s="1034"/>
      <c r="AP403" s="1034"/>
      <c r="AQ403" s="1034"/>
      <c r="AR403" s="1034"/>
      <c r="AS403" s="1034"/>
      <c r="AT403" s="1034"/>
      <c r="AU403" s="1034"/>
      <c r="AV403" s="1034"/>
      <c r="AW403" s="1034"/>
      <c r="AX403" s="1034"/>
      <c r="AY403" s="1034"/>
      <c r="AZ403" s="1034"/>
      <c r="BA403" s="1034"/>
      <c r="BB403" s="1034"/>
      <c r="BC403" s="1034"/>
      <c r="BD403" s="1034"/>
      <c r="BE403" s="1034"/>
      <c r="BF403" s="1034"/>
      <c r="BG403" s="1034"/>
      <c r="BH403" s="1034"/>
    </row>
    <row r="404" spans="1:60" s="2" customFormat="1">
      <c r="A404" s="1148"/>
      <c r="B404" s="1034"/>
      <c r="C404" s="1034"/>
      <c r="D404" s="1034"/>
      <c r="E404" s="1034"/>
      <c r="F404" s="1034"/>
      <c r="G404" s="1034"/>
      <c r="H404" s="1034"/>
      <c r="I404" s="1034"/>
      <c r="J404" s="1034"/>
      <c r="K404" s="1034"/>
      <c r="L404" s="1034"/>
      <c r="M404" s="1034"/>
      <c r="N404" s="1034"/>
      <c r="O404" s="1034"/>
      <c r="P404" s="1034"/>
      <c r="Q404" s="1034"/>
      <c r="R404" s="1034"/>
      <c r="S404" s="1034"/>
      <c r="T404" s="1034"/>
      <c r="U404" s="1034"/>
      <c r="V404" s="1034"/>
      <c r="W404" s="1034"/>
      <c r="X404" s="1034"/>
      <c r="Y404" s="1034"/>
      <c r="Z404" s="1034"/>
      <c r="AA404" s="1034"/>
      <c r="AB404" s="1034"/>
      <c r="AC404" s="1034"/>
      <c r="AD404" s="1034"/>
      <c r="AE404" s="1034"/>
      <c r="AF404" s="1034"/>
      <c r="AG404" s="1034"/>
      <c r="AH404" s="1034"/>
      <c r="AI404" s="1034"/>
      <c r="AJ404" s="1034"/>
      <c r="AK404" s="1034"/>
      <c r="AL404" s="1034"/>
      <c r="AM404" s="1034"/>
      <c r="AN404" s="1034"/>
      <c r="AO404" s="1034"/>
      <c r="AP404" s="1034"/>
      <c r="AQ404" s="1034"/>
      <c r="AR404" s="1034"/>
      <c r="AS404" s="1034"/>
      <c r="AT404" s="1034"/>
      <c r="AU404" s="1034"/>
      <c r="AV404" s="1034"/>
      <c r="AW404" s="1034"/>
      <c r="AX404" s="1034"/>
      <c r="AY404" s="1034"/>
      <c r="AZ404" s="1034"/>
      <c r="BA404" s="1034"/>
      <c r="BB404" s="1034"/>
      <c r="BC404" s="1034"/>
      <c r="BD404" s="1034"/>
      <c r="BE404" s="1034"/>
      <c r="BF404" s="1034"/>
      <c r="BG404" s="1034"/>
      <c r="BH404" s="1034"/>
    </row>
    <row r="405" spans="1:60" s="2" customFormat="1">
      <c r="A405" s="1148"/>
      <c r="B405" s="1034"/>
      <c r="C405" s="1034"/>
      <c r="D405" s="1034"/>
      <c r="E405" s="1034"/>
      <c r="F405" s="1034"/>
      <c r="G405" s="1034"/>
      <c r="H405" s="1034"/>
      <c r="I405" s="1034"/>
      <c r="J405" s="1034"/>
      <c r="K405" s="1034"/>
      <c r="L405" s="1034"/>
      <c r="M405" s="1034"/>
      <c r="N405" s="1034"/>
      <c r="O405" s="1034"/>
      <c r="P405" s="1034"/>
      <c r="Q405" s="1034"/>
      <c r="R405" s="1034"/>
      <c r="S405" s="1034"/>
      <c r="T405" s="1034"/>
      <c r="U405" s="1034"/>
      <c r="V405" s="1034"/>
      <c r="W405" s="1034"/>
      <c r="X405" s="1034"/>
      <c r="Y405" s="1034"/>
      <c r="Z405" s="1034"/>
      <c r="AA405" s="1034"/>
      <c r="AB405" s="1034"/>
      <c r="AC405" s="1034"/>
      <c r="AD405" s="1034"/>
      <c r="AE405" s="1034"/>
      <c r="AF405" s="1034"/>
      <c r="AG405" s="1034"/>
      <c r="AH405" s="1034"/>
      <c r="AI405" s="1034"/>
      <c r="AJ405" s="1034"/>
      <c r="AK405" s="1034"/>
      <c r="AL405" s="1034"/>
      <c r="AM405" s="1034"/>
      <c r="AN405" s="1034"/>
      <c r="AO405" s="1034"/>
      <c r="AP405" s="1034"/>
      <c r="AQ405" s="1034"/>
      <c r="AR405" s="1034"/>
      <c r="AS405" s="1034"/>
      <c r="AT405" s="1034"/>
      <c r="AU405" s="1034"/>
      <c r="AV405" s="1034"/>
      <c r="AW405" s="1034"/>
      <c r="AX405" s="1034"/>
      <c r="AY405" s="1034"/>
      <c r="AZ405" s="1034"/>
      <c r="BA405" s="1034"/>
      <c r="BB405" s="1034"/>
      <c r="BC405" s="1034"/>
      <c r="BD405" s="1034"/>
      <c r="BE405" s="1034"/>
      <c r="BF405" s="1034"/>
      <c r="BG405" s="1034"/>
      <c r="BH405" s="1034"/>
    </row>
    <row r="406" spans="1:60" s="2" customFormat="1">
      <c r="A406" s="1148"/>
      <c r="B406" s="1034"/>
      <c r="C406" s="1034"/>
      <c r="D406" s="1034"/>
      <c r="E406" s="1034"/>
      <c r="F406" s="1034"/>
      <c r="G406" s="1034"/>
      <c r="H406" s="1034"/>
      <c r="I406" s="1034"/>
      <c r="J406" s="1034"/>
      <c r="K406" s="1034"/>
      <c r="L406" s="1034"/>
      <c r="M406" s="1034"/>
      <c r="N406" s="1034"/>
      <c r="O406" s="1034"/>
      <c r="P406" s="1034"/>
      <c r="Q406" s="1034"/>
      <c r="R406" s="1034"/>
      <c r="S406" s="1034"/>
      <c r="T406" s="1034"/>
      <c r="U406" s="1034"/>
      <c r="V406" s="1034"/>
      <c r="W406" s="1034"/>
      <c r="X406" s="1034"/>
      <c r="Y406" s="1034"/>
      <c r="Z406" s="1034"/>
      <c r="AA406" s="1034"/>
      <c r="AB406" s="1034"/>
      <c r="AC406" s="1034"/>
      <c r="AD406" s="1034"/>
      <c r="AE406" s="1034"/>
      <c r="AF406" s="1034"/>
      <c r="AG406" s="1034"/>
      <c r="AH406" s="1034"/>
      <c r="AI406" s="1034"/>
      <c r="AJ406" s="1034"/>
      <c r="AK406" s="1034"/>
      <c r="AL406" s="1034"/>
      <c r="AM406" s="1034"/>
      <c r="AN406" s="1034"/>
      <c r="AO406" s="1034"/>
      <c r="AP406" s="1034"/>
      <c r="AQ406" s="1034"/>
      <c r="AR406" s="1034"/>
      <c r="AS406" s="1034"/>
      <c r="AT406" s="1034"/>
      <c r="AU406" s="1034"/>
      <c r="AV406" s="1034"/>
      <c r="AW406" s="1034"/>
      <c r="AX406" s="1034"/>
      <c r="AY406" s="1034"/>
      <c r="AZ406" s="1034"/>
      <c r="BA406" s="1034"/>
      <c r="BB406" s="1034"/>
      <c r="BC406" s="1034"/>
      <c r="BD406" s="1034"/>
      <c r="BE406" s="1034"/>
      <c r="BF406" s="1034"/>
      <c r="BG406" s="1034"/>
      <c r="BH406" s="1034"/>
    </row>
    <row r="407" spans="1:60" s="2" customFormat="1">
      <c r="A407" s="1148"/>
      <c r="B407" s="1034"/>
      <c r="C407" s="1034"/>
      <c r="D407" s="1034"/>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1034"/>
      <c r="AD407" s="1034"/>
      <c r="AE407" s="1034"/>
      <c r="AF407" s="1034"/>
      <c r="AG407" s="1034"/>
      <c r="AH407" s="1034"/>
      <c r="AI407" s="1034"/>
      <c r="AJ407" s="1034"/>
      <c r="AK407" s="1034"/>
      <c r="AL407" s="1034"/>
      <c r="AM407" s="1034"/>
      <c r="AN407" s="1034"/>
      <c r="AO407" s="1034"/>
      <c r="AP407" s="1034"/>
      <c r="AQ407" s="1034"/>
      <c r="AR407" s="1034"/>
      <c r="AS407" s="1034"/>
      <c r="AT407" s="1034"/>
      <c r="AU407" s="1034"/>
      <c r="AV407" s="1034"/>
      <c r="AW407" s="1034"/>
      <c r="AX407" s="1034"/>
      <c r="AY407" s="1034"/>
      <c r="AZ407" s="1034"/>
      <c r="BA407" s="1034"/>
      <c r="BB407" s="1034"/>
      <c r="BC407" s="1034"/>
      <c r="BD407" s="1034"/>
      <c r="BE407" s="1034"/>
      <c r="BF407" s="1034"/>
      <c r="BG407" s="1034"/>
      <c r="BH407" s="1034"/>
    </row>
    <row r="408" spans="1:60" s="2" customFormat="1">
      <c r="A408" s="1148"/>
      <c r="B408" s="1034"/>
      <c r="C408" s="1034"/>
      <c r="D408" s="1034"/>
      <c r="E408" s="1034"/>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1034"/>
      <c r="AD408" s="1034"/>
      <c r="AE408" s="1034"/>
      <c r="AF408" s="1034"/>
      <c r="AG408" s="1034"/>
      <c r="AH408" s="1034"/>
      <c r="AI408" s="1034"/>
      <c r="AJ408" s="1034"/>
      <c r="AK408" s="1034"/>
      <c r="AL408" s="1034"/>
      <c r="AM408" s="1034"/>
      <c r="AN408" s="1034"/>
      <c r="AO408" s="1034"/>
      <c r="AP408" s="1034"/>
      <c r="AQ408" s="1034"/>
      <c r="AR408" s="1034"/>
      <c r="AS408" s="1034"/>
      <c r="AT408" s="1034"/>
      <c r="AU408" s="1034"/>
      <c r="AV408" s="1034"/>
      <c r="AW408" s="1034"/>
      <c r="AX408" s="1034"/>
      <c r="AY408" s="1034"/>
      <c r="AZ408" s="1034"/>
      <c r="BA408" s="1034"/>
      <c r="BB408" s="1034"/>
      <c r="BC408" s="1034"/>
      <c r="BD408" s="1034"/>
      <c r="BE408" s="1034"/>
      <c r="BF408" s="1034"/>
      <c r="BG408" s="1034"/>
      <c r="BH408" s="1034"/>
    </row>
    <row r="409" spans="1:60" s="2" customFormat="1">
      <c r="A409" s="1148"/>
      <c r="B409" s="1034"/>
      <c r="C409" s="1034"/>
      <c r="D409" s="1034"/>
      <c r="E409" s="1034"/>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1034"/>
      <c r="AD409" s="1034"/>
      <c r="AE409" s="1034"/>
      <c r="AF409" s="1034"/>
      <c r="AG409" s="1034"/>
      <c r="AH409" s="1034"/>
      <c r="AI409" s="1034"/>
      <c r="AJ409" s="1034"/>
      <c r="AK409" s="1034"/>
      <c r="AL409" s="1034"/>
      <c r="AM409" s="1034"/>
      <c r="AN409" s="1034"/>
      <c r="AO409" s="1034"/>
      <c r="AP409" s="1034"/>
      <c r="AQ409" s="1034"/>
      <c r="AR409" s="1034"/>
      <c r="AS409" s="1034"/>
      <c r="AT409" s="1034"/>
      <c r="AU409" s="1034"/>
      <c r="AV409" s="1034"/>
      <c r="AW409" s="1034"/>
      <c r="AX409" s="1034"/>
      <c r="AY409" s="1034"/>
      <c r="AZ409" s="1034"/>
      <c r="BA409" s="1034"/>
      <c r="BB409" s="1034"/>
      <c r="BC409" s="1034"/>
      <c r="BD409" s="1034"/>
      <c r="BE409" s="1034"/>
      <c r="BF409" s="1034"/>
      <c r="BG409" s="1034"/>
      <c r="BH409" s="1034"/>
    </row>
    <row r="410" spans="1:60" s="2" customFormat="1">
      <c r="A410" s="1148"/>
      <c r="B410" s="1034"/>
      <c r="C410" s="1034"/>
      <c r="D410" s="1034"/>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1034"/>
      <c r="AD410" s="1034"/>
      <c r="AE410" s="1034"/>
      <c r="AF410" s="1034"/>
      <c r="AG410" s="1034"/>
      <c r="AH410" s="1034"/>
      <c r="AI410" s="1034"/>
      <c r="AJ410" s="1034"/>
      <c r="AK410" s="1034"/>
      <c r="AL410" s="1034"/>
      <c r="AM410" s="1034"/>
      <c r="AN410" s="1034"/>
      <c r="AO410" s="1034"/>
      <c r="AP410" s="1034"/>
      <c r="AQ410" s="1034"/>
      <c r="AR410" s="1034"/>
      <c r="AS410" s="1034"/>
      <c r="AT410" s="1034"/>
      <c r="AU410" s="1034"/>
      <c r="AV410" s="1034"/>
      <c r="AW410" s="1034"/>
      <c r="AX410" s="1034"/>
      <c r="AY410" s="1034"/>
      <c r="AZ410" s="1034"/>
      <c r="BA410" s="1034"/>
      <c r="BB410" s="1034"/>
      <c r="BC410" s="1034"/>
      <c r="BD410" s="1034"/>
      <c r="BE410" s="1034"/>
      <c r="BF410" s="1034"/>
      <c r="BG410" s="1034"/>
      <c r="BH410" s="1034"/>
    </row>
    <row r="411" spans="1:60" s="2" customFormat="1">
      <c r="A411" s="1148"/>
      <c r="B411" s="1034"/>
      <c r="C411" s="1034"/>
      <c r="D411" s="1034"/>
      <c r="E411" s="1034"/>
      <c r="F411" s="1034"/>
      <c r="G411" s="1034"/>
      <c r="H411" s="1034"/>
      <c r="I411" s="1034"/>
      <c r="J411" s="1034"/>
      <c r="K411" s="1034"/>
      <c r="L411" s="1034"/>
      <c r="M411" s="1034"/>
      <c r="N411" s="1034"/>
      <c r="O411" s="1034"/>
      <c r="P411" s="1034"/>
      <c r="Q411" s="1034"/>
      <c r="R411" s="1034"/>
      <c r="S411" s="1034"/>
      <c r="T411" s="1034"/>
      <c r="U411" s="1034"/>
      <c r="V411" s="1034"/>
      <c r="W411" s="1034"/>
      <c r="X411" s="1034"/>
      <c r="Y411" s="1034"/>
      <c r="Z411" s="1034"/>
      <c r="AA411" s="1034"/>
      <c r="AB411" s="1034"/>
      <c r="AC411" s="1034"/>
      <c r="AD411" s="1034"/>
      <c r="AE411" s="1034"/>
      <c r="AF411" s="1034"/>
      <c r="AG411" s="1034"/>
      <c r="AH411" s="1034"/>
      <c r="AI411" s="1034"/>
      <c r="AJ411" s="1034"/>
      <c r="AK411" s="1034"/>
      <c r="AL411" s="1034"/>
      <c r="AM411" s="1034"/>
      <c r="AN411" s="1034"/>
      <c r="AO411" s="1034"/>
      <c r="AP411" s="1034"/>
      <c r="AQ411" s="1034"/>
      <c r="AR411" s="1034"/>
      <c r="AS411" s="1034"/>
      <c r="AT411" s="1034"/>
      <c r="AU411" s="1034"/>
      <c r="AV411" s="1034"/>
      <c r="AW411" s="1034"/>
      <c r="AX411" s="1034"/>
      <c r="AY411" s="1034"/>
      <c r="AZ411" s="1034"/>
      <c r="BA411" s="1034"/>
      <c r="BB411" s="1034"/>
      <c r="BC411" s="1034"/>
      <c r="BD411" s="1034"/>
      <c r="BE411" s="1034"/>
      <c r="BF411" s="1034"/>
      <c r="BG411" s="1034"/>
      <c r="BH411" s="1034"/>
    </row>
    <row r="412" spans="1:60" s="2" customFormat="1">
      <c r="A412" s="1148"/>
      <c r="B412" s="1034"/>
      <c r="C412" s="1034"/>
      <c r="D412" s="1034"/>
      <c r="E412" s="1034"/>
      <c r="F412" s="1034"/>
      <c r="G412" s="1034"/>
      <c r="H412" s="1034"/>
      <c r="I412" s="1034"/>
      <c r="J412" s="1034"/>
      <c r="K412" s="1034"/>
      <c r="L412" s="1034"/>
      <c r="M412" s="1034"/>
      <c r="N412" s="1034"/>
      <c r="O412" s="1034"/>
      <c r="P412" s="1034"/>
      <c r="Q412" s="1034"/>
      <c r="R412" s="1034"/>
      <c r="S412" s="1034"/>
      <c r="T412" s="1034"/>
      <c r="U412" s="1034"/>
      <c r="V412" s="1034"/>
      <c r="W412" s="1034"/>
      <c r="X412" s="1034"/>
      <c r="Y412" s="1034"/>
      <c r="Z412" s="1034"/>
      <c r="AA412" s="1034"/>
      <c r="AB412" s="1034"/>
      <c r="AC412" s="1034"/>
      <c r="AD412" s="1034"/>
      <c r="AE412" s="1034"/>
      <c r="AF412" s="1034"/>
      <c r="AG412" s="1034"/>
      <c r="AH412" s="1034"/>
      <c r="AI412" s="1034"/>
      <c r="AJ412" s="1034"/>
      <c r="AK412" s="1034"/>
      <c r="AL412" s="1034"/>
      <c r="AM412" s="1034"/>
      <c r="AN412" s="1034"/>
      <c r="AO412" s="1034"/>
      <c r="AP412" s="1034"/>
      <c r="AQ412" s="1034"/>
      <c r="AR412" s="1034"/>
      <c r="AS412" s="1034"/>
      <c r="AT412" s="1034"/>
      <c r="AU412" s="1034"/>
      <c r="AV412" s="1034"/>
      <c r="AW412" s="1034"/>
      <c r="AX412" s="1034"/>
      <c r="AY412" s="1034"/>
      <c r="AZ412" s="1034"/>
      <c r="BA412" s="1034"/>
      <c r="BB412" s="1034"/>
      <c r="BC412" s="1034"/>
      <c r="BD412" s="1034"/>
      <c r="BE412" s="1034"/>
      <c r="BF412" s="1034"/>
      <c r="BG412" s="1034"/>
      <c r="BH412" s="1034"/>
    </row>
    <row r="413" spans="1:60" s="2" customFormat="1">
      <c r="A413" s="1148"/>
      <c r="B413" s="1034"/>
      <c r="C413" s="1034"/>
      <c r="D413" s="1034"/>
      <c r="E413" s="1034"/>
      <c r="F413" s="1034"/>
      <c r="G413" s="1034"/>
      <c r="H413" s="1034"/>
      <c r="I413" s="1034"/>
      <c r="J413" s="1034"/>
      <c r="K413" s="1034"/>
      <c r="L413" s="1034"/>
      <c r="M413" s="1034"/>
      <c r="N413" s="1034"/>
      <c r="O413" s="1034"/>
      <c r="P413" s="1034"/>
      <c r="Q413" s="1034"/>
      <c r="R413" s="1034"/>
      <c r="S413" s="1034"/>
      <c r="T413" s="1034"/>
      <c r="U413" s="1034"/>
      <c r="V413" s="1034"/>
      <c r="W413" s="1034"/>
      <c r="X413" s="1034"/>
      <c r="Y413" s="1034"/>
      <c r="Z413" s="1034"/>
      <c r="AA413" s="1034"/>
      <c r="AB413" s="1034"/>
      <c r="AC413" s="1034"/>
      <c r="AD413" s="1034"/>
      <c r="AE413" s="1034"/>
      <c r="AF413" s="1034"/>
      <c r="AG413" s="1034"/>
      <c r="AH413" s="1034"/>
      <c r="AI413" s="1034"/>
      <c r="AJ413" s="1034"/>
      <c r="AK413" s="1034"/>
      <c r="AL413" s="1034"/>
      <c r="AM413" s="1034"/>
      <c r="AN413" s="1034"/>
      <c r="AO413" s="1034"/>
      <c r="AP413" s="1034"/>
      <c r="AQ413" s="1034"/>
      <c r="AR413" s="1034"/>
      <c r="AS413" s="1034"/>
      <c r="AT413" s="1034"/>
      <c r="AU413" s="1034"/>
      <c r="AV413" s="1034"/>
      <c r="AW413" s="1034"/>
      <c r="AX413" s="1034"/>
      <c r="AY413" s="1034"/>
      <c r="AZ413" s="1034"/>
      <c r="BA413" s="1034"/>
      <c r="BB413" s="1034"/>
      <c r="BC413" s="1034"/>
      <c r="BD413" s="1034"/>
      <c r="BE413" s="1034"/>
      <c r="BF413" s="1034"/>
      <c r="BG413" s="1034"/>
      <c r="BH413" s="1034"/>
    </row>
    <row r="414" spans="1:60" s="2" customFormat="1">
      <c r="A414" s="1148"/>
      <c r="B414" s="1034"/>
      <c r="C414" s="1034"/>
      <c r="D414" s="1034"/>
      <c r="E414" s="1034"/>
      <c r="F414" s="1034"/>
      <c r="G414" s="1034"/>
      <c r="H414" s="1034"/>
      <c r="I414" s="1034"/>
      <c r="J414" s="1034"/>
      <c r="K414" s="1034"/>
      <c r="L414" s="1034"/>
      <c r="M414" s="1034"/>
      <c r="N414" s="1034"/>
      <c r="O414" s="1034"/>
      <c r="P414" s="1034"/>
      <c r="Q414" s="1034"/>
      <c r="R414" s="1034"/>
      <c r="S414" s="1034"/>
      <c r="T414" s="1034"/>
      <c r="U414" s="1034"/>
      <c r="V414" s="1034"/>
      <c r="W414" s="1034"/>
      <c r="X414" s="1034"/>
      <c r="Y414" s="1034"/>
      <c r="Z414" s="1034"/>
      <c r="AA414" s="1034"/>
      <c r="AB414" s="1034"/>
      <c r="AC414" s="1034"/>
      <c r="AD414" s="1034"/>
      <c r="AE414" s="1034"/>
      <c r="AF414" s="1034"/>
      <c r="AG414" s="1034"/>
      <c r="AH414" s="1034"/>
      <c r="AI414" s="1034"/>
      <c r="AJ414" s="1034"/>
      <c r="AK414" s="1034"/>
      <c r="AL414" s="1034"/>
      <c r="AM414" s="1034"/>
      <c r="AN414" s="1034"/>
      <c r="AO414" s="1034"/>
      <c r="AP414" s="1034"/>
      <c r="AQ414" s="1034"/>
      <c r="AR414" s="1034"/>
      <c r="AS414" s="1034"/>
      <c r="AT414" s="1034"/>
      <c r="AU414" s="1034"/>
      <c r="AV414" s="1034"/>
      <c r="AW414" s="1034"/>
      <c r="AX414" s="1034"/>
      <c r="AY414" s="1034"/>
      <c r="AZ414" s="1034"/>
      <c r="BA414" s="1034"/>
      <c r="BB414" s="1034"/>
      <c r="BC414" s="1034"/>
      <c r="BD414" s="1034"/>
      <c r="BE414" s="1034"/>
      <c r="BF414" s="1034"/>
      <c r="BG414" s="1034"/>
      <c r="BH414" s="1034"/>
    </row>
    <row r="415" spans="1:60" s="2" customFormat="1">
      <c r="A415" s="1148"/>
      <c r="B415" s="1034"/>
      <c r="C415" s="1034"/>
      <c r="D415" s="1034"/>
      <c r="E415" s="1034"/>
      <c r="F415" s="1034"/>
      <c r="G415" s="1034"/>
      <c r="H415" s="1034"/>
      <c r="I415" s="1034"/>
      <c r="J415" s="1034"/>
      <c r="K415" s="1034"/>
      <c r="L415" s="1034"/>
      <c r="M415" s="1034"/>
      <c r="N415" s="1034"/>
      <c r="O415" s="1034"/>
      <c r="P415" s="1034"/>
      <c r="Q415" s="1034"/>
      <c r="R415" s="1034"/>
      <c r="S415" s="1034"/>
      <c r="T415" s="1034"/>
      <c r="U415" s="1034"/>
      <c r="V415" s="1034"/>
      <c r="W415" s="1034"/>
      <c r="X415" s="1034"/>
      <c r="Y415" s="1034"/>
      <c r="Z415" s="1034"/>
      <c r="AA415" s="1034"/>
      <c r="AB415" s="1034"/>
      <c r="AC415" s="1034"/>
      <c r="AD415" s="1034"/>
      <c r="AE415" s="1034"/>
      <c r="AF415" s="1034"/>
      <c r="AG415" s="1034"/>
      <c r="AH415" s="1034"/>
      <c r="AI415" s="1034"/>
      <c r="AJ415" s="1034"/>
      <c r="AK415" s="1034"/>
      <c r="AL415" s="1034"/>
      <c r="AM415" s="1034"/>
      <c r="AN415" s="1034"/>
      <c r="AO415" s="1034"/>
      <c r="AP415" s="1034"/>
      <c r="AQ415" s="1034"/>
      <c r="AR415" s="1034"/>
      <c r="AS415" s="1034"/>
      <c r="AT415" s="1034"/>
      <c r="AU415" s="1034"/>
      <c r="AV415" s="1034"/>
      <c r="AW415" s="1034"/>
      <c r="AX415" s="1034"/>
      <c r="AY415" s="1034"/>
      <c r="AZ415" s="1034"/>
      <c r="BA415" s="1034"/>
      <c r="BB415" s="1034"/>
      <c r="BC415" s="1034"/>
      <c r="BD415" s="1034"/>
      <c r="BE415" s="1034"/>
      <c r="BF415" s="1034"/>
      <c r="BG415" s="1034"/>
      <c r="BH415" s="1034"/>
    </row>
    <row r="416" spans="1:60" s="2" customFormat="1">
      <c r="A416" s="1148"/>
      <c r="B416" s="1034"/>
      <c r="C416" s="1034"/>
      <c r="D416" s="1034"/>
      <c r="E416" s="1034"/>
      <c r="F416" s="1034"/>
      <c r="G416" s="1034"/>
      <c r="H416" s="1034"/>
      <c r="I416" s="1034"/>
      <c r="J416" s="1034"/>
      <c r="K416" s="1034"/>
      <c r="L416" s="1034"/>
      <c r="M416" s="1034"/>
      <c r="N416" s="1034"/>
      <c r="O416" s="1034"/>
      <c r="P416" s="1034"/>
      <c r="Q416" s="1034"/>
      <c r="R416" s="1034"/>
      <c r="S416" s="1034"/>
      <c r="T416" s="1034"/>
      <c r="U416" s="1034"/>
      <c r="V416" s="1034"/>
      <c r="W416" s="1034"/>
      <c r="X416" s="1034"/>
      <c r="Y416" s="1034"/>
      <c r="Z416" s="1034"/>
      <c r="AA416" s="1034"/>
      <c r="AB416" s="1034"/>
      <c r="AC416" s="1034"/>
      <c r="AD416" s="1034"/>
      <c r="AE416" s="1034"/>
      <c r="AF416" s="1034"/>
      <c r="AG416" s="1034"/>
      <c r="AH416" s="1034"/>
      <c r="AI416" s="1034"/>
      <c r="AJ416" s="1034"/>
      <c r="AK416" s="1034"/>
      <c r="AL416" s="1034"/>
      <c r="AM416" s="1034"/>
      <c r="AN416" s="1034"/>
      <c r="AO416" s="1034"/>
      <c r="AP416" s="1034"/>
      <c r="AQ416" s="1034"/>
      <c r="AR416" s="1034"/>
      <c r="AS416" s="1034"/>
      <c r="AT416" s="1034"/>
      <c r="AU416" s="1034"/>
      <c r="AV416" s="1034"/>
      <c r="AW416" s="1034"/>
      <c r="AX416" s="1034"/>
      <c r="AY416" s="1034"/>
      <c r="AZ416" s="1034"/>
      <c r="BA416" s="1034"/>
      <c r="BB416" s="1034"/>
      <c r="BC416" s="1034"/>
      <c r="BD416" s="1034"/>
      <c r="BE416" s="1034"/>
      <c r="BF416" s="1034"/>
      <c r="BG416" s="1034"/>
      <c r="BH416" s="1034"/>
    </row>
    <row r="417" spans="1:60" s="2" customFormat="1">
      <c r="A417" s="1148"/>
      <c r="B417" s="1034"/>
      <c r="C417" s="1034"/>
      <c r="D417" s="1034"/>
      <c r="E417" s="1034"/>
      <c r="F417" s="1034"/>
      <c r="G417" s="1034"/>
      <c r="H417" s="1034"/>
      <c r="I417" s="1034"/>
      <c r="J417" s="1034"/>
      <c r="K417" s="1034"/>
      <c r="L417" s="1034"/>
      <c r="M417" s="1034"/>
      <c r="N417" s="1034"/>
      <c r="O417" s="1034"/>
      <c r="P417" s="1034"/>
      <c r="Q417" s="1034"/>
      <c r="R417" s="1034"/>
      <c r="S417" s="1034"/>
      <c r="T417" s="1034"/>
      <c r="U417" s="1034"/>
      <c r="V417" s="1034"/>
      <c r="W417" s="1034"/>
      <c r="X417" s="1034"/>
      <c r="Y417" s="1034"/>
      <c r="Z417" s="1034"/>
      <c r="AA417" s="1034"/>
      <c r="AB417" s="1034"/>
      <c r="AC417" s="1034"/>
      <c r="AD417" s="1034"/>
      <c r="AE417" s="1034"/>
      <c r="AF417" s="1034"/>
      <c r="AG417" s="1034"/>
      <c r="AH417" s="1034"/>
      <c r="AI417" s="1034"/>
      <c r="AJ417" s="1034"/>
      <c r="AK417" s="1034"/>
      <c r="AL417" s="1034"/>
      <c r="AM417" s="1034"/>
      <c r="AN417" s="1034"/>
      <c r="AO417" s="1034"/>
      <c r="AP417" s="1034"/>
      <c r="AQ417" s="1034"/>
      <c r="AR417" s="1034"/>
      <c r="AS417" s="1034"/>
      <c r="AT417" s="1034"/>
      <c r="AU417" s="1034"/>
      <c r="AV417" s="1034"/>
      <c r="AW417" s="1034"/>
      <c r="AX417" s="1034"/>
      <c r="AY417" s="1034"/>
      <c r="AZ417" s="1034"/>
      <c r="BA417" s="1034"/>
      <c r="BB417" s="1034"/>
      <c r="BC417" s="1034"/>
      <c r="BD417" s="1034"/>
      <c r="BE417" s="1034"/>
      <c r="BF417" s="1034"/>
      <c r="BG417" s="1034"/>
      <c r="BH417" s="1034"/>
    </row>
    <row r="418" spans="1:60" s="2" customFormat="1">
      <c r="A418" s="1148"/>
      <c r="B418" s="1034"/>
      <c r="C418" s="1034"/>
      <c r="D418" s="1034"/>
      <c r="E418" s="1034"/>
      <c r="F418" s="1034"/>
      <c r="G418" s="1034"/>
      <c r="H418" s="1034"/>
      <c r="I418" s="1034"/>
      <c r="J418" s="1034"/>
      <c r="K418" s="1034"/>
      <c r="L418" s="1034"/>
      <c r="M418" s="1034"/>
      <c r="N418" s="1034"/>
      <c r="O418" s="1034"/>
      <c r="P418" s="1034"/>
      <c r="Q418" s="1034"/>
      <c r="R418" s="1034"/>
      <c r="S418" s="1034"/>
      <c r="T418" s="1034"/>
      <c r="U418" s="1034"/>
      <c r="V418" s="1034"/>
      <c r="W418" s="1034"/>
      <c r="X418" s="1034"/>
      <c r="Y418" s="1034"/>
      <c r="Z418" s="1034"/>
      <c r="AA418" s="1034"/>
      <c r="AB418" s="1034"/>
      <c r="AC418" s="1034"/>
      <c r="AD418" s="1034"/>
      <c r="AE418" s="1034"/>
      <c r="AF418" s="1034"/>
      <c r="AG418" s="1034"/>
      <c r="AH418" s="1034"/>
      <c r="AI418" s="1034"/>
      <c r="AJ418" s="1034"/>
      <c r="AK418" s="1034"/>
      <c r="AL418" s="1034"/>
      <c r="AM418" s="1034"/>
      <c r="AN418" s="1034"/>
      <c r="AO418" s="1034"/>
      <c r="AP418" s="1034"/>
      <c r="AQ418" s="1034"/>
      <c r="AR418" s="1034"/>
      <c r="AS418" s="1034"/>
      <c r="AT418" s="1034"/>
      <c r="AU418" s="1034"/>
      <c r="AV418" s="1034"/>
      <c r="AW418" s="1034"/>
      <c r="AX418" s="1034"/>
      <c r="AY418" s="1034"/>
      <c r="AZ418" s="1034"/>
      <c r="BA418" s="1034"/>
      <c r="BB418" s="1034"/>
      <c r="BC418" s="1034"/>
      <c r="BD418" s="1034"/>
      <c r="BE418" s="1034"/>
      <c r="BF418" s="1034"/>
      <c r="BG418" s="1034"/>
      <c r="BH418" s="1034"/>
    </row>
    <row r="419" spans="1:60" s="2" customFormat="1">
      <c r="A419" s="1148"/>
      <c r="B419" s="1034"/>
      <c r="C419" s="1034"/>
      <c r="D419" s="1034"/>
      <c r="E419" s="1034"/>
      <c r="F419" s="1034"/>
      <c r="G419" s="1034"/>
      <c r="H419" s="1034"/>
      <c r="I419" s="1034"/>
      <c r="J419" s="1034"/>
      <c r="K419" s="1034"/>
      <c r="L419" s="1034"/>
      <c r="M419" s="1034"/>
      <c r="N419" s="1034"/>
      <c r="O419" s="1034"/>
      <c r="P419" s="1034"/>
      <c r="Q419" s="1034"/>
      <c r="R419" s="1034"/>
      <c r="S419" s="1034"/>
      <c r="T419" s="1034"/>
      <c r="U419" s="1034"/>
      <c r="V419" s="1034"/>
      <c r="W419" s="1034"/>
      <c r="X419" s="1034"/>
      <c r="Y419" s="1034"/>
      <c r="Z419" s="1034"/>
      <c r="AA419" s="1034"/>
      <c r="AB419" s="1034"/>
      <c r="AC419" s="1034"/>
      <c r="AD419" s="1034"/>
      <c r="AE419" s="1034"/>
      <c r="AF419" s="1034"/>
      <c r="AG419" s="1034"/>
      <c r="AH419" s="1034"/>
      <c r="AI419" s="1034"/>
      <c r="AJ419" s="1034"/>
      <c r="AK419" s="1034"/>
      <c r="AL419" s="1034"/>
      <c r="AM419" s="1034"/>
      <c r="AN419" s="1034"/>
      <c r="AO419" s="1034"/>
      <c r="AP419" s="1034"/>
      <c r="AQ419" s="1034"/>
      <c r="AR419" s="1034"/>
      <c r="AS419" s="1034"/>
      <c r="AT419" s="1034"/>
      <c r="AU419" s="1034"/>
      <c r="AV419" s="1034"/>
      <c r="AW419" s="1034"/>
      <c r="AX419" s="1034"/>
      <c r="AY419" s="1034"/>
      <c r="AZ419" s="1034"/>
      <c r="BA419" s="1034"/>
      <c r="BB419" s="1034"/>
      <c r="BC419" s="1034"/>
      <c r="BD419" s="1034"/>
      <c r="BE419" s="1034"/>
      <c r="BF419" s="1034"/>
      <c r="BG419" s="1034"/>
      <c r="BH419" s="1034"/>
    </row>
    <row r="420" spans="1:60" s="2" customFormat="1">
      <c r="A420" s="1148"/>
      <c r="B420" s="1034"/>
      <c r="C420" s="1034"/>
      <c r="D420" s="1034"/>
      <c r="E420" s="1034"/>
      <c r="F420" s="1034"/>
      <c r="G420" s="1034"/>
      <c r="H420" s="1034"/>
      <c r="I420" s="1034"/>
      <c r="J420" s="1034"/>
      <c r="K420" s="1034"/>
      <c r="L420" s="1034"/>
      <c r="M420" s="1034"/>
      <c r="N420" s="1034"/>
      <c r="O420" s="1034"/>
      <c r="P420" s="1034"/>
      <c r="Q420" s="1034"/>
      <c r="R420" s="1034"/>
      <c r="S420" s="1034"/>
      <c r="T420" s="1034"/>
      <c r="U420" s="1034"/>
      <c r="V420" s="1034"/>
      <c r="W420" s="1034"/>
      <c r="X420" s="1034"/>
      <c r="Y420" s="1034"/>
      <c r="Z420" s="1034"/>
      <c r="AA420" s="1034"/>
      <c r="AB420" s="1034"/>
      <c r="AC420" s="1034"/>
      <c r="AD420" s="1034"/>
      <c r="AE420" s="1034"/>
      <c r="AF420" s="1034"/>
      <c r="AG420" s="1034"/>
      <c r="AH420" s="1034"/>
      <c r="AI420" s="1034"/>
      <c r="AJ420" s="1034"/>
      <c r="AK420" s="1034"/>
      <c r="AL420" s="1034"/>
      <c r="AM420" s="1034"/>
      <c r="AN420" s="1034"/>
      <c r="AO420" s="1034"/>
      <c r="AP420" s="1034"/>
      <c r="AQ420" s="1034"/>
      <c r="AR420" s="1034"/>
      <c r="AS420" s="1034"/>
      <c r="AT420" s="1034"/>
      <c r="AU420" s="1034"/>
      <c r="AV420" s="1034"/>
      <c r="AW420" s="1034"/>
      <c r="AX420" s="1034"/>
      <c r="AY420" s="1034"/>
      <c r="AZ420" s="1034"/>
      <c r="BA420" s="1034"/>
      <c r="BB420" s="1034"/>
      <c r="BC420" s="1034"/>
      <c r="BD420" s="1034"/>
      <c r="BE420" s="1034"/>
      <c r="BF420" s="1034"/>
      <c r="BG420" s="1034"/>
      <c r="BH420" s="1034"/>
    </row>
    <row r="421" spans="1:60" s="2" customFormat="1">
      <c r="A421" s="1148"/>
      <c r="B421" s="1034"/>
      <c r="C421" s="1034"/>
      <c r="D421" s="1034"/>
      <c r="E421" s="1034"/>
      <c r="F421" s="1034"/>
      <c r="G421" s="1034"/>
      <c r="H421" s="1034"/>
      <c r="I421" s="1034"/>
      <c r="J421" s="1034"/>
      <c r="K421" s="1034"/>
      <c r="L421" s="1034"/>
      <c r="M421" s="1034"/>
      <c r="N421" s="1034"/>
      <c r="O421" s="1034"/>
      <c r="P421" s="1034"/>
      <c r="Q421" s="1034"/>
      <c r="R421" s="1034"/>
      <c r="S421" s="1034"/>
      <c r="T421" s="1034"/>
      <c r="U421" s="1034"/>
      <c r="V421" s="1034"/>
      <c r="W421" s="1034"/>
      <c r="X421" s="1034"/>
      <c r="Y421" s="1034"/>
      <c r="Z421" s="1034"/>
      <c r="AA421" s="1034"/>
      <c r="AB421" s="1034"/>
      <c r="AC421" s="1034"/>
      <c r="AD421" s="1034"/>
      <c r="AE421" s="1034"/>
      <c r="AF421" s="1034"/>
      <c r="AG421" s="1034"/>
      <c r="AH421" s="1034"/>
      <c r="AI421" s="1034"/>
      <c r="AJ421" s="1034"/>
      <c r="AK421" s="1034"/>
      <c r="AL421" s="1034"/>
      <c r="AM421" s="1034"/>
      <c r="AN421" s="1034"/>
      <c r="AO421" s="1034"/>
      <c r="AP421" s="1034"/>
      <c r="AQ421" s="1034"/>
      <c r="AR421" s="1034"/>
      <c r="AS421" s="1034"/>
      <c r="AT421" s="1034"/>
      <c r="AU421" s="1034"/>
      <c r="AV421" s="1034"/>
      <c r="AW421" s="1034"/>
      <c r="AX421" s="1034"/>
      <c r="AY421" s="1034"/>
      <c r="AZ421" s="1034"/>
      <c r="BA421" s="1034"/>
      <c r="BB421" s="1034"/>
      <c r="BC421" s="1034"/>
      <c r="BD421" s="1034"/>
      <c r="BE421" s="1034"/>
      <c r="BF421" s="1034"/>
      <c r="BG421" s="1034"/>
      <c r="BH421" s="1034"/>
    </row>
    <row r="422" spans="1:60" s="2" customFormat="1">
      <c r="A422" s="1148"/>
      <c r="B422" s="1034"/>
      <c r="C422" s="1034"/>
      <c r="D422" s="1034"/>
      <c r="E422" s="1034"/>
      <c r="F422" s="1034"/>
      <c r="G422" s="1034"/>
      <c r="H422" s="1034"/>
      <c r="I422" s="1034"/>
      <c r="J422" s="1034"/>
      <c r="K422" s="1034"/>
      <c r="L422" s="1034"/>
      <c r="M422" s="1034"/>
      <c r="N422" s="1034"/>
      <c r="O422" s="1034"/>
      <c r="P422" s="1034"/>
      <c r="Q422" s="1034"/>
      <c r="R422" s="1034"/>
      <c r="S422" s="1034"/>
      <c r="T422" s="1034"/>
      <c r="U422" s="1034"/>
      <c r="V422" s="1034"/>
      <c r="W422" s="1034"/>
      <c r="X422" s="1034"/>
      <c r="Y422" s="1034"/>
      <c r="Z422" s="1034"/>
      <c r="AA422" s="1034"/>
      <c r="AB422" s="1034"/>
      <c r="AC422" s="1034"/>
      <c r="AD422" s="1034"/>
      <c r="AE422" s="1034"/>
      <c r="AF422" s="1034"/>
      <c r="AG422" s="1034"/>
      <c r="AH422" s="1034"/>
      <c r="AI422" s="1034"/>
      <c r="AJ422" s="1034"/>
      <c r="AK422" s="1034"/>
      <c r="AL422" s="1034"/>
      <c r="AM422" s="1034"/>
      <c r="AN422" s="1034"/>
      <c r="AO422" s="1034"/>
      <c r="AP422" s="1034"/>
      <c r="AQ422" s="1034"/>
      <c r="AR422" s="1034"/>
      <c r="AS422" s="1034"/>
      <c r="AT422" s="1034"/>
      <c r="AU422" s="1034"/>
      <c r="AV422" s="1034"/>
      <c r="AW422" s="1034"/>
      <c r="AX422" s="1034"/>
      <c r="AY422" s="1034"/>
      <c r="AZ422" s="1034"/>
      <c r="BA422" s="1034"/>
      <c r="BB422" s="1034"/>
      <c r="BC422" s="1034"/>
      <c r="BD422" s="1034"/>
      <c r="BE422" s="1034"/>
      <c r="BF422" s="1034"/>
      <c r="BG422" s="1034"/>
      <c r="BH422" s="1034"/>
    </row>
    <row r="423" spans="1:60" s="2" customFormat="1">
      <c r="A423" s="1148"/>
      <c r="B423" s="1034"/>
      <c r="C423" s="1034"/>
      <c r="D423" s="1034"/>
      <c r="E423" s="1034"/>
      <c r="F423" s="1034"/>
      <c r="G423" s="1034"/>
      <c r="H423" s="1034"/>
      <c r="I423" s="1034"/>
      <c r="J423" s="1034"/>
      <c r="K423" s="1034"/>
      <c r="L423" s="1034"/>
      <c r="M423" s="1034"/>
      <c r="N423" s="1034"/>
      <c r="O423" s="1034"/>
      <c r="P423" s="1034"/>
      <c r="Q423" s="1034"/>
      <c r="R423" s="1034"/>
      <c r="S423" s="1034"/>
      <c r="T423" s="1034"/>
      <c r="U423" s="1034"/>
      <c r="V423" s="1034"/>
      <c r="W423" s="1034"/>
      <c r="X423" s="1034"/>
      <c r="Y423" s="1034"/>
      <c r="Z423" s="1034"/>
      <c r="AA423" s="1034"/>
      <c r="AB423" s="1034"/>
      <c r="AC423" s="1034"/>
      <c r="AD423" s="1034"/>
      <c r="AE423" s="1034"/>
      <c r="AF423" s="1034"/>
      <c r="AG423" s="1034"/>
      <c r="AH423" s="1034"/>
      <c r="AI423" s="1034"/>
      <c r="AJ423" s="1034"/>
      <c r="AK423" s="1034"/>
      <c r="AL423" s="1034"/>
      <c r="AM423" s="1034"/>
      <c r="AN423" s="1034"/>
      <c r="AO423" s="1034"/>
      <c r="AP423" s="1034"/>
      <c r="AQ423" s="1034"/>
      <c r="AR423" s="1034"/>
      <c r="AS423" s="1034"/>
      <c r="AT423" s="1034"/>
      <c r="AU423" s="1034"/>
      <c r="AV423" s="1034"/>
      <c r="AW423" s="1034"/>
      <c r="AX423" s="1034"/>
      <c r="AY423" s="1034"/>
      <c r="AZ423" s="1034"/>
      <c r="BA423" s="1034"/>
      <c r="BB423" s="1034"/>
      <c r="BC423" s="1034"/>
      <c r="BD423" s="1034"/>
      <c r="BE423" s="1034"/>
      <c r="BF423" s="1034"/>
      <c r="BG423" s="1034"/>
      <c r="BH423" s="1034"/>
    </row>
    <row r="424" spans="1:60" s="2" customFormat="1">
      <c r="A424" s="1148"/>
      <c r="B424" s="1034"/>
      <c r="C424" s="1034"/>
      <c r="D424" s="1034"/>
      <c r="E424" s="1034"/>
      <c r="F424" s="1034"/>
      <c r="G424" s="1034"/>
      <c r="H424" s="1034"/>
      <c r="I424" s="1034"/>
      <c r="J424" s="1034"/>
      <c r="K424" s="1034"/>
      <c r="L424" s="1034"/>
      <c r="M424" s="1034"/>
      <c r="N424" s="1034"/>
      <c r="O424" s="1034"/>
      <c r="P424" s="1034"/>
      <c r="Q424" s="1034"/>
      <c r="R424" s="1034"/>
      <c r="S424" s="1034"/>
      <c r="T424" s="1034"/>
      <c r="U424" s="1034"/>
      <c r="V424" s="1034"/>
      <c r="W424" s="1034"/>
      <c r="X424" s="1034"/>
      <c r="Y424" s="1034"/>
      <c r="Z424" s="1034"/>
      <c r="AA424" s="1034"/>
      <c r="AB424" s="1034"/>
      <c r="AC424" s="1034"/>
      <c r="AD424" s="1034"/>
      <c r="AE424" s="1034"/>
      <c r="AF424" s="1034"/>
      <c r="AG424" s="1034"/>
      <c r="AH424" s="1034"/>
      <c r="AI424" s="1034"/>
      <c r="AJ424" s="1034"/>
      <c r="AK424" s="1034"/>
      <c r="AL424" s="1034"/>
      <c r="AM424" s="1034"/>
      <c r="AN424" s="1034"/>
      <c r="AO424" s="1034"/>
      <c r="AP424" s="1034"/>
      <c r="AQ424" s="1034"/>
      <c r="AR424" s="1034"/>
      <c r="AS424" s="1034"/>
      <c r="AT424" s="1034"/>
      <c r="AU424" s="1034"/>
      <c r="AV424" s="1034"/>
      <c r="AW424" s="1034"/>
      <c r="AX424" s="1034"/>
      <c r="AY424" s="1034"/>
      <c r="AZ424" s="1034"/>
      <c r="BA424" s="1034"/>
      <c r="BB424" s="1034"/>
      <c r="BC424" s="1034"/>
      <c r="BD424" s="1034"/>
      <c r="BE424" s="1034"/>
      <c r="BF424" s="1034"/>
      <c r="BG424" s="1034"/>
      <c r="BH424" s="1034"/>
    </row>
    <row r="425" spans="1:60" s="2" customFormat="1">
      <c r="A425" s="1148"/>
      <c r="B425" s="1034"/>
      <c r="C425" s="1034"/>
      <c r="D425" s="1034"/>
      <c r="E425" s="1034"/>
      <c r="F425" s="1034"/>
      <c r="G425" s="1034"/>
      <c r="H425" s="1034"/>
      <c r="I425" s="1034"/>
      <c r="J425" s="1034"/>
      <c r="K425" s="1034"/>
      <c r="L425" s="1034"/>
      <c r="M425" s="1034"/>
      <c r="N425" s="1034"/>
      <c r="O425" s="1034"/>
      <c r="P425" s="1034"/>
      <c r="Q425" s="1034"/>
      <c r="R425" s="1034"/>
      <c r="S425" s="1034"/>
      <c r="T425" s="1034"/>
      <c r="U425" s="1034"/>
      <c r="V425" s="1034"/>
      <c r="W425" s="1034"/>
      <c r="X425" s="1034"/>
      <c r="Y425" s="1034"/>
      <c r="Z425" s="1034"/>
      <c r="AA425" s="1034"/>
      <c r="AB425" s="1034"/>
      <c r="AC425" s="1034"/>
      <c r="AD425" s="1034"/>
      <c r="AE425" s="1034"/>
      <c r="AF425" s="1034"/>
      <c r="AG425" s="1034"/>
      <c r="AH425" s="1034"/>
      <c r="AI425" s="1034"/>
      <c r="AJ425" s="1034"/>
      <c r="AK425" s="1034"/>
      <c r="AL425" s="1034"/>
      <c r="AM425" s="1034"/>
      <c r="AN425" s="1034"/>
      <c r="AO425" s="1034"/>
      <c r="AP425" s="1034"/>
      <c r="AQ425" s="1034"/>
      <c r="AR425" s="1034"/>
      <c r="AS425" s="1034"/>
      <c r="AT425" s="1034"/>
      <c r="AU425" s="1034"/>
      <c r="AV425" s="1034"/>
      <c r="AW425" s="1034"/>
      <c r="AX425" s="1034"/>
      <c r="AY425" s="1034"/>
      <c r="AZ425" s="1034"/>
      <c r="BA425" s="1034"/>
      <c r="BB425" s="1034"/>
      <c r="BC425" s="1034"/>
      <c r="BD425" s="1034"/>
      <c r="BE425" s="1034"/>
      <c r="BF425" s="1034"/>
      <c r="BG425" s="1034"/>
      <c r="BH425" s="1034"/>
    </row>
    <row r="426" spans="1:60" s="2" customFormat="1">
      <c r="A426" s="1148"/>
      <c r="B426" s="1034"/>
      <c r="C426" s="1034"/>
      <c r="D426" s="1034"/>
      <c r="E426" s="1034"/>
      <c r="F426" s="1034"/>
      <c r="G426" s="1034"/>
      <c r="H426" s="1034"/>
      <c r="I426" s="1034"/>
      <c r="J426" s="1034"/>
      <c r="K426" s="1034"/>
      <c r="L426" s="1034"/>
      <c r="M426" s="1034"/>
      <c r="N426" s="1034"/>
      <c r="O426" s="1034"/>
      <c r="P426" s="1034"/>
      <c r="Q426" s="1034"/>
      <c r="R426" s="1034"/>
      <c r="S426" s="1034"/>
      <c r="T426" s="1034"/>
      <c r="U426" s="1034"/>
      <c r="V426" s="1034"/>
      <c r="W426" s="1034"/>
      <c r="X426" s="1034"/>
      <c r="Y426" s="1034"/>
      <c r="Z426" s="1034"/>
      <c r="AA426" s="1034"/>
      <c r="AB426" s="1034"/>
      <c r="AC426" s="1034"/>
      <c r="AD426" s="1034"/>
      <c r="AE426" s="1034"/>
      <c r="AF426" s="1034"/>
      <c r="AG426" s="1034"/>
      <c r="AH426" s="1034"/>
      <c r="AI426" s="1034"/>
      <c r="AJ426" s="1034"/>
      <c r="AK426" s="1034"/>
      <c r="AL426" s="1034"/>
      <c r="AM426" s="1034"/>
      <c r="AN426" s="1034"/>
      <c r="AO426" s="1034"/>
      <c r="AP426" s="1034"/>
      <c r="AQ426" s="1034"/>
      <c r="AR426" s="1034"/>
      <c r="AS426" s="1034"/>
      <c r="AT426" s="1034"/>
      <c r="AU426" s="1034"/>
      <c r="AV426" s="1034"/>
      <c r="AW426" s="1034"/>
      <c r="AX426" s="1034"/>
      <c r="AY426" s="1034"/>
      <c r="AZ426" s="1034"/>
      <c r="BA426" s="1034"/>
      <c r="BB426" s="1034"/>
      <c r="BC426" s="1034"/>
      <c r="BD426" s="1034"/>
      <c r="BE426" s="1034"/>
      <c r="BF426" s="1034"/>
      <c r="BG426" s="1034"/>
      <c r="BH426" s="1034"/>
    </row>
    <row r="427" spans="1:60" s="2" customFormat="1">
      <c r="A427" s="1148"/>
      <c r="B427" s="1034"/>
      <c r="C427" s="1034"/>
      <c r="D427" s="1034"/>
      <c r="E427" s="1034"/>
      <c r="F427" s="1034"/>
      <c r="G427" s="1034"/>
      <c r="H427" s="1034"/>
      <c r="I427" s="1034"/>
      <c r="J427" s="1034"/>
      <c r="K427" s="1034"/>
      <c r="L427" s="1034"/>
      <c r="M427" s="1034"/>
      <c r="N427" s="1034"/>
      <c r="O427" s="1034"/>
      <c r="P427" s="1034"/>
      <c r="Q427" s="1034"/>
      <c r="R427" s="1034"/>
      <c r="S427" s="1034"/>
      <c r="T427" s="1034"/>
      <c r="U427" s="1034"/>
      <c r="V427" s="1034"/>
      <c r="W427" s="1034"/>
      <c r="X427" s="1034"/>
      <c r="Y427" s="1034"/>
      <c r="Z427" s="1034"/>
      <c r="AA427" s="1034"/>
      <c r="AB427" s="1034"/>
      <c r="AC427" s="1034"/>
      <c r="AD427" s="1034"/>
      <c r="AE427" s="1034"/>
      <c r="AF427" s="1034"/>
      <c r="AG427" s="1034"/>
      <c r="AH427" s="1034"/>
      <c r="AI427" s="1034"/>
      <c r="AJ427" s="1034"/>
      <c r="AK427" s="1034"/>
      <c r="AL427" s="1034"/>
      <c r="AM427" s="1034"/>
      <c r="AN427" s="1034"/>
      <c r="AO427" s="1034"/>
      <c r="AP427" s="1034"/>
      <c r="AQ427" s="1034"/>
      <c r="AR427" s="1034"/>
      <c r="AS427" s="1034"/>
      <c r="AT427" s="1034"/>
      <c r="AU427" s="1034"/>
      <c r="AV427" s="1034"/>
      <c r="AW427" s="1034"/>
      <c r="AX427" s="1034"/>
      <c r="AY427" s="1034"/>
      <c r="AZ427" s="1034"/>
      <c r="BA427" s="1034"/>
      <c r="BB427" s="1034"/>
      <c r="BC427" s="1034"/>
      <c r="BD427" s="1034"/>
      <c r="BE427" s="1034"/>
      <c r="BF427" s="1034"/>
      <c r="BG427" s="1034"/>
      <c r="BH427" s="1034"/>
    </row>
    <row r="428" spans="1:60" s="2" customFormat="1">
      <c r="A428" s="1148"/>
      <c r="B428" s="1034"/>
      <c r="C428" s="1034"/>
      <c r="D428" s="1034"/>
      <c r="E428" s="1034"/>
      <c r="F428" s="1034"/>
      <c r="G428" s="1034"/>
      <c r="H428" s="1034"/>
      <c r="I428" s="1034"/>
      <c r="J428" s="1034"/>
      <c r="K428" s="1034"/>
      <c r="L428" s="1034"/>
      <c r="M428" s="1034"/>
      <c r="N428" s="1034"/>
      <c r="O428" s="1034"/>
      <c r="P428" s="1034"/>
      <c r="Q428" s="1034"/>
      <c r="R428" s="1034"/>
      <c r="S428" s="1034"/>
      <c r="T428" s="1034"/>
      <c r="U428" s="1034"/>
      <c r="V428" s="1034"/>
      <c r="W428" s="1034"/>
      <c r="X428" s="1034"/>
      <c r="Y428" s="1034"/>
      <c r="Z428" s="1034"/>
      <c r="AA428" s="1034"/>
      <c r="AB428" s="1034"/>
      <c r="AC428" s="1034"/>
      <c r="AD428" s="1034"/>
      <c r="AE428" s="1034"/>
      <c r="AF428" s="1034"/>
      <c r="AG428" s="1034"/>
      <c r="AH428" s="1034"/>
      <c r="AI428" s="1034"/>
      <c r="AJ428" s="1034"/>
      <c r="AK428" s="1034"/>
      <c r="AL428" s="1034"/>
      <c r="AM428" s="1034"/>
      <c r="AN428" s="1034"/>
      <c r="AO428" s="1034"/>
      <c r="AP428" s="1034"/>
      <c r="AQ428" s="1034"/>
      <c r="AR428" s="1034"/>
      <c r="AS428" s="1034"/>
      <c r="AT428" s="1034"/>
      <c r="AU428" s="1034"/>
      <c r="AV428" s="1034"/>
      <c r="AW428" s="1034"/>
      <c r="AX428" s="1034"/>
      <c r="AY428" s="1034"/>
      <c r="AZ428" s="1034"/>
      <c r="BA428" s="1034"/>
      <c r="BB428" s="1034"/>
      <c r="BC428" s="1034"/>
      <c r="BD428" s="1034"/>
      <c r="BE428" s="1034"/>
      <c r="BF428" s="1034"/>
      <c r="BG428" s="1034"/>
      <c r="BH428" s="1034"/>
    </row>
    <row r="429" spans="1:60" s="2" customFormat="1">
      <c r="A429" s="1148"/>
      <c r="B429" s="1034"/>
      <c r="C429" s="1034"/>
      <c r="D429" s="1034"/>
      <c r="E429" s="1034"/>
      <c r="F429" s="1034"/>
      <c r="G429" s="1034"/>
      <c r="H429" s="1034"/>
      <c r="I429" s="1034"/>
      <c r="J429" s="1034"/>
      <c r="K429" s="1034"/>
      <c r="L429" s="1034"/>
      <c r="M429" s="1034"/>
      <c r="N429" s="1034"/>
      <c r="O429" s="1034"/>
      <c r="P429" s="1034"/>
      <c r="Q429" s="1034"/>
      <c r="R429" s="1034"/>
      <c r="S429" s="1034"/>
      <c r="T429" s="1034"/>
      <c r="U429" s="1034"/>
      <c r="V429" s="1034"/>
      <c r="W429" s="1034"/>
      <c r="X429" s="1034"/>
      <c r="Y429" s="1034"/>
      <c r="Z429" s="1034"/>
      <c r="AA429" s="1034"/>
      <c r="AB429" s="1034"/>
      <c r="AC429" s="1034"/>
      <c r="AD429" s="1034"/>
      <c r="AE429" s="1034"/>
      <c r="AF429" s="1034"/>
      <c r="AG429" s="1034"/>
      <c r="AH429" s="1034"/>
      <c r="AI429" s="1034"/>
      <c r="AJ429" s="1034"/>
      <c r="AK429" s="1034"/>
      <c r="AL429" s="1034"/>
      <c r="AM429" s="1034"/>
      <c r="AN429" s="1034"/>
      <c r="AO429" s="1034"/>
      <c r="AP429" s="1034"/>
      <c r="AQ429" s="1034"/>
      <c r="AR429" s="1034"/>
      <c r="AS429" s="1034"/>
      <c r="AT429" s="1034"/>
      <c r="AU429" s="1034"/>
      <c r="AV429" s="1034"/>
      <c r="AW429" s="1034"/>
      <c r="AX429" s="1034"/>
      <c r="AY429" s="1034"/>
      <c r="AZ429" s="1034"/>
      <c r="BA429" s="1034"/>
      <c r="BB429" s="1034"/>
      <c r="BC429" s="1034"/>
      <c r="BD429" s="1034"/>
      <c r="BE429" s="1034"/>
      <c r="BF429" s="1034"/>
      <c r="BG429" s="1034"/>
      <c r="BH429" s="1034"/>
    </row>
    <row r="430" spans="1:60" s="2" customFormat="1">
      <c r="A430" s="1148"/>
      <c r="B430" s="1034"/>
      <c r="C430" s="1034"/>
      <c r="D430" s="1034"/>
      <c r="E430" s="1034"/>
      <c r="F430" s="1034"/>
      <c r="G430" s="1034"/>
      <c r="H430" s="1034"/>
      <c r="I430" s="1034"/>
      <c r="J430" s="1034"/>
      <c r="K430" s="1034"/>
      <c r="L430" s="1034"/>
      <c r="M430" s="1034"/>
      <c r="N430" s="1034"/>
      <c r="O430" s="1034"/>
      <c r="P430" s="1034"/>
      <c r="Q430" s="1034"/>
      <c r="R430" s="1034"/>
      <c r="S430" s="1034"/>
      <c r="T430" s="1034"/>
      <c r="U430" s="1034"/>
      <c r="V430" s="1034"/>
      <c r="W430" s="1034"/>
      <c r="X430" s="1034"/>
      <c r="Y430" s="1034"/>
      <c r="Z430" s="1034"/>
      <c r="AA430" s="1034"/>
      <c r="AB430" s="1034"/>
      <c r="AC430" s="1034"/>
      <c r="AD430" s="1034"/>
      <c r="AE430" s="1034"/>
      <c r="AF430" s="1034"/>
      <c r="AG430" s="1034"/>
      <c r="AH430" s="1034"/>
      <c r="AI430" s="1034"/>
      <c r="AJ430" s="1034"/>
      <c r="AK430" s="1034"/>
      <c r="AL430" s="1034"/>
      <c r="AM430" s="1034"/>
      <c r="AN430" s="1034"/>
      <c r="AO430" s="1034"/>
      <c r="AP430" s="1034"/>
      <c r="AQ430" s="1034"/>
      <c r="AR430" s="1034"/>
      <c r="AS430" s="1034"/>
      <c r="AT430" s="1034"/>
      <c r="AU430" s="1034"/>
      <c r="AV430" s="1034"/>
      <c r="AW430" s="1034"/>
      <c r="AX430" s="1034"/>
      <c r="AY430" s="1034"/>
      <c r="AZ430" s="1034"/>
      <c r="BA430" s="1034"/>
      <c r="BB430" s="1034"/>
      <c r="BC430" s="1034"/>
      <c r="BD430" s="1034"/>
      <c r="BE430" s="1034"/>
      <c r="BF430" s="1034"/>
      <c r="BG430" s="1034"/>
      <c r="BH430" s="1034"/>
    </row>
    <row r="431" spans="1:60" s="2" customFormat="1">
      <c r="A431" s="1148"/>
      <c r="B431" s="1034"/>
      <c r="C431" s="1034"/>
      <c r="D431" s="1034"/>
      <c r="E431" s="1034"/>
      <c r="F431" s="1034"/>
      <c r="G431" s="1034"/>
      <c r="H431" s="1034"/>
      <c r="I431" s="1034"/>
      <c r="J431" s="1034"/>
      <c r="K431" s="1034"/>
      <c r="L431" s="1034"/>
      <c r="M431" s="1034"/>
      <c r="N431" s="1034"/>
      <c r="O431" s="1034"/>
      <c r="P431" s="1034"/>
      <c r="Q431" s="1034"/>
      <c r="R431" s="1034"/>
      <c r="S431" s="1034"/>
      <c r="T431" s="1034"/>
      <c r="U431" s="1034"/>
      <c r="V431" s="1034"/>
      <c r="W431" s="1034"/>
      <c r="X431" s="1034"/>
      <c r="Y431" s="1034"/>
      <c r="Z431" s="1034"/>
      <c r="AA431" s="1034"/>
      <c r="AB431" s="1034"/>
      <c r="AC431" s="1034"/>
      <c r="AD431" s="1034"/>
      <c r="AE431" s="1034"/>
      <c r="AF431" s="1034"/>
      <c r="AG431" s="1034"/>
      <c r="AH431" s="1034"/>
      <c r="AI431" s="1034"/>
      <c r="AJ431" s="1034"/>
      <c r="AK431" s="1034"/>
      <c r="AL431" s="1034"/>
      <c r="AM431" s="1034"/>
      <c r="AN431" s="1034"/>
      <c r="AO431" s="1034"/>
      <c r="AP431" s="1034"/>
      <c r="AQ431" s="1034"/>
      <c r="AR431" s="1034"/>
      <c r="AS431" s="1034"/>
      <c r="AT431" s="1034"/>
      <c r="AU431" s="1034"/>
      <c r="AV431" s="1034"/>
      <c r="AW431" s="1034"/>
      <c r="AX431" s="1034"/>
      <c r="AY431" s="1034"/>
      <c r="AZ431" s="1034"/>
      <c r="BA431" s="1034"/>
      <c r="BB431" s="1034"/>
      <c r="BC431" s="1034"/>
      <c r="BD431" s="1034"/>
      <c r="BE431" s="1034"/>
      <c r="BF431" s="1034"/>
      <c r="BG431" s="1034"/>
      <c r="BH431" s="1034"/>
    </row>
    <row r="432" spans="1:60" s="2" customFormat="1">
      <c r="A432" s="1148"/>
      <c r="B432" s="1034"/>
      <c r="C432" s="1034"/>
      <c r="D432" s="1034"/>
      <c r="E432" s="1034"/>
      <c r="F432" s="1034"/>
      <c r="G432" s="1034"/>
      <c r="H432" s="1034"/>
      <c r="I432" s="1034"/>
      <c r="J432" s="1034"/>
      <c r="K432" s="1034"/>
      <c r="L432" s="1034"/>
      <c r="M432" s="1034"/>
      <c r="N432" s="1034"/>
      <c r="O432" s="1034"/>
      <c r="P432" s="1034"/>
      <c r="Q432" s="1034"/>
      <c r="R432" s="1034"/>
      <c r="S432" s="1034"/>
      <c r="T432" s="1034"/>
      <c r="U432" s="1034"/>
      <c r="V432" s="1034"/>
      <c r="W432" s="1034"/>
      <c r="X432" s="1034"/>
      <c r="Y432" s="1034"/>
      <c r="Z432" s="1034"/>
      <c r="AA432" s="1034"/>
      <c r="AB432" s="1034"/>
      <c r="AC432" s="1034"/>
      <c r="AD432" s="1034"/>
      <c r="AE432" s="1034"/>
      <c r="AF432" s="1034"/>
      <c r="AG432" s="1034"/>
      <c r="AH432" s="1034"/>
      <c r="AI432" s="1034"/>
      <c r="AJ432" s="1034"/>
      <c r="AK432" s="1034"/>
      <c r="AL432" s="1034"/>
      <c r="AM432" s="1034"/>
      <c r="AN432" s="1034"/>
      <c r="AO432" s="1034"/>
      <c r="AP432" s="1034"/>
      <c r="AQ432" s="1034"/>
      <c r="AR432" s="1034"/>
      <c r="AS432" s="1034"/>
      <c r="AT432" s="1034"/>
      <c r="AU432" s="1034"/>
      <c r="AV432" s="1034"/>
      <c r="AW432" s="1034"/>
      <c r="AX432" s="1034"/>
      <c r="AY432" s="1034"/>
      <c r="AZ432" s="1034"/>
      <c r="BA432" s="1034"/>
      <c r="BB432" s="1034"/>
      <c r="BC432" s="1034"/>
      <c r="BD432" s="1034"/>
      <c r="BE432" s="1034"/>
      <c r="BF432" s="1034"/>
      <c r="BG432" s="1034"/>
      <c r="BH432" s="1034"/>
    </row>
    <row r="433" spans="1:60" s="2" customFormat="1">
      <c r="A433" s="1148"/>
      <c r="B433" s="1034"/>
      <c r="C433" s="1034"/>
      <c r="D433" s="1034"/>
      <c r="E433" s="1034"/>
      <c r="F433" s="1034"/>
      <c r="G433" s="1034"/>
      <c r="H433" s="1034"/>
      <c r="I433" s="1034"/>
      <c r="J433" s="1034"/>
      <c r="K433" s="1034"/>
      <c r="L433" s="1034"/>
      <c r="M433" s="1034"/>
      <c r="N433" s="1034"/>
      <c r="O433" s="1034"/>
      <c r="P433" s="1034"/>
      <c r="Q433" s="1034"/>
      <c r="R433" s="1034"/>
      <c r="S433" s="1034"/>
      <c r="T433" s="1034"/>
      <c r="U433" s="1034"/>
      <c r="V433" s="1034"/>
      <c r="W433" s="1034"/>
      <c r="X433" s="1034"/>
      <c r="Y433" s="1034"/>
      <c r="Z433" s="1034"/>
      <c r="AA433" s="1034"/>
      <c r="AB433" s="1034"/>
      <c r="AC433" s="1034"/>
      <c r="AD433" s="1034"/>
      <c r="AE433" s="1034"/>
      <c r="AF433" s="1034"/>
      <c r="AG433" s="1034"/>
      <c r="AH433" s="1034"/>
      <c r="AI433" s="1034"/>
      <c r="AJ433" s="1034"/>
      <c r="AK433" s="1034"/>
      <c r="AL433" s="1034"/>
      <c r="AM433" s="1034"/>
      <c r="AN433" s="1034"/>
      <c r="AO433" s="1034"/>
      <c r="AP433" s="1034"/>
      <c r="AQ433" s="1034"/>
      <c r="AR433" s="1034"/>
      <c r="AS433" s="1034"/>
      <c r="AT433" s="1034"/>
      <c r="AU433" s="1034"/>
      <c r="AV433" s="1034"/>
      <c r="AW433" s="1034"/>
      <c r="AX433" s="1034"/>
      <c r="AY433" s="1034"/>
      <c r="AZ433" s="1034"/>
      <c r="BA433" s="1034"/>
      <c r="BB433" s="1034"/>
      <c r="BC433" s="1034"/>
      <c r="BD433" s="1034"/>
      <c r="BE433" s="1034"/>
      <c r="BF433" s="1034"/>
      <c r="BG433" s="1034"/>
      <c r="BH433" s="1034"/>
    </row>
    <row r="434" spans="1:60" s="2" customFormat="1">
      <c r="A434" s="1148"/>
      <c r="B434" s="1034"/>
      <c r="C434" s="1034"/>
      <c r="D434" s="1034"/>
      <c r="E434" s="1034"/>
      <c r="F434" s="1034"/>
      <c r="G434" s="1034"/>
      <c r="H434" s="1034"/>
      <c r="I434" s="1034"/>
      <c r="J434" s="1034"/>
      <c r="K434" s="1034"/>
      <c r="L434" s="1034"/>
      <c r="M434" s="1034"/>
      <c r="N434" s="1034"/>
      <c r="O434" s="1034"/>
      <c r="P434" s="1034"/>
      <c r="Q434" s="1034"/>
      <c r="R434" s="1034"/>
      <c r="S434" s="1034"/>
      <c r="T434" s="1034"/>
      <c r="U434" s="1034"/>
      <c r="V434" s="1034"/>
      <c r="W434" s="1034"/>
      <c r="X434" s="1034"/>
      <c r="Y434" s="1034"/>
      <c r="Z434" s="1034"/>
      <c r="AA434" s="1034"/>
      <c r="AB434" s="1034"/>
      <c r="AC434" s="1034"/>
      <c r="AD434" s="1034"/>
      <c r="AE434" s="1034"/>
      <c r="AF434" s="1034"/>
      <c r="AG434" s="1034"/>
      <c r="AH434" s="1034"/>
      <c r="AI434" s="1034"/>
      <c r="AJ434" s="1034"/>
      <c r="AK434" s="1034"/>
      <c r="AL434" s="1034"/>
      <c r="AM434" s="1034"/>
      <c r="AN434" s="1034"/>
      <c r="AO434" s="1034"/>
      <c r="AP434" s="1034"/>
      <c r="AQ434" s="1034"/>
      <c r="AR434" s="1034"/>
      <c r="AS434" s="1034"/>
      <c r="AT434" s="1034"/>
      <c r="AU434" s="1034"/>
      <c r="AV434" s="1034"/>
      <c r="AW434" s="1034"/>
      <c r="AX434" s="1034"/>
      <c r="AY434" s="1034"/>
      <c r="AZ434" s="1034"/>
      <c r="BA434" s="1034"/>
      <c r="BB434" s="1034"/>
      <c r="BC434" s="1034"/>
      <c r="BD434" s="1034"/>
      <c r="BE434" s="1034"/>
      <c r="BF434" s="1034"/>
      <c r="BG434" s="1034"/>
      <c r="BH434" s="1034"/>
    </row>
    <row r="435" spans="1:60" s="2" customFormat="1">
      <c r="A435" s="1148"/>
      <c r="B435" s="1034"/>
      <c r="C435" s="1034"/>
      <c r="D435" s="1034"/>
      <c r="E435" s="1034"/>
      <c r="F435" s="1034"/>
      <c r="G435" s="1034"/>
      <c r="H435" s="1034"/>
      <c r="I435" s="1034"/>
      <c r="J435" s="1034"/>
      <c r="K435" s="1034"/>
      <c r="L435" s="1034"/>
      <c r="M435" s="1034"/>
      <c r="N435" s="1034"/>
      <c r="O435" s="1034"/>
      <c r="P435" s="1034"/>
      <c r="Q435" s="1034"/>
      <c r="R435" s="1034"/>
      <c r="S435" s="1034"/>
      <c r="T435" s="1034"/>
      <c r="U435" s="1034"/>
      <c r="V435" s="1034"/>
      <c r="W435" s="1034"/>
      <c r="X435" s="1034"/>
      <c r="Y435" s="1034"/>
      <c r="Z435" s="1034"/>
      <c r="AA435" s="1034"/>
      <c r="AB435" s="1034"/>
      <c r="AC435" s="1034"/>
      <c r="AD435" s="1034"/>
      <c r="AE435" s="1034"/>
      <c r="AF435" s="1034"/>
      <c r="AG435" s="1034"/>
      <c r="AH435" s="1034"/>
      <c r="AI435" s="1034"/>
      <c r="AJ435" s="1034"/>
      <c r="AK435" s="1034"/>
      <c r="AL435" s="1034"/>
      <c r="AM435" s="1034"/>
      <c r="AN435" s="1034"/>
      <c r="AO435" s="1034"/>
      <c r="AP435" s="1034"/>
      <c r="AQ435" s="1034"/>
      <c r="AR435" s="1034"/>
      <c r="AS435" s="1034"/>
      <c r="AT435" s="1034"/>
      <c r="AU435" s="1034"/>
      <c r="AV435" s="1034"/>
      <c r="AW435" s="1034"/>
      <c r="AX435" s="1034"/>
      <c r="AY435" s="1034"/>
      <c r="AZ435" s="1034"/>
      <c r="BA435" s="1034"/>
      <c r="BB435" s="1034"/>
      <c r="BC435" s="1034"/>
      <c r="BD435" s="1034"/>
      <c r="BE435" s="1034"/>
      <c r="BF435" s="1034"/>
      <c r="BG435" s="1034"/>
      <c r="BH435" s="1034"/>
    </row>
    <row r="436" spans="1:60" s="2" customFormat="1">
      <c r="A436" s="1148"/>
      <c r="B436" s="1034"/>
      <c r="C436" s="1034"/>
      <c r="D436" s="1034"/>
      <c r="E436" s="1034"/>
      <c r="F436" s="1034"/>
      <c r="G436" s="1034"/>
      <c r="H436" s="1034"/>
      <c r="I436" s="1034"/>
      <c r="J436" s="1034"/>
      <c r="K436" s="1034"/>
      <c r="L436" s="1034"/>
      <c r="M436" s="1034"/>
      <c r="N436" s="1034"/>
      <c r="O436" s="1034"/>
      <c r="P436" s="1034"/>
      <c r="Q436" s="1034"/>
      <c r="R436" s="1034"/>
      <c r="S436" s="1034"/>
      <c r="T436" s="1034"/>
      <c r="U436" s="1034"/>
      <c r="V436" s="1034"/>
      <c r="W436" s="1034"/>
      <c r="X436" s="1034"/>
      <c r="Y436" s="1034"/>
      <c r="Z436" s="1034"/>
      <c r="AA436" s="1034"/>
      <c r="AB436" s="1034"/>
      <c r="AC436" s="1034"/>
      <c r="AD436" s="1034"/>
      <c r="AE436" s="1034"/>
      <c r="AF436" s="1034"/>
      <c r="AG436" s="1034"/>
      <c r="AH436" s="1034"/>
      <c r="AI436" s="1034"/>
      <c r="AJ436" s="1034"/>
      <c r="AK436" s="1034"/>
      <c r="AL436" s="1034"/>
      <c r="AM436" s="1034"/>
      <c r="AN436" s="1034"/>
      <c r="AO436" s="1034"/>
      <c r="AP436" s="1034"/>
      <c r="AQ436" s="1034"/>
      <c r="AR436" s="1034"/>
      <c r="AS436" s="1034"/>
      <c r="AT436" s="1034"/>
      <c r="AU436" s="1034"/>
      <c r="AV436" s="1034"/>
      <c r="AW436" s="1034"/>
      <c r="AX436" s="1034"/>
      <c r="AY436" s="1034"/>
      <c r="AZ436" s="1034"/>
      <c r="BA436" s="1034"/>
      <c r="BB436" s="1034"/>
      <c r="BC436" s="1034"/>
      <c r="BD436" s="1034"/>
      <c r="BE436" s="1034"/>
      <c r="BF436" s="1034"/>
      <c r="BG436" s="1034"/>
      <c r="BH436" s="1034"/>
    </row>
    <row r="437" spans="1:60" s="2" customFormat="1">
      <c r="A437" s="1148"/>
      <c r="B437" s="1034"/>
      <c r="C437" s="1034"/>
      <c r="D437" s="1034"/>
      <c r="E437" s="1034"/>
      <c r="F437" s="1034"/>
      <c r="G437" s="1034"/>
      <c r="H437" s="1034"/>
      <c r="I437" s="1034"/>
      <c r="J437" s="1034"/>
      <c r="K437" s="1034"/>
      <c r="L437" s="1034"/>
      <c r="M437" s="1034"/>
      <c r="N437" s="1034"/>
      <c r="O437" s="1034"/>
      <c r="P437" s="1034"/>
      <c r="Q437" s="1034"/>
      <c r="R437" s="1034"/>
      <c r="S437" s="1034"/>
      <c r="T437" s="1034"/>
      <c r="U437" s="1034"/>
      <c r="V437" s="1034"/>
      <c r="W437" s="1034"/>
      <c r="X437" s="1034"/>
      <c r="Y437" s="1034"/>
      <c r="Z437" s="1034"/>
      <c r="AA437" s="1034"/>
      <c r="AB437" s="1034"/>
      <c r="AC437" s="1034"/>
      <c r="AD437" s="1034"/>
      <c r="AE437" s="1034"/>
      <c r="AF437" s="1034"/>
      <c r="AG437" s="1034"/>
      <c r="AH437" s="1034"/>
      <c r="AI437" s="1034"/>
      <c r="AJ437" s="1034"/>
      <c r="AK437" s="1034"/>
      <c r="AL437" s="1034"/>
      <c r="AM437" s="1034"/>
      <c r="AN437" s="1034"/>
      <c r="AO437" s="1034"/>
      <c r="AP437" s="1034"/>
      <c r="AQ437" s="1034"/>
      <c r="AR437" s="1034"/>
      <c r="AS437" s="1034"/>
      <c r="AT437" s="1034"/>
      <c r="AU437" s="1034"/>
      <c r="AV437" s="1034"/>
      <c r="AW437" s="1034"/>
      <c r="AX437" s="1034"/>
      <c r="AY437" s="1034"/>
      <c r="AZ437" s="1034"/>
      <c r="BA437" s="1034"/>
      <c r="BB437" s="1034"/>
      <c r="BC437" s="1034"/>
      <c r="BD437" s="1034"/>
      <c r="BE437" s="1034"/>
      <c r="BF437" s="1034"/>
      <c r="BG437" s="1034"/>
      <c r="BH437" s="1034"/>
    </row>
    <row r="438" spans="1:60" s="2" customFormat="1">
      <c r="A438" s="1148"/>
      <c r="B438" s="1034"/>
      <c r="C438" s="1034"/>
      <c r="D438" s="1034"/>
      <c r="E438" s="1034"/>
      <c r="F438" s="1034"/>
      <c r="G438" s="1034"/>
      <c r="H438" s="1034"/>
      <c r="I438" s="1034"/>
      <c r="J438" s="1034"/>
      <c r="K438" s="1034"/>
      <c r="L438" s="1034"/>
      <c r="M438" s="1034"/>
      <c r="N438" s="1034"/>
      <c r="O438" s="1034"/>
      <c r="P438" s="1034"/>
      <c r="Q438" s="1034"/>
      <c r="R438" s="1034"/>
      <c r="S438" s="1034"/>
      <c r="T438" s="1034"/>
      <c r="U438" s="1034"/>
      <c r="V438" s="1034"/>
      <c r="W438" s="1034"/>
      <c r="X438" s="1034"/>
      <c r="Y438" s="1034"/>
      <c r="Z438" s="1034"/>
      <c r="AA438" s="1034"/>
      <c r="AB438" s="1034"/>
      <c r="AC438" s="1034"/>
      <c r="AD438" s="1034"/>
      <c r="AE438" s="1034"/>
      <c r="AF438" s="1034"/>
      <c r="AG438" s="1034"/>
      <c r="AH438" s="1034"/>
      <c r="AI438" s="1034"/>
      <c r="AJ438" s="1034"/>
      <c r="AK438" s="1034"/>
      <c r="AL438" s="1034"/>
      <c r="AM438" s="1034"/>
      <c r="AN438" s="1034"/>
      <c r="AO438" s="1034"/>
      <c r="AP438" s="1034"/>
      <c r="AQ438" s="1034"/>
      <c r="AR438" s="1034"/>
      <c r="AS438" s="1034"/>
      <c r="AT438" s="1034"/>
      <c r="AU438" s="1034"/>
      <c r="AV438" s="1034"/>
      <c r="AW438" s="1034"/>
      <c r="AX438" s="1034"/>
      <c r="AY438" s="1034"/>
      <c r="AZ438" s="1034"/>
      <c r="BA438" s="1034"/>
      <c r="BB438" s="1034"/>
      <c r="BC438" s="1034"/>
      <c r="BD438" s="1034"/>
      <c r="BE438" s="1034"/>
      <c r="BF438" s="1034"/>
      <c r="BG438" s="1034"/>
      <c r="BH438" s="1034"/>
    </row>
    <row r="439" spans="1:60" s="2" customFormat="1">
      <c r="A439" s="1148"/>
      <c r="B439" s="1034"/>
      <c r="C439" s="1034"/>
      <c r="D439" s="1034"/>
      <c r="E439" s="1034"/>
      <c r="F439" s="1034"/>
      <c r="G439" s="1034"/>
      <c r="H439" s="1034"/>
      <c r="I439" s="1034"/>
      <c r="J439" s="1034"/>
      <c r="K439" s="1034"/>
      <c r="L439" s="1034"/>
      <c r="M439" s="1034"/>
      <c r="N439" s="1034"/>
      <c r="O439" s="1034"/>
      <c r="P439" s="1034"/>
      <c r="Q439" s="1034"/>
      <c r="R439" s="1034"/>
      <c r="S439" s="1034"/>
      <c r="T439" s="1034"/>
      <c r="U439" s="1034"/>
      <c r="V439" s="1034"/>
      <c r="W439" s="1034"/>
      <c r="X439" s="1034"/>
      <c r="Y439" s="1034"/>
      <c r="Z439" s="1034"/>
      <c r="AA439" s="1034"/>
      <c r="AB439" s="1034"/>
      <c r="AC439" s="1034"/>
      <c r="AD439" s="1034"/>
      <c r="AE439" s="1034"/>
      <c r="AF439" s="1034"/>
      <c r="AG439" s="1034"/>
      <c r="AH439" s="1034"/>
      <c r="AI439" s="1034"/>
      <c r="AJ439" s="1034"/>
      <c r="AK439" s="1034"/>
      <c r="AL439" s="1034"/>
      <c r="AM439" s="1034"/>
      <c r="AN439" s="1034"/>
      <c r="AO439" s="1034"/>
      <c r="AP439" s="1034"/>
      <c r="AQ439" s="1034"/>
      <c r="AR439" s="1034"/>
      <c r="AS439" s="1034"/>
      <c r="AT439" s="1034"/>
      <c r="AU439" s="1034"/>
      <c r="AV439" s="1034"/>
      <c r="AW439" s="1034"/>
      <c r="AX439" s="1034"/>
      <c r="AY439" s="1034"/>
      <c r="AZ439" s="1034"/>
      <c r="BA439" s="1034"/>
      <c r="BB439" s="1034"/>
      <c r="BC439" s="1034"/>
      <c r="BD439" s="1034"/>
      <c r="BE439" s="1034"/>
      <c r="BF439" s="1034"/>
      <c r="BG439" s="1034"/>
      <c r="BH439" s="1034"/>
    </row>
    <row r="440" spans="1:60" s="2" customFormat="1">
      <c r="A440" s="1148"/>
      <c r="B440" s="1034"/>
      <c r="C440" s="1034"/>
      <c r="D440" s="1034"/>
      <c r="E440" s="1034"/>
      <c r="F440" s="1034"/>
      <c r="G440" s="1034"/>
      <c r="H440" s="1034"/>
      <c r="I440" s="1034"/>
      <c r="J440" s="1034"/>
      <c r="K440" s="1034"/>
      <c r="L440" s="1034"/>
      <c r="M440" s="1034"/>
      <c r="N440" s="1034"/>
      <c r="O440" s="1034"/>
      <c r="P440" s="1034"/>
      <c r="Q440" s="1034"/>
      <c r="R440" s="1034"/>
      <c r="S440" s="1034"/>
      <c r="T440" s="1034"/>
      <c r="U440" s="1034"/>
      <c r="V440" s="1034"/>
      <c r="W440" s="1034"/>
      <c r="X440" s="1034"/>
      <c r="Y440" s="1034"/>
      <c r="Z440" s="1034"/>
      <c r="AA440" s="1034"/>
      <c r="AB440" s="1034"/>
      <c r="AC440" s="1034"/>
      <c r="AD440" s="1034"/>
      <c r="AE440" s="1034"/>
      <c r="AF440" s="1034"/>
      <c r="AG440" s="1034"/>
      <c r="AH440" s="1034"/>
      <c r="AI440" s="1034"/>
      <c r="AJ440" s="1034"/>
      <c r="AK440" s="1034"/>
      <c r="AL440" s="1034"/>
      <c r="AM440" s="1034"/>
      <c r="AN440" s="1034"/>
      <c r="AO440" s="1034"/>
      <c r="AP440" s="1034"/>
      <c r="AQ440" s="1034"/>
      <c r="AR440" s="1034"/>
      <c r="AS440" s="1034"/>
      <c r="AT440" s="1034"/>
      <c r="AU440" s="1034"/>
      <c r="AV440" s="1034"/>
      <c r="AW440" s="1034"/>
      <c r="AX440" s="1034"/>
      <c r="AY440" s="1034"/>
      <c r="AZ440" s="1034"/>
      <c r="BA440" s="1034"/>
      <c r="BB440" s="1034"/>
      <c r="BC440" s="1034"/>
      <c r="BD440" s="1034"/>
      <c r="BE440" s="1034"/>
      <c r="BF440" s="1034"/>
      <c r="BG440" s="1034"/>
      <c r="BH440" s="1034"/>
    </row>
    <row r="441" spans="1:60" s="2" customFormat="1">
      <c r="A441" s="1148"/>
      <c r="B441" s="1034"/>
      <c r="C441" s="1034"/>
      <c r="D441" s="1034"/>
      <c r="E441" s="1034"/>
      <c r="F441" s="1034"/>
      <c r="G441" s="1034"/>
      <c r="H441" s="1034"/>
      <c r="I441" s="1034"/>
      <c r="J441" s="1034"/>
      <c r="K441" s="1034"/>
      <c r="L441" s="1034"/>
      <c r="M441" s="1034"/>
      <c r="N441" s="1034"/>
      <c r="O441" s="1034"/>
      <c r="P441" s="1034"/>
      <c r="Q441" s="1034"/>
      <c r="R441" s="1034"/>
      <c r="S441" s="1034"/>
      <c r="T441" s="1034"/>
      <c r="U441" s="1034"/>
      <c r="V441" s="1034"/>
      <c r="W441" s="1034"/>
      <c r="X441" s="1034"/>
      <c r="Y441" s="1034"/>
      <c r="Z441" s="1034"/>
      <c r="AA441" s="1034"/>
      <c r="AB441" s="1034"/>
      <c r="AC441" s="1034"/>
      <c r="AD441" s="1034"/>
      <c r="AE441" s="1034"/>
      <c r="AF441" s="1034"/>
      <c r="AG441" s="1034"/>
      <c r="AH441" s="1034"/>
      <c r="AI441" s="1034"/>
      <c r="AJ441" s="1034"/>
      <c r="AK441" s="1034"/>
      <c r="AL441" s="1034"/>
      <c r="AM441" s="1034"/>
      <c r="AN441" s="1034"/>
      <c r="AO441" s="1034"/>
      <c r="AP441" s="1034"/>
      <c r="AQ441" s="1034"/>
      <c r="AR441" s="1034"/>
      <c r="AS441" s="1034"/>
      <c r="AT441" s="1034"/>
      <c r="AU441" s="1034"/>
      <c r="AV441" s="1034"/>
      <c r="AW441" s="1034"/>
      <c r="AX441" s="1034"/>
      <c r="AY441" s="1034"/>
      <c r="AZ441" s="1034"/>
      <c r="BA441" s="1034"/>
      <c r="BB441" s="1034"/>
      <c r="BC441" s="1034"/>
      <c r="BD441" s="1034"/>
      <c r="BE441" s="1034"/>
      <c r="BF441" s="1034"/>
      <c r="BG441" s="1034"/>
      <c r="BH441" s="1034"/>
    </row>
    <row r="442" spans="1:60" s="2" customFormat="1">
      <c r="A442" s="1148"/>
      <c r="B442" s="1034"/>
      <c r="C442" s="1034"/>
      <c r="D442" s="1034"/>
      <c r="E442" s="1034"/>
      <c r="F442" s="1034"/>
      <c r="G442" s="1034"/>
      <c r="H442" s="1034"/>
      <c r="I442" s="1034"/>
      <c r="J442" s="1034"/>
      <c r="K442" s="1034"/>
      <c r="L442" s="1034"/>
      <c r="M442" s="1034"/>
      <c r="N442" s="1034"/>
      <c r="O442" s="1034"/>
      <c r="P442" s="1034"/>
      <c r="Q442" s="1034"/>
      <c r="R442" s="1034"/>
      <c r="S442" s="1034"/>
      <c r="T442" s="1034"/>
      <c r="U442" s="1034"/>
      <c r="V442" s="1034"/>
      <c r="W442" s="1034"/>
      <c r="X442" s="1034"/>
      <c r="Y442" s="1034"/>
      <c r="Z442" s="1034"/>
      <c r="AA442" s="1034"/>
      <c r="AB442" s="1034"/>
      <c r="AC442" s="1034"/>
      <c r="AD442" s="1034"/>
      <c r="AE442" s="1034"/>
      <c r="AF442" s="1034"/>
      <c r="AG442" s="1034"/>
      <c r="AH442" s="1034"/>
      <c r="AI442" s="1034"/>
      <c r="AJ442" s="1034"/>
      <c r="AK442" s="1034"/>
      <c r="AL442" s="1034"/>
      <c r="AM442" s="1034"/>
      <c r="AN442" s="1034"/>
      <c r="AO442" s="1034"/>
      <c r="AP442" s="1034"/>
      <c r="AQ442" s="1034"/>
      <c r="AR442" s="1034"/>
      <c r="AS442" s="1034"/>
      <c r="AT442" s="1034"/>
      <c r="AU442" s="1034"/>
      <c r="AV442" s="1034"/>
      <c r="AW442" s="1034"/>
      <c r="AX442" s="1034"/>
      <c r="AY442" s="1034"/>
      <c r="AZ442" s="1034"/>
      <c r="BA442" s="1034"/>
      <c r="BB442" s="1034"/>
      <c r="BC442" s="1034"/>
      <c r="BD442" s="1034"/>
      <c r="BE442" s="1034"/>
      <c r="BF442" s="1034"/>
      <c r="BG442" s="1034"/>
      <c r="BH442" s="1034"/>
    </row>
    <row r="443" spans="1:60" s="2" customFormat="1">
      <c r="A443" s="1148"/>
      <c r="B443" s="1034"/>
      <c r="C443" s="1034"/>
      <c r="D443" s="1034"/>
      <c r="E443" s="1034"/>
      <c r="F443" s="1034"/>
      <c r="G443" s="1034"/>
      <c r="H443" s="1034"/>
      <c r="I443" s="1034"/>
      <c r="J443" s="1034"/>
      <c r="K443" s="1034"/>
      <c r="L443" s="1034"/>
      <c r="M443" s="1034"/>
      <c r="N443" s="1034"/>
      <c r="O443" s="1034"/>
      <c r="P443" s="1034"/>
      <c r="Q443" s="1034"/>
      <c r="R443" s="1034"/>
      <c r="S443" s="1034"/>
      <c r="T443" s="1034"/>
      <c r="U443" s="1034"/>
      <c r="V443" s="1034"/>
      <c r="W443" s="1034"/>
      <c r="X443" s="1034"/>
      <c r="Y443" s="1034"/>
      <c r="Z443" s="1034"/>
      <c r="AA443" s="1034"/>
      <c r="AB443" s="1034"/>
      <c r="AC443" s="1034"/>
      <c r="AD443" s="1034"/>
      <c r="AE443" s="1034"/>
      <c r="AF443" s="1034"/>
      <c r="AG443" s="1034"/>
      <c r="AH443" s="1034"/>
      <c r="AI443" s="1034"/>
      <c r="AJ443" s="1034"/>
      <c r="AK443" s="1034"/>
      <c r="AL443" s="1034"/>
      <c r="AM443" s="1034"/>
      <c r="AN443" s="1034"/>
      <c r="AO443" s="1034"/>
      <c r="AP443" s="1034"/>
      <c r="AQ443" s="1034"/>
      <c r="AR443" s="1034"/>
      <c r="AS443" s="1034"/>
      <c r="AT443" s="1034"/>
      <c r="AU443" s="1034"/>
      <c r="AV443" s="1034"/>
      <c r="AW443" s="1034"/>
      <c r="AX443" s="1034"/>
      <c r="AY443" s="1034"/>
      <c r="AZ443" s="1034"/>
      <c r="BA443" s="1034"/>
      <c r="BB443" s="1034"/>
      <c r="BC443" s="1034"/>
      <c r="BD443" s="1034"/>
      <c r="BE443" s="1034"/>
      <c r="BF443" s="1034"/>
      <c r="BG443" s="1034"/>
      <c r="BH443" s="1034"/>
    </row>
    <row r="444" spans="1:60" s="2" customFormat="1">
      <c r="A444" s="1148"/>
      <c r="B444" s="1034"/>
      <c r="C444" s="1034"/>
      <c r="D444" s="1034"/>
      <c r="E444" s="1034"/>
      <c r="F444" s="1034"/>
      <c r="G444" s="1034"/>
      <c r="H444" s="1034"/>
      <c r="I444" s="1034"/>
      <c r="J444" s="1034"/>
      <c r="K444" s="1034"/>
      <c r="L444" s="1034"/>
      <c r="M444" s="1034"/>
      <c r="N444" s="1034"/>
      <c r="O444" s="1034"/>
      <c r="P444" s="1034"/>
      <c r="Q444" s="1034"/>
      <c r="R444" s="1034"/>
      <c r="S444" s="1034"/>
      <c r="T444" s="1034"/>
      <c r="U444" s="1034"/>
      <c r="V444" s="1034"/>
      <c r="W444" s="1034"/>
      <c r="X444" s="1034"/>
      <c r="Y444" s="1034"/>
      <c r="Z444" s="1034"/>
      <c r="AA444" s="1034"/>
      <c r="AB444" s="1034"/>
      <c r="AC444" s="1034"/>
      <c r="AD444" s="1034"/>
      <c r="AE444" s="1034"/>
      <c r="AF444" s="1034"/>
      <c r="AG444" s="1034"/>
      <c r="AH444" s="1034"/>
      <c r="AI444" s="1034"/>
      <c r="AJ444" s="1034"/>
      <c r="AK444" s="1034"/>
      <c r="AL444" s="1034"/>
      <c r="AM444" s="1034"/>
      <c r="AN444" s="1034"/>
      <c r="AO444" s="1034"/>
      <c r="AP444" s="1034"/>
      <c r="AQ444" s="1034"/>
      <c r="AR444" s="1034"/>
      <c r="AS444" s="1034"/>
      <c r="AT444" s="1034"/>
      <c r="AU444" s="1034"/>
      <c r="AV444" s="1034"/>
      <c r="AW444" s="1034"/>
      <c r="AX444" s="1034"/>
      <c r="AY444" s="1034"/>
      <c r="AZ444" s="1034"/>
      <c r="BA444" s="1034"/>
      <c r="BB444" s="1034"/>
      <c r="BC444" s="1034"/>
      <c r="BD444" s="1034"/>
      <c r="BE444" s="1034"/>
      <c r="BF444" s="1034"/>
      <c r="BG444" s="1034"/>
      <c r="BH444" s="1034"/>
    </row>
    <row r="445" spans="1:60" s="2" customFormat="1">
      <c r="A445" s="1148"/>
      <c r="B445" s="1034"/>
      <c r="C445" s="1034"/>
      <c r="D445" s="1034"/>
      <c r="E445" s="1034"/>
      <c r="F445" s="1034"/>
      <c r="G445" s="1034"/>
      <c r="H445" s="1034"/>
      <c r="I445" s="1034"/>
      <c r="J445" s="1034"/>
      <c r="K445" s="1034"/>
      <c r="L445" s="1034"/>
      <c r="M445" s="1034"/>
      <c r="N445" s="1034"/>
      <c r="O445" s="1034"/>
      <c r="P445" s="1034"/>
      <c r="Q445" s="1034"/>
      <c r="R445" s="1034"/>
      <c r="S445" s="1034"/>
      <c r="T445" s="1034"/>
      <c r="U445" s="1034"/>
      <c r="V445" s="1034"/>
      <c r="W445" s="1034"/>
      <c r="X445" s="1034"/>
      <c r="Y445" s="1034"/>
      <c r="Z445" s="1034"/>
      <c r="AA445" s="1034"/>
      <c r="AB445" s="1034"/>
      <c r="AC445" s="1034"/>
      <c r="AD445" s="1034"/>
      <c r="AE445" s="1034"/>
      <c r="AF445" s="1034"/>
      <c r="AG445" s="1034"/>
      <c r="AH445" s="1034"/>
      <c r="AI445" s="1034"/>
      <c r="AJ445" s="1034"/>
      <c r="AK445" s="1034"/>
      <c r="AL445" s="1034"/>
      <c r="AM445" s="1034"/>
      <c r="AN445" s="1034"/>
      <c r="AO445" s="1034"/>
      <c r="AP445" s="1034"/>
      <c r="AQ445" s="1034"/>
      <c r="AR445" s="1034"/>
      <c r="AS445" s="1034"/>
      <c r="AT445" s="1034"/>
      <c r="AU445" s="1034"/>
      <c r="AV445" s="1034"/>
      <c r="AW445" s="1034"/>
      <c r="AX445" s="1034"/>
      <c r="AY445" s="1034"/>
      <c r="AZ445" s="1034"/>
      <c r="BA445" s="1034"/>
      <c r="BB445" s="1034"/>
      <c r="BC445" s="1034"/>
      <c r="BD445" s="1034"/>
      <c r="BE445" s="1034"/>
      <c r="BF445" s="1034"/>
      <c r="BG445" s="1034"/>
      <c r="BH445" s="1034"/>
    </row>
    <row r="446" spans="1:60" s="2" customFormat="1">
      <c r="A446" s="1148"/>
      <c r="B446" s="1034"/>
      <c r="C446" s="1034"/>
      <c r="D446" s="1034"/>
      <c r="E446" s="1034"/>
      <c r="F446" s="1034"/>
      <c r="G446" s="1034"/>
      <c r="H446" s="1034"/>
      <c r="I446" s="1034"/>
      <c r="J446" s="1034"/>
      <c r="K446" s="1034"/>
      <c r="L446" s="1034"/>
      <c r="M446" s="1034"/>
      <c r="N446" s="1034"/>
      <c r="O446" s="1034"/>
      <c r="P446" s="1034"/>
      <c r="Q446" s="1034"/>
      <c r="R446" s="1034"/>
      <c r="S446" s="1034"/>
      <c r="T446" s="1034"/>
      <c r="U446" s="1034"/>
      <c r="V446" s="1034"/>
      <c r="W446" s="1034"/>
      <c r="X446" s="1034"/>
      <c r="Y446" s="1034"/>
      <c r="Z446" s="1034"/>
      <c r="AA446" s="1034"/>
      <c r="AB446" s="1034"/>
      <c r="AC446" s="1034"/>
      <c r="AD446" s="1034"/>
      <c r="AE446" s="1034"/>
      <c r="AF446" s="1034"/>
      <c r="AG446" s="1034"/>
      <c r="AH446" s="1034"/>
      <c r="AI446" s="1034"/>
      <c r="AJ446" s="1034"/>
      <c r="AK446" s="1034"/>
      <c r="AL446" s="1034"/>
      <c r="AM446" s="1034"/>
      <c r="AN446" s="1034"/>
      <c r="AO446" s="1034"/>
      <c r="AP446" s="1034"/>
      <c r="AQ446" s="1034"/>
      <c r="AR446" s="1034"/>
      <c r="AS446" s="1034"/>
      <c r="AT446" s="1034"/>
      <c r="AU446" s="1034"/>
      <c r="AV446" s="1034"/>
      <c r="AW446" s="1034"/>
      <c r="AX446" s="1034"/>
      <c r="AY446" s="1034"/>
      <c r="AZ446" s="1034"/>
      <c r="BA446" s="1034"/>
      <c r="BB446" s="1034"/>
      <c r="BC446" s="1034"/>
      <c r="BD446" s="1034"/>
      <c r="BE446" s="1034"/>
      <c r="BF446" s="1034"/>
      <c r="BG446" s="1034"/>
      <c r="BH446" s="1034"/>
    </row>
    <row r="447" spans="1:60" s="2" customFormat="1">
      <c r="A447" s="1148"/>
      <c r="B447" s="1034"/>
      <c r="C447" s="1034"/>
      <c r="D447" s="1034"/>
      <c r="E447" s="1034"/>
      <c r="F447" s="1034"/>
      <c r="G447" s="1034"/>
      <c r="H447" s="1034"/>
      <c r="I447" s="1034"/>
      <c r="J447" s="1034"/>
      <c r="K447" s="1034"/>
      <c r="L447" s="1034"/>
      <c r="M447" s="1034"/>
      <c r="N447" s="1034"/>
      <c r="O447" s="1034"/>
      <c r="P447" s="1034"/>
      <c r="Q447" s="1034"/>
      <c r="R447" s="1034"/>
      <c r="S447" s="1034"/>
      <c r="T447" s="1034"/>
      <c r="U447" s="1034"/>
      <c r="V447" s="1034"/>
      <c r="W447" s="1034"/>
      <c r="X447" s="1034"/>
      <c r="Y447" s="1034"/>
      <c r="Z447" s="1034"/>
      <c r="AA447" s="1034"/>
      <c r="AB447" s="1034"/>
      <c r="AC447" s="1034"/>
      <c r="AD447" s="1034"/>
      <c r="AE447" s="1034"/>
      <c r="AF447" s="1034"/>
      <c r="AG447" s="1034"/>
      <c r="AH447" s="1034"/>
      <c r="AI447" s="1034"/>
      <c r="AJ447" s="1034"/>
      <c r="AK447" s="1034"/>
      <c r="AL447" s="1034"/>
      <c r="AM447" s="1034"/>
      <c r="AN447" s="1034"/>
      <c r="AO447" s="1034"/>
      <c r="AP447" s="1034"/>
      <c r="AQ447" s="1034"/>
      <c r="AR447" s="1034"/>
      <c r="AS447" s="1034"/>
      <c r="AT447" s="1034"/>
      <c r="AU447" s="1034"/>
      <c r="AV447" s="1034"/>
      <c r="AW447" s="1034"/>
      <c r="AX447" s="1034"/>
      <c r="AY447" s="1034"/>
      <c r="AZ447" s="1034"/>
      <c r="BA447" s="1034"/>
      <c r="BB447" s="1034"/>
      <c r="BC447" s="1034"/>
      <c r="BD447" s="1034"/>
      <c r="BE447" s="1034"/>
      <c r="BF447" s="1034"/>
      <c r="BG447" s="1034"/>
      <c r="BH447" s="1034"/>
    </row>
    <row r="448" spans="1:60" s="2" customFormat="1">
      <c r="A448" s="1148"/>
      <c r="B448" s="1034"/>
      <c r="C448" s="1034"/>
      <c r="D448" s="1034"/>
      <c r="E448" s="1034"/>
      <c r="F448" s="1034"/>
      <c r="G448" s="1034"/>
      <c r="H448" s="1034"/>
      <c r="I448" s="1034"/>
      <c r="J448" s="1034"/>
      <c r="K448" s="1034"/>
      <c r="L448" s="1034"/>
      <c r="M448" s="1034"/>
      <c r="N448" s="1034"/>
      <c r="O448" s="1034"/>
      <c r="P448" s="1034"/>
      <c r="Q448" s="1034"/>
      <c r="R448" s="1034"/>
      <c r="S448" s="1034"/>
      <c r="T448" s="1034"/>
      <c r="U448" s="1034"/>
      <c r="V448" s="1034"/>
      <c r="W448" s="1034"/>
      <c r="X448" s="1034"/>
      <c r="Y448" s="1034"/>
      <c r="Z448" s="1034"/>
      <c r="AA448" s="1034"/>
      <c r="AB448" s="1034"/>
      <c r="AC448" s="1034"/>
      <c r="AD448" s="1034"/>
      <c r="AE448" s="1034"/>
      <c r="AF448" s="1034"/>
      <c r="AG448" s="1034"/>
      <c r="AH448" s="1034"/>
      <c r="AI448" s="1034"/>
      <c r="AJ448" s="1034"/>
      <c r="AK448" s="1034"/>
      <c r="AL448" s="1034"/>
      <c r="AM448" s="1034"/>
      <c r="AN448" s="1034"/>
      <c r="AO448" s="1034"/>
      <c r="AP448" s="1034"/>
      <c r="AQ448" s="1034"/>
      <c r="AR448" s="1034"/>
      <c r="AS448" s="1034"/>
      <c r="AT448" s="1034"/>
      <c r="AU448" s="1034"/>
      <c r="AV448" s="1034"/>
      <c r="AW448" s="1034"/>
      <c r="AX448" s="1034"/>
      <c r="AY448" s="1034"/>
      <c r="AZ448" s="1034"/>
      <c r="BA448" s="1034"/>
      <c r="BB448" s="1034"/>
      <c r="BC448" s="1034"/>
      <c r="BD448" s="1034"/>
      <c r="BE448" s="1034"/>
      <c r="BF448" s="1034"/>
      <c r="BG448" s="1034"/>
      <c r="BH448" s="1034"/>
    </row>
    <row r="449" spans="1:60" s="2" customFormat="1">
      <c r="A449" s="1148"/>
      <c r="B449" s="1034"/>
      <c r="C449" s="1034"/>
      <c r="D449" s="1034"/>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034"/>
      <c r="AE449" s="1034"/>
      <c r="AF449" s="1034"/>
      <c r="AG449" s="1034"/>
      <c r="AH449" s="1034"/>
      <c r="AI449" s="1034"/>
      <c r="AJ449" s="1034"/>
      <c r="AK449" s="1034"/>
      <c r="AL449" s="1034"/>
      <c r="AM449" s="1034"/>
      <c r="AN449" s="1034"/>
      <c r="AO449" s="1034"/>
      <c r="AP449" s="1034"/>
      <c r="AQ449" s="1034"/>
      <c r="AR449" s="1034"/>
      <c r="AS449" s="1034"/>
      <c r="AT449" s="1034"/>
      <c r="AU449" s="1034"/>
      <c r="AV449" s="1034"/>
      <c r="AW449" s="1034"/>
      <c r="AX449" s="1034"/>
      <c r="AY449" s="1034"/>
      <c r="AZ449" s="1034"/>
      <c r="BA449" s="1034"/>
      <c r="BB449" s="1034"/>
      <c r="BC449" s="1034"/>
      <c r="BD449" s="1034"/>
      <c r="BE449" s="1034"/>
      <c r="BF449" s="1034"/>
      <c r="BG449" s="1034"/>
      <c r="BH449" s="1034"/>
    </row>
    <row r="450" spans="1:60" s="2" customFormat="1">
      <c r="A450" s="1148"/>
      <c r="B450" s="1034"/>
      <c r="C450" s="1034"/>
      <c r="D450" s="1034"/>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034"/>
      <c r="AE450" s="1034"/>
      <c r="AF450" s="1034"/>
      <c r="AG450" s="1034"/>
      <c r="AH450" s="1034"/>
      <c r="AI450" s="1034"/>
      <c r="AJ450" s="1034"/>
      <c r="AK450" s="1034"/>
      <c r="AL450" s="1034"/>
      <c r="AM450" s="1034"/>
      <c r="AN450" s="1034"/>
      <c r="AO450" s="1034"/>
      <c r="AP450" s="1034"/>
      <c r="AQ450" s="1034"/>
      <c r="AR450" s="1034"/>
      <c r="AS450" s="1034"/>
      <c r="AT450" s="1034"/>
      <c r="AU450" s="1034"/>
      <c r="AV450" s="1034"/>
      <c r="AW450" s="1034"/>
      <c r="AX450" s="1034"/>
      <c r="AY450" s="1034"/>
      <c r="AZ450" s="1034"/>
      <c r="BA450" s="1034"/>
      <c r="BB450" s="1034"/>
      <c r="BC450" s="1034"/>
      <c r="BD450" s="1034"/>
      <c r="BE450" s="1034"/>
      <c r="BF450" s="1034"/>
      <c r="BG450" s="1034"/>
      <c r="BH450" s="1034"/>
    </row>
    <row r="451" spans="1:60" s="2" customFormat="1">
      <c r="A451" s="1148"/>
      <c r="B451" s="1034"/>
      <c r="C451" s="1034"/>
      <c r="D451" s="1034"/>
      <c r="E451" s="1034"/>
      <c r="F451" s="1034"/>
      <c r="G451" s="1034"/>
      <c r="H451" s="1034"/>
      <c r="I451" s="1034"/>
      <c r="J451" s="1034"/>
      <c r="K451" s="1034"/>
      <c r="L451" s="1034"/>
      <c r="M451" s="1034"/>
      <c r="N451" s="1034"/>
      <c r="O451" s="1034"/>
      <c r="P451" s="1034"/>
      <c r="Q451" s="1034"/>
      <c r="R451" s="1034"/>
      <c r="S451" s="1034"/>
      <c r="T451" s="1034"/>
      <c r="U451" s="1034"/>
      <c r="V451" s="1034"/>
      <c r="W451" s="1034"/>
      <c r="X451" s="1034"/>
      <c r="Y451" s="1034"/>
      <c r="Z451" s="1034"/>
      <c r="AA451" s="1034"/>
      <c r="AB451" s="1034"/>
      <c r="AC451" s="1034"/>
      <c r="AD451" s="1034"/>
      <c r="AE451" s="1034"/>
      <c r="AF451" s="1034"/>
      <c r="AG451" s="1034"/>
      <c r="AH451" s="1034"/>
      <c r="AI451" s="1034"/>
      <c r="AJ451" s="1034"/>
      <c r="AK451" s="1034"/>
      <c r="AL451" s="1034"/>
      <c r="AM451" s="1034"/>
      <c r="AN451" s="1034"/>
      <c r="AO451" s="1034"/>
      <c r="AP451" s="1034"/>
      <c r="AQ451" s="1034"/>
      <c r="AR451" s="1034"/>
      <c r="AS451" s="1034"/>
      <c r="AT451" s="1034"/>
      <c r="AU451" s="1034"/>
      <c r="AV451" s="1034"/>
      <c r="AW451" s="1034"/>
      <c r="AX451" s="1034"/>
      <c r="AY451" s="1034"/>
      <c r="AZ451" s="1034"/>
      <c r="BA451" s="1034"/>
      <c r="BB451" s="1034"/>
      <c r="BC451" s="1034"/>
      <c r="BD451" s="1034"/>
      <c r="BE451" s="1034"/>
      <c r="BF451" s="1034"/>
      <c r="BG451" s="1034"/>
      <c r="BH451" s="1034"/>
    </row>
    <row r="452" spans="1:60" s="2" customFormat="1">
      <c r="A452" s="1148"/>
      <c r="B452" s="1034"/>
      <c r="C452" s="1034"/>
      <c r="D452" s="1034"/>
      <c r="E452" s="1034"/>
      <c r="F452" s="1034"/>
      <c r="G452" s="1034"/>
      <c r="H452" s="1034"/>
      <c r="I452" s="1034"/>
      <c r="J452" s="1034"/>
      <c r="K452" s="1034"/>
      <c r="L452" s="1034"/>
      <c r="M452" s="1034"/>
      <c r="N452" s="1034"/>
      <c r="O452" s="1034"/>
      <c r="P452" s="1034"/>
      <c r="Q452" s="1034"/>
      <c r="R452" s="1034"/>
      <c r="S452" s="1034"/>
      <c r="T452" s="1034"/>
      <c r="U452" s="1034"/>
      <c r="V452" s="1034"/>
      <c r="W452" s="1034"/>
      <c r="X452" s="1034"/>
      <c r="Y452" s="1034"/>
      <c r="Z452" s="1034"/>
      <c r="AA452" s="1034"/>
      <c r="AB452" s="1034"/>
      <c r="AC452" s="1034"/>
      <c r="AD452" s="1034"/>
      <c r="AE452" s="1034"/>
      <c r="AF452" s="1034"/>
      <c r="AG452" s="1034"/>
      <c r="AH452" s="1034"/>
      <c r="AI452" s="1034"/>
      <c r="AJ452" s="1034"/>
      <c r="AK452" s="1034"/>
      <c r="AL452" s="1034"/>
      <c r="AM452" s="1034"/>
      <c r="AN452" s="1034"/>
      <c r="AO452" s="1034"/>
      <c r="AP452" s="1034"/>
      <c r="AQ452" s="1034"/>
      <c r="AR452" s="1034"/>
      <c r="AS452" s="1034"/>
      <c r="AT452" s="1034"/>
      <c r="AU452" s="1034"/>
      <c r="AV452" s="1034"/>
      <c r="AW452" s="1034"/>
      <c r="AX452" s="1034"/>
      <c r="AY452" s="1034"/>
      <c r="AZ452" s="1034"/>
      <c r="BA452" s="1034"/>
      <c r="BB452" s="1034"/>
      <c r="BC452" s="1034"/>
      <c r="BD452" s="1034"/>
      <c r="BE452" s="1034"/>
      <c r="BF452" s="1034"/>
      <c r="BG452" s="1034"/>
      <c r="BH452" s="1034"/>
    </row>
    <row r="453" spans="1:60" s="2" customFormat="1">
      <c r="A453" s="1148"/>
      <c r="B453" s="1034"/>
      <c r="C453" s="1034"/>
      <c r="D453" s="1034"/>
      <c r="E453" s="1034"/>
      <c r="F453" s="1034"/>
      <c r="G453" s="1034"/>
      <c r="H453" s="1034"/>
      <c r="I453" s="1034"/>
      <c r="J453" s="1034"/>
      <c r="K453" s="1034"/>
      <c r="L453" s="1034"/>
      <c r="M453" s="1034"/>
      <c r="N453" s="1034"/>
      <c r="O453" s="1034"/>
      <c r="P453" s="1034"/>
      <c r="Q453" s="1034"/>
      <c r="R453" s="1034"/>
      <c r="S453" s="1034"/>
      <c r="T453" s="1034"/>
      <c r="U453" s="1034"/>
      <c r="V453" s="1034"/>
      <c r="W453" s="1034"/>
      <c r="X453" s="1034"/>
      <c r="Y453" s="1034"/>
      <c r="Z453" s="1034"/>
      <c r="AA453" s="1034"/>
      <c r="AB453" s="1034"/>
      <c r="AC453" s="1034"/>
      <c r="AD453" s="1034"/>
      <c r="AE453" s="1034"/>
      <c r="AF453" s="1034"/>
      <c r="AG453" s="1034"/>
      <c r="AH453" s="1034"/>
      <c r="AI453" s="1034"/>
      <c r="AJ453" s="1034"/>
      <c r="AK453" s="1034"/>
      <c r="AL453" s="1034"/>
      <c r="AM453" s="1034"/>
      <c r="AN453" s="1034"/>
      <c r="AO453" s="1034"/>
      <c r="AP453" s="1034"/>
      <c r="AQ453" s="1034"/>
      <c r="AR453" s="1034"/>
      <c r="AS453" s="1034"/>
      <c r="AT453" s="1034"/>
      <c r="AU453" s="1034"/>
      <c r="AV453" s="1034"/>
      <c r="AW453" s="1034"/>
      <c r="AX453" s="1034"/>
      <c r="AY453" s="1034"/>
      <c r="AZ453" s="1034"/>
      <c r="BA453" s="1034"/>
      <c r="BB453" s="1034"/>
      <c r="BC453" s="1034"/>
      <c r="BD453" s="1034"/>
      <c r="BE453" s="1034"/>
      <c r="BF453" s="1034"/>
      <c r="BG453" s="1034"/>
      <c r="BH453" s="1034"/>
    </row>
    <row r="454" spans="1:60" s="2" customFormat="1">
      <c r="A454" s="1148"/>
      <c r="B454" s="1034"/>
      <c r="C454" s="1034"/>
      <c r="D454" s="1034"/>
      <c r="E454" s="1034"/>
      <c r="F454" s="1034"/>
      <c r="G454" s="1034"/>
      <c r="H454" s="1034"/>
      <c r="I454" s="1034"/>
      <c r="J454" s="1034"/>
      <c r="K454" s="1034"/>
      <c r="L454" s="1034"/>
      <c r="M454" s="1034"/>
      <c r="N454" s="1034"/>
      <c r="O454" s="1034"/>
      <c r="P454" s="1034"/>
      <c r="Q454" s="1034"/>
      <c r="R454" s="1034"/>
      <c r="S454" s="1034"/>
      <c r="T454" s="1034"/>
      <c r="U454" s="1034"/>
      <c r="V454" s="1034"/>
      <c r="W454" s="1034"/>
      <c r="X454" s="1034"/>
      <c r="Y454" s="1034"/>
      <c r="Z454" s="1034"/>
      <c r="AA454" s="1034"/>
      <c r="AB454" s="1034"/>
      <c r="AC454" s="1034"/>
      <c r="AD454" s="1034"/>
      <c r="AE454" s="1034"/>
      <c r="AF454" s="1034"/>
      <c r="AG454" s="1034"/>
      <c r="AH454" s="1034"/>
      <c r="AI454" s="1034"/>
      <c r="AJ454" s="1034"/>
      <c r="AK454" s="1034"/>
      <c r="AL454" s="1034"/>
      <c r="AM454" s="1034"/>
      <c r="AN454" s="1034"/>
      <c r="AO454" s="1034"/>
      <c r="AP454" s="1034"/>
      <c r="AQ454" s="1034"/>
      <c r="AR454" s="1034"/>
      <c r="AS454" s="1034"/>
      <c r="AT454" s="1034"/>
      <c r="AU454" s="1034"/>
      <c r="AV454" s="1034"/>
      <c r="AW454" s="1034"/>
      <c r="AX454" s="1034"/>
      <c r="AY454" s="1034"/>
      <c r="AZ454" s="1034"/>
      <c r="BA454" s="1034"/>
      <c r="BB454" s="1034"/>
      <c r="BC454" s="1034"/>
      <c r="BD454" s="1034"/>
      <c r="BE454" s="1034"/>
      <c r="BF454" s="1034"/>
      <c r="BG454" s="1034"/>
      <c r="BH454" s="1034"/>
    </row>
    <row r="455" spans="1:60" s="2" customFormat="1">
      <c r="A455" s="1148"/>
      <c r="B455" s="1034"/>
      <c r="C455" s="1034"/>
      <c r="D455" s="1034"/>
      <c r="E455" s="1034"/>
      <c r="F455" s="1034"/>
      <c r="G455" s="1034"/>
      <c r="H455" s="1034"/>
      <c r="I455" s="1034"/>
      <c r="J455" s="1034"/>
      <c r="K455" s="1034"/>
      <c r="L455" s="1034"/>
      <c r="M455" s="1034"/>
      <c r="N455" s="1034"/>
      <c r="O455" s="1034"/>
      <c r="P455" s="1034"/>
      <c r="Q455" s="1034"/>
      <c r="R455" s="1034"/>
      <c r="S455" s="1034"/>
      <c r="T455" s="1034"/>
      <c r="U455" s="1034"/>
      <c r="V455" s="1034"/>
      <c r="W455" s="1034"/>
      <c r="X455" s="1034"/>
      <c r="Y455" s="1034"/>
      <c r="Z455" s="1034"/>
      <c r="AA455" s="1034"/>
      <c r="AB455" s="1034"/>
      <c r="AC455" s="1034"/>
      <c r="AD455" s="1034"/>
      <c r="AE455" s="1034"/>
      <c r="AF455" s="1034"/>
      <c r="AG455" s="1034"/>
      <c r="AH455" s="1034"/>
      <c r="AI455" s="1034"/>
      <c r="AJ455" s="1034"/>
      <c r="AK455" s="1034"/>
      <c r="AL455" s="1034"/>
      <c r="AM455" s="1034"/>
      <c r="AN455" s="1034"/>
      <c r="AO455" s="1034"/>
      <c r="AP455" s="1034"/>
      <c r="AQ455" s="1034"/>
      <c r="AR455" s="1034"/>
      <c r="AS455" s="1034"/>
      <c r="AT455" s="1034"/>
      <c r="AU455" s="1034"/>
      <c r="AV455" s="1034"/>
      <c r="AW455" s="1034"/>
      <c r="AX455" s="1034"/>
      <c r="AY455" s="1034"/>
      <c r="AZ455" s="1034"/>
      <c r="BA455" s="1034"/>
      <c r="BB455" s="1034"/>
      <c r="BC455" s="1034"/>
      <c r="BD455" s="1034"/>
      <c r="BE455" s="1034"/>
      <c r="BF455" s="1034"/>
      <c r="BG455" s="1034"/>
      <c r="BH455" s="1034"/>
    </row>
    <row r="456" spans="1:60" s="2" customFormat="1">
      <c r="A456" s="1148"/>
      <c r="B456" s="1034"/>
      <c r="C456" s="1034"/>
      <c r="D456" s="1034"/>
      <c r="E456" s="1034"/>
      <c r="F456" s="1034"/>
      <c r="G456" s="1034"/>
      <c r="H456" s="1034"/>
      <c r="I456" s="1034"/>
      <c r="J456" s="1034"/>
      <c r="K456" s="1034"/>
      <c r="L456" s="1034"/>
      <c r="M456" s="1034"/>
      <c r="N456" s="1034"/>
      <c r="O456" s="1034"/>
      <c r="P456" s="1034"/>
      <c r="Q456" s="1034"/>
      <c r="R456" s="1034"/>
      <c r="S456" s="1034"/>
      <c r="T456" s="1034"/>
      <c r="U456" s="1034"/>
      <c r="V456" s="1034"/>
      <c r="W456" s="1034"/>
      <c r="X456" s="1034"/>
      <c r="Y456" s="1034"/>
      <c r="Z456" s="1034"/>
      <c r="AA456" s="1034"/>
      <c r="AB456" s="1034"/>
      <c r="AC456" s="1034"/>
      <c r="AD456" s="1034"/>
      <c r="AE456" s="1034"/>
      <c r="AF456" s="1034"/>
      <c r="AG456" s="1034"/>
      <c r="AH456" s="1034"/>
      <c r="AI456" s="1034"/>
      <c r="AJ456" s="1034"/>
      <c r="AK456" s="1034"/>
      <c r="AL456" s="1034"/>
      <c r="AM456" s="1034"/>
      <c r="AN456" s="1034"/>
      <c r="AO456" s="1034"/>
      <c r="AP456" s="1034"/>
      <c r="AQ456" s="1034"/>
      <c r="AR456" s="1034"/>
      <c r="AS456" s="1034"/>
      <c r="AT456" s="1034"/>
      <c r="AU456" s="1034"/>
      <c r="AV456" s="1034"/>
      <c r="AW456" s="1034"/>
      <c r="AX456" s="1034"/>
      <c r="AY456" s="1034"/>
      <c r="AZ456" s="1034"/>
      <c r="BA456" s="1034"/>
      <c r="BB456" s="1034"/>
      <c r="BC456" s="1034"/>
      <c r="BD456" s="1034"/>
      <c r="BE456" s="1034"/>
      <c r="BF456" s="1034"/>
      <c r="BG456" s="1034"/>
      <c r="BH456" s="1034"/>
    </row>
    <row r="457" spans="1:60" s="2" customFormat="1">
      <c r="A457" s="1148"/>
      <c r="B457" s="1034"/>
      <c r="C457" s="1034"/>
      <c r="D457" s="1034"/>
      <c r="E457" s="1034"/>
      <c r="F457" s="1034"/>
      <c r="G457" s="1034"/>
      <c r="H457" s="1034"/>
      <c r="I457" s="1034"/>
      <c r="J457" s="1034"/>
      <c r="K457" s="1034"/>
      <c r="L457" s="1034"/>
      <c r="M457" s="1034"/>
      <c r="N457" s="1034"/>
      <c r="O457" s="1034"/>
      <c r="P457" s="1034"/>
      <c r="Q457" s="1034"/>
      <c r="R457" s="1034"/>
      <c r="S457" s="1034"/>
      <c r="T457" s="1034"/>
      <c r="U457" s="1034"/>
      <c r="V457" s="1034"/>
      <c r="W457" s="1034"/>
      <c r="X457" s="1034"/>
      <c r="Y457" s="1034"/>
      <c r="Z457" s="1034"/>
      <c r="AA457" s="1034"/>
      <c r="AB457" s="1034"/>
      <c r="AC457" s="1034"/>
      <c r="AD457" s="1034"/>
      <c r="AE457" s="1034"/>
      <c r="AF457" s="1034"/>
      <c r="AG457" s="1034"/>
      <c r="AH457" s="1034"/>
      <c r="AI457" s="1034"/>
      <c r="AJ457" s="1034"/>
      <c r="AK457" s="1034"/>
      <c r="AL457" s="1034"/>
      <c r="AM457" s="1034"/>
      <c r="AN457" s="1034"/>
      <c r="AO457" s="1034"/>
      <c r="AP457" s="1034"/>
      <c r="AQ457" s="1034"/>
      <c r="AR457" s="1034"/>
      <c r="AS457" s="1034"/>
      <c r="AT457" s="1034"/>
      <c r="AU457" s="1034"/>
      <c r="AV457" s="1034"/>
      <c r="AW457" s="1034"/>
      <c r="AX457" s="1034"/>
      <c r="AY457" s="1034"/>
      <c r="AZ457" s="1034"/>
      <c r="BA457" s="1034"/>
      <c r="BB457" s="1034"/>
      <c r="BC457" s="1034"/>
      <c r="BD457" s="1034"/>
      <c r="BE457" s="1034"/>
      <c r="BF457" s="1034"/>
      <c r="BG457" s="1034"/>
      <c r="BH457" s="1034"/>
    </row>
    <row r="458" spans="1:60" s="2" customFormat="1">
      <c r="A458" s="1148"/>
      <c r="B458" s="1034"/>
      <c r="C458" s="1034"/>
      <c r="D458" s="1034"/>
      <c r="E458" s="1034"/>
      <c r="F458" s="1034"/>
      <c r="G458" s="1034"/>
      <c r="H458" s="1034"/>
      <c r="I458" s="1034"/>
      <c r="J458" s="1034"/>
      <c r="K458" s="1034"/>
      <c r="L458" s="1034"/>
      <c r="M458" s="1034"/>
      <c r="N458" s="1034"/>
      <c r="O458" s="1034"/>
      <c r="P458" s="1034"/>
      <c r="Q458" s="1034"/>
      <c r="R458" s="1034"/>
      <c r="S458" s="1034"/>
      <c r="T458" s="1034"/>
      <c r="U458" s="1034"/>
      <c r="V458" s="1034"/>
      <c r="W458" s="1034"/>
      <c r="X458" s="1034"/>
      <c r="Y458" s="1034"/>
      <c r="Z458" s="1034"/>
      <c r="AA458" s="1034"/>
      <c r="AB458" s="1034"/>
      <c r="AC458" s="1034"/>
      <c r="AD458" s="1034"/>
      <c r="AE458" s="1034"/>
      <c r="AF458" s="1034"/>
      <c r="AG458" s="1034"/>
      <c r="AH458" s="1034"/>
      <c r="AI458" s="1034"/>
      <c r="AJ458" s="1034"/>
      <c r="AK458" s="1034"/>
      <c r="AL458" s="1034"/>
      <c r="AM458" s="1034"/>
      <c r="AN458" s="1034"/>
      <c r="AO458" s="1034"/>
      <c r="AP458" s="1034"/>
      <c r="AQ458" s="1034"/>
      <c r="AR458" s="1034"/>
      <c r="AS458" s="1034"/>
      <c r="AT458" s="1034"/>
      <c r="AU458" s="1034"/>
      <c r="AV458" s="1034"/>
      <c r="AW458" s="1034"/>
      <c r="AX458" s="1034"/>
      <c r="AY458" s="1034"/>
      <c r="AZ458" s="1034"/>
      <c r="BA458" s="1034"/>
      <c r="BB458" s="1034"/>
      <c r="BC458" s="1034"/>
      <c r="BD458" s="1034"/>
      <c r="BE458" s="1034"/>
      <c r="BF458" s="1034"/>
      <c r="BG458" s="1034"/>
      <c r="BH458" s="1034"/>
    </row>
    <row r="459" spans="1:60" s="2" customFormat="1">
      <c r="A459" s="1148"/>
      <c r="B459" s="1034"/>
      <c r="C459" s="1034"/>
      <c r="D459" s="1034"/>
      <c r="E459" s="1034"/>
      <c r="F459" s="1034"/>
      <c r="G459" s="1034"/>
      <c r="H459" s="1034"/>
      <c r="I459" s="1034"/>
      <c r="J459" s="1034"/>
      <c r="K459" s="1034"/>
      <c r="L459" s="1034"/>
      <c r="M459" s="1034"/>
      <c r="N459" s="1034"/>
      <c r="O459" s="1034"/>
      <c r="P459" s="1034"/>
      <c r="Q459" s="1034"/>
      <c r="R459" s="1034"/>
      <c r="S459" s="1034"/>
      <c r="T459" s="1034"/>
      <c r="U459" s="1034"/>
      <c r="V459" s="1034"/>
      <c r="W459" s="1034"/>
      <c r="X459" s="1034"/>
      <c r="Y459" s="1034"/>
      <c r="Z459" s="1034"/>
      <c r="AA459" s="1034"/>
      <c r="AB459" s="1034"/>
      <c r="AC459" s="1034"/>
      <c r="AD459" s="1034"/>
      <c r="AE459" s="1034"/>
      <c r="AF459" s="1034"/>
      <c r="AG459" s="1034"/>
      <c r="AH459" s="1034"/>
      <c r="AI459" s="1034"/>
      <c r="AJ459" s="1034"/>
      <c r="AK459" s="1034"/>
      <c r="AL459" s="1034"/>
      <c r="AM459" s="1034"/>
      <c r="AN459" s="1034"/>
      <c r="AO459" s="1034"/>
      <c r="AP459" s="1034"/>
      <c r="AQ459" s="1034"/>
      <c r="AR459" s="1034"/>
      <c r="AS459" s="1034"/>
      <c r="AT459" s="1034"/>
      <c r="AU459" s="1034"/>
      <c r="AV459" s="1034"/>
      <c r="AW459" s="1034"/>
      <c r="AX459" s="1034"/>
      <c r="AY459" s="1034"/>
      <c r="AZ459" s="1034"/>
      <c r="BA459" s="1034"/>
      <c r="BB459" s="1034"/>
      <c r="BC459" s="1034"/>
      <c r="BD459" s="1034"/>
      <c r="BE459" s="1034"/>
      <c r="BF459" s="1034"/>
      <c r="BG459" s="1034"/>
      <c r="BH459" s="1034"/>
    </row>
    <row r="460" spans="1:60" s="2" customFormat="1">
      <c r="A460" s="1148"/>
      <c r="B460" s="1034"/>
      <c r="C460" s="1034"/>
      <c r="D460" s="1034"/>
      <c r="E460" s="1034"/>
      <c r="F460" s="1034"/>
      <c r="G460" s="1034"/>
      <c r="H460" s="1034"/>
      <c r="I460" s="1034"/>
      <c r="J460" s="1034"/>
      <c r="K460" s="1034"/>
      <c r="L460" s="1034"/>
      <c r="M460" s="1034"/>
      <c r="N460" s="1034"/>
      <c r="O460" s="1034"/>
      <c r="P460" s="1034"/>
      <c r="Q460" s="1034"/>
      <c r="R460" s="1034"/>
      <c r="S460" s="1034"/>
      <c r="T460" s="1034"/>
      <c r="U460" s="1034"/>
      <c r="V460" s="1034"/>
      <c r="W460" s="1034"/>
      <c r="X460" s="1034"/>
      <c r="Y460" s="1034"/>
      <c r="Z460" s="1034"/>
      <c r="AA460" s="1034"/>
      <c r="AB460" s="1034"/>
      <c r="AC460" s="1034"/>
      <c r="AD460" s="1034"/>
      <c r="AE460" s="1034"/>
      <c r="AF460" s="1034"/>
      <c r="AG460" s="1034"/>
      <c r="AH460" s="1034"/>
      <c r="AI460" s="1034"/>
      <c r="AJ460" s="1034"/>
      <c r="AK460" s="1034"/>
      <c r="AL460" s="1034"/>
      <c r="AM460" s="1034"/>
      <c r="AN460" s="1034"/>
      <c r="AO460" s="1034"/>
      <c r="AP460" s="1034"/>
      <c r="AQ460" s="1034"/>
      <c r="AR460" s="1034"/>
      <c r="AS460" s="1034"/>
      <c r="AT460" s="1034"/>
      <c r="AU460" s="1034"/>
      <c r="AV460" s="1034"/>
      <c r="AW460" s="1034"/>
      <c r="AX460" s="1034"/>
      <c r="AY460" s="1034"/>
      <c r="AZ460" s="1034"/>
      <c r="BA460" s="1034"/>
      <c r="BB460" s="1034"/>
      <c r="BC460" s="1034"/>
      <c r="BD460" s="1034"/>
      <c r="BE460" s="1034"/>
      <c r="BF460" s="1034"/>
      <c r="BG460" s="1034"/>
      <c r="BH460" s="1034"/>
    </row>
    <row r="461" spans="1:60" s="2" customFormat="1">
      <c r="A461" s="1148"/>
      <c r="B461" s="1034"/>
      <c r="C461" s="1034"/>
      <c r="D461" s="1034"/>
      <c r="E461" s="1034"/>
      <c r="F461" s="1034"/>
      <c r="G461" s="1034"/>
      <c r="H461" s="1034"/>
      <c r="I461" s="1034"/>
      <c r="J461" s="1034"/>
      <c r="K461" s="1034"/>
      <c r="L461" s="1034"/>
      <c r="M461" s="1034"/>
      <c r="N461" s="1034"/>
      <c r="O461" s="1034"/>
      <c r="P461" s="1034"/>
      <c r="Q461" s="1034"/>
      <c r="R461" s="1034"/>
      <c r="S461" s="1034"/>
      <c r="T461" s="1034"/>
      <c r="U461" s="1034"/>
      <c r="V461" s="1034"/>
      <c r="W461" s="1034"/>
      <c r="X461" s="1034"/>
      <c r="Y461" s="1034"/>
      <c r="Z461" s="1034"/>
      <c r="AA461" s="1034"/>
      <c r="AB461" s="1034"/>
      <c r="AC461" s="1034"/>
      <c r="AD461" s="1034"/>
      <c r="AE461" s="1034"/>
      <c r="AF461" s="1034"/>
      <c r="AG461" s="1034"/>
      <c r="AH461" s="1034"/>
      <c r="AI461" s="1034"/>
      <c r="AJ461" s="1034"/>
      <c r="AK461" s="1034"/>
      <c r="AL461" s="1034"/>
      <c r="AM461" s="1034"/>
      <c r="AN461" s="1034"/>
      <c r="AO461" s="1034"/>
      <c r="AP461" s="1034"/>
      <c r="AQ461" s="1034"/>
      <c r="AR461" s="1034"/>
      <c r="AS461" s="1034"/>
      <c r="AT461" s="1034"/>
      <c r="AU461" s="1034"/>
      <c r="AV461" s="1034"/>
      <c r="AW461" s="1034"/>
      <c r="AX461" s="1034"/>
      <c r="AY461" s="1034"/>
      <c r="AZ461" s="1034"/>
      <c r="BA461" s="1034"/>
      <c r="BB461" s="1034"/>
      <c r="BC461" s="1034"/>
      <c r="BD461" s="1034"/>
      <c r="BE461" s="1034"/>
      <c r="BF461" s="1034"/>
      <c r="BG461" s="1034"/>
      <c r="BH461" s="1034"/>
    </row>
    <row r="462" spans="1:60" s="2" customFormat="1">
      <c r="A462" s="1148"/>
      <c r="B462" s="1034"/>
      <c r="C462" s="1034"/>
      <c r="D462" s="1034"/>
      <c r="E462" s="1034"/>
      <c r="F462" s="1034"/>
      <c r="G462" s="1034"/>
      <c r="H462" s="1034"/>
      <c r="I462" s="1034"/>
      <c r="J462" s="1034"/>
      <c r="K462" s="1034"/>
      <c r="L462" s="1034"/>
      <c r="M462" s="1034"/>
      <c r="N462" s="1034"/>
      <c r="O462" s="1034"/>
      <c r="P462" s="1034"/>
      <c r="Q462" s="1034"/>
      <c r="R462" s="1034"/>
      <c r="S462" s="1034"/>
      <c r="T462" s="1034"/>
      <c r="U462" s="1034"/>
      <c r="V462" s="1034"/>
      <c r="W462" s="1034"/>
      <c r="X462" s="1034"/>
      <c r="Y462" s="1034"/>
      <c r="Z462" s="1034"/>
      <c r="AA462" s="1034"/>
      <c r="AB462" s="1034"/>
      <c r="AC462" s="1034"/>
      <c r="AD462" s="1034"/>
      <c r="AE462" s="1034"/>
      <c r="AF462" s="1034"/>
      <c r="AG462" s="1034"/>
      <c r="AH462" s="1034"/>
      <c r="AI462" s="1034"/>
      <c r="AJ462" s="1034"/>
      <c r="AK462" s="1034"/>
      <c r="AL462" s="1034"/>
      <c r="AM462" s="1034"/>
      <c r="AN462" s="1034"/>
      <c r="AO462" s="1034"/>
      <c r="AP462" s="1034"/>
      <c r="AQ462" s="1034"/>
      <c r="AR462" s="1034"/>
      <c r="AS462" s="1034"/>
      <c r="AT462" s="1034"/>
      <c r="AU462" s="1034"/>
      <c r="AV462" s="1034"/>
      <c r="AW462" s="1034"/>
      <c r="AX462" s="1034"/>
      <c r="AY462" s="1034"/>
      <c r="AZ462" s="1034"/>
      <c r="BA462" s="1034"/>
      <c r="BB462" s="1034"/>
      <c r="BC462" s="1034"/>
      <c r="BD462" s="1034"/>
      <c r="BE462" s="1034"/>
      <c r="BF462" s="1034"/>
      <c r="BG462" s="1034"/>
      <c r="BH462" s="1034"/>
    </row>
    <row r="463" spans="1:60" s="2" customFormat="1">
      <c r="A463" s="1148"/>
      <c r="B463" s="1034"/>
      <c r="C463" s="1034"/>
      <c r="D463" s="1034"/>
      <c r="E463" s="1034"/>
      <c r="F463" s="1034"/>
      <c r="G463" s="1034"/>
      <c r="H463" s="1034"/>
      <c r="I463" s="1034"/>
      <c r="J463" s="1034"/>
      <c r="K463" s="1034"/>
      <c r="L463" s="1034"/>
      <c r="M463" s="1034"/>
      <c r="N463" s="1034"/>
      <c r="O463" s="1034"/>
      <c r="P463" s="1034"/>
      <c r="Q463" s="1034"/>
      <c r="R463" s="1034"/>
      <c r="S463" s="1034"/>
      <c r="T463" s="1034"/>
      <c r="U463" s="1034"/>
      <c r="V463" s="1034"/>
      <c r="W463" s="1034"/>
      <c r="X463" s="1034"/>
      <c r="Y463" s="1034"/>
      <c r="Z463" s="1034"/>
      <c r="AA463" s="1034"/>
      <c r="AB463" s="1034"/>
      <c r="AC463" s="1034"/>
      <c r="AD463" s="1034"/>
      <c r="AE463" s="1034"/>
      <c r="AF463" s="1034"/>
      <c r="AG463" s="1034"/>
      <c r="AH463" s="1034"/>
      <c r="AI463" s="1034"/>
      <c r="AJ463" s="1034"/>
      <c r="AK463" s="1034"/>
      <c r="AL463" s="1034"/>
      <c r="AM463" s="1034"/>
      <c r="AN463" s="1034"/>
      <c r="AO463" s="1034"/>
      <c r="AP463" s="1034"/>
      <c r="AQ463" s="1034"/>
      <c r="AR463" s="1034"/>
      <c r="AS463" s="1034"/>
      <c r="AT463" s="1034"/>
      <c r="AU463" s="1034"/>
      <c r="AV463" s="1034"/>
      <c r="AW463" s="1034"/>
      <c r="AX463" s="1034"/>
      <c r="AY463" s="1034"/>
      <c r="AZ463" s="1034"/>
      <c r="BA463" s="1034"/>
      <c r="BB463" s="1034"/>
      <c r="BC463" s="1034"/>
      <c r="BD463" s="1034"/>
      <c r="BE463" s="1034"/>
      <c r="BF463" s="1034"/>
      <c r="BG463" s="1034"/>
      <c r="BH463" s="1034"/>
    </row>
    <row r="464" spans="1:60" s="2" customFormat="1">
      <c r="A464" s="1148"/>
      <c r="B464" s="1034"/>
      <c r="C464" s="1034"/>
      <c r="D464" s="1034"/>
      <c r="E464" s="1034"/>
      <c r="F464" s="1034"/>
      <c r="G464" s="1034"/>
      <c r="H464" s="1034"/>
      <c r="I464" s="1034"/>
      <c r="J464" s="1034"/>
      <c r="K464" s="1034"/>
      <c r="L464" s="1034"/>
      <c r="M464" s="1034"/>
      <c r="N464" s="1034"/>
      <c r="O464" s="1034"/>
      <c r="P464" s="1034"/>
      <c r="Q464" s="1034"/>
      <c r="R464" s="1034"/>
      <c r="S464" s="1034"/>
      <c r="T464" s="1034"/>
      <c r="U464" s="1034"/>
      <c r="V464" s="1034"/>
      <c r="W464" s="1034"/>
      <c r="X464" s="1034"/>
      <c r="Y464" s="1034"/>
      <c r="Z464" s="1034"/>
      <c r="AA464" s="1034"/>
      <c r="AB464" s="1034"/>
      <c r="AC464" s="1034"/>
      <c r="AD464" s="1034"/>
      <c r="AE464" s="1034"/>
      <c r="AF464" s="1034"/>
      <c r="AG464" s="1034"/>
      <c r="AH464" s="1034"/>
      <c r="AI464" s="1034"/>
      <c r="AJ464" s="1034"/>
      <c r="AK464" s="1034"/>
      <c r="AL464" s="1034"/>
      <c r="AM464" s="1034"/>
      <c r="AN464" s="1034"/>
      <c r="AO464" s="1034"/>
      <c r="AP464" s="1034"/>
      <c r="AQ464" s="1034"/>
      <c r="AR464" s="1034"/>
      <c r="AS464" s="1034"/>
      <c r="AT464" s="1034"/>
      <c r="AU464" s="1034"/>
      <c r="AV464" s="1034"/>
      <c r="AW464" s="1034"/>
      <c r="AX464" s="1034"/>
      <c r="AY464" s="1034"/>
      <c r="AZ464" s="1034"/>
      <c r="BA464" s="1034"/>
      <c r="BB464" s="1034"/>
      <c r="BC464" s="1034"/>
      <c r="BD464" s="1034"/>
      <c r="BE464" s="1034"/>
      <c r="BF464" s="1034"/>
      <c r="BG464" s="1034"/>
      <c r="BH464" s="1034"/>
    </row>
    <row r="465" spans="1:60" s="2" customFormat="1">
      <c r="A465" s="1148"/>
      <c r="B465" s="1034"/>
      <c r="C465" s="1034"/>
      <c r="D465" s="1034"/>
      <c r="E465" s="1034"/>
      <c r="F465" s="1034"/>
      <c r="G465" s="1034"/>
      <c r="H465" s="1034"/>
      <c r="I465" s="1034"/>
      <c r="J465" s="1034"/>
      <c r="K465" s="1034"/>
      <c r="L465" s="1034"/>
      <c r="M465" s="1034"/>
      <c r="N465" s="1034"/>
      <c r="O465" s="1034"/>
      <c r="P465" s="1034"/>
      <c r="Q465" s="1034"/>
      <c r="R465" s="1034"/>
      <c r="S465" s="1034"/>
      <c r="T465" s="1034"/>
      <c r="U465" s="1034"/>
      <c r="V465" s="1034"/>
      <c r="W465" s="1034"/>
      <c r="X465" s="1034"/>
      <c r="Y465" s="1034"/>
      <c r="Z465" s="1034"/>
      <c r="AA465" s="1034"/>
      <c r="AB465" s="1034"/>
      <c r="AC465" s="1034"/>
      <c r="AD465" s="1034"/>
      <c r="AE465" s="1034"/>
      <c r="AF465" s="1034"/>
      <c r="AG465" s="1034"/>
      <c r="AH465" s="1034"/>
      <c r="AI465" s="1034"/>
      <c r="AJ465" s="1034"/>
      <c r="AK465" s="1034"/>
      <c r="AL465" s="1034"/>
      <c r="AM465" s="1034"/>
      <c r="AN465" s="1034"/>
      <c r="AO465" s="1034"/>
      <c r="AP465" s="1034"/>
      <c r="AQ465" s="1034"/>
      <c r="AR465" s="1034"/>
      <c r="AS465" s="1034"/>
      <c r="AT465" s="1034"/>
      <c r="AU465" s="1034"/>
      <c r="AV465" s="1034"/>
      <c r="AW465" s="1034"/>
      <c r="AX465" s="1034"/>
      <c r="AY465" s="1034"/>
      <c r="AZ465" s="1034"/>
      <c r="BA465" s="1034"/>
      <c r="BB465" s="1034"/>
      <c r="BC465" s="1034"/>
      <c r="BD465" s="1034"/>
      <c r="BE465" s="1034"/>
      <c r="BF465" s="1034"/>
      <c r="BG465" s="1034"/>
      <c r="BH465" s="1034"/>
    </row>
    <row r="466" spans="1:60" s="2" customFormat="1">
      <c r="A466" s="1148"/>
      <c r="B466" s="1034"/>
      <c r="C466" s="1034"/>
      <c r="D466" s="1034"/>
      <c r="E466" s="1034"/>
      <c r="F466" s="1034"/>
      <c r="G466" s="1034"/>
      <c r="H466" s="1034"/>
      <c r="I466" s="1034"/>
      <c r="J466" s="1034"/>
      <c r="K466" s="1034"/>
      <c r="L466" s="1034"/>
      <c r="M466" s="1034"/>
      <c r="N466" s="1034"/>
      <c r="O466" s="1034"/>
      <c r="P466" s="1034"/>
      <c r="Q466" s="1034"/>
      <c r="R466" s="1034"/>
      <c r="S466" s="1034"/>
      <c r="T466" s="1034"/>
      <c r="U466" s="1034"/>
      <c r="V466" s="1034"/>
      <c r="W466" s="1034"/>
      <c r="X466" s="1034"/>
      <c r="Y466" s="1034"/>
      <c r="Z466" s="1034"/>
      <c r="AA466" s="1034"/>
      <c r="AB466" s="1034"/>
      <c r="AC466" s="1034"/>
      <c r="AD466" s="1034"/>
      <c r="AE466" s="1034"/>
      <c r="AF466" s="1034"/>
      <c r="AG466" s="1034"/>
      <c r="AH466" s="1034"/>
      <c r="AI466" s="1034"/>
      <c r="AJ466" s="1034"/>
      <c r="AK466" s="1034"/>
      <c r="AL466" s="1034"/>
      <c r="AM466" s="1034"/>
      <c r="AN466" s="1034"/>
      <c r="AO466" s="1034"/>
      <c r="AP466" s="1034"/>
      <c r="AQ466" s="1034"/>
      <c r="AR466" s="1034"/>
      <c r="AS466" s="1034"/>
      <c r="AT466" s="1034"/>
      <c r="AU466" s="1034"/>
      <c r="AV466" s="1034"/>
      <c r="AW466" s="1034"/>
      <c r="AX466" s="1034"/>
      <c r="AY466" s="1034"/>
      <c r="AZ466" s="1034"/>
      <c r="BA466" s="1034"/>
      <c r="BB466" s="1034"/>
      <c r="BC466" s="1034"/>
      <c r="BD466" s="1034"/>
      <c r="BE466" s="1034"/>
      <c r="BF466" s="1034"/>
      <c r="BG466" s="1034"/>
      <c r="BH466" s="1034"/>
    </row>
    <row r="467" spans="1:60" s="2" customFormat="1">
      <c r="A467" s="1148"/>
      <c r="B467" s="1034"/>
      <c r="C467" s="1034"/>
      <c r="D467" s="1034"/>
      <c r="E467" s="1034"/>
      <c r="F467" s="1034"/>
      <c r="G467" s="1034"/>
      <c r="H467" s="1034"/>
      <c r="I467" s="1034"/>
      <c r="J467" s="1034"/>
      <c r="K467" s="1034"/>
      <c r="L467" s="1034"/>
      <c r="M467" s="1034"/>
      <c r="N467" s="1034"/>
      <c r="O467" s="1034"/>
      <c r="P467" s="1034"/>
      <c r="Q467" s="1034"/>
      <c r="R467" s="1034"/>
      <c r="S467" s="1034"/>
      <c r="T467" s="1034"/>
      <c r="U467" s="1034"/>
      <c r="V467" s="1034"/>
      <c r="W467" s="1034"/>
      <c r="X467" s="1034"/>
      <c r="Y467" s="1034"/>
      <c r="Z467" s="1034"/>
      <c r="AA467" s="1034"/>
      <c r="AB467" s="1034"/>
      <c r="AC467" s="1034"/>
      <c r="AD467" s="1034"/>
      <c r="AE467" s="1034"/>
      <c r="AF467" s="1034"/>
      <c r="AG467" s="1034"/>
      <c r="AH467" s="1034"/>
      <c r="AI467" s="1034"/>
      <c r="AJ467" s="1034"/>
      <c r="AK467" s="1034"/>
      <c r="AL467" s="1034"/>
      <c r="AM467" s="1034"/>
      <c r="AN467" s="1034"/>
      <c r="AO467" s="1034"/>
      <c r="AP467" s="1034"/>
      <c r="AQ467" s="1034"/>
      <c r="AR467" s="1034"/>
      <c r="AS467" s="1034"/>
      <c r="AT467" s="1034"/>
      <c r="AU467" s="1034"/>
      <c r="AV467" s="1034"/>
      <c r="AW467" s="1034"/>
      <c r="AX467" s="1034"/>
      <c r="AY467" s="1034"/>
      <c r="AZ467" s="1034"/>
      <c r="BA467" s="1034"/>
      <c r="BB467" s="1034"/>
      <c r="BC467" s="1034"/>
      <c r="BD467" s="1034"/>
      <c r="BE467" s="1034"/>
      <c r="BF467" s="1034"/>
      <c r="BG467" s="1034"/>
      <c r="BH467" s="1034"/>
    </row>
    <row r="468" spans="1:60" s="2" customFormat="1">
      <c r="A468" s="1148"/>
      <c r="B468" s="1034"/>
      <c r="C468" s="1034"/>
      <c r="D468" s="1034"/>
      <c r="E468" s="1034"/>
      <c r="F468" s="1034"/>
      <c r="G468" s="1034"/>
      <c r="H468" s="1034"/>
      <c r="I468" s="1034"/>
      <c r="J468" s="1034"/>
      <c r="K468" s="1034"/>
      <c r="L468" s="1034"/>
      <c r="M468" s="1034"/>
      <c r="N468" s="1034"/>
      <c r="O468" s="1034"/>
      <c r="P468" s="1034"/>
      <c r="Q468" s="1034"/>
      <c r="R468" s="1034"/>
      <c r="S468" s="1034"/>
      <c r="T468" s="1034"/>
      <c r="U468" s="1034"/>
      <c r="V468" s="1034"/>
      <c r="W468" s="1034"/>
      <c r="X468" s="1034"/>
      <c r="Y468" s="1034"/>
      <c r="Z468" s="1034"/>
      <c r="AA468" s="1034"/>
      <c r="AB468" s="1034"/>
      <c r="AC468" s="1034"/>
      <c r="AD468" s="1034"/>
      <c r="AE468" s="1034"/>
      <c r="AF468" s="1034"/>
      <c r="AG468" s="1034"/>
      <c r="AH468" s="1034"/>
      <c r="AI468" s="1034"/>
      <c r="AJ468" s="1034"/>
      <c r="AK468" s="1034"/>
      <c r="AL468" s="1034"/>
      <c r="AM468" s="1034"/>
      <c r="AN468" s="1034"/>
      <c r="AO468" s="1034"/>
      <c r="AP468" s="1034"/>
      <c r="AQ468" s="1034"/>
      <c r="AR468" s="1034"/>
      <c r="AS468" s="1034"/>
      <c r="AT468" s="1034"/>
      <c r="AU468" s="1034"/>
      <c r="AV468" s="1034"/>
      <c r="AW468" s="1034"/>
      <c r="AX468" s="1034"/>
      <c r="AY468" s="1034"/>
      <c r="AZ468" s="1034"/>
      <c r="BA468" s="1034"/>
      <c r="BB468" s="1034"/>
      <c r="BC468" s="1034"/>
      <c r="BD468" s="1034"/>
      <c r="BE468" s="1034"/>
      <c r="BF468" s="1034"/>
      <c r="BG468" s="1034"/>
      <c r="BH468" s="1034"/>
    </row>
    <row r="469" spans="1:60" s="2" customFormat="1">
      <c r="A469" s="1148"/>
      <c r="B469" s="1034"/>
      <c r="C469" s="1034"/>
      <c r="D469" s="1034"/>
      <c r="E469" s="1034"/>
      <c r="F469" s="1034"/>
      <c r="G469" s="1034"/>
      <c r="H469" s="1034"/>
      <c r="I469" s="1034"/>
      <c r="J469" s="1034"/>
      <c r="K469" s="1034"/>
      <c r="L469" s="1034"/>
      <c r="M469" s="1034"/>
      <c r="N469" s="1034"/>
      <c r="O469" s="1034"/>
      <c r="P469" s="1034"/>
      <c r="Q469" s="1034"/>
      <c r="R469" s="1034"/>
      <c r="S469" s="1034"/>
      <c r="T469" s="1034"/>
      <c r="U469" s="1034"/>
      <c r="V469" s="1034"/>
      <c r="W469" s="1034"/>
      <c r="X469" s="1034"/>
      <c r="Y469" s="1034"/>
      <c r="Z469" s="1034"/>
      <c r="AA469" s="1034"/>
      <c r="AB469" s="1034"/>
      <c r="AC469" s="1034"/>
      <c r="AD469" s="1034"/>
      <c r="AE469" s="1034"/>
      <c r="AF469" s="1034"/>
      <c r="AG469" s="1034"/>
      <c r="AH469" s="1034"/>
      <c r="AI469" s="1034"/>
      <c r="AJ469" s="1034"/>
      <c r="AK469" s="1034"/>
      <c r="AL469" s="1034"/>
      <c r="AM469" s="1034"/>
      <c r="AN469" s="1034"/>
      <c r="AO469" s="1034"/>
      <c r="AP469" s="1034"/>
      <c r="AQ469" s="1034"/>
      <c r="AR469" s="1034"/>
      <c r="AS469" s="1034"/>
      <c r="AT469" s="1034"/>
      <c r="AU469" s="1034"/>
      <c r="AV469" s="1034"/>
      <c r="AW469" s="1034"/>
      <c r="AX469" s="1034"/>
      <c r="AY469" s="1034"/>
      <c r="AZ469" s="1034"/>
      <c r="BA469" s="1034"/>
      <c r="BB469" s="1034"/>
      <c r="BC469" s="1034"/>
      <c r="BD469" s="1034"/>
      <c r="BE469" s="1034"/>
      <c r="BF469" s="1034"/>
      <c r="BG469" s="1034"/>
      <c r="BH469" s="1034"/>
    </row>
    <row r="470" spans="1:60" s="2" customFormat="1">
      <c r="A470" s="1148"/>
      <c r="B470" s="1034"/>
      <c r="C470" s="1034"/>
      <c r="D470" s="1034"/>
      <c r="E470" s="1034"/>
      <c r="F470" s="1034"/>
      <c r="G470" s="1034"/>
      <c r="H470" s="1034"/>
      <c r="I470" s="1034"/>
      <c r="J470" s="1034"/>
      <c r="K470" s="1034"/>
      <c r="L470" s="1034"/>
      <c r="M470" s="1034"/>
      <c r="N470" s="1034"/>
      <c r="O470" s="1034"/>
      <c r="P470" s="1034"/>
      <c r="Q470" s="1034"/>
      <c r="R470" s="1034"/>
      <c r="S470" s="1034"/>
      <c r="T470" s="1034"/>
      <c r="U470" s="1034"/>
      <c r="V470" s="1034"/>
      <c r="W470" s="1034"/>
      <c r="X470" s="1034"/>
      <c r="Y470" s="1034"/>
      <c r="Z470" s="1034"/>
      <c r="AA470" s="1034"/>
      <c r="AB470" s="1034"/>
      <c r="AC470" s="1034"/>
      <c r="AD470" s="1034"/>
      <c r="AE470" s="1034"/>
      <c r="AF470" s="1034"/>
      <c r="AG470" s="1034"/>
      <c r="AH470" s="1034"/>
      <c r="AI470" s="1034"/>
      <c r="AJ470" s="1034"/>
      <c r="AK470" s="1034"/>
      <c r="AL470" s="1034"/>
      <c r="AM470" s="1034"/>
      <c r="AN470" s="1034"/>
      <c r="AO470" s="1034"/>
      <c r="AP470" s="1034"/>
      <c r="AQ470" s="1034"/>
      <c r="AR470" s="1034"/>
      <c r="AS470" s="1034"/>
      <c r="AT470" s="1034"/>
      <c r="AU470" s="1034"/>
      <c r="AV470" s="1034"/>
      <c r="AW470" s="1034"/>
      <c r="AX470" s="1034"/>
      <c r="AY470" s="1034"/>
      <c r="AZ470" s="1034"/>
      <c r="BA470" s="1034"/>
      <c r="BB470" s="1034"/>
      <c r="BC470" s="1034"/>
      <c r="BD470" s="1034"/>
      <c r="BE470" s="1034"/>
      <c r="BF470" s="1034"/>
      <c r="BG470" s="1034"/>
      <c r="BH470" s="1034"/>
    </row>
    <row r="471" spans="1:60" s="2" customFormat="1">
      <c r="A471" s="1148"/>
      <c r="B471" s="1034"/>
      <c r="C471" s="1034"/>
      <c r="D471" s="1034"/>
      <c r="E471" s="1034"/>
      <c r="F471" s="1034"/>
      <c r="G471" s="1034"/>
      <c r="H471" s="1034"/>
      <c r="I471" s="1034"/>
      <c r="J471" s="1034"/>
      <c r="K471" s="1034"/>
      <c r="L471" s="1034"/>
      <c r="M471" s="1034"/>
      <c r="N471" s="1034"/>
      <c r="O471" s="1034"/>
      <c r="P471" s="1034"/>
      <c r="Q471" s="1034"/>
      <c r="R471" s="1034"/>
      <c r="S471" s="1034"/>
      <c r="T471" s="1034"/>
      <c r="U471" s="1034"/>
      <c r="V471" s="1034"/>
      <c r="W471" s="1034"/>
      <c r="X471" s="1034"/>
      <c r="Y471" s="1034"/>
      <c r="Z471" s="1034"/>
      <c r="AA471" s="1034"/>
      <c r="AB471" s="1034"/>
      <c r="AC471" s="1034"/>
      <c r="AD471" s="1034"/>
      <c r="AE471" s="1034"/>
      <c r="AF471" s="1034"/>
      <c r="AG471" s="1034"/>
      <c r="AH471" s="1034"/>
      <c r="AI471" s="1034"/>
      <c r="AJ471" s="1034"/>
      <c r="AK471" s="1034"/>
      <c r="AL471" s="1034"/>
      <c r="AM471" s="1034"/>
      <c r="AN471" s="1034"/>
      <c r="AO471" s="1034"/>
      <c r="AP471" s="1034"/>
      <c r="AQ471" s="1034"/>
      <c r="AR471" s="1034"/>
      <c r="AS471" s="1034"/>
      <c r="AT471" s="1034"/>
      <c r="AU471" s="1034"/>
      <c r="AV471" s="1034"/>
      <c r="AW471" s="1034"/>
      <c r="AX471" s="1034"/>
      <c r="AY471" s="1034"/>
      <c r="AZ471" s="1034"/>
      <c r="BA471" s="1034"/>
      <c r="BB471" s="1034"/>
      <c r="BC471" s="1034"/>
      <c r="BD471" s="1034"/>
      <c r="BE471" s="1034"/>
      <c r="BF471" s="1034"/>
      <c r="BG471" s="1034"/>
      <c r="BH471" s="1034"/>
    </row>
    <row r="472" spans="1:60" s="2" customFormat="1">
      <c r="A472" s="1148"/>
      <c r="B472" s="1034"/>
      <c r="C472" s="1034"/>
      <c r="D472" s="1034"/>
      <c r="E472" s="1034"/>
      <c r="F472" s="1034"/>
      <c r="G472" s="1034"/>
      <c r="H472" s="1034"/>
      <c r="I472" s="1034"/>
      <c r="J472" s="1034"/>
      <c r="K472" s="1034"/>
      <c r="L472" s="1034"/>
      <c r="M472" s="1034"/>
      <c r="N472" s="1034"/>
      <c r="O472" s="1034"/>
      <c r="P472" s="1034"/>
      <c r="Q472" s="1034"/>
      <c r="R472" s="1034"/>
      <c r="S472" s="1034"/>
      <c r="T472" s="1034"/>
      <c r="U472" s="1034"/>
      <c r="V472" s="1034"/>
      <c r="W472" s="1034"/>
      <c r="X472" s="1034"/>
      <c r="Y472" s="1034"/>
      <c r="Z472" s="1034"/>
      <c r="AA472" s="1034"/>
      <c r="AB472" s="1034"/>
      <c r="AC472" s="1034"/>
      <c r="AD472" s="1034"/>
      <c r="AE472" s="1034"/>
      <c r="AF472" s="1034"/>
      <c r="AG472" s="1034"/>
      <c r="AH472" s="1034"/>
      <c r="AI472" s="1034"/>
      <c r="AJ472" s="1034"/>
      <c r="AK472" s="1034"/>
      <c r="AL472" s="1034"/>
      <c r="AM472" s="1034"/>
      <c r="AN472" s="1034"/>
      <c r="AO472" s="1034"/>
      <c r="AP472" s="1034"/>
      <c r="AQ472" s="1034"/>
      <c r="AR472" s="1034"/>
      <c r="AS472" s="1034"/>
      <c r="AT472" s="1034"/>
      <c r="AU472" s="1034"/>
      <c r="AV472" s="1034"/>
      <c r="AW472" s="1034"/>
      <c r="AX472" s="1034"/>
      <c r="AY472" s="1034"/>
      <c r="AZ472" s="1034"/>
      <c r="BA472" s="1034"/>
      <c r="BB472" s="1034"/>
      <c r="BC472" s="1034"/>
      <c r="BD472" s="1034"/>
      <c r="BE472" s="1034"/>
      <c r="BF472" s="1034"/>
      <c r="BG472" s="1034"/>
      <c r="BH472" s="1034"/>
    </row>
    <row r="473" spans="1:60" s="2" customFormat="1">
      <c r="A473" s="1148"/>
      <c r="B473" s="1034"/>
      <c r="C473" s="1034"/>
      <c r="D473" s="1034"/>
      <c r="E473" s="1034"/>
      <c r="F473" s="1034"/>
      <c r="G473" s="1034"/>
      <c r="H473" s="1034"/>
      <c r="I473" s="1034"/>
      <c r="J473" s="1034"/>
      <c r="K473" s="1034"/>
      <c r="L473" s="1034"/>
      <c r="M473" s="1034"/>
      <c r="N473" s="1034"/>
      <c r="O473" s="1034"/>
      <c r="P473" s="1034"/>
      <c r="Q473" s="1034"/>
      <c r="R473" s="1034"/>
      <c r="S473" s="1034"/>
      <c r="T473" s="1034"/>
      <c r="U473" s="1034"/>
      <c r="V473" s="1034"/>
      <c r="W473" s="1034"/>
      <c r="X473" s="1034"/>
      <c r="Y473" s="1034"/>
      <c r="Z473" s="1034"/>
      <c r="AA473" s="1034"/>
      <c r="AB473" s="1034"/>
      <c r="AC473" s="1034"/>
      <c r="AD473" s="1034"/>
      <c r="AE473" s="1034"/>
      <c r="AF473" s="1034"/>
      <c r="AG473" s="1034"/>
      <c r="AH473" s="1034"/>
      <c r="AI473" s="1034"/>
      <c r="AJ473" s="1034"/>
      <c r="AK473" s="1034"/>
      <c r="AL473" s="1034"/>
      <c r="AM473" s="1034"/>
      <c r="AN473" s="1034"/>
      <c r="AO473" s="1034"/>
      <c r="AP473" s="1034"/>
      <c r="AQ473" s="1034"/>
      <c r="AR473" s="1034"/>
      <c r="AS473" s="1034"/>
      <c r="AT473" s="1034"/>
      <c r="AU473" s="1034"/>
      <c r="AV473" s="1034"/>
      <c r="AW473" s="1034"/>
      <c r="AX473" s="1034"/>
      <c r="AY473" s="1034"/>
      <c r="AZ473" s="1034"/>
      <c r="BA473" s="1034"/>
      <c r="BB473" s="1034"/>
      <c r="BC473" s="1034"/>
      <c r="BD473" s="1034"/>
      <c r="BE473" s="1034"/>
      <c r="BF473" s="1034"/>
      <c r="BG473" s="1034"/>
      <c r="BH473" s="1034"/>
    </row>
    <row r="474" spans="1:60" s="2" customFormat="1">
      <c r="A474" s="1148"/>
      <c r="B474" s="1034"/>
      <c r="C474" s="1034"/>
      <c r="D474" s="1034"/>
      <c r="E474" s="1034"/>
      <c r="F474" s="1034"/>
      <c r="G474" s="1034"/>
      <c r="H474" s="1034"/>
      <c r="I474" s="1034"/>
      <c r="J474" s="1034"/>
      <c r="K474" s="1034"/>
      <c r="L474" s="1034"/>
      <c r="M474" s="1034"/>
      <c r="N474" s="1034"/>
      <c r="O474" s="1034"/>
      <c r="P474" s="1034"/>
      <c r="Q474" s="1034"/>
      <c r="R474" s="1034"/>
      <c r="S474" s="1034"/>
      <c r="T474" s="1034"/>
      <c r="U474" s="1034"/>
      <c r="V474" s="1034"/>
      <c r="W474" s="1034"/>
      <c r="X474" s="1034"/>
      <c r="Y474" s="1034"/>
      <c r="Z474" s="1034"/>
      <c r="AA474" s="1034"/>
      <c r="AB474" s="1034"/>
      <c r="AC474" s="1034"/>
      <c r="AD474" s="1034"/>
      <c r="AE474" s="1034"/>
      <c r="AF474" s="1034"/>
      <c r="AG474" s="1034"/>
      <c r="AH474" s="1034"/>
      <c r="AI474" s="1034"/>
      <c r="AJ474" s="1034"/>
      <c r="AK474" s="1034"/>
      <c r="AL474" s="1034"/>
      <c r="AM474" s="1034"/>
      <c r="AN474" s="1034"/>
      <c r="AO474" s="1034"/>
      <c r="AP474" s="1034"/>
      <c r="AQ474" s="1034"/>
      <c r="AR474" s="1034"/>
      <c r="AS474" s="1034"/>
      <c r="AT474" s="1034"/>
      <c r="AU474" s="1034"/>
      <c r="AV474" s="1034"/>
      <c r="AW474" s="1034"/>
      <c r="AX474" s="1034"/>
      <c r="AY474" s="1034"/>
      <c r="AZ474" s="1034"/>
      <c r="BA474" s="1034"/>
      <c r="BB474" s="1034"/>
      <c r="BC474" s="1034"/>
      <c r="BD474" s="1034"/>
      <c r="BE474" s="1034"/>
      <c r="BF474" s="1034"/>
      <c r="BG474" s="1034"/>
      <c r="BH474" s="1034"/>
    </row>
    <row r="475" spans="1:60" s="2" customFormat="1">
      <c r="A475" s="1148"/>
      <c r="B475" s="1034"/>
      <c r="C475" s="1034"/>
      <c r="D475" s="1034"/>
      <c r="E475" s="1034"/>
      <c r="F475" s="1034"/>
      <c r="G475" s="1034"/>
      <c r="H475" s="1034"/>
      <c r="I475" s="1034"/>
      <c r="J475" s="1034"/>
      <c r="K475" s="1034"/>
      <c r="L475" s="1034"/>
      <c r="M475" s="1034"/>
      <c r="N475" s="1034"/>
      <c r="O475" s="1034"/>
      <c r="P475" s="1034"/>
      <c r="Q475" s="1034"/>
      <c r="R475" s="1034"/>
      <c r="S475" s="1034"/>
      <c r="T475" s="1034"/>
      <c r="U475" s="1034"/>
      <c r="V475" s="1034"/>
      <c r="W475" s="1034"/>
      <c r="X475" s="1034"/>
      <c r="Y475" s="1034"/>
      <c r="Z475" s="1034"/>
      <c r="AA475" s="1034"/>
      <c r="AB475" s="1034"/>
      <c r="AC475" s="1034"/>
      <c r="AD475" s="1034"/>
      <c r="AE475" s="1034"/>
      <c r="AF475" s="1034"/>
      <c r="AG475" s="1034"/>
      <c r="AH475" s="1034"/>
      <c r="AI475" s="1034"/>
      <c r="AJ475" s="1034"/>
      <c r="AK475" s="1034"/>
      <c r="AL475" s="1034"/>
      <c r="AM475" s="1034"/>
      <c r="AN475" s="1034"/>
      <c r="AO475" s="1034"/>
      <c r="AP475" s="1034"/>
      <c r="AQ475" s="1034"/>
      <c r="AR475" s="1034"/>
      <c r="AS475" s="1034"/>
      <c r="AT475" s="1034"/>
      <c r="AU475" s="1034"/>
      <c r="AV475" s="1034"/>
      <c r="AW475" s="1034"/>
      <c r="AX475" s="1034"/>
      <c r="AY475" s="1034"/>
      <c r="AZ475" s="1034"/>
      <c r="BA475" s="1034"/>
      <c r="BB475" s="1034"/>
      <c r="BC475" s="1034"/>
      <c r="BD475" s="1034"/>
      <c r="BE475" s="1034"/>
      <c r="BF475" s="1034"/>
      <c r="BG475" s="1034"/>
      <c r="BH475" s="1034"/>
    </row>
    <row r="476" spans="1:60" s="2" customFormat="1">
      <c r="A476" s="1148"/>
      <c r="B476" s="1034"/>
      <c r="C476" s="1034"/>
      <c r="D476" s="1034"/>
      <c r="E476" s="1034"/>
      <c r="F476" s="1034"/>
      <c r="G476" s="1034"/>
      <c r="H476" s="1034"/>
      <c r="I476" s="1034"/>
      <c r="J476" s="1034"/>
      <c r="K476" s="1034"/>
      <c r="L476" s="1034"/>
      <c r="M476" s="1034"/>
      <c r="N476" s="1034"/>
      <c r="O476" s="1034"/>
      <c r="P476" s="1034"/>
      <c r="Q476" s="1034"/>
      <c r="R476" s="1034"/>
      <c r="S476" s="1034"/>
      <c r="T476" s="1034"/>
      <c r="U476" s="1034"/>
      <c r="V476" s="1034"/>
      <c r="W476" s="1034"/>
      <c r="X476" s="1034"/>
      <c r="Y476" s="1034"/>
      <c r="Z476" s="1034"/>
      <c r="AA476" s="1034"/>
      <c r="AB476" s="1034"/>
      <c r="AC476" s="1034"/>
      <c r="AD476" s="1034"/>
      <c r="AE476" s="1034"/>
      <c r="AF476" s="1034"/>
      <c r="AG476" s="1034"/>
      <c r="AH476" s="1034"/>
      <c r="AI476" s="1034"/>
      <c r="AJ476" s="1034"/>
      <c r="AK476" s="1034"/>
      <c r="AL476" s="1034"/>
      <c r="AM476" s="1034"/>
      <c r="AN476" s="1034"/>
      <c r="AO476" s="1034"/>
      <c r="AP476" s="1034"/>
      <c r="AQ476" s="1034"/>
      <c r="AR476" s="1034"/>
      <c r="AS476" s="1034"/>
      <c r="AT476" s="1034"/>
      <c r="AU476" s="1034"/>
      <c r="AV476" s="1034"/>
      <c r="AW476" s="1034"/>
      <c r="AX476" s="1034"/>
      <c r="AY476" s="1034"/>
      <c r="AZ476" s="1034"/>
      <c r="BA476" s="1034"/>
      <c r="BB476" s="1034"/>
      <c r="BC476" s="1034"/>
      <c r="BD476" s="1034"/>
      <c r="BE476" s="1034"/>
      <c r="BF476" s="1034"/>
      <c r="BG476" s="1034"/>
      <c r="BH476" s="1034"/>
    </row>
    <row r="477" spans="1:60" s="2" customFormat="1">
      <c r="A477" s="1148"/>
      <c r="B477" s="1034"/>
      <c r="C477" s="1034"/>
      <c r="D477" s="1034"/>
      <c r="E477" s="1034"/>
      <c r="F477" s="1034"/>
      <c r="G477" s="1034"/>
      <c r="H477" s="1034"/>
      <c r="I477" s="1034"/>
      <c r="J477" s="1034"/>
      <c r="K477" s="1034"/>
      <c r="L477" s="1034"/>
      <c r="M477" s="1034"/>
      <c r="N477" s="1034"/>
      <c r="O477" s="1034"/>
      <c r="P477" s="1034"/>
      <c r="Q477" s="1034"/>
      <c r="R477" s="1034"/>
      <c r="S477" s="1034"/>
      <c r="T477" s="1034"/>
      <c r="U477" s="1034"/>
      <c r="V477" s="1034"/>
      <c r="W477" s="1034"/>
      <c r="X477" s="1034"/>
      <c r="Y477" s="1034"/>
      <c r="Z477" s="1034"/>
      <c r="AA477" s="1034"/>
      <c r="AB477" s="1034"/>
      <c r="AC477" s="1034"/>
      <c r="AD477" s="1034"/>
      <c r="AE477" s="1034"/>
      <c r="AF477" s="1034"/>
      <c r="AG477" s="1034"/>
      <c r="AH477" s="1034"/>
      <c r="AI477" s="1034"/>
      <c r="AJ477" s="1034"/>
      <c r="AK477" s="1034"/>
      <c r="AL477" s="1034"/>
      <c r="AM477" s="1034"/>
      <c r="AN477" s="1034"/>
      <c r="AO477" s="1034"/>
      <c r="AP477" s="1034"/>
      <c r="AQ477" s="1034"/>
      <c r="AR477" s="1034"/>
      <c r="AS477" s="1034"/>
      <c r="AT477" s="1034"/>
      <c r="AU477" s="1034"/>
      <c r="AV477" s="1034"/>
      <c r="AW477" s="1034"/>
      <c r="AX477" s="1034"/>
      <c r="AY477" s="1034"/>
      <c r="AZ477" s="1034"/>
      <c r="BA477" s="1034"/>
      <c r="BB477" s="1034"/>
      <c r="BC477" s="1034"/>
      <c r="BD477" s="1034"/>
      <c r="BE477" s="1034"/>
      <c r="BF477" s="1034"/>
      <c r="BG477" s="1034"/>
      <c r="BH477" s="1034"/>
    </row>
    <row r="478" spans="1:60" s="2" customFormat="1">
      <c r="A478" s="1148"/>
      <c r="B478" s="1034"/>
      <c r="C478" s="1034"/>
      <c r="D478" s="1034"/>
      <c r="E478" s="1034"/>
      <c r="F478" s="1034"/>
      <c r="G478" s="1034"/>
      <c r="H478" s="1034"/>
      <c r="I478" s="1034"/>
      <c r="J478" s="1034"/>
      <c r="K478" s="1034"/>
      <c r="L478" s="1034"/>
      <c r="M478" s="1034"/>
      <c r="N478" s="1034"/>
      <c r="O478" s="1034"/>
      <c r="P478" s="1034"/>
      <c r="Q478" s="1034"/>
      <c r="R478" s="1034"/>
      <c r="S478" s="1034"/>
      <c r="T478" s="1034"/>
      <c r="U478" s="1034"/>
      <c r="V478" s="1034"/>
      <c r="W478" s="1034"/>
      <c r="X478" s="1034"/>
      <c r="Y478" s="1034"/>
      <c r="Z478" s="1034"/>
      <c r="AA478" s="1034"/>
      <c r="AB478" s="1034"/>
      <c r="AC478" s="1034"/>
      <c r="AD478" s="1034"/>
      <c r="AE478" s="1034"/>
      <c r="AF478" s="1034"/>
      <c r="AG478" s="1034"/>
      <c r="AH478" s="1034"/>
      <c r="AI478" s="1034"/>
      <c r="AJ478" s="1034"/>
      <c r="AK478" s="1034"/>
      <c r="AL478" s="1034"/>
      <c r="AM478" s="1034"/>
      <c r="AN478" s="1034"/>
      <c r="AO478" s="1034"/>
      <c r="AP478" s="1034"/>
      <c r="AQ478" s="1034"/>
      <c r="AR478" s="1034"/>
      <c r="AS478" s="1034"/>
      <c r="AT478" s="1034"/>
      <c r="AU478" s="1034"/>
      <c r="AV478" s="1034"/>
      <c r="AW478" s="1034"/>
      <c r="AX478" s="1034"/>
      <c r="AY478" s="1034"/>
      <c r="AZ478" s="1034"/>
      <c r="BA478" s="1034"/>
      <c r="BB478" s="1034"/>
      <c r="BC478" s="1034"/>
      <c r="BD478" s="1034"/>
      <c r="BE478" s="1034"/>
      <c r="BF478" s="1034"/>
      <c r="BG478" s="1034"/>
      <c r="BH478" s="1034"/>
    </row>
    <row r="479" spans="1:60" s="2" customFormat="1">
      <c r="A479" s="1148"/>
      <c r="B479" s="1034"/>
      <c r="C479" s="1034"/>
      <c r="D479" s="1034"/>
      <c r="E479" s="1034"/>
      <c r="F479" s="1034"/>
      <c r="G479" s="1034"/>
      <c r="H479" s="1034"/>
      <c r="I479" s="1034"/>
      <c r="J479" s="1034"/>
      <c r="K479" s="1034"/>
      <c r="L479" s="1034"/>
      <c r="M479" s="1034"/>
      <c r="N479" s="1034"/>
      <c r="O479" s="1034"/>
      <c r="P479" s="1034"/>
      <c r="Q479" s="1034"/>
      <c r="R479" s="1034"/>
      <c r="S479" s="1034"/>
      <c r="T479" s="1034"/>
      <c r="U479" s="1034"/>
      <c r="V479" s="1034"/>
      <c r="W479" s="1034"/>
      <c r="X479" s="1034"/>
      <c r="Y479" s="1034"/>
      <c r="Z479" s="1034"/>
      <c r="AA479" s="1034"/>
      <c r="AB479" s="1034"/>
      <c r="AC479" s="1034"/>
      <c r="AD479" s="1034"/>
      <c r="AE479" s="1034"/>
      <c r="AF479" s="1034"/>
      <c r="AG479" s="1034"/>
      <c r="AH479" s="1034"/>
      <c r="AI479" s="1034"/>
      <c r="AJ479" s="1034"/>
      <c r="AK479" s="1034"/>
      <c r="AL479" s="1034"/>
      <c r="AM479" s="1034"/>
      <c r="AN479" s="1034"/>
      <c r="AO479" s="1034"/>
      <c r="AP479" s="1034"/>
      <c r="AQ479" s="1034"/>
      <c r="AR479" s="1034"/>
      <c r="AS479" s="1034"/>
      <c r="AT479" s="1034"/>
      <c r="AU479" s="1034"/>
      <c r="AV479" s="1034"/>
      <c r="AW479" s="1034"/>
      <c r="AX479" s="1034"/>
      <c r="AY479" s="1034"/>
      <c r="AZ479" s="1034"/>
      <c r="BA479" s="1034"/>
      <c r="BB479" s="1034"/>
      <c r="BC479" s="1034"/>
      <c r="BD479" s="1034"/>
      <c r="BE479" s="1034"/>
      <c r="BF479" s="1034"/>
      <c r="BG479" s="1034"/>
      <c r="BH479" s="1034"/>
    </row>
    <row r="480" spans="1:60" s="2" customFormat="1">
      <c r="A480" s="1148"/>
      <c r="B480" s="1034"/>
      <c r="C480" s="1034"/>
      <c r="D480" s="1034"/>
      <c r="E480" s="1034"/>
      <c r="F480" s="1034"/>
      <c r="G480" s="1034"/>
      <c r="H480" s="1034"/>
      <c r="I480" s="1034"/>
      <c r="J480" s="1034"/>
      <c r="K480" s="1034"/>
      <c r="L480" s="1034"/>
      <c r="M480" s="1034"/>
      <c r="N480" s="1034"/>
      <c r="O480" s="1034"/>
      <c r="P480" s="1034"/>
      <c r="Q480" s="1034"/>
      <c r="R480" s="1034"/>
      <c r="S480" s="1034"/>
      <c r="T480" s="1034"/>
      <c r="U480" s="1034"/>
      <c r="V480" s="1034"/>
      <c r="W480" s="1034"/>
      <c r="X480" s="1034"/>
      <c r="Y480" s="1034"/>
      <c r="Z480" s="1034"/>
      <c r="AA480" s="1034"/>
      <c r="AB480" s="1034"/>
      <c r="AC480" s="1034"/>
      <c r="AD480" s="1034"/>
      <c r="AE480" s="1034"/>
      <c r="AF480" s="1034"/>
      <c r="AG480" s="1034"/>
      <c r="AH480" s="1034"/>
      <c r="AI480" s="1034"/>
      <c r="AJ480" s="1034"/>
      <c r="AK480" s="1034"/>
      <c r="AL480" s="1034"/>
      <c r="AM480" s="1034"/>
      <c r="AN480" s="1034"/>
      <c r="AO480" s="1034"/>
      <c r="AP480" s="1034"/>
      <c r="AQ480" s="1034"/>
      <c r="AR480" s="1034"/>
      <c r="AS480" s="1034"/>
      <c r="AT480" s="1034"/>
      <c r="AU480" s="1034"/>
      <c r="AV480" s="1034"/>
      <c r="AW480" s="1034"/>
      <c r="AX480" s="1034"/>
      <c r="AY480" s="1034"/>
      <c r="AZ480" s="1034"/>
      <c r="BA480" s="1034"/>
      <c r="BB480" s="1034"/>
      <c r="BC480" s="1034"/>
      <c r="BD480" s="1034"/>
      <c r="BE480" s="1034"/>
      <c r="BF480" s="1034"/>
      <c r="BG480" s="1034"/>
      <c r="BH480" s="1034"/>
    </row>
    <row r="481" spans="1:60" s="2" customFormat="1">
      <c r="A481" s="1148"/>
      <c r="B481" s="1034"/>
      <c r="C481" s="1034"/>
      <c r="D481" s="1034"/>
      <c r="E481" s="1034"/>
      <c r="F481" s="1034"/>
      <c r="G481" s="1034"/>
      <c r="H481" s="1034"/>
      <c r="I481" s="1034"/>
      <c r="J481" s="1034"/>
      <c r="K481" s="1034"/>
      <c r="L481" s="1034"/>
      <c r="M481" s="1034"/>
      <c r="N481" s="1034"/>
      <c r="O481" s="1034"/>
      <c r="P481" s="1034"/>
      <c r="Q481" s="1034"/>
      <c r="R481" s="1034"/>
      <c r="S481" s="1034"/>
      <c r="T481" s="1034"/>
      <c r="U481" s="1034"/>
      <c r="V481" s="1034"/>
      <c r="W481" s="1034"/>
      <c r="X481" s="1034"/>
      <c r="Y481" s="1034"/>
      <c r="Z481" s="1034"/>
      <c r="AA481" s="1034"/>
      <c r="AB481" s="1034"/>
      <c r="AC481" s="1034"/>
      <c r="AD481" s="1034"/>
      <c r="AE481" s="1034"/>
      <c r="AF481" s="1034"/>
      <c r="AG481" s="1034"/>
      <c r="AH481" s="1034"/>
      <c r="AI481" s="1034"/>
      <c r="AJ481" s="1034"/>
      <c r="AK481" s="1034"/>
      <c r="AL481" s="1034"/>
      <c r="AM481" s="1034"/>
      <c r="AN481" s="1034"/>
      <c r="AO481" s="1034"/>
      <c r="AP481" s="1034"/>
      <c r="AQ481" s="1034"/>
      <c r="AR481" s="1034"/>
      <c r="AS481" s="1034"/>
      <c r="AT481" s="1034"/>
      <c r="AU481" s="1034"/>
      <c r="AV481" s="1034"/>
      <c r="AW481" s="1034"/>
      <c r="AX481" s="1034"/>
      <c r="AY481" s="1034"/>
      <c r="AZ481" s="1034"/>
      <c r="BA481" s="1034"/>
      <c r="BB481" s="1034"/>
      <c r="BC481" s="1034"/>
      <c r="BD481" s="1034"/>
      <c r="BE481" s="1034"/>
      <c r="BF481" s="1034"/>
      <c r="BG481" s="1034"/>
      <c r="BH481" s="1034"/>
    </row>
    <row r="482" spans="1:60" s="2" customFormat="1">
      <c r="A482" s="1148"/>
      <c r="B482" s="1034"/>
      <c r="C482" s="1034"/>
      <c r="D482" s="1034"/>
      <c r="E482" s="1034"/>
      <c r="F482" s="1034"/>
      <c r="G482" s="1034"/>
      <c r="H482" s="1034"/>
      <c r="I482" s="1034"/>
      <c r="J482" s="1034"/>
      <c r="K482" s="1034"/>
      <c r="L482" s="1034"/>
      <c r="M482" s="1034"/>
      <c r="N482" s="1034"/>
      <c r="O482" s="1034"/>
      <c r="P482" s="1034"/>
      <c r="Q482" s="1034"/>
      <c r="R482" s="1034"/>
      <c r="S482" s="1034"/>
      <c r="T482" s="1034"/>
      <c r="U482" s="1034"/>
      <c r="V482" s="1034"/>
      <c r="W482" s="1034"/>
      <c r="X482" s="1034"/>
      <c r="Y482" s="1034"/>
      <c r="Z482" s="1034"/>
      <c r="AA482" s="1034"/>
      <c r="AB482" s="1034"/>
      <c r="AC482" s="1034"/>
      <c r="AD482" s="1034"/>
      <c r="AE482" s="1034"/>
      <c r="AF482" s="1034"/>
      <c r="AG482" s="1034"/>
      <c r="AH482" s="1034"/>
      <c r="AI482" s="1034"/>
      <c r="AJ482" s="1034"/>
      <c r="AK482" s="1034"/>
      <c r="AL482" s="1034"/>
      <c r="AM482" s="1034"/>
      <c r="AN482" s="1034"/>
      <c r="AO482" s="1034"/>
      <c r="AP482" s="1034"/>
      <c r="AQ482" s="1034"/>
      <c r="AR482" s="1034"/>
      <c r="AS482" s="1034"/>
      <c r="AT482" s="1034"/>
      <c r="AU482" s="1034"/>
      <c r="AV482" s="1034"/>
      <c r="AW482" s="1034"/>
      <c r="AX482" s="1034"/>
      <c r="AY482" s="1034"/>
      <c r="AZ482" s="1034"/>
      <c r="BA482" s="1034"/>
      <c r="BB482" s="1034"/>
      <c r="BC482" s="1034"/>
      <c r="BD482" s="1034"/>
      <c r="BE482" s="1034"/>
      <c r="BF482" s="1034"/>
      <c r="BG482" s="1034"/>
      <c r="BH482" s="1034"/>
    </row>
    <row r="483" spans="1:60" s="2" customFormat="1">
      <c r="A483" s="1148"/>
      <c r="B483" s="1034"/>
      <c r="C483" s="1034"/>
      <c r="D483" s="1034"/>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34"/>
      <c r="AD483" s="1034"/>
      <c r="AE483" s="1034"/>
      <c r="AF483" s="1034"/>
      <c r="AG483" s="1034"/>
      <c r="AH483" s="1034"/>
      <c r="AI483" s="1034"/>
      <c r="AJ483" s="1034"/>
      <c r="AK483" s="1034"/>
      <c r="AL483" s="1034"/>
      <c r="AM483" s="1034"/>
      <c r="AN483" s="1034"/>
      <c r="AO483" s="1034"/>
      <c r="AP483" s="1034"/>
      <c r="AQ483" s="1034"/>
      <c r="AR483" s="1034"/>
      <c r="AS483" s="1034"/>
      <c r="AT483" s="1034"/>
      <c r="AU483" s="1034"/>
      <c r="AV483" s="1034"/>
      <c r="AW483" s="1034"/>
      <c r="AX483" s="1034"/>
      <c r="AY483" s="1034"/>
      <c r="AZ483" s="1034"/>
      <c r="BA483" s="1034"/>
      <c r="BB483" s="1034"/>
      <c r="BC483" s="1034"/>
      <c r="BD483" s="1034"/>
      <c r="BE483" s="1034"/>
      <c r="BF483" s="1034"/>
      <c r="BG483" s="1034"/>
      <c r="BH483" s="1034"/>
    </row>
    <row r="484" spans="1:60" s="2" customFormat="1">
      <c r="A484" s="1148"/>
      <c r="B484" s="1034"/>
      <c r="C484" s="1034"/>
      <c r="D484" s="1034"/>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34"/>
      <c r="AD484" s="1034"/>
      <c r="AE484" s="1034"/>
      <c r="AF484" s="1034"/>
      <c r="AG484" s="1034"/>
      <c r="AH484" s="1034"/>
      <c r="AI484" s="1034"/>
      <c r="AJ484" s="1034"/>
      <c r="AK484" s="1034"/>
      <c r="AL484" s="1034"/>
      <c r="AM484" s="1034"/>
      <c r="AN484" s="1034"/>
      <c r="AO484" s="1034"/>
      <c r="AP484" s="1034"/>
      <c r="AQ484" s="1034"/>
      <c r="AR484" s="1034"/>
      <c r="AS484" s="1034"/>
      <c r="AT484" s="1034"/>
      <c r="AU484" s="1034"/>
      <c r="AV484" s="1034"/>
      <c r="AW484" s="1034"/>
      <c r="AX484" s="1034"/>
      <c r="AY484" s="1034"/>
      <c r="AZ484" s="1034"/>
      <c r="BA484" s="1034"/>
      <c r="BB484" s="1034"/>
      <c r="BC484" s="1034"/>
      <c r="BD484" s="1034"/>
      <c r="BE484" s="1034"/>
      <c r="BF484" s="1034"/>
      <c r="BG484" s="1034"/>
      <c r="BH484" s="1034"/>
    </row>
    <row r="485" spans="1:60" s="2" customFormat="1">
      <c r="A485" s="1148"/>
      <c r="B485" s="1034"/>
      <c r="C485" s="1034"/>
      <c r="D485" s="1034"/>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34"/>
      <c r="AD485" s="1034"/>
      <c r="AE485" s="1034"/>
      <c r="AF485" s="1034"/>
      <c r="AG485" s="1034"/>
      <c r="AH485" s="1034"/>
      <c r="AI485" s="1034"/>
      <c r="AJ485" s="1034"/>
      <c r="AK485" s="1034"/>
      <c r="AL485" s="1034"/>
      <c r="AM485" s="1034"/>
      <c r="AN485" s="1034"/>
      <c r="AO485" s="1034"/>
      <c r="AP485" s="1034"/>
      <c r="AQ485" s="1034"/>
      <c r="AR485" s="1034"/>
      <c r="AS485" s="1034"/>
      <c r="AT485" s="1034"/>
      <c r="AU485" s="1034"/>
      <c r="AV485" s="1034"/>
      <c r="AW485" s="1034"/>
      <c r="AX485" s="1034"/>
      <c r="AY485" s="1034"/>
      <c r="AZ485" s="1034"/>
      <c r="BA485" s="1034"/>
      <c r="BB485" s="1034"/>
      <c r="BC485" s="1034"/>
      <c r="BD485" s="1034"/>
      <c r="BE485" s="1034"/>
      <c r="BF485" s="1034"/>
      <c r="BG485" s="1034"/>
      <c r="BH485" s="1034"/>
    </row>
    <row r="486" spans="1:60" s="2" customFormat="1">
      <c r="A486" s="1148"/>
      <c r="B486" s="1034"/>
      <c r="C486" s="1034"/>
      <c r="D486" s="1034"/>
      <c r="E486" s="1034"/>
      <c r="F486" s="1034"/>
      <c r="G486" s="1034"/>
      <c r="H486" s="1034"/>
      <c r="I486" s="1034"/>
      <c r="J486" s="1034"/>
      <c r="K486" s="1034"/>
      <c r="L486" s="1034"/>
      <c r="M486" s="1034"/>
      <c r="N486" s="1034"/>
      <c r="O486" s="1034"/>
      <c r="P486" s="1034"/>
      <c r="Q486" s="1034"/>
      <c r="R486" s="1034"/>
      <c r="S486" s="1034"/>
      <c r="T486" s="1034"/>
      <c r="U486" s="1034"/>
      <c r="V486" s="1034"/>
      <c r="W486" s="1034"/>
      <c r="X486" s="1034"/>
      <c r="Y486" s="1034"/>
      <c r="Z486" s="1034"/>
      <c r="AA486" s="1034"/>
      <c r="AB486" s="1034"/>
      <c r="AC486" s="1034"/>
      <c r="AD486" s="1034"/>
      <c r="AE486" s="1034"/>
      <c r="AF486" s="1034"/>
      <c r="AG486" s="1034"/>
      <c r="AH486" s="1034"/>
      <c r="AI486" s="1034"/>
      <c r="AJ486" s="1034"/>
      <c r="AK486" s="1034"/>
      <c r="AL486" s="1034"/>
      <c r="AM486" s="1034"/>
      <c r="AN486" s="1034"/>
      <c r="AO486" s="1034"/>
      <c r="AP486" s="1034"/>
      <c r="AQ486" s="1034"/>
      <c r="AR486" s="1034"/>
      <c r="AS486" s="1034"/>
      <c r="AT486" s="1034"/>
      <c r="AU486" s="1034"/>
      <c r="AV486" s="1034"/>
      <c r="AW486" s="1034"/>
      <c r="AX486" s="1034"/>
      <c r="AY486" s="1034"/>
      <c r="AZ486" s="1034"/>
      <c r="BA486" s="1034"/>
      <c r="BB486" s="1034"/>
      <c r="BC486" s="1034"/>
      <c r="BD486" s="1034"/>
      <c r="BE486" s="1034"/>
      <c r="BF486" s="1034"/>
      <c r="BG486" s="1034"/>
      <c r="BH486" s="1034"/>
    </row>
    <row r="487" spans="1:60" s="2" customFormat="1">
      <c r="A487" s="1148"/>
      <c r="B487" s="1034"/>
      <c r="C487" s="1034"/>
      <c r="D487" s="1034"/>
      <c r="E487" s="1034"/>
      <c r="F487" s="1034"/>
      <c r="G487" s="1034"/>
      <c r="H487" s="1034"/>
      <c r="I487" s="1034"/>
      <c r="J487" s="1034"/>
      <c r="K487" s="1034"/>
      <c r="L487" s="1034"/>
      <c r="M487" s="1034"/>
      <c r="N487" s="1034"/>
      <c r="O487" s="1034"/>
      <c r="P487" s="1034"/>
      <c r="Q487" s="1034"/>
      <c r="R487" s="1034"/>
      <c r="S487" s="1034"/>
      <c r="T487" s="1034"/>
      <c r="U487" s="1034"/>
      <c r="V487" s="1034"/>
      <c r="W487" s="1034"/>
      <c r="X487" s="1034"/>
      <c r="Y487" s="1034"/>
      <c r="Z487" s="1034"/>
      <c r="AA487" s="1034"/>
      <c r="AB487" s="1034"/>
      <c r="AC487" s="1034"/>
      <c r="AD487" s="1034"/>
      <c r="AE487" s="1034"/>
      <c r="AF487" s="1034"/>
      <c r="AG487" s="1034"/>
      <c r="AH487" s="1034"/>
      <c r="AI487" s="1034"/>
      <c r="AJ487" s="1034"/>
      <c r="AK487" s="1034"/>
      <c r="AL487" s="1034"/>
      <c r="AM487" s="1034"/>
      <c r="AN487" s="1034"/>
      <c r="AO487" s="1034"/>
      <c r="AP487" s="1034"/>
      <c r="AQ487" s="1034"/>
      <c r="AR487" s="1034"/>
      <c r="AS487" s="1034"/>
      <c r="AT487" s="1034"/>
      <c r="AU487" s="1034"/>
      <c r="AV487" s="1034"/>
      <c r="AW487" s="1034"/>
      <c r="AX487" s="1034"/>
      <c r="AY487" s="1034"/>
      <c r="AZ487" s="1034"/>
      <c r="BA487" s="1034"/>
      <c r="BB487" s="1034"/>
      <c r="BC487" s="1034"/>
      <c r="BD487" s="1034"/>
      <c r="BE487" s="1034"/>
      <c r="BF487" s="1034"/>
      <c r="BG487" s="1034"/>
      <c r="BH487" s="1034"/>
    </row>
    <row r="488" spans="1:60" s="2" customFormat="1">
      <c r="A488" s="1148"/>
      <c r="B488" s="1034"/>
      <c r="C488" s="1034"/>
      <c r="D488" s="1034"/>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1034"/>
      <c r="AD488" s="1034"/>
      <c r="AE488" s="1034"/>
      <c r="AF488" s="1034"/>
      <c r="AG488" s="1034"/>
      <c r="AH488" s="1034"/>
      <c r="AI488" s="1034"/>
      <c r="AJ488" s="1034"/>
      <c r="AK488" s="1034"/>
      <c r="AL488" s="1034"/>
      <c r="AM488" s="1034"/>
      <c r="AN488" s="1034"/>
      <c r="AO488" s="1034"/>
      <c r="AP488" s="1034"/>
      <c r="AQ488" s="1034"/>
      <c r="AR488" s="1034"/>
      <c r="AS488" s="1034"/>
      <c r="AT488" s="1034"/>
      <c r="AU488" s="1034"/>
      <c r="AV488" s="1034"/>
      <c r="AW488" s="1034"/>
      <c r="AX488" s="1034"/>
      <c r="AY488" s="1034"/>
      <c r="AZ488" s="1034"/>
      <c r="BA488" s="1034"/>
      <c r="BB488" s="1034"/>
      <c r="BC488" s="1034"/>
      <c r="BD488" s="1034"/>
      <c r="BE488" s="1034"/>
      <c r="BF488" s="1034"/>
      <c r="BG488" s="1034"/>
      <c r="BH488" s="1034"/>
    </row>
    <row r="489" spans="1:60" s="2" customFormat="1">
      <c r="A489" s="1148"/>
      <c r="B489" s="1034"/>
      <c r="C489" s="1034"/>
      <c r="D489" s="1034"/>
      <c r="E489" s="1034"/>
      <c r="F489" s="1034"/>
      <c r="G489" s="1034"/>
      <c r="H489" s="1034"/>
      <c r="I489" s="1034"/>
      <c r="J489" s="1034"/>
      <c r="K489" s="1034"/>
      <c r="L489" s="1034"/>
      <c r="M489" s="1034"/>
      <c r="N489" s="1034"/>
      <c r="O489" s="1034"/>
      <c r="P489" s="1034"/>
      <c r="Q489" s="1034"/>
      <c r="R489" s="1034"/>
      <c r="S489" s="1034"/>
      <c r="T489" s="1034"/>
      <c r="U489" s="1034"/>
      <c r="V489" s="1034"/>
      <c r="W489" s="1034"/>
      <c r="X489" s="1034"/>
      <c r="Y489" s="1034"/>
      <c r="Z489" s="1034"/>
      <c r="AA489" s="1034"/>
      <c r="AB489" s="1034"/>
      <c r="AC489" s="1034"/>
      <c r="AD489" s="1034"/>
      <c r="AE489" s="1034"/>
      <c r="AF489" s="1034"/>
      <c r="AG489" s="1034"/>
      <c r="AH489" s="1034"/>
      <c r="AI489" s="1034"/>
      <c r="AJ489" s="1034"/>
      <c r="AK489" s="1034"/>
      <c r="AL489" s="1034"/>
      <c r="AM489" s="1034"/>
      <c r="AN489" s="1034"/>
      <c r="AO489" s="1034"/>
      <c r="AP489" s="1034"/>
      <c r="AQ489" s="1034"/>
      <c r="AR489" s="1034"/>
      <c r="AS489" s="1034"/>
      <c r="AT489" s="1034"/>
      <c r="AU489" s="1034"/>
      <c r="AV489" s="1034"/>
      <c r="AW489" s="1034"/>
      <c r="AX489" s="1034"/>
      <c r="AY489" s="1034"/>
      <c r="AZ489" s="1034"/>
      <c r="BA489" s="1034"/>
      <c r="BB489" s="1034"/>
      <c r="BC489" s="1034"/>
      <c r="BD489" s="1034"/>
      <c r="BE489" s="1034"/>
      <c r="BF489" s="1034"/>
      <c r="BG489" s="1034"/>
      <c r="BH489" s="1034"/>
    </row>
    <row r="490" spans="1:60" s="2" customFormat="1">
      <c r="A490" s="1148"/>
      <c r="B490" s="1034"/>
      <c r="C490" s="1034"/>
      <c r="D490" s="1034"/>
      <c r="E490" s="1034"/>
      <c r="F490" s="1034"/>
      <c r="G490" s="1034"/>
      <c r="H490" s="1034"/>
      <c r="I490" s="1034"/>
      <c r="J490" s="1034"/>
      <c r="K490" s="1034"/>
      <c r="L490" s="1034"/>
      <c r="M490" s="1034"/>
      <c r="N490" s="1034"/>
      <c r="O490" s="1034"/>
      <c r="P490" s="1034"/>
      <c r="Q490" s="1034"/>
      <c r="R490" s="1034"/>
      <c r="S490" s="1034"/>
      <c r="T490" s="1034"/>
      <c r="U490" s="1034"/>
      <c r="V490" s="1034"/>
      <c r="W490" s="1034"/>
      <c r="X490" s="1034"/>
      <c r="Y490" s="1034"/>
      <c r="Z490" s="1034"/>
      <c r="AA490" s="1034"/>
      <c r="AB490" s="1034"/>
      <c r="AC490" s="1034"/>
      <c r="AD490" s="1034"/>
      <c r="AE490" s="1034"/>
      <c r="AF490" s="1034"/>
      <c r="AG490" s="1034"/>
      <c r="AH490" s="1034"/>
      <c r="AI490" s="1034"/>
      <c r="AJ490" s="1034"/>
      <c r="AK490" s="1034"/>
      <c r="AL490" s="1034"/>
      <c r="AM490" s="1034"/>
      <c r="AN490" s="1034"/>
      <c r="AO490" s="1034"/>
      <c r="AP490" s="1034"/>
      <c r="AQ490" s="1034"/>
      <c r="AR490" s="1034"/>
      <c r="AS490" s="1034"/>
      <c r="AT490" s="1034"/>
      <c r="AU490" s="1034"/>
      <c r="AV490" s="1034"/>
      <c r="AW490" s="1034"/>
      <c r="AX490" s="1034"/>
      <c r="AY490" s="1034"/>
      <c r="AZ490" s="1034"/>
      <c r="BA490" s="1034"/>
      <c r="BB490" s="1034"/>
      <c r="BC490" s="1034"/>
      <c r="BD490" s="1034"/>
      <c r="BE490" s="1034"/>
      <c r="BF490" s="1034"/>
      <c r="BG490" s="1034"/>
      <c r="BH490" s="1034"/>
    </row>
    <row r="491" spans="1:60" s="2" customFormat="1">
      <c r="A491" s="1148"/>
      <c r="B491" s="1034"/>
      <c r="C491" s="1034"/>
      <c r="D491" s="1034"/>
      <c r="E491" s="1034"/>
      <c r="F491" s="1034"/>
      <c r="G491" s="1034"/>
      <c r="H491" s="1034"/>
      <c r="I491" s="1034"/>
      <c r="J491" s="1034"/>
      <c r="K491" s="1034"/>
      <c r="L491" s="1034"/>
      <c r="M491" s="1034"/>
      <c r="N491" s="1034"/>
      <c r="O491" s="1034"/>
      <c r="P491" s="1034"/>
      <c r="Q491" s="1034"/>
      <c r="R491" s="1034"/>
      <c r="S491" s="1034"/>
      <c r="T491" s="1034"/>
      <c r="U491" s="1034"/>
      <c r="V491" s="1034"/>
      <c r="W491" s="1034"/>
      <c r="X491" s="1034"/>
      <c r="Y491" s="1034"/>
      <c r="Z491" s="1034"/>
      <c r="AA491" s="1034"/>
      <c r="AB491" s="1034"/>
      <c r="AC491" s="1034"/>
      <c r="AD491" s="1034"/>
      <c r="AE491" s="1034"/>
      <c r="AF491" s="1034"/>
      <c r="AG491" s="1034"/>
      <c r="AH491" s="1034"/>
      <c r="AI491" s="1034"/>
      <c r="AJ491" s="1034"/>
      <c r="AK491" s="1034"/>
      <c r="AL491" s="1034"/>
      <c r="AM491" s="1034"/>
      <c r="AN491" s="1034"/>
      <c r="AO491" s="1034"/>
      <c r="AP491" s="1034"/>
      <c r="AQ491" s="1034"/>
      <c r="AR491" s="1034"/>
      <c r="AS491" s="1034"/>
      <c r="AT491" s="1034"/>
      <c r="AU491" s="1034"/>
      <c r="AV491" s="1034"/>
      <c r="AW491" s="1034"/>
      <c r="AX491" s="1034"/>
      <c r="AY491" s="1034"/>
      <c r="AZ491" s="1034"/>
      <c r="BA491" s="1034"/>
      <c r="BB491" s="1034"/>
      <c r="BC491" s="1034"/>
      <c r="BD491" s="1034"/>
      <c r="BE491" s="1034"/>
      <c r="BF491" s="1034"/>
      <c r="BG491" s="1034"/>
      <c r="BH491" s="1034"/>
    </row>
    <row r="492" spans="1:60" s="2" customFormat="1">
      <c r="A492" s="1148"/>
      <c r="B492" s="1034"/>
      <c r="C492" s="1034"/>
      <c r="D492" s="1034"/>
      <c r="E492" s="1034"/>
      <c r="F492" s="1034"/>
      <c r="G492" s="1034"/>
      <c r="H492" s="1034"/>
      <c r="I492" s="1034"/>
      <c r="J492" s="1034"/>
      <c r="K492" s="1034"/>
      <c r="L492" s="1034"/>
      <c r="M492" s="1034"/>
      <c r="N492" s="1034"/>
      <c r="O492" s="1034"/>
      <c r="P492" s="1034"/>
      <c r="Q492" s="1034"/>
      <c r="R492" s="1034"/>
      <c r="S492" s="1034"/>
      <c r="T492" s="1034"/>
      <c r="U492" s="1034"/>
      <c r="V492" s="1034"/>
      <c r="W492" s="1034"/>
      <c r="X492" s="1034"/>
      <c r="Y492" s="1034"/>
      <c r="Z492" s="1034"/>
      <c r="AA492" s="1034"/>
      <c r="AB492" s="1034"/>
      <c r="AC492" s="1034"/>
      <c r="AD492" s="1034"/>
      <c r="AE492" s="1034"/>
      <c r="AF492" s="1034"/>
      <c r="AG492" s="1034"/>
      <c r="AH492" s="1034"/>
      <c r="AI492" s="1034"/>
      <c r="AJ492" s="1034"/>
      <c r="AK492" s="1034"/>
      <c r="AL492" s="1034"/>
      <c r="AM492" s="1034"/>
      <c r="AN492" s="1034"/>
      <c r="AO492" s="1034"/>
      <c r="AP492" s="1034"/>
      <c r="AQ492" s="1034"/>
      <c r="AR492" s="1034"/>
      <c r="AS492" s="1034"/>
      <c r="AT492" s="1034"/>
      <c r="AU492" s="1034"/>
      <c r="AV492" s="1034"/>
      <c r="AW492" s="1034"/>
      <c r="AX492" s="1034"/>
      <c r="AY492" s="1034"/>
      <c r="AZ492" s="1034"/>
      <c r="BA492" s="1034"/>
      <c r="BB492" s="1034"/>
      <c r="BC492" s="1034"/>
      <c r="BD492" s="1034"/>
      <c r="BE492" s="1034"/>
      <c r="BF492" s="1034"/>
      <c r="BG492" s="1034"/>
      <c r="BH492" s="1034"/>
    </row>
    <row r="493" spans="1:60" s="2" customFormat="1">
      <c r="A493" s="1148"/>
      <c r="B493" s="1034"/>
      <c r="C493" s="1034"/>
      <c r="D493" s="1034"/>
      <c r="E493" s="1034"/>
      <c r="F493" s="1034"/>
      <c r="G493" s="1034"/>
      <c r="H493" s="1034"/>
      <c r="I493" s="1034"/>
      <c r="J493" s="1034"/>
      <c r="K493" s="1034"/>
      <c r="L493" s="1034"/>
      <c r="M493" s="1034"/>
      <c r="N493" s="1034"/>
      <c r="O493" s="1034"/>
      <c r="P493" s="1034"/>
      <c r="Q493" s="1034"/>
      <c r="R493" s="1034"/>
      <c r="S493" s="1034"/>
      <c r="T493" s="1034"/>
      <c r="U493" s="1034"/>
      <c r="V493" s="1034"/>
      <c r="W493" s="1034"/>
      <c r="X493" s="1034"/>
      <c r="Y493" s="1034"/>
      <c r="Z493" s="1034"/>
      <c r="AA493" s="1034"/>
      <c r="AB493" s="1034"/>
      <c r="AC493" s="1034"/>
      <c r="AD493" s="1034"/>
      <c r="AE493" s="1034"/>
      <c r="AF493" s="1034"/>
      <c r="AG493" s="1034"/>
      <c r="AH493" s="1034"/>
      <c r="AI493" s="1034"/>
      <c r="AJ493" s="1034"/>
      <c r="AK493" s="1034"/>
      <c r="AL493" s="1034"/>
      <c r="AM493" s="1034"/>
      <c r="AN493" s="1034"/>
      <c r="AO493" s="1034"/>
      <c r="AP493" s="1034"/>
      <c r="AQ493" s="1034"/>
      <c r="AR493" s="1034"/>
      <c r="AS493" s="1034"/>
      <c r="AT493" s="1034"/>
      <c r="AU493" s="1034"/>
      <c r="AV493" s="1034"/>
      <c r="AW493" s="1034"/>
      <c r="AX493" s="1034"/>
      <c r="AY493" s="1034"/>
      <c r="AZ493" s="1034"/>
      <c r="BA493" s="1034"/>
      <c r="BB493" s="1034"/>
      <c r="BC493" s="1034"/>
      <c r="BD493" s="1034"/>
      <c r="BE493" s="1034"/>
      <c r="BF493" s="1034"/>
      <c r="BG493" s="1034"/>
      <c r="BH493" s="1034"/>
    </row>
    <row r="494" spans="1:60" s="2" customFormat="1">
      <c r="A494" s="1148"/>
      <c r="B494" s="1034"/>
      <c r="C494" s="1034"/>
      <c r="D494" s="1034"/>
      <c r="E494" s="1034"/>
      <c r="F494" s="1034"/>
      <c r="G494" s="1034"/>
      <c r="H494" s="1034"/>
      <c r="I494" s="1034"/>
      <c r="J494" s="1034"/>
      <c r="K494" s="1034"/>
      <c r="L494" s="1034"/>
      <c r="M494" s="1034"/>
      <c r="N494" s="1034"/>
      <c r="O494" s="1034"/>
      <c r="P494" s="1034"/>
      <c r="Q494" s="1034"/>
      <c r="R494" s="1034"/>
      <c r="S494" s="1034"/>
      <c r="T494" s="1034"/>
      <c r="U494" s="1034"/>
      <c r="V494" s="1034"/>
      <c r="W494" s="1034"/>
      <c r="X494" s="1034"/>
      <c r="Y494" s="1034"/>
      <c r="Z494" s="1034"/>
      <c r="AA494" s="1034"/>
      <c r="AB494" s="1034"/>
      <c r="AC494" s="1034"/>
      <c r="AD494" s="1034"/>
      <c r="AE494" s="1034"/>
      <c r="AF494" s="1034"/>
      <c r="AG494" s="1034"/>
      <c r="AH494" s="1034"/>
      <c r="AI494" s="1034"/>
      <c r="AJ494" s="1034"/>
      <c r="AK494" s="1034"/>
      <c r="AL494" s="1034"/>
      <c r="AM494" s="1034"/>
      <c r="AN494" s="1034"/>
      <c r="AO494" s="1034"/>
      <c r="AP494" s="1034"/>
      <c r="AQ494" s="1034"/>
      <c r="AR494" s="1034"/>
      <c r="AS494" s="1034"/>
      <c r="AT494" s="1034"/>
      <c r="AU494" s="1034"/>
      <c r="AV494" s="1034"/>
      <c r="AW494" s="1034"/>
      <c r="AX494" s="1034"/>
      <c r="AY494" s="1034"/>
      <c r="AZ494" s="1034"/>
      <c r="BA494" s="1034"/>
      <c r="BB494" s="1034"/>
      <c r="BC494" s="1034"/>
      <c r="BD494" s="1034"/>
      <c r="BE494" s="1034"/>
      <c r="BF494" s="1034"/>
      <c r="BG494" s="1034"/>
      <c r="BH494" s="1034"/>
    </row>
    <row r="495" spans="1:60" s="2" customFormat="1">
      <c r="A495" s="1148"/>
      <c r="B495" s="1034"/>
      <c r="C495" s="1034"/>
      <c r="D495" s="1034"/>
      <c r="E495" s="1034"/>
      <c r="F495" s="1034"/>
      <c r="G495" s="1034"/>
      <c r="H495" s="1034"/>
      <c r="I495" s="1034"/>
      <c r="J495" s="1034"/>
      <c r="K495" s="1034"/>
      <c r="L495" s="1034"/>
      <c r="M495" s="1034"/>
      <c r="N495" s="1034"/>
      <c r="O495" s="1034"/>
      <c r="P495" s="1034"/>
      <c r="Q495" s="1034"/>
      <c r="R495" s="1034"/>
      <c r="S495" s="1034"/>
      <c r="T495" s="1034"/>
      <c r="U495" s="1034"/>
      <c r="V495" s="1034"/>
      <c r="W495" s="1034"/>
      <c r="X495" s="1034"/>
      <c r="Y495" s="1034"/>
      <c r="Z495" s="1034"/>
      <c r="AA495" s="1034"/>
      <c r="AB495" s="1034"/>
      <c r="AC495" s="1034"/>
      <c r="AD495" s="1034"/>
      <c r="AE495" s="1034"/>
      <c r="AF495" s="1034"/>
      <c r="AG495" s="1034"/>
      <c r="AH495" s="1034"/>
      <c r="AI495" s="1034"/>
      <c r="AJ495" s="1034"/>
      <c r="AK495" s="1034"/>
      <c r="AL495" s="1034"/>
      <c r="AM495" s="1034"/>
      <c r="AN495" s="1034"/>
      <c r="AO495" s="1034"/>
      <c r="AP495" s="1034"/>
      <c r="AQ495" s="1034"/>
      <c r="AR495" s="1034"/>
      <c r="AS495" s="1034"/>
      <c r="AT495" s="1034"/>
      <c r="AU495" s="1034"/>
      <c r="AV495" s="1034"/>
      <c r="AW495" s="1034"/>
      <c r="AX495" s="1034"/>
      <c r="AY495" s="1034"/>
      <c r="AZ495" s="1034"/>
      <c r="BA495" s="1034"/>
      <c r="BB495" s="1034"/>
      <c r="BC495" s="1034"/>
      <c r="BD495" s="1034"/>
      <c r="BE495" s="1034"/>
      <c r="BF495" s="1034"/>
      <c r="BG495" s="1034"/>
      <c r="BH495" s="1034"/>
    </row>
    <row r="496" spans="1:60" s="2" customFormat="1">
      <c r="A496" s="1148"/>
      <c r="B496" s="1034"/>
      <c r="C496" s="1034"/>
      <c r="D496" s="1034"/>
      <c r="E496" s="1034"/>
      <c r="F496" s="1034"/>
      <c r="G496" s="1034"/>
      <c r="H496" s="1034"/>
      <c r="I496" s="1034"/>
      <c r="J496" s="1034"/>
      <c r="K496" s="1034"/>
      <c r="L496" s="1034"/>
      <c r="M496" s="1034"/>
      <c r="N496" s="1034"/>
      <c r="O496" s="1034"/>
      <c r="P496" s="1034"/>
      <c r="Q496" s="1034"/>
      <c r="R496" s="1034"/>
      <c r="S496" s="1034"/>
      <c r="T496" s="1034"/>
      <c r="U496" s="1034"/>
      <c r="V496" s="1034"/>
      <c r="W496" s="1034"/>
      <c r="X496" s="1034"/>
      <c r="Y496" s="1034"/>
      <c r="Z496" s="1034"/>
      <c r="AA496" s="1034"/>
      <c r="AB496" s="1034"/>
      <c r="AC496" s="1034"/>
      <c r="AD496" s="1034"/>
      <c r="AE496" s="1034"/>
      <c r="AF496" s="1034"/>
      <c r="AG496" s="1034"/>
      <c r="AH496" s="1034"/>
      <c r="AI496" s="1034"/>
      <c r="AJ496" s="1034"/>
      <c r="AK496" s="1034"/>
      <c r="AL496" s="1034"/>
      <c r="AM496" s="1034"/>
      <c r="AN496" s="1034"/>
      <c r="AO496" s="1034"/>
      <c r="AP496" s="1034"/>
      <c r="AQ496" s="1034"/>
      <c r="AR496" s="1034"/>
      <c r="AS496" s="1034"/>
      <c r="AT496" s="1034"/>
      <c r="AU496" s="1034"/>
      <c r="AV496" s="1034"/>
      <c r="AW496" s="1034"/>
      <c r="AX496" s="1034"/>
      <c r="AY496" s="1034"/>
      <c r="AZ496" s="1034"/>
      <c r="BA496" s="1034"/>
      <c r="BB496" s="1034"/>
      <c r="BC496" s="1034"/>
      <c r="BD496" s="1034"/>
      <c r="BE496" s="1034"/>
      <c r="BF496" s="1034"/>
      <c r="BG496" s="1034"/>
      <c r="BH496" s="1034"/>
    </row>
    <row r="497" spans="1:60" s="2" customFormat="1">
      <c r="A497" s="1148"/>
      <c r="B497" s="1034"/>
      <c r="C497" s="1034"/>
      <c r="D497" s="1034"/>
      <c r="E497" s="1034"/>
      <c r="F497" s="1034"/>
      <c r="G497" s="1034"/>
      <c r="H497" s="1034"/>
      <c r="I497" s="1034"/>
      <c r="J497" s="1034"/>
      <c r="K497" s="1034"/>
      <c r="L497" s="1034"/>
      <c r="M497" s="1034"/>
      <c r="N497" s="1034"/>
      <c r="O497" s="1034"/>
      <c r="P497" s="1034"/>
      <c r="Q497" s="1034"/>
      <c r="R497" s="1034"/>
      <c r="S497" s="1034"/>
      <c r="T497" s="1034"/>
      <c r="U497" s="1034"/>
      <c r="V497" s="1034"/>
      <c r="W497" s="1034"/>
      <c r="X497" s="1034"/>
      <c r="Y497" s="1034"/>
      <c r="Z497" s="1034"/>
      <c r="AA497" s="1034"/>
      <c r="AB497" s="1034"/>
      <c r="AC497" s="1034"/>
      <c r="AD497" s="1034"/>
      <c r="AE497" s="1034"/>
      <c r="AF497" s="1034"/>
      <c r="AG497" s="1034"/>
      <c r="AH497" s="1034"/>
      <c r="AI497" s="1034"/>
      <c r="AJ497" s="1034"/>
      <c r="AK497" s="1034"/>
      <c r="AL497" s="1034"/>
      <c r="AM497" s="1034"/>
      <c r="AN497" s="1034"/>
      <c r="AO497" s="1034"/>
      <c r="AP497" s="1034"/>
      <c r="AQ497" s="1034"/>
      <c r="AR497" s="1034"/>
      <c r="AS497" s="1034"/>
      <c r="AT497" s="1034"/>
      <c r="AU497" s="1034"/>
      <c r="AV497" s="1034"/>
      <c r="AW497" s="1034"/>
      <c r="AX497" s="1034"/>
      <c r="AY497" s="1034"/>
      <c r="AZ497" s="1034"/>
      <c r="BA497" s="1034"/>
      <c r="BB497" s="1034"/>
      <c r="BC497" s="1034"/>
      <c r="BD497" s="1034"/>
      <c r="BE497" s="1034"/>
      <c r="BF497" s="1034"/>
      <c r="BG497" s="1034"/>
      <c r="BH497" s="1034"/>
    </row>
    <row r="498" spans="1:60" s="2" customFormat="1">
      <c r="A498" s="1148"/>
      <c r="B498" s="1034"/>
      <c r="C498" s="1034"/>
      <c r="D498" s="1034"/>
      <c r="E498" s="1034"/>
      <c r="F498" s="1034"/>
      <c r="G498" s="1034"/>
      <c r="H498" s="1034"/>
      <c r="I498" s="1034"/>
      <c r="J498" s="1034"/>
      <c r="K498" s="1034"/>
      <c r="L498" s="1034"/>
      <c r="M498" s="1034"/>
      <c r="N498" s="1034"/>
      <c r="O498" s="1034"/>
      <c r="P498" s="1034"/>
      <c r="Q498" s="1034"/>
      <c r="R498" s="1034"/>
      <c r="S498" s="1034"/>
      <c r="T498" s="1034"/>
      <c r="U498" s="1034"/>
      <c r="V498" s="1034"/>
      <c r="W498" s="1034"/>
      <c r="X498" s="1034"/>
      <c r="Y498" s="1034"/>
      <c r="Z498" s="1034"/>
      <c r="AA498" s="1034"/>
      <c r="AB498" s="1034"/>
      <c r="AC498" s="1034"/>
      <c r="AD498" s="1034"/>
      <c r="AE498" s="1034"/>
      <c r="AF498" s="1034"/>
      <c r="AG498" s="1034"/>
      <c r="AH498" s="1034"/>
      <c r="AI498" s="1034"/>
      <c r="AJ498" s="1034"/>
      <c r="AK498" s="1034"/>
      <c r="AL498" s="1034"/>
      <c r="AM498" s="1034"/>
      <c r="AN498" s="1034"/>
      <c r="AO498" s="1034"/>
      <c r="AP498" s="1034"/>
      <c r="AQ498" s="1034"/>
      <c r="AR498" s="1034"/>
      <c r="AS498" s="1034"/>
      <c r="AT498" s="1034"/>
      <c r="AU498" s="1034"/>
      <c r="AV498" s="1034"/>
      <c r="AW498" s="1034"/>
      <c r="AX498" s="1034"/>
      <c r="AY498" s="1034"/>
      <c r="AZ498" s="1034"/>
      <c r="BA498" s="1034"/>
      <c r="BB498" s="1034"/>
      <c r="BC498" s="1034"/>
      <c r="BD498" s="1034"/>
      <c r="BE498" s="1034"/>
      <c r="BF498" s="1034"/>
      <c r="BG498" s="1034"/>
      <c r="BH498" s="1034"/>
    </row>
    <row r="499" spans="1:60" s="2" customFormat="1">
      <c r="A499" s="1148"/>
      <c r="B499" s="1034"/>
      <c r="C499" s="1034"/>
      <c r="D499" s="1034"/>
      <c r="E499" s="1034"/>
      <c r="F499" s="1034"/>
      <c r="G499" s="1034"/>
      <c r="H499" s="1034"/>
      <c r="I499" s="1034"/>
      <c r="J499" s="1034"/>
      <c r="K499" s="1034"/>
      <c r="L499" s="1034"/>
      <c r="M499" s="1034"/>
      <c r="N499" s="1034"/>
      <c r="O499" s="1034"/>
      <c r="P499" s="1034"/>
      <c r="Q499" s="1034"/>
      <c r="R499" s="1034"/>
      <c r="S499" s="1034"/>
      <c r="T499" s="1034"/>
      <c r="U499" s="1034"/>
      <c r="V499" s="1034"/>
      <c r="W499" s="1034"/>
      <c r="X499" s="1034"/>
      <c r="Y499" s="1034"/>
      <c r="Z499" s="1034"/>
      <c r="AA499" s="1034"/>
      <c r="AB499" s="1034"/>
      <c r="AC499" s="1034"/>
      <c r="AD499" s="1034"/>
      <c r="AE499" s="1034"/>
      <c r="AF499" s="1034"/>
      <c r="AG499" s="1034"/>
      <c r="AH499" s="1034"/>
      <c r="AI499" s="1034"/>
      <c r="AJ499" s="1034"/>
      <c r="AK499" s="1034"/>
      <c r="AL499" s="1034"/>
      <c r="AM499" s="1034"/>
      <c r="AN499" s="1034"/>
      <c r="AO499" s="1034"/>
      <c r="AP499" s="1034"/>
      <c r="AQ499" s="1034"/>
      <c r="AR499" s="1034"/>
      <c r="AS499" s="1034"/>
      <c r="AT499" s="1034"/>
      <c r="AU499" s="1034"/>
      <c r="AV499" s="1034"/>
      <c r="AW499" s="1034"/>
      <c r="AX499" s="1034"/>
      <c r="AY499" s="1034"/>
      <c r="AZ499" s="1034"/>
      <c r="BA499" s="1034"/>
      <c r="BB499" s="1034"/>
      <c r="BC499" s="1034"/>
      <c r="BD499" s="1034"/>
      <c r="BE499" s="1034"/>
      <c r="BF499" s="1034"/>
      <c r="BG499" s="1034"/>
      <c r="BH499" s="1034"/>
    </row>
    <row r="500" spans="1:60" s="2" customFormat="1">
      <c r="A500" s="1148"/>
      <c r="B500" s="1034"/>
      <c r="C500" s="1034"/>
      <c r="D500" s="1034"/>
      <c r="E500" s="1034"/>
      <c r="F500" s="1034"/>
      <c r="G500" s="1034"/>
      <c r="H500" s="1034"/>
      <c r="I500" s="1034"/>
      <c r="J500" s="1034"/>
      <c r="K500" s="1034"/>
      <c r="L500" s="1034"/>
      <c r="M500" s="1034"/>
      <c r="N500" s="1034"/>
      <c r="O500" s="1034"/>
      <c r="P500" s="1034"/>
      <c r="Q500" s="1034"/>
      <c r="R500" s="1034"/>
      <c r="S500" s="1034"/>
      <c r="T500" s="1034"/>
      <c r="U500" s="1034"/>
      <c r="V500" s="1034"/>
      <c r="W500" s="1034"/>
      <c r="X500" s="1034"/>
      <c r="Y500" s="1034"/>
      <c r="Z500" s="1034"/>
      <c r="AA500" s="1034"/>
      <c r="AB500" s="1034"/>
      <c r="AC500" s="1034"/>
      <c r="AD500" s="1034"/>
      <c r="AE500" s="1034"/>
      <c r="AF500" s="1034"/>
      <c r="AG500" s="1034"/>
      <c r="AH500" s="1034"/>
      <c r="AI500" s="1034"/>
      <c r="AJ500" s="1034"/>
      <c r="AK500" s="1034"/>
      <c r="AL500" s="1034"/>
      <c r="AM500" s="1034"/>
      <c r="AN500" s="1034"/>
      <c r="AO500" s="1034"/>
      <c r="AP500" s="1034"/>
      <c r="AQ500" s="1034"/>
      <c r="AR500" s="1034"/>
      <c r="AS500" s="1034"/>
      <c r="AT500" s="1034"/>
      <c r="AU500" s="1034"/>
      <c r="AV500" s="1034"/>
      <c r="AW500" s="1034"/>
      <c r="AX500" s="1034"/>
      <c r="AY500" s="1034"/>
      <c r="AZ500" s="1034"/>
      <c r="BA500" s="1034"/>
      <c r="BB500" s="1034"/>
      <c r="BC500" s="1034"/>
      <c r="BD500" s="1034"/>
      <c r="BE500" s="1034"/>
      <c r="BF500" s="1034"/>
      <c r="BG500" s="1034"/>
      <c r="BH500" s="1034"/>
    </row>
    <row r="501" spans="1:60" s="2" customFormat="1">
      <c r="A501" s="1148"/>
      <c r="B501" s="1034"/>
      <c r="C501" s="1034"/>
      <c r="D501" s="1034"/>
      <c r="E501" s="1034"/>
      <c r="F501" s="1034"/>
      <c r="G501" s="1034"/>
      <c r="H501" s="1034"/>
      <c r="I501" s="1034"/>
      <c r="J501" s="1034"/>
      <c r="K501" s="1034"/>
      <c r="L501" s="1034"/>
      <c r="M501" s="1034"/>
      <c r="N501" s="1034"/>
      <c r="O501" s="1034"/>
      <c r="P501" s="1034"/>
      <c r="Q501" s="1034"/>
      <c r="R501" s="1034"/>
      <c r="S501" s="1034"/>
      <c r="T501" s="1034"/>
      <c r="U501" s="1034"/>
      <c r="V501" s="1034"/>
      <c r="W501" s="1034"/>
      <c r="X501" s="1034"/>
      <c r="Y501" s="1034"/>
      <c r="Z501" s="1034"/>
      <c r="AA501" s="1034"/>
      <c r="AB501" s="1034"/>
      <c r="AC501" s="1034"/>
      <c r="AD501" s="1034"/>
      <c r="AE501" s="1034"/>
      <c r="AF501" s="1034"/>
      <c r="AG501" s="1034"/>
      <c r="AH501" s="1034"/>
      <c r="AI501" s="1034"/>
      <c r="AJ501" s="1034"/>
      <c r="AK501" s="1034"/>
      <c r="AL501" s="1034"/>
      <c r="AM501" s="1034"/>
      <c r="AN501" s="1034"/>
      <c r="AO501" s="1034"/>
      <c r="AP501" s="1034"/>
      <c r="AQ501" s="1034"/>
      <c r="AR501" s="1034"/>
      <c r="AS501" s="1034"/>
      <c r="AT501" s="1034"/>
      <c r="AU501" s="1034"/>
      <c r="AV501" s="1034"/>
      <c r="AW501" s="1034"/>
      <c r="AX501" s="1034"/>
      <c r="AY501" s="1034"/>
      <c r="AZ501" s="1034"/>
      <c r="BA501" s="1034"/>
      <c r="BB501" s="1034"/>
      <c r="BC501" s="1034"/>
      <c r="BD501" s="1034"/>
      <c r="BE501" s="1034"/>
      <c r="BF501" s="1034"/>
      <c r="BG501" s="1034"/>
      <c r="BH501" s="1034"/>
    </row>
    <row r="502" spans="1:60" s="2" customFormat="1">
      <c r="A502" s="1148"/>
      <c r="B502" s="1034"/>
      <c r="C502" s="1034"/>
      <c r="D502" s="1034"/>
      <c r="E502" s="1034"/>
      <c r="F502" s="1034"/>
      <c r="G502" s="1034"/>
      <c r="H502" s="1034"/>
      <c r="I502" s="1034"/>
      <c r="J502" s="1034"/>
      <c r="K502" s="1034"/>
      <c r="L502" s="1034"/>
      <c r="M502" s="1034"/>
      <c r="N502" s="1034"/>
      <c r="O502" s="1034"/>
      <c r="P502" s="1034"/>
      <c r="Q502" s="1034"/>
      <c r="R502" s="1034"/>
      <c r="S502" s="1034"/>
      <c r="T502" s="1034"/>
      <c r="U502" s="1034"/>
      <c r="V502" s="1034"/>
      <c r="W502" s="1034"/>
      <c r="X502" s="1034"/>
      <c r="Y502" s="1034"/>
      <c r="Z502" s="1034"/>
      <c r="AA502" s="1034"/>
      <c r="AB502" s="1034"/>
      <c r="AC502" s="1034"/>
      <c r="AD502" s="1034"/>
      <c r="AE502" s="1034"/>
      <c r="AF502" s="1034"/>
      <c r="AG502" s="1034"/>
      <c r="AH502" s="1034"/>
      <c r="AI502" s="1034"/>
      <c r="AJ502" s="1034"/>
      <c r="AK502" s="1034"/>
      <c r="AL502" s="1034"/>
      <c r="AM502" s="1034"/>
      <c r="AN502" s="1034"/>
      <c r="AO502" s="1034"/>
      <c r="AP502" s="1034"/>
      <c r="AQ502" s="1034"/>
      <c r="AR502" s="1034"/>
      <c r="AS502" s="1034"/>
      <c r="AT502" s="1034"/>
      <c r="AU502" s="1034"/>
      <c r="AV502" s="1034"/>
      <c r="AW502" s="1034"/>
      <c r="AX502" s="1034"/>
      <c r="AY502" s="1034"/>
      <c r="AZ502" s="1034"/>
      <c r="BA502" s="1034"/>
      <c r="BB502" s="1034"/>
      <c r="BC502" s="1034"/>
      <c r="BD502" s="1034"/>
      <c r="BE502" s="1034"/>
      <c r="BF502" s="1034"/>
      <c r="BG502" s="1034"/>
      <c r="BH502" s="1034"/>
    </row>
    <row r="503" spans="1:60" s="2" customFormat="1">
      <c r="A503" s="1148"/>
      <c r="B503" s="1034"/>
      <c r="C503" s="1034"/>
      <c r="D503" s="1034"/>
      <c r="E503" s="1034"/>
      <c r="F503" s="1034"/>
      <c r="G503" s="1034"/>
      <c r="H503" s="1034"/>
      <c r="I503" s="1034"/>
      <c r="J503" s="1034"/>
      <c r="K503" s="1034"/>
      <c r="L503" s="1034"/>
      <c r="M503" s="1034"/>
      <c r="N503" s="1034"/>
      <c r="O503" s="1034"/>
      <c r="P503" s="1034"/>
      <c r="Q503" s="1034"/>
      <c r="R503" s="1034"/>
      <c r="S503" s="1034"/>
      <c r="T503" s="1034"/>
      <c r="U503" s="1034"/>
      <c r="V503" s="1034"/>
      <c r="W503" s="1034"/>
      <c r="X503" s="1034"/>
      <c r="Y503" s="1034"/>
      <c r="Z503" s="1034"/>
      <c r="AA503" s="1034"/>
      <c r="AB503" s="1034"/>
      <c r="AC503" s="1034"/>
      <c r="AD503" s="1034"/>
      <c r="AE503" s="1034"/>
      <c r="AF503" s="1034"/>
      <c r="AG503" s="1034"/>
      <c r="AH503" s="1034"/>
      <c r="AI503" s="1034"/>
      <c r="AJ503" s="1034"/>
      <c r="AK503" s="1034"/>
      <c r="AL503" s="1034"/>
      <c r="AM503" s="1034"/>
      <c r="AN503" s="1034"/>
      <c r="AO503" s="1034"/>
      <c r="AP503" s="1034"/>
      <c r="AQ503" s="1034"/>
      <c r="AR503" s="1034"/>
      <c r="AS503" s="1034"/>
      <c r="AT503" s="1034"/>
      <c r="AU503" s="1034"/>
      <c r="AV503" s="1034"/>
      <c r="AW503" s="1034"/>
      <c r="AX503" s="1034"/>
      <c r="AY503" s="1034"/>
      <c r="AZ503" s="1034"/>
      <c r="BA503" s="1034"/>
      <c r="BB503" s="1034"/>
      <c r="BC503" s="1034"/>
      <c r="BD503" s="1034"/>
      <c r="BE503" s="1034"/>
      <c r="BF503" s="1034"/>
      <c r="BG503" s="1034"/>
      <c r="BH503" s="1034"/>
    </row>
    <row r="504" spans="1:60" s="2" customFormat="1">
      <c r="A504" s="1148"/>
      <c r="B504" s="1034"/>
      <c r="C504" s="1034"/>
      <c r="D504" s="1034"/>
      <c r="E504" s="1034"/>
      <c r="F504" s="1034"/>
      <c r="G504" s="1034"/>
      <c r="H504" s="1034"/>
      <c r="I504" s="1034"/>
      <c r="J504" s="1034"/>
      <c r="K504" s="1034"/>
      <c r="L504" s="1034"/>
      <c r="M504" s="1034"/>
      <c r="N504" s="1034"/>
      <c r="O504" s="1034"/>
      <c r="P504" s="1034"/>
      <c r="Q504" s="1034"/>
      <c r="R504" s="1034"/>
      <c r="S504" s="1034"/>
      <c r="T504" s="1034"/>
      <c r="U504" s="1034"/>
      <c r="V504" s="1034"/>
      <c r="W504" s="1034"/>
      <c r="X504" s="1034"/>
      <c r="Y504" s="1034"/>
      <c r="Z504" s="1034"/>
      <c r="AA504" s="1034"/>
      <c r="AB504" s="1034"/>
      <c r="AC504" s="1034"/>
      <c r="AD504" s="1034"/>
      <c r="AE504" s="1034"/>
      <c r="AF504" s="1034"/>
      <c r="AG504" s="1034"/>
      <c r="AH504" s="1034"/>
      <c r="AI504" s="1034"/>
      <c r="AJ504" s="1034"/>
      <c r="AK504" s="1034"/>
      <c r="AL504" s="1034"/>
      <c r="AM504" s="1034"/>
      <c r="AN504" s="1034"/>
      <c r="AO504" s="1034"/>
      <c r="AP504" s="1034"/>
      <c r="AQ504" s="1034"/>
      <c r="AR504" s="1034"/>
      <c r="AS504" s="1034"/>
      <c r="AT504" s="1034"/>
      <c r="AU504" s="1034"/>
      <c r="AV504" s="1034"/>
      <c r="AW504" s="1034"/>
      <c r="AX504" s="1034"/>
      <c r="AY504" s="1034"/>
      <c r="AZ504" s="1034"/>
      <c r="BA504" s="1034"/>
      <c r="BB504" s="1034"/>
      <c r="BC504" s="1034"/>
      <c r="BD504" s="1034"/>
      <c r="BE504" s="1034"/>
      <c r="BF504" s="1034"/>
      <c r="BG504" s="1034"/>
      <c r="BH504" s="1034"/>
    </row>
    <row r="505" spans="1:60" s="2" customFormat="1">
      <c r="A505" s="1148"/>
      <c r="B505" s="1034"/>
      <c r="C505" s="1034"/>
      <c r="D505" s="1034"/>
      <c r="E505" s="1034"/>
      <c r="F505" s="1034"/>
      <c r="G505" s="1034"/>
      <c r="H505" s="1034"/>
      <c r="I505" s="1034"/>
      <c r="J505" s="1034"/>
      <c r="K505" s="1034"/>
      <c r="L505" s="1034"/>
      <c r="M505" s="1034"/>
      <c r="N505" s="1034"/>
      <c r="O505" s="1034"/>
      <c r="P505" s="1034"/>
      <c r="Q505" s="1034"/>
      <c r="R505" s="1034"/>
      <c r="S505" s="1034"/>
      <c r="T505" s="1034"/>
      <c r="U505" s="1034"/>
      <c r="V505" s="1034"/>
      <c r="W505" s="1034"/>
      <c r="X505" s="1034"/>
      <c r="Y505" s="1034"/>
      <c r="Z505" s="1034"/>
      <c r="AA505" s="1034"/>
      <c r="AB505" s="1034"/>
      <c r="AC505" s="1034"/>
      <c r="AD505" s="1034"/>
      <c r="AE505" s="1034"/>
      <c r="AF505" s="1034"/>
      <c r="AG505" s="1034"/>
      <c r="AH505" s="1034"/>
      <c r="AI505" s="1034"/>
      <c r="AJ505" s="1034"/>
      <c r="AK505" s="1034"/>
      <c r="AL505" s="1034"/>
      <c r="AM505" s="1034"/>
      <c r="AN505" s="1034"/>
      <c r="AO505" s="1034"/>
      <c r="AP505" s="1034"/>
      <c r="AQ505" s="1034"/>
      <c r="AR505" s="1034"/>
      <c r="AS505" s="1034"/>
      <c r="AT505" s="1034"/>
      <c r="AU505" s="1034"/>
      <c r="AV505" s="1034"/>
      <c r="AW505" s="1034"/>
      <c r="AX505" s="1034"/>
      <c r="AY505" s="1034"/>
      <c r="AZ505" s="1034"/>
      <c r="BA505" s="1034"/>
      <c r="BB505" s="1034"/>
      <c r="BC505" s="1034"/>
      <c r="BD505" s="1034"/>
      <c r="BE505" s="1034"/>
      <c r="BF505" s="1034"/>
      <c r="BG505" s="1034"/>
      <c r="BH505" s="1034"/>
    </row>
    <row r="506" spans="1:60" s="2" customFormat="1">
      <c r="A506" s="1148"/>
      <c r="B506" s="1034"/>
      <c r="C506" s="1034"/>
      <c r="D506" s="1034"/>
      <c r="E506" s="1034"/>
      <c r="F506" s="1034"/>
      <c r="G506" s="1034"/>
      <c r="H506" s="1034"/>
      <c r="I506" s="1034"/>
      <c r="J506" s="1034"/>
      <c r="K506" s="1034"/>
      <c r="L506" s="1034"/>
      <c r="M506" s="1034"/>
      <c r="N506" s="1034"/>
      <c r="O506" s="1034"/>
      <c r="P506" s="1034"/>
      <c r="Q506" s="1034"/>
      <c r="R506" s="1034"/>
      <c r="S506" s="1034"/>
      <c r="T506" s="1034"/>
      <c r="U506" s="1034"/>
      <c r="V506" s="1034"/>
      <c r="W506" s="1034"/>
      <c r="X506" s="1034"/>
      <c r="Y506" s="1034"/>
      <c r="Z506" s="1034"/>
      <c r="AA506" s="1034"/>
      <c r="AB506" s="1034"/>
      <c r="AC506" s="1034"/>
      <c r="AD506" s="1034"/>
      <c r="AE506" s="1034"/>
      <c r="AF506" s="1034"/>
      <c r="AG506" s="1034"/>
      <c r="AH506" s="1034"/>
      <c r="AI506" s="1034"/>
      <c r="AJ506" s="1034"/>
      <c r="AK506" s="1034"/>
      <c r="AL506" s="1034"/>
      <c r="AM506" s="1034"/>
      <c r="AN506" s="1034"/>
      <c r="AO506" s="1034"/>
      <c r="AP506" s="1034"/>
      <c r="AQ506" s="1034"/>
      <c r="AR506" s="1034"/>
      <c r="AS506" s="1034"/>
      <c r="AT506" s="1034"/>
      <c r="AU506" s="1034"/>
      <c r="AV506" s="1034"/>
      <c r="AW506" s="1034"/>
      <c r="AX506" s="1034"/>
      <c r="AY506" s="1034"/>
      <c r="AZ506" s="1034"/>
      <c r="BA506" s="1034"/>
      <c r="BB506" s="1034"/>
      <c r="BC506" s="1034"/>
      <c r="BD506" s="1034"/>
      <c r="BE506" s="1034"/>
      <c r="BF506" s="1034"/>
      <c r="BG506" s="1034"/>
      <c r="BH506" s="1034"/>
    </row>
    <row r="507" spans="1:60" s="2" customFormat="1">
      <c r="A507" s="1148"/>
      <c r="B507" s="1034"/>
      <c r="C507" s="1034"/>
      <c r="D507" s="1034"/>
      <c r="E507" s="1034"/>
      <c r="F507" s="1034"/>
      <c r="G507" s="1034"/>
      <c r="H507" s="1034"/>
      <c r="I507" s="1034"/>
      <c r="J507" s="1034"/>
      <c r="K507" s="1034"/>
      <c r="L507" s="1034"/>
      <c r="M507" s="1034"/>
      <c r="N507" s="1034"/>
      <c r="O507" s="1034"/>
      <c r="P507" s="1034"/>
      <c r="Q507" s="1034"/>
      <c r="R507" s="1034"/>
      <c r="S507" s="1034"/>
      <c r="T507" s="1034"/>
      <c r="U507" s="1034"/>
      <c r="V507" s="1034"/>
      <c r="W507" s="1034"/>
      <c r="X507" s="1034"/>
      <c r="Y507" s="1034"/>
      <c r="Z507" s="1034"/>
      <c r="AA507" s="1034"/>
      <c r="AB507" s="1034"/>
      <c r="AC507" s="1034"/>
      <c r="AD507" s="1034"/>
      <c r="AE507" s="1034"/>
      <c r="AF507" s="1034"/>
      <c r="AG507" s="1034"/>
      <c r="AH507" s="1034"/>
      <c r="AI507" s="1034"/>
      <c r="AJ507" s="1034"/>
      <c r="AK507" s="1034"/>
      <c r="AL507" s="1034"/>
      <c r="AM507" s="1034"/>
      <c r="AN507" s="1034"/>
      <c r="AO507" s="1034"/>
      <c r="AP507" s="1034"/>
      <c r="AQ507" s="1034"/>
      <c r="AR507" s="1034"/>
      <c r="AS507" s="1034"/>
      <c r="AT507" s="1034"/>
      <c r="AU507" s="1034"/>
      <c r="AV507" s="1034"/>
      <c r="AW507" s="1034"/>
      <c r="AX507" s="1034"/>
      <c r="AY507" s="1034"/>
      <c r="AZ507" s="1034"/>
      <c r="BA507" s="1034"/>
      <c r="BB507" s="1034"/>
      <c r="BC507" s="1034"/>
      <c r="BD507" s="1034"/>
      <c r="BE507" s="1034"/>
      <c r="BF507" s="1034"/>
      <c r="BG507" s="1034"/>
      <c r="BH507" s="1034"/>
    </row>
    <row r="508" spans="1:60" s="2" customFormat="1">
      <c r="A508" s="1148"/>
      <c r="B508" s="1034"/>
      <c r="C508" s="1034"/>
      <c r="D508" s="1034"/>
      <c r="E508" s="1034"/>
      <c r="F508" s="1034"/>
      <c r="G508" s="1034"/>
      <c r="H508" s="1034"/>
      <c r="I508" s="1034"/>
      <c r="J508" s="1034"/>
      <c r="K508" s="1034"/>
      <c r="L508" s="1034"/>
      <c r="M508" s="1034"/>
      <c r="N508" s="1034"/>
      <c r="O508" s="1034"/>
      <c r="P508" s="1034"/>
      <c r="Q508" s="1034"/>
      <c r="R508" s="1034"/>
      <c r="S508" s="1034"/>
      <c r="T508" s="1034"/>
      <c r="U508" s="1034"/>
      <c r="V508" s="1034"/>
      <c r="W508" s="1034"/>
      <c r="X508" s="1034"/>
      <c r="Y508" s="1034"/>
      <c r="Z508" s="1034"/>
      <c r="AA508" s="1034"/>
      <c r="AB508" s="1034"/>
      <c r="AC508" s="1034"/>
      <c r="AD508" s="1034"/>
      <c r="AE508" s="1034"/>
      <c r="AF508" s="1034"/>
      <c r="AG508" s="1034"/>
      <c r="AH508" s="1034"/>
      <c r="AI508" s="1034"/>
      <c r="AJ508" s="1034"/>
      <c r="AK508" s="1034"/>
      <c r="AL508" s="1034"/>
      <c r="AM508" s="1034"/>
      <c r="AN508" s="1034"/>
      <c r="AO508" s="1034"/>
      <c r="AP508" s="1034"/>
      <c r="AQ508" s="1034"/>
      <c r="AR508" s="1034"/>
      <c r="AS508" s="1034"/>
      <c r="AT508" s="1034"/>
      <c r="AU508" s="1034"/>
      <c r="AV508" s="1034"/>
      <c r="AW508" s="1034"/>
      <c r="AX508" s="1034"/>
      <c r="AY508" s="1034"/>
      <c r="AZ508" s="1034"/>
      <c r="BA508" s="1034"/>
      <c r="BB508" s="1034"/>
      <c r="BC508" s="1034"/>
      <c r="BD508" s="1034"/>
      <c r="BE508" s="1034"/>
      <c r="BF508" s="1034"/>
      <c r="BG508" s="1034"/>
      <c r="BH508" s="1034"/>
    </row>
    <row r="509" spans="1:60" s="2" customFormat="1">
      <c r="A509" s="1148"/>
      <c r="B509" s="1034"/>
      <c r="C509" s="1034"/>
      <c r="D509" s="1034"/>
      <c r="E509" s="1034"/>
      <c r="F509" s="1034"/>
      <c r="G509" s="1034"/>
      <c r="H509" s="1034"/>
      <c r="I509" s="1034"/>
      <c r="J509" s="1034"/>
      <c r="K509" s="1034"/>
      <c r="L509" s="1034"/>
      <c r="M509" s="1034"/>
      <c r="N509" s="1034"/>
      <c r="O509" s="1034"/>
      <c r="P509" s="1034"/>
      <c r="Q509" s="1034"/>
      <c r="R509" s="1034"/>
      <c r="S509" s="1034"/>
      <c r="T509" s="1034"/>
      <c r="U509" s="1034"/>
      <c r="V509" s="1034"/>
      <c r="W509" s="1034"/>
      <c r="X509" s="1034"/>
      <c r="Y509" s="1034"/>
      <c r="Z509" s="1034"/>
      <c r="AA509" s="1034"/>
      <c r="AB509" s="1034"/>
      <c r="AC509" s="1034"/>
      <c r="AD509" s="1034"/>
      <c r="AE509" s="1034"/>
      <c r="AF509" s="1034"/>
      <c r="AG509" s="1034"/>
      <c r="AH509" s="1034"/>
      <c r="AI509" s="1034"/>
      <c r="AJ509" s="1034"/>
      <c r="AK509" s="1034"/>
      <c r="AL509" s="1034"/>
      <c r="AM509" s="1034"/>
      <c r="AN509" s="1034"/>
      <c r="AO509" s="1034"/>
      <c r="AP509" s="1034"/>
      <c r="AQ509" s="1034"/>
      <c r="AR509" s="1034"/>
      <c r="AS509" s="1034"/>
      <c r="AT509" s="1034"/>
      <c r="AU509" s="1034"/>
      <c r="AV509" s="1034"/>
      <c r="AW509" s="1034"/>
      <c r="AX509" s="1034"/>
      <c r="AY509" s="1034"/>
      <c r="AZ509" s="1034"/>
      <c r="BA509" s="1034"/>
      <c r="BB509" s="1034"/>
      <c r="BC509" s="1034"/>
      <c r="BD509" s="1034"/>
      <c r="BE509" s="1034"/>
      <c r="BF509" s="1034"/>
      <c r="BG509" s="1034"/>
      <c r="BH509" s="1034"/>
    </row>
    <row r="510" spans="1:60" s="2" customFormat="1">
      <c r="A510" s="1148"/>
      <c r="B510" s="1034"/>
      <c r="C510" s="1034"/>
      <c r="D510" s="1034"/>
      <c r="E510" s="1034"/>
      <c r="F510" s="1034"/>
      <c r="G510" s="1034"/>
      <c r="H510" s="1034"/>
      <c r="I510" s="1034"/>
      <c r="J510" s="1034"/>
      <c r="K510" s="1034"/>
      <c r="L510" s="1034"/>
      <c r="M510" s="1034"/>
      <c r="N510" s="1034"/>
      <c r="O510" s="1034"/>
      <c r="P510" s="1034"/>
      <c r="Q510" s="1034"/>
      <c r="R510" s="1034"/>
      <c r="S510" s="1034"/>
      <c r="T510" s="1034"/>
      <c r="U510" s="1034"/>
      <c r="V510" s="1034"/>
      <c r="W510" s="1034"/>
      <c r="X510" s="1034"/>
      <c r="Y510" s="1034"/>
      <c r="Z510" s="1034"/>
      <c r="AA510" s="1034"/>
      <c r="AB510" s="1034"/>
      <c r="AC510" s="1034"/>
      <c r="AD510" s="1034"/>
      <c r="AE510" s="1034"/>
      <c r="AF510" s="1034"/>
      <c r="AG510" s="1034"/>
      <c r="AH510" s="1034"/>
      <c r="AI510" s="1034"/>
      <c r="AJ510" s="1034"/>
      <c r="AK510" s="1034"/>
      <c r="AL510" s="1034"/>
      <c r="AM510" s="1034"/>
      <c r="AN510" s="1034"/>
      <c r="AO510" s="1034"/>
      <c r="AP510" s="1034"/>
      <c r="AQ510" s="1034"/>
      <c r="AR510" s="1034"/>
      <c r="AS510" s="1034"/>
      <c r="AT510" s="1034"/>
      <c r="AU510" s="1034"/>
      <c r="AV510" s="1034"/>
      <c r="AW510" s="1034"/>
      <c r="AX510" s="1034"/>
      <c r="AY510" s="1034"/>
      <c r="AZ510" s="1034"/>
      <c r="BA510" s="1034"/>
      <c r="BB510" s="1034"/>
      <c r="BC510" s="1034"/>
      <c r="BD510" s="1034"/>
      <c r="BE510" s="1034"/>
      <c r="BF510" s="1034"/>
      <c r="BG510" s="1034"/>
      <c r="BH510" s="1034"/>
    </row>
    <row r="511" spans="1:60" s="2" customFormat="1">
      <c r="A511" s="1148"/>
      <c r="B511" s="1034"/>
      <c r="C511" s="1034"/>
      <c r="D511" s="1034"/>
      <c r="E511" s="1034"/>
      <c r="F511" s="1034"/>
      <c r="G511" s="1034"/>
      <c r="H511" s="1034"/>
      <c r="I511" s="1034"/>
      <c r="J511" s="1034"/>
      <c r="K511" s="1034"/>
      <c r="L511" s="1034"/>
      <c r="M511" s="1034"/>
      <c r="N511" s="1034"/>
      <c r="O511" s="1034"/>
      <c r="P511" s="1034"/>
      <c r="Q511" s="1034"/>
      <c r="R511" s="1034"/>
      <c r="S511" s="1034"/>
      <c r="T511" s="1034"/>
      <c r="U511" s="1034"/>
      <c r="V511" s="1034"/>
      <c r="W511" s="1034"/>
      <c r="X511" s="1034"/>
      <c r="Y511" s="1034"/>
      <c r="Z511" s="1034"/>
      <c r="AA511" s="1034"/>
      <c r="AB511" s="1034"/>
      <c r="AC511" s="1034"/>
      <c r="AD511" s="1034"/>
      <c r="AE511" s="1034"/>
      <c r="AF511" s="1034"/>
      <c r="AG511" s="1034"/>
      <c r="AH511" s="1034"/>
      <c r="AI511" s="1034"/>
      <c r="AJ511" s="1034"/>
      <c r="AK511" s="1034"/>
      <c r="AL511" s="1034"/>
      <c r="AM511" s="1034"/>
      <c r="AN511" s="1034"/>
      <c r="AO511" s="1034"/>
      <c r="AP511" s="1034"/>
      <c r="AQ511" s="1034"/>
      <c r="AR511" s="1034"/>
      <c r="AS511" s="1034"/>
      <c r="AT511" s="1034"/>
      <c r="AU511" s="1034"/>
      <c r="AV511" s="1034"/>
      <c r="AW511" s="1034"/>
      <c r="AX511" s="1034"/>
      <c r="AY511" s="1034"/>
      <c r="AZ511" s="1034"/>
      <c r="BA511" s="1034"/>
      <c r="BB511" s="1034"/>
      <c r="BC511" s="1034"/>
      <c r="BD511" s="1034"/>
      <c r="BE511" s="1034"/>
      <c r="BF511" s="1034"/>
      <c r="BG511" s="1034"/>
      <c r="BH511" s="1034"/>
    </row>
    <row r="512" spans="1:60" s="2" customFormat="1">
      <c r="A512" s="1148"/>
      <c r="B512" s="1034"/>
      <c r="C512" s="1034"/>
      <c r="D512" s="1034"/>
      <c r="E512" s="1034"/>
      <c r="F512" s="1034"/>
      <c r="G512" s="1034"/>
      <c r="H512" s="1034"/>
      <c r="I512" s="1034"/>
      <c r="J512" s="1034"/>
      <c r="K512" s="1034"/>
      <c r="L512" s="1034"/>
      <c r="M512" s="1034"/>
      <c r="N512" s="1034"/>
      <c r="O512" s="1034"/>
      <c r="P512" s="1034"/>
      <c r="Q512" s="1034"/>
      <c r="R512" s="1034"/>
      <c r="S512" s="1034"/>
      <c r="T512" s="1034"/>
      <c r="U512" s="1034"/>
      <c r="V512" s="1034"/>
      <c r="W512" s="1034"/>
      <c r="X512" s="1034"/>
      <c r="Y512" s="1034"/>
      <c r="Z512" s="1034"/>
      <c r="AA512" s="1034"/>
      <c r="AB512" s="1034"/>
      <c r="AC512" s="1034"/>
      <c r="AD512" s="1034"/>
      <c r="AE512" s="1034"/>
      <c r="AF512" s="1034"/>
      <c r="AG512" s="1034"/>
      <c r="AH512" s="1034"/>
      <c r="AI512" s="1034"/>
      <c r="AJ512" s="1034"/>
      <c r="AK512" s="1034"/>
      <c r="AL512" s="1034"/>
      <c r="AM512" s="1034"/>
      <c r="AN512" s="1034"/>
      <c r="AO512" s="1034"/>
      <c r="AP512" s="1034"/>
      <c r="AQ512" s="1034"/>
      <c r="AR512" s="1034"/>
      <c r="AS512" s="1034"/>
      <c r="AT512" s="1034"/>
      <c r="AU512" s="1034"/>
      <c r="AV512" s="1034"/>
      <c r="AW512" s="1034"/>
      <c r="AX512" s="1034"/>
      <c r="AY512" s="1034"/>
      <c r="AZ512" s="1034"/>
      <c r="BA512" s="1034"/>
      <c r="BB512" s="1034"/>
      <c r="BC512" s="1034"/>
      <c r="BD512" s="1034"/>
      <c r="BE512" s="1034"/>
      <c r="BF512" s="1034"/>
      <c r="BG512" s="1034"/>
      <c r="BH512" s="1034"/>
    </row>
    <row r="513" spans="1:60" s="2" customFormat="1">
      <c r="A513" s="1148"/>
      <c r="B513" s="1034"/>
      <c r="C513" s="1034"/>
      <c r="D513" s="1034"/>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34"/>
      <c r="AJ513" s="1034"/>
      <c r="AK513" s="1034"/>
      <c r="AL513" s="1034"/>
      <c r="AM513" s="1034"/>
      <c r="AN513" s="1034"/>
      <c r="AO513" s="1034"/>
      <c r="AP513" s="1034"/>
      <c r="AQ513" s="1034"/>
      <c r="AR513" s="1034"/>
      <c r="AS513" s="1034"/>
      <c r="AT513" s="1034"/>
      <c r="AU513" s="1034"/>
      <c r="AV513" s="1034"/>
      <c r="AW513" s="1034"/>
      <c r="AX513" s="1034"/>
      <c r="AY513" s="1034"/>
      <c r="AZ513" s="1034"/>
      <c r="BA513" s="1034"/>
      <c r="BB513" s="1034"/>
      <c r="BC513" s="1034"/>
      <c r="BD513" s="1034"/>
      <c r="BE513" s="1034"/>
      <c r="BF513" s="1034"/>
      <c r="BG513" s="1034"/>
      <c r="BH513" s="1034"/>
    </row>
    <row r="514" spans="1:60" s="2" customFormat="1">
      <c r="A514" s="1148"/>
      <c r="B514" s="1034"/>
      <c r="C514" s="1034"/>
      <c r="D514" s="1034"/>
      <c r="E514" s="1034"/>
      <c r="F514" s="1034"/>
      <c r="G514" s="1034"/>
      <c r="H514" s="1034"/>
      <c r="I514" s="1034"/>
      <c r="J514" s="1034"/>
      <c r="K514" s="1034"/>
      <c r="L514" s="1034"/>
      <c r="M514" s="1034"/>
      <c r="N514" s="1034"/>
      <c r="O514" s="1034"/>
      <c r="P514" s="1034"/>
      <c r="Q514" s="1034"/>
      <c r="R514" s="1034"/>
      <c r="S514" s="1034"/>
      <c r="T514" s="1034"/>
      <c r="U514" s="1034"/>
      <c r="V514" s="1034"/>
      <c r="W514" s="1034"/>
      <c r="X514" s="1034"/>
      <c r="Y514" s="1034"/>
      <c r="Z514" s="1034"/>
      <c r="AA514" s="1034"/>
      <c r="AB514" s="1034"/>
      <c r="AC514" s="1034"/>
      <c r="AD514" s="1034"/>
      <c r="AE514" s="1034"/>
      <c r="AF514" s="1034"/>
      <c r="AG514" s="1034"/>
      <c r="AH514" s="1034"/>
      <c r="AI514" s="1034"/>
      <c r="AJ514" s="1034"/>
      <c r="AK514" s="1034"/>
      <c r="AL514" s="1034"/>
      <c r="AM514" s="1034"/>
      <c r="AN514" s="1034"/>
      <c r="AO514" s="1034"/>
      <c r="AP514" s="1034"/>
      <c r="AQ514" s="1034"/>
      <c r="AR514" s="1034"/>
      <c r="AS514" s="1034"/>
      <c r="AT514" s="1034"/>
      <c r="AU514" s="1034"/>
      <c r="AV514" s="1034"/>
      <c r="AW514" s="1034"/>
      <c r="AX514" s="1034"/>
      <c r="AY514" s="1034"/>
      <c r="AZ514" s="1034"/>
      <c r="BA514" s="1034"/>
      <c r="BB514" s="1034"/>
      <c r="BC514" s="1034"/>
      <c r="BD514" s="1034"/>
      <c r="BE514" s="1034"/>
      <c r="BF514" s="1034"/>
      <c r="BG514" s="1034"/>
      <c r="BH514" s="1034"/>
    </row>
    <row r="515" spans="1:60" s="2" customFormat="1">
      <c r="A515" s="1148"/>
      <c r="B515" s="1034"/>
      <c r="C515" s="1034"/>
      <c r="D515" s="1034"/>
      <c r="E515" s="1034"/>
      <c r="F515" s="1034"/>
      <c r="G515" s="1034"/>
      <c r="H515" s="1034"/>
      <c r="I515" s="1034"/>
      <c r="J515" s="1034"/>
      <c r="K515" s="1034"/>
      <c r="L515" s="1034"/>
      <c r="M515" s="1034"/>
      <c r="N515" s="1034"/>
      <c r="O515" s="1034"/>
      <c r="P515" s="1034"/>
      <c r="Q515" s="1034"/>
      <c r="R515" s="1034"/>
      <c r="S515" s="1034"/>
      <c r="T515" s="1034"/>
      <c r="U515" s="1034"/>
      <c r="V515" s="1034"/>
      <c r="W515" s="1034"/>
      <c r="X515" s="1034"/>
      <c r="Y515" s="1034"/>
      <c r="Z515" s="1034"/>
      <c r="AA515" s="1034"/>
      <c r="AB515" s="1034"/>
      <c r="AC515" s="1034"/>
      <c r="AD515" s="1034"/>
      <c r="AE515" s="1034"/>
      <c r="AF515" s="1034"/>
      <c r="AG515" s="1034"/>
      <c r="AH515" s="1034"/>
      <c r="AI515" s="1034"/>
      <c r="AJ515" s="1034"/>
      <c r="AK515" s="1034"/>
      <c r="AL515" s="1034"/>
      <c r="AM515" s="1034"/>
      <c r="AN515" s="1034"/>
      <c r="AO515" s="1034"/>
      <c r="AP515" s="1034"/>
      <c r="AQ515" s="1034"/>
      <c r="AR515" s="1034"/>
      <c r="AS515" s="1034"/>
      <c r="AT515" s="1034"/>
      <c r="AU515" s="1034"/>
      <c r="AV515" s="1034"/>
      <c r="AW515" s="1034"/>
      <c r="AX515" s="1034"/>
      <c r="AY515" s="1034"/>
      <c r="AZ515" s="1034"/>
      <c r="BA515" s="1034"/>
      <c r="BB515" s="1034"/>
      <c r="BC515" s="1034"/>
      <c r="BD515" s="1034"/>
      <c r="BE515" s="1034"/>
      <c r="BF515" s="1034"/>
      <c r="BG515" s="1034"/>
      <c r="BH515" s="1034"/>
    </row>
    <row r="516" spans="1:60" s="2" customFormat="1">
      <c r="A516" s="1148"/>
      <c r="B516" s="1034"/>
      <c r="C516" s="1034"/>
      <c r="D516" s="1034"/>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1034"/>
      <c r="AD516" s="1034"/>
      <c r="AE516" s="1034"/>
      <c r="AF516" s="1034"/>
      <c r="AG516" s="1034"/>
      <c r="AH516" s="1034"/>
      <c r="AI516" s="1034"/>
      <c r="AJ516" s="1034"/>
      <c r="AK516" s="1034"/>
      <c r="AL516" s="1034"/>
      <c r="AM516" s="1034"/>
      <c r="AN516" s="1034"/>
      <c r="AO516" s="1034"/>
      <c r="AP516" s="1034"/>
      <c r="AQ516" s="1034"/>
      <c r="AR516" s="1034"/>
      <c r="AS516" s="1034"/>
      <c r="AT516" s="1034"/>
      <c r="AU516" s="1034"/>
      <c r="AV516" s="1034"/>
      <c r="AW516" s="1034"/>
      <c r="AX516" s="1034"/>
      <c r="AY516" s="1034"/>
      <c r="AZ516" s="1034"/>
      <c r="BA516" s="1034"/>
      <c r="BB516" s="1034"/>
      <c r="BC516" s="1034"/>
      <c r="BD516" s="1034"/>
      <c r="BE516" s="1034"/>
      <c r="BF516" s="1034"/>
      <c r="BG516" s="1034"/>
      <c r="BH516" s="1034"/>
    </row>
    <row r="517" spans="1:60" s="2" customFormat="1">
      <c r="A517" s="1148"/>
      <c r="B517" s="1034"/>
      <c r="C517" s="1034"/>
      <c r="D517" s="1034"/>
      <c r="E517" s="1034"/>
      <c r="F517" s="1034"/>
      <c r="G517" s="1034"/>
      <c r="H517" s="1034"/>
      <c r="I517" s="1034"/>
      <c r="J517" s="1034"/>
      <c r="K517" s="1034"/>
      <c r="L517" s="1034"/>
      <c r="M517" s="1034"/>
      <c r="N517" s="1034"/>
      <c r="O517" s="1034"/>
      <c r="P517" s="1034"/>
      <c r="Q517" s="1034"/>
      <c r="R517" s="1034"/>
      <c r="S517" s="1034"/>
      <c r="T517" s="1034"/>
      <c r="U517" s="1034"/>
      <c r="V517" s="1034"/>
      <c r="W517" s="1034"/>
      <c r="X517" s="1034"/>
      <c r="Y517" s="1034"/>
      <c r="Z517" s="1034"/>
      <c r="AA517" s="1034"/>
      <c r="AB517" s="1034"/>
      <c r="AC517" s="1034"/>
      <c r="AD517" s="1034"/>
      <c r="AE517" s="1034"/>
      <c r="AF517" s="1034"/>
      <c r="AG517" s="1034"/>
      <c r="AH517" s="1034"/>
      <c r="AI517" s="1034"/>
      <c r="AJ517" s="1034"/>
      <c r="AK517" s="1034"/>
      <c r="AL517" s="1034"/>
      <c r="AM517" s="1034"/>
      <c r="AN517" s="1034"/>
      <c r="AO517" s="1034"/>
      <c r="AP517" s="1034"/>
      <c r="AQ517" s="1034"/>
      <c r="AR517" s="1034"/>
      <c r="AS517" s="1034"/>
      <c r="AT517" s="1034"/>
      <c r="AU517" s="1034"/>
      <c r="AV517" s="1034"/>
      <c r="AW517" s="1034"/>
      <c r="AX517" s="1034"/>
      <c r="AY517" s="1034"/>
      <c r="AZ517" s="1034"/>
      <c r="BA517" s="1034"/>
      <c r="BB517" s="1034"/>
      <c r="BC517" s="1034"/>
      <c r="BD517" s="1034"/>
      <c r="BE517" s="1034"/>
      <c r="BF517" s="1034"/>
      <c r="BG517" s="1034"/>
      <c r="BH517" s="1034"/>
    </row>
    <row r="518" spans="1:60" s="2" customFormat="1">
      <c r="A518" s="1148"/>
      <c r="B518" s="1034"/>
      <c r="C518" s="1034"/>
      <c r="D518" s="1034"/>
      <c r="E518" s="1034"/>
      <c r="F518" s="1034"/>
      <c r="G518" s="1034"/>
      <c r="H518" s="1034"/>
      <c r="I518" s="1034"/>
      <c r="J518" s="1034"/>
      <c r="K518" s="1034"/>
      <c r="L518" s="1034"/>
      <c r="M518" s="1034"/>
      <c r="N518" s="1034"/>
      <c r="O518" s="1034"/>
      <c r="P518" s="1034"/>
      <c r="Q518" s="1034"/>
      <c r="R518" s="1034"/>
      <c r="S518" s="1034"/>
      <c r="T518" s="1034"/>
      <c r="U518" s="1034"/>
      <c r="V518" s="1034"/>
      <c r="W518" s="1034"/>
      <c r="X518" s="1034"/>
      <c r="Y518" s="1034"/>
      <c r="Z518" s="1034"/>
      <c r="AA518" s="1034"/>
      <c r="AB518" s="1034"/>
      <c r="AC518" s="1034"/>
      <c r="AD518" s="1034"/>
      <c r="AE518" s="1034"/>
      <c r="AF518" s="1034"/>
      <c r="AG518" s="1034"/>
      <c r="AH518" s="1034"/>
      <c r="AI518" s="1034"/>
      <c r="AJ518" s="1034"/>
      <c r="AK518" s="1034"/>
      <c r="AL518" s="1034"/>
      <c r="AM518" s="1034"/>
      <c r="AN518" s="1034"/>
      <c r="AO518" s="1034"/>
      <c r="AP518" s="1034"/>
      <c r="AQ518" s="1034"/>
      <c r="AR518" s="1034"/>
      <c r="AS518" s="1034"/>
      <c r="AT518" s="1034"/>
      <c r="AU518" s="1034"/>
      <c r="AV518" s="1034"/>
      <c r="AW518" s="1034"/>
      <c r="AX518" s="1034"/>
      <c r="AY518" s="1034"/>
      <c r="AZ518" s="1034"/>
      <c r="BA518" s="1034"/>
      <c r="BB518" s="1034"/>
      <c r="BC518" s="1034"/>
      <c r="BD518" s="1034"/>
      <c r="BE518" s="1034"/>
      <c r="BF518" s="1034"/>
      <c r="BG518" s="1034"/>
      <c r="BH518" s="1034"/>
    </row>
    <row r="519" spans="1:60" s="2" customFormat="1">
      <c r="A519" s="1148"/>
      <c r="B519" s="1034"/>
      <c r="C519" s="1034"/>
      <c r="D519" s="1034"/>
      <c r="E519" s="1034"/>
      <c r="F519" s="1034"/>
      <c r="G519" s="1034"/>
      <c r="H519" s="1034"/>
      <c r="I519" s="1034"/>
      <c r="J519" s="1034"/>
      <c r="K519" s="1034"/>
      <c r="L519" s="1034"/>
      <c r="M519" s="1034"/>
      <c r="N519" s="1034"/>
      <c r="O519" s="1034"/>
      <c r="P519" s="1034"/>
      <c r="Q519" s="1034"/>
      <c r="R519" s="1034"/>
      <c r="S519" s="1034"/>
      <c r="T519" s="1034"/>
      <c r="U519" s="1034"/>
      <c r="V519" s="1034"/>
      <c r="W519" s="1034"/>
      <c r="X519" s="1034"/>
      <c r="Y519" s="1034"/>
      <c r="Z519" s="1034"/>
      <c r="AA519" s="1034"/>
      <c r="AB519" s="1034"/>
      <c r="AC519" s="1034"/>
      <c r="AD519" s="1034"/>
      <c r="AE519" s="1034"/>
      <c r="AF519" s="1034"/>
      <c r="AG519" s="1034"/>
      <c r="AH519" s="1034"/>
      <c r="AI519" s="1034"/>
      <c r="AJ519" s="1034"/>
      <c r="AK519" s="1034"/>
      <c r="AL519" s="1034"/>
      <c r="AM519" s="1034"/>
      <c r="AN519" s="1034"/>
      <c r="AO519" s="1034"/>
      <c r="AP519" s="1034"/>
      <c r="AQ519" s="1034"/>
      <c r="AR519" s="1034"/>
      <c r="AS519" s="1034"/>
      <c r="AT519" s="1034"/>
      <c r="AU519" s="1034"/>
      <c r="AV519" s="1034"/>
      <c r="AW519" s="1034"/>
      <c r="AX519" s="1034"/>
      <c r="AY519" s="1034"/>
      <c r="AZ519" s="1034"/>
      <c r="BA519" s="1034"/>
      <c r="BB519" s="1034"/>
      <c r="BC519" s="1034"/>
      <c r="BD519" s="1034"/>
      <c r="BE519" s="1034"/>
      <c r="BF519" s="1034"/>
      <c r="BG519" s="1034"/>
      <c r="BH519" s="1034"/>
    </row>
    <row r="520" spans="1:60" s="2" customFormat="1">
      <c r="A520" s="1148"/>
      <c r="B520" s="1034"/>
      <c r="C520" s="1034"/>
      <c r="D520" s="1034"/>
      <c r="E520" s="1034"/>
      <c r="F520" s="1034"/>
      <c r="G520" s="1034"/>
      <c r="H520" s="1034"/>
      <c r="I520" s="1034"/>
      <c r="J520" s="1034"/>
      <c r="K520" s="1034"/>
      <c r="L520" s="1034"/>
      <c r="M520" s="1034"/>
      <c r="N520" s="1034"/>
      <c r="O520" s="1034"/>
      <c r="P520" s="1034"/>
      <c r="Q520" s="1034"/>
      <c r="R520" s="1034"/>
      <c r="S520" s="1034"/>
      <c r="T520" s="1034"/>
      <c r="U520" s="1034"/>
      <c r="V520" s="1034"/>
      <c r="W520" s="1034"/>
      <c r="X520" s="1034"/>
      <c r="Y520" s="1034"/>
      <c r="Z520" s="1034"/>
      <c r="AA520" s="1034"/>
      <c r="AB520" s="1034"/>
      <c r="AC520" s="1034"/>
      <c r="AD520" s="1034"/>
      <c r="AE520" s="1034"/>
      <c r="AF520" s="1034"/>
      <c r="AG520" s="1034"/>
      <c r="AH520" s="1034"/>
      <c r="AI520" s="1034"/>
      <c r="AJ520" s="1034"/>
      <c r="AK520" s="1034"/>
      <c r="AL520" s="1034"/>
      <c r="AM520" s="1034"/>
      <c r="AN520" s="1034"/>
      <c r="AO520" s="1034"/>
      <c r="AP520" s="1034"/>
      <c r="AQ520" s="1034"/>
      <c r="AR520" s="1034"/>
      <c r="AS520" s="1034"/>
      <c r="AT520" s="1034"/>
      <c r="AU520" s="1034"/>
      <c r="AV520" s="1034"/>
      <c r="AW520" s="1034"/>
      <c r="AX520" s="1034"/>
      <c r="AY520" s="1034"/>
      <c r="AZ520" s="1034"/>
      <c r="BA520" s="1034"/>
      <c r="BB520" s="1034"/>
      <c r="BC520" s="1034"/>
      <c r="BD520" s="1034"/>
      <c r="BE520" s="1034"/>
      <c r="BF520" s="1034"/>
      <c r="BG520" s="1034"/>
      <c r="BH520" s="1034"/>
    </row>
    <row r="521" spans="1:60" s="2" customFormat="1">
      <c r="A521" s="1148"/>
      <c r="B521" s="1034"/>
      <c r="C521" s="1034"/>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34"/>
      <c r="AJ521" s="1034"/>
      <c r="AK521" s="1034"/>
      <c r="AL521" s="1034"/>
      <c r="AM521" s="1034"/>
      <c r="AN521" s="1034"/>
      <c r="AO521" s="1034"/>
      <c r="AP521" s="1034"/>
      <c r="AQ521" s="1034"/>
      <c r="AR521" s="1034"/>
      <c r="AS521" s="1034"/>
      <c r="AT521" s="1034"/>
      <c r="AU521" s="1034"/>
      <c r="AV521" s="1034"/>
      <c r="AW521" s="1034"/>
      <c r="AX521" s="1034"/>
      <c r="AY521" s="1034"/>
      <c r="AZ521" s="1034"/>
      <c r="BA521" s="1034"/>
      <c r="BB521" s="1034"/>
      <c r="BC521" s="1034"/>
      <c r="BD521" s="1034"/>
      <c r="BE521" s="1034"/>
      <c r="BF521" s="1034"/>
      <c r="BG521" s="1034"/>
      <c r="BH521" s="1034"/>
    </row>
    <row r="522" spans="1:60" s="2" customFormat="1">
      <c r="A522" s="1148"/>
      <c r="B522" s="1034"/>
      <c r="C522" s="1034"/>
      <c r="D522" s="1034"/>
      <c r="E522" s="1034"/>
      <c r="F522" s="1034"/>
      <c r="G522" s="1034"/>
      <c r="H522" s="1034"/>
      <c r="I522" s="1034"/>
      <c r="J522" s="1034"/>
      <c r="K522" s="1034"/>
      <c r="L522" s="1034"/>
      <c r="M522" s="1034"/>
      <c r="N522" s="1034"/>
      <c r="O522" s="1034"/>
      <c r="P522" s="1034"/>
      <c r="Q522" s="1034"/>
      <c r="R522" s="1034"/>
      <c r="S522" s="1034"/>
      <c r="T522" s="1034"/>
      <c r="U522" s="1034"/>
      <c r="V522" s="1034"/>
      <c r="W522" s="1034"/>
      <c r="X522" s="1034"/>
      <c r="Y522" s="1034"/>
      <c r="Z522" s="1034"/>
      <c r="AA522" s="1034"/>
      <c r="AB522" s="1034"/>
      <c r="AC522" s="1034"/>
      <c r="AD522" s="1034"/>
      <c r="AE522" s="1034"/>
      <c r="AF522" s="1034"/>
      <c r="AG522" s="1034"/>
      <c r="AH522" s="1034"/>
      <c r="AI522" s="1034"/>
      <c r="AJ522" s="1034"/>
      <c r="AK522" s="1034"/>
      <c r="AL522" s="1034"/>
      <c r="AM522" s="1034"/>
      <c r="AN522" s="1034"/>
      <c r="AO522" s="1034"/>
      <c r="AP522" s="1034"/>
      <c r="AQ522" s="1034"/>
      <c r="AR522" s="1034"/>
      <c r="AS522" s="1034"/>
      <c r="AT522" s="1034"/>
      <c r="AU522" s="1034"/>
      <c r="AV522" s="1034"/>
      <c r="AW522" s="1034"/>
      <c r="AX522" s="1034"/>
      <c r="AY522" s="1034"/>
      <c r="AZ522" s="1034"/>
      <c r="BA522" s="1034"/>
      <c r="BB522" s="1034"/>
      <c r="BC522" s="1034"/>
      <c r="BD522" s="1034"/>
      <c r="BE522" s="1034"/>
      <c r="BF522" s="1034"/>
      <c r="BG522" s="1034"/>
      <c r="BH522" s="1034"/>
    </row>
    <row r="523" spans="1:60" s="2" customFormat="1">
      <c r="A523" s="1148"/>
      <c r="B523" s="1034"/>
      <c r="C523" s="1034"/>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34"/>
      <c r="AI523" s="1034"/>
      <c r="AJ523" s="1034"/>
      <c r="AK523" s="1034"/>
      <c r="AL523" s="1034"/>
      <c r="AM523" s="1034"/>
      <c r="AN523" s="1034"/>
      <c r="AO523" s="1034"/>
      <c r="AP523" s="1034"/>
      <c r="AQ523" s="1034"/>
      <c r="AR523" s="1034"/>
      <c r="AS523" s="1034"/>
      <c r="AT523" s="1034"/>
      <c r="AU523" s="1034"/>
      <c r="AV523" s="1034"/>
      <c r="AW523" s="1034"/>
      <c r="AX523" s="1034"/>
      <c r="AY523" s="1034"/>
      <c r="AZ523" s="1034"/>
      <c r="BA523" s="1034"/>
      <c r="BB523" s="1034"/>
      <c r="BC523" s="1034"/>
      <c r="BD523" s="1034"/>
      <c r="BE523" s="1034"/>
      <c r="BF523" s="1034"/>
      <c r="BG523" s="1034"/>
      <c r="BH523" s="1034"/>
    </row>
    <row r="524" spans="1:60" s="2" customFormat="1">
      <c r="A524" s="1148"/>
      <c r="B524" s="1034"/>
      <c r="C524" s="1034"/>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34"/>
      <c r="AI524" s="1034"/>
      <c r="AJ524" s="1034"/>
      <c r="AK524" s="1034"/>
      <c r="AL524" s="1034"/>
      <c r="AM524" s="1034"/>
      <c r="AN524" s="1034"/>
      <c r="AO524" s="1034"/>
      <c r="AP524" s="1034"/>
      <c r="AQ524" s="1034"/>
      <c r="AR524" s="1034"/>
      <c r="AS524" s="1034"/>
      <c r="AT524" s="1034"/>
      <c r="AU524" s="1034"/>
      <c r="AV524" s="1034"/>
      <c r="AW524" s="1034"/>
      <c r="AX524" s="1034"/>
      <c r="AY524" s="1034"/>
      <c r="AZ524" s="1034"/>
      <c r="BA524" s="1034"/>
      <c r="BB524" s="1034"/>
      <c r="BC524" s="1034"/>
      <c r="BD524" s="1034"/>
      <c r="BE524" s="1034"/>
      <c r="BF524" s="1034"/>
      <c r="BG524" s="1034"/>
      <c r="BH524" s="1034"/>
    </row>
    <row r="525" spans="1:60" s="2" customFormat="1">
      <c r="A525" s="1148"/>
      <c r="B525" s="1034"/>
      <c r="C525" s="1034"/>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34"/>
      <c r="AI525" s="1034"/>
      <c r="AJ525" s="1034"/>
      <c r="AK525" s="1034"/>
      <c r="AL525" s="1034"/>
      <c r="AM525" s="1034"/>
      <c r="AN525" s="1034"/>
      <c r="AO525" s="1034"/>
      <c r="AP525" s="1034"/>
      <c r="AQ525" s="1034"/>
      <c r="AR525" s="1034"/>
      <c r="AS525" s="1034"/>
      <c r="AT525" s="1034"/>
      <c r="AU525" s="1034"/>
      <c r="AV525" s="1034"/>
      <c r="AW525" s="1034"/>
      <c r="AX525" s="1034"/>
      <c r="AY525" s="1034"/>
      <c r="AZ525" s="1034"/>
      <c r="BA525" s="1034"/>
      <c r="BB525" s="1034"/>
      <c r="BC525" s="1034"/>
      <c r="BD525" s="1034"/>
      <c r="BE525" s="1034"/>
      <c r="BF525" s="1034"/>
      <c r="BG525" s="1034"/>
      <c r="BH525" s="1034"/>
    </row>
    <row r="526" spans="1:60" s="2" customFormat="1">
      <c r="A526" s="1148"/>
      <c r="B526" s="1034"/>
      <c r="C526" s="1034"/>
      <c r="D526" s="1034"/>
      <c r="E526" s="1034"/>
      <c r="F526" s="1034"/>
      <c r="G526" s="1034"/>
      <c r="H526" s="1034"/>
      <c r="I526" s="1034"/>
      <c r="J526" s="1034"/>
      <c r="K526" s="1034"/>
      <c r="L526" s="1034"/>
      <c r="M526" s="1034"/>
      <c r="N526" s="1034"/>
      <c r="O526" s="1034"/>
      <c r="P526" s="1034"/>
      <c r="Q526" s="1034"/>
      <c r="R526" s="1034"/>
      <c r="S526" s="1034"/>
      <c r="T526" s="1034"/>
      <c r="U526" s="1034"/>
      <c r="V526" s="1034"/>
      <c r="W526" s="1034"/>
      <c r="X526" s="1034"/>
      <c r="Y526" s="1034"/>
      <c r="Z526" s="1034"/>
      <c r="AA526" s="1034"/>
      <c r="AB526" s="1034"/>
      <c r="AC526" s="1034"/>
      <c r="AD526" s="1034"/>
      <c r="AE526" s="1034"/>
      <c r="AF526" s="1034"/>
      <c r="AG526" s="1034"/>
      <c r="AH526" s="1034"/>
      <c r="AI526" s="1034"/>
      <c r="AJ526" s="1034"/>
      <c r="AK526" s="1034"/>
      <c r="AL526" s="1034"/>
      <c r="AM526" s="1034"/>
      <c r="AN526" s="1034"/>
      <c r="AO526" s="1034"/>
      <c r="AP526" s="1034"/>
      <c r="AQ526" s="1034"/>
      <c r="AR526" s="1034"/>
      <c r="AS526" s="1034"/>
      <c r="AT526" s="1034"/>
      <c r="AU526" s="1034"/>
      <c r="AV526" s="1034"/>
      <c r="AW526" s="1034"/>
      <c r="AX526" s="1034"/>
      <c r="AY526" s="1034"/>
      <c r="AZ526" s="1034"/>
      <c r="BA526" s="1034"/>
      <c r="BB526" s="1034"/>
      <c r="BC526" s="1034"/>
      <c r="BD526" s="1034"/>
      <c r="BE526" s="1034"/>
      <c r="BF526" s="1034"/>
      <c r="BG526" s="1034"/>
      <c r="BH526" s="1034"/>
    </row>
    <row r="527" spans="1:60" s="2" customFormat="1">
      <c r="A527" s="1148"/>
      <c r="B527" s="1034"/>
      <c r="C527" s="1034"/>
      <c r="D527" s="1034"/>
      <c r="E527" s="1034"/>
      <c r="F527" s="1034"/>
      <c r="G527" s="1034"/>
      <c r="H527" s="1034"/>
      <c r="I527" s="1034"/>
      <c r="J527" s="1034"/>
      <c r="K527" s="1034"/>
      <c r="L527" s="1034"/>
      <c r="M527" s="1034"/>
      <c r="N527" s="1034"/>
      <c r="O527" s="1034"/>
      <c r="P527" s="1034"/>
      <c r="Q527" s="1034"/>
      <c r="R527" s="1034"/>
      <c r="S527" s="1034"/>
      <c r="T527" s="1034"/>
      <c r="U527" s="1034"/>
      <c r="V527" s="1034"/>
      <c r="W527" s="1034"/>
      <c r="X527" s="1034"/>
      <c r="Y527" s="1034"/>
      <c r="Z527" s="1034"/>
      <c r="AA527" s="1034"/>
      <c r="AB527" s="1034"/>
      <c r="AC527" s="1034"/>
      <c r="AD527" s="1034"/>
      <c r="AE527" s="1034"/>
      <c r="AF527" s="1034"/>
      <c r="AG527" s="1034"/>
      <c r="AH527" s="1034"/>
      <c r="AI527" s="1034"/>
      <c r="AJ527" s="1034"/>
      <c r="AK527" s="1034"/>
      <c r="AL527" s="1034"/>
      <c r="AM527" s="1034"/>
      <c r="AN527" s="1034"/>
      <c r="AO527" s="1034"/>
      <c r="AP527" s="1034"/>
      <c r="AQ527" s="1034"/>
      <c r="AR527" s="1034"/>
      <c r="AS527" s="1034"/>
      <c r="AT527" s="1034"/>
      <c r="AU527" s="1034"/>
      <c r="AV527" s="1034"/>
      <c r="AW527" s="1034"/>
      <c r="AX527" s="1034"/>
      <c r="AY527" s="1034"/>
      <c r="AZ527" s="1034"/>
      <c r="BA527" s="1034"/>
      <c r="BB527" s="1034"/>
      <c r="BC527" s="1034"/>
      <c r="BD527" s="1034"/>
      <c r="BE527" s="1034"/>
      <c r="BF527" s="1034"/>
      <c r="BG527" s="1034"/>
      <c r="BH527" s="1034"/>
    </row>
    <row r="528" spans="1:60" s="2" customFormat="1">
      <c r="A528" s="1148"/>
      <c r="B528" s="1034"/>
      <c r="C528" s="1034"/>
      <c r="D528" s="1034"/>
      <c r="E528" s="1034"/>
      <c r="F528" s="1034"/>
      <c r="G528" s="1034"/>
      <c r="H528" s="1034"/>
      <c r="I528" s="1034"/>
      <c r="J528" s="1034"/>
      <c r="K528" s="1034"/>
      <c r="L528" s="1034"/>
      <c r="M528" s="1034"/>
      <c r="N528" s="1034"/>
      <c r="O528" s="1034"/>
      <c r="P528" s="1034"/>
      <c r="Q528" s="1034"/>
      <c r="R528" s="1034"/>
      <c r="S528" s="1034"/>
      <c r="T528" s="1034"/>
      <c r="U528" s="1034"/>
      <c r="V528" s="1034"/>
      <c r="W528" s="1034"/>
      <c r="X528" s="1034"/>
      <c r="Y528" s="1034"/>
      <c r="Z528" s="1034"/>
      <c r="AA528" s="1034"/>
      <c r="AB528" s="1034"/>
      <c r="AC528" s="1034"/>
      <c r="AD528" s="1034"/>
      <c r="AE528" s="1034"/>
      <c r="AF528" s="1034"/>
      <c r="AG528" s="1034"/>
      <c r="AH528" s="1034"/>
      <c r="AI528" s="1034"/>
      <c r="AJ528" s="1034"/>
      <c r="AK528" s="1034"/>
      <c r="AL528" s="1034"/>
      <c r="AM528" s="1034"/>
      <c r="AN528" s="1034"/>
      <c r="AO528" s="1034"/>
      <c r="AP528" s="1034"/>
      <c r="AQ528" s="1034"/>
      <c r="AR528" s="1034"/>
      <c r="AS528" s="1034"/>
      <c r="AT528" s="1034"/>
      <c r="AU528" s="1034"/>
      <c r="AV528" s="1034"/>
      <c r="AW528" s="1034"/>
      <c r="AX528" s="1034"/>
      <c r="AY528" s="1034"/>
      <c r="AZ528" s="1034"/>
      <c r="BA528" s="1034"/>
      <c r="BB528" s="1034"/>
      <c r="BC528" s="1034"/>
      <c r="BD528" s="1034"/>
      <c r="BE528" s="1034"/>
      <c r="BF528" s="1034"/>
      <c r="BG528" s="1034"/>
      <c r="BH528" s="1034"/>
    </row>
    <row r="529" spans="1:60" s="2" customFormat="1">
      <c r="A529" s="1148"/>
      <c r="B529" s="1034"/>
      <c r="C529" s="1034"/>
      <c r="D529" s="1034"/>
      <c r="E529" s="1034"/>
      <c r="F529" s="1034"/>
      <c r="G529" s="1034"/>
      <c r="H529" s="1034"/>
      <c r="I529" s="1034"/>
      <c r="J529" s="1034"/>
      <c r="K529" s="1034"/>
      <c r="L529" s="1034"/>
      <c r="M529" s="1034"/>
      <c r="N529" s="1034"/>
      <c r="O529" s="1034"/>
      <c r="P529" s="1034"/>
      <c r="Q529" s="1034"/>
      <c r="R529" s="1034"/>
      <c r="S529" s="1034"/>
      <c r="T529" s="1034"/>
      <c r="U529" s="1034"/>
      <c r="V529" s="1034"/>
      <c r="W529" s="1034"/>
      <c r="X529" s="1034"/>
      <c r="Y529" s="1034"/>
      <c r="Z529" s="1034"/>
      <c r="AA529" s="1034"/>
      <c r="AB529" s="1034"/>
      <c r="AC529" s="1034"/>
      <c r="AD529" s="1034"/>
      <c r="AE529" s="1034"/>
      <c r="AF529" s="1034"/>
      <c r="AG529" s="1034"/>
      <c r="AH529" s="1034"/>
      <c r="AI529" s="1034"/>
      <c r="AJ529" s="1034"/>
      <c r="AK529" s="1034"/>
      <c r="AL529" s="1034"/>
      <c r="AM529" s="1034"/>
      <c r="AN529" s="1034"/>
      <c r="AO529" s="1034"/>
      <c r="AP529" s="1034"/>
      <c r="AQ529" s="1034"/>
      <c r="AR529" s="1034"/>
      <c r="AS529" s="1034"/>
      <c r="AT529" s="1034"/>
      <c r="AU529" s="1034"/>
      <c r="AV529" s="1034"/>
      <c r="AW529" s="1034"/>
      <c r="AX529" s="1034"/>
      <c r="AY529" s="1034"/>
      <c r="AZ529" s="1034"/>
      <c r="BA529" s="1034"/>
      <c r="BB529" s="1034"/>
      <c r="BC529" s="1034"/>
      <c r="BD529" s="1034"/>
      <c r="BE529" s="1034"/>
      <c r="BF529" s="1034"/>
      <c r="BG529" s="1034"/>
      <c r="BH529" s="1034"/>
    </row>
    <row r="530" spans="1:60" s="2" customFormat="1">
      <c r="A530" s="1148"/>
      <c r="B530" s="1034"/>
      <c r="C530" s="1034"/>
      <c r="D530" s="1034"/>
      <c r="E530" s="1034"/>
      <c r="F530" s="1034"/>
      <c r="G530" s="1034"/>
      <c r="H530" s="1034"/>
      <c r="I530" s="1034"/>
      <c r="J530" s="1034"/>
      <c r="K530" s="1034"/>
      <c r="L530" s="1034"/>
      <c r="M530" s="1034"/>
      <c r="N530" s="1034"/>
      <c r="O530" s="1034"/>
      <c r="P530" s="1034"/>
      <c r="Q530" s="1034"/>
      <c r="R530" s="1034"/>
      <c r="S530" s="1034"/>
      <c r="T530" s="1034"/>
      <c r="U530" s="1034"/>
      <c r="V530" s="1034"/>
      <c r="W530" s="1034"/>
      <c r="X530" s="1034"/>
      <c r="Y530" s="1034"/>
      <c r="Z530" s="1034"/>
      <c r="AA530" s="1034"/>
      <c r="AB530" s="1034"/>
      <c r="AC530" s="1034"/>
      <c r="AD530" s="1034"/>
      <c r="AE530" s="1034"/>
      <c r="AF530" s="1034"/>
      <c r="AG530" s="1034"/>
      <c r="AH530" s="1034"/>
      <c r="AI530" s="1034"/>
      <c r="AJ530" s="1034"/>
      <c r="AK530" s="1034"/>
      <c r="AL530" s="1034"/>
      <c r="AM530" s="1034"/>
      <c r="AN530" s="1034"/>
      <c r="AO530" s="1034"/>
      <c r="AP530" s="1034"/>
      <c r="AQ530" s="1034"/>
      <c r="AR530" s="1034"/>
      <c r="AS530" s="1034"/>
      <c r="AT530" s="1034"/>
      <c r="AU530" s="1034"/>
      <c r="AV530" s="1034"/>
      <c r="AW530" s="1034"/>
      <c r="AX530" s="1034"/>
      <c r="AY530" s="1034"/>
      <c r="AZ530" s="1034"/>
      <c r="BA530" s="1034"/>
      <c r="BB530" s="1034"/>
      <c r="BC530" s="1034"/>
      <c r="BD530" s="1034"/>
      <c r="BE530" s="1034"/>
      <c r="BF530" s="1034"/>
      <c r="BG530" s="1034"/>
      <c r="BH530" s="1034"/>
    </row>
    <row r="531" spans="1:60" s="2" customFormat="1">
      <c r="A531" s="1148"/>
      <c r="B531" s="1034"/>
      <c r="C531" s="1034"/>
      <c r="D531" s="1034"/>
      <c r="E531" s="1034"/>
      <c r="F531" s="1034"/>
      <c r="G531" s="1034"/>
      <c r="H531" s="1034"/>
      <c r="I531" s="1034"/>
      <c r="J531" s="1034"/>
      <c r="K531" s="1034"/>
      <c r="L531" s="1034"/>
      <c r="M531" s="1034"/>
      <c r="N531" s="1034"/>
      <c r="O531" s="1034"/>
      <c r="P531" s="1034"/>
      <c r="Q531" s="1034"/>
      <c r="R531" s="1034"/>
      <c r="S531" s="1034"/>
      <c r="T531" s="1034"/>
      <c r="U531" s="1034"/>
      <c r="V531" s="1034"/>
      <c r="W531" s="1034"/>
      <c r="X531" s="1034"/>
      <c r="Y531" s="1034"/>
      <c r="Z531" s="1034"/>
      <c r="AA531" s="1034"/>
      <c r="AB531" s="1034"/>
      <c r="AC531" s="1034"/>
      <c r="AD531" s="1034"/>
      <c r="AE531" s="1034"/>
      <c r="AF531" s="1034"/>
      <c r="AG531" s="1034"/>
      <c r="AH531" s="1034"/>
      <c r="AI531" s="1034"/>
      <c r="AJ531" s="1034"/>
      <c r="AK531" s="1034"/>
      <c r="AL531" s="1034"/>
      <c r="AM531" s="1034"/>
      <c r="AN531" s="1034"/>
      <c r="AO531" s="1034"/>
      <c r="AP531" s="1034"/>
      <c r="AQ531" s="1034"/>
      <c r="AR531" s="1034"/>
      <c r="AS531" s="1034"/>
      <c r="AT531" s="1034"/>
      <c r="AU531" s="1034"/>
      <c r="AV531" s="1034"/>
      <c r="AW531" s="1034"/>
      <c r="AX531" s="1034"/>
      <c r="AY531" s="1034"/>
      <c r="AZ531" s="1034"/>
      <c r="BA531" s="1034"/>
      <c r="BB531" s="1034"/>
      <c r="BC531" s="1034"/>
      <c r="BD531" s="1034"/>
      <c r="BE531" s="1034"/>
      <c r="BF531" s="1034"/>
      <c r="BG531" s="1034"/>
      <c r="BH531" s="1034"/>
    </row>
    <row r="532" spans="1:60" s="2" customFormat="1">
      <c r="A532" s="1148"/>
      <c r="B532" s="1034"/>
      <c r="C532" s="1034"/>
      <c r="D532" s="1034"/>
      <c r="E532" s="1034"/>
      <c r="F532" s="1034"/>
      <c r="G532" s="1034"/>
      <c r="H532" s="1034"/>
      <c r="I532" s="1034"/>
      <c r="J532" s="1034"/>
      <c r="K532" s="1034"/>
      <c r="L532" s="1034"/>
      <c r="M532" s="1034"/>
      <c r="N532" s="1034"/>
      <c r="O532" s="1034"/>
      <c r="P532" s="1034"/>
      <c r="Q532" s="1034"/>
      <c r="R532" s="1034"/>
      <c r="S532" s="1034"/>
      <c r="T532" s="1034"/>
      <c r="U532" s="1034"/>
      <c r="V532" s="1034"/>
      <c r="W532" s="1034"/>
      <c r="X532" s="1034"/>
      <c r="Y532" s="1034"/>
      <c r="Z532" s="1034"/>
      <c r="AA532" s="1034"/>
      <c r="AB532" s="1034"/>
      <c r="AC532" s="1034"/>
      <c r="AD532" s="1034"/>
      <c r="AE532" s="1034"/>
      <c r="AF532" s="1034"/>
      <c r="AG532" s="1034"/>
      <c r="AH532" s="1034"/>
      <c r="AI532" s="1034"/>
      <c r="AJ532" s="1034"/>
      <c r="AK532" s="1034"/>
      <c r="AL532" s="1034"/>
      <c r="AM532" s="1034"/>
      <c r="AN532" s="1034"/>
      <c r="AO532" s="1034"/>
      <c r="AP532" s="1034"/>
      <c r="AQ532" s="1034"/>
      <c r="AR532" s="1034"/>
      <c r="AS532" s="1034"/>
      <c r="AT532" s="1034"/>
      <c r="AU532" s="1034"/>
      <c r="AV532" s="1034"/>
      <c r="AW532" s="1034"/>
      <c r="AX532" s="1034"/>
      <c r="AY532" s="1034"/>
      <c r="AZ532" s="1034"/>
      <c r="BA532" s="1034"/>
      <c r="BB532" s="1034"/>
      <c r="BC532" s="1034"/>
      <c r="BD532" s="1034"/>
      <c r="BE532" s="1034"/>
      <c r="BF532" s="1034"/>
      <c r="BG532" s="1034"/>
      <c r="BH532" s="1034"/>
    </row>
    <row r="533" spans="1:60" s="2" customFormat="1">
      <c r="A533" s="1148"/>
      <c r="B533" s="1034"/>
      <c r="C533" s="1034"/>
      <c r="D533" s="1034"/>
      <c r="E533" s="1034"/>
      <c r="F533" s="1034"/>
      <c r="G533" s="1034"/>
      <c r="H533" s="1034"/>
      <c r="I533" s="1034"/>
      <c r="J533" s="1034"/>
      <c r="K533" s="1034"/>
      <c r="L533" s="1034"/>
      <c r="M533" s="1034"/>
      <c r="N533" s="1034"/>
      <c r="O533" s="1034"/>
      <c r="P533" s="1034"/>
      <c r="Q533" s="1034"/>
      <c r="R533" s="1034"/>
      <c r="S533" s="1034"/>
      <c r="T533" s="1034"/>
      <c r="U533" s="1034"/>
      <c r="V533" s="1034"/>
      <c r="W533" s="1034"/>
      <c r="X533" s="1034"/>
      <c r="Y533" s="1034"/>
      <c r="Z533" s="1034"/>
      <c r="AA533" s="1034"/>
      <c r="AB533" s="1034"/>
      <c r="AC533" s="1034"/>
      <c r="AD533" s="1034"/>
      <c r="AE533" s="1034"/>
      <c r="AF533" s="1034"/>
      <c r="AG533" s="1034"/>
      <c r="AH533" s="1034"/>
      <c r="AI533" s="1034"/>
      <c r="AJ533" s="1034"/>
      <c r="AK533" s="1034"/>
      <c r="AL533" s="1034"/>
      <c r="AM533" s="1034"/>
      <c r="AN533" s="1034"/>
      <c r="AO533" s="1034"/>
      <c r="AP533" s="1034"/>
      <c r="AQ533" s="1034"/>
      <c r="AR533" s="1034"/>
      <c r="AS533" s="1034"/>
      <c r="AT533" s="1034"/>
      <c r="AU533" s="1034"/>
      <c r="AV533" s="1034"/>
      <c r="AW533" s="1034"/>
      <c r="AX533" s="1034"/>
      <c r="AY533" s="1034"/>
      <c r="AZ533" s="1034"/>
      <c r="BA533" s="1034"/>
      <c r="BB533" s="1034"/>
      <c r="BC533" s="1034"/>
      <c r="BD533" s="1034"/>
      <c r="BE533" s="1034"/>
      <c r="BF533" s="1034"/>
      <c r="BG533" s="1034"/>
      <c r="BH533" s="1034"/>
    </row>
    <row r="534" spans="1:60" s="2" customFormat="1">
      <c r="A534" s="1148"/>
      <c r="B534" s="1034"/>
      <c r="C534" s="1034"/>
      <c r="D534" s="1034"/>
      <c r="E534" s="1034"/>
      <c r="F534" s="1034"/>
      <c r="G534" s="1034"/>
      <c r="H534" s="1034"/>
      <c r="I534" s="1034"/>
      <c r="J534" s="1034"/>
      <c r="K534" s="1034"/>
      <c r="L534" s="1034"/>
      <c r="M534" s="1034"/>
      <c r="N534" s="1034"/>
      <c r="O534" s="1034"/>
      <c r="P534" s="1034"/>
      <c r="Q534" s="1034"/>
      <c r="R534" s="1034"/>
      <c r="S534" s="1034"/>
      <c r="T534" s="1034"/>
      <c r="U534" s="1034"/>
      <c r="V534" s="1034"/>
      <c r="W534" s="1034"/>
      <c r="X534" s="1034"/>
      <c r="Y534" s="1034"/>
      <c r="Z534" s="1034"/>
      <c r="AA534" s="1034"/>
      <c r="AB534" s="1034"/>
      <c r="AC534" s="1034"/>
      <c r="AD534" s="1034"/>
      <c r="AE534" s="1034"/>
      <c r="AF534" s="1034"/>
      <c r="AG534" s="1034"/>
      <c r="AH534" s="1034"/>
      <c r="AI534" s="1034"/>
      <c r="AJ534" s="1034"/>
      <c r="AK534" s="1034"/>
      <c r="AL534" s="1034"/>
      <c r="AM534" s="1034"/>
      <c r="AN534" s="1034"/>
      <c r="AO534" s="1034"/>
      <c r="AP534" s="1034"/>
      <c r="AQ534" s="1034"/>
      <c r="AR534" s="1034"/>
      <c r="AS534" s="1034"/>
      <c r="AT534" s="1034"/>
      <c r="AU534" s="1034"/>
      <c r="AV534" s="1034"/>
      <c r="AW534" s="1034"/>
      <c r="AX534" s="1034"/>
      <c r="AY534" s="1034"/>
      <c r="AZ534" s="1034"/>
      <c r="BA534" s="1034"/>
      <c r="BB534" s="1034"/>
      <c r="BC534" s="1034"/>
      <c r="BD534" s="1034"/>
      <c r="BE534" s="1034"/>
      <c r="BF534" s="1034"/>
      <c r="BG534" s="1034"/>
      <c r="BH534" s="1034"/>
    </row>
    <row r="535" spans="1:60" s="2" customFormat="1">
      <c r="A535" s="1148"/>
      <c r="B535" s="1034"/>
      <c r="C535" s="1034"/>
      <c r="D535" s="1034"/>
      <c r="E535" s="1034"/>
      <c r="F535" s="1034"/>
      <c r="G535" s="1034"/>
      <c r="H535" s="1034"/>
      <c r="I535" s="1034"/>
      <c r="J535" s="1034"/>
      <c r="K535" s="1034"/>
      <c r="L535" s="1034"/>
      <c r="M535" s="1034"/>
      <c r="N535" s="1034"/>
      <c r="O535" s="1034"/>
      <c r="P535" s="1034"/>
      <c r="Q535" s="1034"/>
      <c r="R535" s="1034"/>
      <c r="S535" s="1034"/>
      <c r="T535" s="1034"/>
      <c r="U535" s="1034"/>
      <c r="V535" s="1034"/>
      <c r="W535" s="1034"/>
      <c r="X535" s="1034"/>
      <c r="Y535" s="1034"/>
      <c r="Z535" s="1034"/>
      <c r="AA535" s="1034"/>
      <c r="AB535" s="1034"/>
      <c r="AC535" s="1034"/>
      <c r="AD535" s="1034"/>
      <c r="AE535" s="1034"/>
      <c r="AF535" s="1034"/>
      <c r="AG535" s="1034"/>
      <c r="AH535" s="1034"/>
      <c r="AI535" s="1034"/>
      <c r="AJ535" s="1034"/>
      <c r="AK535" s="1034"/>
      <c r="AL535" s="1034"/>
      <c r="AM535" s="1034"/>
      <c r="AN535" s="1034"/>
      <c r="AO535" s="1034"/>
      <c r="AP535" s="1034"/>
      <c r="AQ535" s="1034"/>
      <c r="AR535" s="1034"/>
      <c r="AS535" s="1034"/>
      <c r="AT535" s="1034"/>
      <c r="AU535" s="1034"/>
      <c r="AV535" s="1034"/>
      <c r="AW535" s="1034"/>
      <c r="AX535" s="1034"/>
      <c r="AY535" s="1034"/>
      <c r="AZ535" s="1034"/>
      <c r="BA535" s="1034"/>
      <c r="BB535" s="1034"/>
      <c r="BC535" s="1034"/>
      <c r="BD535" s="1034"/>
      <c r="BE535" s="1034"/>
      <c r="BF535" s="1034"/>
      <c r="BG535" s="1034"/>
      <c r="BH535" s="1034"/>
    </row>
    <row r="536" spans="1:60" s="2" customFormat="1">
      <c r="A536" s="1148"/>
      <c r="B536" s="1034"/>
      <c r="C536" s="1034"/>
      <c r="D536" s="1034"/>
      <c r="E536" s="1034"/>
      <c r="F536" s="1034"/>
      <c r="G536" s="1034"/>
      <c r="H536" s="1034"/>
      <c r="I536" s="1034"/>
      <c r="J536" s="1034"/>
      <c r="K536" s="1034"/>
      <c r="L536" s="1034"/>
      <c r="M536" s="1034"/>
      <c r="N536" s="1034"/>
      <c r="O536" s="1034"/>
      <c r="P536" s="1034"/>
      <c r="Q536" s="1034"/>
      <c r="R536" s="1034"/>
      <c r="S536" s="1034"/>
      <c r="T536" s="1034"/>
      <c r="U536" s="1034"/>
      <c r="V536" s="1034"/>
      <c r="W536" s="1034"/>
      <c r="X536" s="1034"/>
      <c r="Y536" s="1034"/>
      <c r="Z536" s="1034"/>
      <c r="AA536" s="1034"/>
      <c r="AB536" s="1034"/>
      <c r="AC536" s="1034"/>
      <c r="AD536" s="1034"/>
      <c r="AE536" s="1034"/>
      <c r="AF536" s="1034"/>
      <c r="AG536" s="1034"/>
      <c r="AH536" s="1034"/>
      <c r="AI536" s="1034"/>
      <c r="AJ536" s="1034"/>
      <c r="AK536" s="1034"/>
      <c r="AL536" s="1034"/>
      <c r="AM536" s="1034"/>
      <c r="AN536" s="1034"/>
      <c r="AO536" s="1034"/>
      <c r="AP536" s="1034"/>
      <c r="AQ536" s="1034"/>
      <c r="AR536" s="1034"/>
      <c r="AS536" s="1034"/>
      <c r="AT536" s="1034"/>
      <c r="AU536" s="1034"/>
      <c r="AV536" s="1034"/>
      <c r="AW536" s="1034"/>
      <c r="AX536" s="1034"/>
      <c r="AY536" s="1034"/>
      <c r="AZ536" s="1034"/>
      <c r="BA536" s="1034"/>
      <c r="BB536" s="1034"/>
      <c r="BC536" s="1034"/>
      <c r="BD536" s="1034"/>
      <c r="BE536" s="1034"/>
      <c r="BF536" s="1034"/>
      <c r="BG536" s="1034"/>
      <c r="BH536" s="1034"/>
    </row>
    <row r="537" spans="1:60" s="2" customFormat="1">
      <c r="A537" s="1148"/>
      <c r="B537" s="1034"/>
      <c r="C537" s="1034"/>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34"/>
      <c r="AI537" s="1034"/>
      <c r="AJ537" s="1034"/>
      <c r="AK537" s="1034"/>
      <c r="AL537" s="1034"/>
      <c r="AM537" s="1034"/>
      <c r="AN537" s="1034"/>
      <c r="AO537" s="1034"/>
      <c r="AP537" s="1034"/>
      <c r="AQ537" s="1034"/>
      <c r="AR537" s="1034"/>
      <c r="AS537" s="1034"/>
      <c r="AT537" s="1034"/>
      <c r="AU537" s="1034"/>
      <c r="AV537" s="1034"/>
      <c r="AW537" s="1034"/>
      <c r="AX537" s="1034"/>
      <c r="AY537" s="1034"/>
      <c r="AZ537" s="1034"/>
      <c r="BA537" s="1034"/>
      <c r="BB537" s="1034"/>
      <c r="BC537" s="1034"/>
      <c r="BD537" s="1034"/>
      <c r="BE537" s="1034"/>
      <c r="BF537" s="1034"/>
      <c r="BG537" s="1034"/>
      <c r="BH537" s="1034"/>
    </row>
    <row r="538" spans="1:60" s="2" customFormat="1">
      <c r="A538" s="1148"/>
      <c r="B538" s="1034"/>
      <c r="C538" s="1034"/>
      <c r="D538" s="1034"/>
      <c r="E538" s="1034"/>
      <c r="F538" s="1034"/>
      <c r="G538" s="1034"/>
      <c r="H538" s="1034"/>
      <c r="I538" s="1034"/>
      <c r="J538" s="1034"/>
      <c r="K538" s="1034"/>
      <c r="L538" s="1034"/>
      <c r="M538" s="1034"/>
      <c r="N538" s="1034"/>
      <c r="O538" s="1034"/>
      <c r="P538" s="1034"/>
      <c r="Q538" s="1034"/>
      <c r="R538" s="1034"/>
      <c r="S538" s="1034"/>
      <c r="T538" s="1034"/>
      <c r="U538" s="1034"/>
      <c r="V538" s="1034"/>
      <c r="W538" s="1034"/>
      <c r="X538" s="1034"/>
      <c r="Y538" s="1034"/>
      <c r="Z538" s="1034"/>
      <c r="AA538" s="1034"/>
      <c r="AB538" s="1034"/>
      <c r="AC538" s="1034"/>
      <c r="AD538" s="1034"/>
      <c r="AE538" s="1034"/>
      <c r="AF538" s="1034"/>
      <c r="AG538" s="1034"/>
      <c r="AH538" s="1034"/>
      <c r="AI538" s="1034"/>
      <c r="AJ538" s="1034"/>
      <c r="AK538" s="1034"/>
      <c r="AL538" s="1034"/>
      <c r="AM538" s="1034"/>
      <c r="AN538" s="1034"/>
      <c r="AO538" s="1034"/>
      <c r="AP538" s="1034"/>
      <c r="AQ538" s="1034"/>
      <c r="AR538" s="1034"/>
      <c r="AS538" s="1034"/>
      <c r="AT538" s="1034"/>
      <c r="AU538" s="1034"/>
      <c r="AV538" s="1034"/>
      <c r="AW538" s="1034"/>
      <c r="AX538" s="1034"/>
      <c r="AY538" s="1034"/>
      <c r="AZ538" s="1034"/>
      <c r="BA538" s="1034"/>
      <c r="BB538" s="1034"/>
      <c r="BC538" s="1034"/>
      <c r="BD538" s="1034"/>
      <c r="BE538" s="1034"/>
      <c r="BF538" s="1034"/>
      <c r="BG538" s="1034"/>
      <c r="BH538" s="1034"/>
    </row>
    <row r="539" spans="1:60" s="2" customFormat="1">
      <c r="A539" s="1148"/>
      <c r="B539" s="1034"/>
      <c r="C539" s="1034"/>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34"/>
      <c r="AI539" s="1034"/>
      <c r="AJ539" s="1034"/>
      <c r="AK539" s="1034"/>
      <c r="AL539" s="1034"/>
      <c r="AM539" s="1034"/>
      <c r="AN539" s="1034"/>
      <c r="AO539" s="1034"/>
      <c r="AP539" s="1034"/>
      <c r="AQ539" s="1034"/>
      <c r="AR539" s="1034"/>
      <c r="AS539" s="1034"/>
      <c r="AT539" s="1034"/>
      <c r="AU539" s="1034"/>
      <c r="AV539" s="1034"/>
      <c r="AW539" s="1034"/>
      <c r="AX539" s="1034"/>
      <c r="AY539" s="1034"/>
      <c r="AZ539" s="1034"/>
      <c r="BA539" s="1034"/>
      <c r="BB539" s="1034"/>
      <c r="BC539" s="1034"/>
      <c r="BD539" s="1034"/>
      <c r="BE539" s="1034"/>
      <c r="BF539" s="1034"/>
      <c r="BG539" s="1034"/>
      <c r="BH539" s="1034"/>
    </row>
    <row r="540" spans="1:60" s="2" customFormat="1">
      <c r="A540" s="1148"/>
      <c r="B540" s="1034"/>
      <c r="C540" s="1034"/>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34"/>
      <c r="AI540" s="1034"/>
      <c r="AJ540" s="1034"/>
      <c r="AK540" s="1034"/>
      <c r="AL540" s="1034"/>
      <c r="AM540" s="1034"/>
      <c r="AN540" s="1034"/>
      <c r="AO540" s="1034"/>
      <c r="AP540" s="1034"/>
      <c r="AQ540" s="1034"/>
      <c r="AR540" s="1034"/>
      <c r="AS540" s="1034"/>
      <c r="AT540" s="1034"/>
      <c r="AU540" s="1034"/>
      <c r="AV540" s="1034"/>
      <c r="AW540" s="1034"/>
      <c r="AX540" s="1034"/>
      <c r="AY540" s="1034"/>
      <c r="AZ540" s="1034"/>
      <c r="BA540" s="1034"/>
      <c r="BB540" s="1034"/>
      <c r="BC540" s="1034"/>
      <c r="BD540" s="1034"/>
      <c r="BE540" s="1034"/>
      <c r="BF540" s="1034"/>
      <c r="BG540" s="1034"/>
      <c r="BH540" s="1034"/>
    </row>
    <row r="541" spans="1:60" s="2" customFormat="1">
      <c r="A541" s="1148"/>
      <c r="B541" s="1034"/>
      <c r="C541" s="1034"/>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1034"/>
      <c r="AF541" s="1034"/>
      <c r="AG541" s="1034"/>
      <c r="AH541" s="1034"/>
      <c r="AI541" s="1034"/>
      <c r="AJ541" s="1034"/>
      <c r="AK541" s="1034"/>
      <c r="AL541" s="1034"/>
      <c r="AM541" s="1034"/>
      <c r="AN541" s="1034"/>
      <c r="AO541" s="1034"/>
      <c r="AP541" s="1034"/>
      <c r="AQ541" s="1034"/>
      <c r="AR541" s="1034"/>
      <c r="AS541" s="1034"/>
      <c r="AT541" s="1034"/>
      <c r="AU541" s="1034"/>
      <c r="AV541" s="1034"/>
      <c r="AW541" s="1034"/>
      <c r="AX541" s="1034"/>
      <c r="AY541" s="1034"/>
      <c r="AZ541" s="1034"/>
      <c r="BA541" s="1034"/>
      <c r="BB541" s="1034"/>
      <c r="BC541" s="1034"/>
      <c r="BD541" s="1034"/>
      <c r="BE541" s="1034"/>
      <c r="BF541" s="1034"/>
      <c r="BG541" s="1034"/>
      <c r="BH541" s="1034"/>
    </row>
    <row r="542" spans="1:60" s="2" customFormat="1">
      <c r="A542" s="1148"/>
      <c r="B542" s="1034"/>
      <c r="C542" s="1034"/>
      <c r="D542" s="1034"/>
      <c r="E542" s="1034"/>
      <c r="F542" s="1034"/>
      <c r="G542" s="1034"/>
      <c r="H542" s="1034"/>
      <c r="I542" s="1034"/>
      <c r="J542" s="1034"/>
      <c r="K542" s="1034"/>
      <c r="L542" s="1034"/>
      <c r="M542" s="1034"/>
      <c r="N542" s="1034"/>
      <c r="O542" s="1034"/>
      <c r="P542" s="1034"/>
      <c r="Q542" s="1034"/>
      <c r="R542" s="1034"/>
      <c r="S542" s="1034"/>
      <c r="T542" s="1034"/>
      <c r="U542" s="1034"/>
      <c r="V542" s="1034"/>
      <c r="W542" s="1034"/>
      <c r="X542" s="1034"/>
      <c r="Y542" s="1034"/>
      <c r="Z542" s="1034"/>
      <c r="AA542" s="1034"/>
      <c r="AB542" s="1034"/>
      <c r="AC542" s="1034"/>
      <c r="AD542" s="1034"/>
      <c r="AE542" s="1034"/>
      <c r="AF542" s="1034"/>
      <c r="AG542" s="1034"/>
      <c r="AH542" s="1034"/>
      <c r="AI542" s="1034"/>
      <c r="AJ542" s="1034"/>
      <c r="AK542" s="1034"/>
      <c r="AL542" s="1034"/>
      <c r="AM542" s="1034"/>
      <c r="AN542" s="1034"/>
      <c r="AO542" s="1034"/>
      <c r="AP542" s="1034"/>
      <c r="AQ542" s="1034"/>
      <c r="AR542" s="1034"/>
      <c r="AS542" s="1034"/>
      <c r="AT542" s="1034"/>
      <c r="AU542" s="1034"/>
      <c r="AV542" s="1034"/>
      <c r="AW542" s="1034"/>
      <c r="AX542" s="1034"/>
      <c r="AY542" s="1034"/>
      <c r="AZ542" s="1034"/>
      <c r="BA542" s="1034"/>
      <c r="BB542" s="1034"/>
      <c r="BC542" s="1034"/>
      <c r="BD542" s="1034"/>
      <c r="BE542" s="1034"/>
      <c r="BF542" s="1034"/>
      <c r="BG542" s="1034"/>
      <c r="BH542" s="1034"/>
    </row>
    <row r="543" spans="1:60" s="2" customFormat="1">
      <c r="A543" s="1148"/>
      <c r="B543" s="1034"/>
      <c r="C543" s="1034"/>
      <c r="D543" s="1034"/>
      <c r="E543" s="1034"/>
      <c r="F543" s="1034"/>
      <c r="G543" s="1034"/>
      <c r="H543" s="1034"/>
      <c r="I543" s="1034"/>
      <c r="J543" s="1034"/>
      <c r="K543" s="1034"/>
      <c r="L543" s="1034"/>
      <c r="M543" s="1034"/>
      <c r="N543" s="1034"/>
      <c r="O543" s="1034"/>
      <c r="P543" s="1034"/>
      <c r="Q543" s="1034"/>
      <c r="R543" s="1034"/>
      <c r="S543" s="1034"/>
      <c r="T543" s="1034"/>
      <c r="U543" s="1034"/>
      <c r="V543" s="1034"/>
      <c r="W543" s="1034"/>
      <c r="X543" s="1034"/>
      <c r="Y543" s="1034"/>
      <c r="Z543" s="1034"/>
      <c r="AA543" s="1034"/>
      <c r="AB543" s="1034"/>
      <c r="AC543" s="1034"/>
      <c r="AD543" s="1034"/>
      <c r="AE543" s="1034"/>
      <c r="AF543" s="1034"/>
      <c r="AG543" s="1034"/>
      <c r="AH543" s="1034"/>
      <c r="AI543" s="1034"/>
      <c r="AJ543" s="1034"/>
      <c r="AK543" s="1034"/>
      <c r="AL543" s="1034"/>
      <c r="AM543" s="1034"/>
      <c r="AN543" s="1034"/>
      <c r="AO543" s="1034"/>
      <c r="AP543" s="1034"/>
      <c r="AQ543" s="1034"/>
      <c r="AR543" s="1034"/>
      <c r="AS543" s="1034"/>
      <c r="AT543" s="1034"/>
      <c r="AU543" s="1034"/>
      <c r="AV543" s="1034"/>
      <c r="AW543" s="1034"/>
      <c r="AX543" s="1034"/>
      <c r="AY543" s="1034"/>
      <c r="AZ543" s="1034"/>
      <c r="BA543" s="1034"/>
      <c r="BB543" s="1034"/>
      <c r="BC543" s="1034"/>
      <c r="BD543" s="1034"/>
      <c r="BE543" s="1034"/>
      <c r="BF543" s="1034"/>
      <c r="BG543" s="1034"/>
      <c r="BH543" s="1034"/>
    </row>
    <row r="544" spans="1:60" s="2" customFormat="1">
      <c r="A544" s="1148"/>
      <c r="B544" s="1034"/>
      <c r="C544" s="1034"/>
      <c r="D544" s="1034"/>
      <c r="E544" s="1034"/>
      <c r="F544" s="1034"/>
      <c r="G544" s="1034"/>
      <c r="H544" s="1034"/>
      <c r="I544" s="1034"/>
      <c r="J544" s="1034"/>
      <c r="K544" s="1034"/>
      <c r="L544" s="1034"/>
      <c r="M544" s="1034"/>
      <c r="N544" s="1034"/>
      <c r="O544" s="1034"/>
      <c r="P544" s="1034"/>
      <c r="Q544" s="1034"/>
      <c r="R544" s="1034"/>
      <c r="S544" s="1034"/>
      <c r="T544" s="1034"/>
      <c r="U544" s="1034"/>
      <c r="V544" s="1034"/>
      <c r="W544" s="1034"/>
      <c r="X544" s="1034"/>
      <c r="Y544" s="1034"/>
      <c r="Z544" s="1034"/>
      <c r="AA544" s="1034"/>
      <c r="AB544" s="1034"/>
      <c r="AC544" s="1034"/>
      <c r="AD544" s="1034"/>
      <c r="AE544" s="1034"/>
      <c r="AF544" s="1034"/>
      <c r="AG544" s="1034"/>
      <c r="AH544" s="1034"/>
      <c r="AI544" s="1034"/>
      <c r="AJ544" s="1034"/>
      <c r="AK544" s="1034"/>
      <c r="AL544" s="1034"/>
      <c r="AM544" s="1034"/>
      <c r="AN544" s="1034"/>
      <c r="AO544" s="1034"/>
      <c r="AP544" s="1034"/>
      <c r="AQ544" s="1034"/>
      <c r="AR544" s="1034"/>
      <c r="AS544" s="1034"/>
      <c r="AT544" s="1034"/>
      <c r="AU544" s="1034"/>
      <c r="AV544" s="1034"/>
      <c r="AW544" s="1034"/>
      <c r="AX544" s="1034"/>
      <c r="AY544" s="1034"/>
      <c r="AZ544" s="1034"/>
      <c r="BA544" s="1034"/>
      <c r="BB544" s="1034"/>
      <c r="BC544" s="1034"/>
      <c r="BD544" s="1034"/>
      <c r="BE544" s="1034"/>
      <c r="BF544" s="1034"/>
      <c r="BG544" s="1034"/>
      <c r="BH544" s="1034"/>
    </row>
    <row r="545" spans="1:60" s="2" customFormat="1">
      <c r="A545" s="1148"/>
      <c r="B545" s="1034"/>
      <c r="C545" s="1034"/>
      <c r="D545" s="1034"/>
      <c r="E545" s="1034"/>
      <c r="F545" s="1034"/>
      <c r="G545" s="1034"/>
      <c r="H545" s="1034"/>
      <c r="I545" s="1034"/>
      <c r="J545" s="1034"/>
      <c r="K545" s="1034"/>
      <c r="L545" s="1034"/>
      <c r="M545" s="1034"/>
      <c r="N545" s="1034"/>
      <c r="O545" s="1034"/>
      <c r="P545" s="1034"/>
      <c r="Q545" s="1034"/>
      <c r="R545" s="1034"/>
      <c r="S545" s="1034"/>
      <c r="T545" s="1034"/>
      <c r="U545" s="1034"/>
      <c r="V545" s="1034"/>
      <c r="W545" s="1034"/>
      <c r="X545" s="1034"/>
      <c r="Y545" s="1034"/>
      <c r="Z545" s="1034"/>
      <c r="AA545" s="1034"/>
      <c r="AB545" s="1034"/>
      <c r="AC545" s="1034"/>
      <c r="AD545" s="1034"/>
      <c r="AE545" s="1034"/>
      <c r="AF545" s="1034"/>
      <c r="AG545" s="1034"/>
      <c r="AH545" s="1034"/>
      <c r="AI545" s="1034"/>
      <c r="AJ545" s="1034"/>
      <c r="AK545" s="1034"/>
      <c r="AL545" s="1034"/>
      <c r="AM545" s="1034"/>
      <c r="AN545" s="1034"/>
      <c r="AO545" s="1034"/>
      <c r="AP545" s="1034"/>
      <c r="AQ545" s="1034"/>
      <c r="AR545" s="1034"/>
      <c r="AS545" s="1034"/>
      <c r="AT545" s="1034"/>
      <c r="AU545" s="1034"/>
      <c r="AV545" s="1034"/>
      <c r="AW545" s="1034"/>
      <c r="AX545" s="1034"/>
      <c r="AY545" s="1034"/>
      <c r="AZ545" s="1034"/>
      <c r="BA545" s="1034"/>
      <c r="BB545" s="1034"/>
      <c r="BC545" s="1034"/>
      <c r="BD545" s="1034"/>
      <c r="BE545" s="1034"/>
      <c r="BF545" s="1034"/>
      <c r="BG545" s="1034"/>
      <c r="BH545" s="1034"/>
    </row>
    <row r="546" spans="1:60" s="2" customFormat="1">
      <c r="A546" s="1148"/>
      <c r="B546" s="1034"/>
      <c r="C546" s="1034"/>
      <c r="D546" s="1034"/>
      <c r="E546" s="1034"/>
      <c r="F546" s="1034"/>
      <c r="G546" s="1034"/>
      <c r="H546" s="1034"/>
      <c r="I546" s="1034"/>
      <c r="J546" s="1034"/>
      <c r="K546" s="1034"/>
      <c r="L546" s="1034"/>
      <c r="M546" s="1034"/>
      <c r="N546" s="1034"/>
      <c r="O546" s="1034"/>
      <c r="P546" s="1034"/>
      <c r="Q546" s="1034"/>
      <c r="R546" s="1034"/>
      <c r="S546" s="1034"/>
      <c r="T546" s="1034"/>
      <c r="U546" s="1034"/>
      <c r="V546" s="1034"/>
      <c r="W546" s="1034"/>
      <c r="X546" s="1034"/>
      <c r="Y546" s="1034"/>
      <c r="Z546" s="1034"/>
      <c r="AA546" s="1034"/>
      <c r="AB546" s="1034"/>
      <c r="AC546" s="1034"/>
      <c r="AD546" s="1034"/>
      <c r="AE546" s="1034"/>
      <c r="AF546" s="1034"/>
      <c r="AG546" s="1034"/>
      <c r="AH546" s="1034"/>
      <c r="AI546" s="1034"/>
      <c r="AJ546" s="1034"/>
      <c r="AK546" s="1034"/>
      <c r="AL546" s="1034"/>
      <c r="AM546" s="1034"/>
      <c r="AN546" s="1034"/>
      <c r="AO546" s="1034"/>
      <c r="AP546" s="1034"/>
      <c r="AQ546" s="1034"/>
      <c r="AR546" s="1034"/>
      <c r="AS546" s="1034"/>
      <c r="AT546" s="1034"/>
      <c r="AU546" s="1034"/>
      <c r="AV546" s="1034"/>
      <c r="AW546" s="1034"/>
      <c r="AX546" s="1034"/>
      <c r="AY546" s="1034"/>
      <c r="AZ546" s="1034"/>
      <c r="BA546" s="1034"/>
      <c r="BB546" s="1034"/>
      <c r="BC546" s="1034"/>
      <c r="BD546" s="1034"/>
      <c r="BE546" s="1034"/>
      <c r="BF546" s="1034"/>
      <c r="BG546" s="1034"/>
      <c r="BH546" s="1034"/>
    </row>
    <row r="547" spans="1:60" s="2" customFormat="1">
      <c r="A547" s="1148"/>
      <c r="B547" s="1034"/>
      <c r="C547" s="1034"/>
      <c r="D547" s="1034"/>
      <c r="E547" s="1034"/>
      <c r="F547" s="1034"/>
      <c r="G547" s="1034"/>
      <c r="H547" s="1034"/>
      <c r="I547" s="1034"/>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34"/>
      <c r="AI547" s="1034"/>
      <c r="AJ547" s="1034"/>
      <c r="AK547" s="1034"/>
      <c r="AL547" s="1034"/>
      <c r="AM547" s="1034"/>
      <c r="AN547" s="1034"/>
      <c r="AO547" s="1034"/>
      <c r="AP547" s="1034"/>
      <c r="AQ547" s="1034"/>
      <c r="AR547" s="1034"/>
      <c r="AS547" s="1034"/>
      <c r="AT547" s="1034"/>
      <c r="AU547" s="1034"/>
      <c r="AV547" s="1034"/>
      <c r="AW547" s="1034"/>
      <c r="AX547" s="1034"/>
      <c r="AY547" s="1034"/>
      <c r="AZ547" s="1034"/>
      <c r="BA547" s="1034"/>
      <c r="BB547" s="1034"/>
      <c r="BC547" s="1034"/>
      <c r="BD547" s="1034"/>
      <c r="BE547" s="1034"/>
      <c r="BF547" s="1034"/>
      <c r="BG547" s="1034"/>
      <c r="BH547" s="1034"/>
    </row>
    <row r="548" spans="1:60" s="2" customFormat="1">
      <c r="A548" s="1148"/>
      <c r="B548" s="1034"/>
      <c r="C548" s="1034"/>
      <c r="D548" s="1034"/>
      <c r="E548" s="1034"/>
      <c r="F548" s="1034"/>
      <c r="G548" s="1034"/>
      <c r="H548" s="1034"/>
      <c r="I548" s="1034"/>
      <c r="J548" s="1034"/>
      <c r="K548" s="1034"/>
      <c r="L548" s="1034"/>
      <c r="M548" s="1034"/>
      <c r="N548" s="1034"/>
      <c r="O548" s="1034"/>
      <c r="P548" s="1034"/>
      <c r="Q548" s="1034"/>
      <c r="R548" s="1034"/>
      <c r="S548" s="1034"/>
      <c r="T548" s="1034"/>
      <c r="U548" s="1034"/>
      <c r="V548" s="1034"/>
      <c r="W548" s="1034"/>
      <c r="X548" s="1034"/>
      <c r="Y548" s="1034"/>
      <c r="Z548" s="1034"/>
      <c r="AA548" s="1034"/>
      <c r="AB548" s="1034"/>
      <c r="AC548" s="1034"/>
      <c r="AD548" s="1034"/>
      <c r="AE548" s="1034"/>
      <c r="AF548" s="1034"/>
      <c r="AG548" s="1034"/>
      <c r="AH548" s="1034"/>
      <c r="AI548" s="1034"/>
      <c r="AJ548" s="1034"/>
      <c r="AK548" s="1034"/>
      <c r="AL548" s="1034"/>
      <c r="AM548" s="1034"/>
      <c r="AN548" s="1034"/>
      <c r="AO548" s="1034"/>
      <c r="AP548" s="1034"/>
      <c r="AQ548" s="1034"/>
      <c r="AR548" s="1034"/>
      <c r="AS548" s="1034"/>
      <c r="AT548" s="1034"/>
      <c r="AU548" s="1034"/>
      <c r="AV548" s="1034"/>
      <c r="AW548" s="1034"/>
      <c r="AX548" s="1034"/>
      <c r="AY548" s="1034"/>
      <c r="AZ548" s="1034"/>
      <c r="BA548" s="1034"/>
      <c r="BB548" s="1034"/>
      <c r="BC548" s="1034"/>
      <c r="BD548" s="1034"/>
      <c r="BE548" s="1034"/>
      <c r="BF548" s="1034"/>
      <c r="BG548" s="1034"/>
      <c r="BH548" s="1034"/>
    </row>
    <row r="549" spans="1:60" s="2" customFormat="1">
      <c r="A549" s="1148"/>
      <c r="B549" s="1034"/>
      <c r="C549" s="1034"/>
      <c r="D549" s="1034"/>
      <c r="E549" s="1034"/>
      <c r="F549" s="1034"/>
      <c r="G549" s="1034"/>
      <c r="H549" s="1034"/>
      <c r="I549" s="1034"/>
      <c r="J549" s="1034"/>
      <c r="K549" s="1034"/>
      <c r="L549" s="1034"/>
      <c r="M549" s="1034"/>
      <c r="N549" s="1034"/>
      <c r="O549" s="1034"/>
      <c r="P549" s="1034"/>
      <c r="Q549" s="1034"/>
      <c r="R549" s="1034"/>
      <c r="S549" s="1034"/>
      <c r="T549" s="1034"/>
      <c r="U549" s="1034"/>
      <c r="V549" s="1034"/>
      <c r="W549" s="1034"/>
      <c r="X549" s="1034"/>
      <c r="Y549" s="1034"/>
      <c r="Z549" s="1034"/>
      <c r="AA549" s="1034"/>
      <c r="AB549" s="1034"/>
      <c r="AC549" s="1034"/>
      <c r="AD549" s="1034"/>
      <c r="AE549" s="1034"/>
      <c r="AF549" s="1034"/>
      <c r="AG549" s="1034"/>
      <c r="AH549" s="1034"/>
      <c r="AI549" s="1034"/>
      <c r="AJ549" s="1034"/>
      <c r="AK549" s="1034"/>
      <c r="AL549" s="1034"/>
      <c r="AM549" s="1034"/>
      <c r="AN549" s="1034"/>
      <c r="AO549" s="1034"/>
      <c r="AP549" s="1034"/>
      <c r="AQ549" s="1034"/>
      <c r="AR549" s="1034"/>
      <c r="AS549" s="1034"/>
      <c r="AT549" s="1034"/>
      <c r="AU549" s="1034"/>
      <c r="AV549" s="1034"/>
      <c r="AW549" s="1034"/>
      <c r="AX549" s="1034"/>
      <c r="AY549" s="1034"/>
      <c r="AZ549" s="1034"/>
      <c r="BA549" s="1034"/>
      <c r="BB549" s="1034"/>
      <c r="BC549" s="1034"/>
      <c r="BD549" s="1034"/>
      <c r="BE549" s="1034"/>
      <c r="BF549" s="1034"/>
      <c r="BG549" s="1034"/>
      <c r="BH549" s="1034"/>
    </row>
    <row r="550" spans="1:60" s="2" customFormat="1">
      <c r="A550" s="1148"/>
      <c r="B550" s="1034"/>
      <c r="C550" s="1034"/>
      <c r="D550" s="1034"/>
      <c r="E550" s="1034"/>
      <c r="F550" s="1034"/>
      <c r="G550" s="1034"/>
      <c r="H550" s="1034"/>
      <c r="I550" s="1034"/>
      <c r="J550" s="1034"/>
      <c r="K550" s="1034"/>
      <c r="L550" s="1034"/>
      <c r="M550" s="1034"/>
      <c r="N550" s="1034"/>
      <c r="O550" s="1034"/>
      <c r="P550" s="1034"/>
      <c r="Q550" s="1034"/>
      <c r="R550" s="1034"/>
      <c r="S550" s="1034"/>
      <c r="T550" s="1034"/>
      <c r="U550" s="1034"/>
      <c r="V550" s="1034"/>
      <c r="W550" s="1034"/>
      <c r="X550" s="1034"/>
      <c r="Y550" s="1034"/>
      <c r="Z550" s="1034"/>
      <c r="AA550" s="1034"/>
      <c r="AB550" s="1034"/>
      <c r="AC550" s="1034"/>
      <c r="AD550" s="1034"/>
      <c r="AE550" s="1034"/>
      <c r="AF550" s="1034"/>
      <c r="AG550" s="1034"/>
      <c r="AH550" s="1034"/>
      <c r="AI550" s="1034"/>
      <c r="AJ550" s="1034"/>
      <c r="AK550" s="1034"/>
      <c r="AL550" s="1034"/>
      <c r="AM550" s="1034"/>
      <c r="AN550" s="1034"/>
      <c r="AO550" s="1034"/>
      <c r="AP550" s="1034"/>
      <c r="AQ550" s="1034"/>
      <c r="AR550" s="1034"/>
      <c r="AS550" s="1034"/>
      <c r="AT550" s="1034"/>
      <c r="AU550" s="1034"/>
      <c r="AV550" s="1034"/>
      <c r="AW550" s="1034"/>
      <c r="AX550" s="1034"/>
      <c r="AY550" s="1034"/>
      <c r="AZ550" s="1034"/>
      <c r="BA550" s="1034"/>
      <c r="BB550" s="1034"/>
      <c r="BC550" s="1034"/>
      <c r="BD550" s="1034"/>
      <c r="BE550" s="1034"/>
      <c r="BF550" s="1034"/>
      <c r="BG550" s="1034"/>
      <c r="BH550" s="1034"/>
    </row>
    <row r="551" spans="1:60" s="2" customFormat="1">
      <c r="A551" s="1148"/>
      <c r="B551" s="1034"/>
      <c r="C551" s="1034"/>
      <c r="D551" s="1034"/>
      <c r="E551" s="1034"/>
      <c r="F551" s="1034"/>
      <c r="G551" s="1034"/>
      <c r="H551" s="1034"/>
      <c r="I551" s="1034"/>
      <c r="J551" s="1034"/>
      <c r="K551" s="1034"/>
      <c r="L551" s="1034"/>
      <c r="M551" s="1034"/>
      <c r="N551" s="1034"/>
      <c r="O551" s="1034"/>
      <c r="P551" s="1034"/>
      <c r="Q551" s="1034"/>
      <c r="R551" s="1034"/>
      <c r="S551" s="1034"/>
      <c r="T551" s="1034"/>
      <c r="U551" s="1034"/>
      <c r="V551" s="1034"/>
      <c r="W551" s="1034"/>
      <c r="X551" s="1034"/>
      <c r="Y551" s="1034"/>
      <c r="Z551" s="1034"/>
      <c r="AA551" s="1034"/>
      <c r="AB551" s="1034"/>
      <c r="AC551" s="1034"/>
      <c r="AD551" s="1034"/>
      <c r="AE551" s="1034"/>
      <c r="AF551" s="1034"/>
      <c r="AG551" s="1034"/>
      <c r="AH551" s="1034"/>
      <c r="AI551" s="1034"/>
      <c r="AJ551" s="1034"/>
      <c r="AK551" s="1034"/>
      <c r="AL551" s="1034"/>
      <c r="AM551" s="1034"/>
      <c r="AN551" s="1034"/>
      <c r="AO551" s="1034"/>
      <c r="AP551" s="1034"/>
      <c r="AQ551" s="1034"/>
      <c r="AR551" s="1034"/>
      <c r="AS551" s="1034"/>
      <c r="AT551" s="1034"/>
      <c r="AU551" s="1034"/>
      <c r="AV551" s="1034"/>
      <c r="AW551" s="1034"/>
      <c r="AX551" s="1034"/>
      <c r="AY551" s="1034"/>
      <c r="AZ551" s="1034"/>
      <c r="BA551" s="1034"/>
      <c r="BB551" s="1034"/>
      <c r="BC551" s="1034"/>
      <c r="BD551" s="1034"/>
      <c r="BE551" s="1034"/>
      <c r="BF551" s="1034"/>
      <c r="BG551" s="1034"/>
      <c r="BH551" s="1034"/>
    </row>
    <row r="552" spans="1:60" s="2" customFormat="1">
      <c r="A552" s="1148"/>
      <c r="B552" s="1034"/>
      <c r="C552" s="1034"/>
      <c r="D552" s="1034"/>
      <c r="E552" s="1034"/>
      <c r="F552" s="1034"/>
      <c r="G552" s="1034"/>
      <c r="H552" s="1034"/>
      <c r="I552" s="1034"/>
      <c r="J552" s="1034"/>
      <c r="K552" s="1034"/>
      <c r="L552" s="1034"/>
      <c r="M552" s="1034"/>
      <c r="N552" s="1034"/>
      <c r="O552" s="1034"/>
      <c r="P552" s="1034"/>
      <c r="Q552" s="1034"/>
      <c r="R552" s="1034"/>
      <c r="S552" s="1034"/>
      <c r="T552" s="1034"/>
      <c r="U552" s="1034"/>
      <c r="V552" s="1034"/>
      <c r="W552" s="1034"/>
      <c r="X552" s="1034"/>
      <c r="Y552" s="1034"/>
      <c r="Z552" s="1034"/>
      <c r="AA552" s="1034"/>
      <c r="AB552" s="1034"/>
      <c r="AC552" s="1034"/>
      <c r="AD552" s="1034"/>
      <c r="AE552" s="1034"/>
      <c r="AF552" s="1034"/>
      <c r="AG552" s="1034"/>
      <c r="AH552" s="1034"/>
      <c r="AI552" s="1034"/>
      <c r="AJ552" s="1034"/>
      <c r="AK552" s="1034"/>
      <c r="AL552" s="1034"/>
      <c r="AM552" s="1034"/>
      <c r="AN552" s="1034"/>
      <c r="AO552" s="1034"/>
      <c r="AP552" s="1034"/>
      <c r="AQ552" s="1034"/>
      <c r="AR552" s="1034"/>
      <c r="AS552" s="1034"/>
      <c r="AT552" s="1034"/>
      <c r="AU552" s="1034"/>
      <c r="AV552" s="1034"/>
      <c r="AW552" s="1034"/>
      <c r="AX552" s="1034"/>
      <c r="AY552" s="1034"/>
      <c r="AZ552" s="1034"/>
      <c r="BA552" s="1034"/>
      <c r="BB552" s="1034"/>
      <c r="BC552" s="1034"/>
      <c r="BD552" s="1034"/>
      <c r="BE552" s="1034"/>
      <c r="BF552" s="1034"/>
      <c r="BG552" s="1034"/>
      <c r="BH552" s="1034"/>
    </row>
    <row r="553" spans="1:60" s="2" customFormat="1">
      <c r="A553" s="1148"/>
      <c r="B553" s="1034"/>
      <c r="C553" s="1034"/>
      <c r="D553" s="1034"/>
      <c r="E553" s="1034"/>
      <c r="F553" s="1034"/>
      <c r="G553" s="1034"/>
      <c r="H553" s="1034"/>
      <c r="I553" s="1034"/>
      <c r="J553" s="1034"/>
      <c r="K553" s="1034"/>
      <c r="L553" s="1034"/>
      <c r="M553" s="1034"/>
      <c r="N553" s="1034"/>
      <c r="O553" s="1034"/>
      <c r="P553" s="1034"/>
      <c r="Q553" s="1034"/>
      <c r="R553" s="1034"/>
      <c r="S553" s="1034"/>
      <c r="T553" s="1034"/>
      <c r="U553" s="1034"/>
      <c r="V553" s="1034"/>
      <c r="W553" s="1034"/>
      <c r="X553" s="1034"/>
      <c r="Y553" s="1034"/>
      <c r="Z553" s="1034"/>
      <c r="AA553" s="1034"/>
      <c r="AB553" s="1034"/>
      <c r="AC553" s="1034"/>
      <c r="AD553" s="1034"/>
      <c r="AE553" s="1034"/>
      <c r="AF553" s="1034"/>
      <c r="AG553" s="1034"/>
      <c r="AH553" s="1034"/>
      <c r="AI553" s="1034"/>
      <c r="AJ553" s="1034"/>
      <c r="AK553" s="1034"/>
      <c r="AL553" s="1034"/>
      <c r="AM553" s="1034"/>
      <c r="AN553" s="1034"/>
      <c r="AO553" s="1034"/>
      <c r="AP553" s="1034"/>
      <c r="AQ553" s="1034"/>
      <c r="AR553" s="1034"/>
      <c r="AS553" s="1034"/>
      <c r="AT553" s="1034"/>
      <c r="AU553" s="1034"/>
      <c r="AV553" s="1034"/>
      <c r="AW553" s="1034"/>
      <c r="AX553" s="1034"/>
      <c r="AY553" s="1034"/>
      <c r="AZ553" s="1034"/>
      <c r="BA553" s="1034"/>
      <c r="BB553" s="1034"/>
      <c r="BC553" s="1034"/>
      <c r="BD553" s="1034"/>
      <c r="BE553" s="1034"/>
      <c r="BF553" s="1034"/>
      <c r="BG553" s="1034"/>
      <c r="BH553" s="1034"/>
    </row>
    <row r="554" spans="1:60" s="2" customFormat="1">
      <c r="A554" s="1148"/>
      <c r="B554" s="1034"/>
      <c r="C554" s="1034"/>
      <c r="D554" s="1034"/>
      <c r="E554" s="1034"/>
      <c r="F554" s="1034"/>
      <c r="G554" s="1034"/>
      <c r="H554" s="1034"/>
      <c r="I554" s="1034"/>
      <c r="J554" s="1034"/>
      <c r="K554" s="1034"/>
      <c r="L554" s="1034"/>
      <c r="M554" s="1034"/>
      <c r="N554" s="1034"/>
      <c r="O554" s="1034"/>
      <c r="P554" s="1034"/>
      <c r="Q554" s="1034"/>
      <c r="R554" s="1034"/>
      <c r="S554" s="1034"/>
      <c r="T554" s="1034"/>
      <c r="U554" s="1034"/>
      <c r="V554" s="1034"/>
      <c r="W554" s="1034"/>
      <c r="X554" s="1034"/>
      <c r="Y554" s="1034"/>
      <c r="Z554" s="1034"/>
      <c r="AA554" s="1034"/>
      <c r="AB554" s="1034"/>
      <c r="AC554" s="1034"/>
      <c r="AD554" s="1034"/>
      <c r="AE554" s="1034"/>
      <c r="AF554" s="1034"/>
      <c r="AG554" s="1034"/>
      <c r="AH554" s="1034"/>
      <c r="AI554" s="1034"/>
      <c r="AJ554" s="1034"/>
      <c r="AK554" s="1034"/>
      <c r="AL554" s="1034"/>
      <c r="AM554" s="1034"/>
      <c r="AN554" s="1034"/>
      <c r="AO554" s="1034"/>
      <c r="AP554" s="1034"/>
      <c r="AQ554" s="1034"/>
      <c r="AR554" s="1034"/>
      <c r="AS554" s="1034"/>
      <c r="AT554" s="1034"/>
      <c r="AU554" s="1034"/>
      <c r="AV554" s="1034"/>
      <c r="AW554" s="1034"/>
      <c r="AX554" s="1034"/>
      <c r="AY554" s="1034"/>
      <c r="AZ554" s="1034"/>
      <c r="BA554" s="1034"/>
      <c r="BB554" s="1034"/>
      <c r="BC554" s="1034"/>
      <c r="BD554" s="1034"/>
      <c r="BE554" s="1034"/>
      <c r="BF554" s="1034"/>
      <c r="BG554" s="1034"/>
      <c r="BH554" s="1034"/>
    </row>
    <row r="555" spans="1:60" s="2" customFormat="1">
      <c r="A555" s="1148"/>
      <c r="B555" s="1034"/>
      <c r="C555" s="1034"/>
      <c r="D555" s="1034"/>
      <c r="E555" s="1034"/>
      <c r="F555" s="1034"/>
      <c r="G555" s="1034"/>
      <c r="H555" s="1034"/>
      <c r="I555" s="1034"/>
      <c r="J555" s="1034"/>
      <c r="K555" s="1034"/>
      <c r="L555" s="1034"/>
      <c r="M555" s="1034"/>
      <c r="N555" s="1034"/>
      <c r="O555" s="1034"/>
      <c r="P555" s="1034"/>
      <c r="Q555" s="1034"/>
      <c r="R555" s="1034"/>
      <c r="S555" s="1034"/>
      <c r="T555" s="1034"/>
      <c r="U555" s="1034"/>
      <c r="V555" s="1034"/>
      <c r="W555" s="1034"/>
      <c r="X555" s="1034"/>
      <c r="Y555" s="1034"/>
      <c r="Z555" s="1034"/>
      <c r="AA555" s="1034"/>
      <c r="AB555" s="1034"/>
      <c r="AC555" s="1034"/>
      <c r="AD555" s="1034"/>
      <c r="AE555" s="1034"/>
      <c r="AF555" s="1034"/>
      <c r="AG555" s="1034"/>
      <c r="AH555" s="1034"/>
      <c r="AI555" s="1034"/>
      <c r="AJ555" s="1034"/>
      <c r="AK555" s="1034"/>
      <c r="AL555" s="1034"/>
      <c r="AM555" s="1034"/>
      <c r="AN555" s="1034"/>
      <c r="AO555" s="1034"/>
      <c r="AP555" s="1034"/>
      <c r="AQ555" s="1034"/>
      <c r="AR555" s="1034"/>
      <c r="AS555" s="1034"/>
      <c r="AT555" s="1034"/>
      <c r="AU555" s="1034"/>
      <c r="AV555" s="1034"/>
      <c r="AW555" s="1034"/>
      <c r="AX555" s="1034"/>
      <c r="AY555" s="1034"/>
      <c r="AZ555" s="1034"/>
      <c r="BA555" s="1034"/>
      <c r="BB555" s="1034"/>
      <c r="BC555" s="1034"/>
      <c r="BD555" s="1034"/>
      <c r="BE555" s="1034"/>
      <c r="BF555" s="1034"/>
      <c r="BG555" s="1034"/>
      <c r="BH555" s="1034"/>
    </row>
    <row r="556" spans="1:60" s="2" customFormat="1">
      <c r="A556" s="1148"/>
      <c r="B556" s="1034"/>
      <c r="C556" s="1034"/>
      <c r="D556" s="1034"/>
      <c r="E556" s="1034"/>
      <c r="F556" s="1034"/>
      <c r="G556" s="1034"/>
      <c r="H556" s="1034"/>
      <c r="I556" s="1034"/>
      <c r="J556" s="1034"/>
      <c r="K556" s="1034"/>
      <c r="L556" s="1034"/>
      <c r="M556" s="1034"/>
      <c r="N556" s="1034"/>
      <c r="O556" s="1034"/>
      <c r="P556" s="1034"/>
      <c r="Q556" s="1034"/>
      <c r="R556" s="1034"/>
      <c r="S556" s="1034"/>
      <c r="T556" s="1034"/>
      <c r="U556" s="1034"/>
      <c r="V556" s="1034"/>
      <c r="W556" s="1034"/>
      <c r="X556" s="1034"/>
      <c r="Y556" s="1034"/>
      <c r="Z556" s="1034"/>
      <c r="AA556" s="1034"/>
      <c r="AB556" s="1034"/>
      <c r="AC556" s="1034"/>
      <c r="AD556" s="1034"/>
      <c r="AE556" s="1034"/>
      <c r="AF556" s="1034"/>
      <c r="AG556" s="1034"/>
      <c r="AH556" s="1034"/>
      <c r="AI556" s="1034"/>
      <c r="AJ556" s="1034"/>
      <c r="AK556" s="1034"/>
      <c r="AL556" s="1034"/>
      <c r="AM556" s="1034"/>
      <c r="AN556" s="1034"/>
      <c r="AO556" s="1034"/>
      <c r="AP556" s="1034"/>
      <c r="AQ556" s="1034"/>
      <c r="AR556" s="1034"/>
      <c r="AS556" s="1034"/>
      <c r="AT556" s="1034"/>
      <c r="AU556" s="1034"/>
      <c r="AV556" s="1034"/>
      <c r="AW556" s="1034"/>
      <c r="AX556" s="1034"/>
      <c r="AY556" s="1034"/>
      <c r="AZ556" s="1034"/>
      <c r="BA556" s="1034"/>
      <c r="BB556" s="1034"/>
      <c r="BC556" s="1034"/>
      <c r="BD556" s="1034"/>
      <c r="BE556" s="1034"/>
      <c r="BF556" s="1034"/>
      <c r="BG556" s="1034"/>
      <c r="BH556" s="1034"/>
    </row>
    <row r="557" spans="1:60" s="2" customFormat="1">
      <c r="A557" s="1148"/>
      <c r="B557" s="1034"/>
      <c r="C557" s="1034"/>
      <c r="D557" s="1034"/>
      <c r="E557" s="1034"/>
      <c r="F557" s="1034"/>
      <c r="G557" s="1034"/>
      <c r="H557" s="1034"/>
      <c r="I557" s="1034"/>
      <c r="J557" s="1034"/>
      <c r="K557" s="1034"/>
      <c r="L557" s="1034"/>
      <c r="M557" s="1034"/>
      <c r="N557" s="1034"/>
      <c r="O557" s="1034"/>
      <c r="P557" s="1034"/>
      <c r="Q557" s="1034"/>
      <c r="R557" s="1034"/>
      <c r="S557" s="1034"/>
      <c r="T557" s="1034"/>
      <c r="U557" s="1034"/>
      <c r="V557" s="1034"/>
      <c r="W557" s="1034"/>
      <c r="X557" s="1034"/>
      <c r="Y557" s="1034"/>
      <c r="Z557" s="1034"/>
      <c r="AA557" s="1034"/>
      <c r="AB557" s="1034"/>
      <c r="AC557" s="1034"/>
      <c r="AD557" s="1034"/>
      <c r="AE557" s="1034"/>
      <c r="AF557" s="1034"/>
      <c r="AG557" s="1034"/>
      <c r="AH557" s="1034"/>
      <c r="AI557" s="1034"/>
      <c r="AJ557" s="1034"/>
      <c r="AK557" s="1034"/>
      <c r="AL557" s="1034"/>
      <c r="AM557" s="1034"/>
      <c r="AN557" s="1034"/>
      <c r="AO557" s="1034"/>
      <c r="AP557" s="1034"/>
      <c r="AQ557" s="1034"/>
      <c r="AR557" s="1034"/>
      <c r="AS557" s="1034"/>
      <c r="AT557" s="1034"/>
      <c r="AU557" s="1034"/>
      <c r="AV557" s="1034"/>
      <c r="AW557" s="1034"/>
      <c r="AX557" s="1034"/>
      <c r="AY557" s="1034"/>
      <c r="AZ557" s="1034"/>
      <c r="BA557" s="1034"/>
      <c r="BB557" s="1034"/>
      <c r="BC557" s="1034"/>
      <c r="BD557" s="1034"/>
      <c r="BE557" s="1034"/>
      <c r="BF557" s="1034"/>
      <c r="BG557" s="1034"/>
      <c r="BH557" s="1034"/>
    </row>
    <row r="558" spans="1:60" s="2" customFormat="1">
      <c r="A558" s="1148"/>
      <c r="B558" s="1034"/>
      <c r="C558" s="1034"/>
      <c r="D558" s="1034"/>
      <c r="E558" s="1034"/>
      <c r="F558" s="1034"/>
      <c r="G558" s="1034"/>
      <c r="H558" s="1034"/>
      <c r="I558" s="1034"/>
      <c r="J558" s="1034"/>
      <c r="K558" s="1034"/>
      <c r="L558" s="1034"/>
      <c r="M558" s="1034"/>
      <c r="N558" s="1034"/>
      <c r="O558" s="1034"/>
      <c r="P558" s="1034"/>
      <c r="Q558" s="1034"/>
      <c r="R558" s="1034"/>
      <c r="S558" s="1034"/>
      <c r="T558" s="1034"/>
      <c r="U558" s="1034"/>
      <c r="V558" s="1034"/>
      <c r="W558" s="1034"/>
      <c r="X558" s="1034"/>
      <c r="Y558" s="1034"/>
      <c r="Z558" s="1034"/>
      <c r="AA558" s="1034"/>
      <c r="AB558" s="1034"/>
      <c r="AC558" s="1034"/>
      <c r="AD558" s="1034"/>
      <c r="AE558" s="1034"/>
      <c r="AF558" s="1034"/>
      <c r="AG558" s="1034"/>
      <c r="AH558" s="1034"/>
      <c r="AI558" s="1034"/>
      <c r="AJ558" s="1034"/>
      <c r="AK558" s="1034"/>
      <c r="AL558" s="1034"/>
      <c r="AM558" s="1034"/>
      <c r="AN558" s="1034"/>
      <c r="AO558" s="1034"/>
      <c r="AP558" s="1034"/>
      <c r="AQ558" s="1034"/>
      <c r="AR558" s="1034"/>
      <c r="AS558" s="1034"/>
      <c r="AT558" s="1034"/>
      <c r="AU558" s="1034"/>
      <c r="AV558" s="1034"/>
      <c r="AW558" s="1034"/>
      <c r="AX558" s="1034"/>
      <c r="AY558" s="1034"/>
      <c r="AZ558" s="1034"/>
      <c r="BA558" s="1034"/>
      <c r="BB558" s="1034"/>
      <c r="BC558" s="1034"/>
      <c r="BD558" s="1034"/>
      <c r="BE558" s="1034"/>
      <c r="BF558" s="1034"/>
      <c r="BG558" s="1034"/>
      <c r="BH558" s="1034"/>
    </row>
    <row r="559" spans="1:60" s="2" customFormat="1">
      <c r="A559" s="1148"/>
      <c r="B559" s="1034"/>
      <c r="C559" s="1034"/>
      <c r="D559" s="1034"/>
      <c r="E559" s="1034"/>
      <c r="F559" s="1034"/>
      <c r="G559" s="1034"/>
      <c r="H559" s="1034"/>
      <c r="I559" s="1034"/>
      <c r="J559" s="1034"/>
      <c r="K559" s="1034"/>
      <c r="L559" s="1034"/>
      <c r="M559" s="1034"/>
      <c r="N559" s="1034"/>
      <c r="O559" s="1034"/>
      <c r="P559" s="1034"/>
      <c r="Q559" s="1034"/>
      <c r="R559" s="1034"/>
      <c r="S559" s="1034"/>
      <c r="T559" s="1034"/>
      <c r="U559" s="1034"/>
      <c r="V559" s="1034"/>
      <c r="W559" s="1034"/>
      <c r="X559" s="1034"/>
      <c r="Y559" s="1034"/>
      <c r="Z559" s="1034"/>
      <c r="AA559" s="1034"/>
      <c r="AB559" s="1034"/>
      <c r="AC559" s="1034"/>
      <c r="AD559" s="1034"/>
      <c r="AE559" s="1034"/>
      <c r="AF559" s="1034"/>
      <c r="AG559" s="1034"/>
      <c r="AH559" s="1034"/>
      <c r="AI559" s="1034"/>
      <c r="AJ559" s="1034"/>
      <c r="AK559" s="1034"/>
      <c r="AL559" s="1034"/>
      <c r="AM559" s="1034"/>
      <c r="AN559" s="1034"/>
      <c r="AO559" s="1034"/>
      <c r="AP559" s="1034"/>
      <c r="AQ559" s="1034"/>
      <c r="AR559" s="1034"/>
      <c r="AS559" s="1034"/>
      <c r="AT559" s="1034"/>
      <c r="AU559" s="1034"/>
      <c r="AV559" s="1034"/>
      <c r="AW559" s="1034"/>
      <c r="AX559" s="1034"/>
      <c r="AY559" s="1034"/>
      <c r="AZ559" s="1034"/>
      <c r="BA559" s="1034"/>
      <c r="BB559" s="1034"/>
      <c r="BC559" s="1034"/>
      <c r="BD559" s="1034"/>
      <c r="BE559" s="1034"/>
      <c r="BF559" s="1034"/>
      <c r="BG559" s="1034"/>
      <c r="BH559" s="1034"/>
    </row>
    <row r="560" spans="1:60" s="2" customFormat="1">
      <c r="A560" s="1148"/>
      <c r="B560" s="1034"/>
      <c r="C560" s="1034"/>
      <c r="D560" s="1034"/>
      <c r="E560" s="1034"/>
      <c r="F560" s="1034"/>
      <c r="G560" s="1034"/>
      <c r="H560" s="1034"/>
      <c r="I560" s="1034"/>
      <c r="J560" s="1034"/>
      <c r="K560" s="1034"/>
      <c r="L560" s="1034"/>
      <c r="M560" s="1034"/>
      <c r="N560" s="1034"/>
      <c r="O560" s="1034"/>
      <c r="P560" s="1034"/>
      <c r="Q560" s="1034"/>
      <c r="R560" s="1034"/>
      <c r="S560" s="1034"/>
      <c r="T560" s="1034"/>
      <c r="U560" s="1034"/>
      <c r="V560" s="1034"/>
      <c r="W560" s="1034"/>
      <c r="X560" s="1034"/>
      <c r="Y560" s="1034"/>
      <c r="Z560" s="1034"/>
      <c r="AA560" s="1034"/>
      <c r="AB560" s="1034"/>
      <c r="AC560" s="1034"/>
      <c r="AD560" s="1034"/>
      <c r="AE560" s="1034"/>
      <c r="AF560" s="1034"/>
      <c r="AG560" s="1034"/>
      <c r="AH560" s="1034"/>
      <c r="AI560" s="1034"/>
      <c r="AJ560" s="1034"/>
      <c r="AK560" s="1034"/>
      <c r="AL560" s="1034"/>
      <c r="AM560" s="1034"/>
      <c r="AN560" s="1034"/>
      <c r="AO560" s="1034"/>
      <c r="AP560" s="1034"/>
      <c r="AQ560" s="1034"/>
      <c r="AR560" s="1034"/>
      <c r="AS560" s="1034"/>
      <c r="AT560" s="1034"/>
      <c r="AU560" s="1034"/>
      <c r="AV560" s="1034"/>
      <c r="AW560" s="1034"/>
      <c r="AX560" s="1034"/>
      <c r="AY560" s="1034"/>
      <c r="AZ560" s="1034"/>
      <c r="BA560" s="1034"/>
      <c r="BB560" s="1034"/>
      <c r="BC560" s="1034"/>
      <c r="BD560" s="1034"/>
      <c r="BE560" s="1034"/>
      <c r="BF560" s="1034"/>
      <c r="BG560" s="1034"/>
      <c r="BH560" s="1034"/>
    </row>
    <row r="561" spans="1:60" s="2" customFormat="1">
      <c r="A561" s="1148"/>
      <c r="B561" s="1034"/>
      <c r="C561" s="1034"/>
      <c r="D561" s="1034"/>
      <c r="E561" s="1034"/>
      <c r="F561" s="1034"/>
      <c r="G561" s="1034"/>
      <c r="H561" s="1034"/>
      <c r="I561" s="1034"/>
      <c r="J561" s="1034"/>
      <c r="K561" s="1034"/>
      <c r="L561" s="1034"/>
      <c r="M561" s="1034"/>
      <c r="N561" s="1034"/>
      <c r="O561" s="1034"/>
      <c r="P561" s="1034"/>
      <c r="Q561" s="1034"/>
      <c r="R561" s="1034"/>
      <c r="S561" s="1034"/>
      <c r="T561" s="1034"/>
      <c r="U561" s="1034"/>
      <c r="V561" s="1034"/>
      <c r="W561" s="1034"/>
      <c r="X561" s="1034"/>
      <c r="Y561" s="1034"/>
      <c r="Z561" s="1034"/>
      <c r="AA561" s="1034"/>
      <c r="AB561" s="1034"/>
      <c r="AC561" s="1034"/>
      <c r="AD561" s="1034"/>
      <c r="AE561" s="1034"/>
      <c r="AF561" s="1034"/>
      <c r="AG561" s="1034"/>
      <c r="AH561" s="1034"/>
      <c r="AI561" s="1034"/>
      <c r="AJ561" s="1034"/>
      <c r="AK561" s="1034"/>
      <c r="AL561" s="1034"/>
      <c r="AM561" s="1034"/>
      <c r="AN561" s="1034"/>
      <c r="AO561" s="1034"/>
      <c r="AP561" s="1034"/>
      <c r="AQ561" s="1034"/>
      <c r="AR561" s="1034"/>
      <c r="AS561" s="1034"/>
      <c r="AT561" s="1034"/>
      <c r="AU561" s="1034"/>
      <c r="AV561" s="1034"/>
      <c r="AW561" s="1034"/>
      <c r="AX561" s="1034"/>
      <c r="AY561" s="1034"/>
      <c r="AZ561" s="1034"/>
      <c r="BA561" s="1034"/>
      <c r="BB561" s="1034"/>
      <c r="BC561" s="1034"/>
      <c r="BD561" s="1034"/>
      <c r="BE561" s="1034"/>
      <c r="BF561" s="1034"/>
      <c r="BG561" s="1034"/>
      <c r="BH561" s="1034"/>
    </row>
    <row r="562" spans="1:60" s="2" customFormat="1">
      <c r="A562" s="1148"/>
      <c r="B562" s="1034"/>
      <c r="C562" s="1034"/>
      <c r="D562" s="1034"/>
      <c r="E562" s="1034"/>
      <c r="F562" s="1034"/>
      <c r="G562" s="1034"/>
      <c r="H562" s="1034"/>
      <c r="I562" s="1034"/>
      <c r="J562" s="1034"/>
      <c r="K562" s="1034"/>
      <c r="L562" s="1034"/>
      <c r="M562" s="1034"/>
      <c r="N562" s="1034"/>
      <c r="O562" s="1034"/>
      <c r="P562" s="1034"/>
      <c r="Q562" s="1034"/>
      <c r="R562" s="1034"/>
      <c r="S562" s="1034"/>
      <c r="T562" s="1034"/>
      <c r="U562" s="1034"/>
      <c r="V562" s="1034"/>
      <c r="W562" s="1034"/>
      <c r="X562" s="1034"/>
      <c r="Y562" s="1034"/>
      <c r="Z562" s="1034"/>
      <c r="AA562" s="1034"/>
      <c r="AB562" s="1034"/>
      <c r="AC562" s="1034"/>
      <c r="AD562" s="1034"/>
      <c r="AE562" s="1034"/>
      <c r="AF562" s="1034"/>
      <c r="AG562" s="1034"/>
      <c r="AH562" s="1034"/>
      <c r="AI562" s="1034"/>
      <c r="AJ562" s="1034"/>
      <c r="AK562" s="1034"/>
      <c r="AL562" s="1034"/>
      <c r="AM562" s="1034"/>
      <c r="AN562" s="1034"/>
      <c r="AO562" s="1034"/>
      <c r="AP562" s="1034"/>
      <c r="AQ562" s="1034"/>
      <c r="AR562" s="1034"/>
      <c r="AS562" s="1034"/>
      <c r="AT562" s="1034"/>
      <c r="AU562" s="1034"/>
      <c r="AV562" s="1034"/>
      <c r="AW562" s="1034"/>
      <c r="AX562" s="1034"/>
      <c r="AY562" s="1034"/>
      <c r="AZ562" s="1034"/>
      <c r="BA562" s="1034"/>
      <c r="BB562" s="1034"/>
      <c r="BC562" s="1034"/>
      <c r="BD562" s="1034"/>
      <c r="BE562" s="1034"/>
      <c r="BF562" s="1034"/>
      <c r="BG562" s="1034"/>
      <c r="BH562" s="1034"/>
    </row>
    <row r="563" spans="1:60" s="2" customFormat="1">
      <c r="A563" s="1148"/>
      <c r="B563" s="1034"/>
      <c r="C563" s="1034"/>
      <c r="D563" s="1034"/>
      <c r="E563" s="1034"/>
      <c r="F563" s="1034"/>
      <c r="G563" s="1034"/>
      <c r="H563" s="1034"/>
      <c r="I563" s="1034"/>
      <c r="J563" s="1034"/>
      <c r="K563" s="1034"/>
      <c r="L563" s="1034"/>
      <c r="M563" s="1034"/>
      <c r="N563" s="1034"/>
      <c r="O563" s="1034"/>
      <c r="P563" s="1034"/>
      <c r="Q563" s="1034"/>
      <c r="R563" s="1034"/>
      <c r="S563" s="1034"/>
      <c r="T563" s="1034"/>
      <c r="U563" s="1034"/>
      <c r="V563" s="1034"/>
      <c r="W563" s="1034"/>
      <c r="X563" s="1034"/>
      <c r="Y563" s="1034"/>
      <c r="Z563" s="1034"/>
      <c r="AA563" s="1034"/>
      <c r="AB563" s="1034"/>
      <c r="AC563" s="1034"/>
      <c r="AD563" s="1034"/>
      <c r="AE563" s="1034"/>
      <c r="AF563" s="1034"/>
      <c r="AG563" s="1034"/>
      <c r="AH563" s="1034"/>
      <c r="AI563" s="1034"/>
      <c r="AJ563" s="1034"/>
      <c r="AK563" s="1034"/>
      <c r="AL563" s="1034"/>
      <c r="AM563" s="1034"/>
      <c r="AN563" s="1034"/>
      <c r="AO563" s="1034"/>
      <c r="AP563" s="1034"/>
      <c r="AQ563" s="1034"/>
      <c r="AR563" s="1034"/>
      <c r="AS563" s="1034"/>
      <c r="AT563" s="1034"/>
      <c r="AU563" s="1034"/>
      <c r="AV563" s="1034"/>
      <c r="AW563" s="1034"/>
      <c r="AX563" s="1034"/>
      <c r="AY563" s="1034"/>
      <c r="AZ563" s="1034"/>
      <c r="BA563" s="1034"/>
      <c r="BB563" s="1034"/>
      <c r="BC563" s="1034"/>
      <c r="BD563" s="1034"/>
      <c r="BE563" s="1034"/>
      <c r="BF563" s="1034"/>
      <c r="BG563" s="1034"/>
      <c r="BH563" s="1034"/>
    </row>
    <row r="564" spans="1:60" s="2" customFormat="1">
      <c r="A564" s="1148"/>
      <c r="B564" s="1034"/>
      <c r="C564" s="1034"/>
      <c r="D564" s="1034"/>
      <c r="E564" s="1034"/>
      <c r="F564" s="1034"/>
      <c r="G564" s="1034"/>
      <c r="H564" s="1034"/>
      <c r="I564" s="1034"/>
      <c r="J564" s="1034"/>
      <c r="K564" s="1034"/>
      <c r="L564" s="1034"/>
      <c r="M564" s="1034"/>
      <c r="N564" s="1034"/>
      <c r="O564" s="1034"/>
      <c r="P564" s="1034"/>
      <c r="Q564" s="1034"/>
      <c r="R564" s="1034"/>
      <c r="S564" s="1034"/>
      <c r="T564" s="1034"/>
      <c r="U564" s="1034"/>
      <c r="V564" s="1034"/>
      <c r="W564" s="1034"/>
      <c r="X564" s="1034"/>
      <c r="Y564" s="1034"/>
      <c r="Z564" s="1034"/>
      <c r="AA564" s="1034"/>
      <c r="AB564" s="1034"/>
      <c r="AC564" s="1034"/>
      <c r="AD564" s="1034"/>
      <c r="AE564" s="1034"/>
      <c r="AF564" s="1034"/>
      <c r="AG564" s="1034"/>
      <c r="AH564" s="1034"/>
      <c r="AI564" s="1034"/>
      <c r="AJ564" s="1034"/>
      <c r="AK564" s="1034"/>
      <c r="AL564" s="1034"/>
      <c r="AM564" s="1034"/>
      <c r="AN564" s="1034"/>
      <c r="AO564" s="1034"/>
      <c r="AP564" s="1034"/>
      <c r="AQ564" s="1034"/>
      <c r="AR564" s="1034"/>
      <c r="AS564" s="1034"/>
      <c r="AT564" s="1034"/>
      <c r="AU564" s="1034"/>
      <c r="AV564" s="1034"/>
      <c r="AW564" s="1034"/>
      <c r="AX564" s="1034"/>
      <c r="AY564" s="1034"/>
      <c r="AZ564" s="1034"/>
      <c r="BA564" s="1034"/>
      <c r="BB564" s="1034"/>
      <c r="BC564" s="1034"/>
      <c r="BD564" s="1034"/>
      <c r="BE564" s="1034"/>
      <c r="BF564" s="1034"/>
      <c r="BG564" s="1034"/>
      <c r="BH564" s="1034"/>
    </row>
    <row r="565" spans="1:60" s="2" customFormat="1">
      <c r="A565" s="1148"/>
      <c r="B565" s="1034"/>
      <c r="C565" s="1034"/>
      <c r="D565" s="1034"/>
      <c r="E565" s="1034"/>
      <c r="F565" s="1034"/>
      <c r="G565" s="1034"/>
      <c r="H565" s="1034"/>
      <c r="I565" s="1034"/>
      <c r="J565" s="1034"/>
      <c r="K565" s="1034"/>
      <c r="L565" s="1034"/>
      <c r="M565" s="1034"/>
      <c r="N565" s="1034"/>
      <c r="O565" s="1034"/>
      <c r="P565" s="1034"/>
      <c r="Q565" s="1034"/>
      <c r="R565" s="1034"/>
      <c r="S565" s="1034"/>
      <c r="T565" s="1034"/>
      <c r="U565" s="1034"/>
      <c r="V565" s="1034"/>
      <c r="W565" s="1034"/>
      <c r="X565" s="1034"/>
      <c r="Y565" s="1034"/>
      <c r="Z565" s="1034"/>
      <c r="AA565" s="1034"/>
      <c r="AB565" s="1034"/>
      <c r="AC565" s="1034"/>
      <c r="AD565" s="1034"/>
      <c r="AE565" s="1034"/>
      <c r="AF565" s="1034"/>
      <c r="AG565" s="1034"/>
      <c r="AH565" s="1034"/>
      <c r="AI565" s="1034"/>
      <c r="AJ565" s="1034"/>
      <c r="AK565" s="1034"/>
      <c r="AL565" s="1034"/>
      <c r="AM565" s="1034"/>
      <c r="AN565" s="1034"/>
      <c r="AO565" s="1034"/>
      <c r="AP565" s="1034"/>
      <c r="AQ565" s="1034"/>
      <c r="AR565" s="1034"/>
      <c r="AS565" s="1034"/>
      <c r="AT565" s="1034"/>
      <c r="AU565" s="1034"/>
      <c r="AV565" s="1034"/>
      <c r="AW565" s="1034"/>
      <c r="AX565" s="1034"/>
      <c r="AY565" s="1034"/>
      <c r="AZ565" s="1034"/>
      <c r="BA565" s="1034"/>
      <c r="BB565" s="1034"/>
      <c r="BC565" s="1034"/>
      <c r="BD565" s="1034"/>
      <c r="BE565" s="1034"/>
      <c r="BF565" s="1034"/>
      <c r="BG565" s="1034"/>
      <c r="BH565" s="1034"/>
    </row>
    <row r="566" spans="1:60" s="2" customFormat="1">
      <c r="A566" s="1148"/>
      <c r="B566" s="1034"/>
      <c r="C566" s="1034"/>
      <c r="D566" s="1034"/>
      <c r="E566" s="1034"/>
      <c r="F566" s="1034"/>
      <c r="G566" s="1034"/>
      <c r="H566" s="1034"/>
      <c r="I566" s="1034"/>
      <c r="J566" s="1034"/>
      <c r="K566" s="1034"/>
      <c r="L566" s="1034"/>
      <c r="M566" s="1034"/>
      <c r="N566" s="1034"/>
      <c r="O566" s="1034"/>
      <c r="P566" s="1034"/>
      <c r="Q566" s="1034"/>
      <c r="R566" s="1034"/>
      <c r="S566" s="1034"/>
      <c r="T566" s="1034"/>
      <c r="U566" s="1034"/>
      <c r="V566" s="1034"/>
      <c r="W566" s="1034"/>
      <c r="X566" s="1034"/>
      <c r="Y566" s="1034"/>
      <c r="Z566" s="1034"/>
      <c r="AA566" s="1034"/>
      <c r="AB566" s="1034"/>
      <c r="AC566" s="1034"/>
      <c r="AD566" s="1034"/>
      <c r="AE566" s="1034"/>
      <c r="AF566" s="1034"/>
      <c r="AG566" s="1034"/>
      <c r="AH566" s="1034"/>
      <c r="AI566" s="1034"/>
      <c r="AJ566" s="1034"/>
      <c r="AK566" s="1034"/>
      <c r="AL566" s="1034"/>
      <c r="AM566" s="1034"/>
      <c r="AN566" s="1034"/>
      <c r="AO566" s="1034"/>
      <c r="AP566" s="1034"/>
      <c r="AQ566" s="1034"/>
      <c r="AR566" s="1034"/>
      <c r="AS566" s="1034"/>
      <c r="AT566" s="1034"/>
      <c r="AU566" s="1034"/>
      <c r="AV566" s="1034"/>
      <c r="AW566" s="1034"/>
      <c r="AX566" s="1034"/>
      <c r="AY566" s="1034"/>
      <c r="AZ566" s="1034"/>
      <c r="BA566" s="1034"/>
      <c r="BB566" s="1034"/>
      <c r="BC566" s="1034"/>
      <c r="BD566" s="1034"/>
      <c r="BE566" s="1034"/>
      <c r="BF566" s="1034"/>
      <c r="BG566" s="1034"/>
      <c r="BH566" s="1034"/>
    </row>
    <row r="567" spans="1:60" s="2" customFormat="1">
      <c r="A567" s="1148"/>
      <c r="B567" s="1034"/>
      <c r="C567" s="1034"/>
      <c r="D567" s="1034"/>
      <c r="E567" s="1034"/>
      <c r="F567" s="1034"/>
      <c r="G567" s="1034"/>
      <c r="H567" s="1034"/>
      <c r="I567" s="1034"/>
      <c r="J567" s="1034"/>
      <c r="K567" s="1034"/>
      <c r="L567" s="1034"/>
      <c r="M567" s="1034"/>
      <c r="N567" s="1034"/>
      <c r="O567" s="1034"/>
      <c r="P567" s="1034"/>
      <c r="Q567" s="1034"/>
      <c r="R567" s="1034"/>
      <c r="S567" s="1034"/>
      <c r="T567" s="1034"/>
      <c r="U567" s="1034"/>
      <c r="V567" s="1034"/>
      <c r="W567" s="1034"/>
      <c r="X567" s="1034"/>
      <c r="Y567" s="1034"/>
      <c r="Z567" s="1034"/>
      <c r="AA567" s="1034"/>
      <c r="AB567" s="1034"/>
      <c r="AC567" s="1034"/>
      <c r="AD567" s="1034"/>
      <c r="AE567" s="1034"/>
      <c r="AF567" s="1034"/>
      <c r="AG567" s="1034"/>
      <c r="AH567" s="1034"/>
      <c r="AI567" s="1034"/>
      <c r="AJ567" s="1034"/>
      <c r="AK567" s="1034"/>
      <c r="AL567" s="1034"/>
      <c r="AM567" s="1034"/>
      <c r="AN567" s="1034"/>
      <c r="AO567" s="1034"/>
      <c r="AP567" s="1034"/>
      <c r="AQ567" s="1034"/>
      <c r="AR567" s="1034"/>
      <c r="AS567" s="1034"/>
      <c r="AT567" s="1034"/>
      <c r="AU567" s="1034"/>
      <c r="AV567" s="1034"/>
      <c r="AW567" s="1034"/>
      <c r="AX567" s="1034"/>
      <c r="AY567" s="1034"/>
      <c r="AZ567" s="1034"/>
      <c r="BA567" s="1034"/>
      <c r="BB567" s="1034"/>
      <c r="BC567" s="1034"/>
      <c r="BD567" s="1034"/>
      <c r="BE567" s="1034"/>
      <c r="BF567" s="1034"/>
      <c r="BG567" s="1034"/>
      <c r="BH567" s="1034"/>
    </row>
    <row r="568" spans="1:60" s="2" customFormat="1">
      <c r="A568" s="1148"/>
      <c r="B568" s="1034"/>
      <c r="C568" s="1034"/>
      <c r="D568" s="1034"/>
      <c r="E568" s="1034"/>
      <c r="F568" s="1034"/>
      <c r="G568" s="1034"/>
      <c r="H568" s="1034"/>
      <c r="I568" s="1034"/>
      <c r="J568" s="1034"/>
      <c r="K568" s="1034"/>
      <c r="L568" s="1034"/>
      <c r="M568" s="1034"/>
      <c r="N568" s="1034"/>
      <c r="O568" s="1034"/>
      <c r="P568" s="1034"/>
      <c r="Q568" s="1034"/>
      <c r="R568" s="1034"/>
      <c r="S568" s="1034"/>
      <c r="T568" s="1034"/>
      <c r="U568" s="1034"/>
      <c r="V568" s="1034"/>
      <c r="W568" s="1034"/>
      <c r="X568" s="1034"/>
      <c r="Y568" s="1034"/>
      <c r="Z568" s="1034"/>
      <c r="AA568" s="1034"/>
      <c r="AB568" s="1034"/>
      <c r="AC568" s="1034"/>
      <c r="AD568" s="1034"/>
      <c r="AE568" s="1034"/>
      <c r="AF568" s="1034"/>
      <c r="AG568" s="1034"/>
      <c r="AH568" s="1034"/>
      <c r="AI568" s="1034"/>
      <c r="AJ568" s="1034"/>
      <c r="AK568" s="1034"/>
      <c r="AL568" s="1034"/>
      <c r="AM568" s="1034"/>
      <c r="AN568" s="1034"/>
      <c r="AO568" s="1034"/>
      <c r="AP568" s="1034"/>
      <c r="AQ568" s="1034"/>
      <c r="AR568" s="1034"/>
      <c r="AS568" s="1034"/>
      <c r="AT568" s="1034"/>
      <c r="AU568" s="1034"/>
      <c r="AV568" s="1034"/>
      <c r="AW568" s="1034"/>
      <c r="AX568" s="1034"/>
      <c r="AY568" s="1034"/>
      <c r="AZ568" s="1034"/>
      <c r="BA568" s="1034"/>
      <c r="BB568" s="1034"/>
      <c r="BC568" s="1034"/>
      <c r="BD568" s="1034"/>
      <c r="BE568" s="1034"/>
      <c r="BF568" s="1034"/>
      <c r="BG568" s="1034"/>
      <c r="BH568" s="1034"/>
    </row>
    <row r="569" spans="1:60" s="2" customFormat="1">
      <c r="A569" s="1148"/>
      <c r="B569" s="1034"/>
      <c r="C569" s="1034"/>
      <c r="D569" s="1034"/>
      <c r="E569" s="1034"/>
      <c r="F569" s="1034"/>
      <c r="G569" s="1034"/>
      <c r="H569" s="1034"/>
      <c r="I569" s="1034"/>
      <c r="J569" s="1034"/>
      <c r="K569" s="1034"/>
      <c r="L569" s="1034"/>
      <c r="M569" s="1034"/>
      <c r="N569" s="1034"/>
      <c r="O569" s="1034"/>
      <c r="P569" s="1034"/>
      <c r="Q569" s="1034"/>
      <c r="R569" s="1034"/>
      <c r="S569" s="1034"/>
      <c r="T569" s="1034"/>
      <c r="U569" s="1034"/>
      <c r="V569" s="1034"/>
      <c r="W569" s="1034"/>
      <c r="X569" s="1034"/>
      <c r="Y569" s="1034"/>
      <c r="Z569" s="1034"/>
      <c r="AA569" s="1034"/>
      <c r="AB569" s="1034"/>
      <c r="AC569" s="1034"/>
      <c r="AD569" s="1034"/>
      <c r="AE569" s="1034"/>
      <c r="AF569" s="1034"/>
      <c r="AG569" s="1034"/>
      <c r="AH569" s="1034"/>
      <c r="AI569" s="1034"/>
      <c r="AJ569" s="1034"/>
      <c r="AK569" s="1034"/>
      <c r="AL569" s="1034"/>
      <c r="AM569" s="1034"/>
      <c r="AN569" s="1034"/>
      <c r="AO569" s="1034"/>
      <c r="AP569" s="1034"/>
      <c r="AQ569" s="1034"/>
      <c r="AR569" s="1034"/>
      <c r="AS569" s="1034"/>
      <c r="AT569" s="1034"/>
      <c r="AU569" s="1034"/>
      <c r="AV569" s="1034"/>
      <c r="AW569" s="1034"/>
      <c r="AX569" s="1034"/>
      <c r="AY569" s="1034"/>
      <c r="AZ569" s="1034"/>
      <c r="BA569" s="1034"/>
      <c r="BB569" s="1034"/>
      <c r="BC569" s="1034"/>
      <c r="BD569" s="1034"/>
      <c r="BE569" s="1034"/>
      <c r="BF569" s="1034"/>
      <c r="BG569" s="1034"/>
      <c r="BH569" s="1034"/>
    </row>
    <row r="570" spans="1:60" s="2" customFormat="1">
      <c r="A570" s="1148"/>
      <c r="B570" s="1034"/>
      <c r="C570" s="1034"/>
      <c r="D570" s="1034"/>
      <c r="E570" s="1034"/>
      <c r="F570" s="1034"/>
      <c r="G570" s="1034"/>
      <c r="H570" s="1034"/>
      <c r="I570" s="1034"/>
      <c r="J570" s="1034"/>
      <c r="K570" s="1034"/>
      <c r="L570" s="1034"/>
      <c r="M570" s="1034"/>
      <c r="N570" s="1034"/>
      <c r="O570" s="1034"/>
      <c r="P570" s="1034"/>
      <c r="Q570" s="1034"/>
      <c r="R570" s="1034"/>
      <c r="S570" s="1034"/>
      <c r="T570" s="1034"/>
      <c r="U570" s="1034"/>
      <c r="V570" s="1034"/>
      <c r="W570" s="1034"/>
      <c r="X570" s="1034"/>
      <c r="Y570" s="1034"/>
      <c r="Z570" s="1034"/>
      <c r="AA570" s="1034"/>
      <c r="AB570" s="1034"/>
      <c r="AC570" s="1034"/>
      <c r="AD570" s="1034"/>
      <c r="AE570" s="1034"/>
      <c r="AF570" s="1034"/>
      <c r="AG570" s="1034"/>
      <c r="AH570" s="1034"/>
      <c r="AI570" s="1034"/>
      <c r="AJ570" s="1034"/>
      <c r="AK570" s="1034"/>
      <c r="AL570" s="1034"/>
      <c r="AM570" s="1034"/>
      <c r="AN570" s="1034"/>
      <c r="AO570" s="1034"/>
      <c r="AP570" s="1034"/>
      <c r="AQ570" s="1034"/>
      <c r="AR570" s="1034"/>
      <c r="AS570" s="1034"/>
      <c r="AT570" s="1034"/>
      <c r="AU570" s="1034"/>
      <c r="AV570" s="1034"/>
      <c r="AW570" s="1034"/>
      <c r="AX570" s="1034"/>
      <c r="AY570" s="1034"/>
      <c r="AZ570" s="1034"/>
      <c r="BA570" s="1034"/>
      <c r="BB570" s="1034"/>
      <c r="BC570" s="1034"/>
      <c r="BD570" s="1034"/>
      <c r="BE570" s="1034"/>
      <c r="BF570" s="1034"/>
      <c r="BG570" s="1034"/>
      <c r="BH570" s="1034"/>
    </row>
    <row r="571" spans="1:60" s="2" customFormat="1">
      <c r="A571" s="1148"/>
      <c r="B571" s="1034"/>
      <c r="C571" s="1034"/>
      <c r="D571" s="1034"/>
      <c r="E571" s="1034"/>
      <c r="F571" s="1034"/>
      <c r="G571" s="1034"/>
      <c r="H571" s="1034"/>
      <c r="I571" s="1034"/>
      <c r="J571" s="1034"/>
      <c r="K571" s="1034"/>
      <c r="L571" s="1034"/>
      <c r="M571" s="1034"/>
      <c r="N571" s="1034"/>
      <c r="O571" s="1034"/>
      <c r="P571" s="1034"/>
      <c r="Q571" s="1034"/>
      <c r="R571" s="1034"/>
      <c r="S571" s="1034"/>
      <c r="T571" s="1034"/>
      <c r="U571" s="1034"/>
      <c r="V571" s="1034"/>
      <c r="W571" s="1034"/>
      <c r="X571" s="1034"/>
      <c r="Y571" s="1034"/>
      <c r="Z571" s="1034"/>
      <c r="AA571" s="1034"/>
      <c r="AB571" s="1034"/>
      <c r="AC571" s="1034"/>
      <c r="AD571" s="1034"/>
      <c r="AE571" s="1034"/>
      <c r="AF571" s="1034"/>
      <c r="AG571" s="1034"/>
      <c r="AH571" s="1034"/>
      <c r="AI571" s="1034"/>
      <c r="AJ571" s="1034"/>
      <c r="AK571" s="1034"/>
      <c r="AL571" s="1034"/>
      <c r="AM571" s="1034"/>
      <c r="AN571" s="1034"/>
      <c r="AO571" s="1034"/>
      <c r="AP571" s="1034"/>
      <c r="AQ571" s="1034"/>
      <c r="AR571" s="1034"/>
      <c r="AS571" s="1034"/>
      <c r="AT571" s="1034"/>
      <c r="AU571" s="1034"/>
      <c r="AV571" s="1034"/>
      <c r="AW571" s="1034"/>
      <c r="AX571" s="1034"/>
      <c r="AY571" s="1034"/>
      <c r="AZ571" s="1034"/>
      <c r="BA571" s="1034"/>
      <c r="BB571" s="1034"/>
      <c r="BC571" s="1034"/>
      <c r="BD571" s="1034"/>
      <c r="BE571" s="1034"/>
      <c r="BF571" s="1034"/>
      <c r="BG571" s="1034"/>
      <c r="BH571" s="1034"/>
    </row>
    <row r="572" spans="1:60" s="2" customFormat="1">
      <c r="A572" s="1148"/>
      <c r="B572" s="1034"/>
      <c r="C572" s="1034"/>
      <c r="D572" s="1034"/>
      <c r="E572" s="1034"/>
      <c r="F572" s="1034"/>
      <c r="G572" s="1034"/>
      <c r="H572" s="1034"/>
      <c r="I572" s="1034"/>
      <c r="J572" s="1034"/>
      <c r="K572" s="1034"/>
      <c r="L572" s="1034"/>
      <c r="M572" s="1034"/>
      <c r="N572" s="1034"/>
      <c r="O572" s="1034"/>
      <c r="P572" s="1034"/>
      <c r="Q572" s="1034"/>
      <c r="R572" s="1034"/>
      <c r="S572" s="1034"/>
      <c r="T572" s="1034"/>
      <c r="U572" s="1034"/>
      <c r="V572" s="1034"/>
      <c r="W572" s="1034"/>
      <c r="X572" s="1034"/>
      <c r="Y572" s="1034"/>
      <c r="Z572" s="1034"/>
      <c r="AA572" s="1034"/>
      <c r="AB572" s="1034"/>
      <c r="AC572" s="1034"/>
      <c r="AD572" s="1034"/>
      <c r="AE572" s="1034"/>
      <c r="AF572" s="1034"/>
      <c r="AG572" s="1034"/>
      <c r="AH572" s="1034"/>
      <c r="AI572" s="1034"/>
      <c r="AJ572" s="1034"/>
      <c r="AK572" s="1034"/>
      <c r="AL572" s="1034"/>
      <c r="AM572" s="1034"/>
      <c r="AN572" s="1034"/>
      <c r="AO572" s="1034"/>
      <c r="AP572" s="1034"/>
      <c r="AQ572" s="1034"/>
      <c r="AR572" s="1034"/>
      <c r="AS572" s="1034"/>
      <c r="AT572" s="1034"/>
      <c r="AU572" s="1034"/>
      <c r="AV572" s="1034"/>
      <c r="AW572" s="1034"/>
      <c r="AX572" s="1034"/>
      <c r="AY572" s="1034"/>
      <c r="AZ572" s="1034"/>
      <c r="BA572" s="1034"/>
      <c r="BB572" s="1034"/>
      <c r="BC572" s="1034"/>
      <c r="BD572" s="1034"/>
      <c r="BE572" s="1034"/>
      <c r="BF572" s="1034"/>
      <c r="BG572" s="1034"/>
      <c r="BH572" s="1034"/>
    </row>
    <row r="573" spans="1:60" s="2" customFormat="1">
      <c r="A573" s="1148"/>
      <c r="B573" s="1034"/>
      <c r="C573" s="1034"/>
      <c r="D573" s="1034"/>
      <c r="E573" s="1034"/>
      <c r="F573" s="1034"/>
      <c r="G573" s="1034"/>
      <c r="H573" s="1034"/>
      <c r="I573" s="1034"/>
      <c r="J573" s="1034"/>
      <c r="K573" s="1034"/>
      <c r="L573" s="1034"/>
      <c r="M573" s="1034"/>
      <c r="N573" s="1034"/>
      <c r="O573" s="1034"/>
      <c r="P573" s="1034"/>
      <c r="Q573" s="1034"/>
      <c r="R573" s="1034"/>
      <c r="S573" s="1034"/>
      <c r="T573" s="1034"/>
      <c r="U573" s="1034"/>
      <c r="V573" s="1034"/>
      <c r="W573" s="1034"/>
      <c r="X573" s="1034"/>
      <c r="Y573" s="1034"/>
      <c r="Z573" s="1034"/>
      <c r="AA573" s="1034"/>
      <c r="AB573" s="1034"/>
      <c r="AC573" s="1034"/>
      <c r="AD573" s="1034"/>
      <c r="AE573" s="1034"/>
      <c r="AF573" s="1034"/>
      <c r="AG573" s="1034"/>
      <c r="AH573" s="1034"/>
      <c r="AI573" s="1034"/>
      <c r="AJ573" s="1034"/>
      <c r="AK573" s="1034"/>
      <c r="AL573" s="1034"/>
      <c r="AM573" s="1034"/>
      <c r="AN573" s="1034"/>
      <c r="AO573" s="1034"/>
      <c r="AP573" s="1034"/>
      <c r="AQ573" s="1034"/>
      <c r="AR573" s="1034"/>
      <c r="AS573" s="1034"/>
      <c r="AT573" s="1034"/>
      <c r="AU573" s="1034"/>
      <c r="AV573" s="1034"/>
      <c r="AW573" s="1034"/>
      <c r="AX573" s="1034"/>
      <c r="AY573" s="1034"/>
      <c r="AZ573" s="1034"/>
      <c r="BA573" s="1034"/>
      <c r="BB573" s="1034"/>
      <c r="BC573" s="1034"/>
      <c r="BD573" s="1034"/>
      <c r="BE573" s="1034"/>
      <c r="BF573" s="1034"/>
      <c r="BG573" s="1034"/>
      <c r="BH573" s="1034"/>
    </row>
    <row r="574" spans="1:60" s="2" customFormat="1">
      <c r="A574" s="1148"/>
      <c r="B574" s="1034"/>
      <c r="C574" s="1034"/>
      <c r="D574" s="1034"/>
      <c r="E574" s="1034"/>
      <c r="F574" s="1034"/>
      <c r="G574" s="1034"/>
      <c r="H574" s="1034"/>
      <c r="I574" s="1034"/>
      <c r="J574" s="1034"/>
      <c r="K574" s="1034"/>
      <c r="L574" s="1034"/>
      <c r="M574" s="1034"/>
      <c r="N574" s="1034"/>
      <c r="O574" s="1034"/>
      <c r="P574" s="1034"/>
      <c r="Q574" s="1034"/>
      <c r="R574" s="1034"/>
      <c r="S574" s="1034"/>
      <c r="T574" s="1034"/>
      <c r="U574" s="1034"/>
      <c r="V574" s="1034"/>
      <c r="W574" s="1034"/>
      <c r="X574" s="1034"/>
      <c r="Y574" s="1034"/>
      <c r="Z574" s="1034"/>
      <c r="AA574" s="1034"/>
      <c r="AB574" s="1034"/>
      <c r="AC574" s="1034"/>
      <c r="AD574" s="1034"/>
      <c r="AE574" s="1034"/>
      <c r="AF574" s="1034"/>
      <c r="AG574" s="1034"/>
      <c r="AH574" s="1034"/>
      <c r="AI574" s="1034"/>
      <c r="AJ574" s="1034"/>
      <c r="AK574" s="1034"/>
      <c r="AL574" s="1034"/>
      <c r="AM574" s="1034"/>
      <c r="AN574" s="1034"/>
      <c r="AO574" s="1034"/>
      <c r="AP574" s="1034"/>
      <c r="AQ574" s="1034"/>
      <c r="AR574" s="1034"/>
      <c r="AS574" s="1034"/>
      <c r="AT574" s="1034"/>
      <c r="AU574" s="1034"/>
      <c r="AV574" s="1034"/>
      <c r="AW574" s="1034"/>
      <c r="AX574" s="1034"/>
      <c r="AY574" s="1034"/>
      <c r="AZ574" s="1034"/>
      <c r="BA574" s="1034"/>
      <c r="BB574" s="1034"/>
      <c r="BC574" s="1034"/>
      <c r="BD574" s="1034"/>
      <c r="BE574" s="1034"/>
      <c r="BF574" s="1034"/>
      <c r="BG574" s="1034"/>
      <c r="BH574" s="1034"/>
    </row>
    <row r="575" spans="1:60" s="2" customFormat="1">
      <c r="A575" s="1148"/>
      <c r="B575" s="1034"/>
      <c r="C575" s="1034"/>
      <c r="D575" s="1034"/>
      <c r="E575" s="1034"/>
      <c r="F575" s="1034"/>
      <c r="G575" s="1034"/>
      <c r="H575" s="1034"/>
      <c r="I575" s="1034"/>
      <c r="J575" s="1034"/>
      <c r="K575" s="1034"/>
      <c r="L575" s="1034"/>
      <c r="M575" s="1034"/>
      <c r="N575" s="1034"/>
      <c r="O575" s="1034"/>
      <c r="P575" s="1034"/>
      <c r="Q575" s="1034"/>
      <c r="R575" s="1034"/>
      <c r="S575" s="1034"/>
      <c r="T575" s="1034"/>
      <c r="U575" s="1034"/>
      <c r="V575" s="1034"/>
      <c r="W575" s="1034"/>
      <c r="X575" s="1034"/>
      <c r="Y575" s="1034"/>
      <c r="Z575" s="1034"/>
      <c r="AA575" s="1034"/>
      <c r="AB575" s="1034"/>
      <c r="AC575" s="1034"/>
      <c r="AD575" s="1034"/>
      <c r="AE575" s="1034"/>
      <c r="AF575" s="1034"/>
      <c r="AG575" s="1034"/>
      <c r="AH575" s="1034"/>
      <c r="AI575" s="1034"/>
      <c r="AJ575" s="1034"/>
      <c r="AK575" s="1034"/>
      <c r="AL575" s="1034"/>
      <c r="AM575" s="1034"/>
      <c r="AN575" s="1034"/>
      <c r="AO575" s="1034"/>
      <c r="AP575" s="1034"/>
      <c r="AQ575" s="1034"/>
      <c r="AR575" s="1034"/>
      <c r="AS575" s="1034"/>
      <c r="AT575" s="1034"/>
      <c r="AU575" s="1034"/>
      <c r="AV575" s="1034"/>
      <c r="AW575" s="1034"/>
      <c r="AX575" s="1034"/>
      <c r="AY575" s="1034"/>
      <c r="AZ575" s="1034"/>
      <c r="BA575" s="1034"/>
      <c r="BB575" s="1034"/>
      <c r="BC575" s="1034"/>
      <c r="BD575" s="1034"/>
      <c r="BE575" s="1034"/>
      <c r="BF575" s="1034"/>
      <c r="BG575" s="1034"/>
      <c r="BH575" s="1034"/>
    </row>
    <row r="576" spans="1:60" s="2" customFormat="1">
      <c r="A576" s="1148"/>
      <c r="B576" s="1034"/>
      <c r="C576" s="1034"/>
      <c r="D576" s="1034"/>
      <c r="E576" s="1034"/>
      <c r="F576" s="1034"/>
      <c r="G576" s="1034"/>
      <c r="H576" s="1034"/>
      <c r="I576" s="1034"/>
      <c r="J576" s="1034"/>
      <c r="K576" s="1034"/>
      <c r="L576" s="1034"/>
      <c r="M576" s="1034"/>
      <c r="N576" s="1034"/>
      <c r="O576" s="1034"/>
      <c r="P576" s="1034"/>
      <c r="Q576" s="1034"/>
      <c r="R576" s="1034"/>
      <c r="S576" s="1034"/>
      <c r="T576" s="1034"/>
      <c r="U576" s="1034"/>
      <c r="V576" s="1034"/>
      <c r="W576" s="1034"/>
      <c r="X576" s="1034"/>
      <c r="Y576" s="1034"/>
      <c r="Z576" s="1034"/>
      <c r="AA576" s="1034"/>
      <c r="AB576" s="1034"/>
      <c r="AC576" s="1034"/>
      <c r="AD576" s="1034"/>
      <c r="AE576" s="1034"/>
      <c r="AF576" s="1034"/>
      <c r="AG576" s="1034"/>
      <c r="AH576" s="1034"/>
      <c r="AI576" s="1034"/>
      <c r="AJ576" s="1034"/>
      <c r="AK576" s="1034"/>
      <c r="AL576" s="1034"/>
      <c r="AM576" s="1034"/>
      <c r="AN576" s="1034"/>
      <c r="AO576" s="1034"/>
      <c r="AP576" s="1034"/>
      <c r="AQ576" s="1034"/>
      <c r="AR576" s="1034"/>
      <c r="AS576" s="1034"/>
      <c r="AT576" s="1034"/>
      <c r="AU576" s="1034"/>
      <c r="AV576" s="1034"/>
      <c r="AW576" s="1034"/>
      <c r="AX576" s="1034"/>
      <c r="AY576" s="1034"/>
      <c r="AZ576" s="1034"/>
      <c r="BA576" s="1034"/>
      <c r="BB576" s="1034"/>
      <c r="BC576" s="1034"/>
      <c r="BD576" s="1034"/>
      <c r="BE576" s="1034"/>
      <c r="BF576" s="1034"/>
      <c r="BG576" s="1034"/>
      <c r="BH576" s="1034"/>
    </row>
    <row r="577" spans="1:60" s="2" customFormat="1">
      <c r="A577" s="1148"/>
      <c r="B577" s="1034"/>
      <c r="C577" s="1034"/>
      <c r="D577" s="1034"/>
      <c r="E577" s="1034"/>
      <c r="F577" s="1034"/>
      <c r="G577" s="1034"/>
      <c r="H577" s="1034"/>
      <c r="I577" s="1034"/>
      <c r="J577" s="1034"/>
      <c r="K577" s="1034"/>
      <c r="L577" s="1034"/>
      <c r="M577" s="1034"/>
      <c r="N577" s="1034"/>
      <c r="O577" s="1034"/>
      <c r="P577" s="1034"/>
      <c r="Q577" s="1034"/>
      <c r="R577" s="1034"/>
      <c r="S577" s="1034"/>
      <c r="T577" s="1034"/>
      <c r="U577" s="1034"/>
      <c r="V577" s="1034"/>
      <c r="W577" s="1034"/>
      <c r="X577" s="1034"/>
      <c r="Y577" s="1034"/>
      <c r="Z577" s="1034"/>
      <c r="AA577" s="1034"/>
      <c r="AB577" s="1034"/>
      <c r="AC577" s="1034"/>
      <c r="AD577" s="1034"/>
      <c r="AE577" s="1034"/>
      <c r="AF577" s="1034"/>
      <c r="AG577" s="1034"/>
      <c r="AH577" s="1034"/>
      <c r="AI577" s="1034"/>
      <c r="AJ577" s="1034"/>
      <c r="AK577" s="1034"/>
      <c r="AL577" s="1034"/>
      <c r="AM577" s="1034"/>
      <c r="AN577" s="1034"/>
      <c r="AO577" s="1034"/>
      <c r="AP577" s="1034"/>
      <c r="AQ577" s="1034"/>
      <c r="AR577" s="1034"/>
      <c r="AS577" s="1034"/>
      <c r="AT577" s="1034"/>
      <c r="AU577" s="1034"/>
      <c r="AV577" s="1034"/>
      <c r="AW577" s="1034"/>
      <c r="AX577" s="1034"/>
      <c r="AY577" s="1034"/>
      <c r="AZ577" s="1034"/>
      <c r="BA577" s="1034"/>
      <c r="BB577" s="1034"/>
      <c r="BC577" s="1034"/>
      <c r="BD577" s="1034"/>
      <c r="BE577" s="1034"/>
      <c r="BF577" s="1034"/>
      <c r="BG577" s="1034"/>
      <c r="BH577" s="1034"/>
    </row>
    <row r="578" spans="1:60" s="2" customFormat="1">
      <c r="A578" s="1148"/>
      <c r="B578" s="1034"/>
      <c r="C578" s="1034"/>
      <c r="D578" s="1034"/>
      <c r="E578" s="1034"/>
      <c r="F578" s="1034"/>
      <c r="G578" s="1034"/>
      <c r="H578" s="1034"/>
      <c r="I578" s="1034"/>
      <c r="J578" s="1034"/>
      <c r="K578" s="1034"/>
      <c r="L578" s="1034"/>
      <c r="M578" s="1034"/>
      <c r="N578" s="1034"/>
      <c r="O578" s="1034"/>
      <c r="P578" s="1034"/>
      <c r="Q578" s="1034"/>
      <c r="R578" s="1034"/>
      <c r="S578" s="1034"/>
      <c r="T578" s="1034"/>
      <c r="U578" s="1034"/>
      <c r="V578" s="1034"/>
      <c r="W578" s="1034"/>
      <c r="X578" s="1034"/>
      <c r="Y578" s="1034"/>
      <c r="Z578" s="1034"/>
      <c r="AA578" s="1034"/>
      <c r="AB578" s="1034"/>
      <c r="AC578" s="1034"/>
      <c r="AD578" s="1034"/>
      <c r="AE578" s="1034"/>
      <c r="AF578" s="1034"/>
      <c r="AG578" s="1034"/>
      <c r="AH578" s="1034"/>
      <c r="AI578" s="1034"/>
      <c r="AJ578" s="1034"/>
      <c r="AK578" s="1034"/>
      <c r="AL578" s="1034"/>
      <c r="AM578" s="1034"/>
      <c r="AN578" s="1034"/>
      <c r="AO578" s="1034"/>
      <c r="AP578" s="1034"/>
      <c r="AQ578" s="1034"/>
      <c r="AR578" s="1034"/>
      <c r="AS578" s="1034"/>
      <c r="AT578" s="1034"/>
      <c r="AU578" s="1034"/>
      <c r="AV578" s="1034"/>
      <c r="AW578" s="1034"/>
      <c r="AX578" s="1034"/>
      <c r="AY578" s="1034"/>
      <c r="AZ578" s="1034"/>
      <c r="BA578" s="1034"/>
      <c r="BB578" s="1034"/>
      <c r="BC578" s="1034"/>
      <c r="BD578" s="1034"/>
      <c r="BE578" s="1034"/>
      <c r="BF578" s="1034"/>
      <c r="BG578" s="1034"/>
      <c r="BH578" s="1034"/>
    </row>
    <row r="579" spans="1:60" s="2" customFormat="1">
      <c r="A579" s="1148"/>
      <c r="B579" s="1034"/>
      <c r="C579" s="1034"/>
      <c r="D579" s="1034"/>
      <c r="E579" s="1034"/>
      <c r="F579" s="1034"/>
      <c r="G579" s="1034"/>
      <c r="H579" s="1034"/>
      <c r="I579" s="1034"/>
      <c r="J579" s="1034"/>
      <c r="K579" s="1034"/>
      <c r="L579" s="1034"/>
      <c r="M579" s="1034"/>
      <c r="N579" s="1034"/>
      <c r="O579" s="1034"/>
      <c r="P579" s="1034"/>
      <c r="Q579" s="1034"/>
      <c r="R579" s="1034"/>
      <c r="S579" s="1034"/>
      <c r="T579" s="1034"/>
      <c r="U579" s="1034"/>
      <c r="V579" s="1034"/>
      <c r="W579" s="1034"/>
      <c r="X579" s="1034"/>
      <c r="Y579" s="1034"/>
      <c r="Z579" s="1034"/>
      <c r="AA579" s="1034"/>
      <c r="AB579" s="1034"/>
      <c r="AC579" s="1034"/>
      <c r="AD579" s="1034"/>
      <c r="AE579" s="1034"/>
      <c r="AF579" s="1034"/>
      <c r="AG579" s="1034"/>
      <c r="AH579" s="1034"/>
      <c r="AI579" s="1034"/>
      <c r="AJ579" s="1034"/>
      <c r="AK579" s="1034"/>
      <c r="AL579" s="1034"/>
      <c r="AM579" s="1034"/>
      <c r="AN579" s="1034"/>
      <c r="AO579" s="1034"/>
      <c r="AP579" s="1034"/>
      <c r="AQ579" s="1034"/>
      <c r="AR579" s="1034"/>
      <c r="AS579" s="1034"/>
      <c r="AT579" s="1034"/>
      <c r="AU579" s="1034"/>
      <c r="AV579" s="1034"/>
      <c r="AW579" s="1034"/>
      <c r="AX579" s="1034"/>
      <c r="AY579" s="1034"/>
      <c r="AZ579" s="1034"/>
      <c r="BA579" s="1034"/>
      <c r="BB579" s="1034"/>
      <c r="BC579" s="1034"/>
      <c r="BD579" s="1034"/>
      <c r="BE579" s="1034"/>
      <c r="BF579" s="1034"/>
      <c r="BG579" s="1034"/>
      <c r="BH579" s="1034"/>
    </row>
    <row r="580" spans="1:60" s="2" customFormat="1">
      <c r="A580" s="1148"/>
      <c r="B580" s="1034"/>
      <c r="C580" s="1034"/>
      <c r="D580" s="1034"/>
      <c r="E580" s="1034"/>
      <c r="F580" s="1034"/>
      <c r="G580" s="1034"/>
      <c r="H580" s="1034"/>
      <c r="I580" s="1034"/>
      <c r="J580" s="1034"/>
      <c r="K580" s="1034"/>
      <c r="L580" s="1034"/>
      <c r="M580" s="1034"/>
      <c r="N580" s="1034"/>
      <c r="O580" s="1034"/>
      <c r="P580" s="1034"/>
      <c r="Q580" s="1034"/>
      <c r="R580" s="1034"/>
      <c r="S580" s="1034"/>
      <c r="T580" s="1034"/>
      <c r="U580" s="1034"/>
      <c r="V580" s="1034"/>
      <c r="W580" s="1034"/>
      <c r="X580" s="1034"/>
      <c r="Y580" s="1034"/>
      <c r="Z580" s="1034"/>
      <c r="AA580" s="1034"/>
      <c r="AB580" s="1034"/>
      <c r="AC580" s="1034"/>
      <c r="AD580" s="1034"/>
      <c r="AE580" s="1034"/>
      <c r="AF580" s="1034"/>
      <c r="AG580" s="1034"/>
      <c r="AH580" s="1034"/>
      <c r="AI580" s="1034"/>
      <c r="AJ580" s="1034"/>
      <c r="AK580" s="1034"/>
      <c r="AL580" s="1034"/>
      <c r="AM580" s="1034"/>
      <c r="AN580" s="1034"/>
      <c r="AO580" s="1034"/>
      <c r="AP580" s="1034"/>
      <c r="AQ580" s="1034"/>
      <c r="AR580" s="1034"/>
      <c r="AS580" s="1034"/>
      <c r="AT580" s="1034"/>
      <c r="AU580" s="1034"/>
      <c r="AV580" s="1034"/>
      <c r="AW580" s="1034"/>
      <c r="AX580" s="1034"/>
      <c r="AY580" s="1034"/>
      <c r="AZ580" s="1034"/>
      <c r="BA580" s="1034"/>
      <c r="BB580" s="1034"/>
      <c r="BC580" s="1034"/>
      <c r="BD580" s="1034"/>
      <c r="BE580" s="1034"/>
      <c r="BF580" s="1034"/>
      <c r="BG580" s="1034"/>
      <c r="BH580" s="1034"/>
    </row>
    <row r="581" spans="1:60" s="2" customFormat="1">
      <c r="A581" s="1148"/>
      <c r="B581" s="1034"/>
      <c r="C581" s="1034"/>
      <c r="D581" s="1034"/>
      <c r="E581" s="1034"/>
      <c r="F581" s="1034"/>
      <c r="G581" s="1034"/>
      <c r="H581" s="1034"/>
      <c r="I581" s="1034"/>
      <c r="J581" s="1034"/>
      <c r="K581" s="1034"/>
      <c r="L581" s="1034"/>
      <c r="M581" s="1034"/>
      <c r="N581" s="1034"/>
      <c r="O581" s="1034"/>
      <c r="P581" s="1034"/>
      <c r="Q581" s="1034"/>
      <c r="R581" s="1034"/>
      <c r="S581" s="1034"/>
      <c r="T581" s="1034"/>
      <c r="U581" s="1034"/>
      <c r="V581" s="1034"/>
      <c r="W581" s="1034"/>
      <c r="X581" s="1034"/>
      <c r="Y581" s="1034"/>
      <c r="Z581" s="1034"/>
      <c r="AA581" s="1034"/>
      <c r="AB581" s="1034"/>
      <c r="AC581" s="1034"/>
      <c r="AD581" s="1034"/>
      <c r="AE581" s="1034"/>
      <c r="AF581" s="1034"/>
      <c r="AG581" s="1034"/>
      <c r="AH581" s="1034"/>
      <c r="AI581" s="1034"/>
      <c r="AJ581" s="1034"/>
      <c r="AK581" s="1034"/>
      <c r="AL581" s="1034"/>
      <c r="AM581" s="1034"/>
      <c r="AN581" s="1034"/>
      <c r="AO581" s="1034"/>
      <c r="AP581" s="1034"/>
      <c r="AQ581" s="1034"/>
      <c r="AR581" s="1034"/>
      <c r="AS581" s="1034"/>
      <c r="AT581" s="1034"/>
      <c r="AU581" s="1034"/>
      <c r="AV581" s="1034"/>
      <c r="AW581" s="1034"/>
      <c r="AX581" s="1034"/>
      <c r="AY581" s="1034"/>
      <c r="AZ581" s="1034"/>
      <c r="BA581" s="1034"/>
      <c r="BB581" s="1034"/>
      <c r="BC581" s="1034"/>
      <c r="BD581" s="1034"/>
      <c r="BE581" s="1034"/>
      <c r="BF581" s="1034"/>
      <c r="BG581" s="1034"/>
      <c r="BH581" s="1034"/>
    </row>
    <row r="582" spans="1:60" s="2" customFormat="1">
      <c r="A582" s="1148"/>
      <c r="B582" s="1034"/>
      <c r="C582" s="1034"/>
      <c r="D582" s="1034"/>
      <c r="E582" s="1034"/>
      <c r="F582" s="1034"/>
      <c r="G582" s="1034"/>
      <c r="H582" s="1034"/>
      <c r="I582" s="1034"/>
      <c r="J582" s="1034"/>
      <c r="K582" s="1034"/>
      <c r="L582" s="1034"/>
      <c r="M582" s="1034"/>
      <c r="N582" s="1034"/>
      <c r="O582" s="1034"/>
      <c r="P582" s="1034"/>
      <c r="Q582" s="1034"/>
      <c r="R582" s="1034"/>
      <c r="S582" s="1034"/>
      <c r="T582" s="1034"/>
      <c r="U582" s="1034"/>
      <c r="V582" s="1034"/>
      <c r="W582" s="1034"/>
      <c r="X582" s="1034"/>
      <c r="Y582" s="1034"/>
      <c r="Z582" s="1034"/>
      <c r="AA582" s="1034"/>
      <c r="AB582" s="1034"/>
      <c r="AC582" s="1034"/>
      <c r="AD582" s="1034"/>
      <c r="AE582" s="1034"/>
      <c r="AF582" s="1034"/>
      <c r="AG582" s="1034"/>
      <c r="AH582" s="1034"/>
      <c r="AI582" s="1034"/>
      <c r="AJ582" s="1034"/>
      <c r="AK582" s="1034"/>
      <c r="AL582" s="1034"/>
      <c r="AM582" s="1034"/>
      <c r="AN582" s="1034"/>
      <c r="AO582" s="1034"/>
      <c r="AP582" s="1034"/>
      <c r="AQ582" s="1034"/>
      <c r="AR582" s="1034"/>
      <c r="AS582" s="1034"/>
      <c r="AT582" s="1034"/>
      <c r="AU582" s="1034"/>
      <c r="AV582" s="1034"/>
      <c r="AW582" s="1034"/>
      <c r="AX582" s="1034"/>
      <c r="AY582" s="1034"/>
      <c r="AZ582" s="1034"/>
      <c r="BA582" s="1034"/>
      <c r="BB582" s="1034"/>
      <c r="BC582" s="1034"/>
      <c r="BD582" s="1034"/>
      <c r="BE582" s="1034"/>
      <c r="BF582" s="1034"/>
      <c r="BG582" s="1034"/>
      <c r="BH582" s="1034"/>
    </row>
    <row r="583" spans="1:60" s="2" customFormat="1">
      <c r="A583" s="1148"/>
      <c r="B583" s="1034"/>
      <c r="C583" s="1034"/>
      <c r="D583" s="1034"/>
      <c r="E583" s="1034"/>
      <c r="F583" s="1034"/>
      <c r="G583" s="1034"/>
      <c r="H583" s="1034"/>
      <c r="I583" s="1034"/>
      <c r="J583" s="1034"/>
      <c r="K583" s="1034"/>
      <c r="L583" s="1034"/>
      <c r="M583" s="1034"/>
      <c r="N583" s="1034"/>
      <c r="O583" s="1034"/>
      <c r="P583" s="1034"/>
      <c r="Q583" s="1034"/>
      <c r="R583" s="1034"/>
      <c r="S583" s="1034"/>
      <c r="T583" s="1034"/>
      <c r="U583" s="1034"/>
      <c r="V583" s="1034"/>
      <c r="W583" s="1034"/>
      <c r="X583" s="1034"/>
      <c r="Y583" s="1034"/>
      <c r="Z583" s="1034"/>
      <c r="AA583" s="1034"/>
      <c r="AB583" s="1034"/>
      <c r="AC583" s="1034"/>
      <c r="AD583" s="1034"/>
      <c r="AE583" s="1034"/>
      <c r="AF583" s="1034"/>
      <c r="AG583" s="1034"/>
      <c r="AH583" s="1034"/>
      <c r="AI583" s="1034"/>
      <c r="AJ583" s="1034"/>
      <c r="AK583" s="1034"/>
      <c r="AL583" s="1034"/>
      <c r="AM583" s="1034"/>
      <c r="AN583" s="1034"/>
      <c r="AO583" s="1034"/>
      <c r="AP583" s="1034"/>
      <c r="AQ583" s="1034"/>
      <c r="AR583" s="1034"/>
      <c r="AS583" s="1034"/>
      <c r="AT583" s="1034"/>
      <c r="AU583" s="1034"/>
      <c r="AV583" s="1034"/>
      <c r="AW583" s="1034"/>
      <c r="AX583" s="1034"/>
      <c r="AY583" s="1034"/>
      <c r="AZ583" s="1034"/>
      <c r="BA583" s="1034"/>
      <c r="BB583" s="1034"/>
      <c r="BC583" s="1034"/>
      <c r="BD583" s="1034"/>
      <c r="BE583" s="1034"/>
      <c r="BF583" s="1034"/>
      <c r="BG583" s="1034"/>
      <c r="BH583" s="1034"/>
    </row>
    <row r="584" spans="1:60" s="2" customFormat="1">
      <c r="A584" s="1148"/>
      <c r="B584" s="1034"/>
      <c r="C584" s="1034"/>
      <c r="D584" s="1034"/>
      <c r="E584" s="1034"/>
      <c r="F584" s="1034"/>
      <c r="G584" s="1034"/>
      <c r="H584" s="1034"/>
      <c r="I584" s="1034"/>
      <c r="J584" s="1034"/>
      <c r="K584" s="1034"/>
      <c r="L584" s="1034"/>
      <c r="M584" s="1034"/>
      <c r="N584" s="1034"/>
      <c r="O584" s="1034"/>
      <c r="P584" s="1034"/>
      <c r="Q584" s="1034"/>
      <c r="R584" s="1034"/>
      <c r="S584" s="1034"/>
      <c r="T584" s="1034"/>
      <c r="U584" s="1034"/>
      <c r="V584" s="1034"/>
      <c r="W584" s="1034"/>
      <c r="X584" s="1034"/>
      <c r="Y584" s="1034"/>
      <c r="Z584" s="1034"/>
      <c r="AA584" s="1034"/>
      <c r="AB584" s="1034"/>
      <c r="AC584" s="1034"/>
      <c r="AD584" s="1034"/>
      <c r="AE584" s="1034"/>
      <c r="AF584" s="1034"/>
      <c r="AG584" s="1034"/>
      <c r="AH584" s="1034"/>
      <c r="AI584" s="1034"/>
      <c r="AJ584" s="1034"/>
      <c r="AK584" s="1034"/>
      <c r="AL584" s="1034"/>
      <c r="AM584" s="1034"/>
      <c r="AN584" s="1034"/>
      <c r="AO584" s="1034"/>
      <c r="AP584" s="1034"/>
      <c r="AQ584" s="1034"/>
      <c r="AR584" s="1034"/>
      <c r="AS584" s="1034"/>
      <c r="AT584" s="1034"/>
      <c r="AU584" s="1034"/>
      <c r="AV584" s="1034"/>
      <c r="AW584" s="1034"/>
      <c r="AX584" s="1034"/>
      <c r="AY584" s="1034"/>
      <c r="AZ584" s="1034"/>
      <c r="BA584" s="1034"/>
      <c r="BB584" s="1034"/>
      <c r="BC584" s="1034"/>
      <c r="BD584" s="1034"/>
      <c r="BE584" s="1034"/>
      <c r="BF584" s="1034"/>
      <c r="BG584" s="1034"/>
      <c r="BH584" s="1034"/>
    </row>
    <row r="585" spans="1:60" s="2" customFormat="1">
      <c r="A585" s="1148"/>
      <c r="B585" s="1034"/>
      <c r="C585" s="1034"/>
      <c r="D585" s="1034"/>
      <c r="E585" s="1034"/>
      <c r="F585" s="1034"/>
      <c r="G585" s="1034"/>
      <c r="H585" s="1034"/>
      <c r="I585" s="1034"/>
      <c r="J585" s="1034"/>
      <c r="K585" s="1034"/>
      <c r="L585" s="1034"/>
      <c r="M585" s="1034"/>
      <c r="N585" s="1034"/>
      <c r="O585" s="1034"/>
      <c r="P585" s="1034"/>
      <c r="Q585" s="1034"/>
      <c r="R585" s="1034"/>
      <c r="S585" s="1034"/>
      <c r="T585" s="1034"/>
      <c r="U585" s="1034"/>
      <c r="V585" s="1034"/>
      <c r="W585" s="1034"/>
      <c r="X585" s="1034"/>
      <c r="Y585" s="1034"/>
      <c r="Z585" s="1034"/>
      <c r="AA585" s="1034"/>
      <c r="AB585" s="1034"/>
      <c r="AC585" s="1034"/>
      <c r="AD585" s="1034"/>
      <c r="AE585" s="1034"/>
      <c r="AF585" s="1034"/>
      <c r="AG585" s="1034"/>
      <c r="AH585" s="1034"/>
      <c r="AI585" s="1034"/>
      <c r="AJ585" s="1034"/>
      <c r="AK585" s="1034"/>
      <c r="AL585" s="1034"/>
      <c r="AM585" s="1034"/>
      <c r="AN585" s="1034"/>
      <c r="AO585" s="1034"/>
      <c r="AP585" s="1034"/>
      <c r="AQ585" s="1034"/>
      <c r="AR585" s="1034"/>
      <c r="AS585" s="1034"/>
      <c r="AT585" s="1034"/>
      <c r="AU585" s="1034"/>
      <c r="AV585" s="1034"/>
      <c r="AW585" s="1034"/>
      <c r="AX585" s="1034"/>
      <c r="AY585" s="1034"/>
      <c r="AZ585" s="1034"/>
      <c r="BA585" s="1034"/>
      <c r="BB585" s="1034"/>
      <c r="BC585" s="1034"/>
      <c r="BD585" s="1034"/>
      <c r="BE585" s="1034"/>
      <c r="BF585" s="1034"/>
      <c r="BG585" s="1034"/>
      <c r="BH585" s="1034"/>
    </row>
    <row r="586" spans="1:60" s="2" customFormat="1">
      <c r="A586" s="1148"/>
      <c r="B586" s="1034"/>
      <c r="C586" s="1034"/>
      <c r="D586" s="1034"/>
      <c r="E586" s="1034"/>
      <c r="F586" s="1034"/>
      <c r="G586" s="1034"/>
      <c r="H586" s="1034"/>
      <c r="I586" s="1034"/>
      <c r="J586" s="1034"/>
      <c r="K586" s="1034"/>
      <c r="L586" s="1034"/>
      <c r="M586" s="1034"/>
      <c r="N586" s="1034"/>
      <c r="O586" s="1034"/>
      <c r="P586" s="1034"/>
      <c r="Q586" s="1034"/>
      <c r="R586" s="1034"/>
      <c r="S586" s="1034"/>
      <c r="T586" s="1034"/>
      <c r="U586" s="1034"/>
      <c r="V586" s="1034"/>
      <c r="W586" s="1034"/>
      <c r="X586" s="1034"/>
      <c r="Y586" s="1034"/>
      <c r="Z586" s="1034"/>
      <c r="AA586" s="1034"/>
      <c r="AB586" s="1034"/>
      <c r="AC586" s="1034"/>
      <c r="AD586" s="1034"/>
      <c r="AE586" s="1034"/>
      <c r="AF586" s="1034"/>
      <c r="AG586" s="1034"/>
      <c r="AH586" s="1034"/>
      <c r="AI586" s="1034"/>
      <c r="AJ586" s="1034"/>
      <c r="AK586" s="1034"/>
      <c r="AL586" s="1034"/>
      <c r="AM586" s="1034"/>
      <c r="AN586" s="1034"/>
      <c r="AO586" s="1034"/>
      <c r="AP586" s="1034"/>
      <c r="AQ586" s="1034"/>
      <c r="AR586" s="1034"/>
      <c r="AS586" s="1034"/>
      <c r="AT586" s="1034"/>
      <c r="AU586" s="1034"/>
      <c r="AV586" s="1034"/>
      <c r="AW586" s="1034"/>
      <c r="AX586" s="1034"/>
      <c r="AY586" s="1034"/>
      <c r="AZ586" s="1034"/>
      <c r="BA586" s="1034"/>
      <c r="BB586" s="1034"/>
      <c r="BC586" s="1034"/>
      <c r="BD586" s="1034"/>
      <c r="BE586" s="1034"/>
      <c r="BF586" s="1034"/>
      <c r="BG586" s="1034"/>
      <c r="BH586" s="1034"/>
    </row>
    <row r="587" spans="1:60" s="2" customFormat="1">
      <c r="A587" s="1148"/>
      <c r="B587" s="1034"/>
      <c r="C587" s="1034"/>
      <c r="D587" s="1034"/>
      <c r="E587" s="1034"/>
      <c r="F587" s="1034"/>
      <c r="G587" s="1034"/>
      <c r="H587" s="1034"/>
      <c r="I587" s="1034"/>
      <c r="J587" s="1034"/>
      <c r="K587" s="1034"/>
      <c r="L587" s="1034"/>
      <c r="M587" s="1034"/>
      <c r="N587" s="1034"/>
      <c r="O587" s="1034"/>
      <c r="P587" s="1034"/>
      <c r="Q587" s="1034"/>
      <c r="R587" s="1034"/>
      <c r="S587" s="1034"/>
      <c r="T587" s="1034"/>
      <c r="U587" s="1034"/>
      <c r="V587" s="1034"/>
      <c r="W587" s="1034"/>
      <c r="X587" s="1034"/>
      <c r="Y587" s="1034"/>
      <c r="Z587" s="1034"/>
      <c r="AA587" s="1034"/>
      <c r="AB587" s="1034"/>
      <c r="AC587" s="1034"/>
      <c r="AD587" s="1034"/>
      <c r="AE587" s="1034"/>
      <c r="AF587" s="1034"/>
      <c r="AG587" s="1034"/>
      <c r="AH587" s="1034"/>
      <c r="AI587" s="1034"/>
      <c r="AJ587" s="1034"/>
      <c r="AK587" s="1034"/>
      <c r="AL587" s="1034"/>
      <c r="AM587" s="1034"/>
      <c r="AN587" s="1034"/>
      <c r="AO587" s="1034"/>
      <c r="AP587" s="1034"/>
      <c r="AQ587" s="1034"/>
      <c r="AR587" s="1034"/>
      <c r="AS587" s="1034"/>
      <c r="AT587" s="1034"/>
      <c r="AU587" s="1034"/>
      <c r="AV587" s="1034"/>
      <c r="AW587" s="1034"/>
      <c r="AX587" s="1034"/>
      <c r="AY587" s="1034"/>
      <c r="AZ587" s="1034"/>
      <c r="BA587" s="1034"/>
      <c r="BB587" s="1034"/>
      <c r="BC587" s="1034"/>
      <c r="BD587" s="1034"/>
      <c r="BE587" s="1034"/>
      <c r="BF587" s="1034"/>
      <c r="BG587" s="1034"/>
      <c r="BH587" s="1034"/>
    </row>
    <row r="588" spans="1:60" s="2" customFormat="1">
      <c r="A588" s="1148"/>
      <c r="B588" s="1034"/>
      <c r="C588" s="1034"/>
      <c r="D588" s="1034"/>
      <c r="E588" s="1034"/>
      <c r="F588" s="1034"/>
      <c r="G588" s="1034"/>
      <c r="H588" s="1034"/>
      <c r="I588" s="1034"/>
      <c r="J588" s="1034"/>
      <c r="K588" s="1034"/>
      <c r="L588" s="1034"/>
      <c r="M588" s="1034"/>
      <c r="N588" s="1034"/>
      <c r="O588" s="1034"/>
      <c r="P588" s="1034"/>
      <c r="Q588" s="1034"/>
      <c r="R588" s="1034"/>
      <c r="S588" s="1034"/>
      <c r="T588" s="1034"/>
      <c r="U588" s="1034"/>
      <c r="V588" s="1034"/>
      <c r="W588" s="1034"/>
      <c r="X588" s="1034"/>
      <c r="Y588" s="1034"/>
      <c r="Z588" s="1034"/>
      <c r="AA588" s="1034"/>
      <c r="AB588" s="1034"/>
      <c r="AC588" s="1034"/>
      <c r="AD588" s="1034"/>
      <c r="AE588" s="1034"/>
      <c r="AF588" s="1034"/>
      <c r="AG588" s="1034"/>
      <c r="AH588" s="1034"/>
      <c r="AI588" s="1034"/>
      <c r="AJ588" s="1034"/>
      <c r="AK588" s="1034"/>
      <c r="AL588" s="1034"/>
      <c r="AM588" s="1034"/>
      <c r="AN588" s="1034"/>
      <c r="AO588" s="1034"/>
      <c r="AP588" s="1034"/>
      <c r="AQ588" s="1034"/>
      <c r="AR588" s="1034"/>
      <c r="AS588" s="1034"/>
      <c r="AT588" s="1034"/>
      <c r="AU588" s="1034"/>
      <c r="AV588" s="1034"/>
      <c r="AW588" s="1034"/>
      <c r="AX588" s="1034"/>
      <c r="AY588" s="1034"/>
      <c r="AZ588" s="1034"/>
      <c r="BA588" s="1034"/>
      <c r="BB588" s="1034"/>
      <c r="BC588" s="1034"/>
      <c r="BD588" s="1034"/>
      <c r="BE588" s="1034"/>
      <c r="BF588" s="1034"/>
      <c r="BG588" s="1034"/>
      <c r="BH588" s="1034"/>
    </row>
    <row r="589" spans="1:60" s="2" customFormat="1">
      <c r="A589" s="1148"/>
      <c r="B589" s="1034"/>
      <c r="C589" s="1034"/>
      <c r="D589" s="1034"/>
      <c r="E589" s="1034"/>
      <c r="F589" s="1034"/>
      <c r="G589" s="1034"/>
      <c r="H589" s="1034"/>
      <c r="I589" s="1034"/>
      <c r="J589" s="1034"/>
      <c r="K589" s="1034"/>
      <c r="L589" s="1034"/>
      <c r="M589" s="1034"/>
      <c r="N589" s="1034"/>
      <c r="O589" s="1034"/>
      <c r="P589" s="1034"/>
      <c r="Q589" s="1034"/>
      <c r="R589" s="1034"/>
      <c r="S589" s="1034"/>
      <c r="T589" s="1034"/>
      <c r="U589" s="1034"/>
      <c r="V589" s="1034"/>
      <c r="W589" s="1034"/>
      <c r="X589" s="1034"/>
      <c r="Y589" s="1034"/>
      <c r="Z589" s="1034"/>
      <c r="AA589" s="1034"/>
      <c r="AB589" s="1034"/>
      <c r="AC589" s="1034"/>
      <c r="AD589" s="1034"/>
      <c r="AE589" s="1034"/>
      <c r="AF589" s="1034"/>
      <c r="AG589" s="1034"/>
      <c r="AH589" s="1034"/>
      <c r="AI589" s="1034"/>
      <c r="AJ589" s="1034"/>
      <c r="AK589" s="1034"/>
      <c r="AL589" s="1034"/>
      <c r="AM589" s="1034"/>
      <c r="AN589" s="1034"/>
      <c r="AO589" s="1034"/>
      <c r="AP589" s="1034"/>
      <c r="AQ589" s="1034"/>
      <c r="AR589" s="1034"/>
      <c r="AS589" s="1034"/>
      <c r="AT589" s="1034"/>
      <c r="AU589" s="1034"/>
      <c r="AV589" s="1034"/>
      <c r="AW589" s="1034"/>
      <c r="AX589" s="1034"/>
      <c r="AY589" s="1034"/>
      <c r="AZ589" s="1034"/>
      <c r="BA589" s="1034"/>
      <c r="BB589" s="1034"/>
      <c r="BC589" s="1034"/>
      <c r="BD589" s="1034"/>
      <c r="BE589" s="1034"/>
      <c r="BF589" s="1034"/>
      <c r="BG589" s="1034"/>
      <c r="BH589" s="1034"/>
    </row>
    <row r="590" spans="1:60" s="2" customFormat="1">
      <c r="A590" s="1148"/>
      <c r="B590" s="1034"/>
      <c r="C590" s="1034"/>
      <c r="D590" s="1034"/>
      <c r="E590" s="1034"/>
      <c r="F590" s="1034"/>
      <c r="G590" s="1034"/>
      <c r="H590" s="1034"/>
      <c r="I590" s="1034"/>
      <c r="J590" s="1034"/>
      <c r="K590" s="1034"/>
      <c r="L590" s="1034"/>
      <c r="M590" s="1034"/>
      <c r="N590" s="1034"/>
      <c r="O590" s="1034"/>
      <c r="P590" s="1034"/>
      <c r="Q590" s="1034"/>
      <c r="R590" s="1034"/>
      <c r="S590" s="1034"/>
      <c r="T590" s="1034"/>
      <c r="U590" s="1034"/>
      <c r="V590" s="1034"/>
      <c r="W590" s="1034"/>
      <c r="X590" s="1034"/>
      <c r="Y590" s="1034"/>
      <c r="Z590" s="1034"/>
      <c r="AA590" s="1034"/>
      <c r="AB590" s="1034"/>
      <c r="AC590" s="1034"/>
      <c r="AD590" s="1034"/>
      <c r="AE590" s="1034"/>
      <c r="AF590" s="1034"/>
      <c r="AG590" s="1034"/>
      <c r="AH590" s="1034"/>
      <c r="AI590" s="1034"/>
      <c r="AJ590" s="1034"/>
      <c r="AK590" s="1034"/>
      <c r="AL590" s="1034"/>
      <c r="AM590" s="1034"/>
      <c r="AN590" s="1034"/>
      <c r="AO590" s="1034"/>
      <c r="AP590" s="1034"/>
      <c r="AQ590" s="1034"/>
      <c r="AR590" s="1034"/>
      <c r="AS590" s="1034"/>
      <c r="AT590" s="1034"/>
      <c r="AU590" s="1034"/>
      <c r="AV590" s="1034"/>
      <c r="AW590" s="1034"/>
      <c r="AX590" s="1034"/>
      <c r="AY590" s="1034"/>
      <c r="AZ590" s="1034"/>
      <c r="BA590" s="1034"/>
      <c r="BB590" s="1034"/>
      <c r="BC590" s="1034"/>
      <c r="BD590" s="1034"/>
      <c r="BE590" s="1034"/>
      <c r="BF590" s="1034"/>
      <c r="BG590" s="1034"/>
      <c r="BH590" s="1034"/>
    </row>
    <row r="591" spans="1:60" s="2" customFormat="1">
      <c r="A591" s="1148"/>
      <c r="B591" s="1034"/>
      <c r="C591" s="1034"/>
      <c r="D591" s="1034"/>
      <c r="E591" s="1034"/>
      <c r="F591" s="1034"/>
      <c r="G591" s="1034"/>
      <c r="H591" s="1034"/>
      <c r="I591" s="1034"/>
      <c r="J591" s="1034"/>
      <c r="K591" s="1034"/>
      <c r="L591" s="1034"/>
      <c r="M591" s="1034"/>
      <c r="N591" s="1034"/>
      <c r="O591" s="1034"/>
      <c r="P591" s="1034"/>
      <c r="Q591" s="1034"/>
      <c r="R591" s="1034"/>
      <c r="S591" s="1034"/>
      <c r="T591" s="1034"/>
      <c r="U591" s="1034"/>
      <c r="V591" s="1034"/>
      <c r="W591" s="1034"/>
      <c r="X591" s="1034"/>
      <c r="Y591" s="1034"/>
      <c r="Z591" s="1034"/>
      <c r="AA591" s="1034"/>
      <c r="AB591" s="1034"/>
      <c r="AC591" s="1034"/>
      <c r="AD591" s="1034"/>
      <c r="AE591" s="1034"/>
      <c r="AF591" s="1034"/>
      <c r="AG591" s="1034"/>
      <c r="AH591" s="1034"/>
      <c r="AI591" s="1034"/>
      <c r="AJ591" s="1034"/>
      <c r="AK591" s="1034"/>
      <c r="AL591" s="1034"/>
      <c r="AM591" s="1034"/>
      <c r="AN591" s="1034"/>
      <c r="AO591" s="1034"/>
      <c r="AP591" s="1034"/>
      <c r="AQ591" s="1034"/>
      <c r="AR591" s="1034"/>
      <c r="AS591" s="1034"/>
      <c r="AT591" s="1034"/>
      <c r="AU591" s="1034"/>
      <c r="AV591" s="1034"/>
      <c r="AW591" s="1034"/>
      <c r="AX591" s="1034"/>
      <c r="AY591" s="1034"/>
      <c r="AZ591" s="1034"/>
      <c r="BA591" s="1034"/>
      <c r="BB591" s="1034"/>
      <c r="BC591" s="1034"/>
      <c r="BD591" s="1034"/>
      <c r="BE591" s="1034"/>
      <c r="BF591" s="1034"/>
      <c r="BG591" s="1034"/>
      <c r="BH591" s="1034"/>
    </row>
    <row r="592" spans="1:60" s="2" customFormat="1">
      <c r="A592" s="1148"/>
      <c r="B592" s="1034"/>
      <c r="C592" s="1034"/>
      <c r="D592" s="1034"/>
      <c r="E592" s="1034"/>
      <c r="F592" s="1034"/>
      <c r="G592" s="1034"/>
      <c r="H592" s="1034"/>
      <c r="I592" s="1034"/>
      <c r="J592" s="1034"/>
      <c r="K592" s="1034"/>
      <c r="L592" s="1034"/>
      <c r="M592" s="1034"/>
      <c r="N592" s="1034"/>
      <c r="O592" s="1034"/>
      <c r="P592" s="1034"/>
      <c r="Q592" s="1034"/>
      <c r="R592" s="1034"/>
      <c r="S592" s="1034"/>
      <c r="T592" s="1034"/>
      <c r="U592" s="1034"/>
      <c r="V592" s="1034"/>
      <c r="W592" s="1034"/>
      <c r="X592" s="1034"/>
      <c r="Y592" s="1034"/>
      <c r="Z592" s="1034"/>
      <c r="AA592" s="1034"/>
      <c r="AB592" s="1034"/>
      <c r="AC592" s="1034"/>
      <c r="AD592" s="1034"/>
      <c r="AE592" s="1034"/>
      <c r="AF592" s="1034"/>
      <c r="AG592" s="1034"/>
      <c r="AH592" s="1034"/>
      <c r="AI592" s="1034"/>
      <c r="AJ592" s="1034"/>
      <c r="AK592" s="1034"/>
      <c r="AL592" s="1034"/>
      <c r="AM592" s="1034"/>
      <c r="AN592" s="1034"/>
      <c r="AO592" s="1034"/>
      <c r="AP592" s="1034"/>
      <c r="AQ592" s="1034"/>
      <c r="AR592" s="1034"/>
      <c r="AS592" s="1034"/>
      <c r="AT592" s="1034"/>
      <c r="AU592" s="1034"/>
      <c r="AV592" s="1034"/>
      <c r="AW592" s="1034"/>
      <c r="AX592" s="1034"/>
      <c r="AY592" s="1034"/>
      <c r="AZ592" s="1034"/>
      <c r="BA592" s="1034"/>
      <c r="BB592" s="1034"/>
      <c r="BC592" s="1034"/>
      <c r="BD592" s="1034"/>
      <c r="BE592" s="1034"/>
      <c r="BF592" s="1034"/>
      <c r="BG592" s="1034"/>
      <c r="BH592" s="1034"/>
    </row>
    <row r="593" spans="1:60" s="2" customFormat="1">
      <c r="A593" s="1148"/>
      <c r="B593" s="1034"/>
      <c r="C593" s="1034"/>
      <c r="D593" s="1034"/>
      <c r="E593" s="1034"/>
      <c r="F593" s="1034"/>
      <c r="G593" s="1034"/>
      <c r="H593" s="1034"/>
      <c r="I593" s="1034"/>
      <c r="J593" s="1034"/>
      <c r="K593" s="1034"/>
      <c r="L593" s="1034"/>
      <c r="M593" s="1034"/>
      <c r="N593" s="1034"/>
      <c r="O593" s="1034"/>
      <c r="P593" s="1034"/>
      <c r="Q593" s="1034"/>
      <c r="R593" s="1034"/>
      <c r="S593" s="1034"/>
      <c r="T593" s="1034"/>
      <c r="U593" s="1034"/>
      <c r="V593" s="1034"/>
      <c r="W593" s="1034"/>
      <c r="X593" s="1034"/>
      <c r="Y593" s="1034"/>
      <c r="Z593" s="1034"/>
      <c r="AA593" s="1034"/>
      <c r="AB593" s="1034"/>
      <c r="AC593" s="1034"/>
      <c r="AD593" s="1034"/>
      <c r="AE593" s="1034"/>
      <c r="AF593" s="1034"/>
      <c r="AG593" s="1034"/>
      <c r="AH593" s="1034"/>
      <c r="AI593" s="1034"/>
      <c r="AJ593" s="1034"/>
      <c r="AK593" s="1034"/>
      <c r="AL593" s="1034"/>
      <c r="AM593" s="1034"/>
      <c r="AN593" s="1034"/>
      <c r="AO593" s="1034"/>
      <c r="AP593" s="1034"/>
      <c r="AQ593" s="1034"/>
      <c r="AR593" s="1034"/>
      <c r="AS593" s="1034"/>
      <c r="AT593" s="1034"/>
      <c r="AU593" s="1034"/>
      <c r="AV593" s="1034"/>
      <c r="AW593" s="1034"/>
      <c r="AX593" s="1034"/>
      <c r="AY593" s="1034"/>
      <c r="AZ593" s="1034"/>
      <c r="BA593" s="1034"/>
      <c r="BB593" s="1034"/>
      <c r="BC593" s="1034"/>
      <c r="BD593" s="1034"/>
      <c r="BE593" s="1034"/>
      <c r="BF593" s="1034"/>
      <c r="BG593" s="1034"/>
      <c r="BH593" s="1034"/>
    </row>
    <row r="594" spans="1:60" s="2" customFormat="1">
      <c r="A594" s="1148"/>
      <c r="B594" s="1034"/>
      <c r="C594" s="1034"/>
      <c r="D594" s="1034"/>
      <c r="E594" s="1034"/>
      <c r="F594" s="1034"/>
      <c r="G594" s="1034"/>
      <c r="H594" s="1034"/>
      <c r="I594" s="1034"/>
      <c r="J594" s="1034"/>
      <c r="K594" s="1034"/>
      <c r="L594" s="1034"/>
      <c r="M594" s="1034"/>
      <c r="N594" s="1034"/>
      <c r="O594" s="1034"/>
      <c r="P594" s="1034"/>
      <c r="Q594" s="1034"/>
      <c r="R594" s="1034"/>
      <c r="S594" s="1034"/>
      <c r="T594" s="1034"/>
      <c r="U594" s="1034"/>
      <c r="V594" s="1034"/>
      <c r="W594" s="1034"/>
      <c r="X594" s="1034"/>
      <c r="Y594" s="1034"/>
      <c r="Z594" s="1034"/>
      <c r="AA594" s="1034"/>
      <c r="AB594" s="1034"/>
      <c r="AC594" s="1034"/>
      <c r="AD594" s="1034"/>
      <c r="AE594" s="1034"/>
      <c r="AF594" s="1034"/>
      <c r="AG594" s="1034"/>
      <c r="AH594" s="1034"/>
      <c r="AI594" s="1034"/>
      <c r="AJ594" s="1034"/>
      <c r="AK594" s="1034"/>
      <c r="AL594" s="1034"/>
      <c r="AM594" s="1034"/>
      <c r="AN594" s="1034"/>
      <c r="AO594" s="1034"/>
      <c r="AP594" s="1034"/>
      <c r="AQ594" s="1034"/>
      <c r="AR594" s="1034"/>
      <c r="AS594" s="1034"/>
      <c r="AT594" s="1034"/>
      <c r="AU594" s="1034"/>
      <c r="AV594" s="1034"/>
      <c r="AW594" s="1034"/>
      <c r="AX594" s="1034"/>
      <c r="AY594" s="1034"/>
      <c r="AZ594" s="1034"/>
      <c r="BA594" s="1034"/>
      <c r="BB594" s="1034"/>
      <c r="BC594" s="1034"/>
      <c r="BD594" s="1034"/>
      <c r="BE594" s="1034"/>
      <c r="BF594" s="1034"/>
      <c r="BG594" s="1034"/>
      <c r="BH594" s="1034"/>
    </row>
    <row r="595" spans="1:60" s="2" customFormat="1">
      <c r="A595" s="1148"/>
      <c r="B595" s="1034"/>
      <c r="C595" s="1034"/>
      <c r="D595" s="1034"/>
      <c r="E595" s="1034"/>
      <c r="F595" s="1034"/>
      <c r="G595" s="1034"/>
      <c r="H595" s="1034"/>
      <c r="I595" s="1034"/>
      <c r="J595" s="1034"/>
      <c r="K595" s="1034"/>
      <c r="L595" s="1034"/>
      <c r="M595" s="1034"/>
      <c r="N595" s="1034"/>
      <c r="O595" s="1034"/>
      <c r="P595" s="1034"/>
      <c r="Q595" s="1034"/>
      <c r="R595" s="1034"/>
      <c r="S595" s="1034"/>
      <c r="T595" s="1034"/>
      <c r="U595" s="1034"/>
      <c r="V595" s="1034"/>
      <c r="W595" s="1034"/>
      <c r="X595" s="1034"/>
      <c r="Y595" s="1034"/>
      <c r="Z595" s="1034"/>
      <c r="AA595" s="1034"/>
      <c r="AB595" s="1034"/>
      <c r="AC595" s="1034"/>
      <c r="AD595" s="1034"/>
      <c r="AE595" s="1034"/>
      <c r="AF595" s="1034"/>
      <c r="AG595" s="1034"/>
      <c r="AH595" s="1034"/>
      <c r="AI595" s="1034"/>
      <c r="AJ595" s="1034"/>
      <c r="AK595" s="1034"/>
      <c r="AL595" s="1034"/>
      <c r="AM595" s="1034"/>
      <c r="AN595" s="1034"/>
      <c r="AO595" s="1034"/>
      <c r="AP595" s="1034"/>
      <c r="AQ595" s="1034"/>
      <c r="AR595" s="1034"/>
      <c r="AS595" s="1034"/>
      <c r="AT595" s="1034"/>
      <c r="AU595" s="1034"/>
      <c r="AV595" s="1034"/>
      <c r="AW595" s="1034"/>
      <c r="AX595" s="1034"/>
      <c r="AY595" s="1034"/>
      <c r="AZ595" s="1034"/>
      <c r="BA595" s="1034"/>
      <c r="BB595" s="1034"/>
      <c r="BC595" s="1034"/>
      <c r="BD595" s="1034"/>
      <c r="BE595" s="1034"/>
      <c r="BF595" s="1034"/>
      <c r="BG595" s="1034"/>
      <c r="BH595" s="1034"/>
    </row>
    <row r="596" spans="1:60" s="2" customFormat="1">
      <c r="A596" s="1148"/>
      <c r="B596" s="1034"/>
      <c r="C596" s="1034"/>
      <c r="D596" s="1034"/>
      <c r="E596" s="1034"/>
      <c r="F596" s="1034"/>
      <c r="G596" s="1034"/>
      <c r="H596" s="1034"/>
      <c r="I596" s="1034"/>
      <c r="J596" s="1034"/>
      <c r="K596" s="1034"/>
      <c r="L596" s="1034"/>
      <c r="M596" s="1034"/>
      <c r="N596" s="1034"/>
      <c r="O596" s="1034"/>
      <c r="P596" s="1034"/>
      <c r="Q596" s="1034"/>
      <c r="R596" s="1034"/>
      <c r="S596" s="1034"/>
      <c r="T596" s="1034"/>
      <c r="U596" s="1034"/>
      <c r="V596" s="1034"/>
      <c r="W596" s="1034"/>
      <c r="X596" s="1034"/>
      <c r="Y596" s="1034"/>
      <c r="Z596" s="1034"/>
      <c r="AA596" s="1034"/>
      <c r="AB596" s="1034"/>
      <c r="AC596" s="1034"/>
      <c r="AD596" s="1034"/>
      <c r="AE596" s="1034"/>
      <c r="AF596" s="1034"/>
      <c r="AG596" s="1034"/>
      <c r="AH596" s="1034"/>
      <c r="AI596" s="1034"/>
      <c r="AJ596" s="1034"/>
      <c r="AK596" s="1034"/>
      <c r="AL596" s="1034"/>
      <c r="AM596" s="1034"/>
      <c r="AN596" s="1034"/>
      <c r="AO596" s="1034"/>
      <c r="AP596" s="1034"/>
      <c r="AQ596" s="1034"/>
      <c r="AR596" s="1034"/>
      <c r="AS596" s="1034"/>
      <c r="AT596" s="1034"/>
      <c r="AU596" s="1034"/>
      <c r="AV596" s="1034"/>
      <c r="AW596" s="1034"/>
      <c r="AX596" s="1034"/>
      <c r="AY596" s="1034"/>
      <c r="AZ596" s="1034"/>
      <c r="BA596" s="1034"/>
      <c r="BB596" s="1034"/>
      <c r="BC596" s="1034"/>
      <c r="BD596" s="1034"/>
      <c r="BE596" s="1034"/>
      <c r="BF596" s="1034"/>
      <c r="BG596" s="1034"/>
      <c r="BH596" s="1034"/>
    </row>
    <row r="597" spans="1:60" s="2" customFormat="1">
      <c r="A597" s="1148"/>
      <c r="B597" s="1034"/>
      <c r="C597" s="1034"/>
      <c r="D597" s="1034"/>
      <c r="E597" s="1034"/>
      <c r="F597" s="1034"/>
      <c r="G597" s="1034"/>
      <c r="H597" s="1034"/>
      <c r="I597" s="1034"/>
      <c r="J597" s="1034"/>
      <c r="K597" s="1034"/>
      <c r="L597" s="1034"/>
      <c r="M597" s="1034"/>
      <c r="N597" s="1034"/>
      <c r="O597" s="1034"/>
      <c r="P597" s="1034"/>
      <c r="Q597" s="1034"/>
      <c r="R597" s="1034"/>
      <c r="S597" s="1034"/>
      <c r="T597" s="1034"/>
      <c r="U597" s="1034"/>
      <c r="V597" s="1034"/>
      <c r="W597" s="1034"/>
      <c r="X597" s="1034"/>
      <c r="Y597" s="1034"/>
      <c r="Z597" s="1034"/>
      <c r="AA597" s="1034"/>
      <c r="AB597" s="1034"/>
      <c r="AC597" s="1034"/>
      <c r="AD597" s="1034"/>
      <c r="AE597" s="1034"/>
      <c r="AF597" s="1034"/>
      <c r="AG597" s="1034"/>
      <c r="AH597" s="1034"/>
      <c r="AI597" s="1034"/>
      <c r="AJ597" s="1034"/>
      <c r="AK597" s="1034"/>
      <c r="AL597" s="1034"/>
      <c r="AM597" s="1034"/>
      <c r="AN597" s="1034"/>
      <c r="AO597" s="1034"/>
      <c r="AP597" s="1034"/>
      <c r="AQ597" s="1034"/>
      <c r="AR597" s="1034"/>
      <c r="AS597" s="1034"/>
      <c r="AT597" s="1034"/>
      <c r="AU597" s="1034"/>
      <c r="AV597" s="1034"/>
      <c r="AW597" s="1034"/>
      <c r="AX597" s="1034"/>
      <c r="AY597" s="1034"/>
      <c r="AZ597" s="1034"/>
      <c r="BA597" s="1034"/>
      <c r="BB597" s="1034"/>
      <c r="BC597" s="1034"/>
      <c r="BD597" s="1034"/>
      <c r="BE597" s="1034"/>
      <c r="BF597" s="1034"/>
      <c r="BG597" s="1034"/>
      <c r="BH597" s="1034"/>
    </row>
    <row r="598" spans="1:60" s="2" customFormat="1">
      <c r="A598" s="1148"/>
      <c r="B598" s="1034"/>
      <c r="C598" s="1034"/>
      <c r="D598" s="1034"/>
      <c r="E598" s="1034"/>
      <c r="F598" s="1034"/>
      <c r="G598" s="1034"/>
      <c r="H598" s="1034"/>
      <c r="I598" s="1034"/>
      <c r="J598" s="1034"/>
      <c r="K598" s="1034"/>
      <c r="L598" s="1034"/>
      <c r="M598" s="1034"/>
      <c r="N598" s="1034"/>
      <c r="O598" s="1034"/>
      <c r="P598" s="1034"/>
      <c r="Q598" s="1034"/>
      <c r="R598" s="1034"/>
      <c r="S598" s="1034"/>
      <c r="T598" s="1034"/>
      <c r="U598" s="1034"/>
      <c r="V598" s="1034"/>
      <c r="W598" s="1034"/>
      <c r="X598" s="1034"/>
      <c r="Y598" s="1034"/>
      <c r="Z598" s="1034"/>
      <c r="AA598" s="1034"/>
      <c r="AB598" s="1034"/>
      <c r="AC598" s="1034"/>
      <c r="AD598" s="1034"/>
      <c r="AE598" s="1034"/>
      <c r="AF598" s="1034"/>
      <c r="AG598" s="1034"/>
      <c r="AH598" s="1034"/>
      <c r="AI598" s="1034"/>
      <c r="AJ598" s="1034"/>
      <c r="AK598" s="1034"/>
      <c r="AL598" s="1034"/>
      <c r="AM598" s="1034"/>
      <c r="AN598" s="1034"/>
      <c r="AO598" s="1034"/>
      <c r="AP598" s="1034"/>
      <c r="AQ598" s="1034"/>
      <c r="AR598" s="1034"/>
      <c r="AS598" s="1034"/>
      <c r="AT598" s="1034"/>
      <c r="AU598" s="1034"/>
      <c r="AV598" s="1034"/>
      <c r="AW598" s="1034"/>
      <c r="AX598" s="1034"/>
      <c r="AY598" s="1034"/>
      <c r="AZ598" s="1034"/>
      <c r="BA598" s="1034"/>
      <c r="BB598" s="1034"/>
      <c r="BC598" s="1034"/>
      <c r="BD598" s="1034"/>
      <c r="BE598" s="1034"/>
      <c r="BF598" s="1034"/>
      <c r="BG598" s="1034"/>
      <c r="BH598" s="1034"/>
    </row>
    <row r="599" spans="1:60" s="2" customFormat="1">
      <c r="A599" s="1148"/>
      <c r="B599" s="1034"/>
      <c r="C599" s="1034"/>
      <c r="D599" s="1034"/>
      <c r="E599" s="1034"/>
      <c r="F599" s="1034"/>
      <c r="G599" s="1034"/>
      <c r="H599" s="1034"/>
      <c r="I599" s="1034"/>
      <c r="J599" s="1034"/>
      <c r="K599" s="1034"/>
      <c r="L599" s="1034"/>
      <c r="M599" s="1034"/>
      <c r="N599" s="1034"/>
      <c r="O599" s="1034"/>
      <c r="P599" s="1034"/>
      <c r="Q599" s="1034"/>
      <c r="R599" s="1034"/>
      <c r="S599" s="1034"/>
      <c r="T599" s="1034"/>
      <c r="U599" s="1034"/>
      <c r="V599" s="1034"/>
      <c r="W599" s="1034"/>
      <c r="X599" s="1034"/>
      <c r="Y599" s="1034"/>
      <c r="Z599" s="1034"/>
      <c r="AA599" s="1034"/>
      <c r="AB599" s="1034"/>
      <c r="AC599" s="1034"/>
      <c r="AD599" s="1034"/>
      <c r="AE599" s="1034"/>
      <c r="AF599" s="1034"/>
      <c r="AG599" s="1034"/>
      <c r="AH599" s="1034"/>
      <c r="AI599" s="1034"/>
      <c r="AJ599" s="1034"/>
      <c r="AK599" s="1034"/>
      <c r="AL599" s="1034"/>
      <c r="AM599" s="1034"/>
      <c r="AN599" s="1034"/>
      <c r="AO599" s="1034"/>
      <c r="AP599" s="1034"/>
      <c r="AQ599" s="1034"/>
      <c r="AR599" s="1034"/>
      <c r="AS599" s="1034"/>
      <c r="AT599" s="1034"/>
      <c r="AU599" s="1034"/>
      <c r="AV599" s="1034"/>
      <c r="AW599" s="1034"/>
      <c r="AX599" s="1034"/>
      <c r="AY599" s="1034"/>
      <c r="AZ599" s="1034"/>
      <c r="BA599" s="1034"/>
      <c r="BB599" s="1034"/>
      <c r="BC599" s="1034"/>
      <c r="BD599" s="1034"/>
      <c r="BE599" s="1034"/>
      <c r="BF599" s="1034"/>
      <c r="BG599" s="1034"/>
      <c r="BH599" s="1034"/>
    </row>
    <row r="600" spans="1:60" s="2" customFormat="1">
      <c r="A600" s="1148"/>
      <c r="B600" s="1034"/>
      <c r="C600" s="1034"/>
      <c r="D600" s="1034"/>
      <c r="E600" s="1034"/>
      <c r="F600" s="1034"/>
      <c r="G600" s="1034"/>
      <c r="H600" s="1034"/>
      <c r="I600" s="1034"/>
      <c r="J600" s="1034"/>
      <c r="K600" s="1034"/>
      <c r="L600" s="1034"/>
      <c r="M600" s="1034"/>
      <c r="N600" s="1034"/>
      <c r="O600" s="1034"/>
      <c r="P600" s="1034"/>
      <c r="Q600" s="1034"/>
      <c r="R600" s="1034"/>
      <c r="S600" s="1034"/>
      <c r="T600" s="1034"/>
      <c r="U600" s="1034"/>
      <c r="V600" s="1034"/>
      <c r="W600" s="1034"/>
      <c r="X600" s="1034"/>
      <c r="Y600" s="1034"/>
      <c r="Z600" s="1034"/>
      <c r="AA600" s="1034"/>
      <c r="AB600" s="1034"/>
      <c r="AC600" s="1034"/>
      <c r="AD600" s="1034"/>
      <c r="AE600" s="1034"/>
      <c r="AF600" s="1034"/>
      <c r="AG600" s="1034"/>
      <c r="AH600" s="1034"/>
      <c r="AI600" s="1034"/>
      <c r="AJ600" s="1034"/>
      <c r="AK600" s="1034"/>
      <c r="AL600" s="1034"/>
      <c r="AM600" s="1034"/>
      <c r="AN600" s="1034"/>
      <c r="AO600" s="1034"/>
      <c r="AP600" s="1034"/>
      <c r="AQ600" s="1034"/>
      <c r="AR600" s="1034"/>
      <c r="AS600" s="1034"/>
      <c r="AT600" s="1034"/>
      <c r="AU600" s="1034"/>
      <c r="AV600" s="1034"/>
      <c r="AW600" s="1034"/>
      <c r="AX600" s="1034"/>
      <c r="AY600" s="1034"/>
      <c r="AZ600" s="1034"/>
      <c r="BA600" s="1034"/>
      <c r="BB600" s="1034"/>
      <c r="BC600" s="1034"/>
      <c r="BD600" s="1034"/>
      <c r="BE600" s="1034"/>
      <c r="BF600" s="1034"/>
      <c r="BG600" s="1034"/>
      <c r="BH600" s="1034"/>
    </row>
    <row r="601" spans="1:60" s="2" customFormat="1">
      <c r="A601" s="1148"/>
      <c r="B601" s="1034"/>
      <c r="C601" s="1034"/>
      <c r="D601" s="1034"/>
      <c r="E601" s="1034"/>
      <c r="F601" s="1034"/>
      <c r="G601" s="1034"/>
      <c r="H601" s="1034"/>
      <c r="I601" s="1034"/>
      <c r="J601" s="1034"/>
      <c r="K601" s="1034"/>
      <c r="L601" s="1034"/>
      <c r="M601" s="1034"/>
      <c r="N601" s="1034"/>
      <c r="O601" s="1034"/>
      <c r="P601" s="1034"/>
      <c r="Q601" s="1034"/>
      <c r="R601" s="1034"/>
      <c r="S601" s="1034"/>
      <c r="T601" s="1034"/>
      <c r="U601" s="1034"/>
      <c r="V601" s="1034"/>
      <c r="W601" s="1034"/>
      <c r="X601" s="1034"/>
      <c r="Y601" s="1034"/>
      <c r="Z601" s="1034"/>
      <c r="AA601" s="1034"/>
      <c r="AB601" s="1034"/>
      <c r="AC601" s="1034"/>
      <c r="AD601" s="1034"/>
      <c r="AE601" s="1034"/>
      <c r="AF601" s="1034"/>
      <c r="AG601" s="1034"/>
      <c r="AH601" s="1034"/>
      <c r="AI601" s="1034"/>
      <c r="AJ601" s="1034"/>
      <c r="AK601" s="1034"/>
      <c r="AL601" s="1034"/>
      <c r="AM601" s="1034"/>
      <c r="AN601" s="1034"/>
      <c r="AO601" s="1034"/>
      <c r="AP601" s="1034"/>
      <c r="AQ601" s="1034"/>
      <c r="AR601" s="1034"/>
      <c r="AS601" s="1034"/>
      <c r="AT601" s="1034"/>
      <c r="AU601" s="1034"/>
      <c r="AV601" s="1034"/>
      <c r="AW601" s="1034"/>
      <c r="AX601" s="1034"/>
      <c r="AY601" s="1034"/>
      <c r="AZ601" s="1034"/>
      <c r="BA601" s="1034"/>
      <c r="BB601" s="1034"/>
      <c r="BC601" s="1034"/>
      <c r="BD601" s="1034"/>
      <c r="BE601" s="1034"/>
      <c r="BF601" s="1034"/>
      <c r="BG601" s="1034"/>
      <c r="BH601" s="1034"/>
    </row>
    <row r="602" spans="1:60" s="2" customFormat="1">
      <c r="A602" s="1148"/>
      <c r="B602" s="1034"/>
      <c r="C602" s="1034"/>
      <c r="D602" s="1034"/>
      <c r="E602" s="1034"/>
      <c r="F602" s="1034"/>
      <c r="G602" s="1034"/>
      <c r="H602" s="1034"/>
      <c r="I602" s="1034"/>
      <c r="J602" s="1034"/>
      <c r="K602" s="1034"/>
      <c r="L602" s="1034"/>
      <c r="M602" s="1034"/>
      <c r="N602" s="1034"/>
      <c r="O602" s="1034"/>
      <c r="P602" s="1034"/>
      <c r="Q602" s="1034"/>
      <c r="R602" s="1034"/>
      <c r="S602" s="1034"/>
      <c r="T602" s="1034"/>
      <c r="U602" s="1034"/>
      <c r="V602" s="1034"/>
      <c r="W602" s="1034"/>
      <c r="X602" s="1034"/>
      <c r="Y602" s="1034"/>
      <c r="Z602" s="1034"/>
      <c r="AA602" s="1034"/>
      <c r="AB602" s="1034"/>
      <c r="AC602" s="1034"/>
      <c r="AD602" s="1034"/>
      <c r="AE602" s="1034"/>
      <c r="AF602" s="1034"/>
      <c r="AG602" s="1034"/>
      <c r="AH602" s="1034"/>
      <c r="AI602" s="1034"/>
      <c r="AJ602" s="1034"/>
      <c r="AK602" s="1034"/>
      <c r="AL602" s="1034"/>
      <c r="AM602" s="1034"/>
      <c r="AN602" s="1034"/>
      <c r="AO602" s="1034"/>
      <c r="AP602" s="1034"/>
      <c r="AQ602" s="1034"/>
      <c r="AR602" s="1034"/>
      <c r="AS602" s="1034"/>
      <c r="AT602" s="1034"/>
      <c r="AU602" s="1034"/>
      <c r="AV602" s="1034"/>
      <c r="AW602" s="1034"/>
      <c r="AX602" s="1034"/>
      <c r="AY602" s="1034"/>
      <c r="AZ602" s="1034"/>
      <c r="BA602" s="1034"/>
      <c r="BB602" s="1034"/>
      <c r="BC602" s="1034"/>
      <c r="BD602" s="1034"/>
      <c r="BE602" s="1034"/>
      <c r="BF602" s="1034"/>
      <c r="BG602" s="1034"/>
      <c r="BH602" s="1034"/>
    </row>
    <row r="603" spans="1:60" s="2" customFormat="1">
      <c r="A603" s="1148"/>
      <c r="B603" s="1034"/>
      <c r="C603" s="1034"/>
      <c r="D603" s="1034"/>
      <c r="E603" s="1034"/>
      <c r="F603" s="1034"/>
      <c r="G603" s="1034"/>
      <c r="H603" s="1034"/>
      <c r="I603" s="1034"/>
      <c r="J603" s="1034"/>
      <c r="K603" s="1034"/>
      <c r="L603" s="1034"/>
      <c r="M603" s="1034"/>
      <c r="N603" s="1034"/>
      <c r="O603" s="1034"/>
      <c r="P603" s="1034"/>
      <c r="Q603" s="1034"/>
      <c r="R603" s="1034"/>
      <c r="S603" s="1034"/>
      <c r="T603" s="1034"/>
      <c r="U603" s="1034"/>
      <c r="V603" s="1034"/>
      <c r="W603" s="1034"/>
      <c r="X603" s="1034"/>
      <c r="Y603" s="1034"/>
      <c r="Z603" s="1034"/>
      <c r="AA603" s="1034"/>
      <c r="AB603" s="1034"/>
      <c r="AC603" s="1034"/>
      <c r="AD603" s="1034"/>
      <c r="AE603" s="1034"/>
      <c r="AF603" s="1034"/>
      <c r="AG603" s="1034"/>
      <c r="AH603" s="1034"/>
      <c r="AI603" s="1034"/>
      <c r="AJ603" s="1034"/>
      <c r="AK603" s="1034"/>
      <c r="AL603" s="1034"/>
      <c r="AM603" s="1034"/>
      <c r="AN603" s="1034"/>
      <c r="AO603" s="1034"/>
      <c r="AP603" s="1034"/>
      <c r="AQ603" s="1034"/>
      <c r="AR603" s="1034"/>
      <c r="AS603" s="1034"/>
      <c r="AT603" s="1034"/>
      <c r="AU603" s="1034"/>
      <c r="AV603" s="1034"/>
      <c r="AW603" s="1034"/>
      <c r="AX603" s="1034"/>
      <c r="AY603" s="1034"/>
      <c r="AZ603" s="1034"/>
      <c r="BA603" s="1034"/>
      <c r="BB603" s="1034"/>
      <c r="BC603" s="1034"/>
      <c r="BD603" s="1034"/>
      <c r="BE603" s="1034"/>
      <c r="BF603" s="1034"/>
      <c r="BG603" s="1034"/>
      <c r="BH603" s="1034"/>
    </row>
    <row r="604" spans="1:60" s="2" customFormat="1">
      <c r="A604" s="1148"/>
      <c r="B604" s="1034"/>
      <c r="C604" s="1034"/>
      <c r="D604" s="1034"/>
      <c r="E604" s="1034"/>
      <c r="F604" s="1034"/>
      <c r="G604" s="1034"/>
      <c r="H604" s="1034"/>
      <c r="I604" s="1034"/>
      <c r="J604" s="1034"/>
      <c r="K604" s="1034"/>
      <c r="L604" s="1034"/>
      <c r="M604" s="1034"/>
      <c r="N604" s="1034"/>
      <c r="O604" s="1034"/>
      <c r="P604" s="1034"/>
      <c r="Q604" s="1034"/>
      <c r="R604" s="1034"/>
      <c r="S604" s="1034"/>
      <c r="T604" s="1034"/>
      <c r="U604" s="1034"/>
      <c r="V604" s="1034"/>
      <c r="W604" s="1034"/>
      <c r="X604" s="1034"/>
      <c r="Y604" s="1034"/>
      <c r="Z604" s="1034"/>
      <c r="AA604" s="1034"/>
      <c r="AB604" s="1034"/>
      <c r="AC604" s="1034"/>
      <c r="AD604" s="1034"/>
      <c r="AE604" s="1034"/>
      <c r="AF604" s="1034"/>
      <c r="AG604" s="1034"/>
      <c r="AH604" s="1034"/>
      <c r="AI604" s="1034"/>
      <c r="AJ604" s="1034"/>
      <c r="AK604" s="1034"/>
      <c r="AL604" s="1034"/>
      <c r="AM604" s="1034"/>
      <c r="AN604" s="1034"/>
      <c r="AO604" s="1034"/>
      <c r="AP604" s="1034"/>
      <c r="AQ604" s="1034"/>
      <c r="AR604" s="1034"/>
      <c r="AS604" s="1034"/>
      <c r="AT604" s="1034"/>
      <c r="AU604" s="1034"/>
      <c r="AV604" s="1034"/>
      <c r="AW604" s="1034"/>
      <c r="AX604" s="1034"/>
      <c r="AY604" s="1034"/>
      <c r="AZ604" s="1034"/>
      <c r="BA604" s="1034"/>
      <c r="BB604" s="1034"/>
      <c r="BC604" s="1034"/>
      <c r="BD604" s="1034"/>
      <c r="BE604" s="1034"/>
      <c r="BF604" s="1034"/>
      <c r="BG604" s="1034"/>
      <c r="BH604" s="1034"/>
    </row>
    <row r="605" spans="1:60" s="2" customFormat="1">
      <c r="A605" s="1148"/>
      <c r="B605" s="1034"/>
      <c r="C605" s="1034"/>
      <c r="D605" s="1034"/>
      <c r="E605" s="1034"/>
      <c r="F605" s="1034"/>
      <c r="G605" s="1034"/>
      <c r="H605" s="1034"/>
      <c r="I605" s="1034"/>
      <c r="J605" s="1034"/>
      <c r="K605" s="1034"/>
      <c r="L605" s="1034"/>
      <c r="M605" s="1034"/>
      <c r="N605" s="1034"/>
      <c r="O605" s="1034"/>
      <c r="P605" s="1034"/>
      <c r="Q605" s="1034"/>
      <c r="R605" s="1034"/>
      <c r="S605" s="1034"/>
      <c r="T605" s="1034"/>
      <c r="U605" s="1034"/>
      <c r="V605" s="1034"/>
      <c r="W605" s="1034"/>
      <c r="X605" s="1034"/>
      <c r="Y605" s="1034"/>
      <c r="Z605" s="1034"/>
      <c r="AA605" s="1034"/>
      <c r="AB605" s="1034"/>
      <c r="AC605" s="1034"/>
      <c r="AD605" s="1034"/>
      <c r="AE605" s="1034"/>
      <c r="AF605" s="1034"/>
      <c r="AG605" s="1034"/>
      <c r="AH605" s="1034"/>
      <c r="AI605" s="1034"/>
      <c r="AJ605" s="1034"/>
      <c r="AK605" s="1034"/>
      <c r="AL605" s="1034"/>
      <c r="AM605" s="1034"/>
      <c r="AN605" s="1034"/>
      <c r="AO605" s="1034"/>
      <c r="AP605" s="1034"/>
      <c r="AQ605" s="1034"/>
      <c r="AR605" s="1034"/>
      <c r="AS605" s="1034"/>
      <c r="AT605" s="1034"/>
      <c r="AU605" s="1034"/>
      <c r="AV605" s="1034"/>
      <c r="AW605" s="1034"/>
      <c r="AX605" s="1034"/>
      <c r="AY605" s="1034"/>
      <c r="AZ605" s="1034"/>
      <c r="BA605" s="1034"/>
      <c r="BB605" s="1034"/>
      <c r="BC605" s="1034"/>
      <c r="BD605" s="1034"/>
      <c r="BE605" s="1034"/>
      <c r="BF605" s="1034"/>
      <c r="BG605" s="1034"/>
      <c r="BH605" s="1034"/>
    </row>
    <row r="606" spans="1:60" s="2" customFormat="1">
      <c r="A606" s="1148"/>
      <c r="B606" s="1034"/>
      <c r="C606" s="1034"/>
      <c r="D606" s="1034"/>
      <c r="E606" s="1034"/>
      <c r="F606" s="1034"/>
      <c r="G606" s="1034"/>
      <c r="H606" s="1034"/>
      <c r="I606" s="1034"/>
      <c r="J606" s="1034"/>
      <c r="K606" s="1034"/>
      <c r="L606" s="1034"/>
      <c r="M606" s="1034"/>
      <c r="N606" s="1034"/>
      <c r="O606" s="1034"/>
      <c r="P606" s="1034"/>
      <c r="Q606" s="1034"/>
      <c r="R606" s="1034"/>
      <c r="S606" s="1034"/>
      <c r="T606" s="1034"/>
      <c r="U606" s="1034"/>
      <c r="V606" s="1034"/>
      <c r="W606" s="1034"/>
      <c r="X606" s="1034"/>
      <c r="Y606" s="1034"/>
      <c r="Z606" s="1034"/>
      <c r="AA606" s="1034"/>
      <c r="AB606" s="1034"/>
      <c r="AC606" s="1034"/>
      <c r="AD606" s="1034"/>
      <c r="AE606" s="1034"/>
      <c r="AF606" s="1034"/>
      <c r="AG606" s="1034"/>
      <c r="AH606" s="1034"/>
      <c r="AI606" s="1034"/>
      <c r="AJ606" s="1034"/>
      <c r="AK606" s="1034"/>
      <c r="AL606" s="1034"/>
      <c r="AM606" s="1034"/>
      <c r="AN606" s="1034"/>
      <c r="AO606" s="1034"/>
      <c r="AP606" s="1034"/>
      <c r="AQ606" s="1034"/>
      <c r="AR606" s="1034"/>
      <c r="AS606" s="1034"/>
      <c r="AT606" s="1034"/>
      <c r="AU606" s="1034"/>
      <c r="AV606" s="1034"/>
      <c r="AW606" s="1034"/>
      <c r="AX606" s="1034"/>
      <c r="AY606" s="1034"/>
      <c r="AZ606" s="1034"/>
      <c r="BA606" s="1034"/>
      <c r="BB606" s="1034"/>
      <c r="BC606" s="1034"/>
      <c r="BD606" s="1034"/>
      <c r="BE606" s="1034"/>
      <c r="BF606" s="1034"/>
      <c r="BG606" s="1034"/>
      <c r="BH606" s="1034"/>
    </row>
    <row r="607" spans="1:60" s="2" customFormat="1">
      <c r="A607" s="1148"/>
      <c r="B607" s="1034"/>
      <c r="C607" s="1034"/>
      <c r="D607" s="1034"/>
      <c r="E607" s="1034"/>
      <c r="F607" s="1034"/>
      <c r="G607" s="1034"/>
      <c r="H607" s="1034"/>
      <c r="I607" s="1034"/>
      <c r="J607" s="1034"/>
      <c r="K607" s="1034"/>
      <c r="L607" s="1034"/>
      <c r="M607" s="1034"/>
      <c r="N607" s="1034"/>
      <c r="O607" s="1034"/>
      <c r="P607" s="1034"/>
      <c r="Q607" s="1034"/>
      <c r="R607" s="1034"/>
      <c r="S607" s="1034"/>
      <c r="T607" s="1034"/>
      <c r="U607" s="1034"/>
      <c r="V607" s="1034"/>
      <c r="W607" s="1034"/>
      <c r="X607" s="1034"/>
      <c r="Y607" s="1034"/>
      <c r="Z607" s="1034"/>
      <c r="AA607" s="1034"/>
      <c r="AB607" s="1034"/>
      <c r="AC607" s="1034"/>
      <c r="AD607" s="1034"/>
      <c r="AE607" s="1034"/>
      <c r="AF607" s="1034"/>
      <c r="AG607" s="1034"/>
      <c r="AH607" s="1034"/>
      <c r="AI607" s="1034"/>
      <c r="AJ607" s="1034"/>
      <c r="AK607" s="1034"/>
      <c r="AL607" s="1034"/>
      <c r="AM607" s="1034"/>
      <c r="AN607" s="1034"/>
      <c r="AO607" s="1034"/>
      <c r="AP607" s="1034"/>
      <c r="AQ607" s="1034"/>
      <c r="AR607" s="1034"/>
      <c r="AS607" s="1034"/>
      <c r="AT607" s="1034"/>
      <c r="AU607" s="1034"/>
      <c r="AV607" s="1034"/>
      <c r="AW607" s="1034"/>
      <c r="AX607" s="1034"/>
      <c r="AY607" s="1034"/>
      <c r="AZ607" s="1034"/>
      <c r="BA607" s="1034"/>
      <c r="BB607" s="1034"/>
      <c r="BC607" s="1034"/>
      <c r="BD607" s="1034"/>
      <c r="BE607" s="1034"/>
      <c r="BF607" s="1034"/>
      <c r="BG607" s="1034"/>
      <c r="BH607" s="1034"/>
    </row>
    <row r="608" spans="1:60" s="2" customFormat="1">
      <c r="A608" s="1148"/>
      <c r="B608" s="1034"/>
      <c r="C608" s="1034"/>
      <c r="D608" s="1034"/>
      <c r="E608" s="1034"/>
      <c r="F608" s="1034"/>
      <c r="G608" s="1034"/>
      <c r="H608" s="1034"/>
      <c r="I608" s="1034"/>
      <c r="J608" s="1034"/>
      <c r="K608" s="1034"/>
      <c r="L608" s="1034"/>
      <c r="M608" s="1034"/>
      <c r="N608" s="1034"/>
      <c r="O608" s="1034"/>
      <c r="P608" s="1034"/>
      <c r="Q608" s="1034"/>
      <c r="R608" s="1034"/>
      <c r="S608" s="1034"/>
      <c r="T608" s="1034"/>
      <c r="U608" s="1034"/>
      <c r="V608" s="1034"/>
      <c r="W608" s="1034"/>
      <c r="X608" s="1034"/>
      <c r="Y608" s="1034"/>
      <c r="Z608" s="1034"/>
      <c r="AA608" s="1034"/>
      <c r="AB608" s="1034"/>
      <c r="AC608" s="1034"/>
      <c r="AD608" s="1034"/>
      <c r="AE608" s="1034"/>
      <c r="AF608" s="1034"/>
      <c r="AG608" s="1034"/>
      <c r="AH608" s="1034"/>
      <c r="AI608" s="1034"/>
      <c r="AJ608" s="1034"/>
      <c r="AK608" s="1034"/>
      <c r="AL608" s="1034"/>
      <c r="AM608" s="1034"/>
      <c r="AN608" s="1034"/>
      <c r="AO608" s="1034"/>
      <c r="AP608" s="1034"/>
      <c r="AQ608" s="1034"/>
      <c r="AR608" s="1034"/>
      <c r="AS608" s="1034"/>
      <c r="AT608" s="1034"/>
      <c r="AU608" s="1034"/>
      <c r="AV608" s="1034"/>
      <c r="AW608" s="1034"/>
      <c r="AX608" s="1034"/>
      <c r="AY608" s="1034"/>
      <c r="AZ608" s="1034"/>
      <c r="BA608" s="1034"/>
      <c r="BB608" s="1034"/>
      <c r="BC608" s="1034"/>
      <c r="BD608" s="1034"/>
      <c r="BE608" s="1034"/>
      <c r="BF608" s="1034"/>
      <c r="BG608" s="1034"/>
      <c r="BH608" s="1034"/>
    </row>
    <row r="609" spans="1:60" s="2" customFormat="1">
      <c r="A609" s="1148"/>
      <c r="B609" s="1034"/>
      <c r="C609" s="1034"/>
      <c r="D609" s="1034"/>
      <c r="E609" s="1034"/>
      <c r="F609" s="1034"/>
      <c r="G609" s="1034"/>
      <c r="H609" s="1034"/>
      <c r="I609" s="1034"/>
      <c r="J609" s="1034"/>
      <c r="K609" s="1034"/>
      <c r="L609" s="1034"/>
      <c r="M609" s="1034"/>
      <c r="N609" s="1034"/>
      <c r="O609" s="1034"/>
      <c r="P609" s="1034"/>
      <c r="Q609" s="1034"/>
      <c r="R609" s="1034"/>
      <c r="S609" s="1034"/>
      <c r="T609" s="1034"/>
      <c r="U609" s="1034"/>
      <c r="V609" s="1034"/>
      <c r="W609" s="1034"/>
      <c r="X609" s="1034"/>
      <c r="Y609" s="1034"/>
      <c r="Z609" s="1034"/>
      <c r="AA609" s="1034"/>
      <c r="AB609" s="1034"/>
      <c r="AC609" s="1034"/>
      <c r="AD609" s="1034"/>
      <c r="AE609" s="1034"/>
      <c r="AF609" s="1034"/>
      <c r="AG609" s="1034"/>
      <c r="AH609" s="1034"/>
      <c r="AI609" s="1034"/>
      <c r="AJ609" s="1034"/>
      <c r="AK609" s="1034"/>
      <c r="AL609" s="1034"/>
      <c r="AM609" s="1034"/>
      <c r="AN609" s="1034"/>
      <c r="AO609" s="1034"/>
      <c r="AP609" s="1034"/>
      <c r="AQ609" s="1034"/>
      <c r="AR609" s="1034"/>
      <c r="AS609" s="1034"/>
      <c r="AT609" s="1034"/>
      <c r="AU609" s="1034"/>
      <c r="AV609" s="1034"/>
      <c r="AW609" s="1034"/>
      <c r="AX609" s="1034"/>
      <c r="AY609" s="1034"/>
      <c r="AZ609" s="1034"/>
      <c r="BA609" s="1034"/>
      <c r="BB609" s="1034"/>
      <c r="BC609" s="1034"/>
      <c r="BD609" s="1034"/>
      <c r="BE609" s="1034"/>
      <c r="BF609" s="1034"/>
      <c r="BG609" s="1034"/>
      <c r="BH609" s="1034"/>
    </row>
    <row r="610" spans="1:60" s="2" customFormat="1">
      <c r="A610" s="1148"/>
      <c r="B610" s="1034"/>
      <c r="C610" s="1034"/>
      <c r="D610" s="1034"/>
      <c r="E610" s="1034"/>
      <c r="F610" s="1034"/>
      <c r="G610" s="1034"/>
      <c r="H610" s="1034"/>
      <c r="I610" s="1034"/>
      <c r="J610" s="1034"/>
      <c r="K610" s="1034"/>
      <c r="L610" s="1034"/>
      <c r="M610" s="1034"/>
      <c r="N610" s="1034"/>
      <c r="O610" s="1034"/>
      <c r="P610" s="1034"/>
      <c r="Q610" s="1034"/>
      <c r="R610" s="1034"/>
      <c r="S610" s="1034"/>
      <c r="T610" s="1034"/>
      <c r="U610" s="1034"/>
      <c r="V610" s="1034"/>
      <c r="W610" s="1034"/>
      <c r="X610" s="1034"/>
      <c r="Y610" s="1034"/>
      <c r="Z610" s="1034"/>
      <c r="AA610" s="1034"/>
      <c r="AB610" s="1034"/>
      <c r="AC610" s="1034"/>
      <c r="AD610" s="1034"/>
      <c r="AE610" s="1034"/>
      <c r="AF610" s="1034"/>
      <c r="AG610" s="1034"/>
      <c r="AH610" s="1034"/>
      <c r="AI610" s="1034"/>
      <c r="AJ610" s="1034"/>
      <c r="AK610" s="1034"/>
      <c r="AL610" s="1034"/>
      <c r="AM610" s="1034"/>
      <c r="AN610" s="1034"/>
      <c r="AO610" s="1034"/>
      <c r="AP610" s="1034"/>
      <c r="AQ610" s="1034"/>
      <c r="AR610" s="1034"/>
      <c r="AS610" s="1034"/>
      <c r="AT610" s="1034"/>
      <c r="AU610" s="1034"/>
      <c r="AV610" s="1034"/>
      <c r="AW610" s="1034"/>
      <c r="AX610" s="1034"/>
      <c r="AY610" s="1034"/>
      <c r="AZ610" s="1034"/>
      <c r="BA610" s="1034"/>
      <c r="BB610" s="1034"/>
      <c r="BC610" s="1034"/>
      <c r="BD610" s="1034"/>
      <c r="BE610" s="1034"/>
      <c r="BF610" s="1034"/>
      <c r="BG610" s="1034"/>
      <c r="BH610" s="1034"/>
    </row>
    <row r="611" spans="1:60" s="2" customFormat="1">
      <c r="A611" s="1148"/>
      <c r="B611" s="1034"/>
      <c r="C611" s="1034"/>
      <c r="D611" s="1034"/>
      <c r="E611" s="1034"/>
      <c r="F611" s="1034"/>
      <c r="G611" s="1034"/>
      <c r="H611" s="1034"/>
      <c r="I611" s="1034"/>
      <c r="J611" s="1034"/>
      <c r="K611" s="1034"/>
      <c r="L611" s="1034"/>
      <c r="M611" s="1034"/>
      <c r="N611" s="1034"/>
      <c r="O611" s="1034"/>
      <c r="P611" s="1034"/>
      <c r="Q611" s="1034"/>
      <c r="R611" s="1034"/>
      <c r="S611" s="1034"/>
      <c r="T611" s="1034"/>
      <c r="U611" s="1034"/>
      <c r="V611" s="1034"/>
      <c r="W611" s="1034"/>
      <c r="X611" s="1034"/>
      <c r="Y611" s="1034"/>
      <c r="Z611" s="1034"/>
      <c r="AA611" s="1034"/>
      <c r="AB611" s="1034"/>
      <c r="AC611" s="1034"/>
      <c r="AD611" s="1034"/>
      <c r="AE611" s="1034"/>
      <c r="AF611" s="1034"/>
      <c r="AG611" s="1034"/>
      <c r="AH611" s="1034"/>
      <c r="AI611" s="1034"/>
      <c r="AJ611" s="1034"/>
      <c r="AK611" s="1034"/>
      <c r="AL611" s="1034"/>
      <c r="AM611" s="1034"/>
      <c r="AN611" s="1034"/>
      <c r="AO611" s="1034"/>
      <c r="AP611" s="1034"/>
      <c r="AQ611" s="1034"/>
      <c r="AR611" s="1034"/>
      <c r="AS611" s="1034"/>
      <c r="AT611" s="1034"/>
      <c r="AU611" s="1034"/>
      <c r="AV611" s="1034"/>
      <c r="AW611" s="1034"/>
      <c r="AX611" s="1034"/>
      <c r="AY611" s="1034"/>
      <c r="AZ611" s="1034"/>
      <c r="BA611" s="1034"/>
      <c r="BB611" s="1034"/>
      <c r="BC611" s="1034"/>
      <c r="BD611" s="1034"/>
      <c r="BE611" s="1034"/>
      <c r="BF611" s="1034"/>
      <c r="BG611" s="1034"/>
      <c r="BH611" s="1034"/>
    </row>
    <row r="612" spans="1:60" s="2" customFormat="1">
      <c r="A612" s="1148"/>
      <c r="B612" s="1034"/>
      <c r="C612" s="1034"/>
      <c r="D612" s="1034"/>
      <c r="E612" s="1034"/>
      <c r="F612" s="1034"/>
      <c r="G612" s="1034"/>
      <c r="H612" s="1034"/>
      <c r="I612" s="1034"/>
      <c r="J612" s="1034"/>
      <c r="K612" s="1034"/>
      <c r="L612" s="1034"/>
      <c r="M612" s="1034"/>
      <c r="N612" s="1034"/>
      <c r="O612" s="1034"/>
      <c r="P612" s="1034"/>
      <c r="Q612" s="1034"/>
      <c r="R612" s="1034"/>
      <c r="S612" s="1034"/>
      <c r="T612" s="1034"/>
      <c r="U612" s="1034"/>
      <c r="V612" s="1034"/>
      <c r="W612" s="1034"/>
      <c r="X612" s="1034"/>
      <c r="Y612" s="1034"/>
      <c r="Z612" s="1034"/>
      <c r="AA612" s="1034"/>
      <c r="AB612" s="1034"/>
      <c r="AC612" s="1034"/>
      <c r="AD612" s="1034"/>
      <c r="AE612" s="1034"/>
      <c r="AF612" s="1034"/>
      <c r="AG612" s="1034"/>
      <c r="AH612" s="1034"/>
      <c r="AI612" s="1034"/>
      <c r="AJ612" s="1034"/>
      <c r="AK612" s="1034"/>
      <c r="AL612" s="1034"/>
      <c r="AM612" s="1034"/>
      <c r="AN612" s="1034"/>
      <c r="AO612" s="1034"/>
      <c r="AP612" s="1034"/>
      <c r="AQ612" s="1034"/>
      <c r="AR612" s="1034"/>
      <c r="AS612" s="1034"/>
      <c r="AT612" s="1034"/>
      <c r="AU612" s="1034"/>
      <c r="AV612" s="1034"/>
      <c r="AW612" s="1034"/>
      <c r="AX612" s="1034"/>
      <c r="AY612" s="1034"/>
      <c r="AZ612" s="1034"/>
      <c r="BA612" s="1034"/>
      <c r="BB612" s="1034"/>
      <c r="BC612" s="1034"/>
      <c r="BD612" s="1034"/>
      <c r="BE612" s="1034"/>
      <c r="BF612" s="1034"/>
      <c r="BG612" s="1034"/>
      <c r="BH612" s="1034"/>
    </row>
    <row r="613" spans="1:60" s="2" customFormat="1">
      <c r="A613" s="1148"/>
      <c r="B613" s="1034"/>
      <c r="C613" s="1034"/>
      <c r="D613" s="1034"/>
      <c r="E613" s="1034"/>
      <c r="F613" s="1034"/>
      <c r="G613" s="1034"/>
      <c r="H613" s="1034"/>
      <c r="I613" s="1034"/>
      <c r="J613" s="1034"/>
      <c r="K613" s="1034"/>
      <c r="L613" s="1034"/>
      <c r="M613" s="1034"/>
      <c r="N613" s="1034"/>
      <c r="O613" s="1034"/>
      <c r="P613" s="1034"/>
      <c r="Q613" s="1034"/>
      <c r="R613" s="1034"/>
      <c r="S613" s="1034"/>
      <c r="T613" s="1034"/>
      <c r="U613" s="1034"/>
      <c r="V613" s="1034"/>
      <c r="W613" s="1034"/>
      <c r="X613" s="1034"/>
      <c r="Y613" s="1034"/>
      <c r="Z613" s="1034"/>
      <c r="AA613" s="1034"/>
      <c r="AB613" s="1034"/>
      <c r="AC613" s="1034"/>
      <c r="AD613" s="1034"/>
      <c r="AE613" s="1034"/>
      <c r="AF613" s="1034"/>
      <c r="AG613" s="1034"/>
      <c r="AH613" s="1034"/>
      <c r="AI613" s="1034"/>
      <c r="AJ613" s="1034"/>
      <c r="AK613" s="1034"/>
      <c r="AL613" s="1034"/>
      <c r="AM613" s="1034"/>
      <c r="AN613" s="1034"/>
      <c r="AO613" s="1034"/>
      <c r="AP613" s="1034"/>
      <c r="AQ613" s="1034"/>
      <c r="AR613" s="1034"/>
      <c r="AS613" s="1034"/>
      <c r="AT613" s="1034"/>
      <c r="AU613" s="1034"/>
      <c r="AV613" s="1034"/>
      <c r="AW613" s="1034"/>
      <c r="AX613" s="1034"/>
      <c r="AY613" s="1034"/>
      <c r="AZ613" s="1034"/>
      <c r="BA613" s="1034"/>
      <c r="BB613" s="1034"/>
      <c r="BC613" s="1034"/>
      <c r="BD613" s="1034"/>
      <c r="BE613" s="1034"/>
      <c r="BF613" s="1034"/>
      <c r="BG613" s="1034"/>
      <c r="BH613" s="1034"/>
    </row>
    <row r="614" spans="1:60" s="2" customFormat="1">
      <c r="A614" s="1148"/>
      <c r="B614" s="1034"/>
      <c r="C614" s="1034"/>
      <c r="D614" s="1034"/>
      <c r="E614" s="1034"/>
      <c r="F614" s="1034"/>
      <c r="G614" s="1034"/>
      <c r="H614" s="1034"/>
      <c r="I614" s="1034"/>
      <c r="J614" s="1034"/>
      <c r="K614" s="1034"/>
      <c r="L614" s="1034"/>
      <c r="M614" s="1034"/>
      <c r="N614" s="1034"/>
      <c r="O614" s="1034"/>
      <c r="P614" s="1034"/>
      <c r="Q614" s="1034"/>
      <c r="R614" s="1034"/>
      <c r="S614" s="1034"/>
      <c r="T614" s="1034"/>
      <c r="U614" s="1034"/>
      <c r="V614" s="1034"/>
      <c r="W614" s="1034"/>
      <c r="X614" s="1034"/>
      <c r="Y614" s="1034"/>
      <c r="Z614" s="1034"/>
      <c r="AA614" s="1034"/>
      <c r="AB614" s="1034"/>
      <c r="AC614" s="1034"/>
      <c r="AD614" s="1034"/>
      <c r="AE614" s="1034"/>
      <c r="AF614" s="1034"/>
      <c r="AG614" s="1034"/>
      <c r="AH614" s="1034"/>
      <c r="AI614" s="1034"/>
      <c r="AJ614" s="1034"/>
      <c r="AK614" s="1034"/>
      <c r="AL614" s="1034"/>
      <c r="AM614" s="1034"/>
      <c r="AN614" s="1034"/>
      <c r="AO614" s="1034"/>
      <c r="AP614" s="1034"/>
      <c r="AQ614" s="1034"/>
      <c r="AR614" s="1034"/>
      <c r="AS614" s="1034"/>
      <c r="AT614" s="1034"/>
      <c r="AU614" s="1034"/>
      <c r="AV614" s="1034"/>
      <c r="AW614" s="1034"/>
      <c r="AX614" s="1034"/>
      <c r="AY614" s="1034"/>
      <c r="AZ614" s="1034"/>
      <c r="BA614" s="1034"/>
      <c r="BB614" s="1034"/>
      <c r="BC614" s="1034"/>
      <c r="BD614" s="1034"/>
      <c r="BE614" s="1034"/>
      <c r="BF614" s="1034"/>
      <c r="BG614" s="1034"/>
      <c r="BH614" s="1034"/>
    </row>
    <row r="615" spans="1:60" s="2" customFormat="1">
      <c r="A615" s="1148"/>
      <c r="B615" s="1034"/>
      <c r="C615" s="1034"/>
      <c r="D615" s="1034"/>
      <c r="E615" s="1034"/>
      <c r="F615" s="1034"/>
      <c r="G615" s="1034"/>
      <c r="H615" s="1034"/>
      <c r="I615" s="1034"/>
      <c r="J615" s="1034"/>
      <c r="K615" s="1034"/>
      <c r="L615" s="1034"/>
      <c r="M615" s="1034"/>
      <c r="N615" s="1034"/>
      <c r="O615" s="1034"/>
      <c r="P615" s="1034"/>
      <c r="Q615" s="1034"/>
      <c r="R615" s="1034"/>
      <c r="S615" s="1034"/>
      <c r="T615" s="1034"/>
      <c r="U615" s="1034"/>
      <c r="V615" s="1034"/>
      <c r="W615" s="1034"/>
      <c r="X615" s="1034"/>
      <c r="Y615" s="1034"/>
      <c r="Z615" s="1034"/>
      <c r="AA615" s="1034"/>
      <c r="AB615" s="1034"/>
      <c r="AC615" s="1034"/>
      <c r="AD615" s="1034"/>
      <c r="AE615" s="1034"/>
      <c r="AF615" s="1034"/>
      <c r="AG615" s="1034"/>
      <c r="AH615" s="1034"/>
      <c r="AI615" s="1034"/>
      <c r="AJ615" s="1034"/>
      <c r="AK615" s="1034"/>
      <c r="AL615" s="1034"/>
      <c r="AM615" s="1034"/>
      <c r="AN615" s="1034"/>
      <c r="AO615" s="1034"/>
      <c r="AP615" s="1034"/>
      <c r="AQ615" s="1034"/>
      <c r="AR615" s="1034"/>
      <c r="AS615" s="1034"/>
      <c r="AT615" s="1034"/>
      <c r="AU615" s="1034"/>
      <c r="AV615" s="1034"/>
      <c r="AW615" s="1034"/>
      <c r="AX615" s="1034"/>
      <c r="AY615" s="1034"/>
      <c r="AZ615" s="1034"/>
      <c r="BA615" s="1034"/>
      <c r="BB615" s="1034"/>
      <c r="BC615" s="1034"/>
      <c r="BD615" s="1034"/>
      <c r="BE615" s="1034"/>
      <c r="BF615" s="1034"/>
      <c r="BG615" s="1034"/>
      <c r="BH615" s="1034"/>
    </row>
    <row r="616" spans="1:60" s="2" customFormat="1">
      <c r="A616" s="1148"/>
      <c r="B616" s="1034"/>
      <c r="C616" s="1034"/>
      <c r="D616" s="1034"/>
      <c r="E616" s="1034"/>
      <c r="F616" s="1034"/>
      <c r="G616" s="1034"/>
      <c r="H616" s="1034"/>
      <c r="I616" s="1034"/>
      <c r="J616" s="1034"/>
      <c r="K616" s="1034"/>
      <c r="L616" s="1034"/>
      <c r="M616" s="1034"/>
      <c r="N616" s="1034"/>
      <c r="O616" s="1034"/>
      <c r="P616" s="1034"/>
      <c r="Q616" s="1034"/>
      <c r="R616" s="1034"/>
      <c r="S616" s="1034"/>
      <c r="T616" s="1034"/>
      <c r="U616" s="1034"/>
      <c r="V616" s="1034"/>
      <c r="W616" s="1034"/>
      <c r="X616" s="1034"/>
      <c r="Y616" s="1034"/>
      <c r="Z616" s="1034"/>
      <c r="AA616" s="1034"/>
      <c r="AB616" s="1034"/>
      <c r="AC616" s="1034"/>
      <c r="AD616" s="1034"/>
      <c r="AE616" s="1034"/>
      <c r="AF616" s="1034"/>
      <c r="AG616" s="1034"/>
      <c r="AH616" s="1034"/>
      <c r="AI616" s="1034"/>
      <c r="AJ616" s="1034"/>
      <c r="AK616" s="1034"/>
      <c r="AL616" s="1034"/>
      <c r="AM616" s="1034"/>
      <c r="AN616" s="1034"/>
      <c r="AO616" s="1034"/>
      <c r="AP616" s="1034"/>
      <c r="AQ616" s="1034"/>
      <c r="AR616" s="1034"/>
      <c r="AS616" s="1034"/>
      <c r="AT616" s="1034"/>
      <c r="AU616" s="1034"/>
      <c r="AV616" s="1034"/>
      <c r="AW616" s="1034"/>
      <c r="AX616" s="1034"/>
      <c r="AY616" s="1034"/>
      <c r="AZ616" s="1034"/>
      <c r="BA616" s="1034"/>
      <c r="BB616" s="1034"/>
      <c r="BC616" s="1034"/>
      <c r="BD616" s="1034"/>
      <c r="BE616" s="1034"/>
      <c r="BF616" s="1034"/>
      <c r="BG616" s="1034"/>
      <c r="BH616" s="1034"/>
    </row>
    <row r="617" spans="1:60" s="2" customFormat="1">
      <c r="A617" s="1148"/>
      <c r="B617" s="1034"/>
      <c r="C617" s="1034"/>
      <c r="D617" s="1034"/>
      <c r="E617" s="1034"/>
      <c r="F617" s="1034"/>
      <c r="G617" s="1034"/>
      <c r="H617" s="1034"/>
      <c r="I617" s="1034"/>
      <c r="J617" s="1034"/>
      <c r="K617" s="1034"/>
      <c r="L617" s="1034"/>
      <c r="M617" s="1034"/>
      <c r="N617" s="1034"/>
      <c r="O617" s="1034"/>
      <c r="P617" s="1034"/>
      <c r="Q617" s="1034"/>
      <c r="R617" s="1034"/>
      <c r="S617" s="1034"/>
      <c r="T617" s="1034"/>
      <c r="U617" s="1034"/>
      <c r="V617" s="1034"/>
      <c r="W617" s="1034"/>
      <c r="X617" s="1034"/>
      <c r="Y617" s="1034"/>
      <c r="Z617" s="1034"/>
      <c r="AA617" s="1034"/>
      <c r="AB617" s="1034"/>
      <c r="AC617" s="1034"/>
      <c r="AD617" s="1034"/>
      <c r="AE617" s="1034"/>
      <c r="AF617" s="1034"/>
      <c r="AG617" s="1034"/>
      <c r="AH617" s="1034"/>
      <c r="AI617" s="1034"/>
      <c r="AJ617" s="1034"/>
      <c r="AK617" s="1034"/>
      <c r="AL617" s="1034"/>
      <c r="AM617" s="1034"/>
      <c r="AN617" s="1034"/>
      <c r="AO617" s="1034"/>
      <c r="AP617" s="1034"/>
      <c r="AQ617" s="1034"/>
      <c r="AR617" s="1034"/>
      <c r="AS617" s="1034"/>
      <c r="AT617" s="1034"/>
      <c r="AU617" s="1034"/>
      <c r="AV617" s="1034"/>
      <c r="AW617" s="1034"/>
      <c r="AX617" s="1034"/>
      <c r="AY617" s="1034"/>
      <c r="AZ617" s="1034"/>
      <c r="BA617" s="1034"/>
      <c r="BB617" s="1034"/>
      <c r="BC617" s="1034"/>
      <c r="BD617" s="1034"/>
      <c r="BE617" s="1034"/>
      <c r="BF617" s="1034"/>
      <c r="BG617" s="1034"/>
      <c r="BH617" s="1034"/>
    </row>
    <row r="618" spans="1:60" s="2" customFormat="1">
      <c r="A618" s="1148"/>
      <c r="B618" s="1034"/>
      <c r="C618" s="1034"/>
      <c r="D618" s="1034"/>
      <c r="E618" s="1034"/>
      <c r="F618" s="1034"/>
      <c r="G618" s="1034"/>
      <c r="H618" s="1034"/>
      <c r="I618" s="1034"/>
      <c r="J618" s="1034"/>
      <c r="K618" s="1034"/>
      <c r="L618" s="1034"/>
      <c r="M618" s="1034"/>
      <c r="N618" s="1034"/>
      <c r="O618" s="1034"/>
      <c r="P618" s="1034"/>
      <c r="Q618" s="1034"/>
      <c r="R618" s="1034"/>
      <c r="S618" s="1034"/>
      <c r="T618" s="1034"/>
      <c r="U618" s="1034"/>
      <c r="V618" s="1034"/>
      <c r="W618" s="1034"/>
      <c r="X618" s="1034"/>
      <c r="Y618" s="1034"/>
      <c r="Z618" s="1034"/>
      <c r="AA618" s="1034"/>
      <c r="AB618" s="1034"/>
      <c r="AC618" s="1034"/>
      <c r="AD618" s="1034"/>
      <c r="AE618" s="1034"/>
      <c r="AF618" s="1034"/>
      <c r="AG618" s="1034"/>
      <c r="AH618" s="1034"/>
      <c r="AI618" s="1034"/>
      <c r="AJ618" s="1034"/>
      <c r="AK618" s="1034"/>
      <c r="AL618" s="1034"/>
      <c r="AM618" s="1034"/>
      <c r="AN618" s="1034"/>
      <c r="AO618" s="1034"/>
      <c r="AP618" s="1034"/>
      <c r="AQ618" s="1034"/>
      <c r="AR618" s="1034"/>
      <c r="AS618" s="1034"/>
      <c r="AT618" s="1034"/>
      <c r="AU618" s="1034"/>
      <c r="AV618" s="1034"/>
      <c r="AW618" s="1034"/>
      <c r="AX618" s="1034"/>
      <c r="AY618" s="1034"/>
      <c r="AZ618" s="1034"/>
      <c r="BA618" s="1034"/>
      <c r="BB618" s="1034"/>
      <c r="BC618" s="1034"/>
      <c r="BD618" s="1034"/>
      <c r="BE618" s="1034"/>
      <c r="BF618" s="1034"/>
      <c r="BG618" s="1034"/>
      <c r="BH618" s="1034"/>
    </row>
    <row r="619" spans="1:60" s="2" customFormat="1">
      <c r="A619" s="1148"/>
      <c r="B619" s="1034"/>
      <c r="C619" s="1034"/>
      <c r="D619" s="1034"/>
      <c r="E619" s="1034"/>
      <c r="F619" s="1034"/>
      <c r="G619" s="1034"/>
      <c r="H619" s="1034"/>
      <c r="I619" s="1034"/>
      <c r="J619" s="1034"/>
      <c r="K619" s="1034"/>
      <c r="L619" s="1034"/>
      <c r="M619" s="1034"/>
      <c r="N619" s="1034"/>
      <c r="O619" s="1034"/>
      <c r="P619" s="1034"/>
      <c r="Q619" s="1034"/>
      <c r="R619" s="1034"/>
      <c r="S619" s="1034"/>
      <c r="T619" s="1034"/>
      <c r="U619" s="1034"/>
      <c r="V619" s="1034"/>
      <c r="W619" s="1034"/>
      <c r="X619" s="1034"/>
      <c r="Y619" s="1034"/>
      <c r="Z619" s="1034"/>
      <c r="AA619" s="1034"/>
      <c r="AB619" s="1034"/>
      <c r="AC619" s="1034"/>
      <c r="AD619" s="1034"/>
      <c r="AE619" s="1034"/>
      <c r="AF619" s="1034"/>
      <c r="AG619" s="1034"/>
      <c r="AH619" s="1034"/>
      <c r="AI619" s="1034"/>
      <c r="AJ619" s="1034"/>
      <c r="AK619" s="1034"/>
      <c r="AL619" s="1034"/>
      <c r="AM619" s="1034"/>
      <c r="AN619" s="1034"/>
      <c r="AO619" s="1034"/>
      <c r="AP619" s="1034"/>
      <c r="AQ619" s="1034"/>
      <c r="AR619" s="1034"/>
      <c r="AS619" s="1034"/>
      <c r="AT619" s="1034"/>
      <c r="AU619" s="1034"/>
      <c r="AV619" s="1034"/>
      <c r="AW619" s="1034"/>
      <c r="AX619" s="1034"/>
      <c r="AY619" s="1034"/>
      <c r="AZ619" s="1034"/>
      <c r="BA619" s="1034"/>
      <c r="BB619" s="1034"/>
      <c r="BC619" s="1034"/>
      <c r="BD619" s="1034"/>
      <c r="BE619" s="1034"/>
      <c r="BF619" s="1034"/>
      <c r="BG619" s="1034"/>
      <c r="BH619" s="1034"/>
    </row>
    <row r="620" spans="1:60" s="2" customFormat="1">
      <c r="A620" s="1148"/>
      <c r="B620" s="1034"/>
      <c r="C620" s="1034"/>
      <c r="D620" s="1034"/>
      <c r="E620" s="1034"/>
      <c r="F620" s="1034"/>
      <c r="G620" s="1034"/>
      <c r="H620" s="1034"/>
      <c r="I620" s="1034"/>
      <c r="J620" s="1034"/>
      <c r="K620" s="1034"/>
      <c r="L620" s="1034"/>
      <c r="M620" s="1034"/>
      <c r="N620" s="1034"/>
      <c r="O620" s="1034"/>
      <c r="P620" s="1034"/>
      <c r="Q620" s="1034"/>
      <c r="R620" s="1034"/>
      <c r="S620" s="1034"/>
      <c r="T620" s="1034"/>
      <c r="U620" s="1034"/>
      <c r="V620" s="1034"/>
      <c r="W620" s="1034"/>
      <c r="X620" s="1034"/>
      <c r="Y620" s="1034"/>
      <c r="Z620" s="1034"/>
      <c r="AA620" s="1034"/>
      <c r="AB620" s="1034"/>
      <c r="AC620" s="1034"/>
      <c r="AD620" s="1034"/>
      <c r="AE620" s="1034"/>
      <c r="AF620" s="1034"/>
      <c r="AG620" s="1034"/>
      <c r="AH620" s="1034"/>
      <c r="AI620" s="1034"/>
      <c r="AJ620" s="1034"/>
      <c r="AK620" s="1034"/>
      <c r="AL620" s="1034"/>
      <c r="AM620" s="1034"/>
      <c r="AN620" s="1034"/>
      <c r="AO620" s="1034"/>
      <c r="AP620" s="1034"/>
      <c r="AQ620" s="1034"/>
      <c r="AR620" s="1034"/>
      <c r="AS620" s="1034"/>
      <c r="AT620" s="1034"/>
      <c r="AU620" s="1034"/>
      <c r="AV620" s="1034"/>
      <c r="AW620" s="1034"/>
      <c r="AX620" s="1034"/>
      <c r="AY620" s="1034"/>
      <c r="AZ620" s="1034"/>
      <c r="BA620" s="1034"/>
      <c r="BB620" s="1034"/>
      <c r="BC620" s="1034"/>
      <c r="BD620" s="1034"/>
      <c r="BE620" s="1034"/>
      <c r="BF620" s="1034"/>
      <c r="BG620" s="1034"/>
      <c r="BH620" s="1034"/>
    </row>
    <row r="621" spans="1:60" s="2" customFormat="1">
      <c r="A621" s="1148"/>
      <c r="B621" s="1034"/>
      <c r="C621" s="1034"/>
      <c r="D621" s="1034"/>
      <c r="E621" s="1034"/>
      <c r="F621" s="1034"/>
      <c r="G621" s="1034"/>
      <c r="H621" s="1034"/>
      <c r="I621" s="1034"/>
      <c r="J621" s="1034"/>
      <c r="K621" s="1034"/>
      <c r="L621" s="1034"/>
      <c r="M621" s="1034"/>
      <c r="N621" s="1034"/>
      <c r="O621" s="1034"/>
      <c r="P621" s="1034"/>
      <c r="Q621" s="1034"/>
      <c r="R621" s="1034"/>
      <c r="S621" s="1034"/>
      <c r="T621" s="1034"/>
      <c r="U621" s="1034"/>
      <c r="V621" s="1034"/>
      <c r="W621" s="1034"/>
      <c r="X621" s="1034"/>
      <c r="Y621" s="1034"/>
      <c r="Z621" s="1034"/>
      <c r="AA621" s="1034"/>
      <c r="AB621" s="1034"/>
      <c r="AC621" s="1034"/>
      <c r="AD621" s="1034"/>
      <c r="AE621" s="1034"/>
      <c r="AF621" s="1034"/>
      <c r="AG621" s="1034"/>
      <c r="AH621" s="1034"/>
      <c r="AI621" s="1034"/>
      <c r="AJ621" s="1034"/>
      <c r="AK621" s="1034"/>
      <c r="AL621" s="1034"/>
      <c r="AM621" s="1034"/>
      <c r="AN621" s="1034"/>
      <c r="AO621" s="1034"/>
      <c r="AP621" s="1034"/>
      <c r="AQ621" s="1034"/>
      <c r="AR621" s="1034"/>
      <c r="AS621" s="1034"/>
      <c r="AT621" s="1034"/>
      <c r="AU621" s="1034"/>
      <c r="AV621" s="1034"/>
      <c r="AW621" s="1034"/>
      <c r="AX621" s="1034"/>
      <c r="AY621" s="1034"/>
      <c r="AZ621" s="1034"/>
      <c r="BA621" s="1034"/>
      <c r="BB621" s="1034"/>
      <c r="BC621" s="1034"/>
      <c r="BD621" s="1034"/>
      <c r="BE621" s="1034"/>
      <c r="BF621" s="1034"/>
      <c r="BG621" s="1034"/>
      <c r="BH621" s="1034"/>
    </row>
    <row r="622" spans="1:60" s="2" customFormat="1">
      <c r="A622" s="1148"/>
      <c r="B622" s="1034"/>
      <c r="C622" s="1034"/>
      <c r="D622" s="1034"/>
      <c r="E622" s="1034"/>
      <c r="F622" s="1034"/>
      <c r="G622" s="1034"/>
      <c r="H622" s="1034"/>
      <c r="I622" s="1034"/>
      <c r="J622" s="1034"/>
      <c r="K622" s="1034"/>
      <c r="L622" s="1034"/>
      <c r="M622" s="1034"/>
      <c r="N622" s="1034"/>
      <c r="O622" s="1034"/>
      <c r="P622" s="1034"/>
      <c r="Q622" s="1034"/>
      <c r="R622" s="1034"/>
      <c r="S622" s="1034"/>
      <c r="T622" s="1034"/>
      <c r="U622" s="1034"/>
      <c r="V622" s="1034"/>
      <c r="W622" s="1034"/>
      <c r="X622" s="1034"/>
      <c r="Y622" s="1034"/>
      <c r="Z622" s="1034"/>
      <c r="AA622" s="1034"/>
      <c r="AB622" s="1034"/>
      <c r="AC622" s="1034"/>
      <c r="AD622" s="1034"/>
      <c r="AE622" s="1034"/>
      <c r="AF622" s="1034"/>
      <c r="AG622" s="1034"/>
      <c r="AH622" s="1034"/>
      <c r="AI622" s="1034"/>
      <c r="AJ622" s="1034"/>
      <c r="AK622" s="1034"/>
      <c r="AL622" s="1034"/>
      <c r="AM622" s="1034"/>
      <c r="AN622" s="1034"/>
      <c r="AO622" s="1034"/>
      <c r="AP622" s="1034"/>
      <c r="AQ622" s="1034"/>
      <c r="AR622" s="1034"/>
      <c r="AS622" s="1034"/>
      <c r="AT622" s="1034"/>
      <c r="AU622" s="1034"/>
      <c r="AV622" s="1034"/>
      <c r="AW622" s="1034"/>
      <c r="AX622" s="1034"/>
      <c r="AY622" s="1034"/>
      <c r="AZ622" s="1034"/>
      <c r="BA622" s="1034"/>
      <c r="BB622" s="1034"/>
      <c r="BC622" s="1034"/>
      <c r="BD622" s="1034"/>
      <c r="BE622" s="1034"/>
      <c r="BF622" s="1034"/>
      <c r="BG622" s="1034"/>
      <c r="BH622" s="1034"/>
    </row>
    <row r="623" spans="1:60" s="2" customFormat="1">
      <c r="A623" s="1148"/>
      <c r="B623" s="1034"/>
      <c r="C623" s="1034"/>
      <c r="D623" s="1034"/>
      <c r="E623" s="1034"/>
      <c r="F623" s="1034"/>
      <c r="G623" s="1034"/>
      <c r="H623" s="1034"/>
      <c r="I623" s="1034"/>
      <c r="J623" s="1034"/>
      <c r="K623" s="1034"/>
      <c r="L623" s="1034"/>
      <c r="M623" s="1034"/>
      <c r="N623" s="1034"/>
      <c r="O623" s="1034"/>
      <c r="P623" s="1034"/>
      <c r="Q623" s="1034"/>
      <c r="R623" s="1034"/>
      <c r="S623" s="1034"/>
      <c r="T623" s="1034"/>
      <c r="U623" s="1034"/>
      <c r="V623" s="1034"/>
      <c r="W623" s="1034"/>
      <c r="X623" s="1034"/>
      <c r="Y623" s="1034"/>
      <c r="Z623" s="1034"/>
      <c r="AA623" s="1034"/>
      <c r="AB623" s="1034"/>
      <c r="AC623" s="1034"/>
      <c r="AD623" s="1034"/>
      <c r="AE623" s="1034"/>
      <c r="AF623" s="1034"/>
      <c r="AG623" s="1034"/>
      <c r="AH623" s="1034"/>
      <c r="AI623" s="1034"/>
      <c r="AJ623" s="1034"/>
      <c r="AK623" s="1034"/>
      <c r="AL623" s="1034"/>
      <c r="AM623" s="1034"/>
      <c r="AN623" s="1034"/>
      <c r="AO623" s="1034"/>
      <c r="AP623" s="1034"/>
      <c r="AQ623" s="1034"/>
      <c r="AR623" s="1034"/>
      <c r="AS623" s="1034"/>
      <c r="AT623" s="1034"/>
      <c r="AU623" s="1034"/>
      <c r="AV623" s="1034"/>
      <c r="AW623" s="1034"/>
      <c r="AX623" s="1034"/>
      <c r="AY623" s="1034"/>
      <c r="AZ623" s="1034"/>
      <c r="BA623" s="1034"/>
      <c r="BB623" s="1034"/>
      <c r="BC623" s="1034"/>
      <c r="BD623" s="1034"/>
      <c r="BE623" s="1034"/>
      <c r="BF623" s="1034"/>
      <c r="BG623" s="1034"/>
      <c r="BH623" s="1034"/>
    </row>
    <row r="624" spans="1:60" s="2" customFormat="1">
      <c r="A624" s="1148"/>
      <c r="B624" s="1034"/>
      <c r="C624" s="1034"/>
      <c r="D624" s="1034"/>
      <c r="E624" s="1034"/>
      <c r="F624" s="1034"/>
      <c r="G624" s="1034"/>
      <c r="H624" s="1034"/>
      <c r="I624" s="1034"/>
      <c r="J624" s="1034"/>
      <c r="K624" s="1034"/>
      <c r="L624" s="1034"/>
      <c r="M624" s="1034"/>
      <c r="N624" s="1034"/>
      <c r="O624" s="1034"/>
      <c r="P624" s="1034"/>
      <c r="Q624" s="1034"/>
      <c r="R624" s="1034"/>
      <c r="S624" s="1034"/>
      <c r="T624" s="1034"/>
      <c r="U624" s="1034"/>
      <c r="V624" s="1034"/>
      <c r="W624" s="1034"/>
      <c r="X624" s="1034"/>
      <c r="Y624" s="1034"/>
      <c r="Z624" s="1034"/>
      <c r="AA624" s="1034"/>
      <c r="AB624" s="1034"/>
      <c r="AC624" s="1034"/>
      <c r="AD624" s="1034"/>
      <c r="AE624" s="1034"/>
      <c r="AF624" s="1034"/>
      <c r="AG624" s="1034"/>
      <c r="AH624" s="1034"/>
      <c r="AI624" s="1034"/>
      <c r="AJ624" s="1034"/>
      <c r="AK624" s="1034"/>
      <c r="AL624" s="1034"/>
      <c r="AM624" s="1034"/>
      <c r="AN624" s="1034"/>
      <c r="AO624" s="1034"/>
      <c r="AP624" s="1034"/>
      <c r="AQ624" s="1034"/>
      <c r="AR624" s="1034"/>
      <c r="AS624" s="1034"/>
      <c r="AT624" s="1034"/>
      <c r="AU624" s="1034"/>
      <c r="AV624" s="1034"/>
      <c r="AW624" s="1034"/>
      <c r="AX624" s="1034"/>
      <c r="AY624" s="1034"/>
      <c r="AZ624" s="1034"/>
      <c r="BA624" s="1034"/>
      <c r="BB624" s="1034"/>
      <c r="BC624" s="1034"/>
      <c r="BD624" s="1034"/>
      <c r="BE624" s="1034"/>
      <c r="BF624" s="1034"/>
      <c r="BG624" s="1034"/>
      <c r="BH624" s="1034"/>
    </row>
    <row r="625" spans="1:60" s="2" customFormat="1">
      <c r="A625" s="1148"/>
      <c r="B625" s="1034"/>
      <c r="C625" s="1034"/>
      <c r="D625" s="1034"/>
      <c r="E625" s="1034"/>
      <c r="F625" s="1034"/>
      <c r="G625" s="1034"/>
      <c r="H625" s="1034"/>
      <c r="I625" s="1034"/>
      <c r="J625" s="1034"/>
      <c r="K625" s="1034"/>
      <c r="L625" s="1034"/>
      <c r="M625" s="1034"/>
      <c r="N625" s="1034"/>
      <c r="O625" s="1034"/>
      <c r="P625" s="1034"/>
      <c r="Q625" s="1034"/>
      <c r="R625" s="1034"/>
      <c r="S625" s="1034"/>
      <c r="T625" s="1034"/>
      <c r="U625" s="1034"/>
      <c r="V625" s="1034"/>
      <c r="W625" s="1034"/>
      <c r="X625" s="1034"/>
      <c r="Y625" s="1034"/>
      <c r="Z625" s="1034"/>
      <c r="AA625" s="1034"/>
      <c r="AB625" s="1034"/>
      <c r="AC625" s="1034"/>
      <c r="AD625" s="1034"/>
      <c r="AE625" s="1034"/>
      <c r="AF625" s="1034"/>
      <c r="AG625" s="1034"/>
      <c r="AH625" s="1034"/>
      <c r="AI625" s="1034"/>
      <c r="AJ625" s="1034"/>
      <c r="AK625" s="1034"/>
      <c r="AL625" s="1034"/>
      <c r="AM625" s="1034"/>
      <c r="AN625" s="1034"/>
      <c r="AO625" s="1034"/>
      <c r="AP625" s="1034"/>
      <c r="AQ625" s="1034"/>
      <c r="AR625" s="1034"/>
      <c r="AS625" s="1034"/>
      <c r="AT625" s="1034"/>
      <c r="AU625" s="1034"/>
      <c r="AV625" s="1034"/>
      <c r="AW625" s="1034"/>
      <c r="AX625" s="1034"/>
      <c r="AY625" s="1034"/>
      <c r="AZ625" s="1034"/>
      <c r="BA625" s="1034"/>
      <c r="BB625" s="1034"/>
      <c r="BC625" s="1034"/>
      <c r="BD625" s="1034"/>
      <c r="BE625" s="1034"/>
      <c r="BF625" s="1034"/>
      <c r="BG625" s="1034"/>
      <c r="BH625" s="1034"/>
    </row>
    <row r="626" spans="1:60" s="2" customFormat="1">
      <c r="A626" s="1148"/>
      <c r="B626" s="1034"/>
      <c r="C626" s="1034"/>
      <c r="D626" s="1034"/>
      <c r="E626" s="1034"/>
      <c r="F626" s="1034"/>
      <c r="G626" s="1034"/>
      <c r="H626" s="1034"/>
      <c r="I626" s="1034"/>
      <c r="J626" s="1034"/>
      <c r="K626" s="1034"/>
      <c r="L626" s="1034"/>
      <c r="M626" s="1034"/>
      <c r="N626" s="1034"/>
      <c r="O626" s="1034"/>
      <c r="P626" s="1034"/>
      <c r="Q626" s="1034"/>
      <c r="R626" s="1034"/>
      <c r="S626" s="1034"/>
      <c r="T626" s="1034"/>
      <c r="U626" s="1034"/>
      <c r="V626" s="1034"/>
      <c r="W626" s="1034"/>
      <c r="X626" s="1034"/>
      <c r="Y626" s="1034"/>
      <c r="Z626" s="1034"/>
      <c r="AA626" s="1034"/>
      <c r="AB626" s="1034"/>
      <c r="AC626" s="1034"/>
      <c r="AD626" s="1034"/>
      <c r="AE626" s="1034"/>
      <c r="AF626" s="1034"/>
      <c r="AG626" s="1034"/>
      <c r="AH626" s="1034"/>
      <c r="AI626" s="1034"/>
      <c r="AJ626" s="1034"/>
      <c r="AK626" s="1034"/>
      <c r="AL626" s="1034"/>
      <c r="AM626" s="1034"/>
      <c r="AN626" s="1034"/>
      <c r="AO626" s="1034"/>
      <c r="AP626" s="1034"/>
      <c r="AQ626" s="1034"/>
      <c r="AR626" s="1034"/>
      <c r="AS626" s="1034"/>
      <c r="AT626" s="1034"/>
      <c r="AU626" s="1034"/>
      <c r="AV626" s="1034"/>
      <c r="AW626" s="1034"/>
      <c r="AX626" s="1034"/>
      <c r="AY626" s="1034"/>
      <c r="AZ626" s="1034"/>
      <c r="BA626" s="1034"/>
      <c r="BB626" s="1034"/>
      <c r="BC626" s="1034"/>
      <c r="BD626" s="1034"/>
      <c r="BE626" s="1034"/>
      <c r="BF626" s="1034"/>
      <c r="BG626" s="1034"/>
      <c r="BH626" s="1034"/>
    </row>
    <row r="627" spans="1:60" s="2" customFormat="1">
      <c r="A627" s="1148"/>
      <c r="B627" s="1034"/>
      <c r="C627" s="1034"/>
      <c r="D627" s="1034"/>
      <c r="E627" s="1034"/>
      <c r="F627" s="1034"/>
      <c r="G627" s="1034"/>
      <c r="H627" s="1034"/>
      <c r="I627" s="1034"/>
      <c r="J627" s="1034"/>
      <c r="K627" s="1034"/>
      <c r="L627" s="1034"/>
      <c r="M627" s="1034"/>
      <c r="N627" s="1034"/>
      <c r="O627" s="1034"/>
      <c r="P627" s="1034"/>
      <c r="Q627" s="1034"/>
      <c r="R627" s="1034"/>
      <c r="S627" s="1034"/>
      <c r="T627" s="1034"/>
      <c r="U627" s="1034"/>
      <c r="V627" s="1034"/>
      <c r="W627" s="1034"/>
      <c r="X627" s="1034"/>
      <c r="Y627" s="1034"/>
      <c r="Z627" s="1034"/>
      <c r="AA627" s="1034"/>
      <c r="AB627" s="1034"/>
      <c r="AC627" s="1034"/>
      <c r="AD627" s="1034"/>
      <c r="AE627" s="1034"/>
      <c r="AF627" s="1034"/>
      <c r="AG627" s="1034"/>
      <c r="AH627" s="1034"/>
      <c r="AI627" s="1034"/>
      <c r="AJ627" s="1034"/>
      <c r="AK627" s="1034"/>
      <c r="AL627" s="1034"/>
      <c r="AM627" s="1034"/>
      <c r="AN627" s="1034"/>
      <c r="AO627" s="1034"/>
      <c r="AP627" s="1034"/>
      <c r="AQ627" s="1034"/>
      <c r="AR627" s="1034"/>
      <c r="AS627" s="1034"/>
      <c r="AT627" s="1034"/>
      <c r="AU627" s="1034"/>
      <c r="AV627" s="1034"/>
      <c r="AW627" s="1034"/>
      <c r="AX627" s="1034"/>
      <c r="AY627" s="1034"/>
      <c r="AZ627" s="1034"/>
      <c r="BA627" s="1034"/>
      <c r="BB627" s="1034"/>
      <c r="BC627" s="1034"/>
      <c r="BD627" s="1034"/>
      <c r="BE627" s="1034"/>
      <c r="BF627" s="1034"/>
      <c r="BG627" s="1034"/>
      <c r="BH627" s="1034"/>
    </row>
    <row r="628" spans="1:60" s="2" customFormat="1">
      <c r="A628" s="1148"/>
      <c r="B628" s="1034"/>
      <c r="C628" s="1034"/>
      <c r="D628" s="1034"/>
      <c r="E628" s="1034"/>
      <c r="F628" s="1034"/>
      <c r="G628" s="1034"/>
      <c r="H628" s="1034"/>
      <c r="I628" s="1034"/>
      <c r="J628" s="1034"/>
      <c r="K628" s="1034"/>
      <c r="L628" s="1034"/>
      <c r="M628" s="1034"/>
      <c r="N628" s="1034"/>
      <c r="O628" s="1034"/>
      <c r="P628" s="1034"/>
      <c r="Q628" s="1034"/>
      <c r="R628" s="1034"/>
      <c r="S628" s="1034"/>
      <c r="T628" s="1034"/>
      <c r="U628" s="1034"/>
      <c r="V628" s="1034"/>
      <c r="W628" s="1034"/>
      <c r="X628" s="1034"/>
      <c r="Y628" s="1034"/>
      <c r="Z628" s="1034"/>
      <c r="AA628" s="1034"/>
      <c r="AB628" s="1034"/>
      <c r="AC628" s="1034"/>
      <c r="AD628" s="1034"/>
      <c r="AE628" s="1034"/>
      <c r="AF628" s="1034"/>
      <c r="AG628" s="1034"/>
      <c r="AH628" s="1034"/>
      <c r="AI628" s="1034"/>
      <c r="AJ628" s="1034"/>
      <c r="AK628" s="1034"/>
      <c r="AL628" s="1034"/>
      <c r="AM628" s="1034"/>
      <c r="AN628" s="1034"/>
      <c r="AO628" s="1034"/>
      <c r="AP628" s="1034"/>
      <c r="AQ628" s="1034"/>
      <c r="AR628" s="1034"/>
      <c r="AS628" s="1034"/>
      <c r="AT628" s="1034"/>
      <c r="AU628" s="1034"/>
      <c r="AV628" s="1034"/>
      <c r="AW628" s="1034"/>
      <c r="AX628" s="1034"/>
      <c r="AY628" s="1034"/>
      <c r="AZ628" s="1034"/>
      <c r="BA628" s="1034"/>
      <c r="BB628" s="1034"/>
      <c r="BC628" s="1034"/>
      <c r="BD628" s="1034"/>
      <c r="BE628" s="1034"/>
      <c r="BF628" s="1034"/>
      <c r="BG628" s="1034"/>
      <c r="BH628" s="1034"/>
    </row>
    <row r="629" spans="1:60" s="2" customFormat="1">
      <c r="A629" s="1148"/>
      <c r="B629" s="1034"/>
      <c r="C629" s="1034"/>
      <c r="D629" s="1034"/>
      <c r="E629" s="1034"/>
      <c r="F629" s="1034"/>
      <c r="G629" s="1034"/>
      <c r="H629" s="1034"/>
      <c r="I629" s="1034"/>
      <c r="J629" s="1034"/>
      <c r="K629" s="1034"/>
      <c r="L629" s="1034"/>
      <c r="M629" s="1034"/>
      <c r="N629" s="1034"/>
      <c r="O629" s="1034"/>
      <c r="P629" s="1034"/>
      <c r="Q629" s="1034"/>
      <c r="R629" s="1034"/>
      <c r="S629" s="1034"/>
      <c r="T629" s="1034"/>
      <c r="U629" s="1034"/>
      <c r="V629" s="1034"/>
      <c r="W629" s="1034"/>
      <c r="X629" s="1034"/>
      <c r="Y629" s="1034"/>
      <c r="Z629" s="1034"/>
      <c r="AA629" s="1034"/>
      <c r="AB629" s="1034"/>
      <c r="AC629" s="1034"/>
      <c r="AD629" s="1034"/>
      <c r="AE629" s="1034"/>
      <c r="AF629" s="1034"/>
      <c r="AG629" s="1034"/>
      <c r="AH629" s="1034"/>
      <c r="AI629" s="1034"/>
      <c r="AJ629" s="1034"/>
      <c r="AK629" s="1034"/>
      <c r="AL629" s="1034"/>
      <c r="AM629" s="1034"/>
      <c r="AN629" s="1034"/>
      <c r="AO629" s="1034"/>
      <c r="AP629" s="1034"/>
      <c r="AQ629" s="1034"/>
      <c r="AR629" s="1034"/>
      <c r="AS629" s="1034"/>
      <c r="AT629" s="1034"/>
      <c r="AU629" s="1034"/>
      <c r="AV629" s="1034"/>
      <c r="AW629" s="1034"/>
      <c r="AX629" s="1034"/>
      <c r="AY629" s="1034"/>
      <c r="AZ629" s="1034"/>
      <c r="BA629" s="1034"/>
      <c r="BB629" s="1034"/>
      <c r="BC629" s="1034"/>
      <c r="BD629" s="1034"/>
      <c r="BE629" s="1034"/>
      <c r="BF629" s="1034"/>
      <c r="BG629" s="1034"/>
      <c r="BH629" s="1034"/>
    </row>
    <row r="630" spans="1:60" s="2" customFormat="1">
      <c r="A630" s="1148"/>
      <c r="B630" s="1034"/>
      <c r="C630" s="1034"/>
      <c r="D630" s="1034"/>
      <c r="E630" s="1034"/>
      <c r="F630" s="1034"/>
      <c r="G630" s="1034"/>
      <c r="H630" s="1034"/>
      <c r="I630" s="1034"/>
      <c r="J630" s="1034"/>
      <c r="K630" s="1034"/>
      <c r="L630" s="1034"/>
      <c r="M630" s="1034"/>
      <c r="N630" s="1034"/>
      <c r="O630" s="1034"/>
      <c r="P630" s="1034"/>
      <c r="Q630" s="1034"/>
      <c r="R630" s="1034"/>
      <c r="S630" s="1034"/>
      <c r="T630" s="1034"/>
      <c r="U630" s="1034"/>
      <c r="V630" s="1034"/>
      <c r="W630" s="1034"/>
      <c r="X630" s="1034"/>
      <c r="Y630" s="1034"/>
      <c r="Z630" s="1034"/>
      <c r="AA630" s="1034"/>
      <c r="AB630" s="1034"/>
      <c r="AC630" s="1034"/>
      <c r="AD630" s="1034"/>
      <c r="AE630" s="1034"/>
      <c r="AF630" s="1034"/>
      <c r="AG630" s="1034"/>
      <c r="AH630" s="1034"/>
      <c r="AI630" s="1034"/>
      <c r="AJ630" s="1034"/>
      <c r="AK630" s="1034"/>
      <c r="AL630" s="1034"/>
      <c r="AM630" s="1034"/>
      <c r="AN630" s="1034"/>
      <c r="AO630" s="1034"/>
      <c r="AP630" s="1034"/>
      <c r="AQ630" s="1034"/>
      <c r="AR630" s="1034"/>
      <c r="AS630" s="1034"/>
      <c r="AT630" s="1034"/>
      <c r="AU630" s="1034"/>
      <c r="AV630" s="1034"/>
      <c r="AW630" s="1034"/>
      <c r="AX630" s="1034"/>
      <c r="AY630" s="1034"/>
      <c r="AZ630" s="1034"/>
      <c r="BA630" s="1034"/>
      <c r="BB630" s="1034"/>
      <c r="BC630" s="1034"/>
      <c r="BD630" s="1034"/>
      <c r="BE630" s="1034"/>
      <c r="BF630" s="1034"/>
      <c r="BG630" s="1034"/>
      <c r="BH630" s="1034"/>
    </row>
    <row r="631" spans="1:60" s="2" customFormat="1">
      <c r="A631" s="1148"/>
      <c r="B631" s="1034"/>
      <c r="C631" s="1034"/>
      <c r="D631" s="1034"/>
      <c r="E631" s="1034"/>
      <c r="F631" s="1034"/>
      <c r="G631" s="1034"/>
      <c r="H631" s="1034"/>
      <c r="I631" s="1034"/>
      <c r="J631" s="1034"/>
      <c r="K631" s="1034"/>
      <c r="L631" s="1034"/>
      <c r="M631" s="1034"/>
      <c r="N631" s="1034"/>
      <c r="O631" s="1034"/>
      <c r="P631" s="1034"/>
      <c r="Q631" s="1034"/>
      <c r="R631" s="1034"/>
      <c r="S631" s="1034"/>
      <c r="T631" s="1034"/>
      <c r="U631" s="1034"/>
      <c r="V631" s="1034"/>
      <c r="W631" s="1034"/>
      <c r="X631" s="1034"/>
      <c r="Y631" s="1034"/>
      <c r="Z631" s="1034"/>
      <c r="AA631" s="1034"/>
      <c r="AB631" s="1034"/>
      <c r="AC631" s="1034"/>
      <c r="AD631" s="1034"/>
      <c r="AE631" s="1034"/>
      <c r="AF631" s="1034"/>
      <c r="AG631" s="1034"/>
      <c r="AH631" s="1034"/>
      <c r="AI631" s="1034"/>
      <c r="AJ631" s="1034"/>
      <c r="AK631" s="1034"/>
      <c r="AL631" s="1034"/>
      <c r="AM631" s="1034"/>
      <c r="AN631" s="1034"/>
      <c r="AO631" s="1034"/>
      <c r="AP631" s="1034"/>
      <c r="AQ631" s="1034"/>
      <c r="AR631" s="1034"/>
      <c r="AS631" s="1034"/>
      <c r="AT631" s="1034"/>
      <c r="AU631" s="1034"/>
      <c r="AV631" s="1034"/>
      <c r="AW631" s="1034"/>
      <c r="AX631" s="1034"/>
      <c r="AY631" s="1034"/>
      <c r="AZ631" s="1034"/>
      <c r="BA631" s="1034"/>
      <c r="BB631" s="1034"/>
      <c r="BC631" s="1034"/>
      <c r="BD631" s="1034"/>
      <c r="BE631" s="1034"/>
      <c r="BF631" s="1034"/>
      <c r="BG631" s="1034"/>
      <c r="BH631" s="1034"/>
    </row>
    <row r="632" spans="1:60" s="2" customFormat="1">
      <c r="A632" s="1148"/>
      <c r="B632" s="1034"/>
      <c r="C632" s="1034"/>
      <c r="D632" s="1034"/>
      <c r="E632" s="1034"/>
      <c r="F632" s="1034"/>
      <c r="G632" s="1034"/>
      <c r="H632" s="1034"/>
      <c r="I632" s="1034"/>
      <c r="J632" s="1034"/>
      <c r="K632" s="1034"/>
      <c r="L632" s="1034"/>
      <c r="M632" s="1034"/>
      <c r="N632" s="1034"/>
      <c r="O632" s="1034"/>
      <c r="P632" s="1034"/>
      <c r="Q632" s="1034"/>
      <c r="R632" s="1034"/>
      <c r="S632" s="1034"/>
      <c r="T632" s="1034"/>
      <c r="U632" s="1034"/>
      <c r="V632" s="1034"/>
      <c r="W632" s="1034"/>
      <c r="X632" s="1034"/>
      <c r="Y632" s="1034"/>
      <c r="Z632" s="1034"/>
      <c r="AA632" s="1034"/>
      <c r="AB632" s="1034"/>
      <c r="AC632" s="1034"/>
      <c r="AD632" s="1034"/>
      <c r="AE632" s="1034"/>
      <c r="AF632" s="1034"/>
      <c r="AG632" s="1034"/>
      <c r="AH632" s="1034"/>
      <c r="AI632" s="1034"/>
      <c r="AJ632" s="1034"/>
      <c r="AK632" s="1034"/>
      <c r="AL632" s="1034"/>
      <c r="AM632" s="1034"/>
      <c r="AN632" s="1034"/>
      <c r="AO632" s="1034"/>
      <c r="AP632" s="1034"/>
      <c r="AQ632" s="1034"/>
      <c r="AR632" s="1034"/>
      <c r="AS632" s="1034"/>
      <c r="AT632" s="1034"/>
      <c r="AU632" s="1034"/>
      <c r="AV632" s="1034"/>
      <c r="AW632" s="1034"/>
      <c r="AX632" s="1034"/>
      <c r="AY632" s="1034"/>
      <c r="AZ632" s="1034"/>
      <c r="BA632" s="1034"/>
      <c r="BB632" s="1034"/>
      <c r="BC632" s="1034"/>
      <c r="BD632" s="1034"/>
      <c r="BE632" s="1034"/>
      <c r="BF632" s="1034"/>
      <c r="BG632" s="1034"/>
      <c r="BH632" s="1034"/>
    </row>
    <row r="633" spans="1:60" s="2" customFormat="1">
      <c r="A633" s="1148"/>
      <c r="B633" s="1034"/>
      <c r="C633" s="1034"/>
      <c r="D633" s="1034"/>
      <c r="E633" s="1034"/>
      <c r="F633" s="1034"/>
      <c r="G633" s="1034"/>
      <c r="H633" s="1034"/>
      <c r="I633" s="1034"/>
      <c r="J633" s="1034"/>
      <c r="K633" s="1034"/>
      <c r="L633" s="1034"/>
      <c r="M633" s="1034"/>
      <c r="N633" s="1034"/>
      <c r="O633" s="1034"/>
      <c r="P633" s="1034"/>
      <c r="Q633" s="1034"/>
      <c r="R633" s="1034"/>
      <c r="S633" s="1034"/>
      <c r="T633" s="1034"/>
      <c r="U633" s="1034"/>
      <c r="V633" s="1034"/>
      <c r="W633" s="1034"/>
      <c r="X633" s="1034"/>
      <c r="Y633" s="1034"/>
      <c r="Z633" s="1034"/>
      <c r="AA633" s="1034"/>
      <c r="AB633" s="1034"/>
      <c r="AC633" s="1034"/>
      <c r="AD633" s="1034"/>
      <c r="AE633" s="1034"/>
      <c r="AF633" s="1034"/>
      <c r="AG633" s="1034"/>
      <c r="AH633" s="1034"/>
      <c r="AI633" s="1034"/>
      <c r="AJ633" s="1034"/>
      <c r="AK633" s="1034"/>
      <c r="AL633" s="1034"/>
      <c r="AM633" s="1034"/>
      <c r="AN633" s="1034"/>
      <c r="AO633" s="1034"/>
      <c r="AP633" s="1034"/>
      <c r="AQ633" s="1034"/>
      <c r="AR633" s="1034"/>
      <c r="AS633" s="1034"/>
      <c r="AT633" s="1034"/>
      <c r="AU633" s="1034"/>
      <c r="AV633" s="1034"/>
      <c r="AW633" s="1034"/>
      <c r="AX633" s="1034"/>
      <c r="AY633" s="1034"/>
      <c r="AZ633" s="1034"/>
      <c r="BA633" s="1034"/>
      <c r="BB633" s="1034"/>
      <c r="BC633" s="1034"/>
      <c r="BD633" s="1034"/>
      <c r="BE633" s="1034"/>
      <c r="BF633" s="1034"/>
      <c r="BG633" s="1034"/>
      <c r="BH633" s="1034"/>
    </row>
    <row r="634" spans="1:60" s="2" customFormat="1">
      <c r="A634" s="1148"/>
      <c r="B634" s="1034"/>
      <c r="C634" s="1034"/>
      <c r="D634" s="1034"/>
      <c r="E634" s="1034"/>
      <c r="F634" s="1034"/>
      <c r="G634" s="1034"/>
      <c r="H634" s="1034"/>
      <c r="I634" s="1034"/>
      <c r="J634" s="1034"/>
      <c r="K634" s="1034"/>
      <c r="L634" s="1034"/>
      <c r="M634" s="1034"/>
      <c r="N634" s="1034"/>
      <c r="O634" s="1034"/>
      <c r="P634" s="1034"/>
      <c r="Q634" s="1034"/>
      <c r="R634" s="1034"/>
      <c r="S634" s="1034"/>
      <c r="T634" s="1034"/>
      <c r="U634" s="1034"/>
      <c r="V634" s="1034"/>
      <c r="W634" s="1034"/>
      <c r="X634" s="1034"/>
      <c r="Y634" s="1034"/>
      <c r="Z634" s="1034"/>
      <c r="AA634" s="1034"/>
      <c r="AB634" s="1034"/>
      <c r="AC634" s="1034"/>
      <c r="AD634" s="1034"/>
      <c r="AE634" s="1034"/>
      <c r="AF634" s="1034"/>
      <c r="AG634" s="1034"/>
      <c r="AH634" s="1034"/>
      <c r="AI634" s="1034"/>
      <c r="AJ634" s="1034"/>
      <c r="AK634" s="1034"/>
      <c r="AL634" s="1034"/>
      <c r="AM634" s="1034"/>
      <c r="AN634" s="1034"/>
      <c r="AO634" s="1034"/>
      <c r="AP634" s="1034"/>
      <c r="AQ634" s="1034"/>
      <c r="AR634" s="1034"/>
      <c r="AS634" s="1034"/>
      <c r="AT634" s="1034"/>
      <c r="AU634" s="1034"/>
      <c r="AV634" s="1034"/>
      <c r="AW634" s="1034"/>
      <c r="AX634" s="1034"/>
      <c r="AY634" s="1034"/>
      <c r="AZ634" s="1034"/>
      <c r="BA634" s="1034"/>
      <c r="BB634" s="1034"/>
      <c r="BC634" s="1034"/>
      <c r="BD634" s="1034"/>
      <c r="BE634" s="1034"/>
      <c r="BF634" s="1034"/>
      <c r="BG634" s="1034"/>
      <c r="BH634" s="1034"/>
    </row>
    <row r="635" spans="1:60" s="2" customFormat="1">
      <c r="A635" s="1148"/>
      <c r="B635" s="1034"/>
      <c r="C635" s="1034"/>
      <c r="D635" s="1034"/>
      <c r="E635" s="1034"/>
      <c r="F635" s="1034"/>
      <c r="G635" s="1034"/>
      <c r="H635" s="1034"/>
      <c r="I635" s="1034"/>
      <c r="J635" s="1034"/>
      <c r="K635" s="1034"/>
      <c r="L635" s="1034"/>
      <c r="M635" s="1034"/>
      <c r="N635" s="1034"/>
      <c r="O635" s="1034"/>
      <c r="P635" s="1034"/>
      <c r="Q635" s="1034"/>
      <c r="R635" s="1034"/>
      <c r="S635" s="1034"/>
      <c r="T635" s="1034"/>
      <c r="U635" s="1034"/>
      <c r="V635" s="1034"/>
      <c r="W635" s="1034"/>
      <c r="X635" s="1034"/>
      <c r="Y635" s="1034"/>
      <c r="Z635" s="1034"/>
      <c r="AA635" s="1034"/>
      <c r="AB635" s="1034"/>
      <c r="AC635" s="1034"/>
      <c r="AD635" s="1034"/>
      <c r="AE635" s="1034"/>
      <c r="AF635" s="1034"/>
      <c r="AG635" s="1034"/>
      <c r="AH635" s="1034"/>
      <c r="AI635" s="1034"/>
      <c r="AJ635" s="1034"/>
      <c r="AK635" s="1034"/>
      <c r="AL635" s="1034"/>
      <c r="AM635" s="1034"/>
      <c r="AN635" s="1034"/>
      <c r="AO635" s="1034"/>
      <c r="AP635" s="1034"/>
      <c r="AQ635" s="1034"/>
      <c r="AR635" s="1034"/>
      <c r="AS635" s="1034"/>
      <c r="AT635" s="1034"/>
      <c r="AU635" s="1034"/>
      <c r="AV635" s="1034"/>
      <c r="AW635" s="1034"/>
      <c r="AX635" s="1034"/>
      <c r="AY635" s="1034"/>
      <c r="AZ635" s="1034"/>
      <c r="BA635" s="1034"/>
      <c r="BB635" s="1034"/>
      <c r="BC635" s="1034"/>
      <c r="BD635" s="1034"/>
      <c r="BE635" s="1034"/>
      <c r="BF635" s="1034"/>
      <c r="BG635" s="1034"/>
      <c r="BH635" s="1034"/>
    </row>
    <row r="636" spans="1:60" s="2" customFormat="1">
      <c r="A636" s="1148"/>
      <c r="B636" s="1034"/>
      <c r="C636" s="1034"/>
      <c r="D636" s="1034"/>
      <c r="E636" s="1034"/>
      <c r="F636" s="1034"/>
      <c r="G636" s="1034"/>
      <c r="H636" s="1034"/>
      <c r="I636" s="1034"/>
      <c r="J636" s="1034"/>
      <c r="K636" s="1034"/>
      <c r="L636" s="1034"/>
      <c r="M636" s="1034"/>
      <c r="N636" s="1034"/>
      <c r="O636" s="1034"/>
      <c r="P636" s="1034"/>
      <c r="Q636" s="1034"/>
      <c r="R636" s="1034"/>
      <c r="S636" s="1034"/>
      <c r="T636" s="1034"/>
      <c r="U636" s="1034"/>
      <c r="V636" s="1034"/>
      <c r="W636" s="1034"/>
      <c r="X636" s="1034"/>
      <c r="Y636" s="1034"/>
      <c r="Z636" s="1034"/>
      <c r="AA636" s="1034"/>
      <c r="AB636" s="1034"/>
      <c r="AC636" s="1034"/>
      <c r="AD636" s="1034"/>
      <c r="AE636" s="1034"/>
      <c r="AF636" s="1034"/>
      <c r="AG636" s="1034"/>
      <c r="AH636" s="1034"/>
      <c r="AI636" s="1034"/>
      <c r="AJ636" s="1034"/>
      <c r="AK636" s="1034"/>
      <c r="AL636" s="1034"/>
      <c r="AM636" s="1034"/>
      <c r="AN636" s="1034"/>
      <c r="AO636" s="1034"/>
      <c r="AP636" s="1034"/>
      <c r="AQ636" s="1034"/>
      <c r="AR636" s="1034"/>
      <c r="AS636" s="1034"/>
      <c r="AT636" s="1034"/>
      <c r="AU636" s="1034"/>
      <c r="AV636" s="1034"/>
      <c r="AW636" s="1034"/>
      <c r="AX636" s="1034"/>
      <c r="AY636" s="1034"/>
      <c r="AZ636" s="1034"/>
      <c r="BA636" s="1034"/>
      <c r="BB636" s="1034"/>
      <c r="BC636" s="1034"/>
      <c r="BD636" s="1034"/>
      <c r="BE636" s="1034"/>
      <c r="BF636" s="1034"/>
      <c r="BG636" s="1034"/>
      <c r="BH636" s="1034"/>
    </row>
    <row r="637" spans="1:60" s="2" customFormat="1">
      <c r="A637" s="1148"/>
      <c r="B637" s="1034"/>
      <c r="C637" s="1034"/>
      <c r="D637" s="1034"/>
      <c r="E637" s="1034"/>
      <c r="F637" s="1034"/>
      <c r="G637" s="1034"/>
      <c r="H637" s="1034"/>
      <c r="I637" s="1034"/>
      <c r="J637" s="1034"/>
      <c r="K637" s="1034"/>
      <c r="L637" s="1034"/>
      <c r="M637" s="1034"/>
      <c r="N637" s="1034"/>
      <c r="O637" s="1034"/>
      <c r="P637" s="1034"/>
      <c r="Q637" s="1034"/>
      <c r="R637" s="1034"/>
      <c r="S637" s="1034"/>
      <c r="T637" s="1034"/>
      <c r="U637" s="1034"/>
      <c r="V637" s="1034"/>
      <c r="W637" s="1034"/>
      <c r="X637" s="1034"/>
      <c r="Y637" s="1034"/>
      <c r="Z637" s="1034"/>
      <c r="AA637" s="1034"/>
      <c r="AB637" s="1034"/>
      <c r="AC637" s="1034"/>
      <c r="AD637" s="1034"/>
      <c r="AE637" s="1034"/>
      <c r="AF637" s="1034"/>
      <c r="AG637" s="1034"/>
      <c r="AH637" s="1034"/>
      <c r="AI637" s="1034"/>
      <c r="AJ637" s="1034"/>
      <c r="AK637" s="1034"/>
      <c r="AL637" s="1034"/>
      <c r="AM637" s="1034"/>
      <c r="AN637" s="1034"/>
      <c r="AO637" s="1034"/>
      <c r="AP637" s="1034"/>
      <c r="AQ637" s="1034"/>
      <c r="AR637" s="1034"/>
      <c r="AS637" s="1034"/>
      <c r="AT637" s="1034"/>
      <c r="AU637" s="1034"/>
      <c r="AV637" s="1034"/>
      <c r="AW637" s="1034"/>
      <c r="AX637" s="1034"/>
      <c r="AY637" s="1034"/>
      <c r="AZ637" s="1034"/>
      <c r="BA637" s="1034"/>
      <c r="BB637" s="1034"/>
      <c r="BC637" s="1034"/>
      <c r="BD637" s="1034"/>
      <c r="BE637" s="1034"/>
      <c r="BF637" s="1034"/>
      <c r="BG637" s="1034"/>
      <c r="BH637" s="1034"/>
    </row>
    <row r="638" spans="1:60" s="2" customFormat="1">
      <c r="A638" s="1148"/>
      <c r="B638" s="1034"/>
      <c r="C638" s="1034"/>
      <c r="D638" s="1034"/>
      <c r="E638" s="1034"/>
      <c r="F638" s="1034"/>
      <c r="G638" s="1034"/>
      <c r="H638" s="1034"/>
      <c r="I638" s="1034"/>
      <c r="J638" s="1034"/>
      <c r="K638" s="1034"/>
      <c r="L638" s="1034"/>
      <c r="M638" s="1034"/>
      <c r="N638" s="1034"/>
      <c r="O638" s="1034"/>
      <c r="P638" s="1034"/>
      <c r="Q638" s="1034"/>
      <c r="R638" s="1034"/>
      <c r="S638" s="1034"/>
      <c r="T638" s="1034"/>
      <c r="U638" s="1034"/>
      <c r="V638" s="1034"/>
      <c r="W638" s="1034"/>
      <c r="X638" s="1034"/>
      <c r="Y638" s="1034"/>
      <c r="Z638" s="1034"/>
      <c r="AA638" s="1034"/>
      <c r="AB638" s="1034"/>
      <c r="AC638" s="1034"/>
      <c r="AD638" s="1034"/>
      <c r="AE638" s="1034"/>
      <c r="AF638" s="1034"/>
      <c r="AG638" s="1034"/>
      <c r="AH638" s="1034"/>
      <c r="AI638" s="1034"/>
      <c r="AJ638" s="1034"/>
      <c r="AK638" s="1034"/>
      <c r="AL638" s="1034"/>
      <c r="AM638" s="1034"/>
      <c r="AN638" s="1034"/>
      <c r="AO638" s="1034"/>
      <c r="AP638" s="1034"/>
      <c r="AQ638" s="1034"/>
      <c r="AR638" s="1034"/>
      <c r="AS638" s="1034"/>
      <c r="AT638" s="1034"/>
      <c r="AU638" s="1034"/>
      <c r="AV638" s="1034"/>
      <c r="AW638" s="1034"/>
      <c r="AX638" s="1034"/>
      <c r="AY638" s="1034"/>
      <c r="AZ638" s="1034"/>
      <c r="BA638" s="1034"/>
      <c r="BB638" s="1034"/>
      <c r="BC638" s="1034"/>
      <c r="BD638" s="1034"/>
      <c r="BE638" s="1034"/>
      <c r="BF638" s="1034"/>
      <c r="BG638" s="1034"/>
      <c r="BH638" s="1034"/>
    </row>
    <row r="639" spans="1:60" s="2" customFormat="1">
      <c r="A639" s="1148"/>
      <c r="B639" s="1034"/>
      <c r="C639" s="1034"/>
      <c r="D639" s="1034"/>
      <c r="E639" s="1034"/>
      <c r="F639" s="1034"/>
      <c r="G639" s="1034"/>
      <c r="H639" s="1034"/>
      <c r="I639" s="1034"/>
      <c r="J639" s="1034"/>
      <c r="K639" s="1034"/>
      <c r="L639" s="1034"/>
      <c r="M639" s="1034"/>
      <c r="N639" s="1034"/>
      <c r="O639" s="1034"/>
      <c r="P639" s="1034"/>
      <c r="Q639" s="1034"/>
      <c r="R639" s="1034"/>
      <c r="S639" s="1034"/>
      <c r="T639" s="1034"/>
      <c r="U639" s="1034"/>
      <c r="V639" s="1034"/>
      <c r="W639" s="1034"/>
      <c r="X639" s="1034"/>
      <c r="Y639" s="1034"/>
      <c r="Z639" s="1034"/>
      <c r="AA639" s="1034"/>
      <c r="AB639" s="1034"/>
      <c r="AC639" s="1034"/>
      <c r="AD639" s="1034"/>
      <c r="AE639" s="1034"/>
      <c r="AF639" s="1034"/>
      <c r="AG639" s="1034"/>
      <c r="AH639" s="1034"/>
      <c r="AI639" s="1034"/>
      <c r="AJ639" s="1034"/>
      <c r="AK639" s="1034"/>
      <c r="AL639" s="1034"/>
      <c r="AM639" s="1034"/>
      <c r="AN639" s="1034"/>
      <c r="AO639" s="1034"/>
      <c r="AP639" s="1034"/>
      <c r="AQ639" s="1034"/>
      <c r="AR639" s="1034"/>
      <c r="AS639" s="1034"/>
      <c r="AT639" s="1034"/>
      <c r="AU639" s="1034"/>
      <c r="AV639" s="1034"/>
      <c r="AW639" s="1034"/>
      <c r="AX639" s="1034"/>
      <c r="AY639" s="1034"/>
      <c r="AZ639" s="1034"/>
      <c r="BA639" s="1034"/>
      <c r="BB639" s="1034"/>
      <c r="BC639" s="1034"/>
      <c r="BD639" s="1034"/>
      <c r="BE639" s="1034"/>
      <c r="BF639" s="1034"/>
      <c r="BG639" s="1034"/>
      <c r="BH639" s="1034"/>
    </row>
    <row r="640" spans="1:60" s="2" customFormat="1">
      <c r="A640" s="1148"/>
      <c r="B640" s="1034"/>
      <c r="C640" s="1034"/>
      <c r="D640" s="1034"/>
      <c r="E640" s="1034"/>
      <c r="F640" s="1034"/>
      <c r="G640" s="1034"/>
      <c r="H640" s="1034"/>
      <c r="I640" s="1034"/>
      <c r="J640" s="1034"/>
      <c r="K640" s="1034"/>
      <c r="L640" s="1034"/>
      <c r="M640" s="1034"/>
      <c r="N640" s="1034"/>
      <c r="O640" s="1034"/>
      <c r="P640" s="1034"/>
      <c r="Q640" s="1034"/>
      <c r="R640" s="1034"/>
      <c r="S640" s="1034"/>
      <c r="T640" s="1034"/>
      <c r="U640" s="1034"/>
      <c r="V640" s="1034"/>
      <c r="W640" s="1034"/>
      <c r="X640" s="1034"/>
      <c r="Y640" s="1034"/>
      <c r="Z640" s="1034"/>
      <c r="AA640" s="1034"/>
      <c r="AB640" s="1034"/>
      <c r="AC640" s="1034"/>
      <c r="AD640" s="1034"/>
      <c r="AE640" s="1034"/>
      <c r="AF640" s="1034"/>
      <c r="AG640" s="1034"/>
      <c r="AH640" s="1034"/>
      <c r="AI640" s="1034"/>
      <c r="AJ640" s="1034"/>
      <c r="AK640" s="1034"/>
      <c r="AL640" s="1034"/>
      <c r="AM640" s="1034"/>
      <c r="AN640" s="1034"/>
      <c r="AO640" s="1034"/>
      <c r="AP640" s="1034"/>
      <c r="AQ640" s="1034"/>
      <c r="AR640" s="1034"/>
      <c r="AS640" s="1034"/>
      <c r="AT640" s="1034"/>
      <c r="AU640" s="1034"/>
      <c r="AV640" s="1034"/>
      <c r="AW640" s="1034"/>
      <c r="AX640" s="1034"/>
      <c r="AY640" s="1034"/>
      <c r="AZ640" s="1034"/>
      <c r="BA640" s="1034"/>
      <c r="BB640" s="1034"/>
      <c r="BC640" s="1034"/>
      <c r="BD640" s="1034"/>
      <c r="BE640" s="1034"/>
      <c r="BF640" s="1034"/>
      <c r="BG640" s="1034"/>
      <c r="BH640" s="1034"/>
    </row>
    <row r="641" spans="1:60" s="2" customFormat="1">
      <c r="A641" s="1148"/>
      <c r="B641" s="1034"/>
      <c r="C641" s="1034"/>
      <c r="D641" s="1034"/>
      <c r="E641" s="1034"/>
      <c r="F641" s="1034"/>
      <c r="G641" s="1034"/>
      <c r="H641" s="1034"/>
      <c r="I641" s="1034"/>
      <c r="J641" s="1034"/>
      <c r="K641" s="1034"/>
      <c r="L641" s="1034"/>
      <c r="M641" s="1034"/>
      <c r="N641" s="1034"/>
      <c r="O641" s="1034"/>
      <c r="P641" s="1034"/>
      <c r="Q641" s="1034"/>
      <c r="R641" s="1034"/>
      <c r="S641" s="1034"/>
      <c r="T641" s="1034"/>
      <c r="U641" s="1034"/>
      <c r="V641" s="1034"/>
      <c r="W641" s="1034"/>
      <c r="X641" s="1034"/>
      <c r="Y641" s="1034"/>
      <c r="Z641" s="1034"/>
      <c r="AA641" s="1034"/>
      <c r="AB641" s="1034"/>
      <c r="AC641" s="1034"/>
      <c r="AD641" s="1034"/>
      <c r="AE641" s="1034"/>
      <c r="AF641" s="1034"/>
      <c r="AG641" s="1034"/>
      <c r="AH641" s="1034"/>
      <c r="AI641" s="1034"/>
      <c r="AJ641" s="1034"/>
      <c r="AK641" s="1034"/>
      <c r="AL641" s="1034"/>
      <c r="AM641" s="1034"/>
      <c r="AN641" s="1034"/>
      <c r="AO641" s="1034"/>
      <c r="AP641" s="1034"/>
      <c r="AQ641" s="1034"/>
      <c r="AR641" s="1034"/>
      <c r="AS641" s="1034"/>
      <c r="AT641" s="1034"/>
      <c r="AU641" s="1034"/>
      <c r="AV641" s="1034"/>
      <c r="AW641" s="1034"/>
      <c r="AX641" s="1034"/>
      <c r="AY641" s="1034"/>
      <c r="AZ641" s="1034"/>
      <c r="BA641" s="1034"/>
      <c r="BB641" s="1034"/>
      <c r="BC641" s="1034"/>
      <c r="BD641" s="1034"/>
      <c r="BE641" s="1034"/>
      <c r="BF641" s="1034"/>
      <c r="BG641" s="1034"/>
      <c r="BH641" s="1034"/>
    </row>
    <row r="642" spans="1:60" s="2" customFormat="1">
      <c r="A642" s="1148"/>
      <c r="B642" s="1034"/>
      <c r="C642" s="1034"/>
      <c r="D642" s="1034"/>
      <c r="E642" s="1034"/>
      <c r="F642" s="1034"/>
      <c r="G642" s="1034"/>
      <c r="H642" s="1034"/>
      <c r="I642" s="1034"/>
      <c r="J642" s="1034"/>
      <c r="K642" s="1034"/>
      <c r="L642" s="1034"/>
      <c r="M642" s="1034"/>
      <c r="N642" s="1034"/>
      <c r="O642" s="1034"/>
      <c r="P642" s="1034"/>
      <c r="Q642" s="1034"/>
      <c r="R642" s="1034"/>
      <c r="S642" s="1034"/>
      <c r="T642" s="1034"/>
      <c r="U642" s="1034"/>
      <c r="V642" s="1034"/>
      <c r="W642" s="1034"/>
      <c r="X642" s="1034"/>
      <c r="Y642" s="1034"/>
      <c r="Z642" s="1034"/>
      <c r="AA642" s="1034"/>
      <c r="AB642" s="1034"/>
      <c r="AC642" s="1034"/>
      <c r="AD642" s="1034"/>
      <c r="AE642" s="1034"/>
      <c r="AF642" s="1034"/>
      <c r="AG642" s="1034"/>
      <c r="AH642" s="1034"/>
      <c r="AI642" s="1034"/>
      <c r="AJ642" s="1034"/>
      <c r="AK642" s="1034"/>
      <c r="AL642" s="1034"/>
      <c r="AM642" s="1034"/>
      <c r="AN642" s="1034"/>
      <c r="AO642" s="1034"/>
      <c r="AP642" s="1034"/>
      <c r="AQ642" s="1034"/>
      <c r="AR642" s="1034"/>
      <c r="AS642" s="1034"/>
      <c r="AT642" s="1034"/>
      <c r="AU642" s="1034"/>
      <c r="AV642" s="1034"/>
      <c r="AW642" s="1034"/>
      <c r="AX642" s="1034"/>
      <c r="AY642" s="1034"/>
      <c r="AZ642" s="1034"/>
      <c r="BA642" s="1034"/>
      <c r="BB642" s="1034"/>
      <c r="BC642" s="1034"/>
      <c r="BD642" s="1034"/>
      <c r="BE642" s="1034"/>
      <c r="BF642" s="1034"/>
      <c r="BG642" s="1034"/>
      <c r="BH642" s="1034"/>
    </row>
    <row r="643" spans="1:60" s="2" customFormat="1">
      <c r="A643" s="1148"/>
      <c r="B643" s="1034"/>
      <c r="C643" s="1034"/>
      <c r="D643" s="1034"/>
      <c r="E643" s="1034"/>
      <c r="F643" s="1034"/>
      <c r="G643" s="1034"/>
      <c r="H643" s="1034"/>
      <c r="I643" s="1034"/>
      <c r="J643" s="1034"/>
      <c r="K643" s="1034"/>
      <c r="L643" s="1034"/>
      <c r="M643" s="1034"/>
      <c r="N643" s="1034"/>
      <c r="O643" s="1034"/>
      <c r="P643" s="1034"/>
      <c r="Q643" s="1034"/>
      <c r="R643" s="1034"/>
      <c r="S643" s="1034"/>
      <c r="T643" s="1034"/>
      <c r="U643" s="1034"/>
      <c r="V643" s="1034"/>
      <c r="W643" s="1034"/>
      <c r="X643" s="1034"/>
      <c r="Y643" s="1034"/>
      <c r="Z643" s="1034"/>
      <c r="AA643" s="1034"/>
      <c r="AB643" s="1034"/>
      <c r="AC643" s="1034"/>
      <c r="AD643" s="1034"/>
      <c r="AE643" s="1034"/>
      <c r="AF643" s="1034"/>
      <c r="AG643" s="1034"/>
      <c r="AH643" s="1034"/>
      <c r="AI643" s="1034"/>
      <c r="AJ643" s="1034"/>
      <c r="AK643" s="1034"/>
      <c r="AL643" s="1034"/>
      <c r="AM643" s="1034"/>
      <c r="AN643" s="1034"/>
      <c r="AO643" s="1034"/>
      <c r="AP643" s="1034"/>
      <c r="AQ643" s="1034"/>
      <c r="AR643" s="1034"/>
      <c r="AS643" s="1034"/>
      <c r="AT643" s="1034"/>
      <c r="AU643" s="1034"/>
      <c r="AV643" s="1034"/>
      <c r="AW643" s="1034"/>
      <c r="AX643" s="1034"/>
      <c r="AY643" s="1034"/>
      <c r="AZ643" s="1034"/>
      <c r="BA643" s="1034"/>
      <c r="BB643" s="1034"/>
      <c r="BC643" s="1034"/>
      <c r="BD643" s="1034"/>
      <c r="BE643" s="1034"/>
      <c r="BF643" s="1034"/>
      <c r="BG643" s="1034"/>
      <c r="BH643" s="1034"/>
    </row>
    <row r="644" spans="1:60" s="2" customFormat="1">
      <c r="A644" s="1148"/>
      <c r="B644" s="1034"/>
      <c r="C644" s="1034"/>
      <c r="D644" s="1034"/>
      <c r="E644" s="1034"/>
      <c r="F644" s="1034"/>
      <c r="G644" s="1034"/>
      <c r="H644" s="1034"/>
      <c r="I644" s="1034"/>
      <c r="J644" s="1034"/>
      <c r="K644" s="1034"/>
      <c r="L644" s="1034"/>
      <c r="M644" s="1034"/>
      <c r="N644" s="1034"/>
      <c r="O644" s="1034"/>
      <c r="P644" s="1034"/>
      <c r="Q644" s="1034"/>
      <c r="R644" s="1034"/>
      <c r="S644" s="1034"/>
      <c r="T644" s="1034"/>
      <c r="U644" s="1034"/>
      <c r="V644" s="1034"/>
      <c r="W644" s="1034"/>
      <c r="X644" s="1034"/>
      <c r="Y644" s="1034"/>
      <c r="Z644" s="1034"/>
      <c r="AA644" s="1034"/>
      <c r="AB644" s="1034"/>
      <c r="AC644" s="1034"/>
      <c r="AD644" s="1034"/>
      <c r="AE644" s="1034"/>
      <c r="AF644" s="1034"/>
      <c r="AG644" s="1034"/>
      <c r="AH644" s="1034"/>
      <c r="AI644" s="1034"/>
      <c r="AJ644" s="1034"/>
      <c r="AK644" s="1034"/>
      <c r="AL644" s="1034"/>
      <c r="AM644" s="1034"/>
      <c r="AN644" s="1034"/>
      <c r="AO644" s="1034"/>
      <c r="AP644" s="1034"/>
      <c r="AQ644" s="1034"/>
      <c r="AR644" s="1034"/>
      <c r="AS644" s="1034"/>
      <c r="AT644" s="1034"/>
      <c r="AU644" s="1034"/>
      <c r="AV644" s="1034"/>
      <c r="AW644" s="1034"/>
      <c r="AX644" s="1034"/>
      <c r="AY644" s="1034"/>
      <c r="AZ644" s="1034"/>
      <c r="BA644" s="1034"/>
      <c r="BB644" s="1034"/>
      <c r="BC644" s="1034"/>
      <c r="BD644" s="1034"/>
      <c r="BE644" s="1034"/>
      <c r="BF644" s="1034"/>
      <c r="BG644" s="1034"/>
      <c r="BH644" s="1034"/>
    </row>
    <row r="645" spans="1:60" s="2" customFormat="1">
      <c r="A645" s="1148"/>
      <c r="B645" s="1034"/>
      <c r="C645" s="1034"/>
      <c r="D645" s="1034"/>
      <c r="E645" s="1034"/>
      <c r="F645" s="1034"/>
      <c r="G645" s="1034"/>
      <c r="H645" s="1034"/>
      <c r="I645" s="1034"/>
      <c r="J645" s="1034"/>
      <c r="K645" s="1034"/>
      <c r="L645" s="1034"/>
      <c r="M645" s="1034"/>
      <c r="N645" s="1034"/>
      <c r="O645" s="1034"/>
      <c r="P645" s="1034"/>
      <c r="Q645" s="1034"/>
      <c r="R645" s="1034"/>
      <c r="S645" s="1034"/>
      <c r="T645" s="1034"/>
      <c r="U645" s="1034"/>
      <c r="V645" s="1034"/>
      <c r="W645" s="1034"/>
      <c r="X645" s="1034"/>
      <c r="Y645" s="1034"/>
      <c r="Z645" s="1034"/>
      <c r="AA645" s="1034"/>
      <c r="AB645" s="1034"/>
      <c r="AC645" s="1034"/>
      <c r="AD645" s="1034"/>
      <c r="AE645" s="1034"/>
      <c r="AF645" s="1034"/>
      <c r="AG645" s="1034"/>
      <c r="AH645" s="1034"/>
      <c r="AI645" s="1034"/>
      <c r="AJ645" s="1034"/>
      <c r="AK645" s="1034"/>
      <c r="AL645" s="1034"/>
      <c r="AM645" s="1034"/>
      <c r="AN645" s="1034"/>
      <c r="AO645" s="1034"/>
      <c r="AP645" s="1034"/>
      <c r="AQ645" s="1034"/>
      <c r="AR645" s="1034"/>
      <c r="AS645" s="1034"/>
      <c r="AT645" s="1034"/>
      <c r="AU645" s="1034"/>
      <c r="AV645" s="1034"/>
      <c r="AW645" s="1034"/>
      <c r="AX645" s="1034"/>
      <c r="AY645" s="1034"/>
      <c r="AZ645" s="1034"/>
      <c r="BA645" s="1034"/>
      <c r="BB645" s="1034"/>
      <c r="BC645" s="1034"/>
      <c r="BD645" s="1034"/>
      <c r="BE645" s="1034"/>
      <c r="BF645" s="1034"/>
      <c r="BG645" s="1034"/>
      <c r="BH645" s="1034"/>
    </row>
    <row r="646" spans="1:60" s="2" customFormat="1">
      <c r="A646" s="1148"/>
      <c r="B646" s="1034"/>
      <c r="C646" s="1034"/>
      <c r="D646" s="1034"/>
      <c r="E646" s="1034"/>
      <c r="F646" s="1034"/>
      <c r="G646" s="1034"/>
      <c r="H646" s="1034"/>
      <c r="I646" s="1034"/>
      <c r="J646" s="1034"/>
      <c r="K646" s="1034"/>
      <c r="L646" s="1034"/>
      <c r="M646" s="1034"/>
      <c r="N646" s="1034"/>
      <c r="O646" s="1034"/>
      <c r="P646" s="1034"/>
      <c r="Q646" s="1034"/>
      <c r="R646" s="1034"/>
      <c r="S646" s="1034"/>
      <c r="T646" s="1034"/>
      <c r="U646" s="1034"/>
      <c r="V646" s="1034"/>
      <c r="W646" s="1034"/>
      <c r="X646" s="1034"/>
      <c r="Y646" s="1034"/>
      <c r="Z646" s="1034"/>
      <c r="AA646" s="1034"/>
      <c r="AB646" s="1034"/>
      <c r="AC646" s="1034"/>
      <c r="AD646" s="1034"/>
      <c r="AE646" s="1034"/>
      <c r="AF646" s="1034"/>
      <c r="AG646" s="1034"/>
      <c r="AH646" s="1034"/>
      <c r="AI646" s="1034"/>
      <c r="AJ646" s="1034"/>
      <c r="AK646" s="1034"/>
      <c r="AL646" s="1034"/>
      <c r="AM646" s="1034"/>
      <c r="AN646" s="1034"/>
      <c r="AO646" s="1034"/>
      <c r="AP646" s="1034"/>
      <c r="AQ646" s="1034"/>
      <c r="AR646" s="1034"/>
      <c r="AS646" s="1034"/>
      <c r="AT646" s="1034"/>
      <c r="AU646" s="1034"/>
      <c r="AV646" s="1034"/>
      <c r="AW646" s="1034"/>
      <c r="AX646" s="1034"/>
      <c r="AY646" s="1034"/>
      <c r="AZ646" s="1034"/>
      <c r="BA646" s="1034"/>
      <c r="BB646" s="1034"/>
      <c r="BC646" s="1034"/>
      <c r="BD646" s="1034"/>
      <c r="BE646" s="1034"/>
      <c r="BF646" s="1034"/>
      <c r="BG646" s="1034"/>
      <c r="BH646" s="1034"/>
    </row>
    <row r="647" spans="1:60" s="2" customFormat="1">
      <c r="A647" s="1148"/>
      <c r="B647" s="1034"/>
      <c r="C647" s="1034"/>
      <c r="D647" s="1034"/>
      <c r="E647" s="1034"/>
      <c r="F647" s="1034"/>
      <c r="G647" s="1034"/>
      <c r="H647" s="1034"/>
      <c r="I647" s="1034"/>
      <c r="J647" s="1034"/>
      <c r="K647" s="1034"/>
      <c r="L647" s="1034"/>
      <c r="M647" s="1034"/>
      <c r="N647" s="1034"/>
      <c r="O647" s="1034"/>
      <c r="P647" s="1034"/>
      <c r="Q647" s="1034"/>
      <c r="R647" s="1034"/>
      <c r="S647" s="1034"/>
      <c r="T647" s="1034"/>
      <c r="U647" s="1034"/>
      <c r="V647" s="1034"/>
      <c r="W647" s="1034"/>
      <c r="X647" s="1034"/>
      <c r="Y647" s="1034"/>
      <c r="Z647" s="1034"/>
      <c r="AA647" s="1034"/>
      <c r="AB647" s="1034"/>
      <c r="AC647" s="1034"/>
      <c r="AD647" s="1034"/>
      <c r="AE647" s="1034"/>
      <c r="AF647" s="1034"/>
      <c r="AG647" s="1034"/>
      <c r="AH647" s="1034"/>
      <c r="AI647" s="1034"/>
      <c r="AJ647" s="1034"/>
      <c r="AK647" s="1034"/>
      <c r="AL647" s="1034"/>
      <c r="AM647" s="1034"/>
      <c r="AN647" s="1034"/>
      <c r="AO647" s="1034"/>
      <c r="AP647" s="1034"/>
      <c r="AQ647" s="1034"/>
      <c r="AR647" s="1034"/>
      <c r="AS647" s="1034"/>
      <c r="AT647" s="1034"/>
      <c r="AU647" s="1034"/>
      <c r="AV647" s="1034"/>
      <c r="AW647" s="1034"/>
      <c r="AX647" s="1034"/>
      <c r="AY647" s="1034"/>
      <c r="AZ647" s="1034"/>
      <c r="BA647" s="1034"/>
      <c r="BB647" s="1034"/>
      <c r="BC647" s="1034"/>
      <c r="BD647" s="1034"/>
      <c r="BE647" s="1034"/>
      <c r="BF647" s="1034"/>
      <c r="BG647" s="1034"/>
      <c r="BH647" s="1034"/>
    </row>
    <row r="648" spans="1:60" s="2" customFormat="1">
      <c r="A648" s="1148"/>
      <c r="B648" s="1034"/>
      <c r="C648" s="1034"/>
      <c r="D648" s="1034"/>
      <c r="E648" s="1034"/>
      <c r="F648" s="1034"/>
      <c r="G648" s="1034"/>
      <c r="H648" s="1034"/>
      <c r="I648" s="1034"/>
      <c r="J648" s="1034"/>
      <c r="K648" s="1034"/>
      <c r="L648" s="1034"/>
      <c r="M648" s="1034"/>
      <c r="N648" s="1034"/>
      <c r="O648" s="1034"/>
      <c r="P648" s="1034"/>
      <c r="Q648" s="1034"/>
      <c r="R648" s="1034"/>
      <c r="S648" s="1034"/>
      <c r="T648" s="1034"/>
      <c r="U648" s="1034"/>
      <c r="V648" s="1034"/>
      <c r="W648" s="1034"/>
      <c r="X648" s="1034"/>
      <c r="Y648" s="1034"/>
      <c r="Z648" s="1034"/>
      <c r="AA648" s="1034"/>
      <c r="AB648" s="1034"/>
      <c r="AC648" s="1034"/>
      <c r="AD648" s="1034"/>
      <c r="AE648" s="1034"/>
      <c r="AF648" s="1034"/>
      <c r="AG648" s="1034"/>
      <c r="AH648" s="1034"/>
      <c r="AI648" s="1034"/>
      <c r="AJ648" s="1034"/>
      <c r="AK648" s="1034"/>
      <c r="AL648" s="1034"/>
      <c r="AM648" s="1034"/>
      <c r="AN648" s="1034"/>
      <c r="AO648" s="1034"/>
      <c r="AP648" s="1034"/>
      <c r="AQ648" s="1034"/>
      <c r="AR648" s="1034"/>
      <c r="AS648" s="1034"/>
      <c r="AT648" s="1034"/>
      <c r="AU648" s="1034"/>
      <c r="AV648" s="1034"/>
      <c r="AW648" s="1034"/>
      <c r="AX648" s="1034"/>
      <c r="AY648" s="1034"/>
      <c r="AZ648" s="1034"/>
      <c r="BA648" s="1034"/>
      <c r="BB648" s="1034"/>
      <c r="BC648" s="1034"/>
      <c r="BD648" s="1034"/>
      <c r="BE648" s="1034"/>
      <c r="BF648" s="1034"/>
      <c r="BG648" s="1034"/>
      <c r="BH648" s="1034"/>
    </row>
    <row r="649" spans="1:60" s="2" customFormat="1">
      <c r="A649" s="1148"/>
      <c r="B649" s="1034"/>
      <c r="C649" s="1034"/>
      <c r="D649" s="1034"/>
      <c r="E649" s="1034"/>
      <c r="F649" s="1034"/>
      <c r="G649" s="1034"/>
      <c r="H649" s="1034"/>
      <c r="I649" s="1034"/>
      <c r="J649" s="1034"/>
      <c r="K649" s="1034"/>
      <c r="L649" s="1034"/>
      <c r="M649" s="1034"/>
      <c r="N649" s="1034"/>
      <c r="O649" s="1034"/>
      <c r="P649" s="1034"/>
      <c r="Q649" s="1034"/>
      <c r="R649" s="1034"/>
      <c r="S649" s="1034"/>
      <c r="T649" s="1034"/>
      <c r="U649" s="1034"/>
      <c r="V649" s="1034"/>
      <c r="W649" s="1034"/>
      <c r="X649" s="1034"/>
      <c r="Y649" s="1034"/>
      <c r="Z649" s="1034"/>
      <c r="AA649" s="1034"/>
      <c r="AB649" s="1034"/>
      <c r="AC649" s="1034"/>
      <c r="AD649" s="1034"/>
      <c r="AE649" s="1034"/>
      <c r="AF649" s="1034"/>
      <c r="AG649" s="1034"/>
      <c r="AH649" s="1034"/>
      <c r="AI649" s="1034"/>
      <c r="AJ649" s="1034"/>
      <c r="AK649" s="1034"/>
      <c r="AL649" s="1034"/>
      <c r="AM649" s="1034"/>
      <c r="AN649" s="1034"/>
      <c r="AO649" s="1034"/>
      <c r="AP649" s="1034"/>
      <c r="AQ649" s="1034"/>
      <c r="AR649" s="1034"/>
      <c r="AS649" s="1034"/>
      <c r="AT649" s="1034"/>
      <c r="AU649" s="1034"/>
      <c r="AV649" s="1034"/>
      <c r="AW649" s="1034"/>
      <c r="AX649" s="1034"/>
      <c r="AY649" s="1034"/>
      <c r="AZ649" s="1034"/>
      <c r="BA649" s="1034"/>
      <c r="BB649" s="1034"/>
      <c r="BC649" s="1034"/>
      <c r="BD649" s="1034"/>
      <c r="BE649" s="1034"/>
      <c r="BF649" s="1034"/>
      <c r="BG649" s="1034"/>
      <c r="BH649" s="1034"/>
    </row>
    <row r="650" spans="1:60" s="2" customFormat="1">
      <c r="A650" s="1148"/>
      <c r="B650" s="1034"/>
      <c r="C650" s="1034"/>
      <c r="D650" s="1034"/>
      <c r="E650" s="1034"/>
      <c r="F650" s="1034"/>
      <c r="G650" s="1034"/>
      <c r="H650" s="1034"/>
      <c r="I650" s="1034"/>
      <c r="J650" s="1034"/>
      <c r="K650" s="1034"/>
      <c r="L650" s="1034"/>
      <c r="M650" s="1034"/>
      <c r="N650" s="1034"/>
      <c r="O650" s="1034"/>
      <c r="P650" s="1034"/>
      <c r="Q650" s="1034"/>
      <c r="R650" s="1034"/>
      <c r="S650" s="1034"/>
      <c r="T650" s="1034"/>
      <c r="U650" s="1034"/>
      <c r="V650" s="1034"/>
      <c r="W650" s="1034"/>
      <c r="X650" s="1034"/>
      <c r="Y650" s="1034"/>
      <c r="Z650" s="1034"/>
      <c r="AA650" s="1034"/>
      <c r="AB650" s="1034"/>
      <c r="AC650" s="1034"/>
      <c r="AD650" s="1034"/>
      <c r="AE650" s="1034"/>
      <c r="AF650" s="1034"/>
      <c r="AG650" s="1034"/>
      <c r="AH650" s="1034"/>
      <c r="AI650" s="1034"/>
      <c r="AJ650" s="1034"/>
      <c r="AK650" s="1034"/>
      <c r="AL650" s="1034"/>
      <c r="AM650" s="1034"/>
      <c r="AN650" s="1034"/>
      <c r="AO650" s="1034"/>
      <c r="AP650" s="1034"/>
      <c r="AQ650" s="1034"/>
      <c r="AR650" s="1034"/>
      <c r="AS650" s="1034"/>
      <c r="AT650" s="1034"/>
      <c r="AU650" s="1034"/>
      <c r="AV650" s="1034"/>
      <c r="AW650" s="1034"/>
      <c r="AX650" s="1034"/>
      <c r="AY650" s="1034"/>
      <c r="AZ650" s="1034"/>
      <c r="BA650" s="1034"/>
      <c r="BB650" s="1034"/>
      <c r="BC650" s="1034"/>
      <c r="BD650" s="1034"/>
      <c r="BE650" s="1034"/>
      <c r="BF650" s="1034"/>
      <c r="BG650" s="1034"/>
      <c r="BH650" s="1034"/>
    </row>
    <row r="651" spans="1:60" s="2" customFormat="1">
      <c r="A651" s="1148"/>
      <c r="B651" s="1034"/>
      <c r="C651" s="1034"/>
      <c r="D651" s="1034"/>
      <c r="E651" s="1034"/>
      <c r="F651" s="1034"/>
      <c r="G651" s="1034"/>
      <c r="H651" s="1034"/>
      <c r="I651" s="1034"/>
      <c r="J651" s="1034"/>
      <c r="K651" s="1034"/>
      <c r="L651" s="1034"/>
      <c r="M651" s="1034"/>
      <c r="N651" s="1034"/>
      <c r="O651" s="1034"/>
      <c r="P651" s="1034"/>
      <c r="Q651" s="1034"/>
      <c r="R651" s="1034"/>
      <c r="S651" s="1034"/>
      <c r="T651" s="1034"/>
      <c r="U651" s="1034"/>
      <c r="V651" s="1034"/>
      <c r="W651" s="1034"/>
      <c r="X651" s="1034"/>
      <c r="Y651" s="1034"/>
      <c r="Z651" s="1034"/>
      <c r="AA651" s="1034"/>
      <c r="AB651" s="1034"/>
      <c r="AC651" s="1034"/>
      <c r="AD651" s="1034"/>
      <c r="AE651" s="1034"/>
      <c r="AF651" s="1034"/>
      <c r="AG651" s="1034"/>
      <c r="AH651" s="1034"/>
      <c r="AI651" s="1034"/>
      <c r="AJ651" s="1034"/>
      <c r="AK651" s="1034"/>
      <c r="AL651" s="1034"/>
      <c r="AM651" s="1034"/>
      <c r="AN651" s="1034"/>
      <c r="AO651" s="1034"/>
      <c r="AP651" s="1034"/>
      <c r="AQ651" s="1034"/>
      <c r="AR651" s="1034"/>
      <c r="AS651" s="1034"/>
      <c r="AT651" s="1034"/>
      <c r="AU651" s="1034"/>
      <c r="AV651" s="1034"/>
      <c r="AW651" s="1034"/>
      <c r="AX651" s="1034"/>
      <c r="AY651" s="1034"/>
      <c r="AZ651" s="1034"/>
      <c r="BA651" s="1034"/>
      <c r="BB651" s="1034"/>
      <c r="BC651" s="1034"/>
      <c r="BD651" s="1034"/>
      <c r="BE651" s="1034"/>
      <c r="BF651" s="1034"/>
      <c r="BG651" s="1034"/>
      <c r="BH651" s="1034"/>
    </row>
    <row r="652" spans="1:60" s="2" customFormat="1">
      <c r="A652" s="1148"/>
      <c r="B652" s="1034"/>
      <c r="C652" s="1034"/>
      <c r="D652" s="1034"/>
      <c r="E652" s="1034"/>
      <c r="F652" s="1034"/>
      <c r="G652" s="1034"/>
      <c r="H652" s="1034"/>
      <c r="I652" s="1034"/>
      <c r="J652" s="1034"/>
      <c r="K652" s="1034"/>
      <c r="L652" s="1034"/>
      <c r="M652" s="1034"/>
      <c r="N652" s="1034"/>
      <c r="O652" s="1034"/>
      <c r="P652" s="1034"/>
      <c r="Q652" s="1034"/>
      <c r="R652" s="1034"/>
      <c r="S652" s="1034"/>
      <c r="T652" s="1034"/>
      <c r="U652" s="1034"/>
      <c r="V652" s="1034"/>
      <c r="W652" s="1034"/>
      <c r="X652" s="1034"/>
      <c r="Y652" s="1034"/>
      <c r="Z652" s="1034"/>
      <c r="AA652" s="1034"/>
      <c r="AB652" s="1034"/>
      <c r="AC652" s="1034"/>
      <c r="AD652" s="1034"/>
      <c r="AE652" s="1034"/>
      <c r="AF652" s="1034"/>
      <c r="AG652" s="1034"/>
      <c r="AH652" s="1034"/>
      <c r="AI652" s="1034"/>
      <c r="AJ652" s="1034"/>
      <c r="AK652" s="1034"/>
      <c r="AL652" s="1034"/>
      <c r="AM652" s="1034"/>
      <c r="AN652" s="1034"/>
      <c r="AO652" s="1034"/>
      <c r="AP652" s="1034"/>
      <c r="AQ652" s="1034"/>
      <c r="AR652" s="1034"/>
      <c r="AS652" s="1034"/>
      <c r="AT652" s="1034"/>
      <c r="AU652" s="1034"/>
      <c r="AV652" s="1034"/>
      <c r="AW652" s="1034"/>
      <c r="AX652" s="1034"/>
      <c r="AY652" s="1034"/>
      <c r="AZ652" s="1034"/>
      <c r="BA652" s="1034"/>
      <c r="BB652" s="1034"/>
      <c r="BC652" s="1034"/>
      <c r="BD652" s="1034"/>
      <c r="BE652" s="1034"/>
      <c r="BF652" s="1034"/>
      <c r="BG652" s="1034"/>
      <c r="BH652" s="1034"/>
    </row>
    <row r="653" spans="1:60" s="2" customFormat="1">
      <c r="A653" s="1148"/>
      <c r="B653" s="1034"/>
      <c r="C653" s="1034"/>
      <c r="D653" s="1034"/>
      <c r="E653" s="1034"/>
      <c r="F653" s="1034"/>
      <c r="G653" s="1034"/>
      <c r="H653" s="1034"/>
      <c r="I653" s="1034"/>
      <c r="J653" s="1034"/>
      <c r="K653" s="1034"/>
      <c r="L653" s="1034"/>
      <c r="M653" s="1034"/>
      <c r="N653" s="1034"/>
      <c r="O653" s="1034"/>
      <c r="P653" s="1034"/>
      <c r="Q653" s="1034"/>
      <c r="R653" s="1034"/>
      <c r="S653" s="1034"/>
      <c r="T653" s="1034"/>
      <c r="U653" s="1034"/>
      <c r="V653" s="1034"/>
      <c r="W653" s="1034"/>
      <c r="X653" s="1034"/>
      <c r="Y653" s="1034"/>
      <c r="Z653" s="1034"/>
      <c r="AA653" s="1034"/>
      <c r="AB653" s="1034"/>
      <c r="AC653" s="1034"/>
      <c r="AD653" s="1034"/>
      <c r="AE653" s="1034"/>
      <c r="AF653" s="1034"/>
      <c r="AG653" s="1034"/>
      <c r="AH653" s="1034"/>
      <c r="AI653" s="1034"/>
      <c r="AJ653" s="1034"/>
      <c r="AK653" s="1034"/>
      <c r="AL653" s="1034"/>
      <c r="AM653" s="1034"/>
      <c r="AN653" s="1034"/>
      <c r="AO653" s="1034"/>
      <c r="AP653" s="1034"/>
      <c r="AQ653" s="1034"/>
      <c r="AR653" s="1034"/>
      <c r="AS653" s="1034"/>
      <c r="AT653" s="1034"/>
      <c r="AU653" s="1034"/>
      <c r="AV653" s="1034"/>
      <c r="AW653" s="1034"/>
      <c r="AX653" s="1034"/>
      <c r="AY653" s="1034"/>
      <c r="AZ653" s="1034"/>
      <c r="BA653" s="1034"/>
      <c r="BB653" s="1034"/>
      <c r="BC653" s="1034"/>
      <c r="BD653" s="1034"/>
      <c r="BE653" s="1034"/>
      <c r="BF653" s="1034"/>
      <c r="BG653" s="1034"/>
      <c r="BH653" s="1034"/>
    </row>
    <row r="654" spans="1:60" s="2" customFormat="1">
      <c r="A654" s="1148"/>
      <c r="B654" s="1034"/>
      <c r="C654" s="1034"/>
      <c r="D654" s="1034"/>
      <c r="E654" s="1034"/>
      <c r="F654" s="1034"/>
      <c r="G654" s="1034"/>
      <c r="H654" s="1034"/>
      <c r="I654" s="1034"/>
      <c r="J654" s="1034"/>
      <c r="K654" s="1034"/>
      <c r="L654" s="1034"/>
      <c r="M654" s="1034"/>
      <c r="N654" s="1034"/>
      <c r="O654" s="1034"/>
      <c r="P654" s="1034"/>
      <c r="Q654" s="1034"/>
      <c r="R654" s="1034"/>
      <c r="S654" s="1034"/>
      <c r="T654" s="1034"/>
      <c r="U654" s="1034"/>
      <c r="V654" s="1034"/>
      <c r="W654" s="1034"/>
      <c r="X654" s="1034"/>
      <c r="Y654" s="1034"/>
      <c r="Z654" s="1034"/>
      <c r="AA654" s="1034"/>
      <c r="AB654" s="1034"/>
      <c r="AC654" s="1034"/>
      <c r="AD654" s="1034"/>
      <c r="AE654" s="1034"/>
      <c r="AF654" s="1034"/>
      <c r="AG654" s="1034"/>
      <c r="AH654" s="1034"/>
      <c r="AI654" s="1034"/>
      <c r="AJ654" s="1034"/>
      <c r="AK654" s="1034"/>
      <c r="AL654" s="1034"/>
      <c r="AM654" s="1034"/>
      <c r="AN654" s="1034"/>
      <c r="AO654" s="1034"/>
      <c r="AP654" s="1034"/>
      <c r="AQ654" s="1034"/>
      <c r="AR654" s="1034"/>
      <c r="AS654" s="1034"/>
      <c r="AT654" s="1034"/>
      <c r="AU654" s="1034"/>
      <c r="AV654" s="1034"/>
      <c r="AW654" s="1034"/>
      <c r="AX654" s="1034"/>
      <c r="AY654" s="1034"/>
      <c r="AZ654" s="1034"/>
      <c r="BA654" s="1034"/>
      <c r="BB654" s="1034"/>
      <c r="BC654" s="1034"/>
      <c r="BD654" s="1034"/>
      <c r="BE654" s="1034"/>
      <c r="BF654" s="1034"/>
      <c r="BG654" s="1034"/>
      <c r="BH654" s="1034"/>
    </row>
    <row r="655" spans="1:60" s="2" customFormat="1">
      <c r="A655" s="1148"/>
      <c r="B655" s="1034"/>
      <c r="C655" s="1034"/>
      <c r="D655" s="1034"/>
      <c r="E655" s="1034"/>
      <c r="F655" s="1034"/>
      <c r="G655" s="1034"/>
      <c r="H655" s="1034"/>
      <c r="I655" s="1034"/>
      <c r="J655" s="1034"/>
      <c r="K655" s="1034"/>
      <c r="L655" s="1034"/>
      <c r="M655" s="1034"/>
      <c r="N655" s="1034"/>
      <c r="O655" s="1034"/>
      <c r="P655" s="1034"/>
      <c r="Q655" s="1034"/>
      <c r="R655" s="1034"/>
      <c r="S655" s="1034"/>
      <c r="T655" s="1034"/>
      <c r="U655" s="1034"/>
      <c r="V655" s="1034"/>
      <c r="W655" s="1034"/>
      <c r="X655" s="1034"/>
      <c r="Y655" s="1034"/>
      <c r="Z655" s="1034"/>
      <c r="AA655" s="1034"/>
      <c r="AB655" s="1034"/>
      <c r="AC655" s="1034"/>
      <c r="AD655" s="1034"/>
      <c r="AE655" s="1034"/>
      <c r="AF655" s="1034"/>
      <c r="AG655" s="1034"/>
      <c r="AH655" s="1034"/>
      <c r="AI655" s="1034"/>
      <c r="AJ655" s="1034"/>
      <c r="AK655" s="1034"/>
      <c r="AL655" s="1034"/>
      <c r="AM655" s="1034"/>
      <c r="AN655" s="1034"/>
      <c r="AO655" s="1034"/>
      <c r="AP655" s="1034"/>
      <c r="AQ655" s="1034"/>
      <c r="AR655" s="1034"/>
      <c r="AS655" s="1034"/>
      <c r="AT655" s="1034"/>
      <c r="AU655" s="1034"/>
      <c r="AV655" s="1034"/>
      <c r="AW655" s="1034"/>
      <c r="AX655" s="1034"/>
      <c r="AY655" s="1034"/>
      <c r="AZ655" s="1034"/>
      <c r="BA655" s="1034"/>
      <c r="BB655" s="1034"/>
      <c r="BC655" s="1034"/>
      <c r="BD655" s="1034"/>
      <c r="BE655" s="1034"/>
      <c r="BF655" s="1034"/>
      <c r="BG655" s="1034"/>
      <c r="BH655" s="1034"/>
    </row>
    <row r="656" spans="1:60" s="2" customFormat="1">
      <c r="A656" s="1148"/>
      <c r="B656" s="1034"/>
      <c r="C656" s="1034"/>
      <c r="D656" s="1034"/>
      <c r="E656" s="1034"/>
      <c r="F656" s="1034"/>
      <c r="G656" s="1034"/>
      <c r="H656" s="1034"/>
      <c r="I656" s="1034"/>
      <c r="J656" s="1034"/>
      <c r="K656" s="1034"/>
      <c r="L656" s="1034"/>
      <c r="M656" s="1034"/>
      <c r="N656" s="1034"/>
      <c r="O656" s="1034"/>
      <c r="P656" s="1034"/>
      <c r="Q656" s="1034"/>
      <c r="R656" s="1034"/>
      <c r="S656" s="1034"/>
      <c r="T656" s="1034"/>
      <c r="U656" s="1034"/>
      <c r="V656" s="1034"/>
      <c r="W656" s="1034"/>
      <c r="X656" s="1034"/>
      <c r="Y656" s="1034"/>
      <c r="Z656" s="1034"/>
      <c r="AA656" s="1034"/>
      <c r="AB656" s="1034"/>
      <c r="AC656" s="1034"/>
      <c r="AD656" s="1034"/>
      <c r="AE656" s="1034"/>
      <c r="AF656" s="1034"/>
      <c r="AG656" s="1034"/>
      <c r="AH656" s="1034"/>
      <c r="AI656" s="1034"/>
      <c r="AJ656" s="1034"/>
      <c r="AK656" s="1034"/>
      <c r="AL656" s="1034"/>
      <c r="AM656" s="1034"/>
      <c r="AN656" s="1034"/>
      <c r="AO656" s="1034"/>
      <c r="AP656" s="1034"/>
      <c r="AQ656" s="1034"/>
      <c r="AR656" s="1034"/>
      <c r="AS656" s="1034"/>
      <c r="AT656" s="1034"/>
      <c r="AU656" s="1034"/>
      <c r="AV656" s="1034"/>
      <c r="AW656" s="1034"/>
      <c r="AX656" s="1034"/>
      <c r="AY656" s="1034"/>
      <c r="AZ656" s="1034"/>
      <c r="BA656" s="1034"/>
      <c r="BB656" s="1034"/>
      <c r="BC656" s="1034"/>
      <c r="BD656" s="1034"/>
      <c r="BE656" s="1034"/>
      <c r="BF656" s="1034"/>
      <c r="BG656" s="1034"/>
      <c r="BH656" s="1034"/>
    </row>
    <row r="657" spans="1:60" s="2" customFormat="1">
      <c r="A657" s="1148"/>
      <c r="B657" s="1034"/>
      <c r="C657" s="1034"/>
      <c r="D657" s="1034"/>
      <c r="E657" s="1034"/>
      <c r="F657" s="1034"/>
      <c r="G657" s="1034"/>
      <c r="H657" s="1034"/>
      <c r="I657" s="1034"/>
      <c r="J657" s="1034"/>
      <c r="K657" s="1034"/>
      <c r="L657" s="1034"/>
      <c r="M657" s="1034"/>
      <c r="N657" s="1034"/>
      <c r="O657" s="1034"/>
      <c r="P657" s="1034"/>
      <c r="Q657" s="1034"/>
      <c r="R657" s="1034"/>
      <c r="S657" s="1034"/>
      <c r="T657" s="1034"/>
      <c r="U657" s="1034"/>
      <c r="V657" s="1034"/>
      <c r="W657" s="1034"/>
      <c r="X657" s="1034"/>
      <c r="Y657" s="1034"/>
      <c r="Z657" s="1034"/>
      <c r="AA657" s="1034"/>
      <c r="AB657" s="1034"/>
      <c r="AC657" s="1034"/>
      <c r="AD657" s="1034"/>
      <c r="AE657" s="1034"/>
      <c r="AF657" s="1034"/>
      <c r="AG657" s="1034"/>
      <c r="AH657" s="1034"/>
      <c r="AI657" s="1034"/>
      <c r="AJ657" s="1034"/>
      <c r="AK657" s="1034"/>
      <c r="AL657" s="1034"/>
      <c r="AM657" s="1034"/>
      <c r="AN657" s="1034"/>
      <c r="AO657" s="1034"/>
      <c r="AP657" s="1034"/>
      <c r="AQ657" s="1034"/>
      <c r="AR657" s="1034"/>
      <c r="AS657" s="1034"/>
      <c r="AT657" s="1034"/>
      <c r="AU657" s="1034"/>
      <c r="AV657" s="1034"/>
      <c r="AW657" s="1034"/>
      <c r="AX657" s="1034"/>
      <c r="AY657" s="1034"/>
      <c r="AZ657" s="1034"/>
      <c r="BA657" s="1034"/>
      <c r="BB657" s="1034"/>
      <c r="BC657" s="1034"/>
      <c r="BD657" s="1034"/>
      <c r="BE657" s="1034"/>
      <c r="BF657" s="1034"/>
      <c r="BG657" s="1034"/>
      <c r="BH657" s="1034"/>
    </row>
    <row r="658" spans="1:60" s="2" customFormat="1">
      <c r="A658" s="1148"/>
      <c r="B658" s="1034"/>
      <c r="C658" s="1034"/>
      <c r="D658" s="1034"/>
      <c r="E658" s="1034"/>
      <c r="F658" s="1034"/>
      <c r="G658" s="1034"/>
      <c r="H658" s="1034"/>
      <c r="I658" s="1034"/>
      <c r="J658" s="1034"/>
      <c r="K658" s="1034"/>
      <c r="L658" s="1034"/>
      <c r="M658" s="1034"/>
      <c r="N658" s="1034"/>
      <c r="O658" s="1034"/>
      <c r="P658" s="1034"/>
      <c r="Q658" s="1034"/>
      <c r="R658" s="1034"/>
      <c r="S658" s="1034"/>
      <c r="T658" s="1034"/>
      <c r="U658" s="1034"/>
      <c r="V658" s="1034"/>
      <c r="W658" s="1034"/>
      <c r="X658" s="1034"/>
      <c r="Y658" s="1034"/>
      <c r="Z658" s="1034"/>
      <c r="AA658" s="1034"/>
      <c r="AB658" s="1034"/>
      <c r="AC658" s="1034"/>
      <c r="AD658" s="1034"/>
      <c r="AE658" s="1034"/>
      <c r="AF658" s="1034"/>
      <c r="AG658" s="1034"/>
      <c r="AH658" s="1034"/>
      <c r="AI658" s="1034"/>
      <c r="AJ658" s="1034"/>
      <c r="AK658" s="1034"/>
      <c r="AL658" s="1034"/>
      <c r="AM658" s="1034"/>
      <c r="AN658" s="1034"/>
      <c r="AO658" s="1034"/>
      <c r="AP658" s="1034"/>
      <c r="AQ658" s="1034"/>
      <c r="AR658" s="1034"/>
      <c r="AS658" s="1034"/>
      <c r="AT658" s="1034"/>
      <c r="AU658" s="1034"/>
      <c r="AV658" s="1034"/>
      <c r="AW658" s="1034"/>
      <c r="AX658" s="1034"/>
      <c r="AY658" s="1034"/>
      <c r="AZ658" s="1034"/>
      <c r="BA658" s="1034"/>
      <c r="BB658" s="1034"/>
      <c r="BC658" s="1034"/>
      <c r="BD658" s="1034"/>
      <c r="BE658" s="1034"/>
      <c r="BF658" s="1034"/>
      <c r="BG658" s="1034"/>
      <c r="BH658" s="1034"/>
    </row>
    <row r="659" spans="1:60" s="2" customFormat="1">
      <c r="A659" s="1148"/>
      <c r="B659" s="1034"/>
      <c r="C659" s="1034"/>
      <c r="D659" s="1034"/>
      <c r="E659" s="1034"/>
      <c r="F659" s="1034"/>
      <c r="G659" s="1034"/>
      <c r="H659" s="1034"/>
      <c r="I659" s="1034"/>
      <c r="J659" s="1034"/>
      <c r="K659" s="1034"/>
      <c r="L659" s="1034"/>
      <c r="M659" s="1034"/>
      <c r="N659" s="1034"/>
      <c r="O659" s="1034"/>
      <c r="P659" s="1034"/>
      <c r="Q659" s="1034"/>
      <c r="R659" s="1034"/>
      <c r="S659" s="1034"/>
      <c r="T659" s="1034"/>
      <c r="U659" s="1034"/>
      <c r="V659" s="1034"/>
      <c r="W659" s="1034"/>
      <c r="X659" s="1034"/>
      <c r="Y659" s="1034"/>
      <c r="Z659" s="1034"/>
      <c r="AA659" s="1034"/>
      <c r="AB659" s="1034"/>
      <c r="AC659" s="1034"/>
      <c r="AD659" s="1034"/>
      <c r="AE659" s="1034"/>
      <c r="AF659" s="1034"/>
      <c r="AG659" s="1034"/>
      <c r="AH659" s="1034"/>
      <c r="AI659" s="1034"/>
      <c r="AJ659" s="1034"/>
      <c r="AK659" s="1034"/>
      <c r="AL659" s="1034"/>
      <c r="AM659" s="1034"/>
      <c r="AN659" s="1034"/>
      <c r="AO659" s="1034"/>
      <c r="AP659" s="1034"/>
      <c r="AQ659" s="1034"/>
      <c r="AR659" s="1034"/>
      <c r="AS659" s="1034"/>
      <c r="AT659" s="1034"/>
      <c r="AU659" s="1034"/>
      <c r="AV659" s="1034"/>
      <c r="AW659" s="1034"/>
      <c r="AX659" s="1034"/>
      <c r="AY659" s="1034"/>
      <c r="AZ659" s="1034"/>
      <c r="BA659" s="1034"/>
      <c r="BB659" s="1034"/>
      <c r="BC659" s="1034"/>
      <c r="BD659" s="1034"/>
      <c r="BE659" s="1034"/>
      <c r="BF659" s="1034"/>
      <c r="BG659" s="1034"/>
      <c r="BH659" s="1034"/>
    </row>
    <row r="660" spans="1:60" s="2" customFormat="1">
      <c r="A660" s="1148"/>
      <c r="B660" s="1034"/>
      <c r="C660" s="1034"/>
      <c r="D660" s="1034"/>
      <c r="E660" s="1034"/>
      <c r="F660" s="1034"/>
      <c r="G660" s="1034"/>
      <c r="H660" s="1034"/>
      <c r="I660" s="1034"/>
      <c r="J660" s="1034"/>
      <c r="K660" s="1034"/>
      <c r="L660" s="1034"/>
      <c r="M660" s="1034"/>
      <c r="N660" s="1034"/>
      <c r="O660" s="1034"/>
      <c r="P660" s="1034"/>
      <c r="Q660" s="1034"/>
      <c r="R660" s="1034"/>
      <c r="S660" s="1034"/>
      <c r="T660" s="1034"/>
      <c r="U660" s="1034"/>
      <c r="V660" s="1034"/>
      <c r="W660" s="1034"/>
      <c r="X660" s="1034"/>
      <c r="Y660" s="1034"/>
      <c r="Z660" s="1034"/>
      <c r="AA660" s="1034"/>
      <c r="AB660" s="1034"/>
      <c r="AC660" s="1034"/>
      <c r="AD660" s="1034"/>
      <c r="AE660" s="1034"/>
      <c r="AF660" s="1034"/>
      <c r="AG660" s="1034"/>
      <c r="AH660" s="1034"/>
      <c r="AI660" s="1034"/>
      <c r="AJ660" s="1034"/>
      <c r="AK660" s="1034"/>
      <c r="AL660" s="1034"/>
      <c r="AM660" s="1034"/>
      <c r="AN660" s="1034"/>
      <c r="AO660" s="1034"/>
      <c r="AP660" s="1034"/>
      <c r="AQ660" s="1034"/>
      <c r="AR660" s="1034"/>
      <c r="AS660" s="1034"/>
      <c r="AT660" s="1034"/>
      <c r="AU660" s="1034"/>
      <c r="AV660" s="1034"/>
      <c r="AW660" s="1034"/>
      <c r="AX660" s="1034"/>
      <c r="AY660" s="1034"/>
      <c r="AZ660" s="1034"/>
      <c r="BA660" s="1034"/>
      <c r="BB660" s="1034"/>
      <c r="BC660" s="1034"/>
      <c r="BD660" s="1034"/>
      <c r="BE660" s="1034"/>
      <c r="BF660" s="1034"/>
      <c r="BG660" s="1034"/>
      <c r="BH660" s="1034"/>
    </row>
    <row r="661" spans="1:60" s="2" customFormat="1">
      <c r="A661" s="1148"/>
      <c r="B661" s="1034"/>
      <c r="C661" s="1034"/>
      <c r="D661" s="1034"/>
      <c r="E661" s="1034"/>
      <c r="F661" s="1034"/>
      <c r="G661" s="1034"/>
      <c r="H661" s="1034"/>
      <c r="I661" s="1034"/>
      <c r="J661" s="1034"/>
      <c r="K661" s="1034"/>
      <c r="L661" s="1034"/>
      <c r="M661" s="1034"/>
      <c r="N661" s="1034"/>
      <c r="O661" s="1034"/>
      <c r="P661" s="1034"/>
      <c r="Q661" s="1034"/>
      <c r="R661" s="1034"/>
      <c r="S661" s="1034"/>
      <c r="T661" s="1034"/>
      <c r="U661" s="1034"/>
      <c r="V661" s="1034"/>
      <c r="W661" s="1034"/>
      <c r="X661" s="1034"/>
      <c r="Y661" s="1034"/>
      <c r="Z661" s="1034"/>
      <c r="AA661" s="1034"/>
      <c r="AB661" s="1034"/>
      <c r="AC661" s="1034"/>
      <c r="AD661" s="1034"/>
      <c r="AE661" s="1034"/>
      <c r="AF661" s="1034"/>
      <c r="AG661" s="1034"/>
      <c r="AH661" s="1034"/>
      <c r="AI661" s="1034"/>
      <c r="AJ661" s="1034"/>
      <c r="AK661" s="1034"/>
      <c r="AL661" s="1034"/>
      <c r="AM661" s="1034"/>
      <c r="AN661" s="1034"/>
      <c r="AO661" s="1034"/>
      <c r="AP661" s="1034"/>
      <c r="AQ661" s="1034"/>
      <c r="AR661" s="1034"/>
      <c r="AS661" s="1034"/>
      <c r="AT661" s="1034"/>
      <c r="AU661" s="1034"/>
      <c r="AV661" s="1034"/>
      <c r="AW661" s="1034"/>
      <c r="AX661" s="1034"/>
      <c r="AY661" s="1034"/>
      <c r="AZ661" s="1034"/>
      <c r="BA661" s="1034"/>
      <c r="BB661" s="1034"/>
      <c r="BC661" s="1034"/>
      <c r="BD661" s="1034"/>
      <c r="BE661" s="1034"/>
      <c r="BF661" s="1034"/>
      <c r="BG661" s="1034"/>
      <c r="BH661" s="1034"/>
    </row>
    <row r="662" spans="1:60" s="2" customFormat="1">
      <c r="A662" s="1148"/>
      <c r="B662" s="1034"/>
      <c r="C662" s="1034"/>
      <c r="D662" s="1034"/>
      <c r="E662" s="1034"/>
      <c r="F662" s="1034"/>
      <c r="G662" s="1034"/>
      <c r="H662" s="1034"/>
      <c r="I662" s="1034"/>
      <c r="J662" s="1034"/>
      <c r="K662" s="1034"/>
      <c r="L662" s="1034"/>
      <c r="M662" s="1034"/>
      <c r="N662" s="1034"/>
      <c r="O662" s="1034"/>
      <c r="P662" s="1034"/>
      <c r="Q662" s="1034"/>
      <c r="R662" s="1034"/>
      <c r="S662" s="1034"/>
      <c r="T662" s="1034"/>
      <c r="U662" s="1034"/>
      <c r="V662" s="1034"/>
      <c r="W662" s="1034"/>
      <c r="X662" s="1034"/>
      <c r="Y662" s="1034"/>
      <c r="Z662" s="1034"/>
      <c r="AA662" s="1034"/>
      <c r="AB662" s="1034"/>
      <c r="AC662" s="1034"/>
      <c r="AD662" s="1034"/>
      <c r="AE662" s="1034"/>
      <c r="AF662" s="1034"/>
      <c r="AG662" s="1034"/>
      <c r="AH662" s="1034"/>
      <c r="AI662" s="1034"/>
      <c r="AJ662" s="1034"/>
      <c r="AK662" s="1034"/>
      <c r="AL662" s="1034"/>
      <c r="AM662" s="1034"/>
      <c r="AN662" s="1034"/>
      <c r="AO662" s="1034"/>
      <c r="AP662" s="1034"/>
      <c r="AQ662" s="1034"/>
      <c r="AR662" s="1034"/>
      <c r="AS662" s="1034"/>
      <c r="AT662" s="1034"/>
      <c r="AU662" s="1034"/>
      <c r="AV662" s="1034"/>
      <c r="AW662" s="1034"/>
      <c r="AX662" s="1034"/>
      <c r="AY662" s="1034"/>
      <c r="AZ662" s="1034"/>
      <c r="BA662" s="1034"/>
      <c r="BB662" s="1034"/>
      <c r="BC662" s="1034"/>
      <c r="BD662" s="1034"/>
      <c r="BE662" s="1034"/>
      <c r="BF662" s="1034"/>
      <c r="BG662" s="1034"/>
      <c r="BH662" s="1034"/>
    </row>
    <row r="663" spans="1:60" s="2" customFormat="1">
      <c r="A663" s="1148"/>
      <c r="B663" s="1034"/>
      <c r="C663" s="1034"/>
      <c r="D663" s="1034"/>
      <c r="E663" s="1034"/>
      <c r="F663" s="1034"/>
      <c r="G663" s="1034"/>
      <c r="H663" s="1034"/>
      <c r="I663" s="1034"/>
      <c r="J663" s="1034"/>
      <c r="K663" s="1034"/>
      <c r="L663" s="1034"/>
      <c r="M663" s="1034"/>
      <c r="N663" s="1034"/>
      <c r="O663" s="1034"/>
      <c r="P663" s="1034"/>
      <c r="Q663" s="1034"/>
      <c r="R663" s="1034"/>
      <c r="S663" s="1034"/>
      <c r="T663" s="1034"/>
      <c r="U663" s="1034"/>
      <c r="V663" s="1034"/>
      <c r="W663" s="1034"/>
      <c r="X663" s="1034"/>
      <c r="Y663" s="1034"/>
      <c r="Z663" s="1034"/>
      <c r="AA663" s="1034"/>
      <c r="AB663" s="1034"/>
      <c r="AC663" s="1034"/>
      <c r="AD663" s="1034"/>
      <c r="AE663" s="1034"/>
      <c r="AF663" s="1034"/>
      <c r="AG663" s="1034"/>
      <c r="AH663" s="1034"/>
      <c r="AI663" s="1034"/>
      <c r="AJ663" s="1034"/>
      <c r="AK663" s="1034"/>
      <c r="AL663" s="1034"/>
      <c r="AM663" s="1034"/>
      <c r="AN663" s="1034"/>
      <c r="AO663" s="1034"/>
      <c r="AP663" s="1034"/>
      <c r="AQ663" s="1034"/>
      <c r="AR663" s="1034"/>
      <c r="AS663" s="1034"/>
      <c r="AT663" s="1034"/>
      <c r="AU663" s="1034"/>
      <c r="AV663" s="1034"/>
      <c r="AW663" s="1034"/>
      <c r="AX663" s="1034"/>
      <c r="AY663" s="1034"/>
      <c r="AZ663" s="1034"/>
      <c r="BA663" s="1034"/>
      <c r="BB663" s="1034"/>
      <c r="BC663" s="1034"/>
      <c r="BD663" s="1034"/>
      <c r="BE663" s="1034"/>
      <c r="BF663" s="1034"/>
      <c r="BG663" s="1034"/>
      <c r="BH663" s="1034"/>
    </row>
    <row r="664" spans="1:60" s="2" customFormat="1">
      <c r="A664" s="1148"/>
      <c r="B664" s="1034"/>
      <c r="C664" s="1034"/>
      <c r="D664" s="1034"/>
      <c r="E664" s="1034"/>
      <c r="F664" s="1034"/>
      <c r="G664" s="1034"/>
      <c r="H664" s="1034"/>
      <c r="I664" s="1034"/>
      <c r="J664" s="1034"/>
      <c r="K664" s="1034"/>
      <c r="L664" s="1034"/>
      <c r="M664" s="1034"/>
      <c r="N664" s="1034"/>
      <c r="O664" s="1034"/>
      <c r="P664" s="1034"/>
      <c r="Q664" s="1034"/>
      <c r="R664" s="1034"/>
      <c r="S664" s="1034"/>
      <c r="T664" s="1034"/>
      <c r="U664" s="1034"/>
      <c r="V664" s="1034"/>
      <c r="W664" s="1034"/>
      <c r="X664" s="1034"/>
      <c r="Y664" s="1034"/>
      <c r="Z664" s="1034"/>
      <c r="AA664" s="1034"/>
      <c r="AB664" s="1034"/>
      <c r="AC664" s="1034"/>
      <c r="AD664" s="1034"/>
      <c r="AE664" s="1034"/>
      <c r="AF664" s="1034"/>
      <c r="AG664" s="1034"/>
      <c r="AH664" s="1034"/>
      <c r="AI664" s="1034"/>
      <c r="AJ664" s="1034"/>
      <c r="AK664" s="1034"/>
      <c r="AL664" s="1034"/>
      <c r="AM664" s="1034"/>
      <c r="AN664" s="1034"/>
      <c r="AO664" s="1034"/>
      <c r="AP664" s="1034"/>
      <c r="AQ664" s="1034"/>
      <c r="AR664" s="1034"/>
      <c r="AS664" s="1034"/>
      <c r="AT664" s="1034"/>
      <c r="AU664" s="1034"/>
      <c r="AV664" s="1034"/>
      <c r="AW664" s="1034"/>
      <c r="AX664" s="1034"/>
      <c r="AY664" s="1034"/>
      <c r="AZ664" s="1034"/>
      <c r="BA664" s="1034"/>
      <c r="BB664" s="1034"/>
      <c r="BC664" s="1034"/>
      <c r="BD664" s="1034"/>
      <c r="BE664" s="1034"/>
      <c r="BF664" s="1034"/>
      <c r="BG664" s="1034"/>
      <c r="BH664" s="1034"/>
    </row>
    <row r="665" spans="1:60" s="2" customFormat="1">
      <c r="A665" s="1148"/>
      <c r="B665" s="1034"/>
      <c r="C665" s="1034"/>
      <c r="D665" s="1034"/>
      <c r="E665" s="1034"/>
      <c r="F665" s="1034"/>
      <c r="G665" s="1034"/>
      <c r="H665" s="1034"/>
      <c r="I665" s="1034"/>
      <c r="J665" s="1034"/>
      <c r="K665" s="1034"/>
      <c r="L665" s="1034"/>
      <c r="M665" s="1034"/>
      <c r="N665" s="1034"/>
      <c r="O665" s="1034"/>
      <c r="P665" s="1034"/>
      <c r="Q665" s="1034"/>
      <c r="R665" s="1034"/>
      <c r="S665" s="1034"/>
      <c r="T665" s="1034"/>
      <c r="U665" s="1034"/>
      <c r="V665" s="1034"/>
      <c r="W665" s="1034"/>
      <c r="X665" s="1034"/>
      <c r="Y665" s="1034"/>
      <c r="Z665" s="1034"/>
      <c r="AA665" s="1034"/>
      <c r="AB665" s="1034"/>
      <c r="AC665" s="1034"/>
      <c r="AD665" s="1034"/>
      <c r="AE665" s="1034"/>
      <c r="AF665" s="1034"/>
      <c r="AG665" s="1034"/>
      <c r="AH665" s="1034"/>
      <c r="AI665" s="1034"/>
      <c r="AJ665" s="1034"/>
      <c r="AK665" s="1034"/>
      <c r="AL665" s="1034"/>
      <c r="AM665" s="1034"/>
      <c r="AN665" s="1034"/>
      <c r="AO665" s="1034"/>
      <c r="AP665" s="1034"/>
      <c r="AQ665" s="1034"/>
      <c r="AR665" s="1034"/>
      <c r="AS665" s="1034"/>
      <c r="AT665" s="1034"/>
      <c r="AU665" s="1034"/>
      <c r="AV665" s="1034"/>
      <c r="AW665" s="1034"/>
      <c r="AX665" s="1034"/>
      <c r="AY665" s="1034"/>
      <c r="AZ665" s="1034"/>
      <c r="BA665" s="1034"/>
      <c r="BB665" s="1034"/>
      <c r="BC665" s="1034"/>
      <c r="BD665" s="1034"/>
      <c r="BE665" s="1034"/>
      <c r="BF665" s="1034"/>
      <c r="BG665" s="1034"/>
      <c r="BH665" s="1034"/>
    </row>
    <row r="666" spans="1:60" s="2" customFormat="1">
      <c r="A666" s="1148"/>
      <c r="B666" s="1034"/>
      <c r="C666" s="1034"/>
      <c r="D666" s="1034"/>
      <c r="E666" s="1034"/>
      <c r="F666" s="1034"/>
      <c r="G666" s="1034"/>
      <c r="H666" s="1034"/>
      <c r="I666" s="1034"/>
      <c r="J666" s="1034"/>
      <c r="K666" s="1034"/>
      <c r="L666" s="1034"/>
      <c r="M666" s="1034"/>
      <c r="N666" s="1034"/>
      <c r="O666" s="1034"/>
      <c r="P666" s="1034"/>
      <c r="Q666" s="1034"/>
      <c r="R666" s="1034"/>
      <c r="S666" s="1034"/>
      <c r="T666" s="1034"/>
      <c r="U666" s="1034"/>
      <c r="V666" s="1034"/>
      <c r="W666" s="1034"/>
      <c r="X666" s="1034"/>
      <c r="Y666" s="1034"/>
      <c r="Z666" s="1034"/>
      <c r="AA666" s="1034"/>
      <c r="AB666" s="1034"/>
      <c r="AC666" s="1034"/>
      <c r="AD666" s="1034"/>
      <c r="AE666" s="1034"/>
      <c r="AF666" s="1034"/>
      <c r="AG666" s="1034"/>
      <c r="AH666" s="1034"/>
      <c r="AI666" s="1034"/>
      <c r="AJ666" s="1034"/>
      <c r="AK666" s="1034"/>
      <c r="AL666" s="1034"/>
      <c r="AM666" s="1034"/>
      <c r="AN666" s="1034"/>
      <c r="AO666" s="1034"/>
      <c r="AP666" s="1034"/>
      <c r="AQ666" s="1034"/>
      <c r="AR666" s="1034"/>
      <c r="AS666" s="1034"/>
      <c r="AT666" s="1034"/>
      <c r="AU666" s="1034"/>
      <c r="AV666" s="1034"/>
      <c r="AW666" s="1034"/>
      <c r="AX666" s="1034"/>
      <c r="AY666" s="1034"/>
      <c r="AZ666" s="1034"/>
      <c r="BA666" s="1034"/>
      <c r="BB666" s="1034"/>
      <c r="BC666" s="1034"/>
      <c r="BD666" s="1034"/>
      <c r="BE666" s="1034"/>
      <c r="BF666" s="1034"/>
      <c r="BG666" s="1034"/>
      <c r="BH666" s="1034"/>
    </row>
    <row r="667" spans="1:60" s="2" customFormat="1">
      <c r="A667" s="1148"/>
      <c r="B667" s="1034"/>
      <c r="C667" s="1034"/>
      <c r="D667" s="1034"/>
      <c r="E667" s="1034"/>
      <c r="F667" s="1034"/>
      <c r="G667" s="1034"/>
      <c r="H667" s="1034"/>
      <c r="I667" s="1034"/>
      <c r="J667" s="1034"/>
      <c r="K667" s="1034"/>
      <c r="L667" s="1034"/>
      <c r="M667" s="1034"/>
      <c r="N667" s="1034"/>
      <c r="O667" s="1034"/>
      <c r="P667" s="1034"/>
      <c r="Q667" s="1034"/>
      <c r="R667" s="1034"/>
      <c r="S667" s="1034"/>
      <c r="T667" s="1034"/>
      <c r="U667" s="1034"/>
      <c r="V667" s="1034"/>
      <c r="W667" s="1034"/>
      <c r="X667" s="1034"/>
      <c r="Y667" s="1034"/>
      <c r="Z667" s="1034"/>
      <c r="AA667" s="1034"/>
      <c r="AB667" s="1034"/>
      <c r="AC667" s="1034"/>
      <c r="AD667" s="1034"/>
      <c r="AE667" s="1034"/>
      <c r="AF667" s="1034"/>
      <c r="AG667" s="1034"/>
      <c r="AH667" s="1034"/>
      <c r="AI667" s="1034"/>
      <c r="AJ667" s="1034"/>
      <c r="AK667" s="1034"/>
      <c r="AL667" s="1034"/>
      <c r="AM667" s="1034"/>
      <c r="AN667" s="1034"/>
      <c r="AO667" s="1034"/>
      <c r="AP667" s="1034"/>
      <c r="AQ667" s="1034"/>
      <c r="AR667" s="1034"/>
      <c r="AS667" s="1034"/>
      <c r="AT667" s="1034"/>
      <c r="AU667" s="1034"/>
      <c r="AV667" s="1034"/>
      <c r="AW667" s="1034"/>
      <c r="AX667" s="1034"/>
      <c r="AY667" s="1034"/>
      <c r="AZ667" s="1034"/>
      <c r="BA667" s="1034"/>
      <c r="BB667" s="1034"/>
      <c r="BC667" s="1034"/>
      <c r="BD667" s="1034"/>
      <c r="BE667" s="1034"/>
      <c r="BF667" s="1034"/>
      <c r="BG667" s="1034"/>
      <c r="BH667" s="1034"/>
    </row>
    <row r="668" spans="1:60" s="2" customFormat="1">
      <c r="A668" s="1148"/>
      <c r="B668" s="1034"/>
      <c r="C668" s="1034"/>
      <c r="D668" s="1034"/>
      <c r="E668" s="1034"/>
      <c r="F668" s="1034"/>
      <c r="G668" s="1034"/>
      <c r="H668" s="1034"/>
      <c r="I668" s="1034"/>
      <c r="J668" s="1034"/>
      <c r="K668" s="1034"/>
      <c r="L668" s="1034"/>
      <c r="M668" s="1034"/>
      <c r="N668" s="1034"/>
      <c r="O668" s="1034"/>
      <c r="P668" s="1034"/>
      <c r="Q668" s="1034"/>
      <c r="R668" s="1034"/>
      <c r="S668" s="1034"/>
      <c r="T668" s="1034"/>
      <c r="U668" s="1034"/>
      <c r="V668" s="1034"/>
      <c r="W668" s="1034"/>
      <c r="X668" s="1034"/>
      <c r="Y668" s="1034"/>
      <c r="Z668" s="1034"/>
      <c r="AA668" s="1034"/>
      <c r="AB668" s="1034"/>
      <c r="AC668" s="1034"/>
      <c r="AD668" s="1034"/>
      <c r="AE668" s="1034"/>
      <c r="AF668" s="1034"/>
      <c r="AG668" s="1034"/>
      <c r="AH668" s="1034"/>
      <c r="AI668" s="1034"/>
      <c r="AJ668" s="1034"/>
      <c r="AK668" s="1034"/>
      <c r="AL668" s="1034"/>
      <c r="AM668" s="1034"/>
      <c r="AN668" s="1034"/>
      <c r="AO668" s="1034"/>
      <c r="AP668" s="1034"/>
      <c r="AQ668" s="1034"/>
      <c r="AR668" s="1034"/>
      <c r="AS668" s="1034"/>
      <c r="AT668" s="1034"/>
      <c r="AU668" s="1034"/>
      <c r="AV668" s="1034"/>
      <c r="AW668" s="1034"/>
      <c r="AX668" s="1034"/>
      <c r="AY668" s="1034"/>
      <c r="AZ668" s="1034"/>
      <c r="BA668" s="1034"/>
      <c r="BB668" s="1034"/>
      <c r="BC668" s="1034"/>
      <c r="BD668" s="1034"/>
      <c r="BE668" s="1034"/>
      <c r="BF668" s="1034"/>
      <c r="BG668" s="1034"/>
      <c r="BH668" s="1034"/>
    </row>
    <row r="669" spans="1:60" s="2" customFormat="1">
      <c r="A669" s="1148"/>
      <c r="B669" s="1034"/>
      <c r="C669" s="1034"/>
      <c r="D669" s="1034"/>
      <c r="E669" s="1034"/>
      <c r="F669" s="1034"/>
      <c r="G669" s="1034"/>
      <c r="H669" s="1034"/>
      <c r="I669" s="1034"/>
      <c r="J669" s="1034"/>
      <c r="K669" s="1034"/>
      <c r="L669" s="1034"/>
      <c r="M669" s="1034"/>
      <c r="N669" s="1034"/>
      <c r="O669" s="1034"/>
      <c r="P669" s="1034"/>
      <c r="Q669" s="1034"/>
      <c r="R669" s="1034"/>
      <c r="S669" s="1034"/>
      <c r="T669" s="1034"/>
      <c r="U669" s="1034"/>
      <c r="V669" s="1034"/>
      <c r="W669" s="1034"/>
      <c r="X669" s="1034"/>
      <c r="Y669" s="1034"/>
      <c r="Z669" s="1034"/>
      <c r="AA669" s="1034"/>
      <c r="AB669" s="1034"/>
      <c r="AC669" s="1034"/>
      <c r="AD669" s="1034"/>
      <c r="AE669" s="1034"/>
      <c r="AF669" s="1034"/>
      <c r="AG669" s="1034"/>
      <c r="AH669" s="1034"/>
      <c r="AI669" s="1034"/>
      <c r="AJ669" s="1034"/>
      <c r="AK669" s="1034"/>
      <c r="AL669" s="1034"/>
      <c r="AM669" s="1034"/>
      <c r="AN669" s="1034"/>
      <c r="AO669" s="1034"/>
      <c r="AP669" s="1034"/>
      <c r="AQ669" s="1034"/>
      <c r="AR669" s="1034"/>
      <c r="AS669" s="1034"/>
      <c r="AT669" s="1034"/>
      <c r="AU669" s="1034"/>
      <c r="AV669" s="1034"/>
      <c r="AW669" s="1034"/>
      <c r="AX669" s="1034"/>
      <c r="AY669" s="1034"/>
      <c r="AZ669" s="1034"/>
      <c r="BA669" s="1034"/>
      <c r="BB669" s="1034"/>
      <c r="BC669" s="1034"/>
      <c r="BD669" s="1034"/>
      <c r="BE669" s="1034"/>
      <c r="BF669" s="1034"/>
      <c r="BG669" s="1034"/>
      <c r="BH669" s="1034"/>
    </row>
    <row r="670" spans="1:60" s="2" customFormat="1">
      <c r="A670" s="1148"/>
      <c r="B670" s="1034"/>
      <c r="C670" s="1034"/>
      <c r="D670" s="1034"/>
      <c r="E670" s="1034"/>
      <c r="F670" s="1034"/>
      <c r="G670" s="1034"/>
      <c r="H670" s="1034"/>
      <c r="I670" s="1034"/>
      <c r="J670" s="1034"/>
      <c r="K670" s="1034"/>
      <c r="L670" s="1034"/>
      <c r="M670" s="1034"/>
      <c r="N670" s="1034"/>
      <c r="O670" s="1034"/>
      <c r="P670" s="1034"/>
      <c r="Q670" s="1034"/>
      <c r="R670" s="1034"/>
      <c r="S670" s="1034"/>
      <c r="T670" s="1034"/>
      <c r="U670" s="1034"/>
      <c r="V670" s="1034"/>
      <c r="W670" s="1034"/>
      <c r="X670" s="1034"/>
      <c r="Y670" s="1034"/>
      <c r="Z670" s="1034"/>
      <c r="AA670" s="1034"/>
      <c r="AB670" s="1034"/>
      <c r="AC670" s="1034"/>
      <c r="AD670" s="1034"/>
      <c r="AE670" s="1034"/>
      <c r="AF670" s="1034"/>
      <c r="AG670" s="1034"/>
      <c r="AH670" s="1034"/>
      <c r="AI670" s="1034"/>
      <c r="AJ670" s="1034"/>
      <c r="AK670" s="1034"/>
      <c r="AL670" s="1034"/>
      <c r="AM670" s="1034"/>
      <c r="AN670" s="1034"/>
      <c r="AO670" s="1034"/>
      <c r="AP670" s="1034"/>
      <c r="AQ670" s="1034"/>
      <c r="AR670" s="1034"/>
      <c r="AS670" s="1034"/>
      <c r="AT670" s="1034"/>
      <c r="AU670" s="1034"/>
      <c r="AV670" s="1034"/>
      <c r="AW670" s="1034"/>
      <c r="AX670" s="1034"/>
      <c r="AY670" s="1034"/>
      <c r="AZ670" s="1034"/>
      <c r="BA670" s="1034"/>
      <c r="BB670" s="1034"/>
      <c r="BC670" s="1034"/>
      <c r="BD670" s="1034"/>
      <c r="BE670" s="1034"/>
      <c r="BF670" s="1034"/>
      <c r="BG670" s="1034"/>
      <c r="BH670" s="1034"/>
    </row>
    <row r="671" spans="1:60" s="2" customFormat="1">
      <c r="A671" s="1148"/>
      <c r="B671" s="1034"/>
      <c r="C671" s="1034"/>
      <c r="D671" s="1034"/>
      <c r="E671" s="1034"/>
      <c r="F671" s="1034"/>
      <c r="G671" s="1034"/>
      <c r="H671" s="1034"/>
      <c r="I671" s="1034"/>
      <c r="J671" s="1034"/>
      <c r="K671" s="1034"/>
      <c r="L671" s="1034"/>
      <c r="M671" s="1034"/>
      <c r="N671" s="1034"/>
      <c r="O671" s="1034"/>
      <c r="P671" s="1034"/>
      <c r="Q671" s="1034"/>
      <c r="R671" s="1034"/>
      <c r="S671" s="1034"/>
      <c r="T671" s="1034"/>
      <c r="U671" s="1034"/>
      <c r="V671" s="1034"/>
      <c r="W671" s="1034"/>
      <c r="X671" s="1034"/>
      <c r="Y671" s="1034"/>
      <c r="Z671" s="1034"/>
      <c r="AA671" s="1034"/>
      <c r="AB671" s="1034"/>
      <c r="AC671" s="1034"/>
      <c r="AD671" s="1034"/>
      <c r="AE671" s="1034"/>
      <c r="AF671" s="1034"/>
      <c r="AG671" s="1034"/>
      <c r="AH671" s="1034"/>
      <c r="AI671" s="1034"/>
      <c r="AJ671" s="1034"/>
      <c r="AK671" s="1034"/>
      <c r="AL671" s="1034"/>
      <c r="AM671" s="1034"/>
      <c r="AN671" s="1034"/>
      <c r="AO671" s="1034"/>
      <c r="AP671" s="1034"/>
      <c r="AQ671" s="1034"/>
      <c r="AR671" s="1034"/>
      <c r="AS671" s="1034"/>
      <c r="AT671" s="1034"/>
      <c r="AU671" s="1034"/>
      <c r="AV671" s="1034"/>
      <c r="AW671" s="1034"/>
      <c r="AX671" s="1034"/>
      <c r="AY671" s="1034"/>
      <c r="AZ671" s="1034"/>
      <c r="BA671" s="1034"/>
      <c r="BB671" s="1034"/>
      <c r="BC671" s="1034"/>
      <c r="BD671" s="1034"/>
      <c r="BE671" s="1034"/>
      <c r="BF671" s="1034"/>
      <c r="BG671" s="1034"/>
      <c r="BH671" s="1034"/>
    </row>
    <row r="672" spans="1:60" s="2" customFormat="1">
      <c r="A672" s="1148"/>
      <c r="B672" s="1034"/>
      <c r="C672" s="1034"/>
      <c r="D672" s="1034"/>
      <c r="E672" s="1034"/>
      <c r="F672" s="1034"/>
      <c r="G672" s="1034"/>
      <c r="H672" s="1034"/>
      <c r="I672" s="1034"/>
      <c r="J672" s="1034"/>
      <c r="K672" s="1034"/>
      <c r="L672" s="1034"/>
      <c r="M672" s="1034"/>
      <c r="N672" s="1034"/>
      <c r="O672" s="1034"/>
      <c r="P672" s="1034"/>
      <c r="Q672" s="1034"/>
      <c r="R672" s="1034"/>
      <c r="S672" s="1034"/>
      <c r="T672" s="1034"/>
      <c r="U672" s="1034"/>
      <c r="V672" s="1034"/>
      <c r="W672" s="1034"/>
      <c r="X672" s="1034"/>
      <c r="Y672" s="1034"/>
      <c r="Z672" s="1034"/>
      <c r="AA672" s="1034"/>
      <c r="AB672" s="1034"/>
      <c r="AC672" s="1034"/>
      <c r="AD672" s="1034"/>
      <c r="AE672" s="1034"/>
      <c r="AF672" s="1034"/>
      <c r="AG672" s="1034"/>
      <c r="AH672" s="1034"/>
      <c r="AI672" s="1034"/>
      <c r="AJ672" s="1034"/>
      <c r="AK672" s="1034"/>
      <c r="AL672" s="1034"/>
      <c r="AM672" s="1034"/>
      <c r="AN672" s="1034"/>
      <c r="AO672" s="1034"/>
      <c r="AP672" s="1034"/>
      <c r="AQ672" s="1034"/>
      <c r="AR672" s="1034"/>
      <c r="AS672" s="1034"/>
      <c r="AT672" s="1034"/>
      <c r="AU672" s="1034"/>
      <c r="AV672" s="1034"/>
      <c r="AW672" s="1034"/>
      <c r="AX672" s="1034"/>
      <c r="AY672" s="1034"/>
      <c r="AZ672" s="1034"/>
      <c r="BA672" s="1034"/>
      <c r="BB672" s="1034"/>
      <c r="BC672" s="1034"/>
      <c r="BD672" s="1034"/>
      <c r="BE672" s="1034"/>
      <c r="BF672" s="1034"/>
      <c r="BG672" s="1034"/>
      <c r="BH672" s="1034"/>
    </row>
    <row r="673" spans="1:60" s="2" customFormat="1">
      <c r="A673" s="1148"/>
      <c r="B673" s="1034"/>
      <c r="C673" s="1034"/>
      <c r="D673" s="1034"/>
      <c r="E673" s="1034"/>
      <c r="F673" s="1034"/>
      <c r="G673" s="1034"/>
      <c r="H673" s="1034"/>
      <c r="I673" s="1034"/>
      <c r="J673" s="1034"/>
      <c r="K673" s="1034"/>
      <c r="L673" s="1034"/>
      <c r="M673" s="1034"/>
      <c r="N673" s="1034"/>
      <c r="O673" s="1034"/>
      <c r="P673" s="1034"/>
      <c r="Q673" s="1034"/>
      <c r="R673" s="1034"/>
      <c r="S673" s="1034"/>
      <c r="T673" s="1034"/>
      <c r="U673" s="1034"/>
      <c r="V673" s="1034"/>
      <c r="W673" s="1034"/>
      <c r="X673" s="1034"/>
      <c r="Y673" s="1034"/>
      <c r="Z673" s="1034"/>
      <c r="AA673" s="1034"/>
      <c r="AB673" s="1034"/>
      <c r="AC673" s="1034"/>
      <c r="AD673" s="1034"/>
      <c r="AE673" s="1034"/>
      <c r="AF673" s="1034"/>
      <c r="AG673" s="1034"/>
      <c r="AH673" s="1034"/>
      <c r="AI673" s="1034"/>
      <c r="AJ673" s="1034"/>
      <c r="AK673" s="1034"/>
      <c r="AL673" s="1034"/>
      <c r="AM673" s="1034"/>
      <c r="AN673" s="1034"/>
      <c r="AO673" s="1034"/>
      <c r="AP673" s="1034"/>
      <c r="AQ673" s="1034"/>
      <c r="AR673" s="1034"/>
      <c r="AS673" s="1034"/>
      <c r="AT673" s="1034"/>
      <c r="AU673" s="1034"/>
      <c r="AV673" s="1034"/>
      <c r="AW673" s="1034"/>
      <c r="AX673" s="1034"/>
      <c r="AY673" s="1034"/>
      <c r="AZ673" s="1034"/>
      <c r="BA673" s="1034"/>
      <c r="BB673" s="1034"/>
      <c r="BC673" s="1034"/>
      <c r="BD673" s="1034"/>
      <c r="BE673" s="1034"/>
      <c r="BF673" s="1034"/>
      <c r="BG673" s="1034"/>
      <c r="BH673" s="1034"/>
    </row>
    <row r="674" spans="1:60" s="2" customFormat="1">
      <c r="A674" s="1148"/>
      <c r="B674" s="1034"/>
      <c r="C674" s="1034"/>
      <c r="D674" s="1034"/>
      <c r="E674" s="1034"/>
      <c r="F674" s="1034"/>
      <c r="G674" s="1034"/>
      <c r="H674" s="1034"/>
      <c r="I674" s="1034"/>
      <c r="J674" s="1034"/>
      <c r="K674" s="1034"/>
      <c r="L674" s="1034"/>
      <c r="M674" s="1034"/>
      <c r="N674" s="1034"/>
      <c r="O674" s="1034"/>
      <c r="P674" s="1034"/>
      <c r="Q674" s="1034"/>
      <c r="R674" s="1034"/>
      <c r="S674" s="1034"/>
      <c r="T674" s="1034"/>
      <c r="U674" s="1034"/>
      <c r="V674" s="1034"/>
      <c r="W674" s="1034"/>
      <c r="X674" s="1034"/>
      <c r="Y674" s="1034"/>
      <c r="Z674" s="1034"/>
      <c r="AA674" s="1034"/>
      <c r="AB674" s="1034"/>
      <c r="AC674" s="1034"/>
      <c r="AD674" s="1034"/>
      <c r="AE674" s="1034"/>
      <c r="AF674" s="1034"/>
      <c r="AG674" s="1034"/>
      <c r="AH674" s="1034"/>
      <c r="AI674" s="1034"/>
      <c r="AJ674" s="1034"/>
      <c r="AK674" s="1034"/>
      <c r="AL674" s="1034"/>
      <c r="AM674" s="1034"/>
      <c r="AN674" s="1034"/>
      <c r="AO674" s="1034"/>
      <c r="AP674" s="1034"/>
      <c r="AQ674" s="1034"/>
      <c r="AR674" s="1034"/>
      <c r="AS674" s="1034"/>
      <c r="AT674" s="1034"/>
      <c r="AU674" s="1034"/>
      <c r="AV674" s="1034"/>
      <c r="AW674" s="1034"/>
      <c r="AX674" s="1034"/>
      <c r="AY674" s="1034"/>
      <c r="AZ674" s="1034"/>
      <c r="BA674" s="1034"/>
      <c r="BB674" s="1034"/>
      <c r="BC674" s="1034"/>
      <c r="BD674" s="1034"/>
      <c r="BE674" s="1034"/>
      <c r="BF674" s="1034"/>
      <c r="BG674" s="1034"/>
      <c r="BH674" s="1034"/>
    </row>
    <row r="675" spans="1:60" s="2" customFormat="1">
      <c r="A675" s="1148"/>
      <c r="B675" s="1034"/>
      <c r="C675" s="1034"/>
      <c r="D675" s="1034"/>
      <c r="E675" s="1034"/>
      <c r="F675" s="1034"/>
      <c r="G675" s="1034"/>
      <c r="H675" s="1034"/>
      <c r="I675" s="1034"/>
      <c r="J675" s="1034"/>
      <c r="K675" s="1034"/>
      <c r="L675" s="1034"/>
      <c r="M675" s="1034"/>
      <c r="N675" s="1034"/>
      <c r="O675" s="1034"/>
      <c r="P675" s="1034"/>
      <c r="Q675" s="1034"/>
      <c r="R675" s="1034"/>
      <c r="S675" s="1034"/>
      <c r="T675" s="1034"/>
      <c r="U675" s="1034"/>
      <c r="V675" s="1034"/>
      <c r="W675" s="1034"/>
      <c r="X675" s="1034"/>
      <c r="Y675" s="1034"/>
      <c r="Z675" s="1034"/>
      <c r="AA675" s="1034"/>
      <c r="AB675" s="1034"/>
      <c r="AC675" s="1034"/>
      <c r="AD675" s="1034"/>
      <c r="AE675" s="1034"/>
      <c r="AF675" s="1034"/>
      <c r="AG675" s="1034"/>
      <c r="AH675" s="1034"/>
      <c r="AI675" s="1034"/>
      <c r="AJ675" s="1034"/>
      <c r="AK675" s="1034"/>
      <c r="AL675" s="1034"/>
      <c r="AM675" s="1034"/>
      <c r="AN675" s="1034"/>
      <c r="AO675" s="1034"/>
      <c r="AP675" s="1034"/>
      <c r="AQ675" s="1034"/>
      <c r="AR675" s="1034"/>
      <c r="AS675" s="1034"/>
      <c r="AT675" s="1034"/>
      <c r="AU675" s="1034"/>
      <c r="AV675" s="1034"/>
      <c r="AW675" s="1034"/>
      <c r="AX675" s="1034"/>
      <c r="AY675" s="1034"/>
      <c r="AZ675" s="1034"/>
      <c r="BA675" s="1034"/>
      <c r="BB675" s="1034"/>
      <c r="BC675" s="1034"/>
      <c r="BD675" s="1034"/>
      <c r="BE675" s="1034"/>
      <c r="BF675" s="1034"/>
      <c r="BG675" s="1034"/>
      <c r="BH675" s="1034"/>
    </row>
    <row r="676" spans="1:60" s="2" customFormat="1">
      <c r="A676" s="1148"/>
      <c r="B676" s="1034"/>
      <c r="C676" s="1034"/>
      <c r="D676" s="1034"/>
      <c r="E676" s="1034"/>
      <c r="F676" s="1034"/>
      <c r="G676" s="1034"/>
      <c r="H676" s="1034"/>
      <c r="I676" s="1034"/>
      <c r="J676" s="1034"/>
      <c r="K676" s="1034"/>
      <c r="L676" s="1034"/>
      <c r="M676" s="1034"/>
      <c r="N676" s="1034"/>
      <c r="O676" s="1034"/>
      <c r="P676" s="1034"/>
      <c r="Q676" s="1034"/>
      <c r="R676" s="1034"/>
      <c r="S676" s="1034"/>
      <c r="T676" s="1034"/>
      <c r="U676" s="1034"/>
      <c r="V676" s="1034"/>
      <c r="W676" s="1034"/>
      <c r="X676" s="1034"/>
      <c r="Y676" s="1034"/>
      <c r="Z676" s="1034"/>
      <c r="AA676" s="1034"/>
      <c r="AB676" s="1034"/>
      <c r="AC676" s="1034"/>
      <c r="AD676" s="1034"/>
      <c r="AE676" s="1034"/>
      <c r="AF676" s="1034"/>
      <c r="AG676" s="1034"/>
      <c r="AH676" s="1034"/>
      <c r="AI676" s="1034"/>
      <c r="AJ676" s="1034"/>
      <c r="AK676" s="1034"/>
      <c r="AL676" s="1034"/>
      <c r="AM676" s="1034"/>
      <c r="AN676" s="1034"/>
      <c r="AO676" s="1034"/>
      <c r="AP676" s="1034"/>
      <c r="AQ676" s="1034"/>
      <c r="AR676" s="1034"/>
      <c r="AS676" s="1034"/>
      <c r="AT676" s="1034"/>
      <c r="AU676" s="1034"/>
      <c r="AV676" s="1034"/>
      <c r="AW676" s="1034"/>
      <c r="AX676" s="1034"/>
      <c r="AY676" s="1034"/>
      <c r="AZ676" s="1034"/>
      <c r="BA676" s="1034"/>
      <c r="BB676" s="1034"/>
      <c r="BC676" s="1034"/>
      <c r="BD676" s="1034"/>
      <c r="BE676" s="1034"/>
      <c r="BF676" s="1034"/>
      <c r="BG676" s="1034"/>
      <c r="BH676" s="1034"/>
    </row>
    <row r="677" spans="1:60" s="2" customFormat="1">
      <c r="A677" s="1148"/>
      <c r="B677" s="1034"/>
      <c r="C677" s="1034"/>
      <c r="D677" s="1034"/>
      <c r="E677" s="1034"/>
      <c r="F677" s="1034"/>
      <c r="G677" s="1034"/>
      <c r="H677" s="1034"/>
      <c r="I677" s="1034"/>
      <c r="J677" s="1034"/>
      <c r="K677" s="1034"/>
      <c r="L677" s="1034"/>
      <c r="M677" s="1034"/>
      <c r="N677" s="1034"/>
      <c r="O677" s="1034"/>
      <c r="P677" s="1034"/>
      <c r="Q677" s="1034"/>
      <c r="R677" s="1034"/>
      <c r="S677" s="1034"/>
      <c r="T677" s="1034"/>
      <c r="U677" s="1034"/>
      <c r="V677" s="1034"/>
      <c r="W677" s="1034"/>
      <c r="X677" s="1034"/>
      <c r="Y677" s="1034"/>
      <c r="Z677" s="1034"/>
      <c r="AA677" s="1034"/>
      <c r="AB677" s="1034"/>
      <c r="AC677" s="1034"/>
      <c r="AD677" s="1034"/>
      <c r="AE677" s="1034"/>
      <c r="AF677" s="1034"/>
      <c r="AG677" s="1034"/>
      <c r="AH677" s="1034"/>
      <c r="AI677" s="1034"/>
      <c r="AJ677" s="1034"/>
      <c r="AK677" s="1034"/>
      <c r="AL677" s="1034"/>
      <c r="AM677" s="1034"/>
      <c r="AN677" s="1034"/>
      <c r="AO677" s="1034"/>
      <c r="AP677" s="1034"/>
      <c r="AQ677" s="1034"/>
      <c r="AR677" s="1034"/>
      <c r="AS677" s="1034"/>
      <c r="AT677" s="1034"/>
      <c r="AU677" s="1034"/>
      <c r="AV677" s="1034"/>
      <c r="AW677" s="1034"/>
      <c r="AX677" s="1034"/>
      <c r="AY677" s="1034"/>
      <c r="AZ677" s="1034"/>
      <c r="BA677" s="1034"/>
      <c r="BB677" s="1034"/>
      <c r="BC677" s="1034"/>
      <c r="BD677" s="1034"/>
      <c r="BE677" s="1034"/>
      <c r="BF677" s="1034"/>
      <c r="BG677" s="1034"/>
      <c r="BH677" s="1034"/>
    </row>
    <row r="678" spans="1:60" s="2" customFormat="1">
      <c r="A678" s="1148"/>
      <c r="B678" s="1034"/>
      <c r="C678" s="1034"/>
      <c r="D678" s="1034"/>
      <c r="E678" s="1034"/>
      <c r="F678" s="1034"/>
      <c r="G678" s="1034"/>
      <c r="H678" s="1034"/>
      <c r="I678" s="1034"/>
      <c r="J678" s="1034"/>
      <c r="K678" s="1034"/>
      <c r="L678" s="1034"/>
      <c r="M678" s="1034"/>
      <c r="N678" s="1034"/>
      <c r="O678" s="1034"/>
      <c r="P678" s="1034"/>
      <c r="Q678" s="1034"/>
      <c r="R678" s="1034"/>
      <c r="S678" s="1034"/>
      <c r="T678" s="1034"/>
      <c r="U678" s="1034"/>
      <c r="V678" s="1034"/>
      <c r="W678" s="1034"/>
      <c r="X678" s="1034"/>
      <c r="Y678" s="1034"/>
      <c r="Z678" s="1034"/>
      <c r="AA678" s="1034"/>
      <c r="AB678" s="1034"/>
      <c r="AC678" s="1034"/>
      <c r="AD678" s="1034"/>
      <c r="AE678" s="1034"/>
      <c r="AF678" s="1034"/>
      <c r="AG678" s="1034"/>
      <c r="AH678" s="1034"/>
      <c r="AI678" s="1034"/>
      <c r="AJ678" s="1034"/>
      <c r="AK678" s="1034"/>
      <c r="AL678" s="1034"/>
      <c r="AM678" s="1034"/>
      <c r="AN678" s="1034"/>
      <c r="AO678" s="1034"/>
      <c r="AP678" s="1034"/>
      <c r="AQ678" s="1034"/>
      <c r="AR678" s="1034"/>
      <c r="AS678" s="1034"/>
      <c r="AT678" s="1034"/>
      <c r="AU678" s="1034"/>
      <c r="AV678" s="1034"/>
      <c r="AW678" s="1034"/>
      <c r="AX678" s="1034"/>
      <c r="AY678" s="1034"/>
      <c r="AZ678" s="1034"/>
      <c r="BA678" s="1034"/>
      <c r="BB678" s="1034"/>
      <c r="BC678" s="1034"/>
      <c r="BD678" s="1034"/>
      <c r="BE678" s="1034"/>
      <c r="BF678" s="1034"/>
      <c r="BG678" s="1034"/>
      <c r="BH678" s="1034"/>
    </row>
    <row r="679" spans="1:60" s="2" customFormat="1">
      <c r="A679" s="1148"/>
      <c r="B679" s="1034"/>
      <c r="C679" s="1034"/>
      <c r="D679" s="1034"/>
      <c r="E679" s="1034"/>
      <c r="F679" s="1034"/>
      <c r="G679" s="1034"/>
      <c r="H679" s="1034"/>
      <c r="I679" s="1034"/>
      <c r="J679" s="1034"/>
      <c r="K679" s="1034"/>
      <c r="L679" s="1034"/>
      <c r="M679" s="1034"/>
      <c r="N679" s="1034"/>
      <c r="O679" s="1034"/>
      <c r="P679" s="1034"/>
      <c r="Q679" s="1034"/>
      <c r="R679" s="1034"/>
      <c r="S679" s="1034"/>
      <c r="T679" s="1034"/>
      <c r="U679" s="1034"/>
      <c r="V679" s="1034"/>
      <c r="W679" s="1034"/>
      <c r="X679" s="1034"/>
      <c r="Y679" s="1034"/>
      <c r="Z679" s="1034"/>
      <c r="AA679" s="1034"/>
      <c r="AB679" s="1034"/>
      <c r="AC679" s="1034"/>
      <c r="AD679" s="1034"/>
      <c r="AE679" s="1034"/>
      <c r="AF679" s="1034"/>
      <c r="AG679" s="1034"/>
      <c r="AH679" s="1034"/>
      <c r="AI679" s="1034"/>
      <c r="AJ679" s="1034"/>
      <c r="AK679" s="1034"/>
      <c r="AL679" s="1034"/>
      <c r="AM679" s="1034"/>
      <c r="AN679" s="1034"/>
      <c r="AO679" s="1034"/>
      <c r="AP679" s="1034"/>
      <c r="AQ679" s="1034"/>
      <c r="AR679" s="1034"/>
      <c r="AS679" s="1034"/>
      <c r="AT679" s="1034"/>
      <c r="AU679" s="1034"/>
      <c r="AV679" s="1034"/>
      <c r="AW679" s="1034"/>
      <c r="AX679" s="1034"/>
      <c r="AY679" s="1034"/>
      <c r="AZ679" s="1034"/>
      <c r="BA679" s="1034"/>
      <c r="BB679" s="1034"/>
      <c r="BC679" s="1034"/>
      <c r="BD679" s="1034"/>
      <c r="BE679" s="1034"/>
      <c r="BF679" s="1034"/>
      <c r="BG679" s="1034"/>
      <c r="BH679" s="1034"/>
    </row>
    <row r="680" spans="1:60" s="2" customFormat="1">
      <c r="A680" s="1148"/>
      <c r="B680" s="1034"/>
      <c r="C680" s="1034"/>
      <c r="D680" s="1034"/>
      <c r="E680" s="1034"/>
      <c r="F680" s="1034"/>
      <c r="G680" s="1034"/>
      <c r="H680" s="1034"/>
      <c r="I680" s="1034"/>
      <c r="J680" s="1034"/>
      <c r="K680" s="1034"/>
      <c r="L680" s="1034"/>
      <c r="M680" s="1034"/>
      <c r="N680" s="1034"/>
      <c r="O680" s="1034"/>
      <c r="P680" s="1034"/>
      <c r="Q680" s="1034"/>
      <c r="R680" s="1034"/>
      <c r="S680" s="1034"/>
      <c r="T680" s="1034"/>
      <c r="U680" s="1034"/>
      <c r="V680" s="1034"/>
      <c r="W680" s="1034"/>
      <c r="X680" s="1034"/>
      <c r="Y680" s="1034"/>
      <c r="Z680" s="1034"/>
      <c r="AA680" s="1034"/>
      <c r="AB680" s="1034"/>
      <c r="AC680" s="1034"/>
      <c r="AD680" s="1034"/>
      <c r="AE680" s="1034"/>
      <c r="AF680" s="1034"/>
      <c r="AG680" s="1034"/>
      <c r="AH680" s="1034"/>
      <c r="AI680" s="1034"/>
      <c r="AJ680" s="1034"/>
      <c r="AK680" s="1034"/>
      <c r="AL680" s="1034"/>
      <c r="AM680" s="1034"/>
      <c r="AN680" s="1034"/>
      <c r="AO680" s="1034"/>
      <c r="AP680" s="1034"/>
      <c r="AQ680" s="1034"/>
      <c r="AR680" s="1034"/>
      <c r="AS680" s="1034"/>
      <c r="AT680" s="1034"/>
      <c r="AU680" s="1034"/>
      <c r="AV680" s="1034"/>
      <c r="AW680" s="1034"/>
      <c r="AX680" s="1034"/>
      <c r="AY680" s="1034"/>
      <c r="AZ680" s="1034"/>
      <c r="BA680" s="1034"/>
      <c r="BB680" s="1034"/>
      <c r="BC680" s="1034"/>
      <c r="BD680" s="1034"/>
      <c r="BE680" s="1034"/>
      <c r="BF680" s="1034"/>
      <c r="BG680" s="1034"/>
      <c r="BH680" s="1034"/>
    </row>
    <row r="681" spans="1:60" s="2" customFormat="1">
      <c r="A681" s="1148"/>
      <c r="B681" s="1034"/>
      <c r="C681" s="1034"/>
      <c r="D681" s="1034"/>
      <c r="E681" s="1034"/>
      <c r="F681" s="1034"/>
      <c r="G681" s="1034"/>
      <c r="H681" s="1034"/>
      <c r="I681" s="1034"/>
      <c r="J681" s="1034"/>
      <c r="K681" s="1034"/>
      <c r="L681" s="1034"/>
      <c r="M681" s="1034"/>
      <c r="N681" s="1034"/>
      <c r="O681" s="1034"/>
      <c r="P681" s="1034"/>
      <c r="Q681" s="1034"/>
      <c r="R681" s="1034"/>
      <c r="S681" s="1034"/>
      <c r="T681" s="1034"/>
      <c r="U681" s="1034"/>
      <c r="V681" s="1034"/>
      <c r="W681" s="1034"/>
      <c r="X681" s="1034"/>
      <c r="Y681" s="1034"/>
      <c r="Z681" s="1034"/>
      <c r="AA681" s="1034"/>
      <c r="AB681" s="1034"/>
      <c r="AC681" s="1034"/>
      <c r="AD681" s="1034"/>
      <c r="AE681" s="1034"/>
      <c r="AF681" s="1034"/>
      <c r="AG681" s="1034"/>
      <c r="AH681" s="1034"/>
      <c r="AI681" s="1034"/>
      <c r="AJ681" s="1034"/>
      <c r="AK681" s="1034"/>
      <c r="AL681" s="1034"/>
      <c r="AM681" s="1034"/>
      <c r="AN681" s="1034"/>
      <c r="AO681" s="1034"/>
      <c r="AP681" s="1034"/>
      <c r="AQ681" s="1034"/>
      <c r="AR681" s="1034"/>
      <c r="AS681" s="1034"/>
      <c r="AT681" s="1034"/>
      <c r="AU681" s="1034"/>
      <c r="AV681" s="1034"/>
      <c r="AW681" s="1034"/>
      <c r="AX681" s="1034"/>
      <c r="AY681" s="1034"/>
      <c r="AZ681" s="1034"/>
      <c r="BA681" s="1034"/>
      <c r="BB681" s="1034"/>
      <c r="BC681" s="1034"/>
      <c r="BD681" s="1034"/>
      <c r="BE681" s="1034"/>
      <c r="BF681" s="1034"/>
      <c r="BG681" s="1034"/>
      <c r="BH681" s="1034"/>
    </row>
    <row r="682" spans="1:60" s="2" customFormat="1">
      <c r="A682" s="1148"/>
      <c r="B682" s="1034"/>
      <c r="C682" s="1034"/>
      <c r="D682" s="1034"/>
      <c r="E682" s="1034"/>
      <c r="F682" s="1034"/>
      <c r="G682" s="1034"/>
      <c r="H682" s="1034"/>
      <c r="I682" s="1034"/>
      <c r="J682" s="1034"/>
      <c r="K682" s="1034"/>
      <c r="L682" s="1034"/>
      <c r="M682" s="1034"/>
      <c r="N682" s="1034"/>
      <c r="O682" s="1034"/>
      <c r="P682" s="1034"/>
      <c r="Q682" s="1034"/>
      <c r="R682" s="1034"/>
      <c r="S682" s="1034"/>
      <c r="T682" s="1034"/>
      <c r="U682" s="1034"/>
      <c r="V682" s="1034"/>
      <c r="W682" s="1034"/>
      <c r="X682" s="1034"/>
      <c r="Y682" s="1034"/>
      <c r="Z682" s="1034"/>
      <c r="AA682" s="1034"/>
      <c r="AB682" s="1034"/>
      <c r="AC682" s="1034"/>
      <c r="AD682" s="1034"/>
      <c r="AE682" s="1034"/>
      <c r="AF682" s="1034"/>
      <c r="AG682" s="1034"/>
      <c r="AH682" s="1034"/>
      <c r="AI682" s="1034"/>
      <c r="AJ682" s="1034"/>
      <c r="AK682" s="1034"/>
      <c r="AL682" s="1034"/>
      <c r="AM682" s="1034"/>
      <c r="AN682" s="1034"/>
      <c r="AO682" s="1034"/>
      <c r="AP682" s="1034"/>
      <c r="AQ682" s="1034"/>
      <c r="AR682" s="1034"/>
      <c r="AS682" s="1034"/>
      <c r="AT682" s="1034"/>
      <c r="AU682" s="1034"/>
      <c r="AV682" s="1034"/>
      <c r="AW682" s="1034"/>
      <c r="AX682" s="1034"/>
      <c r="AY682" s="1034"/>
      <c r="AZ682" s="1034"/>
      <c r="BA682" s="1034"/>
      <c r="BB682" s="1034"/>
      <c r="BC682" s="1034"/>
      <c r="BD682" s="1034"/>
      <c r="BE682" s="1034"/>
      <c r="BF682" s="1034"/>
      <c r="BG682" s="1034"/>
      <c r="BH682" s="1034"/>
    </row>
    <row r="683" spans="1:60" s="2" customFormat="1">
      <c r="A683" s="1148"/>
      <c r="B683" s="1034"/>
      <c r="C683" s="1034"/>
      <c r="D683" s="1034"/>
      <c r="E683" s="1034"/>
      <c r="F683" s="1034"/>
      <c r="G683" s="1034"/>
      <c r="H683" s="1034"/>
      <c r="I683" s="1034"/>
      <c r="J683" s="1034"/>
      <c r="K683" s="1034"/>
      <c r="L683" s="1034"/>
      <c r="M683" s="1034"/>
      <c r="N683" s="1034"/>
      <c r="O683" s="1034"/>
      <c r="P683" s="1034"/>
      <c r="Q683" s="1034"/>
      <c r="R683" s="1034"/>
      <c r="S683" s="1034"/>
      <c r="T683" s="1034"/>
      <c r="U683" s="1034"/>
      <c r="V683" s="1034"/>
      <c r="W683" s="1034"/>
      <c r="X683" s="1034"/>
      <c r="Y683" s="1034"/>
      <c r="Z683" s="1034"/>
      <c r="AA683" s="1034"/>
      <c r="AB683" s="1034"/>
      <c r="AC683" s="1034"/>
      <c r="AD683" s="1034"/>
      <c r="AE683" s="1034"/>
      <c r="AF683" s="1034"/>
      <c r="AG683" s="1034"/>
      <c r="AH683" s="1034"/>
      <c r="AI683" s="1034"/>
      <c r="AJ683" s="1034"/>
      <c r="AK683" s="1034"/>
      <c r="AL683" s="1034"/>
      <c r="AM683" s="1034"/>
      <c r="AN683" s="1034"/>
      <c r="AO683" s="1034"/>
      <c r="AP683" s="1034"/>
      <c r="AQ683" s="1034"/>
      <c r="AR683" s="1034"/>
      <c r="AS683" s="1034"/>
      <c r="AT683" s="1034"/>
      <c r="AU683" s="1034"/>
      <c r="AV683" s="1034"/>
      <c r="AW683" s="1034"/>
      <c r="AX683" s="1034"/>
      <c r="AY683" s="1034"/>
      <c r="AZ683" s="1034"/>
      <c r="BA683" s="1034"/>
      <c r="BB683" s="1034"/>
      <c r="BC683" s="1034"/>
      <c r="BD683" s="1034"/>
      <c r="BE683" s="1034"/>
      <c r="BF683" s="1034"/>
      <c r="BG683" s="1034"/>
      <c r="BH683" s="1034"/>
    </row>
    <row r="684" spans="1:60" s="2" customFormat="1">
      <c r="A684" s="1148"/>
      <c r="B684" s="1034"/>
      <c r="C684" s="1034"/>
      <c r="D684" s="1034"/>
      <c r="E684" s="1034"/>
      <c r="F684" s="1034"/>
      <c r="G684" s="1034"/>
      <c r="H684" s="1034"/>
      <c r="I684" s="1034"/>
      <c r="J684" s="1034"/>
      <c r="K684" s="1034"/>
      <c r="L684" s="1034"/>
      <c r="M684" s="1034"/>
      <c r="N684" s="1034"/>
      <c r="O684" s="1034"/>
      <c r="P684" s="1034"/>
      <c r="Q684" s="1034"/>
      <c r="R684" s="1034"/>
      <c r="S684" s="1034"/>
      <c r="T684" s="1034"/>
      <c r="U684" s="1034"/>
      <c r="V684" s="1034"/>
      <c r="W684" s="1034"/>
      <c r="X684" s="1034"/>
      <c r="Y684" s="1034"/>
      <c r="Z684" s="1034"/>
      <c r="AA684" s="1034"/>
      <c r="AB684" s="1034"/>
      <c r="AC684" s="1034"/>
      <c r="AD684" s="1034"/>
      <c r="AE684" s="1034"/>
      <c r="AF684" s="1034"/>
      <c r="AG684" s="1034"/>
      <c r="AH684" s="1034"/>
      <c r="AI684" s="1034"/>
      <c r="AJ684" s="1034"/>
      <c r="AK684" s="1034"/>
      <c r="AL684" s="1034"/>
      <c r="AM684" s="1034"/>
      <c r="AN684" s="1034"/>
      <c r="AO684" s="1034"/>
      <c r="AP684" s="1034"/>
      <c r="AQ684" s="1034"/>
      <c r="AR684" s="1034"/>
      <c r="AS684" s="1034"/>
      <c r="AT684" s="1034"/>
      <c r="AU684" s="1034"/>
      <c r="AV684" s="1034"/>
      <c r="AW684" s="1034"/>
      <c r="AX684" s="1034"/>
      <c r="AY684" s="1034"/>
      <c r="AZ684" s="1034"/>
      <c r="BA684" s="1034"/>
      <c r="BB684" s="1034"/>
      <c r="BC684" s="1034"/>
      <c r="BD684" s="1034"/>
      <c r="BE684" s="1034"/>
      <c r="BF684" s="1034"/>
      <c r="BG684" s="1034"/>
      <c r="BH684" s="1034"/>
    </row>
    <row r="685" spans="1:60" s="2" customFormat="1">
      <c r="A685" s="1148"/>
      <c r="B685" s="1034"/>
      <c r="C685" s="1034"/>
      <c r="D685" s="1034"/>
      <c r="E685" s="1034"/>
      <c r="F685" s="1034"/>
      <c r="G685" s="1034"/>
      <c r="H685" s="1034"/>
      <c r="I685" s="1034"/>
      <c r="J685" s="1034"/>
      <c r="K685" s="1034"/>
      <c r="L685" s="1034"/>
      <c r="M685" s="1034"/>
      <c r="N685" s="1034"/>
      <c r="O685" s="1034"/>
      <c r="P685" s="1034"/>
      <c r="Q685" s="1034"/>
      <c r="R685" s="1034"/>
      <c r="S685" s="1034"/>
      <c r="T685" s="1034"/>
      <c r="U685" s="1034"/>
      <c r="V685" s="1034"/>
      <c r="W685" s="1034"/>
      <c r="X685" s="1034"/>
      <c r="Y685" s="1034"/>
      <c r="Z685" s="1034"/>
      <c r="AA685" s="1034"/>
      <c r="AB685" s="1034"/>
      <c r="AC685" s="1034"/>
      <c r="AD685" s="1034"/>
      <c r="AE685" s="1034"/>
      <c r="AF685" s="1034"/>
      <c r="AG685" s="1034"/>
      <c r="AH685" s="1034"/>
      <c r="AI685" s="1034"/>
      <c r="AJ685" s="1034"/>
      <c r="AK685" s="1034"/>
      <c r="AL685" s="1034"/>
      <c r="AM685" s="1034"/>
      <c r="AN685" s="1034"/>
      <c r="AO685" s="1034"/>
      <c r="AP685" s="1034"/>
      <c r="AQ685" s="1034"/>
      <c r="AR685" s="1034"/>
      <c r="AS685" s="1034"/>
      <c r="AT685" s="1034"/>
      <c r="AU685" s="1034"/>
      <c r="AV685" s="1034"/>
      <c r="AW685" s="1034"/>
      <c r="AX685" s="1034"/>
      <c r="AY685" s="1034"/>
      <c r="AZ685" s="1034"/>
      <c r="BA685" s="1034"/>
      <c r="BB685" s="1034"/>
      <c r="BC685" s="1034"/>
      <c r="BD685" s="1034"/>
      <c r="BE685" s="1034"/>
      <c r="BF685" s="1034"/>
      <c r="BG685" s="1034"/>
      <c r="BH685" s="1034"/>
    </row>
    <row r="686" spans="1:60" s="2" customFormat="1">
      <c r="A686" s="1148"/>
      <c r="B686" s="1034"/>
      <c r="C686" s="1034"/>
      <c r="D686" s="1034"/>
      <c r="E686" s="1034"/>
      <c r="F686" s="1034"/>
      <c r="G686" s="1034"/>
      <c r="H686" s="1034"/>
      <c r="I686" s="1034"/>
      <c r="J686" s="1034"/>
      <c r="K686" s="1034"/>
      <c r="L686" s="1034"/>
      <c r="M686" s="1034"/>
      <c r="N686" s="1034"/>
      <c r="O686" s="1034"/>
      <c r="P686" s="1034"/>
      <c r="Q686" s="1034"/>
      <c r="R686" s="1034"/>
      <c r="S686" s="1034"/>
      <c r="T686" s="1034"/>
      <c r="U686" s="1034"/>
      <c r="V686" s="1034"/>
      <c r="W686" s="1034"/>
      <c r="X686" s="1034"/>
      <c r="Y686" s="1034"/>
      <c r="Z686" s="1034"/>
      <c r="AA686" s="1034"/>
      <c r="AB686" s="1034"/>
      <c r="AC686" s="1034"/>
      <c r="AD686" s="1034"/>
      <c r="AE686" s="1034"/>
      <c r="AF686" s="1034"/>
      <c r="AG686" s="1034"/>
      <c r="AH686" s="1034"/>
      <c r="AI686" s="1034"/>
      <c r="AJ686" s="1034"/>
      <c r="AK686" s="1034"/>
      <c r="AL686" s="1034"/>
      <c r="AM686" s="1034"/>
      <c r="AN686" s="1034"/>
      <c r="AO686" s="1034"/>
      <c r="AP686" s="1034"/>
      <c r="AQ686" s="1034"/>
      <c r="AR686" s="1034"/>
      <c r="AS686" s="1034"/>
      <c r="AT686" s="1034"/>
      <c r="AU686" s="1034"/>
      <c r="AV686" s="1034"/>
      <c r="AW686" s="1034"/>
      <c r="AX686" s="1034"/>
      <c r="AY686" s="1034"/>
      <c r="AZ686" s="1034"/>
      <c r="BA686" s="1034"/>
      <c r="BB686" s="1034"/>
      <c r="BC686" s="1034"/>
      <c r="BD686" s="1034"/>
      <c r="BE686" s="1034"/>
      <c r="BF686" s="1034"/>
      <c r="BG686" s="1034"/>
      <c r="BH686" s="1034"/>
    </row>
    <row r="687" spans="1:60" s="2" customFormat="1">
      <c r="A687" s="1148"/>
      <c r="B687" s="1034"/>
      <c r="C687" s="1034"/>
      <c r="D687" s="1034"/>
      <c r="E687" s="1034"/>
      <c r="F687" s="1034"/>
      <c r="G687" s="1034"/>
      <c r="H687" s="1034"/>
      <c r="I687" s="1034"/>
      <c r="J687" s="1034"/>
      <c r="K687" s="1034"/>
      <c r="L687" s="1034"/>
      <c r="M687" s="1034"/>
      <c r="N687" s="1034"/>
      <c r="O687" s="1034"/>
      <c r="P687" s="1034"/>
      <c r="Q687" s="1034"/>
      <c r="R687" s="1034"/>
      <c r="S687" s="1034"/>
      <c r="T687" s="1034"/>
      <c r="U687" s="1034"/>
      <c r="V687" s="1034"/>
      <c r="W687" s="1034"/>
      <c r="X687" s="1034"/>
      <c r="Y687" s="1034"/>
      <c r="Z687" s="1034"/>
      <c r="AA687" s="1034"/>
      <c r="AB687" s="1034"/>
      <c r="AC687" s="1034"/>
      <c r="AD687" s="1034"/>
      <c r="AE687" s="1034"/>
      <c r="AF687" s="1034"/>
      <c r="AG687" s="1034"/>
      <c r="AH687" s="1034"/>
      <c r="AI687" s="1034"/>
      <c r="AJ687" s="1034"/>
      <c r="AK687" s="1034"/>
      <c r="AL687" s="1034"/>
      <c r="AM687" s="1034"/>
      <c r="AN687" s="1034"/>
      <c r="AO687" s="1034"/>
      <c r="AP687" s="1034"/>
      <c r="AQ687" s="1034"/>
      <c r="AR687" s="1034"/>
      <c r="AS687" s="1034"/>
      <c r="AT687" s="1034"/>
      <c r="AU687" s="1034"/>
      <c r="AV687" s="1034"/>
      <c r="AW687" s="1034"/>
      <c r="AX687" s="1034"/>
      <c r="AY687" s="1034"/>
      <c r="AZ687" s="1034"/>
      <c r="BA687" s="1034"/>
      <c r="BB687" s="1034"/>
      <c r="BC687" s="1034"/>
      <c r="BD687" s="1034"/>
      <c r="BE687" s="1034"/>
      <c r="BF687" s="1034"/>
      <c r="BG687" s="1034"/>
      <c r="BH687" s="1034"/>
    </row>
    <row r="688" spans="1:60" s="2" customFormat="1">
      <c r="A688" s="1148"/>
      <c r="B688" s="1034"/>
      <c r="C688" s="1034"/>
      <c r="D688" s="1034"/>
      <c r="E688" s="1034"/>
      <c r="F688" s="1034"/>
      <c r="G688" s="1034"/>
      <c r="H688" s="1034"/>
      <c r="I688" s="1034"/>
      <c r="J688" s="1034"/>
      <c r="K688" s="1034"/>
      <c r="L688" s="1034"/>
      <c r="M688" s="1034"/>
      <c r="N688" s="1034"/>
      <c r="O688" s="1034"/>
      <c r="P688" s="1034"/>
      <c r="Q688" s="1034"/>
      <c r="R688" s="1034"/>
      <c r="S688" s="1034"/>
      <c r="T688" s="1034"/>
      <c r="U688" s="1034"/>
      <c r="V688" s="1034"/>
      <c r="W688" s="1034"/>
      <c r="X688" s="1034"/>
      <c r="Y688" s="1034"/>
      <c r="Z688" s="1034"/>
      <c r="AA688" s="1034"/>
      <c r="AB688" s="1034"/>
      <c r="AC688" s="1034"/>
      <c r="AD688" s="1034"/>
      <c r="AE688" s="1034"/>
      <c r="AF688" s="1034"/>
      <c r="AG688" s="1034"/>
      <c r="AH688" s="1034"/>
      <c r="AI688" s="1034"/>
      <c r="AJ688" s="1034"/>
      <c r="AK688" s="1034"/>
      <c r="AL688" s="1034"/>
      <c r="AM688" s="1034"/>
      <c r="AN688" s="1034"/>
      <c r="AO688" s="1034"/>
      <c r="AP688" s="1034"/>
      <c r="AQ688" s="1034"/>
      <c r="AR688" s="1034"/>
      <c r="AS688" s="1034"/>
      <c r="AT688" s="1034"/>
      <c r="AU688" s="1034"/>
      <c r="AV688" s="1034"/>
      <c r="AW688" s="1034"/>
      <c r="AX688" s="1034"/>
      <c r="AY688" s="1034"/>
      <c r="AZ688" s="1034"/>
      <c r="BA688" s="1034"/>
      <c r="BB688" s="1034"/>
      <c r="BC688" s="1034"/>
      <c r="BD688" s="1034"/>
      <c r="BE688" s="1034"/>
      <c r="BF688" s="1034"/>
      <c r="BG688" s="1034"/>
      <c r="BH688" s="1034"/>
    </row>
    <row r="689" spans="1:60" s="2" customFormat="1">
      <c r="A689" s="1148"/>
      <c r="B689" s="1034"/>
      <c r="C689" s="1034"/>
      <c r="D689" s="1034"/>
      <c r="E689" s="1034"/>
      <c r="F689" s="1034"/>
      <c r="G689" s="1034"/>
      <c r="H689" s="1034"/>
      <c r="I689" s="1034"/>
      <c r="J689" s="1034"/>
      <c r="K689" s="1034"/>
      <c r="L689" s="1034"/>
      <c r="M689" s="1034"/>
      <c r="N689" s="1034"/>
      <c r="O689" s="1034"/>
      <c r="P689" s="1034"/>
      <c r="Q689" s="1034"/>
      <c r="R689" s="1034"/>
      <c r="S689" s="1034"/>
      <c r="T689" s="1034"/>
      <c r="U689" s="1034"/>
      <c r="V689" s="1034"/>
      <c r="W689" s="1034"/>
      <c r="X689" s="1034"/>
      <c r="Y689" s="1034"/>
      <c r="Z689" s="1034"/>
      <c r="AA689" s="1034"/>
      <c r="AB689" s="1034"/>
      <c r="AC689" s="1034"/>
      <c r="AD689" s="1034"/>
      <c r="AE689" s="1034"/>
      <c r="AF689" s="1034"/>
      <c r="AG689" s="1034"/>
      <c r="AH689" s="1034"/>
      <c r="AI689" s="1034"/>
      <c r="AJ689" s="1034"/>
      <c r="AK689" s="1034"/>
      <c r="AL689" s="1034"/>
      <c r="AM689" s="1034"/>
      <c r="AN689" s="1034"/>
      <c r="AO689" s="1034"/>
      <c r="AP689" s="1034"/>
      <c r="AQ689" s="1034"/>
      <c r="AR689" s="1034"/>
      <c r="AS689" s="1034"/>
      <c r="AT689" s="1034"/>
      <c r="AU689" s="1034"/>
      <c r="AV689" s="1034"/>
      <c r="AW689" s="1034"/>
      <c r="AX689" s="1034"/>
      <c r="AY689" s="1034"/>
      <c r="AZ689" s="1034"/>
      <c r="BA689" s="1034"/>
      <c r="BB689" s="1034"/>
      <c r="BC689" s="1034"/>
      <c r="BD689" s="1034"/>
      <c r="BE689" s="1034"/>
      <c r="BF689" s="1034"/>
      <c r="BG689" s="1034"/>
      <c r="BH689" s="1034"/>
    </row>
    <row r="690" spans="1:60" s="2" customFormat="1">
      <c r="A690" s="1148"/>
      <c r="B690" s="1034"/>
      <c r="C690" s="1034"/>
      <c r="D690" s="1034"/>
      <c r="E690" s="1034"/>
      <c r="F690" s="1034"/>
      <c r="G690" s="1034"/>
      <c r="H690" s="1034"/>
      <c r="I690" s="1034"/>
      <c r="J690" s="1034"/>
      <c r="K690" s="1034"/>
      <c r="L690" s="1034"/>
      <c r="M690" s="1034"/>
      <c r="N690" s="1034"/>
      <c r="O690" s="1034"/>
      <c r="P690" s="1034"/>
      <c r="Q690" s="1034"/>
      <c r="R690" s="1034"/>
      <c r="S690" s="1034"/>
      <c r="T690" s="1034"/>
      <c r="U690" s="1034"/>
      <c r="V690" s="1034"/>
      <c r="W690" s="1034"/>
      <c r="X690" s="1034"/>
      <c r="Y690" s="1034"/>
      <c r="Z690" s="1034"/>
      <c r="AA690" s="1034"/>
      <c r="AB690" s="1034"/>
      <c r="AC690" s="1034"/>
      <c r="AD690" s="1034"/>
      <c r="AE690" s="1034"/>
      <c r="AF690" s="1034"/>
      <c r="AG690" s="1034"/>
      <c r="AH690" s="1034"/>
      <c r="AI690" s="1034"/>
      <c r="AJ690" s="1034"/>
      <c r="AK690" s="1034"/>
      <c r="AL690" s="1034"/>
      <c r="AM690" s="1034"/>
      <c r="AN690" s="1034"/>
      <c r="AO690" s="1034"/>
      <c r="AP690" s="1034"/>
      <c r="AQ690" s="1034"/>
      <c r="AR690" s="1034"/>
      <c r="AS690" s="1034"/>
      <c r="AT690" s="1034"/>
      <c r="AU690" s="1034"/>
      <c r="AV690" s="1034"/>
      <c r="AW690" s="1034"/>
      <c r="AX690" s="1034"/>
      <c r="AY690" s="1034"/>
      <c r="AZ690" s="1034"/>
      <c r="BA690" s="1034"/>
      <c r="BB690" s="1034"/>
      <c r="BC690" s="1034"/>
      <c r="BD690" s="1034"/>
      <c r="BE690" s="1034"/>
      <c r="BF690" s="1034"/>
      <c r="BG690" s="1034"/>
      <c r="BH690" s="1034"/>
    </row>
    <row r="691" spans="1:60" s="2" customFormat="1">
      <c r="A691" s="1148"/>
      <c r="B691" s="1034"/>
      <c r="C691" s="1034"/>
      <c r="D691" s="1034"/>
      <c r="E691" s="1034"/>
      <c r="F691" s="1034"/>
      <c r="G691" s="1034"/>
      <c r="H691" s="1034"/>
      <c r="I691" s="1034"/>
      <c r="J691" s="1034"/>
      <c r="K691" s="1034"/>
      <c r="L691" s="1034"/>
      <c r="M691" s="1034"/>
      <c r="N691" s="1034"/>
      <c r="O691" s="1034"/>
      <c r="P691" s="1034"/>
      <c r="Q691" s="1034"/>
      <c r="R691" s="1034"/>
      <c r="S691" s="1034"/>
      <c r="T691" s="1034"/>
      <c r="U691" s="1034"/>
      <c r="V691" s="1034"/>
      <c r="W691" s="1034"/>
      <c r="X691" s="1034"/>
      <c r="Y691" s="1034"/>
      <c r="Z691" s="1034"/>
      <c r="AA691" s="1034"/>
      <c r="AB691" s="1034"/>
      <c r="AC691" s="1034"/>
      <c r="AD691" s="1034"/>
      <c r="AE691" s="1034"/>
      <c r="AF691" s="1034"/>
      <c r="AG691" s="1034"/>
      <c r="AH691" s="1034"/>
      <c r="AI691" s="1034"/>
      <c r="AJ691" s="1034"/>
      <c r="AK691" s="1034"/>
      <c r="AL691" s="1034"/>
      <c r="AM691" s="1034"/>
      <c r="AN691" s="1034"/>
      <c r="AO691" s="1034"/>
      <c r="AP691" s="1034"/>
      <c r="AQ691" s="1034"/>
      <c r="AR691" s="1034"/>
      <c r="AS691" s="1034"/>
      <c r="AT691" s="1034"/>
      <c r="AU691" s="1034"/>
      <c r="AV691" s="1034"/>
      <c r="AW691" s="1034"/>
      <c r="AX691" s="1034"/>
      <c r="AY691" s="1034"/>
      <c r="AZ691" s="1034"/>
      <c r="BA691" s="1034"/>
      <c r="BB691" s="1034"/>
      <c r="BC691" s="1034"/>
      <c r="BD691" s="1034"/>
      <c r="BE691" s="1034"/>
      <c r="BF691" s="1034"/>
      <c r="BG691" s="1034"/>
      <c r="BH691" s="1034"/>
    </row>
    <row r="692" spans="1:60" s="2" customFormat="1">
      <c r="A692" s="1148"/>
      <c r="B692" s="1034"/>
      <c r="C692" s="1034"/>
      <c r="D692" s="1034"/>
      <c r="E692" s="1034"/>
      <c r="F692" s="1034"/>
      <c r="G692" s="1034"/>
      <c r="H692" s="1034"/>
      <c r="I692" s="1034"/>
      <c r="J692" s="1034"/>
      <c r="K692" s="1034"/>
      <c r="L692" s="1034"/>
      <c r="M692" s="1034"/>
      <c r="N692" s="1034"/>
      <c r="O692" s="1034"/>
      <c r="P692" s="1034"/>
      <c r="Q692" s="1034"/>
      <c r="R692" s="1034"/>
      <c r="S692" s="1034"/>
      <c r="T692" s="1034"/>
      <c r="U692" s="1034"/>
      <c r="V692" s="1034"/>
      <c r="W692" s="1034"/>
      <c r="X692" s="1034"/>
      <c r="Y692" s="1034"/>
      <c r="Z692" s="1034"/>
      <c r="AA692" s="1034"/>
      <c r="AB692" s="1034"/>
      <c r="AC692" s="1034"/>
      <c r="AD692" s="1034"/>
      <c r="AE692" s="1034"/>
      <c r="AF692" s="1034"/>
      <c r="AG692" s="1034"/>
      <c r="AH692" s="1034"/>
      <c r="AI692" s="1034"/>
      <c r="AJ692" s="1034"/>
      <c r="AK692" s="1034"/>
      <c r="AL692" s="1034"/>
      <c r="AM692" s="1034"/>
      <c r="AN692" s="1034"/>
      <c r="AO692" s="1034"/>
      <c r="AP692" s="1034"/>
      <c r="AQ692" s="1034"/>
      <c r="AR692" s="1034"/>
      <c r="AS692" s="1034"/>
      <c r="AT692" s="1034"/>
      <c r="AU692" s="1034"/>
      <c r="AV692" s="1034"/>
      <c r="AW692" s="1034"/>
      <c r="AX692" s="1034"/>
      <c r="AY692" s="1034"/>
      <c r="AZ692" s="1034"/>
      <c r="BA692" s="1034"/>
      <c r="BB692" s="1034"/>
      <c r="BC692" s="1034"/>
      <c r="BD692" s="1034"/>
      <c r="BE692" s="1034"/>
      <c r="BF692" s="1034"/>
      <c r="BG692" s="1034"/>
      <c r="BH692" s="1034"/>
    </row>
    <row r="693" spans="1:60" s="2" customFormat="1">
      <c r="A693" s="1148"/>
      <c r="B693" s="1034"/>
      <c r="C693" s="1034"/>
      <c r="D693" s="1034"/>
      <c r="E693" s="1034"/>
      <c r="F693" s="1034"/>
      <c r="G693" s="1034"/>
      <c r="H693" s="1034"/>
      <c r="I693" s="1034"/>
      <c r="J693" s="1034"/>
      <c r="K693" s="1034"/>
      <c r="L693" s="1034"/>
      <c r="M693" s="1034"/>
      <c r="N693" s="1034"/>
      <c r="O693" s="1034"/>
      <c r="P693" s="1034"/>
      <c r="Q693" s="1034"/>
      <c r="R693" s="1034"/>
      <c r="S693" s="1034"/>
      <c r="T693" s="1034"/>
      <c r="U693" s="1034"/>
      <c r="V693" s="1034"/>
      <c r="W693" s="1034"/>
      <c r="X693" s="1034"/>
      <c r="Y693" s="1034"/>
      <c r="Z693" s="1034"/>
      <c r="AA693" s="1034"/>
      <c r="AB693" s="1034"/>
      <c r="AC693" s="1034"/>
      <c r="AD693" s="1034"/>
      <c r="AE693" s="1034"/>
      <c r="AF693" s="1034"/>
      <c r="AG693" s="1034"/>
      <c r="AH693" s="1034"/>
      <c r="AI693" s="1034"/>
      <c r="AJ693" s="1034"/>
      <c r="AK693" s="1034"/>
      <c r="AL693" s="1034"/>
      <c r="AM693" s="1034"/>
      <c r="AN693" s="1034"/>
      <c r="AO693" s="1034"/>
      <c r="AP693" s="1034"/>
      <c r="AQ693" s="1034"/>
      <c r="AR693" s="1034"/>
      <c r="AS693" s="1034"/>
      <c r="AT693" s="1034"/>
      <c r="AU693" s="1034"/>
      <c r="AV693" s="1034"/>
      <c r="AW693" s="1034"/>
      <c r="AX693" s="1034"/>
      <c r="AY693" s="1034"/>
      <c r="AZ693" s="1034"/>
      <c r="BA693" s="1034"/>
      <c r="BB693" s="1034"/>
      <c r="BC693" s="1034"/>
      <c r="BD693" s="1034"/>
      <c r="BE693" s="1034"/>
      <c r="BF693" s="1034"/>
      <c r="BG693" s="1034"/>
      <c r="BH693" s="1034"/>
    </row>
    <row r="694" spans="1:60" s="2" customFormat="1">
      <c r="A694" s="1148"/>
      <c r="B694" s="1034"/>
      <c r="C694" s="1034"/>
      <c r="D694" s="1034"/>
      <c r="E694" s="1034"/>
      <c r="F694" s="1034"/>
      <c r="G694" s="1034"/>
      <c r="H694" s="1034"/>
      <c r="I694" s="1034"/>
      <c r="J694" s="1034"/>
      <c r="K694" s="1034"/>
      <c r="L694" s="1034"/>
      <c r="M694" s="1034"/>
      <c r="N694" s="1034"/>
      <c r="O694" s="1034"/>
      <c r="P694" s="1034"/>
      <c r="Q694" s="1034"/>
      <c r="R694" s="1034"/>
      <c r="S694" s="1034"/>
      <c r="T694" s="1034"/>
      <c r="U694" s="1034"/>
      <c r="V694" s="1034"/>
      <c r="W694" s="1034"/>
      <c r="X694" s="1034"/>
      <c r="Y694" s="1034"/>
      <c r="Z694" s="1034"/>
      <c r="AA694" s="1034"/>
      <c r="AB694" s="1034"/>
      <c r="AC694" s="1034"/>
      <c r="AD694" s="1034"/>
      <c r="AE694" s="1034"/>
      <c r="AF694" s="1034"/>
      <c r="AG694" s="1034"/>
      <c r="AH694" s="1034"/>
      <c r="AI694" s="1034"/>
      <c r="AJ694" s="1034"/>
      <c r="AK694" s="1034"/>
      <c r="AL694" s="1034"/>
      <c r="AM694" s="1034"/>
      <c r="AN694" s="1034"/>
      <c r="AO694" s="1034"/>
      <c r="AP694" s="1034"/>
      <c r="AQ694" s="1034"/>
      <c r="AR694" s="1034"/>
      <c r="AS694" s="1034"/>
      <c r="AT694" s="1034"/>
      <c r="AU694" s="1034"/>
      <c r="AV694" s="1034"/>
      <c r="AW694" s="1034"/>
      <c r="AX694" s="1034"/>
      <c r="AY694" s="1034"/>
      <c r="AZ694" s="1034"/>
      <c r="BA694" s="1034"/>
      <c r="BB694" s="1034"/>
      <c r="BC694" s="1034"/>
      <c r="BD694" s="1034"/>
      <c r="BE694" s="1034"/>
      <c r="BF694" s="1034"/>
      <c r="BG694" s="1034"/>
      <c r="BH694" s="1034"/>
    </row>
    <row r="695" spans="1:60" s="2" customFormat="1">
      <c r="A695" s="1148"/>
      <c r="B695" s="1034"/>
      <c r="C695" s="1034"/>
      <c r="D695" s="1034"/>
      <c r="E695" s="1034"/>
      <c r="F695" s="1034"/>
      <c r="G695" s="1034"/>
      <c r="H695" s="1034"/>
      <c r="I695" s="1034"/>
      <c r="J695" s="1034"/>
      <c r="K695" s="1034"/>
      <c r="L695" s="1034"/>
      <c r="M695" s="1034"/>
      <c r="N695" s="1034"/>
      <c r="O695" s="1034"/>
      <c r="P695" s="1034"/>
      <c r="Q695" s="1034"/>
      <c r="R695" s="1034"/>
      <c r="S695" s="1034"/>
      <c r="T695" s="1034"/>
      <c r="U695" s="1034"/>
      <c r="V695" s="1034"/>
      <c r="W695" s="1034"/>
      <c r="X695" s="1034"/>
      <c r="Y695" s="1034"/>
      <c r="Z695" s="1034"/>
      <c r="AA695" s="1034"/>
      <c r="AB695" s="1034"/>
      <c r="AC695" s="1034"/>
      <c r="AD695" s="1034"/>
      <c r="AE695" s="1034"/>
      <c r="AF695" s="1034"/>
      <c r="AG695" s="1034"/>
      <c r="AH695" s="1034"/>
      <c r="AI695" s="1034"/>
      <c r="AJ695" s="1034"/>
      <c r="AK695" s="1034"/>
      <c r="AL695" s="1034"/>
      <c r="AM695" s="1034"/>
      <c r="AN695" s="1034"/>
      <c r="AO695" s="1034"/>
      <c r="AP695" s="1034"/>
      <c r="AQ695" s="1034"/>
      <c r="AR695" s="1034"/>
      <c r="AS695" s="1034"/>
      <c r="AT695" s="1034"/>
      <c r="AU695" s="1034"/>
      <c r="AV695" s="1034"/>
      <c r="AW695" s="1034"/>
      <c r="AX695" s="1034"/>
      <c r="AY695" s="1034"/>
      <c r="AZ695" s="1034"/>
      <c r="BA695" s="1034"/>
      <c r="BB695" s="1034"/>
      <c r="BC695" s="1034"/>
      <c r="BD695" s="1034"/>
      <c r="BE695" s="1034"/>
      <c r="BF695" s="1034"/>
      <c r="BG695" s="1034"/>
      <c r="BH695" s="1034"/>
    </row>
    <row r="696" spans="1:60" s="2" customFormat="1">
      <c r="A696" s="1148"/>
      <c r="B696" s="1034"/>
      <c r="C696" s="1034"/>
      <c r="D696" s="1034"/>
      <c r="E696" s="1034"/>
      <c r="F696" s="1034"/>
      <c r="G696" s="1034"/>
      <c r="H696" s="1034"/>
      <c r="I696" s="1034"/>
      <c r="J696" s="1034"/>
      <c r="K696" s="1034"/>
      <c r="L696" s="1034"/>
      <c r="M696" s="1034"/>
      <c r="N696" s="1034"/>
      <c r="O696" s="1034"/>
      <c r="P696" s="1034"/>
      <c r="Q696" s="1034"/>
      <c r="R696" s="1034"/>
      <c r="S696" s="1034"/>
      <c r="T696" s="1034"/>
      <c r="U696" s="1034"/>
      <c r="V696" s="1034"/>
      <c r="W696" s="1034"/>
      <c r="X696" s="1034"/>
      <c r="Y696" s="1034"/>
      <c r="Z696" s="1034"/>
      <c r="AA696" s="1034"/>
      <c r="AB696" s="1034"/>
      <c r="AC696" s="1034"/>
      <c r="AD696" s="1034"/>
      <c r="AE696" s="1034"/>
      <c r="AF696" s="1034"/>
      <c r="AG696" s="1034"/>
      <c r="AH696" s="1034"/>
      <c r="AI696" s="1034"/>
      <c r="AJ696" s="1034"/>
      <c r="AK696" s="1034"/>
      <c r="AL696" s="1034"/>
      <c r="AM696" s="1034"/>
      <c r="AN696" s="1034"/>
      <c r="AO696" s="1034"/>
      <c r="AP696" s="1034"/>
      <c r="AQ696" s="1034"/>
      <c r="AR696" s="1034"/>
      <c r="AS696" s="1034"/>
      <c r="AT696" s="1034"/>
      <c r="AU696" s="1034"/>
      <c r="AV696" s="1034"/>
      <c r="AW696" s="1034"/>
      <c r="AX696" s="1034"/>
      <c r="AY696" s="1034"/>
      <c r="AZ696" s="1034"/>
      <c r="BA696" s="1034"/>
      <c r="BB696" s="1034"/>
      <c r="BC696" s="1034"/>
      <c r="BD696" s="1034"/>
      <c r="BE696" s="1034"/>
      <c r="BF696" s="1034"/>
      <c r="BG696" s="1034"/>
      <c r="BH696" s="1034"/>
    </row>
    <row r="697" spans="1:60" s="2" customFormat="1">
      <c r="A697" s="1148"/>
      <c r="B697" s="1034"/>
      <c r="C697" s="1034"/>
      <c r="D697" s="1034"/>
      <c r="E697" s="1034"/>
      <c r="F697" s="1034"/>
      <c r="G697" s="1034"/>
      <c r="H697" s="1034"/>
      <c r="I697" s="1034"/>
      <c r="J697" s="1034"/>
      <c r="K697" s="1034"/>
      <c r="L697" s="1034"/>
      <c r="M697" s="1034"/>
      <c r="N697" s="1034"/>
      <c r="O697" s="1034"/>
      <c r="P697" s="1034"/>
      <c r="Q697" s="1034"/>
      <c r="R697" s="1034"/>
      <c r="S697" s="1034"/>
      <c r="T697" s="1034"/>
      <c r="U697" s="1034"/>
      <c r="V697" s="1034"/>
      <c r="W697" s="1034"/>
      <c r="X697" s="1034"/>
      <c r="Y697" s="1034"/>
      <c r="Z697" s="1034"/>
      <c r="AA697" s="1034"/>
      <c r="AB697" s="1034"/>
      <c r="AC697" s="1034"/>
      <c r="AD697" s="1034"/>
      <c r="AE697" s="1034"/>
      <c r="AF697" s="1034"/>
      <c r="AG697" s="1034"/>
      <c r="AH697" s="1034"/>
      <c r="AI697" s="1034"/>
      <c r="AJ697" s="1034"/>
      <c r="AK697" s="1034"/>
      <c r="AL697" s="1034"/>
      <c r="AM697" s="1034"/>
      <c r="AN697" s="1034"/>
      <c r="AO697" s="1034"/>
      <c r="AP697" s="1034"/>
      <c r="AQ697" s="1034"/>
      <c r="AR697" s="1034"/>
      <c r="AS697" s="1034"/>
      <c r="AT697" s="1034"/>
      <c r="AU697" s="1034"/>
      <c r="AV697" s="1034"/>
      <c r="AW697" s="1034"/>
      <c r="AX697" s="1034"/>
      <c r="AY697" s="1034"/>
      <c r="AZ697" s="1034"/>
      <c r="BA697" s="1034"/>
      <c r="BB697" s="1034"/>
      <c r="BC697" s="1034"/>
      <c r="BD697" s="1034"/>
      <c r="BE697" s="1034"/>
      <c r="BF697" s="1034"/>
      <c r="BG697" s="1034"/>
      <c r="BH697" s="1034"/>
    </row>
    <row r="698" spans="1:60" s="2" customFormat="1">
      <c r="A698" s="1148"/>
      <c r="B698" s="1034"/>
      <c r="C698" s="1034"/>
      <c r="D698" s="1034"/>
      <c r="E698" s="1034"/>
      <c r="F698" s="1034"/>
      <c r="G698" s="1034"/>
      <c r="H698" s="1034"/>
      <c r="I698" s="1034"/>
      <c r="J698" s="1034"/>
      <c r="K698" s="1034"/>
      <c r="L698" s="1034"/>
      <c r="M698" s="1034"/>
      <c r="N698" s="1034"/>
      <c r="O698" s="1034"/>
      <c r="P698" s="1034"/>
      <c r="Q698" s="1034"/>
      <c r="R698" s="1034"/>
      <c r="S698" s="1034"/>
      <c r="T698" s="1034"/>
      <c r="U698" s="1034"/>
      <c r="V698" s="1034"/>
      <c r="W698" s="1034"/>
      <c r="X698" s="1034"/>
      <c r="Y698" s="1034"/>
      <c r="Z698" s="1034"/>
      <c r="AA698" s="1034"/>
      <c r="AB698" s="1034"/>
      <c r="AC698" s="1034"/>
      <c r="AD698" s="1034"/>
      <c r="AE698" s="1034"/>
      <c r="AF698" s="1034"/>
      <c r="AG698" s="1034"/>
      <c r="AH698" s="1034"/>
      <c r="AI698" s="1034"/>
      <c r="AJ698" s="1034"/>
      <c r="AK698" s="1034"/>
      <c r="AL698" s="1034"/>
      <c r="AM698" s="1034"/>
      <c r="AN698" s="1034"/>
      <c r="AO698" s="1034"/>
      <c r="AP698" s="1034"/>
      <c r="AQ698" s="1034"/>
      <c r="AR698" s="1034"/>
      <c r="AS698" s="1034"/>
      <c r="AT698" s="1034"/>
      <c r="AU698" s="1034"/>
      <c r="AV698" s="1034"/>
      <c r="AW698" s="1034"/>
      <c r="AX698" s="1034"/>
      <c r="AY698" s="1034"/>
      <c r="AZ698" s="1034"/>
      <c r="BA698" s="1034"/>
      <c r="BB698" s="1034"/>
      <c r="BC698" s="1034"/>
      <c r="BD698" s="1034"/>
      <c r="BE698" s="1034"/>
      <c r="BF698" s="1034"/>
      <c r="BG698" s="1034"/>
      <c r="BH698" s="1034"/>
    </row>
    <row r="699" spans="1:60" s="2" customFormat="1">
      <c r="A699" s="1148"/>
      <c r="B699" s="1034"/>
      <c r="C699" s="1034"/>
      <c r="D699" s="1034"/>
      <c r="E699" s="1034"/>
      <c r="F699" s="1034"/>
      <c r="G699" s="1034"/>
      <c r="H699" s="1034"/>
      <c r="I699" s="1034"/>
      <c r="J699" s="1034"/>
      <c r="K699" s="1034"/>
      <c r="L699" s="1034"/>
      <c r="M699" s="1034"/>
      <c r="N699" s="1034"/>
      <c r="O699" s="1034"/>
      <c r="P699" s="1034"/>
      <c r="Q699" s="1034"/>
      <c r="R699" s="1034"/>
      <c r="S699" s="1034"/>
      <c r="T699" s="1034"/>
      <c r="U699" s="1034"/>
      <c r="V699" s="1034"/>
      <c r="W699" s="1034"/>
      <c r="X699" s="1034"/>
      <c r="Y699" s="1034"/>
      <c r="Z699" s="1034"/>
      <c r="AA699" s="1034"/>
      <c r="AB699" s="1034"/>
      <c r="AC699" s="1034"/>
      <c r="AD699" s="1034"/>
      <c r="AE699" s="1034"/>
      <c r="AF699" s="1034"/>
      <c r="AG699" s="1034"/>
      <c r="AH699" s="1034"/>
      <c r="AI699" s="1034"/>
      <c r="AJ699" s="1034"/>
      <c r="AK699" s="1034"/>
      <c r="AL699" s="1034"/>
      <c r="AM699" s="1034"/>
      <c r="AN699" s="1034"/>
      <c r="AO699" s="1034"/>
      <c r="AP699" s="1034"/>
      <c r="AQ699" s="1034"/>
      <c r="AR699" s="1034"/>
      <c r="AS699" s="1034"/>
      <c r="AT699" s="1034"/>
      <c r="AU699" s="1034"/>
      <c r="AV699" s="1034"/>
      <c r="AW699" s="1034"/>
      <c r="AX699" s="1034"/>
      <c r="AY699" s="1034"/>
      <c r="AZ699" s="1034"/>
      <c r="BA699" s="1034"/>
      <c r="BB699" s="1034"/>
      <c r="BC699" s="1034"/>
      <c r="BD699" s="1034"/>
      <c r="BE699" s="1034"/>
      <c r="BF699" s="1034"/>
      <c r="BG699" s="1034"/>
      <c r="BH699" s="1034"/>
    </row>
    <row r="700" spans="1:60" s="2" customFormat="1">
      <c r="A700" s="1148"/>
      <c r="B700" s="1034"/>
      <c r="C700" s="1034"/>
      <c r="D700" s="1034"/>
      <c r="E700" s="1034"/>
      <c r="F700" s="1034"/>
      <c r="G700" s="1034"/>
      <c r="H700" s="1034"/>
      <c r="I700" s="1034"/>
      <c r="J700" s="1034"/>
      <c r="K700" s="1034"/>
      <c r="L700" s="1034"/>
      <c r="M700" s="1034"/>
      <c r="N700" s="1034"/>
      <c r="O700" s="1034"/>
      <c r="P700" s="1034"/>
      <c r="Q700" s="1034"/>
      <c r="R700" s="1034"/>
      <c r="S700" s="1034"/>
      <c r="T700" s="1034"/>
      <c r="U700" s="1034"/>
      <c r="V700" s="1034"/>
      <c r="W700" s="1034"/>
      <c r="X700" s="1034"/>
      <c r="Y700" s="1034"/>
      <c r="Z700" s="1034"/>
      <c r="AA700" s="1034"/>
      <c r="AB700" s="1034"/>
      <c r="AC700" s="1034"/>
      <c r="AD700" s="1034"/>
      <c r="AE700" s="1034"/>
      <c r="AF700" s="1034"/>
      <c r="AG700" s="1034"/>
      <c r="AH700" s="1034"/>
      <c r="AI700" s="1034"/>
      <c r="AJ700" s="1034"/>
      <c r="AK700" s="1034"/>
      <c r="AL700" s="1034"/>
      <c r="AM700" s="1034"/>
      <c r="AN700" s="1034"/>
      <c r="AO700" s="1034"/>
      <c r="AP700" s="1034"/>
      <c r="AQ700" s="1034"/>
      <c r="AR700" s="1034"/>
      <c r="AS700" s="1034"/>
      <c r="AT700" s="1034"/>
      <c r="AU700" s="1034"/>
      <c r="AV700" s="1034"/>
      <c r="AW700" s="1034"/>
      <c r="AX700" s="1034"/>
      <c r="AY700" s="1034"/>
      <c r="AZ700" s="1034"/>
      <c r="BA700" s="1034"/>
      <c r="BB700" s="1034"/>
      <c r="BC700" s="1034"/>
      <c r="BD700" s="1034"/>
      <c r="BE700" s="1034"/>
      <c r="BF700" s="1034"/>
      <c r="BG700" s="1034"/>
      <c r="BH700" s="1034"/>
    </row>
    <row r="701" spans="1:60" s="2" customFormat="1">
      <c r="A701" s="1148"/>
      <c r="B701" s="1034"/>
      <c r="C701" s="1034"/>
      <c r="D701" s="1034"/>
      <c r="E701" s="1034"/>
      <c r="F701" s="1034"/>
      <c r="G701" s="1034"/>
      <c r="H701" s="1034"/>
      <c r="I701" s="1034"/>
      <c r="J701" s="1034"/>
      <c r="K701" s="1034"/>
      <c r="L701" s="1034"/>
      <c r="M701" s="1034"/>
      <c r="N701" s="1034"/>
      <c r="O701" s="1034"/>
      <c r="P701" s="1034"/>
      <c r="Q701" s="1034"/>
      <c r="R701" s="1034"/>
      <c r="S701" s="1034"/>
      <c r="T701" s="1034"/>
      <c r="U701" s="1034"/>
      <c r="V701" s="1034"/>
      <c r="W701" s="1034"/>
      <c r="X701" s="1034"/>
      <c r="Y701" s="1034"/>
      <c r="Z701" s="1034"/>
      <c r="AA701" s="1034"/>
      <c r="AB701" s="1034"/>
      <c r="AC701" s="1034"/>
      <c r="AD701" s="1034"/>
      <c r="AE701" s="1034"/>
      <c r="AF701" s="1034"/>
      <c r="AG701" s="1034"/>
      <c r="AH701" s="1034"/>
      <c r="AI701" s="1034"/>
      <c r="AJ701" s="1034"/>
      <c r="AK701" s="1034"/>
      <c r="AL701" s="1034"/>
      <c r="AM701" s="1034"/>
      <c r="AN701" s="1034"/>
      <c r="AO701" s="1034"/>
      <c r="AP701" s="1034"/>
      <c r="AQ701" s="1034"/>
      <c r="AR701" s="1034"/>
      <c r="AS701" s="1034"/>
      <c r="AT701" s="1034"/>
      <c r="AU701" s="1034"/>
      <c r="AV701" s="1034"/>
      <c r="AW701" s="1034"/>
      <c r="AX701" s="1034"/>
      <c r="AY701" s="1034"/>
      <c r="AZ701" s="1034"/>
      <c r="BA701" s="1034"/>
      <c r="BB701" s="1034"/>
      <c r="BC701" s="1034"/>
      <c r="BD701" s="1034"/>
      <c r="BE701" s="1034"/>
      <c r="BF701" s="1034"/>
      <c r="BG701" s="1034"/>
      <c r="BH701" s="1034"/>
    </row>
    <row r="702" spans="1:60" s="2" customFormat="1">
      <c r="A702" s="1148"/>
      <c r="B702" s="1034"/>
      <c r="C702" s="1034"/>
      <c r="D702" s="1034"/>
      <c r="E702" s="1034"/>
      <c r="F702" s="1034"/>
      <c r="G702" s="1034"/>
      <c r="H702" s="1034"/>
      <c r="I702" s="1034"/>
      <c r="J702" s="1034"/>
      <c r="K702" s="1034"/>
      <c r="L702" s="1034"/>
      <c r="M702" s="1034"/>
      <c r="N702" s="1034"/>
      <c r="O702" s="1034"/>
      <c r="P702" s="1034"/>
      <c r="Q702" s="1034"/>
      <c r="R702" s="1034"/>
      <c r="S702" s="1034"/>
      <c r="T702" s="1034"/>
      <c r="U702" s="1034"/>
      <c r="V702" s="1034"/>
      <c r="W702" s="1034"/>
      <c r="X702" s="1034"/>
      <c r="Y702" s="1034"/>
      <c r="Z702" s="1034"/>
      <c r="AA702" s="1034"/>
      <c r="AB702" s="1034"/>
      <c r="AC702" s="1034"/>
      <c r="AD702" s="1034"/>
      <c r="AE702" s="1034"/>
      <c r="AF702" s="1034"/>
      <c r="AG702" s="1034"/>
      <c r="AH702" s="1034"/>
      <c r="AI702" s="1034"/>
      <c r="AJ702" s="1034"/>
      <c r="AK702" s="1034"/>
      <c r="AL702" s="1034"/>
      <c r="AM702" s="1034"/>
      <c r="AN702" s="1034"/>
      <c r="AO702" s="1034"/>
      <c r="AP702" s="1034"/>
      <c r="AQ702" s="1034"/>
      <c r="AR702" s="1034"/>
      <c r="AS702" s="1034"/>
      <c r="AT702" s="1034"/>
      <c r="AU702" s="1034"/>
      <c r="AV702" s="1034"/>
      <c r="AW702" s="1034"/>
      <c r="AX702" s="1034"/>
      <c r="AY702" s="1034"/>
      <c r="AZ702" s="1034"/>
      <c r="BA702" s="1034"/>
      <c r="BB702" s="1034"/>
      <c r="BC702" s="1034"/>
      <c r="BD702" s="1034"/>
      <c r="BE702" s="1034"/>
      <c r="BF702" s="1034"/>
      <c r="BG702" s="1034"/>
      <c r="BH702" s="1034"/>
    </row>
    <row r="703" spans="1:60" s="2" customFormat="1">
      <c r="A703" s="1148"/>
      <c r="B703" s="1034"/>
      <c r="C703" s="1034"/>
      <c r="D703" s="1034"/>
      <c r="E703" s="1034"/>
      <c r="F703" s="1034"/>
      <c r="G703" s="1034"/>
      <c r="H703" s="1034"/>
      <c r="I703" s="1034"/>
      <c r="J703" s="1034"/>
      <c r="K703" s="1034"/>
      <c r="L703" s="1034"/>
      <c r="M703" s="1034"/>
      <c r="N703" s="1034"/>
      <c r="O703" s="1034"/>
      <c r="P703" s="1034"/>
      <c r="Q703" s="1034"/>
      <c r="R703" s="1034"/>
      <c r="S703" s="1034"/>
      <c r="T703" s="1034"/>
      <c r="U703" s="1034"/>
      <c r="V703" s="1034"/>
      <c r="W703" s="1034"/>
      <c r="X703" s="1034"/>
      <c r="Y703" s="1034"/>
      <c r="Z703" s="1034"/>
      <c r="AA703" s="1034"/>
      <c r="AB703" s="1034"/>
      <c r="AC703" s="1034"/>
      <c r="AD703" s="1034"/>
      <c r="AE703" s="1034"/>
      <c r="AF703" s="1034"/>
      <c r="AG703" s="1034"/>
      <c r="AH703" s="1034"/>
      <c r="AI703" s="1034"/>
      <c r="AJ703" s="1034"/>
      <c r="AK703" s="1034"/>
      <c r="AL703" s="1034"/>
      <c r="AM703" s="1034"/>
      <c r="AN703" s="1034"/>
      <c r="AO703" s="1034"/>
      <c r="AP703" s="1034"/>
      <c r="AQ703" s="1034"/>
      <c r="AR703" s="1034"/>
      <c r="AS703" s="1034"/>
      <c r="AT703" s="1034"/>
      <c r="AU703" s="1034"/>
      <c r="AV703" s="1034"/>
      <c r="AW703" s="1034"/>
      <c r="AX703" s="1034"/>
      <c r="AY703" s="1034"/>
      <c r="AZ703" s="1034"/>
      <c r="BA703" s="1034"/>
      <c r="BB703" s="1034"/>
      <c r="BC703" s="1034"/>
      <c r="BD703" s="1034"/>
      <c r="BE703" s="1034"/>
      <c r="BF703" s="1034"/>
      <c r="BG703" s="1034"/>
      <c r="BH703" s="1034"/>
    </row>
    <row r="704" spans="1:60" s="2" customFormat="1">
      <c r="A704" s="1148"/>
      <c r="B704" s="1034"/>
      <c r="C704" s="1034"/>
      <c r="D704" s="1034"/>
      <c r="E704" s="1034"/>
      <c r="F704" s="1034"/>
      <c r="G704" s="1034"/>
      <c r="H704" s="1034"/>
      <c r="I704" s="1034"/>
      <c r="J704" s="1034"/>
      <c r="K704" s="1034"/>
      <c r="L704" s="1034"/>
      <c r="M704" s="1034"/>
      <c r="N704" s="1034"/>
      <c r="O704" s="1034"/>
      <c r="P704" s="1034"/>
      <c r="Q704" s="1034"/>
      <c r="R704" s="1034"/>
      <c r="S704" s="1034"/>
      <c r="T704" s="1034"/>
      <c r="U704" s="1034"/>
      <c r="V704" s="1034"/>
      <c r="W704" s="1034"/>
      <c r="X704" s="1034"/>
      <c r="Y704" s="1034"/>
      <c r="Z704" s="1034"/>
      <c r="AA704" s="1034"/>
      <c r="AB704" s="1034"/>
      <c r="AC704" s="1034"/>
      <c r="AD704" s="1034"/>
      <c r="AE704" s="1034"/>
      <c r="AF704" s="1034"/>
      <c r="AG704" s="1034"/>
      <c r="AH704" s="1034"/>
      <c r="AI704" s="1034"/>
      <c r="AJ704" s="1034"/>
      <c r="AK704" s="1034"/>
      <c r="AL704" s="1034"/>
      <c r="AM704" s="1034"/>
      <c r="AN704" s="1034"/>
      <c r="AO704" s="1034"/>
      <c r="AP704" s="1034"/>
      <c r="AQ704" s="1034"/>
      <c r="AR704" s="1034"/>
      <c r="AS704" s="1034"/>
      <c r="AT704" s="1034"/>
      <c r="AU704" s="1034"/>
      <c r="AV704" s="1034"/>
      <c r="AW704" s="1034"/>
      <c r="AX704" s="1034"/>
      <c r="AY704" s="1034"/>
      <c r="AZ704" s="1034"/>
      <c r="BA704" s="1034"/>
      <c r="BB704" s="1034"/>
      <c r="BC704" s="1034"/>
      <c r="BD704" s="1034"/>
      <c r="BE704" s="1034"/>
      <c r="BF704" s="1034"/>
      <c r="BG704" s="1034"/>
      <c r="BH704" s="1034"/>
    </row>
    <row r="705" spans="1:60" s="2" customFormat="1">
      <c r="A705" s="1148"/>
      <c r="B705" s="1034"/>
      <c r="C705" s="1034"/>
      <c r="D705" s="1034"/>
      <c r="E705" s="1034"/>
      <c r="F705" s="1034"/>
      <c r="G705" s="1034"/>
      <c r="H705" s="1034"/>
      <c r="I705" s="1034"/>
      <c r="J705" s="1034"/>
      <c r="K705" s="1034"/>
      <c r="L705" s="1034"/>
      <c r="M705" s="1034"/>
      <c r="N705" s="1034"/>
      <c r="O705" s="1034"/>
      <c r="P705" s="1034"/>
      <c r="Q705" s="1034"/>
      <c r="R705" s="1034"/>
      <c r="S705" s="1034"/>
      <c r="T705" s="1034"/>
      <c r="U705" s="1034"/>
      <c r="V705" s="1034"/>
      <c r="W705" s="1034"/>
      <c r="X705" s="1034"/>
      <c r="Y705" s="1034"/>
      <c r="Z705" s="1034"/>
      <c r="AA705" s="1034"/>
      <c r="AB705" s="1034"/>
      <c r="AC705" s="1034"/>
      <c r="AD705" s="1034"/>
      <c r="AE705" s="1034"/>
      <c r="AF705" s="1034"/>
      <c r="AG705" s="1034"/>
      <c r="AH705" s="1034"/>
      <c r="AI705" s="1034"/>
      <c r="AJ705" s="1034"/>
      <c r="AK705" s="1034"/>
      <c r="AL705" s="1034"/>
      <c r="AM705" s="1034"/>
      <c r="AN705" s="1034"/>
      <c r="AO705" s="1034"/>
      <c r="AP705" s="1034"/>
      <c r="AQ705" s="1034"/>
      <c r="AR705" s="1034"/>
      <c r="AS705" s="1034"/>
      <c r="AT705" s="1034"/>
      <c r="AU705" s="1034"/>
      <c r="AV705" s="1034"/>
      <c r="AW705" s="1034"/>
      <c r="AX705" s="1034"/>
      <c r="AY705" s="1034"/>
      <c r="AZ705" s="1034"/>
      <c r="BA705" s="1034"/>
      <c r="BB705" s="1034"/>
      <c r="BC705" s="1034"/>
      <c r="BD705" s="1034"/>
      <c r="BE705" s="1034"/>
      <c r="BF705" s="1034"/>
      <c r="BG705" s="1034"/>
      <c r="BH705" s="1034"/>
    </row>
    <row r="706" spans="1:60" s="2" customFormat="1">
      <c r="A706" s="1148"/>
      <c r="B706" s="1034"/>
      <c r="C706" s="1034"/>
      <c r="D706" s="1034"/>
      <c r="E706" s="1034"/>
      <c r="F706" s="1034"/>
      <c r="G706" s="1034"/>
      <c r="H706" s="1034"/>
      <c r="I706" s="1034"/>
      <c r="J706" s="1034"/>
      <c r="K706" s="1034"/>
      <c r="L706" s="1034"/>
      <c r="M706" s="1034"/>
      <c r="N706" s="1034"/>
      <c r="O706" s="1034"/>
      <c r="P706" s="1034"/>
      <c r="Q706" s="1034"/>
      <c r="R706" s="1034"/>
      <c r="S706" s="1034"/>
      <c r="T706" s="1034"/>
      <c r="U706" s="1034"/>
      <c r="V706" s="1034"/>
      <c r="W706" s="1034"/>
      <c r="X706" s="1034"/>
      <c r="Y706" s="1034"/>
      <c r="Z706" s="1034"/>
      <c r="AA706" s="1034"/>
      <c r="AB706" s="1034"/>
      <c r="AC706" s="1034"/>
      <c r="AD706" s="1034"/>
      <c r="AE706" s="1034"/>
      <c r="AF706" s="1034"/>
      <c r="AG706" s="1034"/>
      <c r="AH706" s="1034"/>
      <c r="AI706" s="1034"/>
      <c r="AJ706" s="1034"/>
      <c r="AK706" s="1034"/>
      <c r="AL706" s="1034"/>
      <c r="AM706" s="1034"/>
      <c r="AN706" s="1034"/>
      <c r="AO706" s="1034"/>
      <c r="AP706" s="1034"/>
      <c r="AQ706" s="1034"/>
      <c r="AR706" s="1034"/>
      <c r="AS706" s="1034"/>
      <c r="AT706" s="1034"/>
      <c r="AU706" s="1034"/>
      <c r="AV706" s="1034"/>
      <c r="AW706" s="1034"/>
      <c r="AX706" s="1034"/>
      <c r="AY706" s="1034"/>
      <c r="AZ706" s="1034"/>
      <c r="BA706" s="1034"/>
      <c r="BB706" s="1034"/>
      <c r="BC706" s="1034"/>
      <c r="BD706" s="1034"/>
      <c r="BE706" s="1034"/>
      <c r="BF706" s="1034"/>
      <c r="BG706" s="1034"/>
      <c r="BH706" s="1034"/>
    </row>
    <row r="707" spans="1:60" s="2" customFormat="1">
      <c r="A707" s="1148"/>
      <c r="B707" s="1034"/>
      <c r="C707" s="1034"/>
      <c r="D707" s="1034"/>
      <c r="E707" s="1034"/>
      <c r="F707" s="1034"/>
      <c r="G707" s="1034"/>
      <c r="H707" s="1034"/>
      <c r="I707" s="1034"/>
      <c r="J707" s="1034"/>
      <c r="K707" s="1034"/>
      <c r="L707" s="1034"/>
      <c r="M707" s="1034"/>
      <c r="N707" s="1034"/>
      <c r="O707" s="1034"/>
      <c r="P707" s="1034"/>
      <c r="Q707" s="1034"/>
      <c r="R707" s="1034"/>
      <c r="S707" s="1034"/>
      <c r="T707" s="1034"/>
      <c r="U707" s="1034"/>
      <c r="V707" s="1034"/>
      <c r="W707" s="1034"/>
      <c r="X707" s="1034"/>
      <c r="Y707" s="1034"/>
      <c r="Z707" s="1034"/>
      <c r="AA707" s="1034"/>
      <c r="AB707" s="1034"/>
      <c r="AC707" s="1034"/>
      <c r="AD707" s="1034"/>
      <c r="AE707" s="1034"/>
      <c r="AF707" s="1034"/>
      <c r="AG707" s="1034"/>
      <c r="AH707" s="1034"/>
      <c r="AI707" s="1034"/>
      <c r="AJ707" s="1034"/>
      <c r="AK707" s="1034"/>
      <c r="AL707" s="1034"/>
      <c r="AM707" s="1034"/>
      <c r="AN707" s="1034"/>
      <c r="AO707" s="1034"/>
      <c r="AP707" s="1034"/>
      <c r="AQ707" s="1034"/>
      <c r="AR707" s="1034"/>
      <c r="AS707" s="1034"/>
      <c r="AT707" s="1034"/>
      <c r="AU707" s="1034"/>
      <c r="AV707" s="1034"/>
      <c r="AW707" s="1034"/>
      <c r="AX707" s="1034"/>
      <c r="AY707" s="1034"/>
      <c r="AZ707" s="1034"/>
      <c r="BA707" s="1034"/>
      <c r="BB707" s="1034"/>
      <c r="BC707" s="1034"/>
      <c r="BD707" s="1034"/>
      <c r="BE707" s="1034"/>
      <c r="BF707" s="1034"/>
      <c r="BG707" s="1034"/>
      <c r="BH707" s="1034"/>
    </row>
    <row r="708" spans="1:60" s="2" customFormat="1">
      <c r="A708" s="1148"/>
      <c r="B708" s="1034"/>
      <c r="C708" s="1034"/>
      <c r="D708" s="1034"/>
      <c r="E708" s="1034"/>
      <c r="F708" s="1034"/>
      <c r="G708" s="1034"/>
      <c r="H708" s="1034"/>
      <c r="I708" s="1034"/>
      <c r="J708" s="1034"/>
      <c r="K708" s="1034"/>
      <c r="L708" s="1034"/>
      <c r="M708" s="1034"/>
      <c r="N708" s="1034"/>
      <c r="O708" s="1034"/>
      <c r="P708" s="1034"/>
      <c r="Q708" s="1034"/>
      <c r="R708" s="1034"/>
      <c r="S708" s="1034"/>
      <c r="T708" s="1034"/>
      <c r="U708" s="1034"/>
      <c r="V708" s="1034"/>
      <c r="W708" s="1034"/>
      <c r="X708" s="1034"/>
      <c r="Y708" s="1034"/>
      <c r="Z708" s="1034"/>
      <c r="AA708" s="1034"/>
      <c r="AB708" s="1034"/>
      <c r="AC708" s="1034"/>
      <c r="AD708" s="1034"/>
      <c r="AE708" s="1034"/>
      <c r="AF708" s="1034"/>
      <c r="AG708" s="1034"/>
      <c r="AH708" s="1034"/>
      <c r="AI708" s="1034"/>
      <c r="AJ708" s="1034"/>
      <c r="AK708" s="1034"/>
      <c r="AL708" s="1034"/>
      <c r="AM708" s="1034"/>
      <c r="AN708" s="1034"/>
      <c r="AO708" s="1034"/>
      <c r="AP708" s="1034"/>
      <c r="AQ708" s="1034"/>
      <c r="AR708" s="1034"/>
      <c r="AS708" s="1034"/>
      <c r="AT708" s="1034"/>
      <c r="AU708" s="1034"/>
      <c r="AV708" s="1034"/>
      <c r="AW708" s="1034"/>
      <c r="AX708" s="1034"/>
      <c r="AY708" s="1034"/>
      <c r="AZ708" s="1034"/>
      <c r="BA708" s="1034"/>
      <c r="BB708" s="1034"/>
      <c r="BC708" s="1034"/>
      <c r="BD708" s="1034"/>
      <c r="BE708" s="1034"/>
      <c r="BF708" s="1034"/>
      <c r="BG708" s="1034"/>
      <c r="BH708" s="1034"/>
    </row>
    <row r="709" spans="1:60" s="2" customFormat="1">
      <c r="A709" s="1148"/>
      <c r="B709" s="1034"/>
      <c r="C709" s="1034"/>
      <c r="D709" s="1034"/>
      <c r="E709" s="1034"/>
      <c r="F709" s="1034"/>
      <c r="G709" s="1034"/>
      <c r="H709" s="1034"/>
      <c r="I709" s="1034"/>
      <c r="J709" s="1034"/>
      <c r="K709" s="1034"/>
      <c r="L709" s="1034"/>
      <c r="M709" s="1034"/>
      <c r="N709" s="1034"/>
      <c r="O709" s="1034"/>
      <c r="P709" s="1034"/>
      <c r="Q709" s="1034"/>
      <c r="R709" s="1034"/>
      <c r="S709" s="1034"/>
      <c r="T709" s="1034"/>
      <c r="U709" s="1034"/>
      <c r="V709" s="1034"/>
      <c r="W709" s="1034"/>
      <c r="X709" s="1034"/>
      <c r="Y709" s="1034"/>
      <c r="Z709" s="1034"/>
      <c r="AA709" s="1034"/>
      <c r="AB709" s="1034"/>
      <c r="AC709" s="1034"/>
      <c r="AD709" s="1034"/>
      <c r="AE709" s="1034"/>
      <c r="AF709" s="1034"/>
      <c r="AG709" s="1034"/>
      <c r="AH709" s="1034"/>
      <c r="AI709" s="1034"/>
      <c r="AJ709" s="1034"/>
      <c r="AK709" s="1034"/>
      <c r="AL709" s="1034"/>
      <c r="AM709" s="1034"/>
      <c r="AN709" s="1034"/>
      <c r="AO709" s="1034"/>
      <c r="AP709" s="1034"/>
      <c r="AQ709" s="1034"/>
      <c r="AR709" s="1034"/>
      <c r="AS709" s="1034"/>
      <c r="AT709" s="1034"/>
      <c r="AU709" s="1034"/>
      <c r="AV709" s="1034"/>
      <c r="AW709" s="1034"/>
      <c r="AX709" s="1034"/>
      <c r="AY709" s="1034"/>
      <c r="AZ709" s="1034"/>
      <c r="BA709" s="1034"/>
      <c r="BB709" s="1034"/>
      <c r="BC709" s="1034"/>
      <c r="BD709" s="1034"/>
      <c r="BE709" s="1034"/>
      <c r="BF709" s="1034"/>
      <c r="BG709" s="1034"/>
      <c r="BH709" s="1034"/>
    </row>
    <row r="710" spans="1:60" s="2" customFormat="1">
      <c r="A710" s="1148"/>
      <c r="B710" s="1034"/>
      <c r="C710" s="1034"/>
      <c r="D710" s="1034"/>
      <c r="E710" s="1034"/>
      <c r="F710" s="1034"/>
      <c r="G710" s="1034"/>
      <c r="H710" s="1034"/>
      <c r="I710" s="1034"/>
      <c r="J710" s="1034"/>
      <c r="K710" s="1034"/>
      <c r="L710" s="1034"/>
      <c r="M710" s="1034"/>
      <c r="N710" s="1034"/>
      <c r="O710" s="1034"/>
      <c r="P710" s="1034"/>
      <c r="Q710" s="1034"/>
      <c r="R710" s="1034"/>
      <c r="S710" s="1034"/>
      <c r="T710" s="1034"/>
      <c r="U710" s="1034"/>
      <c r="V710" s="1034"/>
      <c r="W710" s="1034"/>
      <c r="X710" s="1034"/>
      <c r="Y710" s="1034"/>
      <c r="Z710" s="1034"/>
      <c r="AA710" s="1034"/>
      <c r="AB710" s="1034"/>
      <c r="AC710" s="1034"/>
      <c r="AD710" s="1034"/>
      <c r="AE710" s="1034"/>
      <c r="AF710" s="1034"/>
      <c r="AG710" s="1034"/>
      <c r="AH710" s="1034"/>
      <c r="AI710" s="1034"/>
      <c r="AJ710" s="1034"/>
      <c r="AK710" s="1034"/>
      <c r="AL710" s="1034"/>
      <c r="AM710" s="1034"/>
      <c r="AN710" s="1034"/>
      <c r="AO710" s="1034"/>
      <c r="AP710" s="1034"/>
      <c r="AQ710" s="1034"/>
      <c r="AR710" s="1034"/>
      <c r="AS710" s="1034"/>
      <c r="AT710" s="1034"/>
      <c r="AU710" s="1034"/>
      <c r="AV710" s="1034"/>
      <c r="AW710" s="1034"/>
      <c r="AX710" s="1034"/>
      <c r="AY710" s="1034"/>
      <c r="AZ710" s="1034"/>
      <c r="BA710" s="1034"/>
      <c r="BB710" s="1034"/>
      <c r="BC710" s="1034"/>
      <c r="BD710" s="1034"/>
      <c r="BE710" s="1034"/>
      <c r="BF710" s="1034"/>
      <c r="BG710" s="1034"/>
      <c r="BH710" s="1034"/>
    </row>
    <row r="711" spans="1:60" s="2" customFormat="1">
      <c r="A711" s="1148"/>
      <c r="B711" s="1034"/>
      <c r="C711" s="1034"/>
      <c r="D711" s="1034"/>
      <c r="E711" s="1034"/>
      <c r="F711" s="1034"/>
      <c r="G711" s="1034"/>
      <c r="H711" s="1034"/>
      <c r="I711" s="1034"/>
      <c r="J711" s="1034"/>
      <c r="K711" s="1034"/>
      <c r="L711" s="1034"/>
      <c r="M711" s="1034"/>
      <c r="N711" s="1034"/>
      <c r="O711" s="1034"/>
      <c r="P711" s="1034"/>
      <c r="Q711" s="1034"/>
      <c r="R711" s="1034"/>
      <c r="S711" s="1034"/>
      <c r="T711" s="1034"/>
      <c r="U711" s="1034"/>
      <c r="V711" s="1034"/>
      <c r="W711" s="1034"/>
      <c r="X711" s="1034"/>
      <c r="Y711" s="1034"/>
      <c r="Z711" s="1034"/>
      <c r="AA711" s="1034"/>
      <c r="AB711" s="1034"/>
      <c r="AC711" s="1034"/>
      <c r="AD711" s="1034"/>
      <c r="AE711" s="1034"/>
      <c r="AF711" s="1034"/>
      <c r="AG711" s="1034"/>
      <c r="AH711" s="1034"/>
      <c r="AI711" s="1034"/>
      <c r="AJ711" s="1034"/>
      <c r="AK711" s="1034"/>
      <c r="AL711" s="1034"/>
      <c r="AM711" s="1034"/>
      <c r="AN711" s="1034"/>
      <c r="AO711" s="1034"/>
      <c r="AP711" s="1034"/>
      <c r="AQ711" s="1034"/>
      <c r="AR711" s="1034"/>
      <c r="AS711" s="1034"/>
      <c r="AT711" s="1034"/>
      <c r="AU711" s="1034"/>
      <c r="AV711" s="1034"/>
      <c r="AW711" s="1034"/>
      <c r="AX711" s="1034"/>
      <c r="AY711" s="1034"/>
      <c r="AZ711" s="1034"/>
      <c r="BA711" s="1034"/>
      <c r="BB711" s="1034"/>
      <c r="BC711" s="1034"/>
      <c r="BD711" s="1034"/>
      <c r="BE711" s="1034"/>
      <c r="BF711" s="1034"/>
      <c r="BG711" s="1034"/>
      <c r="BH711" s="1034"/>
    </row>
    <row r="712" spans="1:60" s="2" customFormat="1">
      <c r="A712" s="1148"/>
      <c r="B712" s="1034"/>
      <c r="C712" s="1034"/>
      <c r="D712" s="1034"/>
      <c r="E712" s="1034"/>
      <c r="F712" s="1034"/>
      <c r="G712" s="1034"/>
      <c r="H712" s="1034"/>
      <c r="I712" s="1034"/>
      <c r="J712" s="1034"/>
      <c r="K712" s="1034"/>
      <c r="L712" s="1034"/>
      <c r="M712" s="1034"/>
      <c r="N712" s="1034"/>
      <c r="O712" s="1034"/>
      <c r="P712" s="1034"/>
      <c r="Q712" s="1034"/>
      <c r="R712" s="1034"/>
      <c r="S712" s="1034"/>
      <c r="T712" s="1034"/>
      <c r="U712" s="1034"/>
      <c r="V712" s="1034"/>
      <c r="W712" s="1034"/>
      <c r="X712" s="1034"/>
      <c r="Y712" s="1034"/>
      <c r="Z712" s="1034"/>
      <c r="AA712" s="1034"/>
      <c r="AB712" s="1034"/>
      <c r="AC712" s="1034"/>
      <c r="AD712" s="1034"/>
      <c r="AE712" s="1034"/>
      <c r="AF712" s="1034"/>
      <c r="AG712" s="1034"/>
      <c r="AH712" s="1034"/>
      <c r="AI712" s="1034"/>
      <c r="AJ712" s="1034"/>
      <c r="AK712" s="1034"/>
      <c r="AL712" s="1034"/>
      <c r="AM712" s="1034"/>
      <c r="AN712" s="1034"/>
      <c r="AO712" s="1034"/>
      <c r="AP712" s="1034"/>
      <c r="AQ712" s="1034"/>
      <c r="AR712" s="1034"/>
      <c r="AS712" s="1034"/>
      <c r="AT712" s="1034"/>
      <c r="AU712" s="1034"/>
      <c r="AV712" s="1034"/>
      <c r="AW712" s="1034"/>
      <c r="AX712" s="1034"/>
      <c r="AY712" s="1034"/>
      <c r="AZ712" s="1034"/>
      <c r="BA712" s="1034"/>
      <c r="BB712" s="1034"/>
      <c r="BC712" s="1034"/>
      <c r="BD712" s="1034"/>
      <c r="BE712" s="1034"/>
      <c r="BF712" s="1034"/>
      <c r="BG712" s="1034"/>
      <c r="BH712" s="1034"/>
    </row>
    <row r="713" spans="1:60" s="2" customFormat="1">
      <c r="A713" s="1148"/>
      <c r="B713" s="1034"/>
      <c r="C713" s="1034"/>
      <c r="D713" s="1034"/>
      <c r="E713" s="1034"/>
      <c r="F713" s="1034"/>
      <c r="G713" s="1034"/>
      <c r="H713" s="1034"/>
      <c r="I713" s="1034"/>
      <c r="J713" s="1034"/>
      <c r="K713" s="1034"/>
      <c r="L713" s="1034"/>
      <c r="M713" s="1034"/>
      <c r="N713" s="1034"/>
      <c r="O713" s="1034"/>
      <c r="P713" s="1034"/>
      <c r="Q713" s="1034"/>
      <c r="R713" s="1034"/>
      <c r="S713" s="1034"/>
      <c r="T713" s="1034"/>
      <c r="U713" s="1034"/>
      <c r="V713" s="1034"/>
      <c r="W713" s="1034"/>
      <c r="X713" s="1034"/>
      <c r="Y713" s="1034"/>
      <c r="Z713" s="1034"/>
      <c r="AA713" s="1034"/>
      <c r="AB713" s="1034"/>
      <c r="AC713" s="1034"/>
      <c r="AD713" s="1034"/>
      <c r="AE713" s="1034"/>
      <c r="AF713" s="1034"/>
      <c r="AG713" s="1034"/>
      <c r="AH713" s="1034"/>
      <c r="AI713" s="1034"/>
      <c r="AJ713" s="1034"/>
      <c r="AK713" s="1034"/>
      <c r="AL713" s="1034"/>
      <c r="AM713" s="1034"/>
      <c r="AN713" s="1034"/>
      <c r="AO713" s="1034"/>
      <c r="AP713" s="1034"/>
      <c r="AQ713" s="1034"/>
      <c r="AR713" s="1034"/>
      <c r="AS713" s="1034"/>
      <c r="AT713" s="1034"/>
      <c r="AU713" s="1034"/>
      <c r="AV713" s="1034"/>
      <c r="AW713" s="1034"/>
      <c r="AX713" s="1034"/>
      <c r="AY713" s="1034"/>
      <c r="AZ713" s="1034"/>
      <c r="BA713" s="1034"/>
      <c r="BB713" s="1034"/>
      <c r="BC713" s="1034"/>
      <c r="BD713" s="1034"/>
      <c r="BE713" s="1034"/>
      <c r="BF713" s="1034"/>
      <c r="BG713" s="1034"/>
      <c r="BH713" s="1034"/>
    </row>
    <row r="714" spans="1:60" s="2" customFormat="1">
      <c r="A714" s="1148"/>
      <c r="B714" s="1034"/>
      <c r="C714" s="1034"/>
      <c r="D714" s="1034"/>
      <c r="E714" s="1034"/>
      <c r="F714" s="1034"/>
      <c r="G714" s="1034"/>
      <c r="H714" s="1034"/>
      <c r="I714" s="1034"/>
      <c r="J714" s="1034"/>
      <c r="K714" s="1034"/>
      <c r="L714" s="1034"/>
      <c r="M714" s="1034"/>
      <c r="N714" s="1034"/>
      <c r="O714" s="1034"/>
      <c r="P714" s="1034"/>
      <c r="Q714" s="1034"/>
      <c r="R714" s="1034"/>
      <c r="S714" s="1034"/>
      <c r="T714" s="1034"/>
      <c r="U714" s="1034"/>
      <c r="V714" s="1034"/>
      <c r="W714" s="1034"/>
      <c r="X714" s="1034"/>
      <c r="Y714" s="1034"/>
      <c r="Z714" s="1034"/>
      <c r="AA714" s="1034"/>
      <c r="AB714" s="1034"/>
      <c r="AC714" s="1034"/>
      <c r="AD714" s="1034"/>
      <c r="AE714" s="1034"/>
      <c r="AF714" s="1034"/>
      <c r="AG714" s="1034"/>
      <c r="AH714" s="1034"/>
      <c r="AI714" s="1034"/>
      <c r="AJ714" s="1034"/>
      <c r="AK714" s="1034"/>
      <c r="AL714" s="1034"/>
      <c r="AM714" s="1034"/>
      <c r="AN714" s="1034"/>
      <c r="AO714" s="1034"/>
      <c r="AP714" s="1034"/>
      <c r="AQ714" s="1034"/>
      <c r="AR714" s="1034"/>
      <c r="AS714" s="1034"/>
      <c r="AT714" s="1034"/>
      <c r="AU714" s="1034"/>
      <c r="AV714" s="1034"/>
      <c r="AW714" s="1034"/>
      <c r="AX714" s="1034"/>
      <c r="AY714" s="1034"/>
      <c r="AZ714" s="1034"/>
      <c r="BA714" s="1034"/>
      <c r="BB714" s="1034"/>
      <c r="BC714" s="1034"/>
      <c r="BD714" s="1034"/>
      <c r="BE714" s="1034"/>
      <c r="BF714" s="1034"/>
      <c r="BG714" s="1034"/>
      <c r="BH714" s="1034"/>
    </row>
    <row r="715" spans="1:60" s="2" customFormat="1">
      <c r="A715" s="1148"/>
      <c r="B715" s="1034"/>
      <c r="C715" s="1034"/>
      <c r="D715" s="1034"/>
      <c r="E715" s="1034"/>
      <c r="F715" s="1034"/>
      <c r="G715" s="1034"/>
      <c r="H715" s="1034"/>
      <c r="I715" s="1034"/>
      <c r="J715" s="1034"/>
      <c r="K715" s="1034"/>
      <c r="L715" s="1034"/>
      <c r="M715" s="1034"/>
      <c r="N715" s="1034"/>
      <c r="O715" s="1034"/>
      <c r="P715" s="1034"/>
      <c r="Q715" s="1034"/>
      <c r="R715" s="1034"/>
      <c r="S715" s="1034"/>
      <c r="T715" s="1034"/>
      <c r="U715" s="1034"/>
      <c r="V715" s="1034"/>
      <c r="W715" s="1034"/>
      <c r="X715" s="1034"/>
      <c r="Y715" s="1034"/>
      <c r="Z715" s="1034"/>
      <c r="AA715" s="1034"/>
      <c r="AB715" s="1034"/>
      <c r="AC715" s="1034"/>
      <c r="AD715" s="1034"/>
      <c r="AE715" s="1034"/>
      <c r="AF715" s="1034"/>
      <c r="AG715" s="1034"/>
      <c r="AH715" s="1034"/>
      <c r="AI715" s="1034"/>
      <c r="AJ715" s="1034"/>
      <c r="AK715" s="1034"/>
      <c r="AL715" s="1034"/>
      <c r="AM715" s="1034"/>
      <c r="AN715" s="1034"/>
      <c r="AO715" s="1034"/>
      <c r="AP715" s="1034"/>
      <c r="AQ715" s="1034"/>
      <c r="AR715" s="1034"/>
      <c r="AS715" s="1034"/>
      <c r="AT715" s="1034"/>
      <c r="AU715" s="1034"/>
      <c r="AV715" s="1034"/>
      <c r="AW715" s="1034"/>
      <c r="AX715" s="1034"/>
      <c r="AY715" s="1034"/>
      <c r="AZ715" s="1034"/>
      <c r="BA715" s="1034"/>
      <c r="BB715" s="1034"/>
      <c r="BC715" s="1034"/>
      <c r="BD715" s="1034"/>
      <c r="BE715" s="1034"/>
      <c r="BF715" s="1034"/>
      <c r="BG715" s="1034"/>
      <c r="BH715" s="1034"/>
    </row>
    <row r="716" spans="1:60" s="2" customFormat="1">
      <c r="A716" s="1148"/>
      <c r="B716" s="1034"/>
      <c r="C716" s="1034"/>
      <c r="D716" s="1034"/>
      <c r="E716" s="1034"/>
      <c r="F716" s="1034"/>
      <c r="G716" s="1034"/>
      <c r="H716" s="1034"/>
      <c r="I716" s="1034"/>
      <c r="J716" s="1034"/>
      <c r="K716" s="1034"/>
      <c r="L716" s="1034"/>
      <c r="M716" s="1034"/>
      <c r="N716" s="1034"/>
      <c r="O716" s="1034"/>
      <c r="P716" s="1034"/>
      <c r="Q716" s="1034"/>
      <c r="R716" s="1034"/>
      <c r="S716" s="1034"/>
      <c r="T716" s="1034"/>
      <c r="U716" s="1034"/>
      <c r="V716" s="1034"/>
      <c r="W716" s="1034"/>
      <c r="X716" s="1034"/>
      <c r="Y716" s="1034"/>
      <c r="Z716" s="1034"/>
      <c r="AA716" s="1034"/>
      <c r="AB716" s="1034"/>
      <c r="AC716" s="1034"/>
      <c r="AD716" s="1034"/>
      <c r="AE716" s="1034"/>
      <c r="AF716" s="1034"/>
      <c r="AG716" s="1034"/>
      <c r="AH716" s="1034"/>
      <c r="AI716" s="1034"/>
      <c r="AJ716" s="1034"/>
      <c r="AK716" s="1034"/>
      <c r="AL716" s="1034"/>
      <c r="AM716" s="1034"/>
      <c r="AN716" s="1034"/>
      <c r="AO716" s="1034"/>
      <c r="AP716" s="1034"/>
      <c r="AQ716" s="1034"/>
      <c r="AR716" s="1034"/>
      <c r="AS716" s="1034"/>
      <c r="AT716" s="1034"/>
      <c r="AU716" s="1034"/>
      <c r="AV716" s="1034"/>
      <c r="AW716" s="1034"/>
      <c r="AX716" s="1034"/>
      <c r="AY716" s="1034"/>
      <c r="AZ716" s="1034"/>
      <c r="BA716" s="1034"/>
      <c r="BB716" s="1034"/>
      <c r="BC716" s="1034"/>
      <c r="BD716" s="1034"/>
      <c r="BE716" s="1034"/>
      <c r="BF716" s="1034"/>
      <c r="BG716" s="1034"/>
      <c r="BH716" s="1034"/>
    </row>
    <row r="717" spans="1:60" s="2" customFormat="1">
      <c r="A717" s="1148"/>
      <c r="B717" s="1034"/>
      <c r="C717" s="1034"/>
      <c r="D717" s="1034"/>
      <c r="E717" s="1034"/>
      <c r="F717" s="1034"/>
      <c r="G717" s="1034"/>
      <c r="H717" s="1034"/>
      <c r="I717" s="1034"/>
      <c r="J717" s="1034"/>
      <c r="K717" s="1034"/>
      <c r="L717" s="1034"/>
      <c r="M717" s="1034"/>
      <c r="N717" s="1034"/>
      <c r="O717" s="1034"/>
      <c r="P717" s="1034"/>
      <c r="Q717" s="1034"/>
      <c r="R717" s="1034"/>
      <c r="S717" s="1034"/>
      <c r="T717" s="1034"/>
      <c r="U717" s="1034"/>
      <c r="V717" s="1034"/>
      <c r="W717" s="1034"/>
      <c r="X717" s="1034"/>
      <c r="Y717" s="1034"/>
      <c r="Z717" s="1034"/>
      <c r="AA717" s="1034"/>
      <c r="AB717" s="1034"/>
      <c r="AC717" s="1034"/>
      <c r="AD717" s="1034"/>
      <c r="AE717" s="1034"/>
      <c r="AF717" s="1034"/>
      <c r="AG717" s="1034"/>
      <c r="AH717" s="1034"/>
      <c r="AI717" s="1034"/>
      <c r="AJ717" s="1034"/>
      <c r="AK717" s="1034"/>
      <c r="AL717" s="1034"/>
      <c r="AM717" s="1034"/>
      <c r="AN717" s="1034"/>
      <c r="AO717" s="1034"/>
      <c r="AP717" s="1034"/>
      <c r="AQ717" s="1034"/>
      <c r="AR717" s="1034"/>
      <c r="AS717" s="1034"/>
      <c r="AT717" s="1034"/>
      <c r="AU717" s="1034"/>
      <c r="AV717" s="1034"/>
      <c r="AW717" s="1034"/>
      <c r="AX717" s="1034"/>
      <c r="AY717" s="1034"/>
      <c r="AZ717" s="1034"/>
      <c r="BA717" s="1034"/>
      <c r="BB717" s="1034"/>
      <c r="BC717" s="1034"/>
      <c r="BD717" s="1034"/>
      <c r="BE717" s="1034"/>
      <c r="BF717" s="1034"/>
      <c r="BG717" s="1034"/>
      <c r="BH717" s="1034"/>
    </row>
    <row r="718" spans="1:60" s="2" customFormat="1">
      <c r="A718" s="1148"/>
      <c r="B718" s="1034"/>
      <c r="C718" s="1034"/>
      <c r="D718" s="1034"/>
      <c r="E718" s="1034"/>
      <c r="F718" s="1034"/>
      <c r="G718" s="1034"/>
      <c r="H718" s="1034"/>
      <c r="I718" s="1034"/>
      <c r="J718" s="1034"/>
      <c r="K718" s="1034"/>
      <c r="L718" s="1034"/>
      <c r="M718" s="1034"/>
      <c r="N718" s="1034"/>
      <c r="O718" s="1034"/>
      <c r="P718" s="1034"/>
      <c r="Q718" s="1034"/>
      <c r="R718" s="1034"/>
      <c r="S718" s="1034"/>
      <c r="T718" s="1034"/>
      <c r="U718" s="1034"/>
      <c r="V718" s="1034"/>
      <c r="W718" s="1034"/>
      <c r="X718" s="1034"/>
      <c r="Y718" s="1034"/>
      <c r="Z718" s="1034"/>
      <c r="AA718" s="1034"/>
      <c r="AB718" s="1034"/>
      <c r="AC718" s="1034"/>
      <c r="AD718" s="1034"/>
      <c r="AE718" s="1034"/>
      <c r="AF718" s="1034"/>
      <c r="AG718" s="1034"/>
      <c r="AH718" s="1034"/>
      <c r="AI718" s="1034"/>
      <c r="AJ718" s="1034"/>
      <c r="AK718" s="1034"/>
      <c r="AL718" s="1034"/>
      <c r="AM718" s="1034"/>
      <c r="AN718" s="1034"/>
      <c r="AO718" s="1034"/>
      <c r="AP718" s="1034"/>
      <c r="AQ718" s="1034"/>
      <c r="AR718" s="1034"/>
      <c r="AS718" s="1034"/>
      <c r="AT718" s="1034"/>
      <c r="AU718" s="1034"/>
      <c r="AV718" s="1034"/>
      <c r="AW718" s="1034"/>
      <c r="AX718" s="1034"/>
      <c r="AY718" s="1034"/>
      <c r="AZ718" s="1034"/>
      <c r="BA718" s="1034"/>
      <c r="BB718" s="1034"/>
      <c r="BC718" s="1034"/>
      <c r="BD718" s="1034"/>
      <c r="BE718" s="1034"/>
      <c r="BF718" s="1034"/>
      <c r="BG718" s="1034"/>
      <c r="BH718" s="1034"/>
    </row>
    <row r="719" spans="1:60" s="2" customFormat="1">
      <c r="A719" s="1148"/>
      <c r="B719" s="1034"/>
      <c r="C719" s="1034"/>
      <c r="D719" s="1034"/>
      <c r="E719" s="1034"/>
      <c r="F719" s="1034"/>
      <c r="G719" s="1034"/>
      <c r="H719" s="1034"/>
      <c r="I719" s="1034"/>
      <c r="J719" s="1034"/>
      <c r="K719" s="1034"/>
      <c r="L719" s="1034"/>
      <c r="M719" s="1034"/>
      <c r="N719" s="1034"/>
      <c r="O719" s="1034"/>
      <c r="P719" s="1034"/>
      <c r="Q719" s="1034"/>
      <c r="R719" s="1034"/>
      <c r="S719" s="1034"/>
      <c r="T719" s="1034"/>
      <c r="U719" s="1034"/>
      <c r="V719" s="1034"/>
      <c r="W719" s="1034"/>
      <c r="X719" s="1034"/>
      <c r="Y719" s="1034"/>
      <c r="Z719" s="1034"/>
      <c r="AA719" s="1034"/>
      <c r="AB719" s="1034"/>
      <c r="AC719" s="1034"/>
      <c r="AD719" s="1034"/>
      <c r="AE719" s="1034"/>
      <c r="AF719" s="1034"/>
      <c r="AG719" s="1034"/>
      <c r="AH719" s="1034"/>
      <c r="AI719" s="1034"/>
      <c r="AJ719" s="1034"/>
      <c r="AK719" s="1034"/>
      <c r="AL719" s="1034"/>
      <c r="AM719" s="1034"/>
      <c r="AN719" s="1034"/>
      <c r="AO719" s="1034"/>
      <c r="AP719" s="1034"/>
      <c r="AQ719" s="1034"/>
      <c r="AR719" s="1034"/>
      <c r="AS719" s="1034"/>
      <c r="AT719" s="1034"/>
      <c r="AU719" s="1034"/>
      <c r="AV719" s="1034"/>
      <c r="AW719" s="1034"/>
      <c r="AX719" s="1034"/>
      <c r="AY719" s="1034"/>
      <c r="AZ719" s="1034"/>
      <c r="BA719" s="1034"/>
      <c r="BB719" s="1034"/>
      <c r="BC719" s="1034"/>
      <c r="BD719" s="1034"/>
      <c r="BE719" s="1034"/>
      <c r="BF719" s="1034"/>
      <c r="BG719" s="1034"/>
      <c r="BH719" s="1034"/>
    </row>
    <row r="720" spans="1:60" s="2" customFormat="1">
      <c r="A720" s="1148"/>
      <c r="B720" s="1034"/>
      <c r="C720" s="1034"/>
      <c r="D720" s="1034"/>
      <c r="E720" s="1034"/>
      <c r="F720" s="1034"/>
      <c r="G720" s="1034"/>
      <c r="H720" s="1034"/>
      <c r="I720" s="1034"/>
      <c r="J720" s="1034"/>
      <c r="K720" s="1034"/>
      <c r="L720" s="1034"/>
      <c r="M720" s="1034"/>
      <c r="N720" s="1034"/>
      <c r="O720" s="1034"/>
      <c r="P720" s="1034"/>
      <c r="Q720" s="1034"/>
      <c r="R720" s="1034"/>
      <c r="S720" s="1034"/>
      <c r="T720" s="1034"/>
      <c r="U720" s="1034"/>
      <c r="V720" s="1034"/>
      <c r="W720" s="1034"/>
      <c r="X720" s="1034"/>
      <c r="Y720" s="1034"/>
      <c r="Z720" s="1034"/>
      <c r="AA720" s="1034"/>
      <c r="AB720" s="1034"/>
      <c r="AC720" s="1034"/>
      <c r="AD720" s="1034"/>
      <c r="AE720" s="1034"/>
      <c r="AF720" s="1034"/>
      <c r="AG720" s="1034"/>
      <c r="AH720" s="1034"/>
      <c r="AI720" s="1034"/>
      <c r="AJ720" s="1034"/>
      <c r="AK720" s="1034"/>
      <c r="AL720" s="1034"/>
      <c r="AM720" s="1034"/>
      <c r="AN720" s="1034"/>
      <c r="AO720" s="1034"/>
      <c r="AP720" s="1034"/>
      <c r="AQ720" s="1034"/>
      <c r="AR720" s="1034"/>
      <c r="AS720" s="1034"/>
      <c r="AT720" s="1034"/>
      <c r="AU720" s="1034"/>
      <c r="AV720" s="1034"/>
      <c r="AW720" s="1034"/>
      <c r="AX720" s="1034"/>
      <c r="AY720" s="1034"/>
      <c r="AZ720" s="1034"/>
      <c r="BA720" s="1034"/>
      <c r="BB720" s="1034"/>
      <c r="BC720" s="1034"/>
      <c r="BD720" s="1034"/>
      <c r="BE720" s="1034"/>
      <c r="BF720" s="1034"/>
      <c r="BG720" s="1034"/>
      <c r="BH720" s="1034"/>
    </row>
    <row r="721" spans="1:60" s="2" customFormat="1">
      <c r="A721" s="1148"/>
      <c r="B721" s="1034"/>
      <c r="C721" s="1034"/>
      <c r="D721" s="1034"/>
      <c r="E721" s="1034"/>
      <c r="F721" s="1034"/>
      <c r="G721" s="1034"/>
      <c r="H721" s="1034"/>
      <c r="I721" s="1034"/>
      <c r="J721" s="1034"/>
      <c r="K721" s="1034"/>
      <c r="L721" s="1034"/>
      <c r="M721" s="1034"/>
      <c r="N721" s="1034"/>
      <c r="O721" s="1034"/>
      <c r="P721" s="1034"/>
      <c r="Q721" s="1034"/>
      <c r="R721" s="1034"/>
      <c r="S721" s="1034"/>
      <c r="T721" s="1034"/>
      <c r="U721" s="1034"/>
      <c r="V721" s="1034"/>
      <c r="W721" s="1034"/>
      <c r="X721" s="1034"/>
      <c r="Y721" s="1034"/>
      <c r="Z721" s="1034"/>
      <c r="AA721" s="1034"/>
      <c r="AB721" s="1034"/>
      <c r="AC721" s="1034"/>
      <c r="AD721" s="1034"/>
      <c r="AE721" s="1034"/>
      <c r="AF721" s="1034"/>
      <c r="AG721" s="1034"/>
      <c r="AH721" s="1034"/>
      <c r="AI721" s="1034"/>
      <c r="AJ721" s="1034"/>
      <c r="AK721" s="1034"/>
      <c r="AL721" s="1034"/>
      <c r="AM721" s="1034"/>
      <c r="AN721" s="1034"/>
      <c r="AO721" s="1034"/>
      <c r="AP721" s="1034"/>
      <c r="AQ721" s="1034"/>
      <c r="AR721" s="1034"/>
      <c r="AS721" s="1034"/>
      <c r="AT721" s="1034"/>
      <c r="AU721" s="1034"/>
      <c r="AV721" s="1034"/>
      <c r="AW721" s="1034"/>
      <c r="AX721" s="1034"/>
      <c r="AY721" s="1034"/>
      <c r="AZ721" s="1034"/>
      <c r="BA721" s="1034"/>
      <c r="BB721" s="1034"/>
      <c r="BC721" s="1034"/>
      <c r="BD721" s="1034"/>
      <c r="BE721" s="1034"/>
      <c r="BF721" s="1034"/>
      <c r="BG721" s="1034"/>
      <c r="BH721" s="1034"/>
    </row>
    <row r="722" spans="1:60" s="2" customFormat="1">
      <c r="A722" s="1148"/>
      <c r="B722" s="1034"/>
      <c r="C722" s="1034"/>
      <c r="D722" s="1034"/>
      <c r="E722" s="1034"/>
      <c r="F722" s="1034"/>
      <c r="G722" s="1034"/>
      <c r="H722" s="1034"/>
      <c r="I722" s="1034"/>
      <c r="J722" s="1034"/>
      <c r="K722" s="1034"/>
      <c r="L722" s="1034"/>
      <c r="M722" s="1034"/>
      <c r="N722" s="1034"/>
      <c r="O722" s="1034"/>
      <c r="P722" s="1034"/>
      <c r="Q722" s="1034"/>
      <c r="R722" s="1034"/>
      <c r="S722" s="1034"/>
      <c r="T722" s="1034"/>
      <c r="U722" s="1034"/>
      <c r="V722" s="1034"/>
      <c r="W722" s="1034"/>
      <c r="X722" s="1034"/>
      <c r="Y722" s="1034"/>
      <c r="Z722" s="1034"/>
      <c r="AA722" s="1034"/>
      <c r="AB722" s="1034"/>
      <c r="AC722" s="1034"/>
      <c r="AD722" s="1034"/>
      <c r="AE722" s="1034"/>
      <c r="AF722" s="1034"/>
      <c r="AG722" s="1034"/>
      <c r="AH722" s="1034"/>
      <c r="AI722" s="1034"/>
      <c r="AJ722" s="1034"/>
      <c r="AK722" s="1034"/>
      <c r="AL722" s="1034"/>
      <c r="AM722" s="1034"/>
      <c r="AN722" s="1034"/>
      <c r="AO722" s="1034"/>
      <c r="AP722" s="1034"/>
      <c r="AQ722" s="1034"/>
      <c r="AR722" s="1034"/>
      <c r="AS722" s="1034"/>
      <c r="AT722" s="1034"/>
      <c r="AU722" s="1034"/>
      <c r="AV722" s="1034"/>
      <c r="AW722" s="1034"/>
      <c r="AX722" s="1034"/>
      <c r="AY722" s="1034"/>
      <c r="AZ722" s="1034"/>
      <c r="BA722" s="1034"/>
      <c r="BB722" s="1034"/>
      <c r="BC722" s="1034"/>
      <c r="BD722" s="1034"/>
      <c r="BE722" s="1034"/>
      <c r="BF722" s="1034"/>
      <c r="BG722" s="1034"/>
      <c r="BH722" s="1034"/>
    </row>
    <row r="723" spans="1:60" s="2" customFormat="1">
      <c r="A723" s="1148"/>
      <c r="B723" s="1034"/>
      <c r="C723" s="1034"/>
      <c r="D723" s="1034"/>
      <c r="E723" s="1034"/>
      <c r="F723" s="1034"/>
      <c r="G723" s="1034"/>
      <c r="H723" s="1034"/>
      <c r="I723" s="1034"/>
      <c r="J723" s="1034"/>
      <c r="K723" s="1034"/>
      <c r="L723" s="1034"/>
      <c r="M723" s="1034"/>
      <c r="N723" s="1034"/>
      <c r="O723" s="1034"/>
      <c r="P723" s="1034"/>
      <c r="Q723" s="1034"/>
      <c r="R723" s="1034"/>
      <c r="S723" s="1034"/>
      <c r="T723" s="1034"/>
      <c r="U723" s="1034"/>
      <c r="V723" s="1034"/>
      <c r="W723" s="1034"/>
      <c r="X723" s="1034"/>
      <c r="Y723" s="1034"/>
      <c r="Z723" s="1034"/>
      <c r="AA723" s="1034"/>
      <c r="AB723" s="1034"/>
      <c r="AC723" s="1034"/>
      <c r="AD723" s="1034"/>
      <c r="AE723" s="1034"/>
      <c r="AF723" s="1034"/>
      <c r="AG723" s="1034"/>
      <c r="AH723" s="1034"/>
      <c r="AI723" s="1034"/>
      <c r="AJ723" s="1034"/>
      <c r="AK723" s="1034"/>
      <c r="AL723" s="1034"/>
      <c r="AM723" s="1034"/>
      <c r="AN723" s="1034"/>
      <c r="AO723" s="1034"/>
      <c r="AP723" s="1034"/>
      <c r="AQ723" s="1034"/>
      <c r="AR723" s="1034"/>
      <c r="AS723" s="1034"/>
      <c r="AT723" s="1034"/>
      <c r="AU723" s="1034"/>
      <c r="AV723" s="1034"/>
      <c r="AW723" s="1034"/>
      <c r="AX723" s="1034"/>
      <c r="AY723" s="1034"/>
      <c r="AZ723" s="1034"/>
      <c r="BA723" s="1034"/>
      <c r="BB723" s="1034"/>
      <c r="BC723" s="1034"/>
      <c r="BD723" s="1034"/>
      <c r="BE723" s="1034"/>
      <c r="BF723" s="1034"/>
      <c r="BG723" s="1034"/>
      <c r="BH723" s="1034"/>
    </row>
    <row r="724" spans="1:60" s="2" customFormat="1">
      <c r="A724" s="1148"/>
      <c r="B724" s="1034"/>
      <c r="C724" s="1034"/>
      <c r="D724" s="1034"/>
      <c r="E724" s="1034"/>
      <c r="F724" s="1034"/>
      <c r="G724" s="1034"/>
      <c r="H724" s="1034"/>
      <c r="I724" s="1034"/>
      <c r="J724" s="1034"/>
      <c r="K724" s="1034"/>
      <c r="L724" s="1034"/>
      <c r="M724" s="1034"/>
      <c r="N724" s="1034"/>
      <c r="O724" s="1034"/>
      <c r="P724" s="1034"/>
      <c r="Q724" s="1034"/>
      <c r="R724" s="1034"/>
      <c r="S724" s="1034"/>
      <c r="T724" s="1034"/>
      <c r="U724" s="1034"/>
      <c r="V724" s="1034"/>
      <c r="W724" s="1034"/>
      <c r="X724" s="1034"/>
      <c r="Y724" s="1034"/>
      <c r="Z724" s="1034"/>
      <c r="AA724" s="1034"/>
      <c r="AB724" s="1034"/>
      <c r="AC724" s="1034"/>
      <c r="AD724" s="1034"/>
      <c r="AE724" s="1034"/>
      <c r="AF724" s="1034"/>
      <c r="AG724" s="1034"/>
      <c r="AH724" s="1034"/>
      <c r="AI724" s="1034"/>
      <c r="AJ724" s="1034"/>
      <c r="AK724" s="1034"/>
      <c r="AL724" s="1034"/>
      <c r="AM724" s="1034"/>
      <c r="AN724" s="1034"/>
      <c r="AO724" s="1034"/>
      <c r="AP724" s="1034"/>
      <c r="AQ724" s="1034"/>
      <c r="AR724" s="1034"/>
      <c r="AS724" s="1034"/>
      <c r="AT724" s="1034"/>
      <c r="AU724" s="1034"/>
      <c r="AV724" s="1034"/>
      <c r="AW724" s="1034"/>
      <c r="AX724" s="1034"/>
      <c r="AY724" s="1034"/>
      <c r="AZ724" s="1034"/>
      <c r="BA724" s="1034"/>
      <c r="BB724" s="1034"/>
      <c r="BC724" s="1034"/>
      <c r="BD724" s="1034"/>
      <c r="BE724" s="1034"/>
      <c r="BF724" s="1034"/>
      <c r="BG724" s="1034"/>
      <c r="BH724" s="1034"/>
    </row>
    <row r="725" spans="1:60" s="2" customFormat="1">
      <c r="A725" s="1148"/>
      <c r="B725" s="1034"/>
      <c r="C725" s="1034"/>
      <c r="D725" s="1034"/>
      <c r="E725" s="1034"/>
      <c r="F725" s="1034"/>
      <c r="G725" s="1034"/>
      <c r="H725" s="1034"/>
      <c r="I725" s="1034"/>
      <c r="J725" s="1034"/>
      <c r="K725" s="1034"/>
      <c r="L725" s="1034"/>
      <c r="M725" s="1034"/>
      <c r="N725" s="1034"/>
      <c r="O725" s="1034"/>
      <c r="P725" s="1034"/>
      <c r="Q725" s="1034"/>
      <c r="R725" s="1034"/>
      <c r="S725" s="1034"/>
      <c r="T725" s="1034"/>
      <c r="U725" s="1034"/>
      <c r="V725" s="1034"/>
      <c r="W725" s="1034"/>
      <c r="X725" s="1034"/>
      <c r="Y725" s="1034"/>
      <c r="Z725" s="1034"/>
      <c r="AA725" s="1034"/>
      <c r="AB725" s="1034"/>
      <c r="AC725" s="1034"/>
      <c r="AD725" s="1034"/>
      <c r="AE725" s="1034"/>
      <c r="AF725" s="1034"/>
      <c r="AG725" s="1034"/>
      <c r="AH725" s="1034"/>
      <c r="AI725" s="1034"/>
      <c r="AJ725" s="1034"/>
      <c r="AK725" s="1034"/>
      <c r="AL725" s="1034"/>
      <c r="AM725" s="1034"/>
      <c r="AN725" s="1034"/>
      <c r="AO725" s="1034"/>
      <c r="AP725" s="1034"/>
      <c r="AQ725" s="1034"/>
      <c r="AR725" s="1034"/>
      <c r="AS725" s="1034"/>
      <c r="AT725" s="1034"/>
      <c r="AU725" s="1034"/>
      <c r="AV725" s="1034"/>
      <c r="AW725" s="1034"/>
      <c r="AX725" s="1034"/>
      <c r="AY725" s="1034"/>
      <c r="AZ725" s="1034"/>
      <c r="BA725" s="1034"/>
      <c r="BB725" s="1034"/>
      <c r="BC725" s="1034"/>
      <c r="BD725" s="1034"/>
      <c r="BE725" s="1034"/>
      <c r="BF725" s="1034"/>
      <c r="BG725" s="1034"/>
      <c r="BH725" s="1034"/>
    </row>
    <row r="726" spans="1:60" s="2" customFormat="1">
      <c r="A726" s="1148"/>
      <c r="B726" s="1034"/>
      <c r="C726" s="1034"/>
      <c r="D726" s="1034"/>
      <c r="E726" s="1034"/>
      <c r="F726" s="1034"/>
      <c r="G726" s="1034"/>
      <c r="H726" s="1034"/>
      <c r="I726" s="1034"/>
      <c r="J726" s="1034"/>
      <c r="K726" s="1034"/>
      <c r="L726" s="1034"/>
      <c r="M726" s="1034"/>
      <c r="N726" s="1034"/>
      <c r="O726" s="1034"/>
      <c r="P726" s="1034"/>
      <c r="Q726" s="1034"/>
      <c r="R726" s="1034"/>
      <c r="S726" s="1034"/>
      <c r="T726" s="1034"/>
      <c r="U726" s="1034"/>
      <c r="V726" s="1034"/>
      <c r="W726" s="1034"/>
      <c r="X726" s="1034"/>
      <c r="Y726" s="1034"/>
      <c r="Z726" s="1034"/>
      <c r="AA726" s="1034"/>
      <c r="AB726" s="1034"/>
      <c r="AC726" s="1034"/>
      <c r="AD726" s="1034"/>
      <c r="AE726" s="1034"/>
      <c r="AF726" s="1034"/>
      <c r="AG726" s="1034"/>
      <c r="AH726" s="1034"/>
      <c r="AI726" s="1034"/>
      <c r="AJ726" s="1034"/>
      <c r="AK726" s="1034"/>
      <c r="AL726" s="1034"/>
      <c r="AM726" s="1034"/>
      <c r="AN726" s="1034"/>
      <c r="AO726" s="1034"/>
      <c r="AP726" s="1034"/>
      <c r="AQ726" s="1034"/>
      <c r="AR726" s="1034"/>
      <c r="AS726" s="1034"/>
      <c r="AT726" s="1034"/>
      <c r="AU726" s="1034"/>
      <c r="AV726" s="1034"/>
      <c r="AW726" s="1034"/>
      <c r="AX726" s="1034"/>
      <c r="AY726" s="1034"/>
      <c r="AZ726" s="1034"/>
      <c r="BA726" s="1034"/>
      <c r="BB726" s="1034"/>
      <c r="BC726" s="1034"/>
      <c r="BD726" s="1034"/>
      <c r="BE726" s="1034"/>
      <c r="BF726" s="1034"/>
      <c r="BG726" s="1034"/>
      <c r="BH726" s="1034"/>
    </row>
    <row r="727" spans="1:60" s="2" customFormat="1">
      <c r="A727" s="1148"/>
      <c r="B727" s="1034"/>
      <c r="C727" s="1034"/>
      <c r="D727" s="1034"/>
      <c r="E727" s="1034"/>
      <c r="F727" s="1034"/>
      <c r="G727" s="1034"/>
      <c r="H727" s="1034"/>
      <c r="I727" s="1034"/>
      <c r="J727" s="1034"/>
      <c r="K727" s="1034"/>
      <c r="L727" s="1034"/>
      <c r="M727" s="1034"/>
      <c r="N727" s="1034"/>
      <c r="O727" s="1034"/>
      <c r="P727" s="1034"/>
      <c r="Q727" s="1034"/>
      <c r="R727" s="1034"/>
      <c r="S727" s="1034"/>
      <c r="T727" s="1034"/>
      <c r="U727" s="1034"/>
      <c r="V727" s="1034"/>
      <c r="W727" s="1034"/>
      <c r="X727" s="1034"/>
      <c r="Y727" s="1034"/>
      <c r="Z727" s="1034"/>
      <c r="AA727" s="1034"/>
      <c r="AB727" s="1034"/>
      <c r="AC727" s="1034"/>
      <c r="AD727" s="1034"/>
      <c r="AE727" s="1034"/>
      <c r="AF727" s="1034"/>
      <c r="AG727" s="1034"/>
      <c r="AH727" s="1034"/>
      <c r="AI727" s="1034"/>
      <c r="AJ727" s="1034"/>
      <c r="AK727" s="1034"/>
      <c r="AL727" s="1034"/>
      <c r="AM727" s="1034"/>
      <c r="AN727" s="1034"/>
      <c r="AO727" s="1034"/>
      <c r="AP727" s="1034"/>
      <c r="AQ727" s="1034"/>
      <c r="AR727" s="1034"/>
      <c r="AS727" s="1034"/>
      <c r="AT727" s="1034"/>
      <c r="AU727" s="1034"/>
      <c r="AV727" s="1034"/>
      <c r="AW727" s="1034"/>
      <c r="AX727" s="1034"/>
      <c r="AY727" s="1034"/>
      <c r="AZ727" s="1034"/>
      <c r="BA727" s="1034"/>
      <c r="BB727" s="1034"/>
      <c r="BC727" s="1034"/>
      <c r="BD727" s="1034"/>
      <c r="BE727" s="1034"/>
      <c r="BF727" s="1034"/>
      <c r="BG727" s="1034"/>
      <c r="BH727" s="1034"/>
    </row>
    <row r="728" spans="1:60" s="2" customFormat="1">
      <c r="A728" s="1148"/>
      <c r="B728" s="1034"/>
      <c r="C728" s="1034"/>
      <c r="D728" s="1034"/>
      <c r="E728" s="1034"/>
      <c r="F728" s="1034"/>
      <c r="G728" s="1034"/>
      <c r="H728" s="1034"/>
      <c r="I728" s="1034"/>
      <c r="J728" s="1034"/>
      <c r="K728" s="1034"/>
      <c r="L728" s="1034"/>
      <c r="M728" s="1034"/>
      <c r="N728" s="1034"/>
      <c r="O728" s="1034"/>
      <c r="P728" s="1034"/>
      <c r="Q728" s="1034"/>
      <c r="R728" s="1034"/>
      <c r="S728" s="1034"/>
      <c r="T728" s="1034"/>
      <c r="U728" s="1034"/>
      <c r="V728" s="1034"/>
      <c r="W728" s="1034"/>
      <c r="X728" s="1034"/>
      <c r="Y728" s="1034"/>
      <c r="Z728" s="1034"/>
      <c r="AA728" s="1034"/>
      <c r="AB728" s="1034"/>
      <c r="AC728" s="1034"/>
      <c r="AD728" s="1034"/>
      <c r="AE728" s="1034"/>
      <c r="AF728" s="1034"/>
      <c r="AG728" s="1034"/>
      <c r="AH728" s="1034"/>
      <c r="AI728" s="1034"/>
      <c r="AJ728" s="1034"/>
      <c r="AK728" s="1034"/>
      <c r="AL728" s="1034"/>
      <c r="AM728" s="1034"/>
      <c r="AN728" s="1034"/>
      <c r="AO728" s="1034"/>
      <c r="AP728" s="1034"/>
      <c r="AQ728" s="1034"/>
      <c r="AR728" s="1034"/>
      <c r="AS728" s="1034"/>
      <c r="AT728" s="1034"/>
      <c r="AU728" s="1034"/>
      <c r="AV728" s="1034"/>
      <c r="AW728" s="1034"/>
      <c r="AX728" s="1034"/>
      <c r="AY728" s="1034"/>
      <c r="AZ728" s="1034"/>
      <c r="BA728" s="1034"/>
      <c r="BB728" s="1034"/>
      <c r="BC728" s="1034"/>
      <c r="BD728" s="1034"/>
      <c r="BE728" s="1034"/>
      <c r="BF728" s="1034"/>
      <c r="BG728" s="1034"/>
      <c r="BH728" s="1034"/>
    </row>
    <row r="729" spans="1:60" s="2" customFormat="1">
      <c r="A729" s="1148"/>
      <c r="B729" s="1034"/>
      <c r="C729" s="1034"/>
      <c r="D729" s="1034"/>
      <c r="E729" s="1034"/>
      <c r="F729" s="1034"/>
      <c r="G729" s="1034"/>
      <c r="H729" s="1034"/>
      <c r="I729" s="1034"/>
      <c r="J729" s="1034"/>
      <c r="K729" s="1034"/>
      <c r="L729" s="1034"/>
      <c r="M729" s="1034"/>
      <c r="N729" s="1034"/>
      <c r="O729" s="1034"/>
      <c r="P729" s="1034"/>
      <c r="Q729" s="1034"/>
      <c r="R729" s="1034"/>
      <c r="S729" s="1034"/>
      <c r="T729" s="1034"/>
      <c r="U729" s="1034"/>
      <c r="V729" s="1034"/>
      <c r="W729" s="1034"/>
      <c r="X729" s="1034"/>
      <c r="Y729" s="1034"/>
      <c r="Z729" s="1034"/>
      <c r="AA729" s="1034"/>
      <c r="AB729" s="1034"/>
      <c r="AC729" s="1034"/>
      <c r="AD729" s="1034"/>
      <c r="AE729" s="1034"/>
      <c r="AF729" s="1034"/>
      <c r="AG729" s="1034"/>
      <c r="AH729" s="1034"/>
      <c r="AI729" s="1034"/>
      <c r="AJ729" s="1034"/>
      <c r="AK729" s="1034"/>
      <c r="AL729" s="1034"/>
      <c r="AM729" s="1034"/>
      <c r="AN729" s="1034"/>
      <c r="AO729" s="1034"/>
      <c r="AP729" s="1034"/>
      <c r="AQ729" s="1034"/>
      <c r="AR729" s="1034"/>
      <c r="AS729" s="1034"/>
      <c r="AT729" s="1034"/>
      <c r="AU729" s="1034"/>
      <c r="AV729" s="1034"/>
      <c r="AW729" s="1034"/>
      <c r="AX729" s="1034"/>
      <c r="AY729" s="1034"/>
      <c r="AZ729" s="1034"/>
      <c r="BA729" s="1034"/>
      <c r="BB729" s="1034"/>
      <c r="BC729" s="1034"/>
      <c r="BD729" s="1034"/>
      <c r="BE729" s="1034"/>
      <c r="BF729" s="1034"/>
      <c r="BG729" s="1034"/>
      <c r="BH729" s="1034"/>
    </row>
    <row r="730" spans="1:60" s="2" customFormat="1">
      <c r="A730" s="1148"/>
      <c r="B730" s="1034"/>
      <c r="C730" s="1034"/>
      <c r="D730" s="1034"/>
      <c r="E730" s="1034"/>
      <c r="F730" s="1034"/>
      <c r="G730" s="1034"/>
      <c r="H730" s="1034"/>
      <c r="I730" s="1034"/>
      <c r="J730" s="1034"/>
      <c r="K730" s="1034"/>
      <c r="L730" s="1034"/>
      <c r="M730" s="1034"/>
      <c r="N730" s="1034"/>
      <c r="O730" s="1034"/>
      <c r="P730" s="1034"/>
      <c r="Q730" s="1034"/>
      <c r="R730" s="1034"/>
      <c r="S730" s="1034"/>
      <c r="T730" s="1034"/>
      <c r="U730" s="1034"/>
      <c r="V730" s="1034"/>
      <c r="W730" s="1034"/>
      <c r="X730" s="1034"/>
      <c r="Y730" s="1034"/>
      <c r="Z730" s="1034"/>
      <c r="AA730" s="1034"/>
      <c r="AB730" s="1034"/>
      <c r="AC730" s="1034"/>
      <c r="AD730" s="1034"/>
      <c r="AE730" s="1034"/>
      <c r="AF730" s="1034"/>
      <c r="AG730" s="1034"/>
      <c r="AH730" s="1034"/>
      <c r="AI730" s="1034"/>
      <c r="AJ730" s="1034"/>
      <c r="AK730" s="1034"/>
      <c r="AL730" s="1034"/>
      <c r="AM730" s="1034"/>
      <c r="AN730" s="1034"/>
      <c r="AO730" s="1034"/>
      <c r="AP730" s="1034"/>
      <c r="AQ730" s="1034"/>
      <c r="AR730" s="1034"/>
      <c r="AS730" s="1034"/>
      <c r="AT730" s="1034"/>
      <c r="AU730" s="1034"/>
      <c r="AV730" s="1034"/>
      <c r="AW730" s="1034"/>
      <c r="AX730" s="1034"/>
      <c r="AY730" s="1034"/>
      <c r="AZ730" s="1034"/>
      <c r="BA730" s="1034"/>
      <c r="BB730" s="1034"/>
      <c r="BC730" s="1034"/>
      <c r="BD730" s="1034"/>
      <c r="BE730" s="1034"/>
      <c r="BF730" s="1034"/>
      <c r="BG730" s="1034"/>
      <c r="BH730" s="1034"/>
    </row>
    <row r="731" spans="1:60" s="2" customFormat="1">
      <c r="A731" s="1148"/>
      <c r="B731" s="1034"/>
      <c r="C731" s="1034"/>
      <c r="D731" s="1034"/>
      <c r="E731" s="1034"/>
      <c r="F731" s="1034"/>
      <c r="G731" s="1034"/>
      <c r="H731" s="1034"/>
      <c r="I731" s="1034"/>
      <c r="J731" s="1034"/>
      <c r="K731" s="1034"/>
      <c r="L731" s="1034"/>
      <c r="M731" s="1034"/>
      <c r="N731" s="1034"/>
      <c r="O731" s="1034"/>
      <c r="P731" s="1034"/>
      <c r="Q731" s="1034"/>
      <c r="R731" s="1034"/>
      <c r="S731" s="1034"/>
      <c r="T731" s="1034"/>
      <c r="U731" s="1034"/>
      <c r="V731" s="1034"/>
      <c r="W731" s="1034"/>
      <c r="X731" s="1034"/>
      <c r="Y731" s="1034"/>
      <c r="Z731" s="1034"/>
      <c r="AA731" s="1034"/>
      <c r="AB731" s="1034"/>
      <c r="AC731" s="1034"/>
      <c r="AD731" s="1034"/>
      <c r="AE731" s="1034"/>
      <c r="AF731" s="1034"/>
      <c r="AG731" s="1034"/>
      <c r="AH731" s="1034"/>
      <c r="AI731" s="1034"/>
      <c r="AJ731" s="1034"/>
      <c r="AK731" s="1034"/>
      <c r="AL731" s="1034"/>
      <c r="AM731" s="1034"/>
      <c r="AN731" s="1034"/>
      <c r="AO731" s="1034"/>
      <c r="AP731" s="1034"/>
      <c r="AQ731" s="1034"/>
      <c r="AR731" s="1034"/>
      <c r="AS731" s="1034"/>
      <c r="AT731" s="1034"/>
      <c r="AU731" s="1034"/>
      <c r="AV731" s="1034"/>
      <c r="AW731" s="1034"/>
      <c r="AX731" s="1034"/>
      <c r="AY731" s="1034"/>
      <c r="AZ731" s="1034"/>
      <c r="BA731" s="1034"/>
      <c r="BB731" s="1034"/>
      <c r="BC731" s="1034"/>
      <c r="BD731" s="1034"/>
      <c r="BE731" s="1034"/>
      <c r="BF731" s="1034"/>
      <c r="BG731" s="1034"/>
      <c r="BH731" s="1034"/>
    </row>
    <row r="732" spans="1:60" s="2" customFormat="1">
      <c r="A732" s="1148"/>
      <c r="B732" s="1034"/>
      <c r="C732" s="1034"/>
      <c r="D732" s="1034"/>
      <c r="E732" s="1034"/>
      <c r="F732" s="1034"/>
      <c r="G732" s="1034"/>
      <c r="H732" s="1034"/>
      <c r="I732" s="1034"/>
      <c r="J732" s="1034"/>
      <c r="K732" s="1034"/>
      <c r="L732" s="1034"/>
      <c r="M732" s="1034"/>
      <c r="N732" s="1034"/>
      <c r="O732" s="1034"/>
      <c r="P732" s="1034"/>
      <c r="Q732" s="1034"/>
      <c r="R732" s="1034"/>
      <c r="S732" s="1034"/>
      <c r="T732" s="1034"/>
      <c r="U732" s="1034"/>
      <c r="V732" s="1034"/>
      <c r="W732" s="1034"/>
      <c r="X732" s="1034"/>
      <c r="Y732" s="1034"/>
      <c r="Z732" s="1034"/>
      <c r="AA732" s="1034"/>
      <c r="AB732" s="1034"/>
      <c r="AC732" s="1034"/>
      <c r="AD732" s="1034"/>
      <c r="AE732" s="1034"/>
      <c r="AF732" s="1034"/>
      <c r="AG732" s="1034"/>
      <c r="AH732" s="1034"/>
      <c r="AI732" s="1034"/>
      <c r="AJ732" s="1034"/>
      <c r="AK732" s="1034"/>
      <c r="AL732" s="1034"/>
      <c r="AM732" s="1034"/>
      <c r="AN732" s="1034"/>
      <c r="AO732" s="1034"/>
      <c r="AP732" s="1034"/>
      <c r="AQ732" s="1034"/>
      <c r="AR732" s="1034"/>
      <c r="AS732" s="1034"/>
      <c r="AT732" s="1034"/>
      <c r="AU732" s="1034"/>
      <c r="AV732" s="1034"/>
      <c r="AW732" s="1034"/>
      <c r="AX732" s="1034"/>
      <c r="AY732" s="1034"/>
      <c r="AZ732" s="1034"/>
      <c r="BA732" s="1034"/>
      <c r="BB732" s="1034"/>
      <c r="BC732" s="1034"/>
      <c r="BD732" s="1034"/>
      <c r="BE732" s="1034"/>
      <c r="BF732" s="1034"/>
      <c r="BG732" s="1034"/>
      <c r="BH732" s="1034"/>
    </row>
    <row r="733" spans="1:60" s="2" customFormat="1">
      <c r="A733" s="1148"/>
      <c r="B733" s="1034"/>
      <c r="C733" s="1034"/>
      <c r="D733" s="1034"/>
      <c r="E733" s="1034"/>
      <c r="F733" s="1034"/>
      <c r="G733" s="1034"/>
      <c r="H733" s="1034"/>
      <c r="I733" s="1034"/>
      <c r="J733" s="1034"/>
      <c r="K733" s="1034"/>
      <c r="L733" s="1034"/>
      <c r="M733" s="1034"/>
      <c r="N733" s="1034"/>
      <c r="O733" s="1034"/>
      <c r="P733" s="1034"/>
      <c r="Q733" s="1034"/>
      <c r="R733" s="1034"/>
      <c r="S733" s="1034"/>
      <c r="T733" s="1034"/>
      <c r="U733" s="1034"/>
      <c r="V733" s="1034"/>
      <c r="W733" s="1034"/>
      <c r="X733" s="1034"/>
      <c r="Y733" s="1034"/>
      <c r="Z733" s="1034"/>
      <c r="AA733" s="1034"/>
      <c r="AB733" s="1034"/>
      <c r="AC733" s="1034"/>
      <c r="AD733" s="1034"/>
      <c r="AE733" s="1034"/>
      <c r="AF733" s="1034"/>
      <c r="AG733" s="1034"/>
      <c r="AH733" s="1034"/>
      <c r="AI733" s="1034"/>
      <c r="AJ733" s="1034"/>
      <c r="AK733" s="1034"/>
      <c r="AL733" s="1034"/>
      <c r="AM733" s="1034"/>
      <c r="AN733" s="1034"/>
      <c r="AO733" s="1034"/>
      <c r="AP733" s="1034"/>
      <c r="AQ733" s="1034"/>
      <c r="AR733" s="1034"/>
      <c r="AS733" s="1034"/>
      <c r="AT733" s="1034"/>
      <c r="AU733" s="1034"/>
      <c r="AV733" s="1034"/>
      <c r="AW733" s="1034"/>
      <c r="AX733" s="1034"/>
      <c r="AY733" s="1034"/>
      <c r="AZ733" s="1034"/>
      <c r="BA733" s="1034"/>
      <c r="BB733" s="1034"/>
      <c r="BC733" s="1034"/>
      <c r="BD733" s="1034"/>
      <c r="BE733" s="1034"/>
      <c r="BF733" s="1034"/>
      <c r="BG733" s="1034"/>
      <c r="BH733" s="1034"/>
    </row>
    <row r="734" spans="1:60" s="2" customFormat="1">
      <c r="A734" s="1148"/>
      <c r="B734" s="1034"/>
      <c r="C734" s="1034"/>
      <c r="D734" s="1034"/>
      <c r="E734" s="1034"/>
      <c r="F734" s="1034"/>
      <c r="G734" s="1034"/>
      <c r="H734" s="1034"/>
      <c r="I734" s="1034"/>
      <c r="J734" s="1034"/>
      <c r="K734" s="1034"/>
      <c r="L734" s="1034"/>
      <c r="M734" s="1034"/>
      <c r="N734" s="1034"/>
      <c r="O734" s="1034"/>
      <c r="P734" s="1034"/>
      <c r="Q734" s="1034"/>
      <c r="R734" s="1034"/>
      <c r="S734" s="1034"/>
      <c r="T734" s="1034"/>
      <c r="U734" s="1034"/>
      <c r="V734" s="1034"/>
      <c r="W734" s="1034"/>
      <c r="X734" s="1034"/>
      <c r="Y734" s="1034"/>
      <c r="Z734" s="1034"/>
      <c r="AA734" s="1034"/>
      <c r="AB734" s="1034"/>
      <c r="AC734" s="1034"/>
      <c r="AD734" s="1034"/>
      <c r="AE734" s="1034"/>
      <c r="AF734" s="1034"/>
      <c r="AG734" s="1034"/>
      <c r="AH734" s="1034"/>
      <c r="AI734" s="1034"/>
      <c r="AJ734" s="1034"/>
      <c r="AK734" s="1034"/>
      <c r="AL734" s="1034"/>
      <c r="AM734" s="1034"/>
      <c r="AN734" s="1034"/>
      <c r="AO734" s="1034"/>
      <c r="AP734" s="1034"/>
      <c r="AQ734" s="1034"/>
      <c r="AR734" s="1034"/>
      <c r="AS734" s="1034"/>
      <c r="AT734" s="1034"/>
      <c r="AU734" s="1034"/>
      <c r="AV734" s="1034"/>
      <c r="AW734" s="1034"/>
      <c r="AX734" s="1034"/>
      <c r="AY734" s="1034"/>
      <c r="AZ734" s="1034"/>
      <c r="BA734" s="1034"/>
      <c r="BB734" s="1034"/>
      <c r="BC734" s="1034"/>
      <c r="BD734" s="1034"/>
      <c r="BE734" s="1034"/>
      <c r="BF734" s="1034"/>
      <c r="BG734" s="1034"/>
      <c r="BH734" s="1034"/>
    </row>
    <row r="735" spans="1:60" s="2" customFormat="1">
      <c r="A735" s="1148"/>
      <c r="B735" s="1034"/>
      <c r="C735" s="1034"/>
      <c r="D735" s="1034"/>
      <c r="E735" s="1034"/>
      <c r="F735" s="1034"/>
      <c r="G735" s="1034"/>
      <c r="H735" s="1034"/>
      <c r="I735" s="1034"/>
      <c r="J735" s="1034"/>
      <c r="K735" s="1034"/>
      <c r="L735" s="1034"/>
      <c r="M735" s="1034"/>
      <c r="N735" s="1034"/>
      <c r="O735" s="1034"/>
      <c r="P735" s="1034"/>
      <c r="Q735" s="1034"/>
      <c r="R735" s="1034"/>
      <c r="S735" s="1034"/>
      <c r="T735" s="1034"/>
      <c r="U735" s="1034"/>
      <c r="V735" s="1034"/>
      <c r="W735" s="1034"/>
      <c r="X735" s="1034"/>
      <c r="Y735" s="1034"/>
      <c r="Z735" s="1034"/>
      <c r="AA735" s="1034"/>
      <c r="AB735" s="1034"/>
      <c r="AC735" s="1034"/>
      <c r="AD735" s="1034"/>
      <c r="AE735" s="1034"/>
      <c r="AF735" s="1034"/>
      <c r="AG735" s="1034"/>
      <c r="AH735" s="1034"/>
      <c r="AI735" s="1034"/>
      <c r="AJ735" s="1034"/>
      <c r="AK735" s="1034"/>
      <c r="AL735" s="1034"/>
      <c r="AM735" s="1034"/>
      <c r="AN735" s="1034"/>
      <c r="AO735" s="1034"/>
      <c r="AP735" s="1034"/>
      <c r="AQ735" s="1034"/>
      <c r="AR735" s="1034"/>
      <c r="AS735" s="1034"/>
      <c r="AT735" s="1034"/>
      <c r="AU735" s="1034"/>
      <c r="AV735" s="1034"/>
      <c r="AW735" s="1034"/>
      <c r="AX735" s="1034"/>
      <c r="AY735" s="1034"/>
      <c r="AZ735" s="1034"/>
      <c r="BA735" s="1034"/>
      <c r="BB735" s="1034"/>
      <c r="BC735" s="1034"/>
      <c r="BD735" s="1034"/>
      <c r="BE735" s="1034"/>
      <c r="BF735" s="1034"/>
      <c r="BG735" s="1034"/>
      <c r="BH735" s="1034"/>
    </row>
    <row r="736" spans="1:60" s="2" customFormat="1">
      <c r="A736" s="1148"/>
      <c r="B736" s="1034"/>
      <c r="C736" s="1034"/>
      <c r="D736" s="1034"/>
      <c r="E736" s="1034"/>
      <c r="F736" s="1034"/>
      <c r="G736" s="1034"/>
      <c r="H736" s="1034"/>
      <c r="I736" s="1034"/>
      <c r="J736" s="1034"/>
      <c r="K736" s="1034"/>
      <c r="L736" s="1034"/>
      <c r="M736" s="1034"/>
      <c r="N736" s="1034"/>
      <c r="O736" s="1034"/>
      <c r="P736" s="1034"/>
      <c r="Q736" s="1034"/>
      <c r="R736" s="1034"/>
      <c r="S736" s="1034"/>
      <c r="T736" s="1034"/>
      <c r="U736" s="1034"/>
      <c r="V736" s="1034"/>
      <c r="W736" s="1034"/>
      <c r="X736" s="1034"/>
      <c r="Y736" s="1034"/>
      <c r="Z736" s="1034"/>
      <c r="AA736" s="1034"/>
      <c r="AB736" s="1034"/>
      <c r="AC736" s="1034"/>
      <c r="AD736" s="1034"/>
      <c r="AE736" s="1034"/>
      <c r="AF736" s="1034"/>
      <c r="AG736" s="1034"/>
      <c r="AH736" s="1034"/>
      <c r="AI736" s="1034"/>
      <c r="AJ736" s="1034"/>
      <c r="AK736" s="1034"/>
      <c r="AL736" s="1034"/>
      <c r="AM736" s="1034"/>
      <c r="AN736" s="1034"/>
      <c r="AO736" s="1034"/>
      <c r="AP736" s="1034"/>
      <c r="AQ736" s="1034"/>
      <c r="AR736" s="1034"/>
      <c r="AS736" s="1034"/>
      <c r="AT736" s="1034"/>
      <c r="AU736" s="1034"/>
      <c r="AV736" s="1034"/>
      <c r="AW736" s="1034"/>
      <c r="AX736" s="1034"/>
      <c r="AY736" s="1034"/>
      <c r="AZ736" s="1034"/>
      <c r="BA736" s="1034"/>
      <c r="BB736" s="1034"/>
      <c r="BC736" s="1034"/>
      <c r="BD736" s="1034"/>
      <c r="BE736" s="1034"/>
      <c r="BF736" s="1034"/>
      <c r="BG736" s="1034"/>
      <c r="BH736" s="1034"/>
    </row>
    <row r="737" spans="1:60" s="2" customFormat="1">
      <c r="A737" s="1148"/>
      <c r="B737" s="1034"/>
      <c r="C737" s="1034"/>
      <c r="D737" s="1034"/>
      <c r="E737" s="1034"/>
      <c r="F737" s="1034"/>
      <c r="G737" s="1034"/>
      <c r="H737" s="1034"/>
      <c r="I737" s="1034"/>
      <c r="J737" s="1034"/>
      <c r="K737" s="1034"/>
      <c r="L737" s="1034"/>
      <c r="M737" s="1034"/>
      <c r="N737" s="1034"/>
      <c r="O737" s="1034"/>
      <c r="P737" s="1034"/>
      <c r="Q737" s="1034"/>
      <c r="R737" s="1034"/>
      <c r="S737" s="1034"/>
      <c r="T737" s="1034"/>
      <c r="U737" s="1034"/>
      <c r="V737" s="1034"/>
      <c r="W737" s="1034"/>
      <c r="X737" s="1034"/>
      <c r="Y737" s="1034"/>
      <c r="Z737" s="1034"/>
      <c r="AA737" s="1034"/>
      <c r="AB737" s="1034"/>
      <c r="AC737" s="1034"/>
      <c r="AD737" s="1034"/>
      <c r="AE737" s="1034"/>
      <c r="AF737" s="1034"/>
      <c r="AG737" s="1034"/>
      <c r="AH737" s="1034"/>
      <c r="AI737" s="1034"/>
      <c r="AJ737" s="1034"/>
      <c r="AK737" s="1034"/>
      <c r="AL737" s="1034"/>
      <c r="AM737" s="1034"/>
      <c r="AN737" s="1034"/>
      <c r="AO737" s="1034"/>
      <c r="AP737" s="1034"/>
      <c r="AQ737" s="1034"/>
      <c r="AR737" s="1034"/>
      <c r="AS737" s="1034"/>
      <c r="AT737" s="1034"/>
      <c r="AU737" s="1034"/>
      <c r="AV737" s="1034"/>
      <c r="AW737" s="1034"/>
      <c r="AX737" s="1034"/>
      <c r="AY737" s="1034"/>
      <c r="AZ737" s="1034"/>
      <c r="BA737" s="1034"/>
      <c r="BB737" s="1034"/>
      <c r="BC737" s="1034"/>
      <c r="BD737" s="1034"/>
      <c r="BE737" s="1034"/>
      <c r="BF737" s="1034"/>
      <c r="BG737" s="1034"/>
      <c r="BH737" s="1034"/>
    </row>
    <row r="738" spans="1:60" s="2" customFormat="1">
      <c r="A738" s="1148"/>
      <c r="B738" s="1034"/>
      <c r="C738" s="1034"/>
      <c r="D738" s="1034"/>
      <c r="E738" s="1034"/>
      <c r="F738" s="1034"/>
      <c r="G738" s="1034"/>
      <c r="H738" s="1034"/>
      <c r="I738" s="1034"/>
      <c r="J738" s="1034"/>
      <c r="K738" s="1034"/>
      <c r="L738" s="1034"/>
      <c r="M738" s="1034"/>
      <c r="N738" s="1034"/>
      <c r="O738" s="1034"/>
      <c r="P738" s="1034"/>
      <c r="Q738" s="1034"/>
      <c r="R738" s="1034"/>
      <c r="S738" s="1034"/>
      <c r="T738" s="1034"/>
      <c r="U738" s="1034"/>
      <c r="V738" s="1034"/>
      <c r="W738" s="1034"/>
      <c r="X738" s="1034"/>
      <c r="Y738" s="1034"/>
      <c r="Z738" s="1034"/>
      <c r="AA738" s="1034"/>
      <c r="AB738" s="1034"/>
      <c r="AC738" s="1034"/>
      <c r="AD738" s="1034"/>
      <c r="AE738" s="1034"/>
      <c r="AF738" s="1034"/>
      <c r="AG738" s="1034"/>
      <c r="AH738" s="1034"/>
      <c r="AI738" s="1034"/>
      <c r="AJ738" s="1034"/>
      <c r="AK738" s="1034"/>
      <c r="AL738" s="1034"/>
      <c r="AM738" s="1034"/>
      <c r="AN738" s="1034"/>
      <c r="AO738" s="1034"/>
      <c r="AP738" s="1034"/>
      <c r="AQ738" s="1034"/>
      <c r="AR738" s="1034"/>
      <c r="AS738" s="1034"/>
      <c r="AT738" s="1034"/>
      <c r="AU738" s="1034"/>
      <c r="AV738" s="1034"/>
      <c r="AW738" s="1034"/>
      <c r="AX738" s="1034"/>
      <c r="AY738" s="1034"/>
      <c r="AZ738" s="1034"/>
      <c r="BA738" s="1034"/>
      <c r="BB738" s="1034"/>
      <c r="BC738" s="1034"/>
      <c r="BD738" s="1034"/>
      <c r="BE738" s="1034"/>
      <c r="BF738" s="1034"/>
      <c r="BG738" s="1034"/>
      <c r="BH738" s="1034"/>
    </row>
    <row r="739" spans="1:60" s="2" customFormat="1">
      <c r="A739" s="1148"/>
      <c r="B739" s="1034"/>
      <c r="C739" s="1034"/>
      <c r="D739" s="1034"/>
      <c r="E739" s="1034"/>
      <c r="F739" s="1034"/>
      <c r="G739" s="1034"/>
      <c r="H739" s="1034"/>
      <c r="I739" s="1034"/>
      <c r="J739" s="1034"/>
      <c r="K739" s="1034"/>
      <c r="L739" s="1034"/>
      <c r="M739" s="1034"/>
      <c r="N739" s="1034"/>
      <c r="O739" s="1034"/>
      <c r="P739" s="1034"/>
      <c r="Q739" s="1034"/>
      <c r="R739" s="1034"/>
      <c r="S739" s="1034"/>
      <c r="T739" s="1034"/>
      <c r="U739" s="1034"/>
      <c r="V739" s="1034"/>
      <c r="W739" s="1034"/>
      <c r="X739" s="1034"/>
      <c r="Y739" s="1034"/>
      <c r="Z739" s="1034"/>
      <c r="AA739" s="1034"/>
      <c r="AB739" s="1034"/>
      <c r="AC739" s="1034"/>
      <c r="AD739" s="1034"/>
      <c r="AE739" s="1034"/>
      <c r="AF739" s="1034"/>
      <c r="AG739" s="1034"/>
      <c r="AH739" s="1034"/>
      <c r="AI739" s="1034"/>
      <c r="AJ739" s="1034"/>
      <c r="AK739" s="1034"/>
      <c r="AL739" s="1034"/>
      <c r="AM739" s="1034"/>
      <c r="AN739" s="1034"/>
      <c r="AO739" s="1034"/>
      <c r="AP739" s="1034"/>
      <c r="AQ739" s="1034"/>
      <c r="AR739" s="1034"/>
      <c r="AS739" s="1034"/>
      <c r="AT739" s="1034"/>
      <c r="AU739" s="1034"/>
      <c r="AV739" s="1034"/>
      <c r="AW739" s="1034"/>
      <c r="AX739" s="1034"/>
      <c r="AY739" s="1034"/>
      <c r="AZ739" s="1034"/>
      <c r="BA739" s="1034"/>
      <c r="BB739" s="1034"/>
      <c r="BC739" s="1034"/>
      <c r="BD739" s="1034"/>
      <c r="BE739" s="1034"/>
      <c r="BF739" s="1034"/>
      <c r="BG739" s="1034"/>
      <c r="BH739" s="1034"/>
    </row>
    <row r="740" spans="1:60" s="2" customFormat="1">
      <c r="A740" s="1148"/>
      <c r="B740" s="1034"/>
      <c r="C740" s="1034"/>
      <c r="D740" s="1034"/>
      <c r="E740" s="1034"/>
      <c r="F740" s="1034"/>
      <c r="G740" s="1034"/>
      <c r="H740" s="1034"/>
      <c r="I740" s="1034"/>
      <c r="J740" s="1034"/>
      <c r="K740" s="1034"/>
      <c r="L740" s="1034"/>
      <c r="M740" s="1034"/>
      <c r="N740" s="1034"/>
      <c r="O740" s="1034"/>
      <c r="P740" s="1034"/>
      <c r="Q740" s="1034"/>
      <c r="R740" s="1034"/>
      <c r="S740" s="1034"/>
      <c r="T740" s="1034"/>
      <c r="U740" s="1034"/>
      <c r="V740" s="1034"/>
      <c r="W740" s="1034"/>
      <c r="X740" s="1034"/>
      <c r="Y740" s="1034"/>
      <c r="Z740" s="1034"/>
      <c r="AA740" s="1034"/>
      <c r="AB740" s="1034"/>
      <c r="AC740" s="1034"/>
      <c r="AD740" s="1034"/>
      <c r="AE740" s="1034"/>
      <c r="AF740" s="1034"/>
      <c r="AG740" s="1034"/>
      <c r="AH740" s="1034"/>
      <c r="AI740" s="1034"/>
      <c r="AJ740" s="1034"/>
      <c r="AK740" s="1034"/>
      <c r="AL740" s="1034"/>
      <c r="AM740" s="1034"/>
      <c r="AN740" s="1034"/>
      <c r="AO740" s="1034"/>
      <c r="AP740" s="1034"/>
      <c r="AQ740" s="1034"/>
      <c r="AR740" s="1034"/>
      <c r="AS740" s="1034"/>
      <c r="AT740" s="1034"/>
      <c r="AU740" s="1034"/>
      <c r="AV740" s="1034"/>
      <c r="AW740" s="1034"/>
      <c r="AX740" s="1034"/>
      <c r="AY740" s="1034"/>
      <c r="AZ740" s="1034"/>
      <c r="BA740" s="1034"/>
      <c r="BB740" s="1034"/>
      <c r="BC740" s="1034"/>
      <c r="BD740" s="1034"/>
      <c r="BE740" s="1034"/>
      <c r="BF740" s="1034"/>
      <c r="BG740" s="1034"/>
      <c r="BH740" s="1034"/>
    </row>
    <row r="741" spans="1:60" s="2" customFormat="1">
      <c r="A741" s="1148"/>
      <c r="B741" s="1034"/>
      <c r="C741" s="1034"/>
      <c r="D741" s="1034"/>
      <c r="E741" s="1034"/>
      <c r="F741" s="1034"/>
      <c r="G741" s="1034"/>
      <c r="H741" s="1034"/>
      <c r="I741" s="1034"/>
      <c r="J741" s="1034"/>
      <c r="K741" s="1034"/>
      <c r="L741" s="1034"/>
      <c r="M741" s="1034"/>
      <c r="N741" s="1034"/>
      <c r="O741" s="1034"/>
      <c r="P741" s="1034"/>
      <c r="Q741" s="1034"/>
      <c r="R741" s="1034"/>
      <c r="S741" s="1034"/>
      <c r="T741" s="1034"/>
      <c r="U741" s="1034"/>
      <c r="V741" s="1034"/>
      <c r="W741" s="1034"/>
      <c r="X741" s="1034"/>
      <c r="Y741" s="1034"/>
      <c r="Z741" s="1034"/>
      <c r="AA741" s="1034"/>
      <c r="AB741" s="1034"/>
      <c r="AC741" s="1034"/>
      <c r="AD741" s="1034"/>
      <c r="AE741" s="1034"/>
      <c r="AF741" s="1034"/>
      <c r="AG741" s="1034"/>
      <c r="AH741" s="1034"/>
      <c r="AI741" s="1034"/>
      <c r="AJ741" s="1034"/>
      <c r="AK741" s="1034"/>
      <c r="AL741" s="1034"/>
      <c r="AM741" s="1034"/>
      <c r="AN741" s="1034"/>
      <c r="AO741" s="1034"/>
      <c r="AP741" s="1034"/>
      <c r="AQ741" s="1034"/>
      <c r="AR741" s="1034"/>
      <c r="AS741" s="1034"/>
      <c r="AT741" s="1034"/>
      <c r="AU741" s="1034"/>
      <c r="AV741" s="1034"/>
      <c r="AW741" s="1034"/>
      <c r="AX741" s="1034"/>
      <c r="AY741" s="1034"/>
      <c r="AZ741" s="1034"/>
      <c r="BA741" s="1034"/>
      <c r="BB741" s="1034"/>
      <c r="BC741" s="1034"/>
      <c r="BD741" s="1034"/>
      <c r="BE741" s="1034"/>
      <c r="BF741" s="1034"/>
      <c r="BG741" s="1034"/>
      <c r="BH741" s="1034"/>
    </row>
    <row r="742" spans="1:60" s="2" customFormat="1">
      <c r="A742" s="1148"/>
      <c r="B742" s="1034"/>
      <c r="C742" s="1034"/>
      <c r="D742" s="1034"/>
      <c r="E742" s="1034"/>
      <c r="F742" s="1034"/>
      <c r="G742" s="1034"/>
      <c r="H742" s="1034"/>
      <c r="I742" s="1034"/>
      <c r="J742" s="1034"/>
      <c r="K742" s="1034"/>
      <c r="L742" s="1034"/>
      <c r="M742" s="1034"/>
      <c r="N742" s="1034"/>
      <c r="O742" s="1034"/>
      <c r="P742" s="1034"/>
      <c r="Q742" s="1034"/>
      <c r="R742" s="1034"/>
      <c r="S742" s="1034"/>
      <c r="T742" s="1034"/>
      <c r="U742" s="1034"/>
      <c r="V742" s="1034"/>
      <c r="W742" s="1034"/>
      <c r="X742" s="1034"/>
      <c r="Y742" s="1034"/>
      <c r="Z742" s="1034"/>
      <c r="AA742" s="1034"/>
      <c r="AB742" s="1034"/>
      <c r="AC742" s="1034"/>
      <c r="AD742" s="1034"/>
      <c r="AE742" s="1034"/>
      <c r="AF742" s="1034"/>
      <c r="AG742" s="1034"/>
      <c r="AH742" s="1034"/>
      <c r="AI742" s="1034"/>
      <c r="AJ742" s="1034"/>
      <c r="AK742" s="1034"/>
      <c r="AL742" s="1034"/>
      <c r="AM742" s="1034"/>
      <c r="AN742" s="1034"/>
      <c r="AO742" s="1034"/>
      <c r="AP742" s="1034"/>
      <c r="AQ742" s="1034"/>
      <c r="AR742" s="1034"/>
      <c r="AS742" s="1034"/>
      <c r="AT742" s="1034"/>
      <c r="AU742" s="1034"/>
      <c r="AV742" s="1034"/>
      <c r="AW742" s="1034"/>
      <c r="AX742" s="1034"/>
      <c r="AY742" s="1034"/>
      <c r="AZ742" s="1034"/>
      <c r="BA742" s="1034"/>
      <c r="BB742" s="1034"/>
      <c r="BC742" s="1034"/>
      <c r="BD742" s="1034"/>
      <c r="BE742" s="1034"/>
      <c r="BF742" s="1034"/>
      <c r="BG742" s="1034"/>
      <c r="BH742" s="1034"/>
    </row>
    <row r="743" spans="1:60" s="2" customFormat="1">
      <c r="A743" s="1148"/>
      <c r="B743" s="1034"/>
      <c r="C743" s="1034"/>
      <c r="D743" s="1034"/>
      <c r="E743" s="1034"/>
      <c r="F743" s="1034"/>
      <c r="G743" s="1034"/>
      <c r="H743" s="1034"/>
      <c r="I743" s="1034"/>
      <c r="J743" s="1034"/>
      <c r="K743" s="1034"/>
      <c r="L743" s="1034"/>
      <c r="M743" s="1034"/>
      <c r="N743" s="1034"/>
      <c r="O743" s="1034"/>
      <c r="P743" s="1034"/>
      <c r="Q743" s="1034"/>
      <c r="R743" s="1034"/>
      <c r="S743" s="1034"/>
      <c r="T743" s="1034"/>
      <c r="U743" s="1034"/>
      <c r="V743" s="1034"/>
      <c r="W743" s="1034"/>
      <c r="X743" s="1034"/>
      <c r="Y743" s="1034"/>
      <c r="Z743" s="1034"/>
      <c r="AA743" s="1034"/>
      <c r="AB743" s="1034"/>
      <c r="AC743" s="1034"/>
      <c r="AD743" s="1034"/>
      <c r="AE743" s="1034"/>
      <c r="AF743" s="1034"/>
      <c r="AG743" s="1034"/>
      <c r="AH743" s="1034"/>
      <c r="AI743" s="1034"/>
      <c r="AJ743" s="1034"/>
      <c r="AK743" s="1034"/>
      <c r="AL743" s="1034"/>
      <c r="AM743" s="1034"/>
      <c r="AN743" s="1034"/>
      <c r="AO743" s="1034"/>
      <c r="AP743" s="1034"/>
      <c r="AQ743" s="1034"/>
      <c r="AR743" s="1034"/>
      <c r="AS743" s="1034"/>
      <c r="AT743" s="1034"/>
      <c r="AU743" s="1034"/>
      <c r="AV743" s="1034"/>
      <c r="AW743" s="1034"/>
      <c r="AX743" s="1034"/>
      <c r="AY743" s="1034"/>
      <c r="AZ743" s="1034"/>
      <c r="BA743" s="1034"/>
      <c r="BB743" s="1034"/>
      <c r="BC743" s="1034"/>
      <c r="BD743" s="1034"/>
      <c r="BE743" s="1034"/>
      <c r="BF743" s="1034"/>
      <c r="BG743" s="1034"/>
      <c r="BH743" s="1034"/>
    </row>
    <row r="744" spans="1:60" s="2" customFormat="1">
      <c r="A744" s="1148"/>
      <c r="B744" s="1034"/>
      <c r="C744" s="1034"/>
      <c r="D744" s="1034"/>
      <c r="E744" s="1034"/>
      <c r="F744" s="1034"/>
      <c r="G744" s="1034"/>
      <c r="H744" s="1034"/>
      <c r="I744" s="1034"/>
      <c r="J744" s="1034"/>
      <c r="K744" s="1034"/>
      <c r="L744" s="1034"/>
      <c r="M744" s="1034"/>
      <c r="N744" s="1034"/>
      <c r="O744" s="1034"/>
      <c r="P744" s="1034"/>
      <c r="Q744" s="1034"/>
      <c r="R744" s="1034"/>
      <c r="S744" s="1034"/>
      <c r="T744" s="1034"/>
      <c r="U744" s="1034"/>
      <c r="V744" s="1034"/>
      <c r="W744" s="1034"/>
      <c r="X744" s="1034"/>
      <c r="Y744" s="1034"/>
      <c r="Z744" s="1034"/>
      <c r="AA744" s="1034"/>
      <c r="AB744" s="1034"/>
      <c r="AC744" s="1034"/>
      <c r="AD744" s="1034"/>
      <c r="AE744" s="1034"/>
      <c r="AF744" s="1034"/>
      <c r="AG744" s="1034"/>
      <c r="AH744" s="1034"/>
      <c r="AI744" s="1034"/>
      <c r="AJ744" s="1034"/>
      <c r="AK744" s="1034"/>
      <c r="AL744" s="1034"/>
      <c r="AM744" s="1034"/>
      <c r="AN744" s="1034"/>
      <c r="AO744" s="1034"/>
      <c r="AP744" s="1034"/>
      <c r="AQ744" s="1034"/>
      <c r="AR744" s="1034"/>
      <c r="AS744" s="1034"/>
      <c r="AT744" s="1034"/>
      <c r="AU744" s="1034"/>
      <c r="AV744" s="1034"/>
      <c r="AW744" s="1034"/>
      <c r="AX744" s="1034"/>
      <c r="AY744" s="1034"/>
      <c r="AZ744" s="1034"/>
      <c r="BA744" s="1034"/>
      <c r="BB744" s="1034"/>
      <c r="BC744" s="1034"/>
      <c r="BD744" s="1034"/>
      <c r="BE744" s="1034"/>
      <c r="BF744" s="1034"/>
      <c r="BG744" s="1034"/>
      <c r="BH744" s="1034"/>
    </row>
    <row r="745" spans="1:60" s="2" customFormat="1">
      <c r="A745" s="1148"/>
      <c r="B745" s="1034"/>
      <c r="C745" s="1034"/>
      <c r="D745" s="1034"/>
      <c r="E745" s="1034"/>
      <c r="F745" s="1034"/>
      <c r="G745" s="1034"/>
      <c r="H745" s="1034"/>
      <c r="I745" s="1034"/>
      <c r="J745" s="1034"/>
      <c r="K745" s="1034"/>
      <c r="L745" s="1034"/>
      <c r="M745" s="1034"/>
      <c r="N745" s="1034"/>
      <c r="O745" s="1034"/>
      <c r="P745" s="1034"/>
      <c r="Q745" s="1034"/>
      <c r="R745" s="1034"/>
      <c r="S745" s="1034"/>
      <c r="T745" s="1034"/>
      <c r="U745" s="1034"/>
      <c r="V745" s="1034"/>
      <c r="W745" s="1034"/>
      <c r="X745" s="1034"/>
      <c r="Y745" s="1034"/>
      <c r="Z745" s="1034"/>
      <c r="AA745" s="1034"/>
      <c r="AB745" s="1034"/>
      <c r="AC745" s="1034"/>
      <c r="AD745" s="1034"/>
      <c r="AE745" s="1034"/>
      <c r="AF745" s="1034"/>
      <c r="AG745" s="1034"/>
      <c r="AH745" s="1034"/>
      <c r="AI745" s="1034"/>
      <c r="AJ745" s="1034"/>
      <c r="AK745" s="1034"/>
      <c r="AL745" s="1034"/>
      <c r="AM745" s="1034"/>
      <c r="AN745" s="1034"/>
      <c r="AO745" s="1034"/>
      <c r="AP745" s="1034"/>
      <c r="AQ745" s="1034"/>
      <c r="AR745" s="1034"/>
      <c r="AS745" s="1034"/>
      <c r="AT745" s="1034"/>
      <c r="AU745" s="1034"/>
      <c r="AV745" s="1034"/>
      <c r="AW745" s="1034"/>
      <c r="AX745" s="1034"/>
      <c r="AY745" s="1034"/>
      <c r="AZ745" s="1034"/>
      <c r="BA745" s="1034"/>
      <c r="BB745" s="1034"/>
      <c r="BC745" s="1034"/>
      <c r="BD745" s="1034"/>
      <c r="BE745" s="1034"/>
      <c r="BF745" s="1034"/>
      <c r="BG745" s="1034"/>
      <c r="BH745" s="1034"/>
    </row>
    <row r="746" spans="1:60" s="2" customFormat="1">
      <c r="A746" s="1148"/>
      <c r="B746" s="1034"/>
      <c r="C746" s="1034"/>
      <c r="D746" s="1034"/>
      <c r="E746" s="1034"/>
      <c r="F746" s="1034"/>
      <c r="G746" s="1034"/>
      <c r="H746" s="1034"/>
      <c r="I746" s="1034"/>
      <c r="J746" s="1034"/>
      <c r="K746" s="1034"/>
      <c r="L746" s="1034"/>
      <c r="M746" s="1034"/>
      <c r="N746" s="1034"/>
      <c r="O746" s="1034"/>
      <c r="P746" s="1034"/>
      <c r="Q746" s="1034"/>
      <c r="R746" s="1034"/>
      <c r="S746" s="1034"/>
      <c r="T746" s="1034"/>
      <c r="U746" s="1034"/>
      <c r="V746" s="1034"/>
      <c r="W746" s="1034"/>
      <c r="X746" s="1034"/>
      <c r="Y746" s="1034"/>
      <c r="Z746" s="1034"/>
      <c r="AA746" s="1034"/>
      <c r="AB746" s="1034"/>
      <c r="AC746" s="1034"/>
      <c r="AD746" s="1034"/>
      <c r="AE746" s="1034"/>
      <c r="AF746" s="1034"/>
      <c r="AG746" s="1034"/>
      <c r="AH746" s="1034"/>
      <c r="AI746" s="1034"/>
      <c r="AJ746" s="1034"/>
      <c r="AK746" s="1034"/>
      <c r="AL746" s="1034"/>
      <c r="AM746" s="1034"/>
      <c r="AN746" s="1034"/>
      <c r="AO746" s="1034"/>
      <c r="AP746" s="1034"/>
      <c r="AQ746" s="1034"/>
      <c r="AR746" s="1034"/>
      <c r="AS746" s="1034"/>
      <c r="AT746" s="1034"/>
      <c r="AU746" s="1034"/>
      <c r="AV746" s="1034"/>
      <c r="AW746" s="1034"/>
      <c r="AX746" s="1034"/>
      <c r="AY746" s="1034"/>
      <c r="AZ746" s="1034"/>
      <c r="BA746" s="1034"/>
      <c r="BB746" s="1034"/>
      <c r="BC746" s="1034"/>
      <c r="BD746" s="1034"/>
      <c r="BE746" s="1034"/>
      <c r="BF746" s="1034"/>
      <c r="BG746" s="1034"/>
      <c r="BH746" s="1034"/>
    </row>
    <row r="747" spans="1:60" s="2" customFormat="1">
      <c r="A747" s="1148"/>
      <c r="B747" s="1034"/>
      <c r="C747" s="1034"/>
      <c r="D747" s="1034"/>
      <c r="E747" s="1034"/>
      <c r="F747" s="1034"/>
      <c r="G747" s="1034"/>
      <c r="H747" s="1034"/>
      <c r="I747" s="1034"/>
      <c r="J747" s="1034"/>
      <c r="K747" s="1034"/>
      <c r="L747" s="1034"/>
      <c r="M747" s="1034"/>
      <c r="N747" s="1034"/>
      <c r="O747" s="1034"/>
      <c r="P747" s="1034"/>
      <c r="Q747" s="1034"/>
      <c r="R747" s="1034"/>
      <c r="S747" s="1034"/>
      <c r="T747" s="1034"/>
      <c r="U747" s="1034"/>
      <c r="V747" s="1034"/>
      <c r="W747" s="1034"/>
      <c r="X747" s="1034"/>
      <c r="Y747" s="1034"/>
      <c r="Z747" s="1034"/>
      <c r="AA747" s="1034"/>
      <c r="AB747" s="1034"/>
      <c r="AC747" s="1034"/>
      <c r="AD747" s="1034"/>
      <c r="AE747" s="1034"/>
      <c r="AF747" s="1034"/>
      <c r="AG747" s="1034"/>
      <c r="AH747" s="1034"/>
      <c r="AI747" s="1034"/>
      <c r="AJ747" s="1034"/>
      <c r="AK747" s="1034"/>
      <c r="AL747" s="1034"/>
      <c r="AM747" s="1034"/>
      <c r="AN747" s="1034"/>
      <c r="AO747" s="1034"/>
      <c r="AP747" s="1034"/>
      <c r="AQ747" s="1034"/>
      <c r="AR747" s="1034"/>
      <c r="AS747" s="1034"/>
      <c r="AT747" s="1034"/>
      <c r="AU747" s="1034"/>
      <c r="AV747" s="1034"/>
      <c r="AW747" s="1034"/>
      <c r="AX747" s="1034"/>
      <c r="AY747" s="1034"/>
      <c r="AZ747" s="1034"/>
      <c r="BA747" s="1034"/>
      <c r="BB747" s="1034"/>
      <c r="BC747" s="1034"/>
      <c r="BD747" s="1034"/>
      <c r="BE747" s="1034"/>
      <c r="BF747" s="1034"/>
      <c r="BG747" s="1034"/>
      <c r="BH747" s="1034"/>
    </row>
    <row r="748" spans="1:60" s="2" customFormat="1">
      <c r="A748" s="1148"/>
      <c r="B748" s="1034"/>
      <c r="C748" s="1034"/>
      <c r="D748" s="1034"/>
      <c r="E748" s="1034"/>
      <c r="F748" s="1034"/>
      <c r="G748" s="1034"/>
      <c r="H748" s="1034"/>
      <c r="I748" s="1034"/>
      <c r="J748" s="1034"/>
      <c r="K748" s="1034"/>
      <c r="L748" s="1034"/>
      <c r="M748" s="1034"/>
      <c r="N748" s="1034"/>
      <c r="O748" s="1034"/>
      <c r="P748" s="1034"/>
      <c r="Q748" s="1034"/>
      <c r="R748" s="1034"/>
      <c r="S748" s="1034"/>
      <c r="T748" s="1034"/>
      <c r="U748" s="1034"/>
      <c r="V748" s="1034"/>
      <c r="W748" s="1034"/>
      <c r="X748" s="1034"/>
      <c r="Y748" s="1034"/>
      <c r="Z748" s="1034"/>
      <c r="AA748" s="1034"/>
      <c r="AB748" s="1034"/>
      <c r="AC748" s="1034"/>
      <c r="AD748" s="1034"/>
      <c r="AE748" s="1034"/>
      <c r="AF748" s="1034"/>
      <c r="AG748" s="1034"/>
      <c r="AH748" s="1034"/>
      <c r="AI748" s="1034"/>
      <c r="AJ748" s="1034"/>
      <c r="AK748" s="1034"/>
      <c r="AL748" s="1034"/>
      <c r="AM748" s="1034"/>
      <c r="AN748" s="1034"/>
      <c r="AO748" s="1034"/>
      <c r="AP748" s="1034"/>
      <c r="AQ748" s="1034"/>
      <c r="AR748" s="1034"/>
      <c r="AS748" s="1034"/>
      <c r="AT748" s="1034"/>
      <c r="AU748" s="1034"/>
      <c r="AV748" s="1034"/>
      <c r="AW748" s="1034"/>
      <c r="AX748" s="1034"/>
      <c r="AY748" s="1034"/>
      <c r="AZ748" s="1034"/>
      <c r="BA748" s="1034"/>
      <c r="BB748" s="1034"/>
      <c r="BC748" s="1034"/>
      <c r="BD748" s="1034"/>
      <c r="BE748" s="1034"/>
      <c r="BF748" s="1034"/>
      <c r="BG748" s="1034"/>
      <c r="BH748" s="1034"/>
    </row>
    <row r="749" spans="1:60" s="2" customFormat="1">
      <c r="A749" s="1148"/>
      <c r="B749" s="1034"/>
      <c r="C749" s="1034"/>
      <c r="D749" s="1034"/>
      <c r="E749" s="1034"/>
      <c r="F749" s="1034"/>
      <c r="G749" s="1034"/>
      <c r="H749" s="1034"/>
      <c r="I749" s="1034"/>
      <c r="J749" s="1034"/>
      <c r="K749" s="1034"/>
      <c r="L749" s="1034"/>
      <c r="M749" s="1034"/>
      <c r="N749" s="1034"/>
      <c r="O749" s="1034"/>
      <c r="P749" s="1034"/>
      <c r="Q749" s="1034"/>
      <c r="R749" s="1034"/>
      <c r="S749" s="1034"/>
      <c r="T749" s="1034"/>
      <c r="U749" s="1034"/>
      <c r="V749" s="1034"/>
      <c r="W749" s="1034"/>
      <c r="X749" s="1034"/>
      <c r="Y749" s="1034"/>
      <c r="Z749" s="1034"/>
      <c r="AA749" s="1034"/>
      <c r="AB749" s="1034"/>
      <c r="AC749" s="1034"/>
      <c r="AD749" s="1034"/>
      <c r="AE749" s="1034"/>
      <c r="AF749" s="1034"/>
      <c r="AG749" s="1034"/>
      <c r="AH749" s="1034"/>
      <c r="AI749" s="1034"/>
      <c r="AJ749" s="1034"/>
      <c r="AK749" s="1034"/>
      <c r="AL749" s="1034"/>
      <c r="AM749" s="1034"/>
      <c r="AN749" s="1034"/>
      <c r="AO749" s="1034"/>
      <c r="AP749" s="1034"/>
      <c r="AQ749" s="1034"/>
      <c r="AR749" s="1034"/>
      <c r="AS749" s="1034"/>
      <c r="AT749" s="1034"/>
      <c r="AU749" s="1034"/>
      <c r="AV749" s="1034"/>
      <c r="AW749" s="1034"/>
      <c r="AX749" s="1034"/>
      <c r="AY749" s="1034"/>
      <c r="AZ749" s="1034"/>
      <c r="BA749" s="1034"/>
      <c r="BB749" s="1034"/>
      <c r="BC749" s="1034"/>
      <c r="BD749" s="1034"/>
      <c r="BE749" s="1034"/>
      <c r="BF749" s="1034"/>
      <c r="BG749" s="1034"/>
      <c r="BH749" s="1034"/>
    </row>
    <row r="750" spans="1:60" s="2" customFormat="1">
      <c r="A750" s="1148"/>
      <c r="B750" s="1034"/>
      <c r="C750" s="1034"/>
      <c r="D750" s="1034"/>
      <c r="E750" s="1034"/>
      <c r="F750" s="1034"/>
      <c r="G750" s="1034"/>
      <c r="H750" s="1034"/>
      <c r="I750" s="1034"/>
      <c r="J750" s="1034"/>
      <c r="K750" s="1034"/>
      <c r="L750" s="1034"/>
      <c r="M750" s="1034"/>
      <c r="N750" s="1034"/>
      <c r="O750" s="1034"/>
      <c r="P750" s="1034"/>
      <c r="Q750" s="1034"/>
      <c r="R750" s="1034"/>
      <c r="S750" s="1034"/>
      <c r="T750" s="1034"/>
      <c r="U750" s="1034"/>
      <c r="V750" s="1034"/>
      <c r="W750" s="1034"/>
      <c r="X750" s="1034"/>
      <c r="Y750" s="1034"/>
      <c r="Z750" s="1034"/>
      <c r="AA750" s="1034"/>
      <c r="AB750" s="1034"/>
      <c r="AC750" s="1034"/>
      <c r="AD750" s="1034"/>
      <c r="AE750" s="1034"/>
      <c r="AF750" s="1034"/>
      <c r="AG750" s="1034"/>
      <c r="AH750" s="1034"/>
      <c r="AI750" s="1034"/>
      <c r="AJ750" s="1034"/>
      <c r="AK750" s="1034"/>
      <c r="AL750" s="1034"/>
      <c r="AM750" s="1034"/>
      <c r="AN750" s="1034"/>
      <c r="AO750" s="1034"/>
      <c r="AP750" s="1034"/>
      <c r="AQ750" s="1034"/>
      <c r="AR750" s="1034"/>
      <c r="AS750" s="1034"/>
      <c r="AT750" s="1034"/>
      <c r="AU750" s="1034"/>
      <c r="AV750" s="1034"/>
      <c r="AW750" s="1034"/>
      <c r="AX750" s="1034"/>
      <c r="AY750" s="1034"/>
      <c r="AZ750" s="1034"/>
      <c r="BA750" s="1034"/>
      <c r="BB750" s="1034"/>
      <c r="BC750" s="1034"/>
      <c r="BD750" s="1034"/>
      <c r="BE750" s="1034"/>
      <c r="BF750" s="1034"/>
      <c r="BG750" s="1034"/>
      <c r="BH750" s="1034"/>
    </row>
    <row r="751" spans="1:60" s="2" customFormat="1">
      <c r="A751" s="1148"/>
      <c r="B751" s="1034"/>
      <c r="C751" s="1034"/>
      <c r="D751" s="1034"/>
      <c r="E751" s="1034"/>
      <c r="F751" s="1034"/>
      <c r="G751" s="1034"/>
      <c r="H751" s="1034"/>
      <c r="I751" s="1034"/>
      <c r="J751" s="1034"/>
      <c r="K751" s="1034"/>
      <c r="L751" s="1034"/>
      <c r="M751" s="1034"/>
      <c r="N751" s="1034"/>
      <c r="O751" s="1034"/>
      <c r="P751" s="1034"/>
      <c r="Q751" s="1034"/>
      <c r="R751" s="1034"/>
      <c r="S751" s="1034"/>
      <c r="T751" s="1034"/>
      <c r="U751" s="1034"/>
      <c r="V751" s="1034"/>
      <c r="W751" s="1034"/>
      <c r="X751" s="1034"/>
      <c r="Y751" s="1034"/>
      <c r="Z751" s="1034"/>
      <c r="AA751" s="1034"/>
      <c r="AB751" s="1034"/>
      <c r="AC751" s="1034"/>
      <c r="AD751" s="1034"/>
      <c r="AE751" s="1034"/>
      <c r="AF751" s="1034"/>
      <c r="AG751" s="1034"/>
      <c r="AH751" s="1034"/>
      <c r="AI751" s="1034"/>
      <c r="AJ751" s="1034"/>
      <c r="AK751" s="1034"/>
      <c r="AL751" s="1034"/>
      <c r="AM751" s="1034"/>
      <c r="AN751" s="1034"/>
      <c r="AO751" s="1034"/>
      <c r="AP751" s="1034"/>
      <c r="AQ751" s="1034"/>
      <c r="AR751" s="1034"/>
      <c r="AS751" s="1034"/>
      <c r="AT751" s="1034"/>
      <c r="AU751" s="1034"/>
      <c r="AV751" s="1034"/>
      <c r="AW751" s="1034"/>
      <c r="AX751" s="1034"/>
      <c r="AY751" s="1034"/>
      <c r="AZ751" s="1034"/>
      <c r="BA751" s="1034"/>
      <c r="BB751" s="1034"/>
      <c r="BC751" s="1034"/>
      <c r="BD751" s="1034"/>
      <c r="BE751" s="1034"/>
      <c r="BF751" s="1034"/>
      <c r="BG751" s="1034"/>
      <c r="BH751" s="1034"/>
    </row>
    <row r="752" spans="1:60" s="2" customFormat="1">
      <c r="A752" s="1148"/>
      <c r="B752" s="1034"/>
      <c r="C752" s="1034"/>
      <c r="D752" s="1034"/>
      <c r="E752" s="1034"/>
      <c r="F752" s="1034"/>
      <c r="G752" s="1034"/>
      <c r="H752" s="1034"/>
      <c r="I752" s="1034"/>
      <c r="J752" s="1034"/>
      <c r="K752" s="1034"/>
      <c r="L752" s="1034"/>
      <c r="M752" s="1034"/>
      <c r="N752" s="1034"/>
      <c r="O752" s="1034"/>
      <c r="P752" s="1034"/>
      <c r="Q752" s="1034"/>
      <c r="R752" s="1034"/>
      <c r="S752" s="1034"/>
      <c r="T752" s="1034"/>
      <c r="U752" s="1034"/>
      <c r="V752" s="1034"/>
      <c r="W752" s="1034"/>
      <c r="X752" s="1034"/>
      <c r="Y752" s="1034"/>
      <c r="Z752" s="1034"/>
      <c r="AA752" s="1034"/>
      <c r="AB752" s="1034"/>
      <c r="AC752" s="1034"/>
      <c r="AD752" s="1034"/>
      <c r="AE752" s="1034"/>
      <c r="AF752" s="1034"/>
      <c r="AG752" s="1034"/>
      <c r="AH752" s="1034"/>
      <c r="AI752" s="1034"/>
      <c r="AJ752" s="1034"/>
      <c r="AK752" s="1034"/>
      <c r="AL752" s="1034"/>
      <c r="AM752" s="1034"/>
      <c r="AN752" s="1034"/>
      <c r="AO752" s="1034"/>
      <c r="AP752" s="1034"/>
      <c r="AQ752" s="1034"/>
      <c r="AR752" s="1034"/>
      <c r="AS752" s="1034"/>
      <c r="AT752" s="1034"/>
      <c r="AU752" s="1034"/>
      <c r="AV752" s="1034"/>
      <c r="AW752" s="1034"/>
      <c r="AX752" s="1034"/>
      <c r="AY752" s="1034"/>
      <c r="AZ752" s="1034"/>
      <c r="BA752" s="1034"/>
      <c r="BB752" s="1034"/>
      <c r="BC752" s="1034"/>
      <c r="BD752" s="1034"/>
      <c r="BE752" s="1034"/>
      <c r="BF752" s="1034"/>
      <c r="BG752" s="1034"/>
      <c r="BH752" s="1034"/>
    </row>
    <row r="753" spans="1:60" s="2" customFormat="1">
      <c r="A753" s="1148"/>
      <c r="B753" s="1034"/>
      <c r="C753" s="1034"/>
      <c r="D753" s="1034"/>
      <c r="E753" s="1034"/>
      <c r="F753" s="1034"/>
      <c r="G753" s="1034"/>
      <c r="H753" s="1034"/>
      <c r="I753" s="1034"/>
      <c r="J753" s="1034"/>
      <c r="K753" s="1034"/>
      <c r="L753" s="1034"/>
      <c r="M753" s="1034"/>
      <c r="N753" s="1034"/>
      <c r="O753" s="1034"/>
      <c r="P753" s="1034"/>
      <c r="Q753" s="1034"/>
      <c r="R753" s="1034"/>
      <c r="S753" s="1034"/>
      <c r="T753" s="1034"/>
      <c r="U753" s="1034"/>
      <c r="V753" s="1034"/>
      <c r="W753" s="1034"/>
      <c r="X753" s="1034"/>
      <c r="Y753" s="1034"/>
      <c r="Z753" s="1034"/>
      <c r="AA753" s="1034"/>
      <c r="AB753" s="1034"/>
      <c r="AC753" s="1034"/>
      <c r="AD753" s="1034"/>
      <c r="AE753" s="1034"/>
      <c r="AF753" s="1034"/>
      <c r="AG753" s="1034"/>
      <c r="AH753" s="1034"/>
      <c r="AI753" s="1034"/>
      <c r="AJ753" s="1034"/>
      <c r="AK753" s="1034"/>
      <c r="AL753" s="1034"/>
      <c r="AM753" s="1034"/>
      <c r="AN753" s="1034"/>
      <c r="AO753" s="1034"/>
      <c r="AP753" s="1034"/>
      <c r="AQ753" s="1034"/>
      <c r="AR753" s="1034"/>
      <c r="AS753" s="1034"/>
      <c r="AT753" s="1034"/>
      <c r="AU753" s="1034"/>
      <c r="AV753" s="1034"/>
      <c r="AW753" s="1034"/>
      <c r="AX753" s="1034"/>
      <c r="AY753" s="1034"/>
      <c r="AZ753" s="1034"/>
      <c r="BA753" s="1034"/>
      <c r="BB753" s="1034"/>
      <c r="BC753" s="1034"/>
      <c r="BD753" s="1034"/>
      <c r="BE753" s="1034"/>
      <c r="BF753" s="1034"/>
      <c r="BG753" s="1034"/>
      <c r="BH753" s="1034"/>
    </row>
    <row r="754" spans="1:60" s="2" customFormat="1">
      <c r="A754" s="1148"/>
      <c r="B754" s="1034"/>
      <c r="C754" s="1034"/>
      <c r="D754" s="1034"/>
      <c r="E754" s="1034"/>
      <c r="F754" s="1034"/>
      <c r="G754" s="1034"/>
      <c r="H754" s="1034"/>
      <c r="I754" s="1034"/>
      <c r="J754" s="1034"/>
      <c r="K754" s="1034"/>
      <c r="L754" s="1034"/>
      <c r="M754" s="1034"/>
      <c r="N754" s="1034"/>
      <c r="O754" s="1034"/>
      <c r="P754" s="1034"/>
      <c r="Q754" s="1034"/>
      <c r="R754" s="1034"/>
      <c r="S754" s="1034"/>
      <c r="T754" s="1034"/>
      <c r="U754" s="1034"/>
      <c r="V754" s="1034"/>
      <c r="W754" s="1034"/>
      <c r="X754" s="1034"/>
      <c r="Y754" s="1034"/>
      <c r="Z754" s="1034"/>
      <c r="AA754" s="1034"/>
      <c r="AB754" s="1034"/>
      <c r="AC754" s="1034"/>
      <c r="AD754" s="1034"/>
      <c r="AE754" s="1034"/>
      <c r="AF754" s="1034"/>
      <c r="AG754" s="1034"/>
      <c r="AH754" s="1034"/>
      <c r="AI754" s="1034"/>
      <c r="AJ754" s="1034"/>
      <c r="AK754" s="1034"/>
      <c r="AL754" s="1034"/>
      <c r="AM754" s="1034"/>
      <c r="AN754" s="1034"/>
      <c r="AO754" s="1034"/>
      <c r="AP754" s="1034"/>
      <c r="AQ754" s="1034"/>
      <c r="AR754" s="1034"/>
      <c r="AS754" s="1034"/>
      <c r="AT754" s="1034"/>
      <c r="AU754" s="1034"/>
      <c r="AV754" s="1034"/>
      <c r="AW754" s="1034"/>
      <c r="AX754" s="1034"/>
      <c r="AY754" s="1034"/>
      <c r="AZ754" s="1034"/>
      <c r="BA754" s="1034"/>
      <c r="BB754" s="1034"/>
      <c r="BC754" s="1034"/>
      <c r="BD754" s="1034"/>
      <c r="BE754" s="1034"/>
      <c r="BF754" s="1034"/>
      <c r="BG754" s="1034"/>
      <c r="BH754" s="1034"/>
    </row>
    <row r="755" spans="1:60" s="2" customFormat="1">
      <c r="A755" s="1148"/>
      <c r="B755" s="1034"/>
      <c r="C755" s="1034"/>
      <c r="D755" s="1034"/>
      <c r="E755" s="1034"/>
      <c r="F755" s="1034"/>
      <c r="G755" s="1034"/>
      <c r="H755" s="1034"/>
      <c r="I755" s="1034"/>
      <c r="J755" s="1034"/>
      <c r="K755" s="1034"/>
      <c r="L755" s="1034"/>
      <c r="M755" s="1034"/>
      <c r="N755" s="1034"/>
      <c r="O755" s="1034"/>
      <c r="P755" s="1034"/>
      <c r="Q755" s="1034"/>
      <c r="R755" s="1034"/>
      <c r="S755" s="1034"/>
      <c r="T755" s="1034"/>
      <c r="U755" s="1034"/>
      <c r="V755" s="1034"/>
      <c r="W755" s="1034"/>
      <c r="X755" s="1034"/>
      <c r="Y755" s="1034"/>
      <c r="Z755" s="1034"/>
      <c r="AA755" s="1034"/>
      <c r="AB755" s="1034"/>
      <c r="AC755" s="1034"/>
      <c r="AD755" s="1034"/>
      <c r="AE755" s="1034"/>
      <c r="AF755" s="1034"/>
      <c r="AG755" s="1034"/>
      <c r="AH755" s="1034"/>
      <c r="AI755" s="1034"/>
      <c r="AJ755" s="1034"/>
      <c r="AK755" s="1034"/>
      <c r="AL755" s="1034"/>
      <c r="AM755" s="1034"/>
      <c r="AN755" s="1034"/>
      <c r="AO755" s="1034"/>
      <c r="AP755" s="1034"/>
      <c r="AQ755" s="1034"/>
      <c r="AR755" s="1034"/>
      <c r="AS755" s="1034"/>
      <c r="AT755" s="1034"/>
      <c r="AU755" s="1034"/>
      <c r="AV755" s="1034"/>
      <c r="AW755" s="1034"/>
      <c r="AX755" s="1034"/>
      <c r="AY755" s="1034"/>
      <c r="AZ755" s="1034"/>
      <c r="BA755" s="1034"/>
      <c r="BB755" s="1034"/>
      <c r="BC755" s="1034"/>
      <c r="BD755" s="1034"/>
      <c r="BE755" s="1034"/>
      <c r="BF755" s="1034"/>
      <c r="BG755" s="1034"/>
      <c r="BH755" s="1034"/>
    </row>
    <row r="756" spans="1:60" s="2" customFormat="1">
      <c r="A756" s="1148"/>
      <c r="B756" s="1034"/>
      <c r="C756" s="1034"/>
      <c r="D756" s="1034"/>
      <c r="E756" s="1034"/>
      <c r="F756" s="1034"/>
      <c r="G756" s="1034"/>
      <c r="H756" s="1034"/>
      <c r="I756" s="1034"/>
      <c r="J756" s="1034"/>
      <c r="K756" s="1034"/>
      <c r="L756" s="1034"/>
      <c r="M756" s="1034"/>
      <c r="N756" s="1034"/>
      <c r="O756" s="1034"/>
      <c r="P756" s="1034"/>
      <c r="Q756" s="1034"/>
      <c r="R756" s="1034"/>
      <c r="S756" s="1034"/>
      <c r="T756" s="1034"/>
      <c r="U756" s="1034"/>
      <c r="V756" s="1034"/>
      <c r="W756" s="1034"/>
      <c r="X756" s="1034"/>
      <c r="Y756" s="1034"/>
      <c r="Z756" s="1034"/>
      <c r="AA756" s="1034"/>
      <c r="AB756" s="1034"/>
      <c r="AC756" s="1034"/>
      <c r="AD756" s="1034"/>
      <c r="AE756" s="1034"/>
      <c r="AF756" s="1034"/>
      <c r="AG756" s="1034"/>
      <c r="AH756" s="1034"/>
      <c r="AI756" s="1034"/>
      <c r="AJ756" s="1034"/>
      <c r="AK756" s="1034"/>
      <c r="AL756" s="1034"/>
      <c r="AM756" s="1034"/>
      <c r="AN756" s="1034"/>
      <c r="AO756" s="1034"/>
      <c r="AP756" s="1034"/>
      <c r="AQ756" s="1034"/>
      <c r="AR756" s="1034"/>
      <c r="AS756" s="1034"/>
      <c r="AT756" s="1034"/>
      <c r="AU756" s="1034"/>
      <c r="AV756" s="1034"/>
      <c r="AW756" s="1034"/>
      <c r="AX756" s="1034"/>
      <c r="AY756" s="1034"/>
      <c r="AZ756" s="1034"/>
      <c r="BA756" s="1034"/>
      <c r="BB756" s="1034"/>
      <c r="BC756" s="1034"/>
      <c r="BD756" s="1034"/>
      <c r="BE756" s="1034"/>
      <c r="BF756" s="1034"/>
      <c r="BG756" s="1034"/>
      <c r="BH756" s="1034"/>
    </row>
    <row r="757" spans="1:60" s="2" customFormat="1">
      <c r="A757" s="1148"/>
      <c r="B757" s="1034"/>
      <c r="C757" s="1034"/>
      <c r="D757" s="1034"/>
      <c r="E757" s="1034"/>
      <c r="F757" s="1034"/>
      <c r="G757" s="1034"/>
      <c r="H757" s="1034"/>
      <c r="I757" s="1034"/>
      <c r="J757" s="1034"/>
      <c r="K757" s="1034"/>
      <c r="L757" s="1034"/>
      <c r="M757" s="1034"/>
      <c r="N757" s="1034"/>
      <c r="O757" s="1034"/>
      <c r="P757" s="1034"/>
      <c r="Q757" s="1034"/>
      <c r="R757" s="1034"/>
      <c r="S757" s="1034"/>
      <c r="T757" s="1034"/>
      <c r="U757" s="1034"/>
      <c r="V757" s="1034"/>
      <c r="W757" s="1034"/>
      <c r="X757" s="1034"/>
      <c r="Y757" s="1034"/>
      <c r="Z757" s="1034"/>
      <c r="AA757" s="1034"/>
      <c r="AB757" s="1034"/>
      <c r="AC757" s="1034"/>
      <c r="AD757" s="1034"/>
      <c r="AE757" s="1034"/>
      <c r="AF757" s="1034"/>
      <c r="AG757" s="1034"/>
      <c r="AH757" s="1034"/>
      <c r="AI757" s="1034"/>
      <c r="AJ757" s="1034"/>
      <c r="AK757" s="1034"/>
      <c r="AL757" s="1034"/>
      <c r="AM757" s="1034"/>
      <c r="AN757" s="1034"/>
      <c r="AO757" s="1034"/>
      <c r="AP757" s="1034"/>
      <c r="AQ757" s="1034"/>
      <c r="AR757" s="1034"/>
      <c r="AS757" s="1034"/>
      <c r="AT757" s="1034"/>
      <c r="AU757" s="1034"/>
      <c r="AV757" s="1034"/>
      <c r="AW757" s="1034"/>
      <c r="AX757" s="1034"/>
      <c r="AY757" s="1034"/>
      <c r="AZ757" s="1034"/>
      <c r="BA757" s="1034"/>
      <c r="BB757" s="1034"/>
      <c r="BC757" s="1034"/>
      <c r="BD757" s="1034"/>
      <c r="BE757" s="1034"/>
      <c r="BF757" s="1034"/>
      <c r="BG757" s="1034"/>
      <c r="BH757" s="1034"/>
    </row>
    <row r="758" spans="1:60" s="2" customFormat="1">
      <c r="A758" s="1148"/>
      <c r="B758" s="1034"/>
      <c r="C758" s="1034"/>
      <c r="D758" s="1034"/>
      <c r="E758" s="1034"/>
      <c r="F758" s="1034"/>
      <c r="G758" s="1034"/>
      <c r="H758" s="1034"/>
      <c r="I758" s="1034"/>
      <c r="J758" s="1034"/>
      <c r="K758" s="1034"/>
      <c r="L758" s="1034"/>
      <c r="M758" s="1034"/>
      <c r="N758" s="1034"/>
      <c r="O758" s="1034"/>
      <c r="P758" s="1034"/>
      <c r="Q758" s="1034"/>
      <c r="R758" s="1034"/>
      <c r="S758" s="1034"/>
      <c r="T758" s="1034"/>
      <c r="U758" s="1034"/>
      <c r="V758" s="1034"/>
      <c r="W758" s="1034"/>
      <c r="X758" s="1034"/>
      <c r="Y758" s="1034"/>
      <c r="Z758" s="1034"/>
      <c r="AA758" s="1034"/>
      <c r="AB758" s="1034"/>
      <c r="AC758" s="1034"/>
      <c r="AD758" s="1034"/>
      <c r="AE758" s="1034"/>
      <c r="AF758" s="1034"/>
      <c r="AG758" s="1034"/>
      <c r="AH758" s="1034"/>
      <c r="AI758" s="1034"/>
      <c r="AJ758" s="1034"/>
      <c r="AK758" s="1034"/>
      <c r="AL758" s="1034"/>
      <c r="AM758" s="1034"/>
      <c r="AN758" s="1034"/>
      <c r="AO758" s="1034"/>
      <c r="AP758" s="1034"/>
      <c r="AQ758" s="1034"/>
      <c r="AR758" s="1034"/>
      <c r="AS758" s="1034"/>
      <c r="AT758" s="1034"/>
      <c r="AU758" s="1034"/>
      <c r="AV758" s="1034"/>
      <c r="AW758" s="1034"/>
      <c r="AX758" s="1034"/>
      <c r="AY758" s="1034"/>
      <c r="AZ758" s="1034"/>
      <c r="BA758" s="1034"/>
      <c r="BB758" s="1034"/>
      <c r="BC758" s="1034"/>
      <c r="BD758" s="1034"/>
      <c r="BE758" s="1034"/>
      <c r="BF758" s="1034"/>
      <c r="BG758" s="1034"/>
      <c r="BH758" s="1034"/>
    </row>
    <row r="759" spans="1:60" s="2" customFormat="1">
      <c r="A759" s="1148"/>
      <c r="B759" s="1034"/>
      <c r="C759" s="1034"/>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034"/>
      <c r="AE759" s="1034"/>
      <c r="AF759" s="1034"/>
      <c r="AG759" s="1034"/>
      <c r="AH759" s="1034"/>
      <c r="AI759" s="1034"/>
      <c r="AJ759" s="1034"/>
      <c r="AK759" s="1034"/>
      <c r="AL759" s="1034"/>
      <c r="AM759" s="1034"/>
      <c r="AN759" s="1034"/>
      <c r="AO759" s="1034"/>
      <c r="AP759" s="1034"/>
      <c r="AQ759" s="1034"/>
      <c r="AR759" s="1034"/>
      <c r="AS759" s="1034"/>
      <c r="AT759" s="1034"/>
      <c r="AU759" s="1034"/>
      <c r="AV759" s="1034"/>
      <c r="AW759" s="1034"/>
      <c r="AX759" s="1034"/>
      <c r="AY759" s="1034"/>
      <c r="AZ759" s="1034"/>
      <c r="BA759" s="1034"/>
      <c r="BB759" s="1034"/>
      <c r="BC759" s="1034"/>
      <c r="BD759" s="1034"/>
      <c r="BE759" s="1034"/>
      <c r="BF759" s="1034"/>
      <c r="BG759" s="1034"/>
      <c r="BH759" s="1034"/>
    </row>
    <row r="760" spans="1:60" s="2" customFormat="1">
      <c r="A760" s="1148"/>
      <c r="B760" s="1034"/>
      <c r="C760" s="1034"/>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S760" s="1034"/>
      <c r="AT760" s="1034"/>
      <c r="AU760" s="1034"/>
      <c r="AV760" s="1034"/>
      <c r="AW760" s="1034"/>
      <c r="AX760" s="1034"/>
      <c r="AY760" s="1034"/>
      <c r="AZ760" s="1034"/>
      <c r="BA760" s="1034"/>
      <c r="BB760" s="1034"/>
      <c r="BC760" s="1034"/>
      <c r="BD760" s="1034"/>
      <c r="BE760" s="1034"/>
      <c r="BF760" s="1034"/>
      <c r="BG760" s="1034"/>
      <c r="BH760" s="1034"/>
    </row>
    <row r="761" spans="1:60" s="2" customFormat="1">
      <c r="A761" s="1148"/>
      <c r="B761" s="1034"/>
      <c r="C761" s="1034"/>
      <c r="D761" s="1034"/>
      <c r="E761" s="1034"/>
      <c r="F761" s="1034"/>
      <c r="G761" s="1034"/>
      <c r="H761" s="1034"/>
      <c r="I761" s="1034"/>
      <c r="J761" s="1034"/>
      <c r="K761" s="1034"/>
      <c r="L761" s="1034"/>
      <c r="M761" s="1034"/>
      <c r="N761" s="1034"/>
      <c r="O761" s="1034"/>
      <c r="P761" s="1034"/>
      <c r="Q761" s="1034"/>
      <c r="R761" s="1034"/>
      <c r="S761" s="1034"/>
      <c r="T761" s="1034"/>
      <c r="U761" s="1034"/>
      <c r="V761" s="1034"/>
      <c r="W761" s="1034"/>
      <c r="X761" s="1034"/>
      <c r="Y761" s="1034"/>
      <c r="Z761" s="1034"/>
      <c r="AA761" s="1034"/>
      <c r="AB761" s="1034"/>
      <c r="AC761" s="1034"/>
      <c r="AD761" s="1034"/>
      <c r="AE761" s="1034"/>
      <c r="AF761" s="1034"/>
      <c r="AG761" s="1034"/>
      <c r="AH761" s="1034"/>
      <c r="AI761" s="1034"/>
      <c r="AJ761" s="1034"/>
      <c r="AK761" s="1034"/>
      <c r="AL761" s="1034"/>
      <c r="AM761" s="1034"/>
      <c r="AN761" s="1034"/>
      <c r="AO761" s="1034"/>
      <c r="AP761" s="1034"/>
      <c r="AQ761" s="1034"/>
      <c r="AR761" s="1034"/>
      <c r="AS761" s="1034"/>
      <c r="AT761" s="1034"/>
      <c r="AU761" s="1034"/>
      <c r="AV761" s="1034"/>
      <c r="AW761" s="1034"/>
      <c r="AX761" s="1034"/>
      <c r="AY761" s="1034"/>
      <c r="AZ761" s="1034"/>
      <c r="BA761" s="1034"/>
      <c r="BB761" s="1034"/>
      <c r="BC761" s="1034"/>
      <c r="BD761" s="1034"/>
      <c r="BE761" s="1034"/>
      <c r="BF761" s="1034"/>
      <c r="BG761" s="1034"/>
      <c r="BH761" s="1034"/>
    </row>
    <row r="762" spans="1:60" s="2" customFormat="1">
      <c r="A762" s="1148"/>
      <c r="B762" s="1034"/>
      <c r="C762" s="1034"/>
      <c r="D762" s="1034"/>
      <c r="E762" s="1034"/>
      <c r="F762" s="1034"/>
      <c r="G762" s="1034"/>
      <c r="H762" s="1034"/>
      <c r="I762" s="1034"/>
      <c r="J762" s="1034"/>
      <c r="K762" s="1034"/>
      <c r="L762" s="1034"/>
      <c r="M762" s="1034"/>
      <c r="N762" s="1034"/>
      <c r="O762" s="1034"/>
      <c r="P762" s="1034"/>
      <c r="Q762" s="1034"/>
      <c r="R762" s="1034"/>
      <c r="S762" s="1034"/>
      <c r="T762" s="1034"/>
      <c r="U762" s="1034"/>
      <c r="V762" s="1034"/>
      <c r="W762" s="1034"/>
      <c r="X762" s="1034"/>
      <c r="Y762" s="1034"/>
      <c r="Z762" s="1034"/>
      <c r="AA762" s="1034"/>
      <c r="AB762" s="1034"/>
      <c r="AC762" s="1034"/>
      <c r="AD762" s="1034"/>
      <c r="AE762" s="1034"/>
      <c r="AF762" s="1034"/>
      <c r="AG762" s="1034"/>
      <c r="AH762" s="1034"/>
      <c r="AI762" s="1034"/>
      <c r="AJ762" s="1034"/>
      <c r="AK762" s="1034"/>
      <c r="AL762" s="1034"/>
      <c r="AM762" s="1034"/>
      <c r="AN762" s="1034"/>
      <c r="AO762" s="1034"/>
      <c r="AP762" s="1034"/>
      <c r="AQ762" s="1034"/>
      <c r="AR762" s="1034"/>
      <c r="AS762" s="1034"/>
      <c r="AT762" s="1034"/>
      <c r="AU762" s="1034"/>
      <c r="AV762" s="1034"/>
      <c r="AW762" s="1034"/>
      <c r="AX762" s="1034"/>
      <c r="AY762" s="1034"/>
      <c r="AZ762" s="1034"/>
      <c r="BA762" s="1034"/>
      <c r="BB762" s="1034"/>
      <c r="BC762" s="1034"/>
      <c r="BD762" s="1034"/>
      <c r="BE762" s="1034"/>
      <c r="BF762" s="1034"/>
      <c r="BG762" s="1034"/>
      <c r="BH762" s="1034"/>
    </row>
    <row r="763" spans="1:60" s="2" customFormat="1">
      <c r="A763" s="1148"/>
      <c r="B763" s="1034"/>
      <c r="C763" s="1034"/>
      <c r="D763" s="1034"/>
      <c r="E763" s="1034"/>
      <c r="F763" s="1034"/>
      <c r="G763" s="1034"/>
      <c r="H763" s="1034"/>
      <c r="I763" s="1034"/>
      <c r="J763" s="1034"/>
      <c r="K763" s="1034"/>
      <c r="L763" s="1034"/>
      <c r="M763" s="1034"/>
      <c r="N763" s="1034"/>
      <c r="O763" s="1034"/>
      <c r="P763" s="1034"/>
      <c r="Q763" s="1034"/>
      <c r="R763" s="1034"/>
      <c r="S763" s="1034"/>
      <c r="T763" s="1034"/>
      <c r="U763" s="1034"/>
      <c r="V763" s="1034"/>
      <c r="W763" s="1034"/>
      <c r="X763" s="1034"/>
      <c r="Y763" s="1034"/>
      <c r="Z763" s="1034"/>
      <c r="AA763" s="1034"/>
      <c r="AB763" s="1034"/>
      <c r="AC763" s="1034"/>
      <c r="AD763" s="1034"/>
      <c r="AE763" s="1034"/>
      <c r="AF763" s="1034"/>
      <c r="AG763" s="1034"/>
      <c r="AH763" s="1034"/>
      <c r="AI763" s="1034"/>
      <c r="AJ763" s="1034"/>
      <c r="AK763" s="1034"/>
      <c r="AL763" s="1034"/>
      <c r="AM763" s="1034"/>
      <c r="AN763" s="1034"/>
      <c r="AO763" s="1034"/>
      <c r="AP763" s="1034"/>
      <c r="AQ763" s="1034"/>
      <c r="AR763" s="1034"/>
      <c r="AS763" s="1034"/>
      <c r="AT763" s="1034"/>
      <c r="AU763" s="1034"/>
      <c r="AV763" s="1034"/>
      <c r="AW763" s="1034"/>
      <c r="AX763" s="1034"/>
      <c r="AY763" s="1034"/>
      <c r="AZ763" s="1034"/>
      <c r="BA763" s="1034"/>
      <c r="BB763" s="1034"/>
      <c r="BC763" s="1034"/>
      <c r="BD763" s="1034"/>
      <c r="BE763" s="1034"/>
      <c r="BF763" s="1034"/>
      <c r="BG763" s="1034"/>
      <c r="BH763" s="1034"/>
    </row>
    <row r="764" spans="1:60" s="2" customFormat="1">
      <c r="A764" s="1148"/>
      <c r="B764" s="1034"/>
      <c r="C764" s="1034"/>
      <c r="D764" s="1034"/>
      <c r="E764" s="1034"/>
      <c r="F764" s="1034"/>
      <c r="G764" s="1034"/>
      <c r="H764" s="1034"/>
      <c r="I764" s="1034"/>
      <c r="J764" s="1034"/>
      <c r="K764" s="1034"/>
      <c r="L764" s="1034"/>
      <c r="M764" s="1034"/>
      <c r="N764" s="1034"/>
      <c r="O764" s="1034"/>
      <c r="P764" s="1034"/>
      <c r="Q764" s="1034"/>
      <c r="R764" s="1034"/>
      <c r="S764" s="1034"/>
      <c r="T764" s="1034"/>
      <c r="U764" s="1034"/>
      <c r="V764" s="1034"/>
      <c r="W764" s="1034"/>
      <c r="X764" s="1034"/>
      <c r="Y764" s="1034"/>
      <c r="Z764" s="1034"/>
      <c r="AA764" s="1034"/>
      <c r="AB764" s="1034"/>
      <c r="AC764" s="1034"/>
      <c r="AD764" s="1034"/>
      <c r="AE764" s="1034"/>
      <c r="AF764" s="1034"/>
      <c r="AG764" s="1034"/>
      <c r="AH764" s="1034"/>
      <c r="AI764" s="1034"/>
      <c r="AJ764" s="1034"/>
      <c r="AK764" s="1034"/>
      <c r="AL764" s="1034"/>
      <c r="AM764" s="1034"/>
      <c r="AN764" s="1034"/>
      <c r="AO764" s="1034"/>
      <c r="AP764" s="1034"/>
      <c r="AQ764" s="1034"/>
      <c r="AR764" s="1034"/>
      <c r="AS764" s="1034"/>
      <c r="AT764" s="1034"/>
      <c r="AU764" s="1034"/>
      <c r="AV764" s="1034"/>
      <c r="AW764" s="1034"/>
      <c r="AX764" s="1034"/>
      <c r="AY764" s="1034"/>
      <c r="AZ764" s="1034"/>
      <c r="BA764" s="1034"/>
      <c r="BB764" s="1034"/>
      <c r="BC764" s="1034"/>
      <c r="BD764" s="1034"/>
      <c r="BE764" s="1034"/>
      <c r="BF764" s="1034"/>
      <c r="BG764" s="1034"/>
      <c r="BH764" s="1034"/>
    </row>
    <row r="765" spans="1:60" s="2" customFormat="1">
      <c r="A765" s="1148"/>
      <c r="B765" s="1034"/>
      <c r="C765" s="1034"/>
      <c r="D765" s="1034"/>
      <c r="E765" s="1034"/>
      <c r="F765" s="1034"/>
      <c r="G765" s="1034"/>
      <c r="H765" s="1034"/>
      <c r="I765" s="1034"/>
      <c r="J765" s="1034"/>
      <c r="K765" s="1034"/>
      <c r="L765" s="1034"/>
      <c r="M765" s="1034"/>
      <c r="N765" s="1034"/>
      <c r="O765" s="1034"/>
      <c r="P765" s="1034"/>
      <c r="Q765" s="1034"/>
      <c r="R765" s="1034"/>
      <c r="S765" s="1034"/>
      <c r="T765" s="1034"/>
      <c r="U765" s="1034"/>
      <c r="V765" s="1034"/>
      <c r="W765" s="1034"/>
      <c r="X765" s="1034"/>
      <c r="Y765" s="1034"/>
      <c r="Z765" s="1034"/>
      <c r="AA765" s="1034"/>
      <c r="AB765" s="1034"/>
      <c r="AC765" s="1034"/>
      <c r="AD765" s="1034"/>
      <c r="AE765" s="1034"/>
      <c r="AF765" s="1034"/>
      <c r="AG765" s="1034"/>
      <c r="AH765" s="1034"/>
      <c r="AI765" s="1034"/>
      <c r="AJ765" s="1034"/>
      <c r="AK765" s="1034"/>
      <c r="AL765" s="1034"/>
      <c r="AM765" s="1034"/>
      <c r="AN765" s="1034"/>
      <c r="AO765" s="1034"/>
      <c r="AP765" s="1034"/>
      <c r="AQ765" s="1034"/>
      <c r="AR765" s="1034"/>
      <c r="AS765" s="1034"/>
      <c r="AT765" s="1034"/>
      <c r="AU765" s="1034"/>
      <c r="AV765" s="1034"/>
      <c r="AW765" s="1034"/>
      <c r="AX765" s="1034"/>
      <c r="AY765" s="1034"/>
      <c r="AZ765" s="1034"/>
      <c r="BA765" s="1034"/>
      <c r="BB765" s="1034"/>
      <c r="BC765" s="1034"/>
      <c r="BD765" s="1034"/>
      <c r="BE765" s="1034"/>
      <c r="BF765" s="1034"/>
      <c r="BG765" s="1034"/>
      <c r="BH765" s="1034"/>
    </row>
    <row r="766" spans="1:60" s="2" customFormat="1">
      <c r="A766" s="1148"/>
      <c r="B766" s="1034"/>
      <c r="C766" s="1034"/>
      <c r="D766" s="1034"/>
      <c r="E766" s="1034"/>
      <c r="F766" s="1034"/>
      <c r="G766" s="1034"/>
      <c r="H766" s="1034"/>
      <c r="I766" s="1034"/>
      <c r="J766" s="1034"/>
      <c r="K766" s="1034"/>
      <c r="L766" s="1034"/>
      <c r="M766" s="1034"/>
      <c r="N766" s="1034"/>
      <c r="O766" s="1034"/>
      <c r="P766" s="1034"/>
      <c r="Q766" s="1034"/>
      <c r="R766" s="1034"/>
      <c r="S766" s="1034"/>
      <c r="T766" s="1034"/>
      <c r="U766" s="1034"/>
      <c r="V766" s="1034"/>
      <c r="W766" s="1034"/>
      <c r="X766" s="1034"/>
      <c r="Y766" s="1034"/>
      <c r="Z766" s="1034"/>
      <c r="AA766" s="1034"/>
      <c r="AB766" s="1034"/>
      <c r="AC766" s="1034"/>
      <c r="AD766" s="1034"/>
      <c r="AE766" s="1034"/>
      <c r="AF766" s="1034"/>
      <c r="AG766" s="1034"/>
      <c r="AH766" s="1034"/>
      <c r="AI766" s="1034"/>
      <c r="AJ766" s="1034"/>
      <c r="AK766" s="1034"/>
      <c r="AL766" s="1034"/>
      <c r="AM766" s="1034"/>
      <c r="AN766" s="1034"/>
      <c r="AO766" s="1034"/>
      <c r="AP766" s="1034"/>
      <c r="AQ766" s="1034"/>
      <c r="AR766" s="1034"/>
      <c r="AS766" s="1034"/>
      <c r="AT766" s="1034"/>
      <c r="AU766" s="1034"/>
      <c r="AV766" s="1034"/>
      <c r="AW766" s="1034"/>
      <c r="AX766" s="1034"/>
      <c r="AY766" s="1034"/>
      <c r="AZ766" s="1034"/>
      <c r="BA766" s="1034"/>
      <c r="BB766" s="1034"/>
      <c r="BC766" s="1034"/>
      <c r="BD766" s="1034"/>
      <c r="BE766" s="1034"/>
      <c r="BF766" s="1034"/>
      <c r="BG766" s="1034"/>
      <c r="BH766" s="1034"/>
    </row>
    <row r="767" spans="1:60" s="2" customFormat="1">
      <c r="A767" s="1148"/>
      <c r="B767" s="1034"/>
      <c r="C767" s="1034"/>
      <c r="D767" s="1034"/>
      <c r="E767" s="1034"/>
      <c r="F767" s="1034"/>
      <c r="G767" s="1034"/>
      <c r="H767" s="1034"/>
      <c r="I767" s="1034"/>
      <c r="J767" s="1034"/>
      <c r="K767" s="1034"/>
      <c r="L767" s="1034"/>
      <c r="M767" s="1034"/>
      <c r="N767" s="1034"/>
      <c r="O767" s="1034"/>
      <c r="P767" s="1034"/>
      <c r="Q767" s="1034"/>
      <c r="R767" s="1034"/>
      <c r="S767" s="1034"/>
      <c r="T767" s="1034"/>
      <c r="U767" s="1034"/>
      <c r="V767" s="1034"/>
      <c r="W767" s="1034"/>
      <c r="X767" s="1034"/>
      <c r="Y767" s="1034"/>
      <c r="Z767" s="1034"/>
      <c r="AA767" s="1034"/>
      <c r="AB767" s="1034"/>
      <c r="AC767" s="1034"/>
      <c r="AD767" s="1034"/>
      <c r="AE767" s="1034"/>
      <c r="AF767" s="1034"/>
      <c r="AG767" s="1034"/>
      <c r="AH767" s="1034"/>
      <c r="AI767" s="1034"/>
      <c r="AJ767" s="1034"/>
      <c r="AK767" s="1034"/>
      <c r="AL767" s="1034"/>
      <c r="AM767" s="1034"/>
      <c r="AN767" s="1034"/>
      <c r="AO767" s="1034"/>
      <c r="AP767" s="1034"/>
      <c r="AQ767" s="1034"/>
      <c r="AR767" s="1034"/>
      <c r="AS767" s="1034"/>
      <c r="AT767" s="1034"/>
      <c r="AU767" s="1034"/>
      <c r="AV767" s="1034"/>
      <c r="AW767" s="1034"/>
      <c r="AX767" s="1034"/>
      <c r="AY767" s="1034"/>
      <c r="AZ767" s="1034"/>
      <c r="BA767" s="1034"/>
      <c r="BB767" s="1034"/>
      <c r="BC767" s="1034"/>
      <c r="BD767" s="1034"/>
      <c r="BE767" s="1034"/>
      <c r="BF767" s="1034"/>
      <c r="BG767" s="1034"/>
      <c r="BH767" s="1034"/>
    </row>
    <row r="768" spans="1:60" s="2" customFormat="1">
      <c r="A768" s="1148"/>
      <c r="B768" s="1034"/>
      <c r="C768" s="1034"/>
      <c r="D768" s="1034"/>
      <c r="E768" s="1034"/>
      <c r="F768" s="1034"/>
      <c r="G768" s="1034"/>
      <c r="H768" s="1034"/>
      <c r="I768" s="1034"/>
      <c r="J768" s="1034"/>
      <c r="K768" s="1034"/>
      <c r="L768" s="1034"/>
      <c r="M768" s="1034"/>
      <c r="N768" s="1034"/>
      <c r="O768" s="1034"/>
      <c r="P768" s="1034"/>
      <c r="Q768" s="1034"/>
      <c r="R768" s="1034"/>
      <c r="S768" s="1034"/>
      <c r="T768" s="1034"/>
      <c r="U768" s="1034"/>
      <c r="V768" s="1034"/>
      <c r="W768" s="1034"/>
      <c r="X768" s="1034"/>
      <c r="Y768" s="1034"/>
      <c r="Z768" s="1034"/>
      <c r="AA768" s="1034"/>
      <c r="AB768" s="1034"/>
      <c r="AC768" s="1034"/>
      <c r="AD768" s="1034"/>
      <c r="AE768" s="1034"/>
      <c r="AF768" s="1034"/>
      <c r="AG768" s="1034"/>
      <c r="AH768" s="1034"/>
      <c r="AI768" s="1034"/>
      <c r="AJ768" s="1034"/>
      <c r="AK768" s="1034"/>
      <c r="AL768" s="1034"/>
      <c r="AM768" s="1034"/>
      <c r="AN768" s="1034"/>
      <c r="AO768" s="1034"/>
      <c r="AP768" s="1034"/>
      <c r="AQ768" s="1034"/>
      <c r="AR768" s="1034"/>
      <c r="AS768" s="1034"/>
      <c r="AT768" s="1034"/>
      <c r="AU768" s="1034"/>
      <c r="AV768" s="1034"/>
      <c r="AW768" s="1034"/>
      <c r="AX768" s="1034"/>
      <c r="AY768" s="1034"/>
      <c r="AZ768" s="1034"/>
      <c r="BA768" s="1034"/>
      <c r="BB768" s="1034"/>
      <c r="BC768" s="1034"/>
      <c r="BD768" s="1034"/>
      <c r="BE768" s="1034"/>
      <c r="BF768" s="1034"/>
      <c r="BG768" s="1034"/>
      <c r="BH768" s="1034"/>
    </row>
    <row r="769" spans="1:60" s="2" customFormat="1">
      <c r="A769" s="1148"/>
      <c r="B769" s="1034"/>
      <c r="C769" s="1034"/>
      <c r="D769" s="1034"/>
      <c r="E769" s="1034"/>
      <c r="F769" s="1034"/>
      <c r="G769" s="1034"/>
      <c r="H769" s="1034"/>
      <c r="I769" s="1034"/>
      <c r="J769" s="1034"/>
      <c r="K769" s="1034"/>
      <c r="L769" s="1034"/>
      <c r="M769" s="1034"/>
      <c r="N769" s="1034"/>
      <c r="O769" s="1034"/>
      <c r="P769" s="1034"/>
      <c r="Q769" s="1034"/>
      <c r="R769" s="1034"/>
      <c r="S769" s="1034"/>
      <c r="T769" s="1034"/>
      <c r="U769" s="1034"/>
      <c r="V769" s="1034"/>
      <c r="W769" s="1034"/>
      <c r="X769" s="1034"/>
      <c r="Y769" s="1034"/>
      <c r="Z769" s="1034"/>
      <c r="AA769" s="1034"/>
      <c r="AB769" s="1034"/>
      <c r="AC769" s="1034"/>
      <c r="AD769" s="1034"/>
      <c r="AE769" s="1034"/>
      <c r="AF769" s="1034"/>
      <c r="AG769" s="1034"/>
      <c r="AH769" s="1034"/>
      <c r="AI769" s="1034"/>
      <c r="AJ769" s="1034"/>
      <c r="AK769" s="1034"/>
      <c r="AL769" s="1034"/>
      <c r="AM769" s="1034"/>
      <c r="AN769" s="1034"/>
      <c r="AO769" s="1034"/>
      <c r="AP769" s="1034"/>
      <c r="AQ769" s="1034"/>
      <c r="AR769" s="1034"/>
      <c r="AS769" s="1034"/>
      <c r="AT769" s="1034"/>
      <c r="AU769" s="1034"/>
      <c r="AV769" s="1034"/>
      <c r="AW769" s="1034"/>
      <c r="AX769" s="1034"/>
      <c r="AY769" s="1034"/>
      <c r="AZ769" s="1034"/>
      <c r="BA769" s="1034"/>
      <c r="BB769" s="1034"/>
      <c r="BC769" s="1034"/>
      <c r="BD769" s="1034"/>
      <c r="BE769" s="1034"/>
      <c r="BF769" s="1034"/>
      <c r="BG769" s="1034"/>
      <c r="BH769" s="1034"/>
    </row>
    <row r="770" spans="1:60" s="2" customFormat="1">
      <c r="A770" s="1148"/>
      <c r="B770" s="1034"/>
      <c r="C770" s="1034"/>
      <c r="D770" s="1034"/>
      <c r="E770" s="1034"/>
      <c r="F770" s="1034"/>
      <c r="G770" s="1034"/>
      <c r="H770" s="1034"/>
      <c r="I770" s="1034"/>
      <c r="J770" s="1034"/>
      <c r="K770" s="1034"/>
      <c r="L770" s="1034"/>
      <c r="M770" s="1034"/>
      <c r="N770" s="1034"/>
      <c r="O770" s="1034"/>
      <c r="P770" s="1034"/>
      <c r="Q770" s="1034"/>
      <c r="R770" s="1034"/>
      <c r="S770" s="1034"/>
      <c r="T770" s="1034"/>
      <c r="U770" s="1034"/>
      <c r="V770" s="1034"/>
      <c r="W770" s="1034"/>
      <c r="X770" s="1034"/>
      <c r="Y770" s="1034"/>
      <c r="Z770" s="1034"/>
      <c r="AA770" s="1034"/>
      <c r="AB770" s="1034"/>
      <c r="AC770" s="1034"/>
      <c r="AD770" s="1034"/>
      <c r="AE770" s="1034"/>
      <c r="AF770" s="1034"/>
      <c r="AG770" s="1034"/>
      <c r="AH770" s="1034"/>
      <c r="AI770" s="1034"/>
      <c r="AJ770" s="1034"/>
      <c r="AK770" s="1034"/>
      <c r="AL770" s="1034"/>
      <c r="AM770" s="1034"/>
      <c r="AN770" s="1034"/>
      <c r="AO770" s="1034"/>
      <c r="AP770" s="1034"/>
      <c r="AQ770" s="1034"/>
      <c r="AR770" s="1034"/>
      <c r="AS770" s="1034"/>
      <c r="AT770" s="1034"/>
      <c r="AU770" s="1034"/>
      <c r="AV770" s="1034"/>
      <c r="AW770" s="1034"/>
      <c r="AX770" s="1034"/>
      <c r="AY770" s="1034"/>
      <c r="AZ770" s="1034"/>
      <c r="BA770" s="1034"/>
      <c r="BB770" s="1034"/>
      <c r="BC770" s="1034"/>
      <c r="BD770" s="1034"/>
      <c r="BE770" s="1034"/>
      <c r="BF770" s="1034"/>
      <c r="BG770" s="1034"/>
      <c r="BH770" s="1034"/>
    </row>
    <row r="771" spans="1:60" s="2" customFormat="1">
      <c r="A771" s="1148"/>
      <c r="B771" s="1034"/>
      <c r="C771" s="1034"/>
      <c r="D771" s="1034"/>
      <c r="E771" s="1034"/>
      <c r="F771" s="1034"/>
      <c r="G771" s="1034"/>
      <c r="H771" s="1034"/>
      <c r="I771" s="1034"/>
      <c r="J771" s="1034"/>
      <c r="K771" s="1034"/>
      <c r="L771" s="1034"/>
      <c r="M771" s="1034"/>
      <c r="N771" s="1034"/>
      <c r="O771" s="1034"/>
      <c r="P771" s="1034"/>
      <c r="Q771" s="1034"/>
      <c r="R771" s="1034"/>
      <c r="S771" s="1034"/>
      <c r="T771" s="1034"/>
      <c r="U771" s="1034"/>
      <c r="V771" s="1034"/>
      <c r="W771" s="1034"/>
      <c r="X771" s="1034"/>
      <c r="Y771" s="1034"/>
      <c r="Z771" s="1034"/>
      <c r="AA771" s="1034"/>
      <c r="AB771" s="1034"/>
      <c r="AC771" s="1034"/>
      <c r="AD771" s="1034"/>
      <c r="AE771" s="1034"/>
      <c r="AF771" s="1034"/>
      <c r="AG771" s="1034"/>
      <c r="AH771" s="1034"/>
      <c r="AI771" s="1034"/>
      <c r="AJ771" s="1034"/>
      <c r="AK771" s="1034"/>
      <c r="AL771" s="1034"/>
      <c r="AM771" s="1034"/>
      <c r="AN771" s="1034"/>
      <c r="AO771" s="1034"/>
      <c r="AP771" s="1034"/>
      <c r="AQ771" s="1034"/>
      <c r="AR771" s="1034"/>
      <c r="AS771" s="1034"/>
      <c r="AT771" s="1034"/>
      <c r="AU771" s="1034"/>
      <c r="AV771" s="1034"/>
      <c r="AW771" s="1034"/>
      <c r="AX771" s="1034"/>
      <c r="AY771" s="1034"/>
      <c r="AZ771" s="1034"/>
      <c r="BA771" s="1034"/>
      <c r="BB771" s="1034"/>
      <c r="BC771" s="1034"/>
      <c r="BD771" s="1034"/>
      <c r="BE771" s="1034"/>
      <c r="BF771" s="1034"/>
      <c r="BG771" s="1034"/>
      <c r="BH771" s="1034"/>
    </row>
    <row r="772" spans="1:60" s="2" customFormat="1">
      <c r="A772" s="1148"/>
      <c r="B772" s="1034"/>
      <c r="C772" s="1034"/>
      <c r="D772" s="1034"/>
      <c r="E772" s="1034"/>
      <c r="F772" s="1034"/>
      <c r="G772" s="1034"/>
      <c r="H772" s="1034"/>
      <c r="I772" s="1034"/>
      <c r="J772" s="1034"/>
      <c r="K772" s="1034"/>
      <c r="L772" s="1034"/>
      <c r="M772" s="1034"/>
      <c r="N772" s="1034"/>
      <c r="O772" s="1034"/>
      <c r="P772" s="1034"/>
      <c r="Q772" s="1034"/>
      <c r="R772" s="1034"/>
      <c r="S772" s="1034"/>
      <c r="T772" s="1034"/>
      <c r="U772" s="1034"/>
      <c r="V772" s="1034"/>
      <c r="W772" s="1034"/>
      <c r="X772" s="1034"/>
      <c r="Y772" s="1034"/>
      <c r="Z772" s="1034"/>
      <c r="AA772" s="1034"/>
      <c r="AB772" s="1034"/>
      <c r="AC772" s="1034"/>
      <c r="AD772" s="1034"/>
      <c r="AE772" s="1034"/>
      <c r="AF772" s="1034"/>
      <c r="AG772" s="1034"/>
      <c r="AH772" s="1034"/>
      <c r="AI772" s="1034"/>
      <c r="AJ772" s="1034"/>
      <c r="AK772" s="1034"/>
      <c r="AL772" s="1034"/>
      <c r="AM772" s="1034"/>
      <c r="AN772" s="1034"/>
      <c r="AO772" s="1034"/>
      <c r="AP772" s="1034"/>
      <c r="AQ772" s="1034"/>
      <c r="AR772" s="1034"/>
      <c r="AS772" s="1034"/>
      <c r="AT772" s="1034"/>
      <c r="AU772" s="1034"/>
      <c r="AV772" s="1034"/>
      <c r="AW772" s="1034"/>
      <c r="AX772" s="1034"/>
      <c r="AY772" s="1034"/>
      <c r="AZ772" s="1034"/>
      <c r="BA772" s="1034"/>
      <c r="BB772" s="1034"/>
      <c r="BC772" s="1034"/>
      <c r="BD772" s="1034"/>
      <c r="BE772" s="1034"/>
      <c r="BF772" s="1034"/>
      <c r="BG772" s="1034"/>
      <c r="BH772" s="1034"/>
    </row>
    <row r="773" spans="1:60" s="2" customFormat="1">
      <c r="A773" s="1148"/>
      <c r="B773" s="1034"/>
      <c r="C773" s="1034"/>
      <c r="D773" s="1034"/>
      <c r="E773" s="1034"/>
      <c r="F773" s="1034"/>
      <c r="G773" s="1034"/>
      <c r="H773" s="1034"/>
      <c r="I773" s="1034"/>
      <c r="J773" s="1034"/>
      <c r="K773" s="1034"/>
      <c r="L773" s="1034"/>
      <c r="M773" s="1034"/>
      <c r="N773" s="1034"/>
      <c r="O773" s="1034"/>
      <c r="P773" s="1034"/>
      <c r="Q773" s="1034"/>
      <c r="R773" s="1034"/>
      <c r="S773" s="1034"/>
      <c r="T773" s="1034"/>
      <c r="U773" s="1034"/>
      <c r="V773" s="1034"/>
      <c r="W773" s="1034"/>
      <c r="X773" s="1034"/>
      <c r="Y773" s="1034"/>
      <c r="Z773" s="1034"/>
      <c r="AA773" s="1034"/>
      <c r="AB773" s="1034"/>
      <c r="AC773" s="1034"/>
      <c r="AD773" s="1034"/>
      <c r="AE773" s="1034"/>
      <c r="AF773" s="1034"/>
      <c r="AG773" s="1034"/>
      <c r="AH773" s="1034"/>
      <c r="AI773" s="1034"/>
      <c r="AJ773" s="1034"/>
      <c r="AK773" s="1034"/>
      <c r="AL773" s="1034"/>
      <c r="AM773" s="1034"/>
      <c r="AN773" s="1034"/>
      <c r="AO773" s="1034"/>
      <c r="AP773" s="1034"/>
      <c r="AQ773" s="1034"/>
      <c r="AR773" s="1034"/>
      <c r="AS773" s="1034"/>
      <c r="AT773" s="1034"/>
      <c r="AU773" s="1034"/>
      <c r="AV773" s="1034"/>
      <c r="AW773" s="1034"/>
      <c r="AX773" s="1034"/>
      <c r="AY773" s="1034"/>
      <c r="AZ773" s="1034"/>
      <c r="BA773" s="1034"/>
      <c r="BB773" s="1034"/>
      <c r="BC773" s="1034"/>
      <c r="BD773" s="1034"/>
      <c r="BE773" s="1034"/>
      <c r="BF773" s="1034"/>
      <c r="BG773" s="1034"/>
      <c r="BH773" s="1034"/>
    </row>
    <row r="774" spans="1:60" s="2" customFormat="1">
      <c r="A774" s="1148"/>
      <c r="B774" s="1034"/>
      <c r="C774" s="1034"/>
      <c r="D774" s="1034"/>
      <c r="E774" s="1034"/>
      <c r="F774" s="1034"/>
      <c r="G774" s="1034"/>
      <c r="H774" s="1034"/>
      <c r="I774" s="1034"/>
      <c r="J774" s="1034"/>
      <c r="K774" s="1034"/>
      <c r="L774" s="1034"/>
      <c r="M774" s="1034"/>
      <c r="N774" s="1034"/>
      <c r="O774" s="1034"/>
      <c r="P774" s="1034"/>
      <c r="Q774" s="1034"/>
      <c r="R774" s="1034"/>
      <c r="S774" s="1034"/>
      <c r="T774" s="1034"/>
      <c r="U774" s="1034"/>
      <c r="V774" s="1034"/>
      <c r="W774" s="1034"/>
      <c r="X774" s="1034"/>
      <c r="Y774" s="1034"/>
      <c r="Z774" s="1034"/>
      <c r="AA774" s="1034"/>
      <c r="AB774" s="1034"/>
      <c r="AC774" s="1034"/>
      <c r="AD774" s="1034"/>
      <c r="AE774" s="1034"/>
      <c r="AF774" s="1034"/>
      <c r="AG774" s="1034"/>
      <c r="AH774" s="1034"/>
      <c r="AI774" s="1034"/>
      <c r="AJ774" s="1034"/>
      <c r="AK774" s="1034"/>
      <c r="AL774" s="1034"/>
      <c r="AM774" s="1034"/>
      <c r="AN774" s="1034"/>
      <c r="AO774" s="1034"/>
      <c r="AP774" s="1034"/>
      <c r="AQ774" s="1034"/>
      <c r="AR774" s="1034"/>
      <c r="AS774" s="1034"/>
      <c r="AT774" s="1034"/>
      <c r="AU774" s="1034"/>
      <c r="AV774" s="1034"/>
      <c r="AW774" s="1034"/>
      <c r="AX774" s="1034"/>
      <c r="AY774" s="1034"/>
      <c r="AZ774" s="1034"/>
      <c r="BA774" s="1034"/>
      <c r="BB774" s="1034"/>
      <c r="BC774" s="1034"/>
      <c r="BD774" s="1034"/>
      <c r="BE774" s="1034"/>
      <c r="BF774" s="1034"/>
      <c r="BG774" s="1034"/>
      <c r="BH774" s="1034"/>
    </row>
    <row r="775" spans="1:60" s="2" customFormat="1">
      <c r="A775" s="1148"/>
      <c r="B775" s="1034"/>
      <c r="C775" s="1034"/>
      <c r="D775" s="1034"/>
      <c r="E775" s="1034"/>
      <c r="F775" s="1034"/>
      <c r="G775" s="1034"/>
      <c r="H775" s="1034"/>
      <c r="I775" s="1034"/>
      <c r="J775" s="1034"/>
      <c r="K775" s="1034"/>
      <c r="L775" s="1034"/>
      <c r="M775" s="1034"/>
      <c r="N775" s="1034"/>
      <c r="O775" s="1034"/>
      <c r="P775" s="1034"/>
      <c r="Q775" s="1034"/>
      <c r="R775" s="1034"/>
      <c r="S775" s="1034"/>
      <c r="T775" s="1034"/>
      <c r="U775" s="1034"/>
      <c r="V775" s="1034"/>
      <c r="W775" s="1034"/>
      <c r="X775" s="1034"/>
      <c r="Y775" s="1034"/>
      <c r="Z775" s="1034"/>
      <c r="AA775" s="1034"/>
      <c r="AB775" s="1034"/>
      <c r="AC775" s="1034"/>
      <c r="AD775" s="1034"/>
      <c r="AE775" s="1034"/>
      <c r="AF775" s="1034"/>
      <c r="AG775" s="1034"/>
      <c r="AH775" s="1034"/>
      <c r="AI775" s="1034"/>
      <c r="AJ775" s="1034"/>
      <c r="AK775" s="1034"/>
      <c r="AL775" s="1034"/>
      <c r="AM775" s="1034"/>
      <c r="AN775" s="1034"/>
      <c r="AO775" s="1034"/>
      <c r="AP775" s="1034"/>
      <c r="AQ775" s="1034"/>
      <c r="AR775" s="1034"/>
      <c r="AS775" s="1034"/>
      <c r="AT775" s="1034"/>
      <c r="AU775" s="1034"/>
      <c r="AV775" s="1034"/>
      <c r="AW775" s="1034"/>
      <c r="AX775" s="1034"/>
      <c r="AY775" s="1034"/>
      <c r="AZ775" s="1034"/>
      <c r="BA775" s="1034"/>
      <c r="BB775" s="1034"/>
      <c r="BC775" s="1034"/>
      <c r="BD775" s="1034"/>
      <c r="BE775" s="1034"/>
      <c r="BF775" s="1034"/>
      <c r="BG775" s="1034"/>
      <c r="BH775" s="1034"/>
    </row>
    <row r="776" spans="1:60" s="2" customFormat="1">
      <c r="A776" s="1148"/>
      <c r="B776" s="1034"/>
      <c r="C776" s="1034"/>
      <c r="D776" s="1034"/>
      <c r="E776" s="1034"/>
      <c r="F776" s="1034"/>
      <c r="G776" s="1034"/>
      <c r="H776" s="1034"/>
      <c r="I776" s="1034"/>
      <c r="J776" s="1034"/>
      <c r="K776" s="1034"/>
      <c r="L776" s="1034"/>
      <c r="M776" s="1034"/>
      <c r="N776" s="1034"/>
      <c r="O776" s="1034"/>
      <c r="P776" s="1034"/>
      <c r="Q776" s="1034"/>
      <c r="R776" s="1034"/>
      <c r="S776" s="1034"/>
      <c r="T776" s="1034"/>
      <c r="U776" s="1034"/>
      <c r="V776" s="1034"/>
      <c r="W776" s="1034"/>
      <c r="X776" s="1034"/>
      <c r="Y776" s="1034"/>
      <c r="Z776" s="1034"/>
      <c r="AA776" s="1034"/>
      <c r="AB776" s="1034"/>
      <c r="AC776" s="1034"/>
      <c r="AD776" s="1034"/>
      <c r="AE776" s="1034"/>
      <c r="AF776" s="1034"/>
      <c r="AG776" s="1034"/>
      <c r="AH776" s="1034"/>
      <c r="AI776" s="1034"/>
      <c r="AJ776" s="1034"/>
      <c r="AK776" s="1034"/>
      <c r="AL776" s="1034"/>
      <c r="AM776" s="1034"/>
      <c r="AN776" s="1034"/>
      <c r="AO776" s="1034"/>
      <c r="AP776" s="1034"/>
      <c r="AQ776" s="1034"/>
      <c r="AR776" s="1034"/>
      <c r="AS776" s="1034"/>
      <c r="AT776" s="1034"/>
      <c r="AU776" s="1034"/>
      <c r="AV776" s="1034"/>
      <c r="AW776" s="1034"/>
      <c r="AX776" s="1034"/>
      <c r="AY776" s="1034"/>
      <c r="AZ776" s="1034"/>
      <c r="BA776" s="1034"/>
      <c r="BB776" s="1034"/>
      <c r="BC776" s="1034"/>
      <c r="BD776" s="1034"/>
      <c r="BE776" s="1034"/>
      <c r="BF776" s="1034"/>
      <c r="BG776" s="1034"/>
      <c r="BH776" s="1034"/>
    </row>
    <row r="777" spans="1:60" s="2" customFormat="1">
      <c r="A777" s="1148"/>
      <c r="B777" s="1034"/>
      <c r="C777" s="1034"/>
      <c r="D777" s="1034"/>
      <c r="E777" s="1034"/>
      <c r="F777" s="1034"/>
      <c r="G777" s="1034"/>
      <c r="H777" s="1034"/>
      <c r="I777" s="1034"/>
      <c r="J777" s="1034"/>
      <c r="K777" s="1034"/>
      <c r="L777" s="1034"/>
      <c r="M777" s="1034"/>
      <c r="N777" s="1034"/>
      <c r="O777" s="1034"/>
      <c r="P777" s="1034"/>
      <c r="Q777" s="1034"/>
      <c r="R777" s="1034"/>
      <c r="S777" s="1034"/>
      <c r="T777" s="1034"/>
      <c r="U777" s="1034"/>
      <c r="V777" s="1034"/>
      <c r="W777" s="1034"/>
      <c r="X777" s="1034"/>
      <c r="Y777" s="1034"/>
      <c r="Z777" s="1034"/>
      <c r="AA777" s="1034"/>
      <c r="AB777" s="1034"/>
      <c r="AC777" s="1034"/>
      <c r="AD777" s="1034"/>
      <c r="AE777" s="1034"/>
      <c r="AF777" s="1034"/>
      <c r="AG777" s="1034"/>
      <c r="AH777" s="1034"/>
      <c r="AI777" s="1034"/>
      <c r="AJ777" s="1034"/>
      <c r="AK777" s="1034"/>
      <c r="AL777" s="1034"/>
      <c r="AM777" s="1034"/>
      <c r="AN777" s="1034"/>
      <c r="AO777" s="1034"/>
      <c r="AP777" s="1034"/>
      <c r="AQ777" s="1034"/>
      <c r="AR777" s="1034"/>
      <c r="AS777" s="1034"/>
      <c r="AT777" s="1034"/>
      <c r="AU777" s="1034"/>
      <c r="AV777" s="1034"/>
      <c r="AW777" s="1034"/>
      <c r="AX777" s="1034"/>
      <c r="AY777" s="1034"/>
      <c r="AZ777" s="1034"/>
      <c r="BA777" s="1034"/>
      <c r="BB777" s="1034"/>
      <c r="BC777" s="1034"/>
      <c r="BD777" s="1034"/>
      <c r="BE777" s="1034"/>
      <c r="BF777" s="1034"/>
      <c r="BG777" s="1034"/>
      <c r="BH777" s="1034"/>
    </row>
    <row r="778" spans="1:60" s="2" customFormat="1">
      <c r="A778" s="1148"/>
      <c r="B778" s="1034"/>
      <c r="C778" s="1034"/>
      <c r="D778" s="1034"/>
      <c r="E778" s="1034"/>
      <c r="F778" s="1034"/>
      <c r="G778" s="1034"/>
      <c r="H778" s="1034"/>
      <c r="I778" s="1034"/>
      <c r="J778" s="1034"/>
      <c r="K778" s="1034"/>
      <c r="L778" s="1034"/>
      <c r="M778" s="1034"/>
      <c r="N778" s="1034"/>
      <c r="O778" s="1034"/>
      <c r="P778" s="1034"/>
      <c r="Q778" s="1034"/>
      <c r="R778" s="1034"/>
      <c r="S778" s="1034"/>
      <c r="T778" s="1034"/>
      <c r="U778" s="1034"/>
      <c r="V778" s="1034"/>
      <c r="W778" s="1034"/>
      <c r="X778" s="1034"/>
      <c r="Y778" s="1034"/>
      <c r="Z778" s="1034"/>
      <c r="AA778" s="1034"/>
      <c r="AB778" s="1034"/>
      <c r="AC778" s="1034"/>
      <c r="AD778" s="1034"/>
      <c r="AE778" s="1034"/>
      <c r="AF778" s="1034"/>
      <c r="AG778" s="1034"/>
      <c r="AH778" s="1034"/>
      <c r="AI778" s="1034"/>
      <c r="AJ778" s="1034"/>
      <c r="AK778" s="1034"/>
      <c r="AL778" s="1034"/>
      <c r="AM778" s="1034"/>
      <c r="AN778" s="1034"/>
      <c r="AO778" s="1034"/>
      <c r="AP778" s="1034"/>
      <c r="AQ778" s="1034"/>
      <c r="AR778" s="1034"/>
      <c r="AS778" s="1034"/>
      <c r="AT778" s="1034"/>
      <c r="AU778" s="1034"/>
      <c r="AV778" s="1034"/>
      <c r="AW778" s="1034"/>
      <c r="AX778" s="1034"/>
      <c r="AY778" s="1034"/>
      <c r="AZ778" s="1034"/>
      <c r="BA778" s="1034"/>
      <c r="BB778" s="1034"/>
      <c r="BC778" s="1034"/>
      <c r="BD778" s="1034"/>
      <c r="BE778" s="1034"/>
      <c r="BF778" s="1034"/>
      <c r="BG778" s="1034"/>
      <c r="BH778" s="1034"/>
    </row>
    <row r="779" spans="1:60" s="2" customFormat="1">
      <c r="A779" s="1148"/>
      <c r="B779" s="1034"/>
      <c r="C779" s="1034"/>
      <c r="D779" s="1034"/>
      <c r="E779" s="1034"/>
      <c r="F779" s="1034"/>
      <c r="G779" s="1034"/>
      <c r="H779" s="1034"/>
      <c r="I779" s="1034"/>
      <c r="J779" s="1034"/>
      <c r="K779" s="1034"/>
      <c r="L779" s="1034"/>
      <c r="M779" s="1034"/>
      <c r="N779" s="1034"/>
      <c r="O779" s="1034"/>
      <c r="P779" s="1034"/>
      <c r="Q779" s="1034"/>
      <c r="R779" s="1034"/>
      <c r="S779" s="1034"/>
      <c r="T779" s="1034"/>
      <c r="U779" s="1034"/>
      <c r="V779" s="1034"/>
      <c r="W779" s="1034"/>
      <c r="X779" s="1034"/>
      <c r="Y779" s="1034"/>
      <c r="Z779" s="1034"/>
      <c r="AA779" s="1034"/>
      <c r="AB779" s="1034"/>
      <c r="AC779" s="1034"/>
      <c r="AD779" s="1034"/>
      <c r="AE779" s="1034"/>
      <c r="AF779" s="1034"/>
      <c r="AG779" s="1034"/>
      <c r="AH779" s="1034"/>
      <c r="AI779" s="1034"/>
      <c r="AJ779" s="1034"/>
      <c r="AK779" s="1034"/>
      <c r="AL779" s="1034"/>
      <c r="AM779" s="1034"/>
      <c r="AN779" s="1034"/>
      <c r="AO779" s="1034"/>
      <c r="AP779" s="1034"/>
      <c r="AQ779" s="1034"/>
      <c r="AR779" s="1034"/>
      <c r="AS779" s="1034"/>
      <c r="AT779" s="1034"/>
      <c r="AU779" s="1034"/>
      <c r="AV779" s="1034"/>
      <c r="AW779" s="1034"/>
      <c r="AX779" s="1034"/>
      <c r="AY779" s="1034"/>
      <c r="AZ779" s="1034"/>
      <c r="BA779" s="1034"/>
      <c r="BB779" s="1034"/>
      <c r="BC779" s="1034"/>
      <c r="BD779" s="1034"/>
      <c r="BE779" s="1034"/>
      <c r="BF779" s="1034"/>
      <c r="BG779" s="1034"/>
      <c r="BH779" s="1034"/>
    </row>
    <row r="780" spans="1:60" s="2" customFormat="1">
      <c r="A780" s="1148"/>
      <c r="B780" s="1034"/>
      <c r="C780" s="1034"/>
      <c r="D780" s="1034"/>
      <c r="E780" s="1034"/>
      <c r="F780" s="1034"/>
      <c r="G780" s="1034"/>
      <c r="H780" s="1034"/>
      <c r="I780" s="1034"/>
      <c r="J780" s="1034"/>
      <c r="K780" s="1034"/>
      <c r="L780" s="1034"/>
      <c r="M780" s="1034"/>
      <c r="N780" s="1034"/>
      <c r="O780" s="1034"/>
      <c r="P780" s="1034"/>
      <c r="Q780" s="1034"/>
      <c r="R780" s="1034"/>
      <c r="S780" s="1034"/>
      <c r="T780" s="1034"/>
      <c r="U780" s="1034"/>
      <c r="V780" s="1034"/>
      <c r="W780" s="1034"/>
      <c r="X780" s="1034"/>
      <c r="Y780" s="1034"/>
      <c r="Z780" s="1034"/>
      <c r="AA780" s="1034"/>
      <c r="AB780" s="1034"/>
      <c r="AC780" s="1034"/>
      <c r="AD780" s="1034"/>
      <c r="AE780" s="1034"/>
      <c r="AF780" s="1034"/>
      <c r="AG780" s="1034"/>
      <c r="AH780" s="1034"/>
      <c r="AI780" s="1034"/>
      <c r="AJ780" s="1034"/>
      <c r="AK780" s="1034"/>
      <c r="AL780" s="1034"/>
      <c r="AM780" s="1034"/>
      <c r="AN780" s="1034"/>
      <c r="AO780" s="1034"/>
      <c r="AP780" s="1034"/>
      <c r="AQ780" s="1034"/>
      <c r="AR780" s="1034"/>
      <c r="AS780" s="1034"/>
      <c r="AT780" s="1034"/>
      <c r="AU780" s="1034"/>
      <c r="AV780" s="1034"/>
      <c r="AW780" s="1034"/>
      <c r="AX780" s="1034"/>
      <c r="AY780" s="1034"/>
      <c r="AZ780" s="1034"/>
      <c r="BA780" s="1034"/>
      <c r="BB780" s="1034"/>
      <c r="BC780" s="1034"/>
      <c r="BD780" s="1034"/>
      <c r="BE780" s="1034"/>
      <c r="BF780" s="1034"/>
      <c r="BG780" s="1034"/>
      <c r="BH780" s="1034"/>
    </row>
    <row r="781" spans="1:60" s="2" customFormat="1">
      <c r="A781" s="1148"/>
      <c r="B781" s="1034"/>
      <c r="C781" s="1034"/>
      <c r="D781" s="1034"/>
      <c r="E781" s="1034"/>
      <c r="F781" s="1034"/>
      <c r="G781" s="1034"/>
      <c r="H781" s="1034"/>
      <c r="I781" s="1034"/>
      <c r="J781" s="1034"/>
      <c r="K781" s="1034"/>
      <c r="L781" s="1034"/>
      <c r="M781" s="1034"/>
      <c r="N781" s="1034"/>
      <c r="O781" s="1034"/>
      <c r="P781" s="1034"/>
      <c r="Q781" s="1034"/>
      <c r="R781" s="1034"/>
      <c r="S781" s="1034"/>
      <c r="T781" s="1034"/>
      <c r="U781" s="1034"/>
      <c r="V781" s="1034"/>
      <c r="W781" s="1034"/>
      <c r="X781" s="1034"/>
      <c r="Y781" s="1034"/>
      <c r="Z781" s="1034"/>
      <c r="AA781" s="1034"/>
      <c r="AB781" s="1034"/>
      <c r="AC781" s="1034"/>
      <c r="AD781" s="1034"/>
      <c r="AE781" s="1034"/>
      <c r="AF781" s="1034"/>
      <c r="AG781" s="1034"/>
      <c r="AH781" s="1034"/>
      <c r="AI781" s="1034"/>
      <c r="AJ781" s="1034"/>
      <c r="AK781" s="1034"/>
      <c r="AL781" s="1034"/>
      <c r="AM781" s="1034"/>
      <c r="AN781" s="1034"/>
      <c r="AO781" s="1034"/>
      <c r="AP781" s="1034"/>
      <c r="AQ781" s="1034"/>
      <c r="AR781" s="1034"/>
      <c r="AS781" s="1034"/>
      <c r="AT781" s="1034"/>
      <c r="AU781" s="1034"/>
      <c r="AV781" s="1034"/>
      <c r="AW781" s="1034"/>
      <c r="AX781" s="1034"/>
      <c r="AY781" s="1034"/>
      <c r="AZ781" s="1034"/>
      <c r="BA781" s="1034"/>
      <c r="BB781" s="1034"/>
      <c r="BC781" s="1034"/>
      <c r="BD781" s="1034"/>
      <c r="BE781" s="1034"/>
      <c r="BF781" s="1034"/>
      <c r="BG781" s="1034"/>
      <c r="BH781" s="1034"/>
    </row>
    <row r="782" spans="1:60" s="2" customFormat="1">
      <c r="A782" s="1148"/>
      <c r="B782" s="1034"/>
      <c r="C782" s="1034"/>
      <c r="D782" s="1034"/>
      <c r="E782" s="1034"/>
      <c r="F782" s="1034"/>
      <c r="G782" s="1034"/>
      <c r="H782" s="1034"/>
      <c r="I782" s="1034"/>
      <c r="J782" s="1034"/>
      <c r="K782" s="1034"/>
      <c r="L782" s="1034"/>
      <c r="M782" s="1034"/>
      <c r="N782" s="1034"/>
      <c r="O782" s="1034"/>
      <c r="P782" s="1034"/>
      <c r="Q782" s="1034"/>
      <c r="R782" s="1034"/>
      <c r="S782" s="1034"/>
      <c r="T782" s="1034"/>
      <c r="U782" s="1034"/>
      <c r="V782" s="1034"/>
      <c r="W782" s="1034"/>
      <c r="X782" s="1034"/>
      <c r="Y782" s="1034"/>
      <c r="Z782" s="1034"/>
      <c r="AA782" s="1034"/>
      <c r="AB782" s="1034"/>
      <c r="AC782" s="1034"/>
      <c r="AD782" s="1034"/>
      <c r="AE782" s="1034"/>
      <c r="AF782" s="1034"/>
      <c r="AG782" s="1034"/>
      <c r="AH782" s="1034"/>
      <c r="AI782" s="1034"/>
      <c r="AJ782" s="1034"/>
      <c r="AK782" s="1034"/>
      <c r="AL782" s="1034"/>
      <c r="AM782" s="1034"/>
      <c r="AN782" s="1034"/>
      <c r="AO782" s="1034"/>
      <c r="AP782" s="1034"/>
      <c r="AQ782" s="1034"/>
      <c r="AR782" s="1034"/>
      <c r="AS782" s="1034"/>
      <c r="AT782" s="1034"/>
      <c r="AU782" s="1034"/>
      <c r="AV782" s="1034"/>
      <c r="AW782" s="1034"/>
      <c r="AX782" s="1034"/>
      <c r="AY782" s="1034"/>
      <c r="AZ782" s="1034"/>
      <c r="BA782" s="1034"/>
      <c r="BB782" s="1034"/>
      <c r="BC782" s="1034"/>
      <c r="BD782" s="1034"/>
      <c r="BE782" s="1034"/>
      <c r="BF782" s="1034"/>
      <c r="BG782" s="1034"/>
      <c r="BH782" s="1034"/>
    </row>
    <row r="783" spans="1:60" s="2" customFormat="1">
      <c r="A783" s="1148"/>
      <c r="B783" s="1034"/>
      <c r="C783" s="1034"/>
      <c r="D783" s="1034"/>
      <c r="E783" s="1034"/>
      <c r="F783" s="1034"/>
      <c r="G783" s="1034"/>
      <c r="H783" s="1034"/>
      <c r="I783" s="1034"/>
      <c r="J783" s="1034"/>
      <c r="K783" s="1034"/>
      <c r="L783" s="1034"/>
      <c r="M783" s="1034"/>
      <c r="N783" s="1034"/>
      <c r="O783" s="1034"/>
      <c r="P783" s="1034"/>
      <c r="Q783" s="1034"/>
      <c r="R783" s="1034"/>
      <c r="S783" s="1034"/>
      <c r="T783" s="1034"/>
      <c r="U783" s="1034"/>
      <c r="V783" s="1034"/>
      <c r="W783" s="1034"/>
      <c r="X783" s="1034"/>
      <c r="Y783" s="1034"/>
      <c r="Z783" s="1034"/>
      <c r="AA783" s="1034"/>
      <c r="AB783" s="1034"/>
      <c r="AC783" s="1034"/>
      <c r="AD783" s="1034"/>
      <c r="AE783" s="1034"/>
      <c r="AF783" s="1034"/>
      <c r="AG783" s="1034"/>
      <c r="AH783" s="1034"/>
      <c r="AI783" s="1034"/>
      <c r="AJ783" s="1034"/>
      <c r="AK783" s="1034"/>
      <c r="AL783" s="1034"/>
      <c r="AM783" s="1034"/>
      <c r="AN783" s="1034"/>
      <c r="AO783" s="1034"/>
      <c r="AP783" s="1034"/>
      <c r="AQ783" s="1034"/>
      <c r="AR783" s="1034"/>
      <c r="AS783" s="1034"/>
      <c r="AT783" s="1034"/>
      <c r="AU783" s="1034"/>
      <c r="AV783" s="1034"/>
      <c r="AW783" s="1034"/>
      <c r="AX783" s="1034"/>
      <c r="AY783" s="1034"/>
      <c r="AZ783" s="1034"/>
      <c r="BA783" s="1034"/>
      <c r="BB783" s="1034"/>
      <c r="BC783" s="1034"/>
      <c r="BD783" s="1034"/>
      <c r="BE783" s="1034"/>
      <c r="BF783" s="1034"/>
      <c r="BG783" s="1034"/>
      <c r="BH783" s="1034"/>
    </row>
    <row r="784" spans="1:60" s="2" customFormat="1">
      <c r="A784" s="1148"/>
      <c r="B784" s="1034"/>
      <c r="C784" s="1034"/>
      <c r="D784" s="1034"/>
      <c r="E784" s="1034"/>
      <c r="F784" s="1034"/>
      <c r="G784" s="1034"/>
      <c r="H784" s="1034"/>
      <c r="I784" s="1034"/>
      <c r="J784" s="1034"/>
      <c r="K784" s="1034"/>
      <c r="L784" s="1034"/>
      <c r="M784" s="1034"/>
      <c r="N784" s="1034"/>
      <c r="O784" s="1034"/>
      <c r="P784" s="1034"/>
      <c r="Q784" s="1034"/>
      <c r="R784" s="1034"/>
      <c r="S784" s="1034"/>
      <c r="T784" s="1034"/>
      <c r="U784" s="1034"/>
      <c r="V784" s="1034"/>
      <c r="W784" s="1034"/>
      <c r="X784" s="1034"/>
      <c r="Y784" s="1034"/>
      <c r="Z784" s="1034"/>
      <c r="AA784" s="1034"/>
      <c r="AB784" s="1034"/>
      <c r="AC784" s="1034"/>
      <c r="AD784" s="1034"/>
      <c r="AE784" s="1034"/>
      <c r="AF784" s="1034"/>
      <c r="AG784" s="1034"/>
      <c r="AH784" s="1034"/>
      <c r="AI784" s="1034"/>
      <c r="AJ784" s="1034"/>
      <c r="AK784" s="1034"/>
      <c r="AL784" s="1034"/>
      <c r="AM784" s="1034"/>
      <c r="AN784" s="1034"/>
      <c r="AO784" s="1034"/>
      <c r="AP784" s="1034"/>
      <c r="AQ784" s="1034"/>
      <c r="AR784" s="1034"/>
      <c r="AS784" s="1034"/>
      <c r="AT784" s="1034"/>
      <c r="AU784" s="1034"/>
      <c r="AV784" s="1034"/>
      <c r="AW784" s="1034"/>
      <c r="AX784" s="1034"/>
      <c r="AY784" s="1034"/>
      <c r="AZ784" s="1034"/>
      <c r="BA784" s="1034"/>
      <c r="BB784" s="1034"/>
      <c r="BC784" s="1034"/>
      <c r="BD784" s="1034"/>
      <c r="BE784" s="1034"/>
      <c r="BF784" s="1034"/>
      <c r="BG784" s="1034"/>
      <c r="BH784" s="1034"/>
    </row>
    <row r="785" spans="1:60" s="2" customFormat="1">
      <c r="A785" s="1148"/>
      <c r="B785" s="1034"/>
      <c r="C785" s="1034"/>
      <c r="D785" s="1034"/>
      <c r="E785" s="1034"/>
      <c r="F785" s="1034"/>
      <c r="G785" s="1034"/>
      <c r="H785" s="1034"/>
      <c r="I785" s="1034"/>
      <c r="J785" s="1034"/>
      <c r="K785" s="1034"/>
      <c r="L785" s="1034"/>
      <c r="M785" s="1034"/>
      <c r="N785" s="1034"/>
      <c r="O785" s="1034"/>
      <c r="P785" s="1034"/>
      <c r="Q785" s="1034"/>
      <c r="R785" s="1034"/>
      <c r="S785" s="1034"/>
      <c r="T785" s="1034"/>
      <c r="U785" s="1034"/>
      <c r="V785" s="1034"/>
      <c r="W785" s="1034"/>
      <c r="X785" s="1034"/>
      <c r="Y785" s="1034"/>
      <c r="Z785" s="1034"/>
      <c r="AA785" s="1034"/>
      <c r="AB785" s="1034"/>
      <c r="AC785" s="1034"/>
      <c r="AD785" s="1034"/>
      <c r="AE785" s="1034"/>
      <c r="AF785" s="1034"/>
      <c r="AG785" s="1034"/>
      <c r="AH785" s="1034"/>
      <c r="AI785" s="1034"/>
      <c r="AJ785" s="1034"/>
      <c r="AK785" s="1034"/>
      <c r="AL785" s="1034"/>
      <c r="AM785" s="1034"/>
      <c r="AN785" s="1034"/>
      <c r="AO785" s="1034"/>
      <c r="AP785" s="1034"/>
      <c r="AQ785" s="1034"/>
      <c r="AR785" s="1034"/>
      <c r="AS785" s="1034"/>
      <c r="AT785" s="1034"/>
      <c r="AU785" s="1034"/>
      <c r="AV785" s="1034"/>
      <c r="AW785" s="1034"/>
      <c r="AX785" s="1034"/>
      <c r="AY785" s="1034"/>
      <c r="AZ785" s="1034"/>
      <c r="BA785" s="1034"/>
      <c r="BB785" s="1034"/>
      <c r="BC785" s="1034"/>
      <c r="BD785" s="1034"/>
      <c r="BE785" s="1034"/>
      <c r="BF785" s="1034"/>
      <c r="BG785" s="1034"/>
      <c r="BH785" s="1034"/>
    </row>
    <row r="786" spans="1:60" s="2" customFormat="1">
      <c r="A786" s="1148"/>
      <c r="B786" s="1034"/>
      <c r="C786" s="1034"/>
      <c r="D786" s="1034"/>
      <c r="E786" s="1034"/>
      <c r="F786" s="1034"/>
      <c r="G786" s="1034"/>
      <c r="H786" s="1034"/>
      <c r="I786" s="1034"/>
      <c r="J786" s="1034"/>
      <c r="K786" s="1034"/>
      <c r="L786" s="1034"/>
      <c r="M786" s="1034"/>
      <c r="N786" s="1034"/>
      <c r="O786" s="1034"/>
      <c r="P786" s="1034"/>
      <c r="Q786" s="1034"/>
      <c r="R786" s="1034"/>
      <c r="S786" s="1034"/>
      <c r="T786" s="1034"/>
      <c r="U786" s="1034"/>
      <c r="V786" s="1034"/>
      <c r="W786" s="1034"/>
      <c r="X786" s="1034"/>
      <c r="Y786" s="1034"/>
      <c r="Z786" s="1034"/>
      <c r="AA786" s="1034"/>
      <c r="AB786" s="1034"/>
      <c r="AC786" s="1034"/>
      <c r="AD786" s="1034"/>
      <c r="AE786" s="1034"/>
      <c r="AF786" s="1034"/>
      <c r="AG786" s="1034"/>
      <c r="AH786" s="1034"/>
      <c r="AI786" s="1034"/>
      <c r="AJ786" s="1034"/>
      <c r="AK786" s="1034"/>
      <c r="AL786" s="1034"/>
      <c r="AM786" s="1034"/>
      <c r="AN786" s="1034"/>
      <c r="AO786" s="1034"/>
      <c r="AP786" s="1034"/>
      <c r="AQ786" s="1034"/>
      <c r="AR786" s="1034"/>
      <c r="AS786" s="1034"/>
      <c r="AT786" s="1034"/>
      <c r="AU786" s="1034"/>
      <c r="AV786" s="1034"/>
      <c r="AW786" s="1034"/>
      <c r="AX786" s="1034"/>
      <c r="AY786" s="1034"/>
      <c r="AZ786" s="1034"/>
      <c r="BA786" s="1034"/>
      <c r="BB786" s="1034"/>
      <c r="BC786" s="1034"/>
      <c r="BD786" s="1034"/>
      <c r="BE786" s="1034"/>
      <c r="BF786" s="1034"/>
      <c r="BG786" s="1034"/>
      <c r="BH786" s="1034"/>
    </row>
    <row r="787" spans="1:60" s="2" customFormat="1">
      <c r="A787" s="1148"/>
      <c r="B787" s="1034"/>
      <c r="C787" s="1034"/>
      <c r="D787" s="1034"/>
      <c r="E787" s="1034"/>
      <c r="F787" s="1034"/>
      <c r="G787" s="1034"/>
      <c r="H787" s="1034"/>
      <c r="I787" s="1034"/>
      <c r="J787" s="1034"/>
      <c r="K787" s="1034"/>
      <c r="L787" s="1034"/>
      <c r="M787" s="1034"/>
      <c r="N787" s="1034"/>
      <c r="O787" s="1034"/>
      <c r="P787" s="1034"/>
      <c r="Q787" s="1034"/>
      <c r="R787" s="1034"/>
      <c r="S787" s="1034"/>
      <c r="T787" s="1034"/>
      <c r="U787" s="1034"/>
      <c r="V787" s="1034"/>
      <c r="W787" s="1034"/>
      <c r="X787" s="1034"/>
      <c r="Y787" s="1034"/>
      <c r="Z787" s="1034"/>
      <c r="AA787" s="1034"/>
      <c r="AB787" s="1034"/>
      <c r="AC787" s="1034"/>
      <c r="AD787" s="1034"/>
      <c r="AE787" s="1034"/>
      <c r="AF787" s="1034"/>
      <c r="AG787" s="1034"/>
      <c r="AH787" s="1034"/>
      <c r="AI787" s="1034"/>
      <c r="AJ787" s="1034"/>
      <c r="AK787" s="1034"/>
      <c r="AL787" s="1034"/>
      <c r="AM787" s="1034"/>
      <c r="AN787" s="1034"/>
      <c r="AO787" s="1034"/>
      <c r="AP787" s="1034"/>
      <c r="AQ787" s="1034"/>
      <c r="AR787" s="1034"/>
      <c r="AS787" s="1034"/>
      <c r="AT787" s="1034"/>
      <c r="AU787" s="1034"/>
      <c r="AV787" s="1034"/>
      <c r="AW787" s="1034"/>
      <c r="AX787" s="1034"/>
      <c r="AY787" s="1034"/>
      <c r="AZ787" s="1034"/>
      <c r="BA787" s="1034"/>
      <c r="BB787" s="1034"/>
      <c r="BC787" s="1034"/>
      <c r="BD787" s="1034"/>
      <c r="BE787" s="1034"/>
      <c r="BF787" s="1034"/>
      <c r="BG787" s="1034"/>
      <c r="BH787" s="1034"/>
    </row>
    <row r="788" spans="1:60" s="2" customFormat="1">
      <c r="A788" s="1148"/>
      <c r="B788" s="1034"/>
      <c r="C788" s="1034"/>
      <c r="D788" s="1034"/>
      <c r="E788" s="1034"/>
      <c r="F788" s="1034"/>
      <c r="G788" s="1034"/>
      <c r="H788" s="1034"/>
      <c r="I788" s="1034"/>
      <c r="J788" s="1034"/>
      <c r="K788" s="1034"/>
      <c r="L788" s="1034"/>
      <c r="M788" s="1034"/>
      <c r="N788" s="1034"/>
      <c r="O788" s="1034"/>
      <c r="P788" s="1034"/>
      <c r="Q788" s="1034"/>
      <c r="R788" s="1034"/>
      <c r="S788" s="1034"/>
      <c r="T788" s="1034"/>
      <c r="U788" s="1034"/>
      <c r="V788" s="1034"/>
      <c r="W788" s="1034"/>
      <c r="X788" s="1034"/>
      <c r="Y788" s="1034"/>
      <c r="Z788" s="1034"/>
      <c r="AA788" s="1034"/>
      <c r="AB788" s="1034"/>
      <c r="AC788" s="1034"/>
      <c r="AD788" s="1034"/>
      <c r="AE788" s="1034"/>
      <c r="AF788" s="1034"/>
      <c r="AG788" s="1034"/>
      <c r="AH788" s="1034"/>
      <c r="AI788" s="1034"/>
      <c r="AJ788" s="1034"/>
      <c r="AK788" s="1034"/>
      <c r="AL788" s="1034"/>
      <c r="AM788" s="1034"/>
      <c r="AN788" s="1034"/>
      <c r="AO788" s="1034"/>
      <c r="AP788" s="1034"/>
      <c r="AQ788" s="1034"/>
      <c r="AR788" s="1034"/>
      <c r="AS788" s="1034"/>
      <c r="AT788" s="1034"/>
      <c r="AU788" s="1034"/>
      <c r="AV788" s="1034"/>
      <c r="AW788" s="1034"/>
      <c r="AX788" s="1034"/>
      <c r="AY788" s="1034"/>
      <c r="AZ788" s="1034"/>
      <c r="BA788" s="1034"/>
      <c r="BB788" s="1034"/>
      <c r="BC788" s="1034"/>
      <c r="BD788" s="1034"/>
      <c r="BE788" s="1034"/>
      <c r="BF788" s="1034"/>
      <c r="BG788" s="1034"/>
      <c r="BH788" s="1034"/>
    </row>
    <row r="789" spans="1:60" s="2" customFormat="1">
      <c r="A789" s="1148"/>
      <c r="B789" s="1034"/>
      <c r="C789" s="1034"/>
      <c r="D789" s="1034"/>
      <c r="E789" s="1034"/>
      <c r="F789" s="1034"/>
      <c r="G789" s="1034"/>
      <c r="H789" s="1034"/>
      <c r="I789" s="1034"/>
      <c r="J789" s="1034"/>
      <c r="K789" s="1034"/>
      <c r="L789" s="1034"/>
      <c r="M789" s="1034"/>
      <c r="N789" s="1034"/>
      <c r="O789" s="1034"/>
      <c r="P789" s="1034"/>
      <c r="Q789" s="1034"/>
      <c r="R789" s="1034"/>
      <c r="S789" s="1034"/>
      <c r="T789" s="1034"/>
      <c r="U789" s="1034"/>
      <c r="V789" s="1034"/>
      <c r="W789" s="1034"/>
      <c r="X789" s="1034"/>
      <c r="Y789" s="1034"/>
      <c r="Z789" s="1034"/>
      <c r="AA789" s="1034"/>
      <c r="AB789" s="1034"/>
      <c r="AC789" s="1034"/>
      <c r="AD789" s="1034"/>
      <c r="AE789" s="1034"/>
      <c r="AF789" s="1034"/>
      <c r="AG789" s="1034"/>
      <c r="AH789" s="1034"/>
      <c r="AI789" s="1034"/>
      <c r="AJ789" s="1034"/>
      <c r="AK789" s="1034"/>
      <c r="AL789" s="1034"/>
      <c r="AM789" s="1034"/>
      <c r="AN789" s="1034"/>
      <c r="AO789" s="1034"/>
      <c r="AP789" s="1034"/>
      <c r="AQ789" s="1034"/>
      <c r="AR789" s="1034"/>
      <c r="AS789" s="1034"/>
      <c r="AT789" s="1034"/>
      <c r="AU789" s="1034"/>
      <c r="AV789" s="1034"/>
      <c r="AW789" s="1034"/>
      <c r="AX789" s="1034"/>
      <c r="AY789" s="1034"/>
      <c r="AZ789" s="1034"/>
      <c r="BA789" s="1034"/>
      <c r="BB789" s="1034"/>
      <c r="BC789" s="1034"/>
      <c r="BD789" s="1034"/>
      <c r="BE789" s="1034"/>
      <c r="BF789" s="1034"/>
      <c r="BG789" s="1034"/>
      <c r="BH789" s="1034"/>
    </row>
    <row r="790" spans="1:60" s="2" customFormat="1">
      <c r="A790" s="1148"/>
      <c r="B790" s="1034"/>
      <c r="C790" s="1034"/>
      <c r="D790" s="1034"/>
      <c r="E790" s="1034"/>
      <c r="F790" s="1034"/>
      <c r="G790" s="1034"/>
      <c r="H790" s="1034"/>
      <c r="I790" s="1034"/>
      <c r="J790" s="1034"/>
      <c r="K790" s="1034"/>
      <c r="L790" s="1034"/>
      <c r="M790" s="1034"/>
      <c r="N790" s="1034"/>
      <c r="O790" s="1034"/>
      <c r="P790" s="1034"/>
      <c r="Q790" s="1034"/>
      <c r="R790" s="1034"/>
      <c r="S790" s="1034"/>
      <c r="T790" s="1034"/>
      <c r="U790" s="1034"/>
      <c r="V790" s="1034"/>
      <c r="W790" s="1034"/>
      <c r="X790" s="1034"/>
      <c r="Y790" s="1034"/>
      <c r="Z790" s="1034"/>
      <c r="AA790" s="1034"/>
      <c r="AB790" s="1034"/>
      <c r="AC790" s="1034"/>
      <c r="AD790" s="1034"/>
      <c r="AE790" s="1034"/>
      <c r="AF790" s="1034"/>
      <c r="AG790" s="1034"/>
      <c r="AH790" s="1034"/>
      <c r="AI790" s="1034"/>
      <c r="AJ790" s="1034"/>
      <c r="AK790" s="1034"/>
      <c r="AL790" s="1034"/>
      <c r="AM790" s="1034"/>
      <c r="AN790" s="1034"/>
      <c r="AO790" s="1034"/>
      <c r="AP790" s="1034"/>
      <c r="AQ790" s="1034"/>
      <c r="AR790" s="1034"/>
      <c r="AS790" s="1034"/>
      <c r="AT790" s="1034"/>
      <c r="AU790" s="1034"/>
      <c r="AV790" s="1034"/>
      <c r="AW790" s="1034"/>
      <c r="AX790" s="1034"/>
      <c r="AY790" s="1034"/>
      <c r="AZ790" s="1034"/>
      <c r="BA790" s="1034"/>
      <c r="BB790" s="1034"/>
      <c r="BC790" s="1034"/>
      <c r="BD790" s="1034"/>
      <c r="BE790" s="1034"/>
      <c r="BF790" s="1034"/>
      <c r="BG790" s="1034"/>
      <c r="BH790" s="1034"/>
    </row>
    <row r="791" spans="1:60" s="2" customFormat="1">
      <c r="A791" s="1148"/>
      <c r="B791" s="1034"/>
      <c r="C791" s="1034"/>
      <c r="D791" s="1034"/>
      <c r="E791" s="1034"/>
      <c r="F791" s="1034"/>
      <c r="G791" s="1034"/>
      <c r="H791" s="1034"/>
      <c r="I791" s="1034"/>
      <c r="J791" s="1034"/>
      <c r="K791" s="1034"/>
      <c r="L791" s="1034"/>
      <c r="M791" s="1034"/>
      <c r="N791" s="1034"/>
      <c r="O791" s="1034"/>
      <c r="P791" s="1034"/>
      <c r="Q791" s="1034"/>
      <c r="R791" s="1034"/>
      <c r="S791" s="1034"/>
      <c r="T791" s="1034"/>
      <c r="U791" s="1034"/>
      <c r="V791" s="1034"/>
      <c r="W791" s="1034"/>
      <c r="X791" s="1034"/>
      <c r="Y791" s="1034"/>
      <c r="Z791" s="1034"/>
      <c r="AA791" s="1034"/>
      <c r="AB791" s="1034"/>
      <c r="AC791" s="1034"/>
      <c r="AD791" s="1034"/>
      <c r="AE791" s="1034"/>
      <c r="AF791" s="1034"/>
      <c r="AG791" s="1034"/>
      <c r="AH791" s="1034"/>
      <c r="AI791" s="1034"/>
      <c r="AJ791" s="1034"/>
      <c r="AK791" s="1034"/>
      <c r="AL791" s="1034"/>
      <c r="AM791" s="1034"/>
      <c r="AN791" s="1034"/>
      <c r="AO791" s="1034"/>
      <c r="AP791" s="1034"/>
      <c r="AQ791" s="1034"/>
      <c r="AR791" s="1034"/>
      <c r="AS791" s="1034"/>
      <c r="AT791" s="1034"/>
      <c r="AU791" s="1034"/>
      <c r="AV791" s="1034"/>
      <c r="AW791" s="1034"/>
      <c r="AX791" s="1034"/>
      <c r="AY791" s="1034"/>
      <c r="AZ791" s="1034"/>
      <c r="BA791" s="1034"/>
      <c r="BB791" s="1034"/>
      <c r="BC791" s="1034"/>
      <c r="BD791" s="1034"/>
      <c r="BE791" s="1034"/>
      <c r="BF791" s="1034"/>
      <c r="BG791" s="1034"/>
      <c r="BH791" s="1034"/>
    </row>
    <row r="792" spans="1:60" s="2" customFormat="1">
      <c r="A792" s="1148"/>
      <c r="B792" s="1034"/>
      <c r="C792" s="1034"/>
      <c r="D792" s="1034"/>
      <c r="E792" s="1034"/>
      <c r="F792" s="1034"/>
      <c r="G792" s="1034"/>
      <c r="H792" s="1034"/>
      <c r="I792" s="1034"/>
      <c r="J792" s="1034"/>
      <c r="K792" s="1034"/>
      <c r="L792" s="1034"/>
      <c r="M792" s="1034"/>
      <c r="N792" s="1034"/>
      <c r="O792" s="1034"/>
      <c r="P792" s="1034"/>
      <c r="Q792" s="1034"/>
      <c r="R792" s="1034"/>
      <c r="S792" s="1034"/>
      <c r="T792" s="1034"/>
      <c r="U792" s="1034"/>
      <c r="V792" s="1034"/>
      <c r="W792" s="1034"/>
      <c r="X792" s="1034"/>
      <c r="Y792" s="1034"/>
      <c r="Z792" s="1034"/>
      <c r="AA792" s="1034"/>
      <c r="AB792" s="1034"/>
      <c r="AC792" s="1034"/>
      <c r="AD792" s="1034"/>
      <c r="AE792" s="1034"/>
      <c r="AF792" s="1034"/>
      <c r="AG792" s="1034"/>
      <c r="AH792" s="1034"/>
      <c r="AI792" s="1034"/>
      <c r="AJ792" s="1034"/>
      <c r="AK792" s="1034"/>
      <c r="AL792" s="1034"/>
      <c r="AM792" s="1034"/>
      <c r="AN792" s="1034"/>
      <c r="AO792" s="1034"/>
      <c r="AP792" s="1034"/>
      <c r="AQ792" s="1034"/>
      <c r="AR792" s="1034"/>
      <c r="AS792" s="1034"/>
      <c r="AT792" s="1034"/>
      <c r="AU792" s="1034"/>
      <c r="AV792" s="1034"/>
      <c r="AW792" s="1034"/>
      <c r="AX792" s="1034"/>
      <c r="AY792" s="1034"/>
      <c r="AZ792" s="1034"/>
      <c r="BA792" s="1034"/>
      <c r="BB792" s="1034"/>
      <c r="BC792" s="1034"/>
      <c r="BD792" s="1034"/>
      <c r="BE792" s="1034"/>
      <c r="BF792" s="1034"/>
      <c r="BG792" s="1034"/>
      <c r="BH792" s="1034"/>
    </row>
    <row r="793" spans="1:60" s="2" customFormat="1">
      <c r="A793" s="1148"/>
      <c r="B793" s="1034"/>
      <c r="C793" s="1034"/>
      <c r="D793" s="1034"/>
      <c r="E793" s="1034"/>
      <c r="F793" s="1034"/>
      <c r="G793" s="1034"/>
      <c r="H793" s="1034"/>
      <c r="I793" s="1034"/>
      <c r="J793" s="1034"/>
      <c r="K793" s="1034"/>
      <c r="L793" s="1034"/>
      <c r="M793" s="1034"/>
      <c r="N793" s="1034"/>
      <c r="O793" s="1034"/>
      <c r="P793" s="1034"/>
      <c r="Q793" s="1034"/>
      <c r="R793" s="1034"/>
      <c r="S793" s="1034"/>
      <c r="T793" s="1034"/>
      <c r="U793" s="1034"/>
      <c r="V793" s="1034"/>
      <c r="W793" s="1034"/>
      <c r="X793" s="1034"/>
      <c r="Y793" s="1034"/>
      <c r="Z793" s="1034"/>
      <c r="AA793" s="1034"/>
      <c r="AB793" s="1034"/>
      <c r="AC793" s="1034"/>
      <c r="AD793" s="1034"/>
      <c r="AE793" s="1034"/>
      <c r="AF793" s="1034"/>
      <c r="AG793" s="1034"/>
      <c r="AH793" s="1034"/>
      <c r="AI793" s="1034"/>
      <c r="AJ793" s="1034"/>
      <c r="AK793" s="1034"/>
      <c r="AL793" s="1034"/>
      <c r="AM793" s="1034"/>
      <c r="AN793" s="1034"/>
      <c r="AO793" s="1034"/>
      <c r="AP793" s="1034"/>
      <c r="AQ793" s="1034"/>
      <c r="AR793" s="1034"/>
      <c r="AS793" s="1034"/>
      <c r="AT793" s="1034"/>
      <c r="AU793" s="1034"/>
      <c r="AV793" s="1034"/>
      <c r="AW793" s="1034"/>
      <c r="AX793" s="1034"/>
      <c r="AY793" s="1034"/>
      <c r="AZ793" s="1034"/>
      <c r="BA793" s="1034"/>
      <c r="BB793" s="1034"/>
      <c r="BC793" s="1034"/>
      <c r="BD793" s="1034"/>
      <c r="BE793" s="1034"/>
      <c r="BF793" s="1034"/>
      <c r="BG793" s="1034"/>
      <c r="BH793" s="1034"/>
    </row>
    <row r="794" spans="1:60" s="2" customFormat="1">
      <c r="A794" s="1148"/>
      <c r="B794" s="1034"/>
      <c r="C794" s="1034"/>
      <c r="D794" s="1034"/>
      <c r="E794" s="1034"/>
      <c r="F794" s="1034"/>
      <c r="G794" s="1034"/>
      <c r="H794" s="1034"/>
      <c r="I794" s="1034"/>
      <c r="J794" s="1034"/>
      <c r="K794" s="1034"/>
      <c r="L794" s="1034"/>
      <c r="M794" s="1034"/>
      <c r="N794" s="1034"/>
      <c r="O794" s="1034"/>
      <c r="P794" s="1034"/>
      <c r="Q794" s="1034"/>
      <c r="R794" s="1034"/>
      <c r="S794" s="1034"/>
      <c r="T794" s="1034"/>
      <c r="U794" s="1034"/>
      <c r="V794" s="1034"/>
      <c r="W794" s="1034"/>
      <c r="X794" s="1034"/>
      <c r="Y794" s="1034"/>
      <c r="Z794" s="1034"/>
      <c r="AA794" s="1034"/>
      <c r="AB794" s="1034"/>
      <c r="AC794" s="1034"/>
      <c r="AD794" s="1034"/>
      <c r="AE794" s="1034"/>
      <c r="AF794" s="1034"/>
      <c r="AG794" s="1034"/>
      <c r="AH794" s="1034"/>
      <c r="AI794" s="1034"/>
      <c r="AJ794" s="1034"/>
      <c r="AK794" s="1034"/>
      <c r="AL794" s="1034"/>
      <c r="AM794" s="1034"/>
      <c r="AN794" s="1034"/>
      <c r="AO794" s="1034"/>
      <c r="AP794" s="1034"/>
      <c r="AQ794" s="1034"/>
      <c r="AR794" s="1034"/>
      <c r="AS794" s="1034"/>
      <c r="AT794" s="1034"/>
      <c r="AU794" s="1034"/>
      <c r="AV794" s="1034"/>
      <c r="AW794" s="1034"/>
      <c r="AX794" s="1034"/>
      <c r="AY794" s="1034"/>
      <c r="AZ794" s="1034"/>
      <c r="BA794" s="1034"/>
      <c r="BB794" s="1034"/>
      <c r="BC794" s="1034"/>
      <c r="BD794" s="1034"/>
      <c r="BE794" s="1034"/>
      <c r="BF794" s="1034"/>
      <c r="BG794" s="1034"/>
      <c r="BH794" s="1034"/>
    </row>
    <row r="795" spans="1:60" s="2" customFormat="1">
      <c r="A795" s="1148"/>
      <c r="B795" s="1034"/>
      <c r="C795" s="1034"/>
      <c r="D795" s="1034"/>
      <c r="E795" s="1034"/>
      <c r="F795" s="1034"/>
      <c r="G795" s="1034"/>
      <c r="H795" s="1034"/>
      <c r="I795" s="1034"/>
      <c r="J795" s="1034"/>
      <c r="K795" s="1034"/>
      <c r="L795" s="1034"/>
      <c r="M795" s="1034"/>
      <c r="N795" s="1034"/>
      <c r="O795" s="1034"/>
      <c r="P795" s="1034"/>
      <c r="Q795" s="1034"/>
      <c r="R795" s="1034"/>
      <c r="S795" s="1034"/>
      <c r="T795" s="1034"/>
      <c r="U795" s="1034"/>
      <c r="V795" s="1034"/>
      <c r="W795" s="1034"/>
      <c r="X795" s="1034"/>
      <c r="Y795" s="1034"/>
      <c r="Z795" s="1034"/>
      <c r="AA795" s="1034"/>
      <c r="AB795" s="1034"/>
      <c r="AC795" s="1034"/>
      <c r="AD795" s="1034"/>
      <c r="AE795" s="1034"/>
      <c r="AF795" s="1034"/>
      <c r="AG795" s="1034"/>
      <c r="AH795" s="1034"/>
      <c r="AI795" s="1034"/>
      <c r="AJ795" s="1034"/>
      <c r="AK795" s="1034"/>
      <c r="AL795" s="1034"/>
      <c r="AM795" s="1034"/>
      <c r="AN795" s="1034"/>
      <c r="AO795" s="1034"/>
      <c r="AP795" s="1034"/>
      <c r="AQ795" s="1034"/>
      <c r="AR795" s="1034"/>
      <c r="AS795" s="1034"/>
      <c r="AT795" s="1034"/>
      <c r="AU795" s="1034"/>
      <c r="AV795" s="1034"/>
      <c r="AW795" s="1034"/>
      <c r="AX795" s="1034"/>
      <c r="AY795" s="1034"/>
      <c r="AZ795" s="1034"/>
      <c r="BA795" s="1034"/>
      <c r="BB795" s="1034"/>
      <c r="BC795" s="1034"/>
      <c r="BD795" s="1034"/>
      <c r="BE795" s="1034"/>
      <c r="BF795" s="1034"/>
      <c r="BG795" s="1034"/>
      <c r="BH795" s="1034"/>
    </row>
    <row r="796" spans="1:60" s="2" customFormat="1">
      <c r="A796" s="1148"/>
      <c r="B796" s="1034"/>
      <c r="C796" s="1034"/>
      <c r="D796" s="1034"/>
      <c r="E796" s="1034"/>
      <c r="F796" s="1034"/>
      <c r="G796" s="1034"/>
      <c r="H796" s="1034"/>
      <c r="I796" s="1034"/>
      <c r="J796" s="1034"/>
      <c r="K796" s="1034"/>
      <c r="L796" s="1034"/>
      <c r="M796" s="1034"/>
      <c r="N796" s="1034"/>
      <c r="O796" s="1034"/>
      <c r="P796" s="1034"/>
      <c r="Q796" s="1034"/>
      <c r="R796" s="1034"/>
      <c r="S796" s="1034"/>
      <c r="T796" s="1034"/>
      <c r="U796" s="1034"/>
      <c r="V796" s="1034"/>
      <c r="W796" s="1034"/>
      <c r="X796" s="1034"/>
      <c r="Y796" s="1034"/>
      <c r="Z796" s="1034"/>
      <c r="AA796" s="1034"/>
      <c r="AB796" s="1034"/>
      <c r="AC796" s="1034"/>
      <c r="AD796" s="1034"/>
      <c r="AE796" s="1034"/>
      <c r="AF796" s="1034"/>
      <c r="AG796" s="1034"/>
      <c r="AH796" s="1034"/>
      <c r="AI796" s="1034"/>
      <c r="AJ796" s="1034"/>
      <c r="AK796" s="1034"/>
      <c r="AL796" s="1034"/>
      <c r="AM796" s="1034"/>
      <c r="AN796" s="1034"/>
      <c r="AO796" s="1034"/>
      <c r="AP796" s="1034"/>
      <c r="AQ796" s="1034"/>
      <c r="AR796" s="1034"/>
      <c r="AS796" s="1034"/>
      <c r="AT796" s="1034"/>
      <c r="AU796" s="1034"/>
      <c r="AV796" s="1034"/>
      <c r="AW796" s="1034"/>
      <c r="AX796" s="1034"/>
      <c r="AY796" s="1034"/>
      <c r="AZ796" s="1034"/>
      <c r="BA796" s="1034"/>
      <c r="BB796" s="1034"/>
      <c r="BC796" s="1034"/>
      <c r="BD796" s="1034"/>
      <c r="BE796" s="1034"/>
      <c r="BF796" s="1034"/>
      <c r="BG796" s="1034"/>
      <c r="BH796" s="1034"/>
    </row>
    <row r="797" spans="1:60" s="2" customFormat="1">
      <c r="A797" s="1148"/>
      <c r="B797" s="1034"/>
      <c r="C797" s="1034"/>
      <c r="D797" s="1034"/>
      <c r="E797" s="1034"/>
      <c r="F797" s="1034"/>
      <c r="G797" s="1034"/>
      <c r="H797" s="1034"/>
      <c r="I797" s="1034"/>
      <c r="J797" s="1034"/>
      <c r="K797" s="1034"/>
      <c r="L797" s="1034"/>
      <c r="M797" s="1034"/>
      <c r="N797" s="1034"/>
      <c r="O797" s="1034"/>
      <c r="P797" s="1034"/>
      <c r="Q797" s="1034"/>
      <c r="R797" s="1034"/>
      <c r="S797" s="1034"/>
      <c r="T797" s="1034"/>
      <c r="U797" s="1034"/>
      <c r="V797" s="1034"/>
      <c r="W797" s="1034"/>
      <c r="X797" s="1034"/>
      <c r="Y797" s="1034"/>
      <c r="Z797" s="1034"/>
      <c r="AA797" s="1034"/>
      <c r="AB797" s="1034"/>
      <c r="AC797" s="1034"/>
      <c r="AD797" s="1034"/>
      <c r="AE797" s="1034"/>
      <c r="AF797" s="1034"/>
      <c r="AG797" s="1034"/>
      <c r="AH797" s="1034"/>
      <c r="AI797" s="1034"/>
      <c r="AJ797" s="1034"/>
      <c r="AK797" s="1034"/>
      <c r="AL797" s="1034"/>
      <c r="AM797" s="1034"/>
      <c r="AN797" s="1034"/>
      <c r="AO797" s="1034"/>
      <c r="AP797" s="1034"/>
      <c r="AQ797" s="1034"/>
      <c r="AR797" s="1034"/>
      <c r="AS797" s="1034"/>
      <c r="AT797" s="1034"/>
      <c r="AU797" s="1034"/>
      <c r="AV797" s="1034"/>
      <c r="AW797" s="1034"/>
      <c r="AX797" s="1034"/>
      <c r="AY797" s="1034"/>
      <c r="AZ797" s="1034"/>
      <c r="BA797" s="1034"/>
      <c r="BB797" s="1034"/>
      <c r="BC797" s="1034"/>
      <c r="BD797" s="1034"/>
      <c r="BE797" s="1034"/>
      <c r="BF797" s="1034"/>
      <c r="BG797" s="1034"/>
      <c r="BH797" s="1034"/>
    </row>
    <row r="798" spans="1:60" s="2" customFormat="1">
      <c r="A798" s="1148"/>
      <c r="B798" s="1034"/>
      <c r="C798" s="1034"/>
      <c r="D798" s="1034"/>
      <c r="E798" s="1034"/>
      <c r="F798" s="1034"/>
      <c r="G798" s="1034"/>
      <c r="H798" s="1034"/>
      <c r="I798" s="1034"/>
      <c r="J798" s="1034"/>
      <c r="K798" s="1034"/>
      <c r="L798" s="1034"/>
      <c r="M798" s="1034"/>
      <c r="N798" s="1034"/>
      <c r="O798" s="1034"/>
      <c r="P798" s="1034"/>
      <c r="Q798" s="1034"/>
      <c r="R798" s="1034"/>
      <c r="S798" s="1034"/>
      <c r="T798" s="1034"/>
      <c r="U798" s="1034"/>
      <c r="V798" s="1034"/>
      <c r="W798" s="1034"/>
      <c r="X798" s="1034"/>
      <c r="Y798" s="1034"/>
      <c r="Z798" s="1034"/>
      <c r="AA798" s="1034"/>
      <c r="AB798" s="1034"/>
      <c r="AC798" s="1034"/>
      <c r="AD798" s="1034"/>
      <c r="AE798" s="1034"/>
      <c r="AF798" s="1034"/>
      <c r="AG798" s="1034"/>
      <c r="AH798" s="1034"/>
      <c r="AI798" s="1034"/>
      <c r="AJ798" s="1034"/>
      <c r="AK798" s="1034"/>
      <c r="AL798" s="1034"/>
      <c r="AM798" s="1034"/>
      <c r="AN798" s="1034"/>
      <c r="AO798" s="1034"/>
      <c r="AP798" s="1034"/>
      <c r="AQ798" s="1034"/>
      <c r="AR798" s="1034"/>
      <c r="AS798" s="1034"/>
      <c r="AT798" s="1034"/>
      <c r="AU798" s="1034"/>
      <c r="AV798" s="1034"/>
      <c r="AW798" s="1034"/>
      <c r="AX798" s="1034"/>
      <c r="AY798" s="1034"/>
      <c r="AZ798" s="1034"/>
      <c r="BA798" s="1034"/>
      <c r="BB798" s="1034"/>
      <c r="BC798" s="1034"/>
      <c r="BD798" s="1034"/>
      <c r="BE798" s="1034"/>
      <c r="BF798" s="1034"/>
      <c r="BG798" s="1034"/>
      <c r="BH798" s="1034"/>
    </row>
    <row r="799" spans="1:60" s="2" customFormat="1">
      <c r="A799" s="1148"/>
      <c r="B799" s="1034"/>
      <c r="C799" s="1034"/>
      <c r="D799" s="1034"/>
      <c r="E799" s="1034"/>
      <c r="F799" s="1034"/>
      <c r="G799" s="1034"/>
      <c r="H799" s="1034"/>
      <c r="I799" s="1034"/>
      <c r="J799" s="1034"/>
      <c r="K799" s="1034"/>
      <c r="L799" s="1034"/>
      <c r="M799" s="1034"/>
      <c r="N799" s="1034"/>
      <c r="O799" s="1034"/>
      <c r="P799" s="1034"/>
      <c r="Q799" s="1034"/>
      <c r="R799" s="1034"/>
      <c r="S799" s="1034"/>
      <c r="T799" s="1034"/>
      <c r="U799" s="1034"/>
      <c r="V799" s="1034"/>
      <c r="W799" s="1034"/>
      <c r="X799" s="1034"/>
      <c r="Y799" s="1034"/>
      <c r="Z799" s="1034"/>
      <c r="AA799" s="1034"/>
      <c r="AB799" s="1034"/>
      <c r="AC799" s="1034"/>
      <c r="AD799" s="1034"/>
      <c r="AE799" s="1034"/>
      <c r="AF799" s="1034"/>
      <c r="AG799" s="1034"/>
      <c r="AH799" s="1034"/>
      <c r="AI799" s="1034"/>
      <c r="AJ799" s="1034"/>
      <c r="AK799" s="1034"/>
      <c r="AL799" s="1034"/>
      <c r="AM799" s="1034"/>
      <c r="AN799" s="1034"/>
      <c r="AO799" s="1034"/>
      <c r="AP799" s="1034"/>
      <c r="AQ799" s="1034"/>
      <c r="AR799" s="1034"/>
      <c r="AS799" s="1034"/>
      <c r="AT799" s="1034"/>
      <c r="AU799" s="1034"/>
      <c r="AV799" s="1034"/>
      <c r="AW799" s="1034"/>
      <c r="AX799" s="1034"/>
      <c r="AY799" s="1034"/>
      <c r="AZ799" s="1034"/>
      <c r="BA799" s="1034"/>
      <c r="BB799" s="1034"/>
      <c r="BC799" s="1034"/>
      <c r="BD799" s="1034"/>
      <c r="BE799" s="1034"/>
      <c r="BF799" s="1034"/>
      <c r="BG799" s="1034"/>
      <c r="BH799" s="1034"/>
    </row>
    <row r="800" spans="1:60" s="2" customFormat="1">
      <c r="A800" s="1148"/>
      <c r="B800" s="1034"/>
      <c r="C800" s="1034"/>
      <c r="D800" s="1034"/>
      <c r="E800" s="1034"/>
      <c r="F800" s="1034"/>
      <c r="G800" s="1034"/>
      <c r="H800" s="1034"/>
      <c r="I800" s="1034"/>
      <c r="J800" s="1034"/>
      <c r="K800" s="1034"/>
      <c r="L800" s="1034"/>
      <c r="M800" s="1034"/>
      <c r="N800" s="1034"/>
      <c r="O800" s="1034"/>
      <c r="P800" s="1034"/>
      <c r="Q800" s="1034"/>
      <c r="R800" s="1034"/>
      <c r="S800" s="1034"/>
      <c r="T800" s="1034"/>
      <c r="U800" s="1034"/>
      <c r="V800" s="1034"/>
      <c r="W800" s="1034"/>
      <c r="X800" s="1034"/>
      <c r="Y800" s="1034"/>
      <c r="Z800" s="1034"/>
      <c r="AA800" s="1034"/>
      <c r="AB800" s="1034"/>
      <c r="AC800" s="1034"/>
      <c r="AD800" s="1034"/>
      <c r="AE800" s="1034"/>
      <c r="AF800" s="1034"/>
      <c r="AG800" s="1034"/>
      <c r="AH800" s="1034"/>
      <c r="AI800" s="1034"/>
      <c r="AJ800" s="1034"/>
      <c r="AK800" s="1034"/>
      <c r="AL800" s="1034"/>
      <c r="AM800" s="1034"/>
      <c r="AN800" s="1034"/>
      <c r="AO800" s="1034"/>
      <c r="AP800" s="1034"/>
      <c r="AQ800" s="1034"/>
      <c r="AR800" s="1034"/>
      <c r="AS800" s="1034"/>
      <c r="AT800" s="1034"/>
      <c r="AU800" s="1034"/>
      <c r="AV800" s="1034"/>
      <c r="AW800" s="1034"/>
      <c r="AX800" s="1034"/>
      <c r="AY800" s="1034"/>
      <c r="AZ800" s="1034"/>
      <c r="BA800" s="1034"/>
      <c r="BB800" s="1034"/>
      <c r="BC800" s="1034"/>
      <c r="BD800" s="1034"/>
      <c r="BE800" s="1034"/>
      <c r="BF800" s="1034"/>
      <c r="BG800" s="1034"/>
      <c r="BH800" s="1034"/>
    </row>
    <row r="801" spans="1:60" s="2" customFormat="1">
      <c r="A801" s="1148"/>
      <c r="B801" s="1034"/>
      <c r="C801" s="1034"/>
      <c r="D801" s="1034"/>
      <c r="E801" s="1034"/>
      <c r="F801" s="1034"/>
      <c r="G801" s="1034"/>
      <c r="H801" s="1034"/>
      <c r="I801" s="1034"/>
      <c r="J801" s="1034"/>
      <c r="K801" s="1034"/>
      <c r="L801" s="1034"/>
      <c r="M801" s="1034"/>
      <c r="N801" s="1034"/>
      <c r="O801" s="1034"/>
      <c r="P801" s="1034"/>
      <c r="Q801" s="1034"/>
      <c r="R801" s="1034"/>
      <c r="S801" s="1034"/>
      <c r="T801" s="1034"/>
      <c r="U801" s="1034"/>
      <c r="V801" s="1034"/>
      <c r="W801" s="1034"/>
      <c r="X801" s="1034"/>
      <c r="Y801" s="1034"/>
      <c r="Z801" s="1034"/>
      <c r="AA801" s="1034"/>
      <c r="AB801" s="1034"/>
      <c r="AC801" s="1034"/>
      <c r="AD801" s="1034"/>
      <c r="AE801" s="1034"/>
      <c r="AF801" s="1034"/>
      <c r="AG801" s="1034"/>
      <c r="AH801" s="1034"/>
      <c r="AI801" s="1034"/>
      <c r="AJ801" s="1034"/>
      <c r="AK801" s="1034"/>
      <c r="AL801" s="1034"/>
      <c r="AM801" s="1034"/>
      <c r="AN801" s="1034"/>
      <c r="AO801" s="1034"/>
      <c r="AP801" s="1034"/>
      <c r="AQ801" s="1034"/>
      <c r="AR801" s="1034"/>
      <c r="AS801" s="1034"/>
      <c r="AT801" s="1034"/>
      <c r="AU801" s="1034"/>
      <c r="AV801" s="1034"/>
      <c r="AW801" s="1034"/>
      <c r="AX801" s="1034"/>
      <c r="AY801" s="1034"/>
      <c r="AZ801" s="1034"/>
      <c r="BA801" s="1034"/>
      <c r="BB801" s="1034"/>
      <c r="BC801" s="1034"/>
      <c r="BD801" s="1034"/>
      <c r="BE801" s="1034"/>
      <c r="BF801" s="1034"/>
      <c r="BG801" s="1034"/>
      <c r="BH801" s="1034"/>
    </row>
    <row r="802" spans="1:60" s="2" customFormat="1">
      <c r="A802" s="1148"/>
      <c r="B802" s="1034"/>
      <c r="C802" s="1034"/>
      <c r="D802" s="1034"/>
      <c r="E802" s="1034"/>
      <c r="F802" s="1034"/>
      <c r="G802" s="1034"/>
      <c r="H802" s="1034"/>
      <c r="I802" s="1034"/>
      <c r="J802" s="1034"/>
      <c r="K802" s="1034"/>
      <c r="L802" s="1034"/>
      <c r="M802" s="1034"/>
      <c r="N802" s="1034"/>
      <c r="O802" s="1034"/>
      <c r="P802" s="1034"/>
      <c r="Q802" s="1034"/>
      <c r="R802" s="1034"/>
      <c r="S802" s="1034"/>
      <c r="T802" s="1034"/>
      <c r="U802" s="1034"/>
      <c r="V802" s="1034"/>
      <c r="W802" s="1034"/>
      <c r="X802" s="1034"/>
      <c r="Y802" s="1034"/>
      <c r="Z802" s="1034"/>
      <c r="AA802" s="1034"/>
      <c r="AB802" s="1034"/>
      <c r="AC802" s="1034"/>
      <c r="AD802" s="1034"/>
      <c r="AE802" s="1034"/>
      <c r="AF802" s="1034"/>
      <c r="AG802" s="1034"/>
      <c r="AH802" s="1034"/>
      <c r="AI802" s="1034"/>
      <c r="AJ802" s="1034"/>
      <c r="AK802" s="1034"/>
      <c r="AL802" s="1034"/>
      <c r="AM802" s="1034"/>
      <c r="AN802" s="1034"/>
      <c r="AO802" s="1034"/>
      <c r="AP802" s="1034"/>
      <c r="AQ802" s="1034"/>
      <c r="AR802" s="1034"/>
      <c r="AS802" s="1034"/>
      <c r="AT802" s="1034"/>
      <c r="AU802" s="1034"/>
      <c r="AV802" s="1034"/>
      <c r="AW802" s="1034"/>
      <c r="AX802" s="1034"/>
      <c r="AY802" s="1034"/>
      <c r="AZ802" s="1034"/>
      <c r="BA802" s="1034"/>
      <c r="BB802" s="1034"/>
      <c r="BC802" s="1034"/>
      <c r="BD802" s="1034"/>
      <c r="BE802" s="1034"/>
      <c r="BF802" s="1034"/>
      <c r="BG802" s="1034"/>
      <c r="BH802" s="1034"/>
    </row>
    <row r="803" spans="1:60" s="2" customFormat="1">
      <c r="A803" s="1148"/>
      <c r="B803" s="1034"/>
      <c r="C803" s="1034"/>
      <c r="D803" s="1034"/>
      <c r="E803" s="1034"/>
      <c r="F803" s="1034"/>
      <c r="G803" s="1034"/>
      <c r="H803" s="1034"/>
      <c r="I803" s="1034"/>
      <c r="J803" s="1034"/>
      <c r="K803" s="1034"/>
      <c r="L803" s="1034"/>
      <c r="M803" s="1034"/>
      <c r="N803" s="1034"/>
      <c r="O803" s="1034"/>
      <c r="P803" s="1034"/>
      <c r="Q803" s="1034"/>
      <c r="R803" s="1034"/>
      <c r="S803" s="1034"/>
      <c r="T803" s="1034"/>
      <c r="U803" s="1034"/>
      <c r="V803" s="1034"/>
      <c r="W803" s="1034"/>
      <c r="X803" s="1034"/>
      <c r="Y803" s="1034"/>
      <c r="Z803" s="1034"/>
      <c r="AA803" s="1034"/>
      <c r="AB803" s="1034"/>
      <c r="AC803" s="1034"/>
      <c r="AD803" s="1034"/>
      <c r="AE803" s="1034"/>
      <c r="AF803" s="1034"/>
      <c r="AG803" s="1034"/>
      <c r="AH803" s="1034"/>
      <c r="AI803" s="1034"/>
      <c r="AJ803" s="1034"/>
      <c r="AK803" s="1034"/>
      <c r="AL803" s="1034"/>
      <c r="AM803" s="1034"/>
      <c r="AN803" s="1034"/>
      <c r="AO803" s="1034"/>
      <c r="AP803" s="1034"/>
      <c r="AQ803" s="1034"/>
      <c r="AR803" s="1034"/>
      <c r="AS803" s="1034"/>
      <c r="AT803" s="1034"/>
      <c r="AU803" s="1034"/>
      <c r="AV803" s="1034"/>
      <c r="AW803" s="1034"/>
      <c r="AX803" s="1034"/>
      <c r="AY803" s="1034"/>
      <c r="AZ803" s="1034"/>
      <c r="BA803" s="1034"/>
      <c r="BB803" s="1034"/>
      <c r="BC803" s="1034"/>
      <c r="BD803" s="1034"/>
      <c r="BE803" s="1034"/>
      <c r="BF803" s="1034"/>
      <c r="BG803" s="1034"/>
      <c r="BH803" s="1034"/>
    </row>
    <row r="804" spans="1:60" s="2" customFormat="1">
      <c r="A804" s="1148"/>
      <c r="B804" s="1034"/>
      <c r="C804" s="1034"/>
      <c r="D804" s="1034"/>
      <c r="E804" s="1034"/>
      <c r="F804" s="1034"/>
      <c r="G804" s="1034"/>
      <c r="H804" s="1034"/>
      <c r="I804" s="1034"/>
      <c r="J804" s="1034"/>
      <c r="K804" s="1034"/>
      <c r="L804" s="1034"/>
      <c r="M804" s="1034"/>
      <c r="N804" s="1034"/>
      <c r="O804" s="1034"/>
      <c r="P804" s="1034"/>
      <c r="Q804" s="1034"/>
      <c r="R804" s="1034"/>
      <c r="S804" s="1034"/>
      <c r="T804" s="1034"/>
      <c r="U804" s="1034"/>
      <c r="V804" s="1034"/>
      <c r="W804" s="1034"/>
      <c r="X804" s="1034"/>
      <c r="Y804" s="1034"/>
      <c r="Z804" s="1034"/>
      <c r="AA804" s="1034"/>
      <c r="AB804" s="1034"/>
      <c r="AC804" s="1034"/>
      <c r="AD804" s="1034"/>
      <c r="AE804" s="1034"/>
      <c r="AF804" s="1034"/>
      <c r="AG804" s="1034"/>
      <c r="AH804" s="1034"/>
      <c r="AI804" s="1034"/>
      <c r="AJ804" s="1034"/>
      <c r="AK804" s="1034"/>
      <c r="AL804" s="1034"/>
      <c r="AM804" s="1034"/>
      <c r="AN804" s="1034"/>
      <c r="AO804" s="1034"/>
      <c r="AP804" s="1034"/>
      <c r="AQ804" s="1034"/>
      <c r="AR804" s="1034"/>
      <c r="AS804" s="1034"/>
      <c r="AT804" s="1034"/>
      <c r="AU804" s="1034"/>
      <c r="AV804" s="1034"/>
      <c r="AW804" s="1034"/>
      <c r="AX804" s="1034"/>
      <c r="AY804" s="1034"/>
      <c r="AZ804" s="1034"/>
      <c r="BA804" s="1034"/>
      <c r="BB804" s="1034"/>
      <c r="BC804" s="1034"/>
      <c r="BD804" s="1034"/>
      <c r="BE804" s="1034"/>
      <c r="BF804" s="1034"/>
      <c r="BG804" s="1034"/>
      <c r="BH804" s="1034"/>
    </row>
    <row r="805" spans="1:60" s="2" customFormat="1">
      <c r="A805" s="1148"/>
      <c r="B805" s="1034"/>
      <c r="C805" s="1034"/>
      <c r="D805" s="1034"/>
      <c r="E805" s="1034"/>
      <c r="F805" s="1034"/>
      <c r="G805" s="1034"/>
      <c r="H805" s="1034"/>
      <c r="I805" s="1034"/>
      <c r="J805" s="1034"/>
      <c r="K805" s="1034"/>
      <c r="L805" s="1034"/>
      <c r="M805" s="1034"/>
      <c r="N805" s="1034"/>
      <c r="O805" s="1034"/>
      <c r="P805" s="1034"/>
      <c r="Q805" s="1034"/>
      <c r="R805" s="1034"/>
      <c r="S805" s="1034"/>
      <c r="T805" s="1034"/>
      <c r="U805" s="1034"/>
      <c r="V805" s="1034"/>
      <c r="W805" s="1034"/>
      <c r="X805" s="1034"/>
      <c r="Y805" s="1034"/>
      <c r="Z805" s="1034"/>
      <c r="AA805" s="1034"/>
      <c r="AB805" s="1034"/>
      <c r="AC805" s="1034"/>
      <c r="AD805" s="1034"/>
      <c r="AE805" s="1034"/>
      <c r="AF805" s="1034"/>
      <c r="AG805" s="1034"/>
      <c r="AH805" s="1034"/>
      <c r="AI805" s="1034"/>
      <c r="AJ805" s="1034"/>
      <c r="AK805" s="1034"/>
      <c r="AL805" s="1034"/>
      <c r="AM805" s="1034"/>
      <c r="AN805" s="1034"/>
      <c r="AO805" s="1034"/>
      <c r="AP805" s="1034"/>
      <c r="AQ805" s="1034"/>
      <c r="AR805" s="1034"/>
      <c r="AS805" s="1034"/>
      <c r="AT805" s="1034"/>
      <c r="AU805" s="1034"/>
      <c r="AV805" s="1034"/>
      <c r="AW805" s="1034"/>
      <c r="AX805" s="1034"/>
      <c r="AY805" s="1034"/>
      <c r="AZ805" s="1034"/>
      <c r="BA805" s="1034"/>
      <c r="BB805" s="1034"/>
      <c r="BC805" s="1034"/>
      <c r="BD805" s="1034"/>
      <c r="BE805" s="1034"/>
      <c r="BF805" s="1034"/>
      <c r="BG805" s="1034"/>
      <c r="BH805" s="1034"/>
    </row>
    <row r="806" spans="1:60" s="2" customFormat="1">
      <c r="A806" s="1148"/>
      <c r="B806" s="1034"/>
      <c r="C806" s="1034"/>
      <c r="D806" s="1034"/>
      <c r="E806" s="1034"/>
      <c r="F806" s="1034"/>
      <c r="G806" s="1034"/>
      <c r="H806" s="1034"/>
      <c r="I806" s="1034"/>
      <c r="J806" s="1034"/>
      <c r="K806" s="1034"/>
      <c r="L806" s="1034"/>
      <c r="M806" s="1034"/>
      <c r="N806" s="1034"/>
      <c r="O806" s="1034"/>
      <c r="P806" s="1034"/>
      <c r="Q806" s="1034"/>
      <c r="R806" s="1034"/>
      <c r="S806" s="1034"/>
      <c r="T806" s="1034"/>
      <c r="U806" s="1034"/>
      <c r="V806" s="1034"/>
      <c r="W806" s="1034"/>
      <c r="X806" s="1034"/>
      <c r="Y806" s="1034"/>
      <c r="Z806" s="1034"/>
      <c r="AA806" s="1034"/>
      <c r="AB806" s="1034"/>
      <c r="AC806" s="1034"/>
      <c r="AD806" s="1034"/>
      <c r="AE806" s="1034"/>
      <c r="AF806" s="1034"/>
      <c r="AG806" s="1034"/>
      <c r="AH806" s="1034"/>
      <c r="AI806" s="1034"/>
      <c r="AJ806" s="1034"/>
      <c r="AK806" s="1034"/>
      <c r="AL806" s="1034"/>
      <c r="AM806" s="1034"/>
      <c r="AN806" s="1034"/>
      <c r="AO806" s="1034"/>
      <c r="AP806" s="1034"/>
      <c r="AQ806" s="1034"/>
      <c r="AR806" s="1034"/>
      <c r="AS806" s="1034"/>
      <c r="AT806" s="1034"/>
      <c r="AU806" s="1034"/>
      <c r="AV806" s="1034"/>
      <c r="AW806" s="1034"/>
      <c r="AX806" s="1034"/>
      <c r="AY806" s="1034"/>
      <c r="AZ806" s="1034"/>
      <c r="BA806" s="1034"/>
      <c r="BB806" s="1034"/>
      <c r="BC806" s="1034"/>
      <c r="BD806" s="1034"/>
      <c r="BE806" s="1034"/>
      <c r="BF806" s="1034"/>
      <c r="BG806" s="1034"/>
      <c r="BH806" s="1034"/>
    </row>
    <row r="807" spans="1:60" s="2" customFormat="1">
      <c r="A807" s="1148"/>
      <c r="B807" s="1034"/>
      <c r="C807" s="1034"/>
      <c r="D807" s="1034"/>
      <c r="E807" s="1034"/>
      <c r="F807" s="1034"/>
      <c r="G807" s="1034"/>
      <c r="H807" s="1034"/>
      <c r="I807" s="1034"/>
      <c r="J807" s="1034"/>
      <c r="K807" s="1034"/>
      <c r="L807" s="1034"/>
      <c r="M807" s="1034"/>
      <c r="N807" s="1034"/>
      <c r="O807" s="1034"/>
      <c r="P807" s="1034"/>
      <c r="Q807" s="1034"/>
      <c r="R807" s="1034"/>
      <c r="S807" s="1034"/>
      <c r="T807" s="1034"/>
      <c r="U807" s="1034"/>
      <c r="V807" s="1034"/>
      <c r="W807" s="1034"/>
      <c r="X807" s="1034"/>
      <c r="Y807" s="1034"/>
      <c r="Z807" s="1034"/>
      <c r="AA807" s="1034"/>
      <c r="AB807" s="1034"/>
      <c r="AC807" s="1034"/>
      <c r="AD807" s="1034"/>
      <c r="AE807" s="1034"/>
      <c r="AF807" s="1034"/>
      <c r="AG807" s="1034"/>
      <c r="AH807" s="1034"/>
      <c r="AI807" s="1034"/>
      <c r="AJ807" s="1034"/>
      <c r="AK807" s="1034"/>
      <c r="AL807" s="1034"/>
      <c r="AM807" s="1034"/>
      <c r="AN807" s="1034"/>
      <c r="AO807" s="1034"/>
      <c r="AP807" s="1034"/>
      <c r="AQ807" s="1034"/>
      <c r="AR807" s="1034"/>
      <c r="AS807" s="1034"/>
      <c r="AT807" s="1034"/>
      <c r="AU807" s="1034"/>
      <c r="AV807" s="1034"/>
      <c r="AW807" s="1034"/>
      <c r="AX807" s="1034"/>
      <c r="AY807" s="1034"/>
      <c r="AZ807" s="1034"/>
      <c r="BA807" s="1034"/>
      <c r="BB807" s="1034"/>
      <c r="BC807" s="1034"/>
      <c r="BD807" s="1034"/>
      <c r="BE807" s="1034"/>
      <c r="BF807" s="1034"/>
      <c r="BG807" s="1034"/>
      <c r="BH807" s="1034"/>
    </row>
    <row r="808" spans="1:60" s="2" customFormat="1">
      <c r="A808" s="1148"/>
      <c r="B808" s="1034"/>
      <c r="C808" s="1034"/>
      <c r="D808" s="1034"/>
      <c r="E808" s="1034"/>
      <c r="F808" s="1034"/>
      <c r="G808" s="1034"/>
      <c r="H808" s="1034"/>
      <c r="I808" s="1034"/>
      <c r="J808" s="1034"/>
      <c r="K808" s="1034"/>
      <c r="L808" s="1034"/>
      <c r="M808" s="1034"/>
      <c r="N808" s="1034"/>
      <c r="O808" s="1034"/>
      <c r="P808" s="1034"/>
      <c r="Q808" s="1034"/>
      <c r="R808" s="1034"/>
      <c r="S808" s="1034"/>
      <c r="T808" s="1034"/>
      <c r="U808" s="1034"/>
      <c r="V808" s="1034"/>
      <c r="W808" s="1034"/>
      <c r="X808" s="1034"/>
      <c r="Y808" s="1034"/>
      <c r="Z808" s="1034"/>
      <c r="AA808" s="1034"/>
      <c r="AB808" s="1034"/>
      <c r="AC808" s="1034"/>
      <c r="AD808" s="1034"/>
      <c r="AE808" s="1034"/>
      <c r="AF808" s="1034"/>
      <c r="AG808" s="1034"/>
      <c r="AH808" s="1034"/>
      <c r="AI808" s="1034"/>
      <c r="AJ808" s="1034"/>
      <c r="AK808" s="1034"/>
      <c r="AL808" s="1034"/>
      <c r="AM808" s="1034"/>
      <c r="AN808" s="1034"/>
      <c r="AO808" s="1034"/>
      <c r="AP808" s="1034"/>
      <c r="AQ808" s="1034"/>
      <c r="AR808" s="1034"/>
      <c r="AS808" s="1034"/>
      <c r="AT808" s="1034"/>
      <c r="AU808" s="1034"/>
      <c r="AV808" s="1034"/>
      <c r="AW808" s="1034"/>
      <c r="AX808" s="1034"/>
      <c r="AY808" s="1034"/>
      <c r="AZ808" s="1034"/>
      <c r="BA808" s="1034"/>
      <c r="BB808" s="1034"/>
      <c r="BC808" s="1034"/>
      <c r="BD808" s="1034"/>
      <c r="BE808" s="1034"/>
      <c r="BF808" s="1034"/>
      <c r="BG808" s="1034"/>
      <c r="BH808" s="1034"/>
    </row>
    <row r="809" spans="1:60" s="2" customFormat="1">
      <c r="A809" s="1148"/>
      <c r="B809" s="1034"/>
      <c r="C809" s="1034"/>
      <c r="D809" s="1034"/>
      <c r="E809" s="1034"/>
      <c r="F809" s="1034"/>
      <c r="G809" s="1034"/>
      <c r="H809" s="1034"/>
      <c r="I809" s="1034"/>
      <c r="J809" s="1034"/>
      <c r="K809" s="1034"/>
      <c r="L809" s="1034"/>
      <c r="M809" s="1034"/>
      <c r="N809" s="1034"/>
      <c r="O809" s="1034"/>
      <c r="P809" s="1034"/>
      <c r="Q809" s="1034"/>
      <c r="R809" s="1034"/>
      <c r="S809" s="1034"/>
      <c r="T809" s="1034"/>
      <c r="U809" s="1034"/>
      <c r="V809" s="1034"/>
      <c r="W809" s="1034"/>
      <c r="X809" s="1034"/>
      <c r="Y809" s="1034"/>
      <c r="Z809" s="1034"/>
      <c r="AA809" s="1034"/>
      <c r="AB809" s="1034"/>
      <c r="AC809" s="1034"/>
      <c r="AD809" s="1034"/>
      <c r="AE809" s="1034"/>
      <c r="AF809" s="1034"/>
      <c r="AG809" s="1034"/>
      <c r="AH809" s="1034"/>
      <c r="AI809" s="1034"/>
      <c r="AJ809" s="1034"/>
      <c r="AK809" s="1034"/>
      <c r="AL809" s="1034"/>
      <c r="AM809" s="1034"/>
      <c r="AN809" s="1034"/>
      <c r="AO809" s="1034"/>
      <c r="AP809" s="1034"/>
      <c r="AQ809" s="1034"/>
      <c r="AR809" s="1034"/>
      <c r="AS809" s="1034"/>
      <c r="AT809" s="1034"/>
      <c r="AU809" s="1034"/>
      <c r="AV809" s="1034"/>
      <c r="AW809" s="1034"/>
      <c r="AX809" s="1034"/>
      <c r="AY809" s="1034"/>
      <c r="AZ809" s="1034"/>
      <c r="BA809" s="1034"/>
      <c r="BB809" s="1034"/>
      <c r="BC809" s="1034"/>
      <c r="BD809" s="1034"/>
      <c r="BE809" s="1034"/>
      <c r="BF809" s="1034"/>
      <c r="BG809" s="1034"/>
      <c r="BH809" s="1034"/>
    </row>
    <row r="810" spans="1:60" s="2" customFormat="1">
      <c r="A810" s="1148"/>
      <c r="B810" s="1034"/>
      <c r="C810" s="1034"/>
      <c r="D810" s="1034"/>
      <c r="E810" s="1034"/>
      <c r="F810" s="1034"/>
      <c r="G810" s="1034"/>
      <c r="H810" s="1034"/>
      <c r="I810" s="1034"/>
      <c r="J810" s="1034"/>
      <c r="K810" s="1034"/>
      <c r="L810" s="1034"/>
      <c r="M810" s="1034"/>
      <c r="N810" s="1034"/>
      <c r="O810" s="1034"/>
      <c r="P810" s="1034"/>
      <c r="Q810" s="1034"/>
      <c r="R810" s="1034"/>
      <c r="S810" s="1034"/>
      <c r="T810" s="1034"/>
      <c r="U810" s="1034"/>
      <c r="V810" s="1034"/>
      <c r="W810" s="1034"/>
      <c r="X810" s="1034"/>
      <c r="Y810" s="1034"/>
      <c r="Z810" s="1034"/>
      <c r="AA810" s="1034"/>
      <c r="AB810" s="1034"/>
      <c r="AC810" s="1034"/>
      <c r="AD810" s="1034"/>
      <c r="AE810" s="1034"/>
      <c r="AF810" s="1034"/>
      <c r="AG810" s="1034"/>
      <c r="AH810" s="1034"/>
      <c r="AI810" s="1034"/>
      <c r="AJ810" s="1034"/>
      <c r="AK810" s="1034"/>
      <c r="AL810" s="1034"/>
      <c r="AM810" s="1034"/>
      <c r="AN810" s="1034"/>
      <c r="AO810" s="1034"/>
      <c r="AP810" s="1034"/>
      <c r="AQ810" s="1034"/>
      <c r="AR810" s="1034"/>
      <c r="AS810" s="1034"/>
      <c r="AT810" s="1034"/>
      <c r="AU810" s="1034"/>
      <c r="AV810" s="1034"/>
      <c r="AW810" s="1034"/>
      <c r="AX810" s="1034"/>
      <c r="AY810" s="1034"/>
      <c r="AZ810" s="1034"/>
      <c r="BA810" s="1034"/>
      <c r="BB810" s="1034"/>
      <c r="BC810" s="1034"/>
      <c r="BD810" s="1034"/>
      <c r="BE810" s="1034"/>
      <c r="BF810" s="1034"/>
      <c r="BG810" s="1034"/>
      <c r="BH810" s="1034"/>
    </row>
    <row r="811" spans="1:60" s="2" customFormat="1">
      <c r="A811" s="1148"/>
      <c r="B811" s="1034"/>
      <c r="C811" s="1034"/>
      <c r="D811" s="1034"/>
      <c r="E811" s="1034"/>
      <c r="F811" s="1034"/>
      <c r="G811" s="1034"/>
      <c r="H811" s="1034"/>
      <c r="I811" s="1034"/>
      <c r="J811" s="1034"/>
      <c r="K811" s="1034"/>
      <c r="L811" s="1034"/>
      <c r="M811" s="1034"/>
      <c r="N811" s="1034"/>
      <c r="O811" s="1034"/>
      <c r="P811" s="1034"/>
      <c r="Q811" s="1034"/>
      <c r="R811" s="1034"/>
      <c r="S811" s="1034"/>
      <c r="T811" s="1034"/>
      <c r="U811" s="1034"/>
      <c r="V811" s="1034"/>
      <c r="W811" s="1034"/>
      <c r="X811" s="1034"/>
      <c r="Y811" s="1034"/>
      <c r="Z811" s="1034"/>
      <c r="AA811" s="1034"/>
      <c r="AB811" s="1034"/>
      <c r="AC811" s="1034"/>
      <c r="AD811" s="1034"/>
      <c r="AE811" s="1034"/>
      <c r="AF811" s="1034"/>
      <c r="AG811" s="1034"/>
      <c r="AH811" s="1034"/>
      <c r="AI811" s="1034"/>
      <c r="AJ811" s="1034"/>
      <c r="AK811" s="1034"/>
      <c r="AL811" s="1034"/>
      <c r="AM811" s="1034"/>
      <c r="AN811" s="1034"/>
      <c r="AO811" s="1034"/>
      <c r="AP811" s="1034"/>
      <c r="AQ811" s="1034"/>
      <c r="AR811" s="1034"/>
      <c r="AS811" s="1034"/>
      <c r="AT811" s="1034"/>
      <c r="AU811" s="1034"/>
      <c r="AV811" s="1034"/>
      <c r="AW811" s="1034"/>
      <c r="AX811" s="1034"/>
      <c r="AY811" s="1034"/>
      <c r="AZ811" s="1034"/>
      <c r="BA811" s="1034"/>
      <c r="BB811" s="1034"/>
      <c r="BC811" s="1034"/>
      <c r="BD811" s="1034"/>
      <c r="BE811" s="1034"/>
      <c r="BF811" s="1034"/>
      <c r="BG811" s="1034"/>
      <c r="BH811" s="1034"/>
    </row>
    <row r="812" spans="1:60" s="2" customFormat="1">
      <c r="A812" s="1148"/>
      <c r="B812" s="1034"/>
      <c r="C812" s="1034"/>
      <c r="D812" s="1034"/>
      <c r="E812" s="1034"/>
      <c r="F812" s="1034"/>
      <c r="G812" s="1034"/>
      <c r="H812" s="1034"/>
      <c r="I812" s="1034"/>
      <c r="J812" s="1034"/>
      <c r="K812" s="1034"/>
      <c r="L812" s="1034"/>
      <c r="M812" s="1034"/>
      <c r="N812" s="1034"/>
      <c r="O812" s="1034"/>
      <c r="P812" s="1034"/>
      <c r="Q812" s="1034"/>
      <c r="R812" s="1034"/>
      <c r="S812" s="1034"/>
      <c r="T812" s="1034"/>
      <c r="U812" s="1034"/>
      <c r="V812" s="1034"/>
      <c r="W812" s="1034"/>
      <c r="X812" s="1034"/>
      <c r="Y812" s="1034"/>
      <c r="Z812" s="1034"/>
      <c r="AA812" s="1034"/>
      <c r="AB812" s="1034"/>
      <c r="AC812" s="1034"/>
      <c r="AD812" s="1034"/>
      <c r="AE812" s="1034"/>
      <c r="AF812" s="1034"/>
      <c r="AG812" s="1034"/>
      <c r="AH812" s="1034"/>
      <c r="AI812" s="1034"/>
      <c r="AJ812" s="1034"/>
      <c r="AK812" s="1034"/>
      <c r="AL812" s="1034"/>
      <c r="AM812" s="1034"/>
      <c r="AN812" s="1034"/>
      <c r="AO812" s="1034"/>
      <c r="AP812" s="1034"/>
      <c r="AQ812" s="1034"/>
      <c r="AR812" s="1034"/>
      <c r="AS812" s="1034"/>
      <c r="AT812" s="1034"/>
      <c r="AU812" s="1034"/>
      <c r="AV812" s="1034"/>
      <c r="AW812" s="1034"/>
      <c r="AX812" s="1034"/>
      <c r="AY812" s="1034"/>
      <c r="AZ812" s="1034"/>
      <c r="BA812" s="1034"/>
      <c r="BB812" s="1034"/>
      <c r="BC812" s="1034"/>
      <c r="BD812" s="1034"/>
      <c r="BE812" s="1034"/>
      <c r="BF812" s="1034"/>
      <c r="BG812" s="1034"/>
      <c r="BH812" s="1034"/>
    </row>
    <row r="813" spans="1:60" s="2" customFormat="1">
      <c r="A813" s="1148"/>
      <c r="B813" s="1034"/>
      <c r="C813" s="1034"/>
      <c r="D813" s="1034"/>
      <c r="E813" s="1034"/>
      <c r="F813" s="1034"/>
      <c r="G813" s="1034"/>
      <c r="H813" s="1034"/>
      <c r="I813" s="1034"/>
      <c r="J813" s="1034"/>
      <c r="K813" s="1034"/>
      <c r="L813" s="1034"/>
      <c r="M813" s="1034"/>
      <c r="N813" s="1034"/>
      <c r="O813" s="1034"/>
      <c r="P813" s="1034"/>
      <c r="Q813" s="1034"/>
      <c r="R813" s="1034"/>
      <c r="S813" s="1034"/>
      <c r="T813" s="1034"/>
      <c r="U813" s="1034"/>
      <c r="V813" s="1034"/>
      <c r="W813" s="1034"/>
      <c r="X813" s="1034"/>
      <c r="Y813" s="1034"/>
      <c r="Z813" s="1034"/>
      <c r="AA813" s="1034"/>
      <c r="AB813" s="1034"/>
      <c r="AC813" s="1034"/>
      <c r="AD813" s="1034"/>
      <c r="AE813" s="1034"/>
      <c r="AF813" s="1034"/>
      <c r="AG813" s="1034"/>
      <c r="AH813" s="1034"/>
      <c r="AI813" s="1034"/>
      <c r="AJ813" s="1034"/>
      <c r="AK813" s="1034"/>
      <c r="AL813" s="1034"/>
      <c r="AM813" s="1034"/>
      <c r="AN813" s="1034"/>
      <c r="AO813" s="1034"/>
      <c r="AP813" s="1034"/>
      <c r="AQ813" s="1034"/>
      <c r="AR813" s="1034"/>
      <c r="AS813" s="1034"/>
      <c r="AT813" s="1034"/>
      <c r="AU813" s="1034"/>
      <c r="AV813" s="1034"/>
      <c r="AW813" s="1034"/>
      <c r="AX813" s="1034"/>
      <c r="AY813" s="1034"/>
      <c r="AZ813" s="1034"/>
      <c r="BA813" s="1034"/>
      <c r="BB813" s="1034"/>
      <c r="BC813" s="1034"/>
      <c r="BD813" s="1034"/>
      <c r="BE813" s="1034"/>
      <c r="BF813" s="1034"/>
      <c r="BG813" s="1034"/>
      <c r="BH813" s="1034"/>
    </row>
    <row r="814" spans="1:60" s="2" customFormat="1">
      <c r="A814" s="1148"/>
      <c r="B814" s="1034"/>
      <c r="C814" s="1034"/>
      <c r="D814" s="1034"/>
      <c r="E814" s="1034"/>
      <c r="F814" s="1034"/>
      <c r="G814" s="1034"/>
      <c r="H814" s="1034"/>
      <c r="I814" s="1034"/>
      <c r="J814" s="1034"/>
      <c r="K814" s="1034"/>
      <c r="L814" s="1034"/>
      <c r="M814" s="1034"/>
      <c r="N814" s="1034"/>
      <c r="O814" s="1034"/>
      <c r="P814" s="1034"/>
      <c r="Q814" s="1034"/>
      <c r="R814" s="1034"/>
      <c r="S814" s="1034"/>
      <c r="T814" s="1034"/>
      <c r="U814" s="1034"/>
      <c r="V814" s="1034"/>
      <c r="W814" s="1034"/>
      <c r="X814" s="1034"/>
      <c r="Y814" s="1034"/>
      <c r="Z814" s="1034"/>
      <c r="AA814" s="1034"/>
      <c r="AB814" s="1034"/>
      <c r="AC814" s="1034"/>
      <c r="AD814" s="1034"/>
      <c r="AE814" s="1034"/>
      <c r="AF814" s="1034"/>
      <c r="AG814" s="1034"/>
      <c r="AH814" s="1034"/>
      <c r="AI814" s="1034"/>
      <c r="AJ814" s="1034"/>
      <c r="AK814" s="1034"/>
      <c r="AL814" s="1034"/>
      <c r="AM814" s="1034"/>
      <c r="AN814" s="1034"/>
      <c r="AO814" s="1034"/>
      <c r="AP814" s="1034"/>
      <c r="AQ814" s="1034"/>
      <c r="AR814" s="1034"/>
      <c r="AS814" s="1034"/>
      <c r="AT814" s="1034"/>
      <c r="AU814" s="1034"/>
      <c r="AV814" s="1034"/>
      <c r="AW814" s="1034"/>
      <c r="AX814" s="1034"/>
      <c r="AY814" s="1034"/>
      <c r="AZ814" s="1034"/>
      <c r="BA814" s="1034"/>
      <c r="BB814" s="1034"/>
      <c r="BC814" s="1034"/>
      <c r="BD814" s="1034"/>
      <c r="BE814" s="1034"/>
      <c r="BF814" s="1034"/>
      <c r="BG814" s="1034"/>
      <c r="BH814" s="1034"/>
    </row>
    <row r="815" spans="1:60" s="2" customFormat="1">
      <c r="A815" s="1148"/>
      <c r="B815" s="1034"/>
      <c r="C815" s="1034"/>
      <c r="D815" s="1034"/>
      <c r="E815" s="1034"/>
      <c r="F815" s="1034"/>
      <c r="G815" s="1034"/>
      <c r="H815" s="1034"/>
      <c r="I815" s="1034"/>
      <c r="J815" s="1034"/>
      <c r="K815" s="1034"/>
      <c r="L815" s="1034"/>
      <c r="M815" s="1034"/>
      <c r="N815" s="1034"/>
      <c r="O815" s="1034"/>
      <c r="P815" s="1034"/>
      <c r="Q815" s="1034"/>
      <c r="R815" s="1034"/>
      <c r="S815" s="1034"/>
      <c r="T815" s="1034"/>
      <c r="U815" s="1034"/>
      <c r="V815" s="1034"/>
      <c r="W815" s="1034"/>
      <c r="X815" s="1034"/>
      <c r="Y815" s="1034"/>
      <c r="Z815" s="1034"/>
      <c r="AA815" s="1034"/>
      <c r="AB815" s="1034"/>
      <c r="AC815" s="1034"/>
      <c r="AD815" s="1034"/>
      <c r="AE815" s="1034"/>
      <c r="AF815" s="1034"/>
      <c r="AG815" s="1034"/>
      <c r="AH815" s="1034"/>
      <c r="AI815" s="1034"/>
      <c r="AJ815" s="1034"/>
      <c r="AK815" s="1034"/>
      <c r="AL815" s="1034"/>
      <c r="AM815" s="1034"/>
      <c r="AN815" s="1034"/>
      <c r="AO815" s="1034"/>
      <c r="AP815" s="1034"/>
      <c r="AQ815" s="1034"/>
      <c r="AR815" s="1034"/>
      <c r="AS815" s="1034"/>
      <c r="AT815" s="1034"/>
      <c r="AU815" s="1034"/>
      <c r="AV815" s="1034"/>
      <c r="AW815" s="1034"/>
      <c r="AX815" s="1034"/>
      <c r="AY815" s="1034"/>
      <c r="AZ815" s="1034"/>
      <c r="BA815" s="1034"/>
      <c r="BB815" s="1034"/>
      <c r="BC815" s="1034"/>
      <c r="BD815" s="1034"/>
      <c r="BE815" s="1034"/>
      <c r="BF815" s="1034"/>
      <c r="BG815" s="1034"/>
      <c r="BH815" s="1034"/>
    </row>
    <row r="816" spans="1:60" s="2" customFormat="1">
      <c r="A816" s="1148"/>
      <c r="B816" s="1034"/>
      <c r="C816" s="1034"/>
      <c r="D816" s="1034"/>
      <c r="E816" s="1034"/>
      <c r="F816" s="1034"/>
      <c r="G816" s="1034"/>
      <c r="H816" s="1034"/>
      <c r="I816" s="1034"/>
      <c r="J816" s="1034"/>
      <c r="K816" s="1034"/>
      <c r="L816" s="1034"/>
      <c r="M816" s="1034"/>
      <c r="N816" s="1034"/>
      <c r="O816" s="1034"/>
      <c r="P816" s="1034"/>
      <c r="Q816" s="1034"/>
      <c r="R816" s="1034"/>
      <c r="S816" s="1034"/>
      <c r="T816" s="1034"/>
      <c r="U816" s="1034"/>
      <c r="V816" s="1034"/>
      <c r="W816" s="1034"/>
      <c r="X816" s="1034"/>
      <c r="Y816" s="1034"/>
      <c r="Z816" s="1034"/>
      <c r="AA816" s="1034"/>
      <c r="AB816" s="1034"/>
      <c r="AC816" s="1034"/>
      <c r="AD816" s="1034"/>
      <c r="AE816" s="1034"/>
      <c r="AF816" s="1034"/>
      <c r="AG816" s="1034"/>
      <c r="AH816" s="1034"/>
      <c r="AI816" s="1034"/>
      <c r="AJ816" s="1034"/>
      <c r="AK816" s="1034"/>
      <c r="AL816" s="1034"/>
      <c r="AM816" s="1034"/>
      <c r="AN816" s="1034"/>
      <c r="AO816" s="1034"/>
      <c r="AP816" s="1034"/>
      <c r="AQ816" s="1034"/>
      <c r="AR816" s="1034"/>
      <c r="AS816" s="1034"/>
      <c r="AT816" s="1034"/>
      <c r="AU816" s="1034"/>
      <c r="AV816" s="1034"/>
      <c r="AW816" s="1034"/>
      <c r="AX816" s="1034"/>
      <c r="AY816" s="1034"/>
      <c r="AZ816" s="1034"/>
      <c r="BA816" s="1034"/>
      <c r="BB816" s="1034"/>
      <c r="BC816" s="1034"/>
      <c r="BD816" s="1034"/>
      <c r="BE816" s="1034"/>
      <c r="BF816" s="1034"/>
      <c r="BG816" s="1034"/>
      <c r="BH816" s="1034"/>
    </row>
    <row r="817" spans="1:60" s="2" customFormat="1">
      <c r="A817" s="1148"/>
      <c r="B817" s="1034"/>
      <c r="C817" s="1034"/>
      <c r="D817" s="1034"/>
      <c r="E817" s="1034"/>
      <c r="F817" s="1034"/>
      <c r="G817" s="1034"/>
      <c r="H817" s="1034"/>
      <c r="I817" s="1034"/>
      <c r="J817" s="1034"/>
      <c r="K817" s="1034"/>
      <c r="L817" s="1034"/>
      <c r="M817" s="1034"/>
      <c r="N817" s="1034"/>
      <c r="O817" s="1034"/>
      <c r="P817" s="1034"/>
      <c r="Q817" s="1034"/>
      <c r="R817" s="1034"/>
      <c r="S817" s="1034"/>
      <c r="T817" s="1034"/>
      <c r="U817" s="1034"/>
      <c r="V817" s="1034"/>
      <c r="W817" s="1034"/>
      <c r="X817" s="1034"/>
      <c r="Y817" s="1034"/>
      <c r="Z817" s="1034"/>
      <c r="AA817" s="1034"/>
      <c r="AB817" s="1034"/>
      <c r="AC817" s="1034"/>
      <c r="AD817" s="1034"/>
      <c r="AE817" s="1034"/>
      <c r="AF817" s="1034"/>
      <c r="AG817" s="1034"/>
      <c r="AH817" s="1034"/>
      <c r="AI817" s="1034"/>
      <c r="AJ817" s="1034"/>
      <c r="AK817" s="1034"/>
      <c r="AL817" s="1034"/>
      <c r="AM817" s="1034"/>
      <c r="AN817" s="1034"/>
      <c r="AO817" s="1034"/>
      <c r="AP817" s="1034"/>
      <c r="AQ817" s="1034"/>
      <c r="AR817" s="1034"/>
      <c r="AS817" s="1034"/>
      <c r="AT817" s="1034"/>
      <c r="AU817" s="1034"/>
      <c r="AV817" s="1034"/>
      <c r="AW817" s="1034"/>
      <c r="AX817" s="1034"/>
      <c r="AY817" s="1034"/>
      <c r="AZ817" s="1034"/>
      <c r="BA817" s="1034"/>
      <c r="BB817" s="1034"/>
      <c r="BC817" s="1034"/>
      <c r="BD817" s="1034"/>
      <c r="BE817" s="1034"/>
      <c r="BF817" s="1034"/>
      <c r="BG817" s="1034"/>
      <c r="BH817" s="1034"/>
    </row>
    <row r="818" spans="1:60" s="2" customFormat="1">
      <c r="A818" s="1148"/>
      <c r="B818" s="1034"/>
      <c r="C818" s="1034"/>
      <c r="D818" s="1034"/>
      <c r="E818" s="1034"/>
      <c r="F818" s="1034"/>
      <c r="G818" s="1034"/>
      <c r="H818" s="1034"/>
      <c r="I818" s="1034"/>
      <c r="J818" s="1034"/>
      <c r="K818" s="1034"/>
      <c r="L818" s="1034"/>
      <c r="M818" s="1034"/>
      <c r="N818" s="1034"/>
      <c r="O818" s="1034"/>
      <c r="P818" s="1034"/>
      <c r="Q818" s="1034"/>
      <c r="R818" s="1034"/>
      <c r="S818" s="1034"/>
      <c r="T818" s="1034"/>
      <c r="U818" s="1034"/>
      <c r="V818" s="1034"/>
      <c r="W818" s="1034"/>
      <c r="X818" s="1034"/>
      <c r="Y818" s="1034"/>
      <c r="Z818" s="1034"/>
      <c r="AA818" s="1034"/>
      <c r="AB818" s="1034"/>
      <c r="AC818" s="1034"/>
      <c r="AD818" s="1034"/>
      <c r="AE818" s="1034"/>
      <c r="AF818" s="1034"/>
      <c r="AG818" s="1034"/>
      <c r="AH818" s="1034"/>
      <c r="AI818" s="1034"/>
      <c r="AJ818" s="1034"/>
      <c r="AK818" s="1034"/>
      <c r="AL818" s="1034"/>
      <c r="AM818" s="1034"/>
      <c r="AN818" s="1034"/>
      <c r="AO818" s="1034"/>
      <c r="AP818" s="1034"/>
      <c r="AQ818" s="1034"/>
      <c r="AR818" s="1034"/>
      <c r="AS818" s="1034"/>
      <c r="AT818" s="1034"/>
      <c r="AU818" s="1034"/>
      <c r="AV818" s="1034"/>
      <c r="AW818" s="1034"/>
      <c r="AX818" s="1034"/>
      <c r="AY818" s="1034"/>
      <c r="AZ818" s="1034"/>
      <c r="BA818" s="1034"/>
      <c r="BB818" s="1034"/>
      <c r="BC818" s="1034"/>
      <c r="BD818" s="1034"/>
      <c r="BE818" s="1034"/>
      <c r="BF818" s="1034"/>
      <c r="BG818" s="1034"/>
      <c r="BH818" s="1034"/>
    </row>
    <row r="819" spans="1:60" s="2" customFormat="1">
      <c r="A819" s="1148"/>
      <c r="B819" s="1034"/>
      <c r="C819" s="1034"/>
      <c r="D819" s="1034"/>
      <c r="E819" s="1034"/>
      <c r="F819" s="1034"/>
      <c r="G819" s="1034"/>
      <c r="H819" s="1034"/>
      <c r="I819" s="1034"/>
      <c r="J819" s="1034"/>
      <c r="K819" s="1034"/>
      <c r="L819" s="1034"/>
      <c r="M819" s="1034"/>
      <c r="N819" s="1034"/>
      <c r="O819" s="1034"/>
      <c r="P819" s="1034"/>
      <c r="Q819" s="1034"/>
      <c r="R819" s="1034"/>
      <c r="S819" s="1034"/>
      <c r="T819" s="1034"/>
      <c r="U819" s="1034"/>
      <c r="V819" s="1034"/>
      <c r="W819" s="1034"/>
      <c r="X819" s="1034"/>
      <c r="Y819" s="1034"/>
      <c r="Z819" s="1034"/>
      <c r="AA819" s="1034"/>
      <c r="AB819" s="1034"/>
      <c r="AC819" s="1034"/>
      <c r="AD819" s="1034"/>
      <c r="AE819" s="1034"/>
      <c r="AF819" s="1034"/>
      <c r="AG819" s="1034"/>
      <c r="AH819" s="1034"/>
      <c r="AI819" s="1034"/>
      <c r="AJ819" s="1034"/>
      <c r="AK819" s="1034"/>
      <c r="AL819" s="1034"/>
      <c r="AM819" s="1034"/>
      <c r="AN819" s="1034"/>
      <c r="AO819" s="1034"/>
      <c r="AP819" s="1034"/>
      <c r="AQ819" s="1034"/>
      <c r="AR819" s="1034"/>
      <c r="AS819" s="1034"/>
      <c r="AT819" s="1034"/>
      <c r="AU819" s="1034"/>
      <c r="AV819" s="1034"/>
      <c r="AW819" s="1034"/>
      <c r="AX819" s="1034"/>
      <c r="AY819" s="1034"/>
      <c r="AZ819" s="1034"/>
      <c r="BA819" s="1034"/>
      <c r="BB819" s="1034"/>
      <c r="BC819" s="1034"/>
      <c r="BD819" s="1034"/>
      <c r="BE819" s="1034"/>
      <c r="BF819" s="1034"/>
      <c r="BG819" s="1034"/>
      <c r="BH819" s="1034"/>
    </row>
    <row r="820" spans="1:60" s="2" customFormat="1">
      <c r="A820" s="1148"/>
      <c r="B820" s="1034"/>
      <c r="C820" s="1034"/>
      <c r="D820" s="1034"/>
      <c r="E820" s="1034"/>
      <c r="F820" s="1034"/>
      <c r="G820" s="1034"/>
      <c r="H820" s="1034"/>
      <c r="I820" s="1034"/>
      <c r="J820" s="1034"/>
      <c r="K820" s="1034"/>
      <c r="L820" s="1034"/>
      <c r="M820" s="1034"/>
      <c r="N820" s="1034"/>
      <c r="O820" s="1034"/>
      <c r="P820" s="1034"/>
      <c r="Q820" s="1034"/>
      <c r="R820" s="1034"/>
      <c r="S820" s="1034"/>
      <c r="T820" s="1034"/>
      <c r="U820" s="1034"/>
      <c r="V820" s="1034"/>
      <c r="W820" s="1034"/>
      <c r="X820" s="1034"/>
      <c r="Y820" s="1034"/>
      <c r="Z820" s="1034"/>
      <c r="AA820" s="1034"/>
      <c r="AB820" s="1034"/>
      <c r="AC820" s="1034"/>
      <c r="AD820" s="1034"/>
      <c r="AE820" s="1034"/>
      <c r="AF820" s="1034"/>
      <c r="AG820" s="1034"/>
      <c r="AH820" s="1034"/>
      <c r="AI820" s="1034"/>
      <c r="AJ820" s="1034"/>
      <c r="AK820" s="1034"/>
      <c r="AL820" s="1034"/>
      <c r="AM820" s="1034"/>
      <c r="AN820" s="1034"/>
      <c r="AO820" s="1034"/>
      <c r="AP820" s="1034"/>
      <c r="AQ820" s="1034"/>
      <c r="AR820" s="1034"/>
      <c r="AS820" s="1034"/>
      <c r="AT820" s="1034"/>
      <c r="AU820" s="1034"/>
      <c r="AV820" s="1034"/>
      <c r="AW820" s="1034"/>
      <c r="AX820" s="1034"/>
      <c r="AY820" s="1034"/>
      <c r="AZ820" s="1034"/>
      <c r="BA820" s="1034"/>
      <c r="BB820" s="1034"/>
      <c r="BC820" s="1034"/>
      <c r="BD820" s="1034"/>
      <c r="BE820" s="1034"/>
      <c r="BF820" s="1034"/>
      <c r="BG820" s="1034"/>
      <c r="BH820" s="1034"/>
    </row>
    <row r="821" spans="1:60" s="2" customFormat="1">
      <c r="A821" s="1148"/>
      <c r="B821" s="1034"/>
      <c r="C821" s="1034"/>
      <c r="D821" s="1034"/>
      <c r="E821" s="1034"/>
      <c r="F821" s="1034"/>
      <c r="G821" s="1034"/>
      <c r="H821" s="1034"/>
      <c r="I821" s="1034"/>
      <c r="J821" s="1034"/>
      <c r="K821" s="1034"/>
      <c r="L821" s="1034"/>
      <c r="M821" s="1034"/>
      <c r="N821" s="1034"/>
      <c r="O821" s="1034"/>
      <c r="P821" s="1034"/>
      <c r="Q821" s="1034"/>
      <c r="R821" s="1034"/>
      <c r="S821" s="1034"/>
      <c r="T821" s="1034"/>
      <c r="U821" s="1034"/>
      <c r="V821" s="1034"/>
      <c r="W821" s="1034"/>
      <c r="X821" s="1034"/>
      <c r="Y821" s="1034"/>
      <c r="Z821" s="1034"/>
      <c r="AA821" s="1034"/>
      <c r="AB821" s="1034"/>
      <c r="AC821" s="1034"/>
      <c r="AD821" s="1034"/>
      <c r="AE821" s="1034"/>
      <c r="AF821" s="1034"/>
      <c r="AG821" s="1034"/>
      <c r="AH821" s="1034"/>
      <c r="AI821" s="1034"/>
      <c r="AJ821" s="1034"/>
      <c r="AK821" s="1034"/>
      <c r="AL821" s="1034"/>
      <c r="AM821" s="1034"/>
      <c r="AN821" s="1034"/>
      <c r="AO821" s="1034"/>
      <c r="AP821" s="1034"/>
      <c r="AQ821" s="1034"/>
      <c r="AR821" s="1034"/>
      <c r="AS821" s="1034"/>
      <c r="AT821" s="1034"/>
      <c r="AU821" s="1034"/>
      <c r="AV821" s="1034"/>
      <c r="AW821" s="1034"/>
      <c r="AX821" s="1034"/>
      <c r="AY821" s="1034"/>
      <c r="AZ821" s="1034"/>
      <c r="BA821" s="1034"/>
      <c r="BB821" s="1034"/>
      <c r="BC821" s="1034"/>
      <c r="BD821" s="1034"/>
      <c r="BE821" s="1034"/>
      <c r="BF821" s="1034"/>
      <c r="BG821" s="1034"/>
      <c r="BH821" s="1034"/>
    </row>
    <row r="822" spans="1:60" s="2" customFormat="1">
      <c r="A822" s="1148"/>
      <c r="B822" s="1034"/>
      <c r="C822" s="1034"/>
      <c r="D822" s="1034"/>
      <c r="E822" s="1034"/>
      <c r="F822" s="1034"/>
      <c r="G822" s="1034"/>
      <c r="H822" s="1034"/>
      <c r="I822" s="1034"/>
      <c r="J822" s="1034"/>
      <c r="K822" s="1034"/>
      <c r="L822" s="1034"/>
      <c r="M822" s="1034"/>
      <c r="N822" s="1034"/>
      <c r="O822" s="1034"/>
      <c r="P822" s="1034"/>
      <c r="Q822" s="1034"/>
      <c r="R822" s="1034"/>
      <c r="S822" s="1034"/>
      <c r="T822" s="1034"/>
      <c r="U822" s="1034"/>
      <c r="V822" s="1034"/>
      <c r="W822" s="1034"/>
      <c r="X822" s="1034"/>
      <c r="Y822" s="1034"/>
      <c r="Z822" s="1034"/>
      <c r="AA822" s="1034"/>
      <c r="AB822" s="1034"/>
      <c r="AC822" s="1034"/>
      <c r="AD822" s="1034"/>
      <c r="AE822" s="1034"/>
      <c r="AF822" s="1034"/>
      <c r="AG822" s="1034"/>
      <c r="AH822" s="1034"/>
      <c r="AI822" s="1034"/>
      <c r="AJ822" s="1034"/>
      <c r="AK822" s="1034"/>
      <c r="AL822" s="1034"/>
      <c r="AM822" s="1034"/>
      <c r="AN822" s="1034"/>
      <c r="AO822" s="1034"/>
      <c r="AP822" s="1034"/>
      <c r="AQ822" s="1034"/>
      <c r="AR822" s="1034"/>
      <c r="AS822" s="1034"/>
      <c r="AT822" s="1034"/>
      <c r="AU822" s="1034"/>
      <c r="AV822" s="1034"/>
      <c r="AW822" s="1034"/>
      <c r="AX822" s="1034"/>
      <c r="AY822" s="1034"/>
      <c r="AZ822" s="1034"/>
      <c r="BA822" s="1034"/>
      <c r="BB822" s="1034"/>
      <c r="BC822" s="1034"/>
      <c r="BD822" s="1034"/>
      <c r="BE822" s="1034"/>
      <c r="BF822" s="1034"/>
      <c r="BG822" s="1034"/>
      <c r="BH822" s="1034"/>
    </row>
    <row r="823" spans="1:60" s="2" customFormat="1">
      <c r="A823" s="1148"/>
      <c r="B823" s="1034"/>
      <c r="C823" s="1034"/>
      <c r="D823" s="1034"/>
      <c r="E823" s="1034"/>
      <c r="F823" s="1034"/>
      <c r="G823" s="1034"/>
      <c r="H823" s="1034"/>
      <c r="I823" s="1034"/>
      <c r="J823" s="1034"/>
      <c r="K823" s="1034"/>
      <c r="L823" s="1034"/>
      <c r="M823" s="1034"/>
      <c r="N823" s="1034"/>
      <c r="O823" s="1034"/>
      <c r="P823" s="1034"/>
      <c r="Q823" s="1034"/>
      <c r="R823" s="1034"/>
      <c r="S823" s="1034"/>
      <c r="T823" s="1034"/>
      <c r="U823" s="1034"/>
      <c r="V823" s="1034"/>
      <c r="W823" s="1034"/>
      <c r="X823" s="1034"/>
      <c r="Y823" s="1034"/>
      <c r="Z823" s="1034"/>
      <c r="AA823" s="1034"/>
      <c r="AB823" s="1034"/>
      <c r="AC823" s="1034"/>
      <c r="AD823" s="1034"/>
      <c r="AE823" s="1034"/>
      <c r="AF823" s="1034"/>
      <c r="AG823" s="1034"/>
      <c r="AH823" s="1034"/>
      <c r="AI823" s="1034"/>
      <c r="AJ823" s="1034"/>
      <c r="AK823" s="1034"/>
      <c r="AL823" s="1034"/>
      <c r="AM823" s="1034"/>
      <c r="AN823" s="1034"/>
      <c r="AO823" s="1034"/>
      <c r="AP823" s="1034"/>
      <c r="AQ823" s="1034"/>
      <c r="AR823" s="1034"/>
      <c r="AS823" s="1034"/>
      <c r="AT823" s="1034"/>
      <c r="AU823" s="1034"/>
      <c r="AV823" s="1034"/>
      <c r="AW823" s="1034"/>
      <c r="AX823" s="1034"/>
      <c r="AY823" s="1034"/>
      <c r="AZ823" s="1034"/>
      <c r="BA823" s="1034"/>
      <c r="BB823" s="1034"/>
      <c r="BC823" s="1034"/>
      <c r="BD823" s="1034"/>
      <c r="BE823" s="1034"/>
      <c r="BF823" s="1034"/>
      <c r="BG823" s="1034"/>
      <c r="BH823" s="1034"/>
    </row>
    <row r="824" spans="1:60" s="2" customFormat="1">
      <c r="A824" s="1148"/>
      <c r="B824" s="1034"/>
      <c r="C824" s="1034"/>
      <c r="D824" s="1034"/>
      <c r="E824" s="1034"/>
      <c r="F824" s="1034"/>
      <c r="G824" s="1034"/>
      <c r="H824" s="1034"/>
      <c r="I824" s="1034"/>
      <c r="J824" s="1034"/>
      <c r="K824" s="1034"/>
      <c r="L824" s="1034"/>
      <c r="M824" s="1034"/>
      <c r="N824" s="1034"/>
      <c r="O824" s="1034"/>
      <c r="P824" s="1034"/>
      <c r="Q824" s="1034"/>
      <c r="R824" s="1034"/>
      <c r="S824" s="1034"/>
      <c r="T824" s="1034"/>
      <c r="U824" s="1034"/>
      <c r="V824" s="1034"/>
      <c r="W824" s="1034"/>
      <c r="X824" s="1034"/>
      <c r="Y824" s="1034"/>
      <c r="Z824" s="1034"/>
      <c r="AA824" s="1034"/>
      <c r="AB824" s="1034"/>
      <c r="AC824" s="1034"/>
      <c r="AD824" s="1034"/>
      <c r="AE824" s="1034"/>
      <c r="AF824" s="1034"/>
      <c r="AG824" s="1034"/>
      <c r="AH824" s="1034"/>
      <c r="AI824" s="1034"/>
      <c r="AJ824" s="1034"/>
      <c r="AK824" s="1034"/>
      <c r="AL824" s="1034"/>
      <c r="AM824" s="1034"/>
      <c r="AN824" s="1034"/>
      <c r="AO824" s="1034"/>
      <c r="AP824" s="1034"/>
      <c r="AQ824" s="1034"/>
      <c r="AR824" s="1034"/>
      <c r="AS824" s="1034"/>
      <c r="AT824" s="1034"/>
      <c r="AU824" s="1034"/>
      <c r="AV824" s="1034"/>
      <c r="AW824" s="1034"/>
      <c r="AX824" s="1034"/>
      <c r="AY824" s="1034"/>
      <c r="AZ824" s="1034"/>
      <c r="BA824" s="1034"/>
      <c r="BB824" s="1034"/>
      <c r="BC824" s="1034"/>
      <c r="BD824" s="1034"/>
      <c r="BE824" s="1034"/>
      <c r="BF824" s="1034"/>
      <c r="BG824" s="1034"/>
      <c r="BH824" s="1034"/>
    </row>
    <row r="825" spans="1:60" s="2" customFormat="1">
      <c r="A825" s="1148"/>
      <c r="B825" s="1034"/>
      <c r="C825" s="1034"/>
      <c r="D825" s="1034"/>
      <c r="E825" s="1034"/>
      <c r="F825" s="1034"/>
      <c r="G825" s="1034"/>
      <c r="H825" s="1034"/>
      <c r="I825" s="1034"/>
      <c r="J825" s="1034"/>
      <c r="K825" s="1034"/>
      <c r="L825" s="1034"/>
      <c r="M825" s="1034"/>
      <c r="N825" s="1034"/>
      <c r="O825" s="1034"/>
      <c r="P825" s="1034"/>
      <c r="Q825" s="1034"/>
      <c r="R825" s="1034"/>
      <c r="S825" s="1034"/>
      <c r="T825" s="1034"/>
      <c r="U825" s="1034"/>
      <c r="V825" s="1034"/>
      <c r="W825" s="1034"/>
      <c r="X825" s="1034"/>
      <c r="Y825" s="1034"/>
      <c r="Z825" s="1034"/>
      <c r="AA825" s="1034"/>
      <c r="AB825" s="1034"/>
      <c r="AC825" s="1034"/>
      <c r="AD825" s="1034"/>
      <c r="AE825" s="1034"/>
      <c r="AF825" s="1034"/>
      <c r="AG825" s="1034"/>
      <c r="AH825" s="1034"/>
      <c r="AI825" s="1034"/>
      <c r="AJ825" s="1034"/>
      <c r="AK825" s="1034"/>
      <c r="AL825" s="1034"/>
      <c r="AM825" s="1034"/>
      <c r="AN825" s="1034"/>
      <c r="AO825" s="1034"/>
      <c r="AP825" s="1034"/>
      <c r="AQ825" s="1034"/>
      <c r="AR825" s="1034"/>
      <c r="AS825" s="1034"/>
      <c r="AT825" s="1034"/>
      <c r="AU825" s="1034"/>
      <c r="AV825" s="1034"/>
      <c r="AW825" s="1034"/>
      <c r="AX825" s="1034"/>
      <c r="AY825" s="1034"/>
      <c r="AZ825" s="1034"/>
      <c r="BA825" s="1034"/>
      <c r="BB825" s="1034"/>
      <c r="BC825" s="1034"/>
      <c r="BD825" s="1034"/>
      <c r="BE825" s="1034"/>
      <c r="BF825" s="1034"/>
      <c r="BG825" s="1034"/>
      <c r="BH825" s="1034"/>
    </row>
    <row r="826" spans="1:60" s="2" customFormat="1">
      <c r="A826" s="1148"/>
      <c r="B826" s="1034"/>
      <c r="C826" s="1034"/>
      <c r="D826" s="1034"/>
      <c r="E826" s="1034"/>
      <c r="F826" s="1034"/>
      <c r="G826" s="1034"/>
      <c r="H826" s="1034"/>
      <c r="I826" s="1034"/>
      <c r="J826" s="1034"/>
      <c r="K826" s="1034"/>
      <c r="L826" s="1034"/>
      <c r="M826" s="1034"/>
      <c r="N826" s="1034"/>
      <c r="O826" s="1034"/>
      <c r="P826" s="1034"/>
      <c r="Q826" s="1034"/>
      <c r="R826" s="1034"/>
      <c r="S826" s="1034"/>
      <c r="T826" s="1034"/>
      <c r="U826" s="1034"/>
      <c r="V826" s="1034"/>
      <c r="W826" s="1034"/>
      <c r="X826" s="1034"/>
      <c r="Y826" s="1034"/>
      <c r="Z826" s="1034"/>
      <c r="AA826" s="1034"/>
      <c r="AB826" s="1034"/>
      <c r="AC826" s="1034"/>
      <c r="AD826" s="1034"/>
      <c r="AE826" s="1034"/>
      <c r="AF826" s="1034"/>
      <c r="AG826" s="1034"/>
      <c r="AH826" s="1034"/>
      <c r="AI826" s="1034"/>
      <c r="AJ826" s="1034"/>
      <c r="AK826" s="1034"/>
      <c r="AL826" s="1034"/>
      <c r="AM826" s="1034"/>
      <c r="AN826" s="1034"/>
      <c r="AO826" s="1034"/>
      <c r="AP826" s="1034"/>
      <c r="AQ826" s="1034"/>
      <c r="AR826" s="1034"/>
      <c r="AS826" s="1034"/>
      <c r="AT826" s="1034"/>
      <c r="AU826" s="1034"/>
      <c r="AV826" s="1034"/>
      <c r="AW826" s="1034"/>
      <c r="AX826" s="1034"/>
      <c r="AY826" s="1034"/>
      <c r="AZ826" s="1034"/>
      <c r="BA826" s="1034"/>
      <c r="BB826" s="1034"/>
      <c r="BC826" s="1034"/>
      <c r="BD826" s="1034"/>
      <c r="BE826" s="1034"/>
      <c r="BF826" s="1034"/>
      <c r="BG826" s="1034"/>
      <c r="BH826" s="1034"/>
    </row>
    <row r="827" spans="1:60" s="2" customFormat="1">
      <c r="A827" s="1148"/>
      <c r="B827" s="1034"/>
      <c r="C827" s="1034"/>
      <c r="D827" s="1034"/>
      <c r="E827" s="1034"/>
      <c r="F827" s="1034"/>
      <c r="G827" s="1034"/>
      <c r="H827" s="1034"/>
      <c r="I827" s="1034"/>
      <c r="J827" s="1034"/>
      <c r="K827" s="1034"/>
      <c r="L827" s="1034"/>
      <c r="M827" s="1034"/>
      <c r="N827" s="1034"/>
      <c r="O827" s="1034"/>
      <c r="P827" s="1034"/>
      <c r="Q827" s="1034"/>
      <c r="R827" s="1034"/>
      <c r="S827" s="1034"/>
      <c r="T827" s="1034"/>
      <c r="U827" s="1034"/>
      <c r="V827" s="1034"/>
      <c r="W827" s="1034"/>
      <c r="X827" s="1034"/>
      <c r="Y827" s="1034"/>
      <c r="Z827" s="1034"/>
      <c r="AA827" s="1034"/>
      <c r="AB827" s="1034"/>
      <c r="AC827" s="1034"/>
      <c r="AD827" s="1034"/>
      <c r="AE827" s="1034"/>
      <c r="AF827" s="1034"/>
      <c r="AG827" s="1034"/>
      <c r="AH827" s="1034"/>
      <c r="AI827" s="1034"/>
      <c r="AJ827" s="1034"/>
      <c r="AK827" s="1034"/>
      <c r="AL827" s="1034"/>
      <c r="AM827" s="1034"/>
      <c r="AN827" s="1034"/>
      <c r="AO827" s="1034"/>
      <c r="AP827" s="1034"/>
      <c r="AQ827" s="1034"/>
      <c r="AR827" s="1034"/>
      <c r="AS827" s="1034"/>
      <c r="AT827" s="1034"/>
      <c r="AU827" s="1034"/>
      <c r="AV827" s="1034"/>
      <c r="AW827" s="1034"/>
      <c r="AX827" s="1034"/>
      <c r="AY827" s="1034"/>
      <c r="AZ827" s="1034"/>
      <c r="BA827" s="1034"/>
      <c r="BB827" s="1034"/>
      <c r="BC827" s="1034"/>
      <c r="BD827" s="1034"/>
      <c r="BE827" s="1034"/>
      <c r="BF827" s="1034"/>
      <c r="BG827" s="1034"/>
      <c r="BH827" s="1034"/>
    </row>
    <row r="828" spans="1:60" s="2" customFormat="1">
      <c r="A828" s="1148"/>
      <c r="B828" s="1034"/>
      <c r="C828" s="1034"/>
      <c r="D828" s="1034"/>
      <c r="E828" s="1034"/>
      <c r="F828" s="1034"/>
      <c r="G828" s="1034"/>
      <c r="H828" s="1034"/>
      <c r="I828" s="1034"/>
      <c r="J828" s="1034"/>
      <c r="K828" s="1034"/>
      <c r="L828" s="1034"/>
      <c r="M828" s="1034"/>
      <c r="N828" s="1034"/>
      <c r="O828" s="1034"/>
      <c r="P828" s="1034"/>
      <c r="Q828" s="1034"/>
      <c r="R828" s="1034"/>
      <c r="S828" s="1034"/>
      <c r="T828" s="1034"/>
      <c r="U828" s="1034"/>
      <c r="V828" s="1034"/>
      <c r="W828" s="1034"/>
      <c r="X828" s="1034"/>
      <c r="Y828" s="1034"/>
      <c r="Z828" s="1034"/>
      <c r="AA828" s="1034"/>
      <c r="AB828" s="1034"/>
      <c r="AC828" s="1034"/>
      <c r="AD828" s="1034"/>
      <c r="AE828" s="1034"/>
      <c r="AF828" s="1034"/>
      <c r="AG828" s="1034"/>
      <c r="AH828" s="1034"/>
      <c r="AI828" s="1034"/>
      <c r="AJ828" s="1034"/>
      <c r="AK828" s="1034"/>
      <c r="AL828" s="1034"/>
      <c r="AM828" s="1034"/>
      <c r="AN828" s="1034"/>
      <c r="AO828" s="1034"/>
      <c r="AP828" s="1034"/>
      <c r="AQ828" s="1034"/>
      <c r="AR828" s="1034"/>
      <c r="AS828" s="1034"/>
      <c r="AT828" s="1034"/>
      <c r="AU828" s="1034"/>
      <c r="AV828" s="1034"/>
      <c r="AW828" s="1034"/>
      <c r="AX828" s="1034"/>
      <c r="AY828" s="1034"/>
      <c r="AZ828" s="1034"/>
      <c r="BA828" s="1034"/>
      <c r="BB828" s="1034"/>
      <c r="BC828" s="1034"/>
      <c r="BD828" s="1034"/>
      <c r="BE828" s="1034"/>
      <c r="BF828" s="1034"/>
      <c r="BG828" s="1034"/>
      <c r="BH828" s="1034"/>
    </row>
    <row r="829" spans="1:60" s="2" customFormat="1">
      <c r="A829" s="1148"/>
      <c r="B829" s="1034"/>
      <c r="C829" s="1034"/>
      <c r="D829" s="1034"/>
      <c r="E829" s="1034"/>
      <c r="F829" s="1034"/>
      <c r="G829" s="1034"/>
      <c r="H829" s="1034"/>
      <c r="I829" s="1034"/>
      <c r="J829" s="1034"/>
      <c r="K829" s="1034"/>
      <c r="L829" s="1034"/>
      <c r="M829" s="1034"/>
      <c r="N829" s="1034"/>
      <c r="O829" s="1034"/>
      <c r="P829" s="1034"/>
      <c r="Q829" s="1034"/>
      <c r="R829" s="1034"/>
      <c r="S829" s="1034"/>
      <c r="T829" s="1034"/>
      <c r="U829" s="1034"/>
      <c r="V829" s="1034"/>
      <c r="W829" s="1034"/>
      <c r="X829" s="1034"/>
      <c r="Y829" s="1034"/>
      <c r="Z829" s="1034"/>
      <c r="AA829" s="1034"/>
      <c r="AB829" s="1034"/>
      <c r="AC829" s="1034"/>
      <c r="AD829" s="1034"/>
      <c r="AE829" s="1034"/>
      <c r="AF829" s="1034"/>
      <c r="AG829" s="1034"/>
      <c r="AH829" s="1034"/>
      <c r="AI829" s="1034"/>
      <c r="AJ829" s="1034"/>
      <c r="AK829" s="1034"/>
      <c r="AL829" s="1034"/>
      <c r="AM829" s="1034"/>
      <c r="AN829" s="1034"/>
      <c r="AO829" s="1034"/>
      <c r="AP829" s="1034"/>
      <c r="AQ829" s="1034"/>
      <c r="AR829" s="1034"/>
      <c r="AS829" s="1034"/>
      <c r="AT829" s="1034"/>
      <c r="AU829" s="1034"/>
      <c r="AV829" s="1034"/>
      <c r="AW829" s="1034"/>
      <c r="AX829" s="1034"/>
      <c r="AY829" s="1034"/>
      <c r="AZ829" s="1034"/>
      <c r="BA829" s="1034"/>
      <c r="BB829" s="1034"/>
      <c r="BC829" s="1034"/>
      <c r="BD829" s="1034"/>
      <c r="BE829" s="1034"/>
      <c r="BF829" s="1034"/>
      <c r="BG829" s="1034"/>
      <c r="BH829" s="1034"/>
    </row>
    <row r="830" spans="1:60" s="2" customFormat="1">
      <c r="A830" s="1148"/>
      <c r="B830" s="1034"/>
      <c r="C830" s="1034"/>
      <c r="D830" s="1034"/>
      <c r="E830" s="1034"/>
      <c r="F830" s="1034"/>
      <c r="G830" s="1034"/>
      <c r="H830" s="1034"/>
      <c r="I830" s="1034"/>
      <c r="J830" s="1034"/>
      <c r="K830" s="1034"/>
      <c r="L830" s="1034"/>
      <c r="M830" s="1034"/>
      <c r="N830" s="1034"/>
      <c r="O830" s="1034"/>
      <c r="P830" s="1034"/>
      <c r="Q830" s="1034"/>
      <c r="R830" s="1034"/>
      <c r="S830" s="1034"/>
      <c r="T830" s="1034"/>
      <c r="U830" s="1034"/>
      <c r="V830" s="1034"/>
      <c r="W830" s="1034"/>
      <c r="X830" s="1034"/>
      <c r="Y830" s="1034"/>
      <c r="Z830" s="1034"/>
      <c r="AA830" s="1034"/>
      <c r="AB830" s="1034"/>
      <c r="AC830" s="1034"/>
      <c r="AD830" s="1034"/>
      <c r="AE830" s="1034"/>
      <c r="AF830" s="1034"/>
      <c r="AG830" s="1034"/>
      <c r="AH830" s="1034"/>
      <c r="AI830" s="1034"/>
      <c r="AJ830" s="1034"/>
      <c r="AK830" s="1034"/>
      <c r="AL830" s="1034"/>
      <c r="AM830" s="1034"/>
      <c r="AN830" s="1034"/>
      <c r="AO830" s="1034"/>
      <c r="AP830" s="1034"/>
      <c r="AQ830" s="1034"/>
      <c r="AR830" s="1034"/>
      <c r="AS830" s="1034"/>
      <c r="AT830" s="1034"/>
      <c r="AU830" s="1034"/>
      <c r="AV830" s="1034"/>
      <c r="AW830" s="1034"/>
      <c r="AX830" s="1034"/>
      <c r="AY830" s="1034"/>
      <c r="AZ830" s="1034"/>
      <c r="BA830" s="1034"/>
      <c r="BB830" s="1034"/>
      <c r="BC830" s="1034"/>
      <c r="BD830" s="1034"/>
      <c r="BE830" s="1034"/>
      <c r="BF830" s="1034"/>
      <c r="BG830" s="1034"/>
      <c r="BH830" s="1034"/>
    </row>
    <row r="831" spans="1:60" s="2" customFormat="1">
      <c r="A831" s="1148"/>
      <c r="B831" s="1034"/>
      <c r="C831" s="1034"/>
      <c r="D831" s="1034"/>
      <c r="E831" s="1034"/>
      <c r="F831" s="1034"/>
      <c r="G831" s="1034"/>
      <c r="H831" s="1034"/>
      <c r="I831" s="1034"/>
      <c r="J831" s="1034"/>
      <c r="K831" s="1034"/>
      <c r="L831" s="1034"/>
      <c r="M831" s="1034"/>
      <c r="N831" s="1034"/>
      <c r="O831" s="1034"/>
      <c r="P831" s="1034"/>
      <c r="Q831" s="1034"/>
      <c r="R831" s="1034"/>
      <c r="S831" s="1034"/>
      <c r="T831" s="1034"/>
      <c r="U831" s="1034"/>
      <c r="V831" s="1034"/>
      <c r="W831" s="1034"/>
      <c r="X831" s="1034"/>
      <c r="Y831" s="1034"/>
      <c r="Z831" s="1034"/>
      <c r="AA831" s="1034"/>
      <c r="AB831" s="1034"/>
      <c r="AC831" s="1034"/>
      <c r="AD831" s="1034"/>
      <c r="AE831" s="1034"/>
      <c r="AF831" s="1034"/>
      <c r="AG831" s="1034"/>
      <c r="AH831" s="1034"/>
      <c r="AI831" s="1034"/>
      <c r="AJ831" s="1034"/>
      <c r="AK831" s="1034"/>
      <c r="AL831" s="1034"/>
      <c r="AM831" s="1034"/>
      <c r="AN831" s="1034"/>
      <c r="AO831" s="1034"/>
      <c r="AP831" s="1034"/>
      <c r="AQ831" s="1034"/>
      <c r="AR831" s="1034"/>
      <c r="AS831" s="1034"/>
      <c r="AT831" s="1034"/>
      <c r="AU831" s="1034"/>
      <c r="AV831" s="1034"/>
      <c r="AW831" s="1034"/>
      <c r="AX831" s="1034"/>
      <c r="AY831" s="1034"/>
      <c r="AZ831" s="1034"/>
      <c r="BA831" s="1034"/>
      <c r="BB831" s="1034"/>
      <c r="BC831" s="1034"/>
      <c r="BD831" s="1034"/>
      <c r="BE831" s="1034"/>
      <c r="BF831" s="1034"/>
      <c r="BG831" s="1034"/>
      <c r="BH831" s="1034"/>
    </row>
    <row r="832" spans="1:60" s="2" customFormat="1">
      <c r="A832" s="1148"/>
      <c r="B832" s="1034"/>
      <c r="C832" s="1034"/>
      <c r="D832" s="1034"/>
      <c r="E832" s="1034"/>
      <c r="F832" s="1034"/>
      <c r="G832" s="1034"/>
      <c r="H832" s="1034"/>
      <c r="I832" s="1034"/>
      <c r="J832" s="1034"/>
      <c r="K832" s="1034"/>
      <c r="L832" s="1034"/>
      <c r="M832" s="1034"/>
      <c r="N832" s="1034"/>
      <c r="O832" s="1034"/>
      <c r="P832" s="1034"/>
      <c r="Q832" s="1034"/>
      <c r="R832" s="1034"/>
      <c r="S832" s="1034"/>
      <c r="T832" s="1034"/>
      <c r="U832" s="1034"/>
      <c r="V832" s="1034"/>
      <c r="W832" s="1034"/>
      <c r="X832" s="1034"/>
      <c r="Y832" s="1034"/>
      <c r="Z832" s="1034"/>
      <c r="AA832" s="1034"/>
      <c r="AB832" s="1034"/>
      <c r="AC832" s="1034"/>
      <c r="AD832" s="1034"/>
      <c r="AE832" s="1034"/>
      <c r="AF832" s="1034"/>
      <c r="AG832" s="1034"/>
      <c r="AH832" s="1034"/>
      <c r="AI832" s="1034"/>
      <c r="AJ832" s="1034"/>
      <c r="AK832" s="1034"/>
      <c r="AL832" s="1034"/>
      <c r="AM832" s="1034"/>
      <c r="AN832" s="1034"/>
      <c r="AO832" s="1034"/>
      <c r="AP832" s="1034"/>
      <c r="AQ832" s="1034"/>
      <c r="AR832" s="1034"/>
      <c r="AS832" s="1034"/>
      <c r="AT832" s="1034"/>
      <c r="AU832" s="1034"/>
      <c r="AV832" s="1034"/>
      <c r="AW832" s="1034"/>
      <c r="AX832" s="1034"/>
      <c r="AY832" s="1034"/>
      <c r="AZ832" s="1034"/>
      <c r="BA832" s="1034"/>
      <c r="BB832" s="1034"/>
      <c r="BC832" s="1034"/>
      <c r="BD832" s="1034"/>
      <c r="BE832" s="1034"/>
      <c r="BF832" s="1034"/>
      <c r="BG832" s="1034"/>
      <c r="BH832" s="1034"/>
    </row>
    <row r="833" spans="1:60" s="2" customFormat="1">
      <c r="A833" s="1148"/>
      <c r="B833" s="1034"/>
      <c r="C833" s="1034"/>
      <c r="D833" s="1034"/>
      <c r="E833" s="1034"/>
      <c r="F833" s="1034"/>
      <c r="G833" s="1034"/>
      <c r="H833" s="1034"/>
      <c r="I833" s="1034"/>
      <c r="J833" s="1034"/>
      <c r="K833" s="1034"/>
      <c r="L833" s="1034"/>
      <c r="M833" s="1034"/>
      <c r="N833" s="1034"/>
      <c r="O833" s="1034"/>
      <c r="P833" s="1034"/>
      <c r="Q833" s="1034"/>
      <c r="R833" s="1034"/>
      <c r="S833" s="1034"/>
      <c r="T833" s="1034"/>
      <c r="U833" s="1034"/>
      <c r="V833" s="1034"/>
      <c r="W833" s="1034"/>
      <c r="X833" s="1034"/>
      <c r="Y833" s="1034"/>
      <c r="Z833" s="1034"/>
      <c r="AA833" s="1034"/>
      <c r="AB833" s="1034"/>
      <c r="AC833" s="1034"/>
      <c r="AD833" s="1034"/>
      <c r="AE833" s="1034"/>
      <c r="AF833" s="1034"/>
      <c r="AG833" s="1034"/>
      <c r="AH833" s="1034"/>
      <c r="AI833" s="1034"/>
      <c r="AJ833" s="1034"/>
      <c r="AK833" s="1034"/>
      <c r="AL833" s="1034"/>
      <c r="AM833" s="1034"/>
      <c r="AN833" s="1034"/>
      <c r="AO833" s="1034"/>
      <c r="AP833" s="1034"/>
      <c r="AQ833" s="1034"/>
      <c r="AR833" s="1034"/>
      <c r="AS833" s="1034"/>
      <c r="AT833" s="1034"/>
      <c r="AU833" s="1034"/>
      <c r="AV833" s="1034"/>
      <c r="AW833" s="1034"/>
      <c r="AX833" s="1034"/>
      <c r="AY833" s="1034"/>
      <c r="AZ833" s="1034"/>
      <c r="BA833" s="1034"/>
      <c r="BB833" s="1034"/>
      <c r="BC833" s="1034"/>
      <c r="BD833" s="1034"/>
      <c r="BE833" s="1034"/>
      <c r="BF833" s="1034"/>
      <c r="BG833" s="1034"/>
      <c r="BH833" s="1034"/>
    </row>
    <row r="834" spans="1:60" s="2" customFormat="1">
      <c r="A834" s="1148"/>
      <c r="B834" s="1034"/>
      <c r="C834" s="1034"/>
      <c r="D834" s="1034"/>
      <c r="E834" s="1034"/>
      <c r="F834" s="1034"/>
      <c r="G834" s="1034"/>
      <c r="H834" s="1034"/>
      <c r="I834" s="1034"/>
      <c r="J834" s="1034"/>
      <c r="K834" s="1034"/>
      <c r="L834" s="1034"/>
      <c r="M834" s="1034"/>
      <c r="N834" s="1034"/>
      <c r="O834" s="1034"/>
      <c r="P834" s="1034"/>
      <c r="Q834" s="1034"/>
      <c r="R834" s="1034"/>
      <c r="S834" s="1034"/>
      <c r="T834" s="1034"/>
      <c r="U834" s="1034"/>
      <c r="V834" s="1034"/>
      <c r="W834" s="1034"/>
      <c r="X834" s="1034"/>
      <c r="Y834" s="1034"/>
      <c r="Z834" s="1034"/>
      <c r="AA834" s="1034"/>
      <c r="AB834" s="1034"/>
      <c r="AC834" s="1034"/>
      <c r="AD834" s="1034"/>
      <c r="AE834" s="1034"/>
      <c r="AF834" s="1034"/>
      <c r="AG834" s="1034"/>
      <c r="AH834" s="1034"/>
      <c r="AI834" s="1034"/>
      <c r="AJ834" s="1034"/>
      <c r="AK834" s="1034"/>
      <c r="AL834" s="1034"/>
      <c r="AM834" s="1034"/>
      <c r="AN834" s="1034"/>
      <c r="AO834" s="1034"/>
      <c r="AP834" s="1034"/>
      <c r="AQ834" s="1034"/>
      <c r="AR834" s="1034"/>
      <c r="AS834" s="1034"/>
      <c r="AT834" s="1034"/>
      <c r="AU834" s="1034"/>
      <c r="AV834" s="1034"/>
      <c r="AW834" s="1034"/>
      <c r="AX834" s="1034"/>
      <c r="AY834" s="1034"/>
      <c r="AZ834" s="1034"/>
      <c r="BA834" s="1034"/>
      <c r="BB834" s="1034"/>
      <c r="BC834" s="1034"/>
      <c r="BD834" s="1034"/>
      <c r="BE834" s="1034"/>
      <c r="BF834" s="1034"/>
      <c r="BG834" s="1034"/>
      <c r="BH834" s="1034"/>
    </row>
    <row r="835" spans="1:60" s="2" customFormat="1">
      <c r="A835" s="1148"/>
      <c r="B835" s="1034"/>
      <c r="C835" s="1034"/>
      <c r="D835" s="1034"/>
      <c r="E835" s="1034"/>
      <c r="F835" s="1034"/>
      <c r="G835" s="1034"/>
      <c r="H835" s="1034"/>
      <c r="I835" s="1034"/>
      <c r="J835" s="1034"/>
      <c r="K835" s="1034"/>
      <c r="L835" s="1034"/>
      <c r="M835" s="1034"/>
      <c r="N835" s="1034"/>
      <c r="O835" s="1034"/>
      <c r="P835" s="1034"/>
      <c r="Q835" s="1034"/>
      <c r="R835" s="1034"/>
      <c r="S835" s="1034"/>
      <c r="T835" s="1034"/>
      <c r="U835" s="1034"/>
      <c r="V835" s="1034"/>
      <c r="W835" s="1034"/>
      <c r="X835" s="1034"/>
      <c r="Y835" s="1034"/>
      <c r="Z835" s="1034"/>
      <c r="AA835" s="1034"/>
      <c r="AB835" s="1034"/>
      <c r="AC835" s="1034"/>
      <c r="AD835" s="1034"/>
      <c r="AE835" s="1034"/>
      <c r="AF835" s="1034"/>
      <c r="AG835" s="1034"/>
      <c r="AH835" s="1034"/>
      <c r="AI835" s="1034"/>
      <c r="AJ835" s="1034"/>
      <c r="AK835" s="1034"/>
      <c r="AL835" s="1034"/>
      <c r="AM835" s="1034"/>
      <c r="AN835" s="1034"/>
      <c r="AO835" s="1034"/>
      <c r="AP835" s="1034"/>
      <c r="AQ835" s="1034"/>
      <c r="AR835" s="1034"/>
      <c r="AS835" s="1034"/>
      <c r="AT835" s="1034"/>
      <c r="AU835" s="1034"/>
      <c r="AV835" s="1034"/>
      <c r="AW835" s="1034"/>
      <c r="AX835" s="1034"/>
      <c r="AY835" s="1034"/>
      <c r="AZ835" s="1034"/>
      <c r="BA835" s="1034"/>
      <c r="BB835" s="1034"/>
      <c r="BC835" s="1034"/>
      <c r="BD835" s="1034"/>
      <c r="BE835" s="1034"/>
      <c r="BF835" s="1034"/>
      <c r="BG835" s="1034"/>
      <c r="BH835" s="1034"/>
    </row>
    <row r="836" spans="1:60" s="2" customFormat="1">
      <c r="A836" s="1148"/>
      <c r="B836" s="1034"/>
      <c r="C836" s="1034"/>
      <c r="D836" s="1034"/>
      <c r="E836" s="1034"/>
      <c r="F836" s="1034"/>
      <c r="G836" s="1034"/>
      <c r="H836" s="1034"/>
      <c r="I836" s="1034"/>
      <c r="J836" s="1034"/>
      <c r="K836" s="1034"/>
      <c r="L836" s="1034"/>
      <c r="M836" s="1034"/>
      <c r="N836" s="1034"/>
      <c r="O836" s="1034"/>
      <c r="P836" s="1034"/>
      <c r="Q836" s="1034"/>
      <c r="R836" s="1034"/>
      <c r="S836" s="1034"/>
      <c r="T836" s="1034"/>
      <c r="U836" s="1034"/>
      <c r="V836" s="1034"/>
      <c r="W836" s="1034"/>
      <c r="X836" s="1034"/>
      <c r="Y836" s="1034"/>
      <c r="Z836" s="1034"/>
      <c r="AA836" s="1034"/>
      <c r="AB836" s="1034"/>
      <c r="AC836" s="1034"/>
      <c r="AD836" s="1034"/>
      <c r="AE836" s="1034"/>
      <c r="AF836" s="1034"/>
      <c r="AG836" s="1034"/>
      <c r="AH836" s="1034"/>
      <c r="AI836" s="1034"/>
      <c r="AJ836" s="1034"/>
      <c r="AK836" s="1034"/>
      <c r="AL836" s="1034"/>
      <c r="AM836" s="1034"/>
      <c r="AN836" s="1034"/>
      <c r="AO836" s="1034"/>
      <c r="AP836" s="1034"/>
      <c r="AQ836" s="1034"/>
      <c r="AR836" s="1034"/>
      <c r="AS836" s="1034"/>
      <c r="AT836" s="1034"/>
      <c r="AU836" s="1034"/>
      <c r="AV836" s="1034"/>
      <c r="AW836" s="1034"/>
      <c r="AX836" s="1034"/>
      <c r="AY836" s="1034"/>
      <c r="AZ836" s="1034"/>
      <c r="BA836" s="1034"/>
      <c r="BB836" s="1034"/>
      <c r="BC836" s="1034"/>
      <c r="BD836" s="1034"/>
      <c r="BE836" s="1034"/>
      <c r="BF836" s="1034"/>
      <c r="BG836" s="1034"/>
      <c r="BH836" s="1034"/>
    </row>
    <row r="837" spans="1:60" s="2" customFormat="1">
      <c r="A837" s="1148"/>
      <c r="B837" s="1034"/>
      <c r="C837" s="1034"/>
      <c r="D837" s="1034"/>
      <c r="E837" s="1034"/>
      <c r="F837" s="1034"/>
      <c r="G837" s="1034"/>
      <c r="H837" s="1034"/>
      <c r="I837" s="1034"/>
      <c r="J837" s="1034"/>
      <c r="K837" s="1034"/>
      <c r="L837" s="1034"/>
      <c r="M837" s="1034"/>
      <c r="N837" s="1034"/>
      <c r="O837" s="1034"/>
      <c r="P837" s="1034"/>
      <c r="Q837" s="1034"/>
      <c r="R837" s="1034"/>
      <c r="S837" s="1034"/>
      <c r="T837" s="1034"/>
      <c r="U837" s="1034"/>
      <c r="V837" s="1034"/>
      <c r="W837" s="1034"/>
      <c r="X837" s="1034"/>
      <c r="Y837" s="1034"/>
      <c r="Z837" s="1034"/>
      <c r="AA837" s="1034"/>
      <c r="AB837" s="1034"/>
      <c r="AC837" s="1034"/>
      <c r="AD837" s="1034"/>
      <c r="AE837" s="1034"/>
      <c r="AF837" s="1034"/>
      <c r="AG837" s="1034"/>
      <c r="AH837" s="1034"/>
      <c r="AI837" s="1034"/>
      <c r="AJ837" s="1034"/>
      <c r="AK837" s="1034"/>
      <c r="AL837" s="1034"/>
      <c r="AM837" s="1034"/>
      <c r="AN837" s="1034"/>
      <c r="AO837" s="1034"/>
      <c r="AP837" s="1034"/>
      <c r="AQ837" s="1034"/>
      <c r="AR837" s="1034"/>
      <c r="AS837" s="1034"/>
      <c r="AT837" s="1034"/>
      <c r="AU837" s="1034"/>
      <c r="AV837" s="1034"/>
      <c r="AW837" s="1034"/>
      <c r="AX837" s="1034"/>
      <c r="AY837" s="1034"/>
      <c r="AZ837" s="1034"/>
      <c r="BA837" s="1034"/>
      <c r="BB837" s="1034"/>
      <c r="BC837" s="1034"/>
      <c r="BD837" s="1034"/>
      <c r="BE837" s="1034"/>
      <c r="BF837" s="1034"/>
      <c r="BG837" s="1034"/>
      <c r="BH837" s="1034"/>
    </row>
    <row r="838" spans="1:60" s="2" customFormat="1">
      <c r="A838" s="1148"/>
      <c r="B838" s="1034"/>
      <c r="C838" s="1034"/>
      <c r="D838" s="1034"/>
      <c r="E838" s="1034"/>
      <c r="F838" s="1034"/>
      <c r="G838" s="1034"/>
      <c r="H838" s="1034"/>
      <c r="I838" s="1034"/>
      <c r="J838" s="1034"/>
      <c r="K838" s="1034"/>
      <c r="L838" s="1034"/>
      <c r="M838" s="1034"/>
      <c r="N838" s="1034"/>
      <c r="O838" s="1034"/>
      <c r="P838" s="1034"/>
      <c r="Q838" s="1034"/>
      <c r="R838" s="1034"/>
      <c r="S838" s="1034"/>
      <c r="T838" s="1034"/>
      <c r="U838" s="1034"/>
      <c r="V838" s="1034"/>
      <c r="W838" s="1034"/>
      <c r="X838" s="1034"/>
      <c r="Y838" s="1034"/>
      <c r="Z838" s="1034"/>
      <c r="AA838" s="1034"/>
      <c r="AB838" s="1034"/>
      <c r="AC838" s="1034"/>
      <c r="AD838" s="1034"/>
      <c r="AE838" s="1034"/>
      <c r="AF838" s="1034"/>
      <c r="AG838" s="1034"/>
      <c r="AH838" s="1034"/>
      <c r="AI838" s="1034"/>
      <c r="AJ838" s="1034"/>
      <c r="AK838" s="1034"/>
      <c r="AL838" s="1034"/>
      <c r="AM838" s="1034"/>
      <c r="AN838" s="1034"/>
      <c r="AO838" s="1034"/>
      <c r="AP838" s="1034"/>
      <c r="AQ838" s="1034"/>
      <c r="AR838" s="1034"/>
      <c r="AS838" s="1034"/>
      <c r="AT838" s="1034"/>
      <c r="AU838" s="1034"/>
      <c r="AV838" s="1034"/>
      <c r="AW838" s="1034"/>
      <c r="AX838" s="1034"/>
      <c r="AY838" s="1034"/>
      <c r="AZ838" s="1034"/>
      <c r="BA838" s="1034"/>
      <c r="BB838" s="1034"/>
      <c r="BC838" s="1034"/>
      <c r="BD838" s="1034"/>
      <c r="BE838" s="1034"/>
      <c r="BF838" s="1034"/>
      <c r="BG838" s="1034"/>
      <c r="BH838" s="1034"/>
    </row>
    <row r="839" spans="1:60" s="2" customFormat="1">
      <c r="A839" s="1148"/>
      <c r="B839" s="1034"/>
      <c r="C839" s="1034"/>
      <c r="D839" s="1034"/>
      <c r="E839" s="1034"/>
      <c r="F839" s="1034"/>
      <c r="G839" s="1034"/>
      <c r="H839" s="1034"/>
      <c r="I839" s="1034"/>
      <c r="J839" s="1034"/>
      <c r="K839" s="1034"/>
      <c r="L839" s="1034"/>
      <c r="M839" s="1034"/>
      <c r="N839" s="1034"/>
      <c r="O839" s="1034"/>
      <c r="P839" s="1034"/>
      <c r="Q839" s="1034"/>
      <c r="R839" s="1034"/>
      <c r="S839" s="1034"/>
      <c r="T839" s="1034"/>
      <c r="U839" s="1034"/>
      <c r="V839" s="1034"/>
      <c r="W839" s="1034"/>
      <c r="X839" s="1034"/>
      <c r="Y839" s="1034"/>
      <c r="Z839" s="1034"/>
      <c r="AA839" s="1034"/>
      <c r="AB839" s="1034"/>
      <c r="AC839" s="1034"/>
      <c r="AD839" s="1034"/>
      <c r="AE839" s="1034"/>
      <c r="AF839" s="1034"/>
      <c r="AG839" s="1034"/>
      <c r="AH839" s="1034"/>
      <c r="AI839" s="1034"/>
      <c r="AJ839" s="1034"/>
      <c r="AK839" s="1034"/>
      <c r="AL839" s="1034"/>
      <c r="AM839" s="1034"/>
      <c r="AN839" s="1034"/>
      <c r="AO839" s="1034"/>
      <c r="AP839" s="1034"/>
      <c r="AQ839" s="1034"/>
      <c r="AR839" s="1034"/>
      <c r="AS839" s="1034"/>
      <c r="AT839" s="1034"/>
      <c r="AU839" s="1034"/>
      <c r="AV839" s="1034"/>
      <c r="AW839" s="1034"/>
      <c r="AX839" s="1034"/>
      <c r="AY839" s="1034"/>
      <c r="AZ839" s="1034"/>
      <c r="BA839" s="1034"/>
      <c r="BB839" s="1034"/>
      <c r="BC839" s="1034"/>
      <c r="BD839" s="1034"/>
      <c r="BE839" s="1034"/>
      <c r="BF839" s="1034"/>
      <c r="BG839" s="1034"/>
      <c r="BH839" s="1034"/>
    </row>
    <row r="840" spans="1:60" s="2" customFormat="1">
      <c r="A840" s="1148"/>
      <c r="B840" s="1034"/>
      <c r="C840" s="1034"/>
      <c r="D840" s="1034"/>
      <c r="E840" s="1034"/>
      <c r="F840" s="1034"/>
      <c r="G840" s="1034"/>
      <c r="H840" s="1034"/>
      <c r="I840" s="1034"/>
      <c r="J840" s="1034"/>
      <c r="K840" s="1034"/>
      <c r="L840" s="1034"/>
      <c r="M840" s="1034"/>
      <c r="N840" s="1034"/>
      <c r="O840" s="1034"/>
      <c r="P840" s="1034"/>
      <c r="Q840" s="1034"/>
      <c r="R840" s="1034"/>
      <c r="S840" s="1034"/>
      <c r="T840" s="1034"/>
      <c r="U840" s="1034"/>
      <c r="V840" s="1034"/>
      <c r="W840" s="1034"/>
      <c r="X840" s="1034"/>
      <c r="Y840" s="1034"/>
      <c r="Z840" s="1034"/>
      <c r="AA840" s="1034"/>
      <c r="AB840" s="1034"/>
      <c r="AC840" s="1034"/>
      <c r="AD840" s="1034"/>
      <c r="AE840" s="1034"/>
      <c r="AF840" s="1034"/>
      <c r="AG840" s="1034"/>
      <c r="AH840" s="1034"/>
      <c r="AI840" s="1034"/>
      <c r="AJ840" s="1034"/>
      <c r="AK840" s="1034"/>
      <c r="AL840" s="1034"/>
      <c r="AM840" s="1034"/>
      <c r="AN840" s="1034"/>
      <c r="AO840" s="1034"/>
      <c r="AP840" s="1034"/>
      <c r="AQ840" s="1034"/>
      <c r="AR840" s="1034"/>
      <c r="AS840" s="1034"/>
      <c r="AT840" s="1034"/>
      <c r="AU840" s="1034"/>
      <c r="AV840" s="1034"/>
      <c r="AW840" s="1034"/>
      <c r="AX840" s="1034"/>
      <c r="AY840" s="1034"/>
      <c r="AZ840" s="1034"/>
      <c r="BA840" s="1034"/>
      <c r="BB840" s="1034"/>
      <c r="BC840" s="1034"/>
      <c r="BD840" s="1034"/>
      <c r="BE840" s="1034"/>
      <c r="BF840" s="1034"/>
      <c r="BG840" s="1034"/>
      <c r="BH840" s="1034"/>
    </row>
    <row r="841" spans="1:60" s="2" customFormat="1">
      <c r="A841" s="1148"/>
      <c r="B841" s="1034"/>
      <c r="C841" s="1034"/>
      <c r="D841" s="1034"/>
      <c r="E841" s="1034"/>
      <c r="F841" s="1034"/>
      <c r="G841" s="1034"/>
      <c r="H841" s="1034"/>
      <c r="I841" s="1034"/>
      <c r="J841" s="1034"/>
      <c r="K841" s="1034"/>
      <c r="L841" s="1034"/>
      <c r="M841" s="1034"/>
      <c r="N841" s="1034"/>
      <c r="O841" s="1034"/>
      <c r="P841" s="1034"/>
      <c r="Q841" s="1034"/>
      <c r="R841" s="1034"/>
      <c r="S841" s="1034"/>
      <c r="T841" s="1034"/>
      <c r="U841" s="1034"/>
      <c r="V841" s="1034"/>
      <c r="W841" s="1034"/>
      <c r="X841" s="1034"/>
      <c r="Y841" s="1034"/>
      <c r="Z841" s="1034"/>
      <c r="AA841" s="1034"/>
      <c r="AB841" s="1034"/>
      <c r="AC841" s="1034"/>
      <c r="AD841" s="1034"/>
      <c r="AE841" s="1034"/>
      <c r="AF841" s="1034"/>
      <c r="AG841" s="1034"/>
      <c r="AH841" s="1034"/>
      <c r="AI841" s="1034"/>
      <c r="AJ841" s="1034"/>
      <c r="AK841" s="1034"/>
      <c r="AL841" s="1034"/>
      <c r="AM841" s="1034"/>
      <c r="AN841" s="1034"/>
      <c r="AO841" s="1034"/>
      <c r="AP841" s="1034"/>
      <c r="AQ841" s="1034"/>
      <c r="AR841" s="1034"/>
      <c r="AS841" s="1034"/>
      <c r="AT841" s="1034"/>
      <c r="AU841" s="1034"/>
      <c r="AV841" s="1034"/>
      <c r="AW841" s="1034"/>
      <c r="AX841" s="1034"/>
      <c r="AY841" s="1034"/>
      <c r="AZ841" s="1034"/>
      <c r="BA841" s="1034"/>
      <c r="BB841" s="1034"/>
      <c r="BC841" s="1034"/>
      <c r="BD841" s="1034"/>
      <c r="BE841" s="1034"/>
      <c r="BF841" s="1034"/>
      <c r="BG841" s="1034"/>
      <c r="BH841" s="1034"/>
    </row>
    <row r="842" spans="1:60" s="2" customFormat="1">
      <c r="A842" s="1148"/>
      <c r="B842" s="1034"/>
      <c r="C842" s="1034"/>
      <c r="D842" s="1034"/>
      <c r="E842" s="1034"/>
      <c r="F842" s="1034"/>
      <c r="G842" s="1034"/>
      <c r="H842" s="1034"/>
      <c r="I842" s="1034"/>
      <c r="J842" s="1034"/>
      <c r="K842" s="1034"/>
      <c r="L842" s="1034"/>
      <c r="M842" s="1034"/>
      <c r="N842" s="1034"/>
      <c r="O842" s="1034"/>
      <c r="P842" s="1034"/>
      <c r="Q842" s="1034"/>
      <c r="R842" s="1034"/>
      <c r="S842" s="1034"/>
      <c r="T842" s="1034"/>
      <c r="U842" s="1034"/>
      <c r="V842" s="1034"/>
      <c r="W842" s="1034"/>
      <c r="X842" s="1034"/>
      <c r="Y842" s="1034"/>
      <c r="Z842" s="1034"/>
      <c r="AA842" s="1034"/>
      <c r="AB842" s="1034"/>
      <c r="AC842" s="1034"/>
      <c r="AD842" s="1034"/>
      <c r="AE842" s="1034"/>
      <c r="AF842" s="1034"/>
      <c r="AG842" s="1034"/>
      <c r="AH842" s="1034"/>
      <c r="AI842" s="1034"/>
      <c r="AJ842" s="1034"/>
      <c r="AK842" s="1034"/>
      <c r="AL842" s="1034"/>
      <c r="AM842" s="1034"/>
      <c r="AN842" s="1034"/>
      <c r="AO842" s="1034"/>
      <c r="AP842" s="1034"/>
      <c r="AQ842" s="1034"/>
      <c r="AR842" s="1034"/>
      <c r="AS842" s="1034"/>
      <c r="AT842" s="1034"/>
      <c r="AU842" s="1034"/>
      <c r="AV842" s="1034"/>
      <c r="AW842" s="1034"/>
      <c r="AX842" s="1034"/>
      <c r="AY842" s="1034"/>
      <c r="AZ842" s="1034"/>
      <c r="BA842" s="1034"/>
      <c r="BB842" s="1034"/>
      <c r="BC842" s="1034"/>
      <c r="BD842" s="1034"/>
      <c r="BE842" s="1034"/>
      <c r="BF842" s="1034"/>
      <c r="BG842" s="1034"/>
      <c r="BH842" s="1034"/>
    </row>
    <row r="843" spans="1:60" s="2" customFormat="1">
      <c r="A843" s="1148"/>
      <c r="B843" s="1034"/>
      <c r="C843" s="1034"/>
      <c r="D843" s="1034"/>
      <c r="E843" s="1034"/>
      <c r="F843" s="1034"/>
      <c r="G843" s="1034"/>
      <c r="H843" s="1034"/>
      <c r="I843" s="1034"/>
      <c r="J843" s="1034"/>
      <c r="K843" s="1034"/>
      <c r="L843" s="1034"/>
      <c r="M843" s="1034"/>
      <c r="N843" s="1034"/>
      <c r="O843" s="1034"/>
      <c r="P843" s="1034"/>
      <c r="Q843" s="1034"/>
      <c r="R843" s="1034"/>
      <c r="S843" s="1034"/>
      <c r="T843" s="1034"/>
      <c r="U843" s="1034"/>
      <c r="V843" s="1034"/>
      <c r="W843" s="1034"/>
      <c r="X843" s="1034"/>
      <c r="Y843" s="1034"/>
      <c r="Z843" s="1034"/>
      <c r="AA843" s="1034"/>
      <c r="AB843" s="1034"/>
      <c r="AC843" s="1034"/>
      <c r="AD843" s="1034"/>
      <c r="AE843" s="1034"/>
      <c r="AF843" s="1034"/>
      <c r="AG843" s="1034"/>
      <c r="AH843" s="1034"/>
      <c r="AI843" s="1034"/>
      <c r="AJ843" s="1034"/>
      <c r="AK843" s="1034"/>
      <c r="AL843" s="1034"/>
      <c r="AM843" s="1034"/>
      <c r="AN843" s="1034"/>
      <c r="AO843" s="1034"/>
      <c r="AP843" s="1034"/>
      <c r="AQ843" s="1034"/>
      <c r="AR843" s="1034"/>
      <c r="AS843" s="1034"/>
      <c r="AT843" s="1034"/>
      <c r="AU843" s="1034"/>
      <c r="AV843" s="1034"/>
      <c r="AW843" s="1034"/>
      <c r="AX843" s="1034"/>
      <c r="AY843" s="1034"/>
      <c r="AZ843" s="1034"/>
      <c r="BA843" s="1034"/>
      <c r="BB843" s="1034"/>
      <c r="BC843" s="1034"/>
      <c r="BD843" s="1034"/>
      <c r="BE843" s="1034"/>
      <c r="BF843" s="1034"/>
      <c r="BG843" s="1034"/>
      <c r="BH843" s="1034"/>
    </row>
    <row r="844" spans="1:60" s="2" customFormat="1">
      <c r="A844" s="1148"/>
      <c r="B844" s="1034"/>
      <c r="C844" s="1034"/>
      <c r="D844" s="1034"/>
      <c r="E844" s="1034"/>
      <c r="F844" s="1034"/>
      <c r="G844" s="1034"/>
      <c r="H844" s="1034"/>
      <c r="I844" s="1034"/>
      <c r="J844" s="1034"/>
      <c r="K844" s="1034"/>
      <c r="L844" s="1034"/>
      <c r="M844" s="1034"/>
      <c r="N844" s="1034"/>
      <c r="O844" s="1034"/>
      <c r="P844" s="1034"/>
      <c r="Q844" s="1034"/>
      <c r="R844" s="1034"/>
      <c r="S844" s="1034"/>
      <c r="T844" s="1034"/>
      <c r="U844" s="1034"/>
      <c r="V844" s="1034"/>
      <c r="W844" s="1034"/>
      <c r="X844" s="1034"/>
      <c r="Y844" s="1034"/>
      <c r="Z844" s="1034"/>
      <c r="AA844" s="1034"/>
      <c r="AB844" s="1034"/>
      <c r="AC844" s="1034"/>
      <c r="AD844" s="1034"/>
      <c r="AE844" s="1034"/>
      <c r="AF844" s="1034"/>
      <c r="AG844" s="1034"/>
      <c r="AH844" s="1034"/>
      <c r="AI844" s="1034"/>
      <c r="AJ844" s="1034"/>
      <c r="AK844" s="1034"/>
      <c r="AL844" s="1034"/>
      <c r="AM844" s="1034"/>
      <c r="AN844" s="1034"/>
      <c r="AO844" s="1034"/>
      <c r="AP844" s="1034"/>
      <c r="AQ844" s="1034"/>
      <c r="AR844" s="1034"/>
      <c r="AS844" s="1034"/>
      <c r="AT844" s="1034"/>
      <c r="AU844" s="1034"/>
      <c r="AV844" s="1034"/>
      <c r="AW844" s="1034"/>
      <c r="AX844" s="1034"/>
      <c r="AY844" s="1034"/>
      <c r="AZ844" s="1034"/>
      <c r="BA844" s="1034"/>
      <c r="BB844" s="1034"/>
      <c r="BC844" s="1034"/>
      <c r="BD844" s="1034"/>
      <c r="BE844" s="1034"/>
      <c r="BF844" s="1034"/>
      <c r="BG844" s="1034"/>
      <c r="BH844" s="1034"/>
    </row>
    <row r="845" spans="1:60" s="2" customFormat="1">
      <c r="A845" s="1148"/>
      <c r="B845" s="1034"/>
      <c r="C845" s="1034"/>
      <c r="D845" s="1034"/>
      <c r="E845" s="1034"/>
      <c r="F845" s="1034"/>
      <c r="G845" s="1034"/>
      <c r="H845" s="1034"/>
      <c r="I845" s="1034"/>
      <c r="J845" s="1034"/>
      <c r="K845" s="1034"/>
      <c r="L845" s="1034"/>
      <c r="M845" s="1034"/>
      <c r="N845" s="1034"/>
      <c r="O845" s="1034"/>
      <c r="P845" s="1034"/>
      <c r="Q845" s="1034"/>
      <c r="R845" s="1034"/>
      <c r="S845" s="1034"/>
      <c r="T845" s="1034"/>
      <c r="U845" s="1034"/>
      <c r="V845" s="1034"/>
      <c r="W845" s="1034"/>
      <c r="X845" s="1034"/>
      <c r="Y845" s="1034"/>
      <c r="Z845" s="1034"/>
      <c r="AA845" s="1034"/>
      <c r="AB845" s="1034"/>
      <c r="AC845" s="1034"/>
      <c r="AD845" s="1034"/>
      <c r="AE845" s="1034"/>
      <c r="AF845" s="1034"/>
      <c r="AG845" s="1034"/>
      <c r="AH845" s="1034"/>
      <c r="AI845" s="1034"/>
      <c r="AJ845" s="1034"/>
      <c r="AK845" s="1034"/>
      <c r="AL845" s="1034"/>
      <c r="AM845" s="1034"/>
      <c r="AN845" s="1034"/>
      <c r="AO845" s="1034"/>
      <c r="AP845" s="1034"/>
      <c r="AQ845" s="1034"/>
      <c r="AR845" s="1034"/>
      <c r="AS845" s="1034"/>
      <c r="AT845" s="1034"/>
      <c r="AU845" s="1034"/>
      <c r="AV845" s="1034"/>
      <c r="AW845" s="1034"/>
      <c r="AX845" s="1034"/>
      <c r="AY845" s="1034"/>
      <c r="AZ845" s="1034"/>
      <c r="BA845" s="1034"/>
      <c r="BB845" s="1034"/>
      <c r="BC845" s="1034"/>
      <c r="BD845" s="1034"/>
      <c r="BE845" s="1034"/>
      <c r="BF845" s="1034"/>
      <c r="BG845" s="1034"/>
      <c r="BH845" s="1034"/>
    </row>
    <row r="846" spans="1:60" s="2" customFormat="1">
      <c r="A846" s="1148"/>
      <c r="B846" s="1034"/>
      <c r="C846" s="1034"/>
      <c r="D846" s="1034"/>
      <c r="E846" s="1034"/>
      <c r="F846" s="1034"/>
      <c r="G846" s="1034"/>
      <c r="H846" s="1034"/>
      <c r="I846" s="1034"/>
      <c r="J846" s="1034"/>
      <c r="K846" s="1034"/>
      <c r="L846" s="1034"/>
      <c r="M846" s="1034"/>
      <c r="N846" s="1034"/>
      <c r="O846" s="1034"/>
      <c r="P846" s="1034"/>
      <c r="Q846" s="1034"/>
      <c r="R846" s="1034"/>
      <c r="S846" s="1034"/>
      <c r="T846" s="1034"/>
      <c r="U846" s="1034"/>
      <c r="V846" s="1034"/>
      <c r="W846" s="1034"/>
      <c r="X846" s="1034"/>
      <c r="Y846" s="1034"/>
      <c r="Z846" s="1034"/>
      <c r="AA846" s="1034"/>
      <c r="AB846" s="1034"/>
      <c r="AC846" s="1034"/>
      <c r="AD846" s="1034"/>
      <c r="AE846" s="1034"/>
      <c r="AF846" s="1034"/>
      <c r="AG846" s="1034"/>
      <c r="AH846" s="1034"/>
      <c r="AI846" s="1034"/>
      <c r="AJ846" s="1034"/>
      <c r="AK846" s="1034"/>
      <c r="AL846" s="1034"/>
      <c r="AM846" s="1034"/>
      <c r="AN846" s="1034"/>
      <c r="AO846" s="1034"/>
      <c r="AP846" s="1034"/>
      <c r="AQ846" s="1034"/>
      <c r="AR846" s="1034"/>
      <c r="AS846" s="1034"/>
      <c r="AT846" s="1034"/>
      <c r="AU846" s="1034"/>
      <c r="AV846" s="1034"/>
      <c r="AW846" s="1034"/>
      <c r="AX846" s="1034"/>
      <c r="AY846" s="1034"/>
      <c r="AZ846" s="1034"/>
      <c r="BA846" s="1034"/>
      <c r="BB846" s="1034"/>
      <c r="BC846" s="1034"/>
      <c r="BD846" s="1034"/>
      <c r="BE846" s="1034"/>
      <c r="BF846" s="1034"/>
      <c r="BG846" s="1034"/>
      <c r="BH846" s="1034"/>
    </row>
    <row r="847" spans="1:60" s="2" customFormat="1">
      <c r="A847" s="1148"/>
      <c r="B847" s="1034"/>
      <c r="C847" s="1034"/>
      <c r="D847" s="1034"/>
      <c r="E847" s="1034"/>
      <c r="F847" s="1034"/>
      <c r="G847" s="1034"/>
      <c r="H847" s="1034"/>
      <c r="I847" s="1034"/>
      <c r="J847" s="1034"/>
      <c r="K847" s="1034"/>
      <c r="L847" s="1034"/>
      <c r="M847" s="1034"/>
      <c r="N847" s="1034"/>
      <c r="O847" s="1034"/>
      <c r="P847" s="1034"/>
      <c r="Q847" s="1034"/>
      <c r="R847" s="1034"/>
      <c r="S847" s="1034"/>
      <c r="T847" s="1034"/>
      <c r="U847" s="1034"/>
      <c r="V847" s="1034"/>
      <c r="W847" s="1034"/>
      <c r="X847" s="1034"/>
      <c r="Y847" s="1034"/>
      <c r="Z847" s="1034"/>
      <c r="AA847" s="1034"/>
      <c r="AB847" s="1034"/>
      <c r="AC847" s="1034"/>
      <c r="AD847" s="1034"/>
      <c r="AE847" s="1034"/>
      <c r="AF847" s="1034"/>
      <c r="AG847" s="1034"/>
      <c r="AH847" s="1034"/>
      <c r="AI847" s="1034"/>
      <c r="AJ847" s="1034"/>
      <c r="AK847" s="1034"/>
      <c r="AL847" s="1034"/>
      <c r="AM847" s="1034"/>
      <c r="AN847" s="1034"/>
      <c r="AO847" s="1034"/>
      <c r="AP847" s="1034"/>
      <c r="AQ847" s="1034"/>
      <c r="AR847" s="1034"/>
      <c r="AS847" s="1034"/>
      <c r="AT847" s="1034"/>
      <c r="AU847" s="1034"/>
      <c r="AV847" s="1034"/>
      <c r="AW847" s="1034"/>
      <c r="AX847" s="1034"/>
      <c r="AY847" s="1034"/>
      <c r="AZ847" s="1034"/>
      <c r="BA847" s="1034"/>
      <c r="BB847" s="1034"/>
      <c r="BC847" s="1034"/>
      <c r="BD847" s="1034"/>
      <c r="BE847" s="1034"/>
      <c r="BF847" s="1034"/>
      <c r="BG847" s="1034"/>
      <c r="BH847" s="1034"/>
    </row>
    <row r="848" spans="1:60" s="2" customFormat="1">
      <c r="A848" s="1148"/>
      <c r="B848" s="1034"/>
      <c r="C848" s="1034"/>
      <c r="D848" s="1034"/>
      <c r="E848" s="1034"/>
      <c r="F848" s="1034"/>
      <c r="G848" s="1034"/>
      <c r="H848" s="1034"/>
      <c r="I848" s="1034"/>
      <c r="J848" s="1034"/>
      <c r="K848" s="1034"/>
      <c r="L848" s="1034"/>
      <c r="M848" s="1034"/>
      <c r="N848" s="1034"/>
      <c r="O848" s="1034"/>
      <c r="P848" s="1034"/>
      <c r="Q848" s="1034"/>
      <c r="R848" s="1034"/>
      <c r="S848" s="1034"/>
      <c r="T848" s="1034"/>
      <c r="U848" s="1034"/>
      <c r="V848" s="1034"/>
      <c r="W848" s="1034"/>
      <c r="X848" s="1034"/>
      <c r="Y848" s="1034"/>
      <c r="Z848" s="1034"/>
      <c r="AA848" s="1034"/>
      <c r="AB848" s="1034"/>
      <c r="AC848" s="1034"/>
      <c r="AD848" s="1034"/>
      <c r="AE848" s="1034"/>
      <c r="AF848" s="1034"/>
      <c r="AG848" s="1034"/>
      <c r="AH848" s="1034"/>
      <c r="AI848" s="1034"/>
      <c r="AJ848" s="1034"/>
      <c r="AK848" s="1034"/>
      <c r="AL848" s="1034"/>
      <c r="AM848" s="1034"/>
      <c r="AN848" s="1034"/>
      <c r="AO848" s="1034"/>
      <c r="AP848" s="1034"/>
      <c r="AQ848" s="1034"/>
      <c r="AR848" s="1034"/>
      <c r="AS848" s="1034"/>
      <c r="AT848" s="1034"/>
      <c r="AU848" s="1034"/>
      <c r="AV848" s="1034"/>
      <c r="AW848" s="1034"/>
      <c r="AX848" s="1034"/>
      <c r="AY848" s="1034"/>
      <c r="AZ848" s="1034"/>
      <c r="BA848" s="1034"/>
      <c r="BB848" s="1034"/>
      <c r="BC848" s="1034"/>
      <c r="BD848" s="1034"/>
      <c r="BE848" s="1034"/>
      <c r="BF848" s="1034"/>
      <c r="BG848" s="1034"/>
      <c r="BH848" s="1034"/>
    </row>
    <row r="849" spans="1:60" s="2" customFormat="1">
      <c r="A849" s="1148"/>
      <c r="B849" s="1034"/>
      <c r="C849" s="1034"/>
      <c r="D849" s="1034"/>
      <c r="E849" s="1034"/>
      <c r="F849" s="1034"/>
      <c r="G849" s="1034"/>
      <c r="H849" s="1034"/>
      <c r="I849" s="1034"/>
      <c r="J849" s="1034"/>
      <c r="K849" s="1034"/>
      <c r="L849" s="1034"/>
      <c r="M849" s="1034"/>
      <c r="N849" s="1034"/>
      <c r="O849" s="1034"/>
      <c r="P849" s="1034"/>
      <c r="Q849" s="1034"/>
      <c r="R849" s="1034"/>
      <c r="S849" s="1034"/>
      <c r="T849" s="1034"/>
      <c r="U849" s="1034"/>
      <c r="V849" s="1034"/>
      <c r="W849" s="1034"/>
      <c r="X849" s="1034"/>
      <c r="Y849" s="1034"/>
      <c r="Z849" s="1034"/>
      <c r="AA849" s="1034"/>
      <c r="AB849" s="1034"/>
      <c r="AC849" s="1034"/>
      <c r="AD849" s="1034"/>
      <c r="AE849" s="1034"/>
      <c r="AF849" s="1034"/>
      <c r="AG849" s="1034"/>
      <c r="AH849" s="1034"/>
      <c r="AI849" s="1034"/>
      <c r="AJ849" s="1034"/>
      <c r="AK849" s="1034"/>
      <c r="AL849" s="1034"/>
      <c r="AM849" s="1034"/>
      <c r="AN849" s="1034"/>
      <c r="AO849" s="1034"/>
      <c r="AP849" s="1034"/>
      <c r="AQ849" s="1034"/>
      <c r="AR849" s="1034"/>
      <c r="AS849" s="1034"/>
      <c r="AT849" s="1034"/>
      <c r="AU849" s="1034"/>
      <c r="AV849" s="1034"/>
      <c r="AW849" s="1034"/>
      <c r="AX849" s="1034"/>
      <c r="AY849" s="1034"/>
      <c r="AZ849" s="1034"/>
      <c r="BA849" s="1034"/>
      <c r="BB849" s="1034"/>
      <c r="BC849" s="1034"/>
      <c r="BD849" s="1034"/>
      <c r="BE849" s="1034"/>
      <c r="BF849" s="1034"/>
      <c r="BG849" s="1034"/>
      <c r="BH849" s="1034"/>
    </row>
    <row r="850" spans="1:60" s="2" customFormat="1">
      <c r="A850" s="1148"/>
      <c r="B850" s="1034"/>
      <c r="C850" s="1034"/>
      <c r="D850" s="1034"/>
      <c r="E850" s="1034"/>
      <c r="F850" s="1034"/>
      <c r="G850" s="1034"/>
      <c r="H850" s="1034"/>
      <c r="I850" s="1034"/>
      <c r="J850" s="1034"/>
      <c r="K850" s="1034"/>
      <c r="L850" s="1034"/>
      <c r="M850" s="1034"/>
      <c r="N850" s="1034"/>
      <c r="O850" s="1034"/>
      <c r="P850" s="1034"/>
      <c r="Q850" s="1034"/>
      <c r="R850" s="1034"/>
      <c r="S850" s="1034"/>
      <c r="T850" s="1034"/>
      <c r="U850" s="1034"/>
      <c r="V850" s="1034"/>
      <c r="W850" s="1034"/>
      <c r="X850" s="1034"/>
      <c r="Y850" s="1034"/>
      <c r="Z850" s="1034"/>
      <c r="AA850" s="1034"/>
      <c r="AB850" s="1034"/>
      <c r="AC850" s="1034"/>
      <c r="AD850" s="1034"/>
      <c r="AE850" s="1034"/>
      <c r="AF850" s="1034"/>
      <c r="AG850" s="1034"/>
      <c r="AH850" s="1034"/>
      <c r="AI850" s="1034"/>
      <c r="AJ850" s="1034"/>
      <c r="AK850" s="1034"/>
      <c r="AL850" s="1034"/>
      <c r="AM850" s="1034"/>
      <c r="AN850" s="1034"/>
      <c r="AO850" s="1034"/>
      <c r="AP850" s="1034"/>
      <c r="AQ850" s="1034"/>
      <c r="AR850" s="1034"/>
      <c r="AS850" s="1034"/>
      <c r="AT850" s="1034"/>
      <c r="AU850" s="1034"/>
      <c r="AV850" s="1034"/>
      <c r="AW850" s="1034"/>
      <c r="AX850" s="1034"/>
      <c r="AY850" s="1034"/>
      <c r="AZ850" s="1034"/>
      <c r="BA850" s="1034"/>
      <c r="BB850" s="1034"/>
      <c r="BC850" s="1034"/>
      <c r="BD850" s="1034"/>
      <c r="BE850" s="1034"/>
      <c r="BF850" s="1034"/>
      <c r="BG850" s="1034"/>
      <c r="BH850" s="1034"/>
    </row>
    <row r="851" spans="1:60" s="2" customFormat="1">
      <c r="A851" s="1148"/>
      <c r="B851" s="1034"/>
      <c r="C851" s="1034"/>
      <c r="D851" s="1034"/>
      <c r="E851" s="1034"/>
      <c r="F851" s="1034"/>
      <c r="G851" s="1034"/>
      <c r="H851" s="1034"/>
      <c r="I851" s="1034"/>
      <c r="J851" s="1034"/>
      <c r="K851" s="1034"/>
      <c r="L851" s="1034"/>
      <c r="M851" s="1034"/>
      <c r="N851" s="1034"/>
      <c r="O851" s="1034"/>
      <c r="P851" s="1034"/>
      <c r="Q851" s="1034"/>
      <c r="R851" s="1034"/>
      <c r="S851" s="1034"/>
      <c r="T851" s="1034"/>
      <c r="U851" s="1034"/>
      <c r="V851" s="1034"/>
      <c r="W851" s="1034"/>
      <c r="X851" s="1034"/>
      <c r="Y851" s="1034"/>
      <c r="Z851" s="1034"/>
      <c r="AA851" s="1034"/>
      <c r="AB851" s="1034"/>
      <c r="AC851" s="1034"/>
      <c r="AD851" s="1034"/>
      <c r="AE851" s="1034"/>
      <c r="AF851" s="1034"/>
      <c r="AG851" s="1034"/>
      <c r="AH851" s="1034"/>
      <c r="AI851" s="1034"/>
      <c r="AJ851" s="1034"/>
      <c r="AK851" s="1034"/>
      <c r="AL851" s="1034"/>
      <c r="AM851" s="1034"/>
      <c r="AN851" s="1034"/>
      <c r="AO851" s="1034"/>
      <c r="AP851" s="1034"/>
      <c r="AQ851" s="1034"/>
      <c r="AR851" s="1034"/>
      <c r="AS851" s="1034"/>
      <c r="AT851" s="1034"/>
      <c r="AU851" s="1034"/>
      <c r="AV851" s="1034"/>
      <c r="AW851" s="1034"/>
      <c r="AX851" s="1034"/>
      <c r="AY851" s="1034"/>
      <c r="AZ851" s="1034"/>
      <c r="BA851" s="1034"/>
      <c r="BB851" s="1034"/>
      <c r="BC851" s="1034"/>
      <c r="BD851" s="1034"/>
      <c r="BE851" s="1034"/>
      <c r="BF851" s="1034"/>
      <c r="BG851" s="1034"/>
      <c r="BH851" s="1034"/>
    </row>
    <row r="852" spans="1:60" s="2" customFormat="1">
      <c r="A852" s="1148"/>
      <c r="B852" s="1034"/>
      <c r="C852" s="1034"/>
      <c r="D852" s="1034"/>
      <c r="E852" s="1034"/>
      <c r="F852" s="1034"/>
      <c r="G852" s="1034"/>
      <c r="H852" s="1034"/>
      <c r="I852" s="1034"/>
      <c r="J852" s="1034"/>
      <c r="K852" s="1034"/>
      <c r="L852" s="1034"/>
      <c r="M852" s="1034"/>
      <c r="N852" s="1034"/>
      <c r="O852" s="1034"/>
      <c r="P852" s="1034"/>
      <c r="Q852" s="1034"/>
      <c r="R852" s="1034"/>
      <c r="S852" s="1034"/>
      <c r="T852" s="1034"/>
      <c r="U852" s="1034"/>
      <c r="V852" s="1034"/>
      <c r="W852" s="1034"/>
      <c r="X852" s="1034"/>
      <c r="Y852" s="1034"/>
      <c r="Z852" s="1034"/>
      <c r="AA852" s="1034"/>
      <c r="AB852" s="1034"/>
      <c r="AC852" s="1034"/>
      <c r="AD852" s="1034"/>
      <c r="AE852" s="1034"/>
      <c r="AF852" s="1034"/>
      <c r="AG852" s="1034"/>
      <c r="AH852" s="1034"/>
      <c r="AI852" s="1034"/>
      <c r="AJ852" s="1034"/>
      <c r="AK852" s="1034"/>
      <c r="AL852" s="1034"/>
      <c r="AM852" s="1034"/>
      <c r="AN852" s="1034"/>
      <c r="AO852" s="1034"/>
      <c r="AP852" s="1034"/>
      <c r="AQ852" s="1034"/>
      <c r="AR852" s="1034"/>
      <c r="AS852" s="1034"/>
      <c r="AT852" s="1034"/>
      <c r="AU852" s="1034"/>
      <c r="AV852" s="1034"/>
      <c r="AW852" s="1034"/>
      <c r="AX852" s="1034"/>
      <c r="AY852" s="1034"/>
      <c r="AZ852" s="1034"/>
      <c r="BA852" s="1034"/>
      <c r="BB852" s="1034"/>
      <c r="BC852" s="1034"/>
      <c r="BD852" s="1034"/>
      <c r="BE852" s="1034"/>
      <c r="BF852" s="1034"/>
      <c r="BG852" s="1034"/>
      <c r="BH852" s="1034"/>
    </row>
    <row r="853" spans="1:60" s="2" customFormat="1">
      <c r="A853" s="1148"/>
      <c r="B853" s="1034"/>
      <c r="C853" s="1034"/>
      <c r="D853" s="1034"/>
      <c r="E853" s="1034"/>
      <c r="F853" s="1034"/>
      <c r="G853" s="1034"/>
      <c r="H853" s="1034"/>
      <c r="I853" s="1034"/>
      <c r="J853" s="1034"/>
      <c r="K853" s="1034"/>
      <c r="L853" s="1034"/>
      <c r="M853" s="1034"/>
      <c r="N853" s="1034"/>
      <c r="O853" s="1034"/>
      <c r="P853" s="1034"/>
      <c r="Q853" s="1034"/>
      <c r="R853" s="1034"/>
      <c r="S853" s="1034"/>
      <c r="T853" s="1034"/>
      <c r="U853" s="1034"/>
      <c r="V853" s="1034"/>
      <c r="W853" s="1034"/>
      <c r="X853" s="1034"/>
      <c r="Y853" s="1034"/>
      <c r="Z853" s="1034"/>
      <c r="AA853" s="1034"/>
      <c r="AB853" s="1034"/>
      <c r="AC853" s="1034"/>
      <c r="AD853" s="1034"/>
      <c r="AE853" s="1034"/>
      <c r="AF853" s="1034"/>
      <c r="AG853" s="1034"/>
      <c r="AH853" s="1034"/>
      <c r="AI853" s="1034"/>
      <c r="AJ853" s="1034"/>
      <c r="AK853" s="1034"/>
      <c r="AL853" s="1034"/>
      <c r="AM853" s="1034"/>
      <c r="AN853" s="1034"/>
      <c r="AO853" s="1034"/>
      <c r="AP853" s="1034"/>
      <c r="AQ853" s="1034"/>
      <c r="AR853" s="1034"/>
      <c r="AS853" s="1034"/>
      <c r="AT853" s="1034"/>
      <c r="AU853" s="1034"/>
      <c r="AV853" s="1034"/>
      <c r="AW853" s="1034"/>
      <c r="AX853" s="1034"/>
      <c r="AY853" s="1034"/>
      <c r="AZ853" s="1034"/>
      <c r="BA853" s="1034"/>
      <c r="BB853" s="1034"/>
      <c r="BC853" s="1034"/>
      <c r="BD853" s="1034"/>
      <c r="BE853" s="1034"/>
      <c r="BF853" s="1034"/>
      <c r="BG853" s="1034"/>
      <c r="BH853" s="1034"/>
    </row>
    <row r="854" spans="1:60" s="2" customFormat="1">
      <c r="A854" s="1148"/>
      <c r="B854" s="1034"/>
      <c r="C854" s="1034"/>
      <c r="D854" s="1034"/>
      <c r="E854" s="1034"/>
      <c r="F854" s="1034"/>
      <c r="G854" s="1034"/>
      <c r="H854" s="1034"/>
      <c r="I854" s="1034"/>
      <c r="J854" s="1034"/>
      <c r="K854" s="1034"/>
      <c r="L854" s="1034"/>
      <c r="M854" s="1034"/>
      <c r="N854" s="1034"/>
      <c r="O854" s="1034"/>
      <c r="P854" s="1034"/>
      <c r="Q854" s="1034"/>
      <c r="R854" s="1034"/>
      <c r="S854" s="1034"/>
      <c r="T854" s="1034"/>
      <c r="U854" s="1034"/>
      <c r="V854" s="1034"/>
      <c r="W854" s="1034"/>
      <c r="X854" s="1034"/>
      <c r="Y854" s="1034"/>
      <c r="Z854" s="1034"/>
      <c r="AA854" s="1034"/>
      <c r="AB854" s="1034"/>
      <c r="AC854" s="1034"/>
      <c r="AD854" s="1034"/>
      <c r="AE854" s="1034"/>
      <c r="AF854" s="1034"/>
      <c r="AG854" s="1034"/>
      <c r="AH854" s="1034"/>
      <c r="AI854" s="1034"/>
      <c r="AJ854" s="1034"/>
      <c r="AK854" s="1034"/>
      <c r="AL854" s="1034"/>
      <c r="AM854" s="1034"/>
      <c r="AN854" s="1034"/>
      <c r="AO854" s="1034"/>
      <c r="AP854" s="1034"/>
      <c r="AQ854" s="1034"/>
      <c r="AR854" s="1034"/>
      <c r="AS854" s="1034"/>
      <c r="AT854" s="1034"/>
      <c r="AU854" s="1034"/>
      <c r="AV854" s="1034"/>
      <c r="AW854" s="1034"/>
      <c r="AX854" s="1034"/>
      <c r="AY854" s="1034"/>
      <c r="AZ854" s="1034"/>
      <c r="BA854" s="1034"/>
      <c r="BB854" s="1034"/>
      <c r="BC854" s="1034"/>
      <c r="BD854" s="1034"/>
      <c r="BE854" s="1034"/>
      <c r="BF854" s="1034"/>
      <c r="BG854" s="1034"/>
      <c r="BH854" s="1034"/>
    </row>
    <row r="855" spans="1:60" s="2" customFormat="1">
      <c r="A855" s="1148"/>
      <c r="B855" s="1034"/>
      <c r="C855" s="1034"/>
      <c r="D855" s="1034"/>
      <c r="E855" s="1034"/>
      <c r="F855" s="1034"/>
      <c r="G855" s="1034"/>
      <c r="H855" s="1034"/>
      <c r="I855" s="1034"/>
      <c r="J855" s="1034"/>
      <c r="K855" s="1034"/>
      <c r="L855" s="1034"/>
      <c r="M855" s="1034"/>
      <c r="N855" s="1034"/>
      <c r="O855" s="1034"/>
      <c r="P855" s="1034"/>
      <c r="Q855" s="1034"/>
      <c r="R855" s="1034"/>
      <c r="S855" s="1034"/>
      <c r="T855" s="1034"/>
      <c r="U855" s="1034"/>
      <c r="V855" s="1034"/>
      <c r="W855" s="1034"/>
      <c r="X855" s="1034"/>
      <c r="Y855" s="1034"/>
      <c r="Z855" s="1034"/>
      <c r="AA855" s="1034"/>
      <c r="AB855" s="1034"/>
      <c r="AC855" s="1034"/>
      <c r="AD855" s="1034"/>
      <c r="AE855" s="1034"/>
      <c r="AF855" s="1034"/>
      <c r="AG855" s="1034"/>
      <c r="AH855" s="1034"/>
      <c r="AI855" s="1034"/>
      <c r="AJ855" s="1034"/>
      <c r="AK855" s="1034"/>
      <c r="AL855" s="1034"/>
      <c r="AM855" s="1034"/>
      <c r="AN855" s="1034"/>
      <c r="AO855" s="1034"/>
      <c r="AP855" s="1034"/>
      <c r="AQ855" s="1034"/>
      <c r="AR855" s="1034"/>
      <c r="AS855" s="1034"/>
      <c r="AT855" s="1034"/>
      <c r="AU855" s="1034"/>
      <c r="AV855" s="1034"/>
      <c r="AW855" s="1034"/>
      <c r="AX855" s="1034"/>
      <c r="AY855" s="1034"/>
      <c r="AZ855" s="1034"/>
      <c r="BA855" s="1034"/>
      <c r="BB855" s="1034"/>
      <c r="BC855" s="1034"/>
      <c r="BD855" s="1034"/>
      <c r="BE855" s="1034"/>
      <c r="BF855" s="1034"/>
      <c r="BG855" s="1034"/>
      <c r="BH855" s="1034"/>
    </row>
    <row r="856" spans="1:60" s="2" customFormat="1">
      <c r="A856" s="1148"/>
      <c r="B856" s="1034"/>
      <c r="C856" s="1034"/>
      <c r="D856" s="1034"/>
      <c r="E856" s="1034"/>
      <c r="F856" s="1034"/>
      <c r="G856" s="1034"/>
      <c r="H856" s="1034"/>
      <c r="I856" s="1034"/>
      <c r="J856" s="1034"/>
      <c r="K856" s="1034"/>
      <c r="L856" s="1034"/>
      <c r="M856" s="1034"/>
      <c r="N856" s="1034"/>
      <c r="O856" s="1034"/>
      <c r="P856" s="1034"/>
      <c r="Q856" s="1034"/>
      <c r="R856" s="1034"/>
      <c r="S856" s="1034"/>
      <c r="T856" s="1034"/>
      <c r="U856" s="1034"/>
      <c r="V856" s="1034"/>
      <c r="W856" s="1034"/>
      <c r="X856" s="1034"/>
      <c r="Y856" s="1034"/>
      <c r="Z856" s="1034"/>
      <c r="AA856" s="1034"/>
      <c r="AB856" s="1034"/>
      <c r="AC856" s="1034"/>
      <c r="AD856" s="1034"/>
      <c r="AE856" s="1034"/>
      <c r="AF856" s="1034"/>
      <c r="AG856" s="1034"/>
      <c r="AH856" s="1034"/>
      <c r="AI856" s="1034"/>
      <c r="AJ856" s="1034"/>
      <c r="AK856" s="1034"/>
      <c r="AL856" s="1034"/>
      <c r="AM856" s="1034"/>
      <c r="AN856" s="1034"/>
      <c r="AO856" s="1034"/>
      <c r="AP856" s="1034"/>
      <c r="AQ856" s="1034"/>
      <c r="AR856" s="1034"/>
      <c r="AS856" s="1034"/>
      <c r="AT856" s="1034"/>
      <c r="AU856" s="1034"/>
      <c r="AV856" s="1034"/>
      <c r="AW856" s="1034"/>
      <c r="AX856" s="1034"/>
      <c r="AY856" s="1034"/>
      <c r="AZ856" s="1034"/>
      <c r="BA856" s="1034"/>
      <c r="BB856" s="1034"/>
      <c r="BC856" s="1034"/>
      <c r="BD856" s="1034"/>
      <c r="BE856" s="1034"/>
      <c r="BF856" s="1034"/>
      <c r="BG856" s="1034"/>
      <c r="BH856" s="1034"/>
    </row>
    <row r="857" spans="1:60" s="2" customFormat="1">
      <c r="A857" s="1148"/>
      <c r="B857" s="1034"/>
      <c r="C857" s="1034"/>
      <c r="D857" s="1034"/>
      <c r="E857" s="1034"/>
      <c r="F857" s="1034"/>
      <c r="G857" s="1034"/>
      <c r="H857" s="1034"/>
      <c r="I857" s="1034"/>
      <c r="J857" s="1034"/>
      <c r="K857" s="1034"/>
      <c r="L857" s="1034"/>
      <c r="M857" s="1034"/>
      <c r="N857" s="1034"/>
      <c r="O857" s="1034"/>
      <c r="P857" s="1034"/>
      <c r="Q857" s="1034"/>
      <c r="R857" s="1034"/>
      <c r="S857" s="1034"/>
      <c r="T857" s="1034"/>
      <c r="U857" s="1034"/>
      <c r="V857" s="1034"/>
      <c r="W857" s="1034"/>
      <c r="X857" s="1034"/>
      <c r="Y857" s="1034"/>
      <c r="Z857" s="1034"/>
      <c r="AA857" s="1034"/>
      <c r="AB857" s="1034"/>
      <c r="AC857" s="1034"/>
      <c r="AD857" s="1034"/>
      <c r="AE857" s="1034"/>
      <c r="AF857" s="1034"/>
      <c r="AG857" s="1034"/>
      <c r="AH857" s="1034"/>
      <c r="AI857" s="1034"/>
      <c r="AJ857" s="1034"/>
      <c r="AK857" s="1034"/>
      <c r="AL857" s="1034"/>
      <c r="AM857" s="1034"/>
      <c r="AN857" s="1034"/>
      <c r="AO857" s="1034"/>
      <c r="AP857" s="1034"/>
      <c r="AQ857" s="1034"/>
      <c r="AR857" s="1034"/>
      <c r="AS857" s="1034"/>
      <c r="AT857" s="1034"/>
      <c r="AU857" s="1034"/>
      <c r="AV857" s="1034"/>
      <c r="AW857" s="1034"/>
      <c r="AX857" s="1034"/>
      <c r="AY857" s="1034"/>
      <c r="AZ857" s="1034"/>
      <c r="BA857" s="1034"/>
      <c r="BB857" s="1034"/>
      <c r="BC857" s="1034"/>
      <c r="BD857" s="1034"/>
      <c r="BE857" s="1034"/>
      <c r="BF857" s="1034"/>
      <c r="BG857" s="1034"/>
      <c r="BH857" s="1034"/>
    </row>
    <row r="858" spans="1:60" s="2" customFormat="1">
      <c r="A858" s="1148"/>
      <c r="B858" s="1034"/>
      <c r="C858" s="1034"/>
      <c r="D858" s="1034"/>
      <c r="E858" s="1034"/>
      <c r="F858" s="1034"/>
      <c r="G858" s="1034"/>
      <c r="H858" s="1034"/>
      <c r="I858" s="1034"/>
      <c r="J858" s="1034"/>
      <c r="K858" s="1034"/>
      <c r="L858" s="1034"/>
      <c r="M858" s="1034"/>
      <c r="N858" s="1034"/>
      <c r="O858" s="1034"/>
      <c r="P858" s="1034"/>
      <c r="Q858" s="1034"/>
      <c r="R858" s="1034"/>
      <c r="S858" s="1034"/>
      <c r="T858" s="1034"/>
      <c r="U858" s="1034"/>
      <c r="V858" s="1034"/>
      <c r="W858" s="1034"/>
      <c r="X858" s="1034"/>
      <c r="Y858" s="1034"/>
      <c r="Z858" s="1034"/>
      <c r="AA858" s="1034"/>
      <c r="AB858" s="1034"/>
      <c r="AC858" s="1034"/>
      <c r="AD858" s="1034"/>
      <c r="AE858" s="1034"/>
      <c r="AF858" s="1034"/>
      <c r="AG858" s="1034"/>
      <c r="AH858" s="1034"/>
      <c r="AI858" s="1034"/>
      <c r="AJ858" s="1034"/>
      <c r="AK858" s="1034"/>
      <c r="AL858" s="1034"/>
      <c r="AM858" s="1034"/>
      <c r="AN858" s="1034"/>
      <c r="AO858" s="1034"/>
      <c r="AP858" s="1034"/>
      <c r="AQ858" s="1034"/>
      <c r="AR858" s="1034"/>
      <c r="AS858" s="1034"/>
      <c r="AT858" s="1034"/>
      <c r="AU858" s="1034"/>
      <c r="AV858" s="1034"/>
      <c r="AW858" s="1034"/>
      <c r="AX858" s="1034"/>
      <c r="AY858" s="1034"/>
      <c r="AZ858" s="1034"/>
      <c r="BA858" s="1034"/>
      <c r="BB858" s="1034"/>
      <c r="BC858" s="1034"/>
      <c r="BD858" s="1034"/>
      <c r="BE858" s="1034"/>
      <c r="BF858" s="1034"/>
      <c r="BG858" s="1034"/>
      <c r="BH858" s="1034"/>
    </row>
    <row r="859" spans="1:60" s="2" customFormat="1">
      <c r="A859" s="1148"/>
      <c r="B859" s="1034"/>
      <c r="C859" s="1034"/>
      <c r="D859" s="1034"/>
      <c r="E859" s="1034"/>
      <c r="F859" s="1034"/>
      <c r="G859" s="1034"/>
      <c r="H859" s="1034"/>
      <c r="I859" s="1034"/>
      <c r="J859" s="1034"/>
      <c r="K859" s="1034"/>
      <c r="L859" s="1034"/>
      <c r="M859" s="1034"/>
      <c r="N859" s="1034"/>
      <c r="O859" s="1034"/>
      <c r="P859" s="1034"/>
      <c r="Q859" s="1034"/>
      <c r="R859" s="1034"/>
      <c r="S859" s="1034"/>
      <c r="T859" s="1034"/>
      <c r="U859" s="1034"/>
      <c r="V859" s="1034"/>
      <c r="W859" s="1034"/>
      <c r="X859" s="1034"/>
      <c r="Y859" s="1034"/>
      <c r="Z859" s="1034"/>
      <c r="AA859" s="1034"/>
      <c r="AB859" s="1034"/>
      <c r="AC859" s="1034"/>
      <c r="AD859" s="1034"/>
      <c r="AE859" s="1034"/>
      <c r="AF859" s="1034"/>
      <c r="AG859" s="1034"/>
      <c r="AH859" s="1034"/>
      <c r="AI859" s="1034"/>
      <c r="AJ859" s="1034"/>
      <c r="AK859" s="1034"/>
      <c r="AL859" s="1034"/>
      <c r="AM859" s="1034"/>
      <c r="AN859" s="1034"/>
      <c r="AO859" s="1034"/>
      <c r="AP859" s="1034"/>
      <c r="AQ859" s="1034"/>
      <c r="AR859" s="1034"/>
      <c r="AS859" s="1034"/>
      <c r="AT859" s="1034"/>
      <c r="AU859" s="1034"/>
      <c r="AV859" s="1034"/>
      <c r="AW859" s="1034"/>
      <c r="AX859" s="1034"/>
      <c r="AY859" s="1034"/>
      <c r="AZ859" s="1034"/>
      <c r="BA859" s="1034"/>
      <c r="BB859" s="1034"/>
      <c r="BC859" s="1034"/>
      <c r="BD859" s="1034"/>
      <c r="BE859" s="1034"/>
      <c r="BF859" s="1034"/>
      <c r="BG859" s="1034"/>
      <c r="BH859" s="1034"/>
    </row>
    <row r="860" spans="1:60" s="2" customFormat="1">
      <c r="A860" s="1148"/>
      <c r="B860" s="1034"/>
      <c r="C860" s="1034"/>
      <c r="D860" s="1034"/>
      <c r="E860" s="1034"/>
      <c r="F860" s="1034"/>
      <c r="G860" s="1034"/>
      <c r="H860" s="1034"/>
      <c r="I860" s="1034"/>
      <c r="J860" s="1034"/>
      <c r="K860" s="1034"/>
      <c r="L860" s="1034"/>
      <c r="M860" s="1034"/>
      <c r="N860" s="1034"/>
      <c r="O860" s="1034"/>
      <c r="P860" s="1034"/>
      <c r="Q860" s="1034"/>
      <c r="R860" s="1034"/>
      <c r="S860" s="1034"/>
      <c r="T860" s="1034"/>
      <c r="U860" s="1034"/>
      <c r="V860" s="1034"/>
      <c r="W860" s="1034"/>
      <c r="X860" s="1034"/>
      <c r="Y860" s="1034"/>
      <c r="Z860" s="1034"/>
      <c r="AA860" s="1034"/>
      <c r="AB860" s="1034"/>
      <c r="AC860" s="1034"/>
      <c r="AD860" s="1034"/>
      <c r="AE860" s="1034"/>
      <c r="AF860" s="1034"/>
      <c r="AG860" s="1034"/>
      <c r="AH860" s="1034"/>
      <c r="AI860" s="1034"/>
      <c r="AJ860" s="1034"/>
      <c r="AK860" s="1034"/>
      <c r="AL860" s="1034"/>
      <c r="AM860" s="1034"/>
      <c r="AN860" s="1034"/>
      <c r="AO860" s="1034"/>
      <c r="AP860" s="1034"/>
      <c r="AQ860" s="1034"/>
      <c r="AR860" s="1034"/>
      <c r="AS860" s="1034"/>
      <c r="AT860" s="1034"/>
      <c r="AU860" s="1034"/>
      <c r="AV860" s="1034"/>
      <c r="AW860" s="1034"/>
      <c r="AX860" s="1034"/>
      <c r="AY860" s="1034"/>
      <c r="AZ860" s="1034"/>
      <c r="BA860" s="1034"/>
      <c r="BB860" s="1034"/>
      <c r="BC860" s="1034"/>
      <c r="BD860" s="1034"/>
      <c r="BE860" s="1034"/>
      <c r="BF860" s="1034"/>
      <c r="BG860" s="1034"/>
      <c r="BH860" s="1034"/>
    </row>
    <row r="861" spans="1:60" s="2" customFormat="1">
      <c r="A861" s="1148"/>
      <c r="B861" s="1034"/>
      <c r="C861" s="1034"/>
      <c r="D861" s="1034"/>
      <c r="E861" s="1034"/>
      <c r="F861" s="1034"/>
      <c r="G861" s="1034"/>
      <c r="H861" s="1034"/>
      <c r="I861" s="1034"/>
      <c r="J861" s="1034"/>
      <c r="K861" s="1034"/>
      <c r="L861" s="1034"/>
      <c r="M861" s="1034"/>
      <c r="N861" s="1034"/>
      <c r="O861" s="1034"/>
      <c r="P861" s="1034"/>
      <c r="Q861" s="1034"/>
      <c r="R861" s="1034"/>
      <c r="S861" s="1034"/>
      <c r="T861" s="1034"/>
      <c r="U861" s="1034"/>
      <c r="V861" s="1034"/>
      <c r="W861" s="1034"/>
      <c r="X861" s="1034"/>
      <c r="Y861" s="1034"/>
      <c r="Z861" s="1034"/>
      <c r="AA861" s="1034"/>
      <c r="AB861" s="1034"/>
      <c r="AC861" s="1034"/>
      <c r="AD861" s="1034"/>
      <c r="AE861" s="1034"/>
      <c r="AF861" s="1034"/>
      <c r="AG861" s="1034"/>
      <c r="AH861" s="1034"/>
      <c r="AI861" s="1034"/>
      <c r="AJ861" s="1034"/>
      <c r="AK861" s="1034"/>
      <c r="AL861" s="1034"/>
      <c r="AM861" s="1034"/>
      <c r="AN861" s="1034"/>
      <c r="AO861" s="1034"/>
      <c r="AP861" s="1034"/>
      <c r="AQ861" s="1034"/>
      <c r="AR861" s="1034"/>
      <c r="AS861" s="1034"/>
      <c r="AT861" s="1034"/>
      <c r="AU861" s="1034"/>
      <c r="AV861" s="1034"/>
      <c r="AW861" s="1034"/>
      <c r="AX861" s="1034"/>
      <c r="AY861" s="1034"/>
      <c r="AZ861" s="1034"/>
      <c r="BA861" s="1034"/>
      <c r="BB861" s="1034"/>
      <c r="BC861" s="1034"/>
      <c r="BD861" s="1034"/>
      <c r="BE861" s="1034"/>
      <c r="BF861" s="1034"/>
      <c r="BG861" s="1034"/>
      <c r="BH861" s="1034"/>
    </row>
    <row r="862" spans="1:60" s="2" customFormat="1">
      <c r="A862" s="1148"/>
      <c r="B862" s="1034"/>
      <c r="C862" s="1034"/>
      <c r="D862" s="1034"/>
      <c r="E862" s="1034"/>
      <c r="F862" s="1034"/>
      <c r="G862" s="1034"/>
      <c r="H862" s="1034"/>
      <c r="I862" s="1034"/>
      <c r="J862" s="1034"/>
      <c r="K862" s="1034"/>
      <c r="L862" s="1034"/>
      <c r="M862" s="1034"/>
      <c r="N862" s="1034"/>
      <c r="O862" s="1034"/>
      <c r="P862" s="1034"/>
      <c r="Q862" s="1034"/>
      <c r="R862" s="1034"/>
      <c r="S862" s="1034"/>
      <c r="T862" s="1034"/>
      <c r="U862" s="1034"/>
      <c r="V862" s="1034"/>
      <c r="W862" s="1034"/>
      <c r="X862" s="1034"/>
      <c r="Y862" s="1034"/>
      <c r="Z862" s="1034"/>
      <c r="AA862" s="1034"/>
      <c r="AB862" s="1034"/>
      <c r="AC862" s="1034"/>
      <c r="AD862" s="1034"/>
      <c r="AE862" s="1034"/>
      <c r="AF862" s="1034"/>
      <c r="AG862" s="1034"/>
      <c r="AH862" s="1034"/>
      <c r="AI862" s="1034"/>
      <c r="AJ862" s="1034"/>
      <c r="AK862" s="1034"/>
      <c r="AL862" s="1034"/>
      <c r="AM862" s="1034"/>
      <c r="AN862" s="1034"/>
      <c r="AO862" s="1034"/>
      <c r="AP862" s="1034"/>
      <c r="AQ862" s="1034"/>
      <c r="AR862" s="1034"/>
      <c r="AS862" s="1034"/>
      <c r="AT862" s="1034"/>
      <c r="AU862" s="1034"/>
      <c r="AV862" s="1034"/>
      <c r="AW862" s="1034"/>
      <c r="AX862" s="1034"/>
      <c r="AY862" s="1034"/>
      <c r="AZ862" s="1034"/>
      <c r="BA862" s="1034"/>
      <c r="BB862" s="1034"/>
      <c r="BC862" s="1034"/>
      <c r="BD862" s="1034"/>
      <c r="BE862" s="1034"/>
      <c r="BF862" s="1034"/>
      <c r="BG862" s="1034"/>
      <c r="BH862" s="1034"/>
    </row>
    <row r="863" spans="1:60" s="2" customFormat="1">
      <c r="A863" s="1148"/>
      <c r="B863" s="1034"/>
      <c r="C863" s="1034"/>
      <c r="D863" s="1034"/>
      <c r="E863" s="1034"/>
      <c r="F863" s="1034"/>
      <c r="G863" s="1034"/>
      <c r="H863" s="1034"/>
      <c r="I863" s="1034"/>
      <c r="J863" s="1034"/>
      <c r="K863" s="1034"/>
      <c r="L863" s="1034"/>
      <c r="M863" s="1034"/>
      <c r="N863" s="1034"/>
      <c r="O863" s="1034"/>
      <c r="P863" s="1034"/>
      <c r="Q863" s="1034"/>
      <c r="R863" s="1034"/>
      <c r="S863" s="1034"/>
      <c r="T863" s="1034"/>
      <c r="U863" s="1034"/>
      <c r="V863" s="1034"/>
      <c r="W863" s="1034"/>
      <c r="X863" s="1034"/>
      <c r="Y863" s="1034"/>
      <c r="Z863" s="1034"/>
      <c r="AA863" s="1034"/>
      <c r="AB863" s="1034"/>
      <c r="AC863" s="1034"/>
      <c r="AD863" s="1034"/>
      <c r="AE863" s="1034"/>
      <c r="AF863" s="1034"/>
      <c r="AG863" s="1034"/>
      <c r="AH863" s="1034"/>
      <c r="AI863" s="1034"/>
      <c r="AJ863" s="1034"/>
      <c r="AK863" s="1034"/>
      <c r="AL863" s="1034"/>
      <c r="AM863" s="1034"/>
      <c r="AN863" s="1034"/>
      <c r="AO863" s="1034"/>
      <c r="AP863" s="1034"/>
      <c r="AQ863" s="1034"/>
      <c r="AR863" s="1034"/>
      <c r="AS863" s="1034"/>
      <c r="AT863" s="1034"/>
      <c r="AU863" s="1034"/>
      <c r="AV863" s="1034"/>
      <c r="AW863" s="1034"/>
      <c r="AX863" s="1034"/>
      <c r="AY863" s="1034"/>
      <c r="AZ863" s="1034"/>
      <c r="BA863" s="1034"/>
      <c r="BB863" s="1034"/>
      <c r="BC863" s="1034"/>
      <c r="BD863" s="1034"/>
      <c r="BE863" s="1034"/>
      <c r="BF863" s="1034"/>
      <c r="BG863" s="1034"/>
      <c r="BH863" s="1034"/>
    </row>
    <row r="864" spans="1:60" s="2" customFormat="1">
      <c r="A864" s="1148"/>
      <c r="B864" s="1034"/>
      <c r="C864" s="1034"/>
      <c r="D864" s="1034"/>
      <c r="E864" s="1034"/>
      <c r="F864" s="1034"/>
      <c r="G864" s="1034"/>
      <c r="H864" s="1034"/>
      <c r="I864" s="1034"/>
      <c r="J864" s="1034"/>
      <c r="K864" s="1034"/>
      <c r="L864" s="1034"/>
      <c r="M864" s="1034"/>
      <c r="N864" s="1034"/>
      <c r="O864" s="1034"/>
      <c r="P864" s="1034"/>
      <c r="Q864" s="1034"/>
      <c r="R864" s="1034"/>
      <c r="S864" s="1034"/>
      <c r="T864" s="1034"/>
      <c r="U864" s="1034"/>
      <c r="V864" s="1034"/>
      <c r="W864" s="1034"/>
      <c r="X864" s="1034"/>
      <c r="Y864" s="1034"/>
      <c r="Z864" s="1034"/>
      <c r="AA864" s="1034"/>
      <c r="AB864" s="1034"/>
      <c r="AC864" s="1034"/>
      <c r="AD864" s="1034"/>
      <c r="AE864" s="1034"/>
      <c r="AF864" s="1034"/>
      <c r="AG864" s="1034"/>
      <c r="AH864" s="1034"/>
      <c r="AI864" s="1034"/>
      <c r="AJ864" s="1034"/>
      <c r="AK864" s="1034"/>
      <c r="AL864" s="1034"/>
      <c r="AM864" s="1034"/>
      <c r="AN864" s="1034"/>
      <c r="AO864" s="1034"/>
      <c r="AP864" s="1034"/>
      <c r="AQ864" s="1034"/>
      <c r="AR864" s="1034"/>
      <c r="AS864" s="1034"/>
      <c r="AT864" s="1034"/>
      <c r="AU864" s="1034"/>
      <c r="AV864" s="1034"/>
      <c r="AW864" s="1034"/>
      <c r="AX864" s="1034"/>
      <c r="AY864" s="1034"/>
      <c r="AZ864" s="1034"/>
      <c r="BA864" s="1034"/>
      <c r="BB864" s="1034"/>
      <c r="BC864" s="1034"/>
      <c r="BD864" s="1034"/>
      <c r="BE864" s="1034"/>
      <c r="BF864" s="1034"/>
      <c r="BG864" s="1034"/>
      <c r="BH864" s="1034"/>
    </row>
    <row r="865" spans="1:60" s="2" customFormat="1">
      <c r="A865" s="1148"/>
      <c r="B865" s="1034"/>
      <c r="C865" s="1034"/>
      <c r="D865" s="1034"/>
      <c r="E865" s="1034"/>
      <c r="F865" s="1034"/>
      <c r="G865" s="1034"/>
      <c r="H865" s="1034"/>
      <c r="I865" s="1034"/>
      <c r="J865" s="1034"/>
      <c r="K865" s="1034"/>
      <c r="L865" s="1034"/>
      <c r="M865" s="1034"/>
      <c r="N865" s="1034"/>
      <c r="O865" s="1034"/>
      <c r="P865" s="1034"/>
      <c r="Q865" s="1034"/>
      <c r="R865" s="1034"/>
      <c r="S865" s="1034"/>
      <c r="T865" s="1034"/>
      <c r="U865" s="1034"/>
      <c r="V865" s="1034"/>
      <c r="W865" s="1034"/>
      <c r="X865" s="1034"/>
      <c r="Y865" s="1034"/>
      <c r="Z865" s="1034"/>
      <c r="AA865" s="1034"/>
      <c r="AB865" s="1034"/>
      <c r="AC865" s="1034"/>
      <c r="AD865" s="1034"/>
      <c r="AE865" s="1034"/>
      <c r="AF865" s="1034"/>
      <c r="AG865" s="1034"/>
      <c r="AH865" s="1034"/>
      <c r="AI865" s="1034"/>
      <c r="AJ865" s="1034"/>
      <c r="AK865" s="1034"/>
      <c r="AL865" s="1034"/>
      <c r="AM865" s="1034"/>
      <c r="AN865" s="1034"/>
      <c r="AO865" s="1034"/>
      <c r="AP865" s="1034"/>
      <c r="AQ865" s="1034"/>
      <c r="AR865" s="1034"/>
      <c r="AS865" s="1034"/>
      <c r="AT865" s="1034"/>
      <c r="AU865" s="1034"/>
      <c r="AV865" s="1034"/>
      <c r="AW865" s="1034"/>
      <c r="AX865" s="1034"/>
      <c r="AY865" s="1034"/>
      <c r="AZ865" s="1034"/>
      <c r="BA865" s="1034"/>
      <c r="BB865" s="1034"/>
      <c r="BC865" s="1034"/>
      <c r="BD865" s="1034"/>
      <c r="BE865" s="1034"/>
      <c r="BF865" s="1034"/>
      <c r="BG865" s="1034"/>
      <c r="BH865" s="1034"/>
    </row>
    <row r="866" spans="1:60" s="2" customFormat="1">
      <c r="A866" s="1148"/>
      <c r="B866" s="1034"/>
      <c r="C866" s="1034"/>
      <c r="D866" s="1034"/>
      <c r="E866" s="1034"/>
      <c r="F866" s="1034"/>
      <c r="G866" s="1034"/>
      <c r="H866" s="1034"/>
      <c r="I866" s="1034"/>
      <c r="J866" s="1034"/>
      <c r="K866" s="1034"/>
      <c r="L866" s="1034"/>
      <c r="M866" s="1034"/>
      <c r="N866" s="1034"/>
      <c r="O866" s="1034"/>
      <c r="P866" s="1034"/>
      <c r="Q866" s="1034"/>
      <c r="R866" s="1034"/>
      <c r="S866" s="1034"/>
      <c r="T866" s="1034"/>
      <c r="U866" s="1034"/>
      <c r="V866" s="1034"/>
      <c r="W866" s="1034"/>
      <c r="X866" s="1034"/>
      <c r="Y866" s="1034"/>
      <c r="Z866" s="1034"/>
      <c r="AA866" s="1034"/>
      <c r="AB866" s="1034"/>
      <c r="AC866" s="1034"/>
      <c r="AD866" s="1034"/>
      <c r="AE866" s="1034"/>
      <c r="AF866" s="1034"/>
      <c r="AG866" s="1034"/>
      <c r="AH866" s="1034"/>
      <c r="AI866" s="1034"/>
      <c r="AJ866" s="1034"/>
      <c r="AK866" s="1034"/>
      <c r="AL866" s="1034"/>
      <c r="AM866" s="1034"/>
      <c r="AN866" s="1034"/>
      <c r="AO866" s="1034"/>
      <c r="AP866" s="1034"/>
      <c r="AQ866" s="1034"/>
      <c r="AR866" s="1034"/>
      <c r="AS866" s="1034"/>
      <c r="AT866" s="1034"/>
      <c r="AU866" s="1034"/>
      <c r="AV866" s="1034"/>
      <c r="AW866" s="1034"/>
      <c r="AX866" s="1034"/>
      <c r="AY866" s="1034"/>
      <c r="AZ866" s="1034"/>
      <c r="BA866" s="1034"/>
      <c r="BB866" s="1034"/>
      <c r="BC866" s="1034"/>
      <c r="BD866" s="1034"/>
      <c r="BE866" s="1034"/>
      <c r="BF866" s="1034"/>
      <c r="BG866" s="1034"/>
      <c r="BH866" s="1034"/>
    </row>
    <row r="867" spans="1:60" s="2" customFormat="1">
      <c r="A867" s="1148"/>
      <c r="B867" s="1034"/>
      <c r="C867" s="1034"/>
      <c r="D867" s="1034"/>
      <c r="E867" s="1034"/>
      <c r="F867" s="1034"/>
      <c r="G867" s="1034"/>
      <c r="H867" s="1034"/>
      <c r="I867" s="1034"/>
      <c r="J867" s="1034"/>
      <c r="K867" s="1034"/>
      <c r="L867" s="1034"/>
      <c r="M867" s="1034"/>
      <c r="N867" s="1034"/>
      <c r="O867" s="1034"/>
      <c r="P867" s="1034"/>
      <c r="Q867" s="1034"/>
      <c r="R867" s="1034"/>
      <c r="S867" s="1034"/>
      <c r="T867" s="1034"/>
      <c r="U867" s="1034"/>
      <c r="V867" s="1034"/>
      <c r="W867" s="1034"/>
      <c r="X867" s="1034"/>
      <c r="Y867" s="1034"/>
      <c r="Z867" s="1034"/>
      <c r="AA867" s="1034"/>
      <c r="AB867" s="1034"/>
      <c r="AC867" s="1034"/>
      <c r="AD867" s="1034"/>
      <c r="AE867" s="1034"/>
      <c r="AF867" s="1034"/>
      <c r="AG867" s="1034"/>
      <c r="AH867" s="1034"/>
      <c r="AI867" s="1034"/>
      <c r="AJ867" s="1034"/>
      <c r="AK867" s="1034"/>
      <c r="AL867" s="1034"/>
      <c r="AM867" s="1034"/>
      <c r="AN867" s="1034"/>
      <c r="AO867" s="1034"/>
      <c r="AP867" s="1034"/>
      <c r="AQ867" s="1034"/>
      <c r="AR867" s="1034"/>
      <c r="AS867" s="1034"/>
      <c r="AT867" s="1034"/>
      <c r="AU867" s="1034"/>
      <c r="AV867" s="1034"/>
      <c r="AW867" s="1034"/>
      <c r="AX867" s="1034"/>
      <c r="AY867" s="1034"/>
      <c r="AZ867" s="1034"/>
      <c r="BA867" s="1034"/>
      <c r="BB867" s="1034"/>
      <c r="BC867" s="1034"/>
      <c r="BD867" s="1034"/>
      <c r="BE867" s="1034"/>
      <c r="BF867" s="1034"/>
      <c r="BG867" s="1034"/>
      <c r="BH867" s="1034"/>
    </row>
    <row r="868" spans="1:60" s="2" customFormat="1">
      <c r="A868" s="1148"/>
      <c r="B868" s="1034"/>
      <c r="C868" s="1034"/>
      <c r="D868" s="1034"/>
      <c r="E868" s="1034"/>
      <c r="F868" s="1034"/>
      <c r="G868" s="1034"/>
      <c r="H868" s="1034"/>
      <c r="I868" s="1034"/>
      <c r="J868" s="1034"/>
      <c r="K868" s="1034"/>
      <c r="L868" s="1034"/>
      <c r="M868" s="1034"/>
      <c r="N868" s="1034"/>
      <c r="O868" s="1034"/>
      <c r="P868" s="1034"/>
      <c r="Q868" s="1034"/>
      <c r="R868" s="1034"/>
      <c r="S868" s="1034"/>
      <c r="T868" s="1034"/>
      <c r="U868" s="1034"/>
      <c r="V868" s="1034"/>
      <c r="W868" s="1034"/>
      <c r="X868" s="1034"/>
      <c r="Y868" s="1034"/>
      <c r="Z868" s="1034"/>
      <c r="AA868" s="1034"/>
      <c r="AB868" s="1034"/>
      <c r="AC868" s="1034"/>
      <c r="AD868" s="1034"/>
      <c r="AE868" s="1034"/>
      <c r="AF868" s="1034"/>
      <c r="AG868" s="1034"/>
      <c r="AH868" s="1034"/>
      <c r="AI868" s="1034"/>
      <c r="AJ868" s="1034"/>
      <c r="AK868" s="1034"/>
      <c r="AL868" s="1034"/>
      <c r="AM868" s="1034"/>
      <c r="AN868" s="1034"/>
      <c r="AO868" s="1034"/>
      <c r="AP868" s="1034"/>
      <c r="AQ868" s="1034"/>
      <c r="AR868" s="1034"/>
      <c r="AS868" s="1034"/>
      <c r="AT868" s="1034"/>
      <c r="AU868" s="1034"/>
      <c r="AV868" s="1034"/>
      <c r="AW868" s="1034"/>
      <c r="AX868" s="1034"/>
      <c r="AY868" s="1034"/>
      <c r="AZ868" s="1034"/>
      <c r="BA868" s="1034"/>
      <c r="BB868" s="1034"/>
      <c r="BC868" s="1034"/>
      <c r="BD868" s="1034"/>
      <c r="BE868" s="1034"/>
      <c r="BF868" s="1034"/>
      <c r="BG868" s="1034"/>
      <c r="BH868" s="1034"/>
    </row>
    <row r="869" spans="1:60" s="2" customFormat="1">
      <c r="A869" s="1148"/>
      <c r="B869" s="1034"/>
      <c r="C869" s="1034"/>
      <c r="D869" s="1034"/>
      <c r="E869" s="1034"/>
      <c r="F869" s="1034"/>
      <c r="G869" s="1034"/>
      <c r="H869" s="1034"/>
      <c r="I869" s="1034"/>
      <c r="J869" s="1034"/>
      <c r="K869" s="1034"/>
      <c r="L869" s="1034"/>
      <c r="M869" s="1034"/>
      <c r="N869" s="1034"/>
      <c r="O869" s="1034"/>
      <c r="P869" s="1034"/>
      <c r="Q869" s="1034"/>
      <c r="R869" s="1034"/>
      <c r="S869" s="1034"/>
      <c r="T869" s="1034"/>
      <c r="U869" s="1034"/>
      <c r="V869" s="1034"/>
      <c r="W869" s="1034"/>
      <c r="X869" s="1034"/>
      <c r="Y869" s="1034"/>
      <c r="Z869" s="1034"/>
      <c r="AA869" s="1034"/>
      <c r="AB869" s="1034"/>
      <c r="AC869" s="1034"/>
      <c r="AD869" s="1034"/>
      <c r="AE869" s="1034"/>
      <c r="AF869" s="1034"/>
      <c r="AG869" s="1034"/>
      <c r="AH869" s="1034"/>
      <c r="AI869" s="1034"/>
      <c r="AJ869" s="1034"/>
      <c r="AK869" s="1034"/>
      <c r="AL869" s="1034"/>
      <c r="AM869" s="1034"/>
      <c r="AN869" s="1034"/>
      <c r="AO869" s="1034"/>
      <c r="AP869" s="1034"/>
      <c r="AQ869" s="1034"/>
      <c r="AR869" s="1034"/>
      <c r="AS869" s="1034"/>
      <c r="AT869" s="1034"/>
      <c r="AU869" s="1034"/>
      <c r="AV869" s="1034"/>
      <c r="AW869" s="1034"/>
      <c r="AX869" s="1034"/>
      <c r="AY869" s="1034"/>
      <c r="AZ869" s="1034"/>
      <c r="BA869" s="1034"/>
      <c r="BB869" s="1034"/>
      <c r="BC869" s="1034"/>
      <c r="BD869" s="1034"/>
      <c r="BE869" s="1034"/>
      <c r="BF869" s="1034"/>
      <c r="BG869" s="1034"/>
      <c r="BH869" s="1034"/>
    </row>
    <row r="870" spans="1:60" s="2" customFormat="1">
      <c r="A870" s="1148"/>
      <c r="B870" s="1034"/>
      <c r="C870" s="1034"/>
      <c r="D870" s="1034"/>
      <c r="E870" s="1034"/>
      <c r="F870" s="1034"/>
      <c r="G870" s="1034"/>
      <c r="H870" s="1034"/>
      <c r="I870" s="1034"/>
      <c r="J870" s="1034"/>
      <c r="K870" s="1034"/>
      <c r="L870" s="1034"/>
      <c r="M870" s="1034"/>
      <c r="N870" s="1034"/>
      <c r="O870" s="1034"/>
      <c r="P870" s="1034"/>
      <c r="Q870" s="1034"/>
      <c r="R870" s="1034"/>
      <c r="S870" s="1034"/>
      <c r="T870" s="1034"/>
      <c r="U870" s="1034"/>
      <c r="V870" s="1034"/>
      <c r="W870" s="1034"/>
      <c r="X870" s="1034"/>
      <c r="Y870" s="1034"/>
      <c r="Z870" s="1034"/>
      <c r="AA870" s="1034"/>
      <c r="AB870" s="1034"/>
      <c r="AC870" s="1034"/>
      <c r="AD870" s="1034"/>
      <c r="AE870" s="1034"/>
      <c r="AF870" s="1034"/>
      <c r="AG870" s="1034"/>
      <c r="AH870" s="1034"/>
      <c r="AI870" s="1034"/>
      <c r="AJ870" s="1034"/>
      <c r="AK870" s="1034"/>
      <c r="AL870" s="1034"/>
      <c r="AM870" s="1034"/>
      <c r="AN870" s="1034"/>
      <c r="AO870" s="1034"/>
      <c r="AP870" s="1034"/>
      <c r="AQ870" s="1034"/>
      <c r="AR870" s="1034"/>
      <c r="AS870" s="1034"/>
      <c r="AT870" s="1034"/>
      <c r="AU870" s="1034"/>
      <c r="AV870" s="1034"/>
      <c r="AW870" s="1034"/>
      <c r="AX870" s="1034"/>
      <c r="AY870" s="1034"/>
      <c r="AZ870" s="1034"/>
      <c r="BA870" s="1034"/>
      <c r="BB870" s="1034"/>
      <c r="BC870" s="1034"/>
      <c r="BD870" s="1034"/>
      <c r="BE870" s="1034"/>
      <c r="BF870" s="1034"/>
      <c r="BG870" s="1034"/>
      <c r="BH870" s="1034"/>
    </row>
    <row r="871" spans="1:60" s="2" customFormat="1">
      <c r="A871" s="1148"/>
      <c r="B871" s="1034"/>
      <c r="C871" s="1034"/>
      <c r="D871" s="1034"/>
      <c r="E871" s="1034"/>
      <c r="F871" s="1034"/>
      <c r="G871" s="1034"/>
      <c r="H871" s="1034"/>
      <c r="I871" s="1034"/>
      <c r="J871" s="1034"/>
      <c r="K871" s="1034"/>
      <c r="L871" s="1034"/>
      <c r="M871" s="1034"/>
      <c r="N871" s="1034"/>
      <c r="O871" s="1034"/>
      <c r="P871" s="1034"/>
      <c r="Q871" s="1034"/>
      <c r="R871" s="1034"/>
      <c r="S871" s="1034"/>
      <c r="T871" s="1034"/>
      <c r="U871" s="1034"/>
      <c r="V871" s="1034"/>
      <c r="W871" s="1034"/>
      <c r="X871" s="1034"/>
      <c r="Y871" s="1034"/>
      <c r="Z871" s="1034"/>
      <c r="AA871" s="1034"/>
      <c r="AB871" s="1034"/>
      <c r="AC871" s="1034"/>
      <c r="AD871" s="1034"/>
      <c r="AE871" s="1034"/>
      <c r="AF871" s="1034"/>
      <c r="AG871" s="1034"/>
      <c r="AH871" s="1034"/>
      <c r="AI871" s="1034"/>
      <c r="AJ871" s="1034"/>
      <c r="AK871" s="1034"/>
      <c r="AL871" s="1034"/>
      <c r="AM871" s="1034"/>
      <c r="AN871" s="1034"/>
      <c r="AO871" s="1034"/>
      <c r="AP871" s="1034"/>
      <c r="AQ871" s="1034"/>
      <c r="AR871" s="1034"/>
      <c r="AS871" s="1034"/>
      <c r="AT871" s="1034"/>
      <c r="AU871" s="1034"/>
      <c r="AV871" s="1034"/>
      <c r="AW871" s="1034"/>
      <c r="AX871" s="1034"/>
      <c r="AY871" s="1034"/>
      <c r="AZ871" s="1034"/>
      <c r="BA871" s="1034"/>
      <c r="BB871" s="1034"/>
      <c r="BC871" s="1034"/>
      <c r="BD871" s="1034"/>
      <c r="BE871" s="1034"/>
      <c r="BF871" s="1034"/>
      <c r="BG871" s="1034"/>
      <c r="BH871" s="1034"/>
    </row>
    <row r="872" spans="1:60" s="2" customFormat="1">
      <c r="A872" s="1148"/>
      <c r="B872" s="1034"/>
      <c r="C872" s="1034"/>
      <c r="D872" s="1034"/>
      <c r="E872" s="1034"/>
      <c r="F872" s="1034"/>
      <c r="G872" s="1034"/>
      <c r="H872" s="1034"/>
      <c r="I872" s="1034"/>
      <c r="J872" s="1034"/>
      <c r="K872" s="1034"/>
      <c r="L872" s="1034"/>
      <c r="M872" s="1034"/>
      <c r="N872" s="1034"/>
      <c r="O872" s="1034"/>
      <c r="P872" s="1034"/>
      <c r="Q872" s="1034"/>
      <c r="R872" s="1034"/>
      <c r="S872" s="1034"/>
      <c r="T872" s="1034"/>
      <c r="U872" s="1034"/>
      <c r="V872" s="1034"/>
      <c r="W872" s="1034"/>
      <c r="X872" s="1034"/>
      <c r="Y872" s="1034"/>
      <c r="Z872" s="1034"/>
      <c r="AA872" s="1034"/>
      <c r="AB872" s="1034"/>
      <c r="AC872" s="1034"/>
      <c r="AD872" s="1034"/>
      <c r="AE872" s="1034"/>
      <c r="AF872" s="1034"/>
      <c r="AG872" s="1034"/>
      <c r="AH872" s="1034"/>
      <c r="AI872" s="1034"/>
      <c r="AJ872" s="1034"/>
      <c r="AK872" s="1034"/>
      <c r="AL872" s="1034"/>
      <c r="AM872" s="1034"/>
      <c r="AN872" s="1034"/>
      <c r="AO872" s="1034"/>
      <c r="AP872" s="1034"/>
      <c r="AQ872" s="1034"/>
      <c r="AR872" s="1034"/>
      <c r="AS872" s="1034"/>
      <c r="AT872" s="1034"/>
      <c r="AU872" s="1034"/>
      <c r="AV872" s="1034"/>
      <c r="AW872" s="1034"/>
      <c r="AX872" s="1034"/>
      <c r="AY872" s="1034"/>
      <c r="AZ872" s="1034"/>
      <c r="BA872" s="1034"/>
      <c r="BB872" s="1034"/>
      <c r="BC872" s="1034"/>
      <c r="BD872" s="1034"/>
      <c r="BE872" s="1034"/>
      <c r="BF872" s="1034"/>
      <c r="BG872" s="1034"/>
      <c r="BH872" s="1034"/>
    </row>
    <row r="873" spans="1:60" s="2" customFormat="1">
      <c r="A873" s="1148"/>
      <c r="B873" s="1034"/>
      <c r="C873" s="1034"/>
      <c r="D873" s="1034"/>
      <c r="E873" s="1034"/>
      <c r="F873" s="1034"/>
      <c r="G873" s="1034"/>
      <c r="H873" s="1034"/>
      <c r="I873" s="1034"/>
      <c r="J873" s="1034"/>
      <c r="K873" s="1034"/>
      <c r="L873" s="1034"/>
      <c r="M873" s="1034"/>
      <c r="N873" s="1034"/>
      <c r="O873" s="1034"/>
      <c r="P873" s="1034"/>
      <c r="Q873" s="1034"/>
      <c r="R873" s="1034"/>
      <c r="S873" s="1034"/>
      <c r="T873" s="1034"/>
      <c r="U873" s="1034"/>
      <c r="V873" s="1034"/>
      <c r="W873" s="1034"/>
      <c r="X873" s="1034"/>
      <c r="Y873" s="1034"/>
      <c r="Z873" s="1034"/>
      <c r="AA873" s="1034"/>
      <c r="AB873" s="1034"/>
      <c r="AC873" s="1034"/>
      <c r="AD873" s="1034"/>
      <c r="AE873" s="1034"/>
      <c r="AF873" s="1034"/>
      <c r="AG873" s="1034"/>
      <c r="AH873" s="1034"/>
      <c r="AI873" s="1034"/>
      <c r="AJ873" s="1034"/>
      <c r="AK873" s="1034"/>
      <c r="AL873" s="1034"/>
      <c r="AM873" s="1034"/>
      <c r="AN873" s="1034"/>
      <c r="AO873" s="1034"/>
      <c r="AP873" s="1034"/>
      <c r="AQ873" s="1034"/>
      <c r="AR873" s="1034"/>
      <c r="AS873" s="1034"/>
      <c r="AT873" s="1034"/>
      <c r="AU873" s="1034"/>
      <c r="AV873" s="1034"/>
      <c r="AW873" s="1034"/>
      <c r="AX873" s="1034"/>
      <c r="AY873" s="1034"/>
      <c r="AZ873" s="1034"/>
      <c r="BA873" s="1034"/>
      <c r="BB873" s="1034"/>
      <c r="BC873" s="1034"/>
      <c r="BD873" s="1034"/>
      <c r="BE873" s="1034"/>
      <c r="BF873" s="1034"/>
      <c r="BG873" s="1034"/>
      <c r="BH873" s="1034"/>
    </row>
    <row r="874" spans="1:60" s="2" customFormat="1">
      <c r="A874" s="1148"/>
      <c r="B874" s="1034"/>
      <c r="C874" s="1034"/>
      <c r="D874" s="1034"/>
      <c r="E874" s="1034"/>
      <c r="F874" s="1034"/>
      <c r="G874" s="1034"/>
      <c r="H874" s="1034"/>
      <c r="I874" s="1034"/>
      <c r="J874" s="1034"/>
      <c r="K874" s="1034"/>
      <c r="L874" s="1034"/>
      <c r="M874" s="1034"/>
      <c r="N874" s="1034"/>
      <c r="O874" s="1034"/>
      <c r="P874" s="1034"/>
      <c r="Q874" s="1034"/>
      <c r="R874" s="1034"/>
      <c r="S874" s="1034"/>
      <c r="T874" s="1034"/>
      <c r="U874" s="1034"/>
      <c r="V874" s="1034"/>
      <c r="W874" s="1034"/>
      <c r="X874" s="1034"/>
      <c r="Y874" s="1034"/>
      <c r="Z874" s="1034"/>
      <c r="AA874" s="1034"/>
      <c r="AB874" s="1034"/>
      <c r="AC874" s="1034"/>
      <c r="AD874" s="1034"/>
      <c r="AE874" s="1034"/>
      <c r="AF874" s="1034"/>
      <c r="AG874" s="1034"/>
      <c r="AH874" s="1034"/>
      <c r="AI874" s="1034"/>
      <c r="AJ874" s="1034"/>
      <c r="AK874" s="1034"/>
      <c r="AL874" s="1034"/>
      <c r="AM874" s="1034"/>
      <c r="AN874" s="1034"/>
      <c r="AO874" s="1034"/>
      <c r="AP874" s="1034"/>
      <c r="AQ874" s="1034"/>
      <c r="AR874" s="1034"/>
      <c r="AS874" s="1034"/>
      <c r="AT874" s="1034"/>
      <c r="AU874" s="1034"/>
      <c r="AV874" s="1034"/>
      <c r="AW874" s="1034"/>
      <c r="AX874" s="1034"/>
      <c r="AY874" s="1034"/>
      <c r="AZ874" s="1034"/>
      <c r="BA874" s="1034"/>
      <c r="BB874" s="1034"/>
      <c r="BC874" s="1034"/>
      <c r="BD874" s="1034"/>
      <c r="BE874" s="1034"/>
      <c r="BF874" s="1034"/>
      <c r="BG874" s="1034"/>
      <c r="BH874" s="1034"/>
    </row>
    <row r="875" spans="1:60" s="2" customFormat="1">
      <c r="A875" s="1148"/>
      <c r="B875" s="1034"/>
      <c r="C875" s="1034"/>
      <c r="D875" s="1034"/>
      <c r="E875" s="1034"/>
      <c r="F875" s="1034"/>
      <c r="G875" s="1034"/>
      <c r="H875" s="1034"/>
      <c r="I875" s="1034"/>
      <c r="J875" s="1034"/>
      <c r="K875" s="1034"/>
      <c r="L875" s="1034"/>
      <c r="M875" s="1034"/>
      <c r="N875" s="1034"/>
      <c r="O875" s="1034"/>
      <c r="P875" s="1034"/>
      <c r="Q875" s="1034"/>
      <c r="R875" s="1034"/>
      <c r="S875" s="1034"/>
      <c r="T875" s="1034"/>
      <c r="U875" s="1034"/>
      <c r="V875" s="1034"/>
      <c r="W875" s="1034"/>
      <c r="X875" s="1034"/>
      <c r="Y875" s="1034"/>
      <c r="Z875" s="1034"/>
      <c r="AA875" s="1034"/>
      <c r="AB875" s="1034"/>
      <c r="AC875" s="1034"/>
      <c r="AD875" s="1034"/>
      <c r="AE875" s="1034"/>
      <c r="AF875" s="1034"/>
      <c r="AG875" s="1034"/>
      <c r="AH875" s="1034"/>
      <c r="AI875" s="1034"/>
      <c r="AJ875" s="1034"/>
      <c r="AK875" s="1034"/>
      <c r="AL875" s="1034"/>
      <c r="AM875" s="1034"/>
      <c r="AN875" s="1034"/>
      <c r="AO875" s="1034"/>
      <c r="AP875" s="1034"/>
      <c r="AQ875" s="1034"/>
      <c r="AR875" s="1034"/>
      <c r="AS875" s="1034"/>
      <c r="AT875" s="1034"/>
      <c r="AU875" s="1034"/>
      <c r="AV875" s="1034"/>
      <c r="AW875" s="1034"/>
      <c r="AX875" s="1034"/>
      <c r="AY875" s="1034"/>
      <c r="AZ875" s="1034"/>
      <c r="BA875" s="1034"/>
      <c r="BB875" s="1034"/>
      <c r="BC875" s="1034"/>
      <c r="BD875" s="1034"/>
      <c r="BE875" s="1034"/>
      <c r="BF875" s="1034"/>
      <c r="BG875" s="1034"/>
      <c r="BH875" s="1034"/>
    </row>
    <row r="876" spans="1:60" s="2" customFormat="1">
      <c r="A876" s="1148"/>
      <c r="B876" s="1034"/>
      <c r="C876" s="1034"/>
      <c r="D876" s="1034"/>
      <c r="E876" s="1034"/>
      <c r="F876" s="1034"/>
      <c r="G876" s="1034"/>
      <c r="H876" s="1034"/>
      <c r="I876" s="1034"/>
      <c r="J876" s="1034"/>
      <c r="K876" s="1034"/>
      <c r="L876" s="1034"/>
      <c r="M876" s="1034"/>
      <c r="N876" s="1034"/>
      <c r="O876" s="1034"/>
      <c r="P876" s="1034"/>
      <c r="Q876" s="1034"/>
      <c r="R876" s="1034"/>
      <c r="S876" s="1034"/>
      <c r="T876" s="1034"/>
      <c r="U876" s="1034"/>
      <c r="V876" s="1034"/>
      <c r="W876" s="1034"/>
      <c r="X876" s="1034"/>
      <c r="Y876" s="1034"/>
      <c r="Z876" s="1034"/>
      <c r="AA876" s="1034"/>
      <c r="AB876" s="1034"/>
      <c r="AC876" s="1034"/>
      <c r="AD876" s="1034"/>
      <c r="AE876" s="1034"/>
      <c r="AF876" s="1034"/>
      <c r="AG876" s="1034"/>
      <c r="AH876" s="1034"/>
      <c r="AI876" s="1034"/>
      <c r="AJ876" s="1034"/>
      <c r="AK876" s="1034"/>
      <c r="AL876" s="1034"/>
      <c r="AM876" s="1034"/>
      <c r="AN876" s="1034"/>
      <c r="AO876" s="1034"/>
      <c r="AP876" s="1034"/>
      <c r="AQ876" s="1034"/>
      <c r="AR876" s="1034"/>
      <c r="AS876" s="1034"/>
      <c r="AT876" s="1034"/>
      <c r="AU876" s="1034"/>
      <c r="AV876" s="1034"/>
      <c r="AW876" s="1034"/>
      <c r="AX876" s="1034"/>
      <c r="AY876" s="1034"/>
      <c r="AZ876" s="1034"/>
      <c r="BA876" s="1034"/>
      <c r="BB876" s="1034"/>
      <c r="BC876" s="1034"/>
      <c r="BD876" s="1034"/>
      <c r="BE876" s="1034"/>
      <c r="BF876" s="1034"/>
      <c r="BG876" s="1034"/>
      <c r="BH876" s="1034"/>
    </row>
    <row r="877" spans="1:60" s="2" customFormat="1">
      <c r="A877" s="1148"/>
      <c r="B877" s="1034"/>
      <c r="C877" s="1034"/>
      <c r="D877" s="1034"/>
      <c r="E877" s="1034"/>
      <c r="F877" s="1034"/>
      <c r="G877" s="1034"/>
      <c r="H877" s="1034"/>
      <c r="I877" s="1034"/>
      <c r="J877" s="1034"/>
      <c r="K877" s="1034"/>
      <c r="L877" s="1034"/>
      <c r="M877" s="1034"/>
      <c r="N877" s="1034"/>
      <c r="O877" s="1034"/>
      <c r="P877" s="1034"/>
      <c r="Q877" s="1034"/>
      <c r="R877" s="1034"/>
      <c r="S877" s="1034"/>
      <c r="T877" s="1034"/>
      <c r="U877" s="1034"/>
      <c r="V877" s="1034"/>
      <c r="W877" s="1034"/>
      <c r="X877" s="1034"/>
      <c r="Y877" s="1034"/>
      <c r="Z877" s="1034"/>
      <c r="AA877" s="1034"/>
      <c r="AB877" s="1034"/>
      <c r="AC877" s="1034"/>
      <c r="AD877" s="1034"/>
      <c r="AE877" s="1034"/>
      <c r="AF877" s="1034"/>
      <c r="AG877" s="1034"/>
      <c r="AH877" s="1034"/>
      <c r="AI877" s="1034"/>
      <c r="AJ877" s="1034"/>
      <c r="AK877" s="1034"/>
      <c r="AL877" s="1034"/>
      <c r="AM877" s="1034"/>
      <c r="AN877" s="1034"/>
      <c r="AO877" s="1034"/>
      <c r="AP877" s="1034"/>
      <c r="AQ877" s="1034"/>
      <c r="AR877" s="1034"/>
      <c r="AS877" s="1034"/>
      <c r="AT877" s="1034"/>
      <c r="AU877" s="1034"/>
      <c r="AV877" s="1034"/>
      <c r="AW877" s="1034"/>
      <c r="AX877" s="1034"/>
      <c r="AY877" s="1034"/>
      <c r="AZ877" s="1034"/>
      <c r="BA877" s="1034"/>
      <c r="BB877" s="1034"/>
      <c r="BC877" s="1034"/>
      <c r="BD877" s="1034"/>
      <c r="BE877" s="1034"/>
      <c r="BF877" s="1034"/>
      <c r="BG877" s="1034"/>
      <c r="BH877" s="1034"/>
    </row>
    <row r="878" spans="1:60" s="2" customFormat="1">
      <c r="A878" s="1148"/>
      <c r="B878" s="1034"/>
      <c r="C878" s="1034"/>
      <c r="D878" s="1034"/>
      <c r="E878" s="1034"/>
      <c r="F878" s="1034"/>
      <c r="G878" s="1034"/>
      <c r="H878" s="1034"/>
      <c r="I878" s="1034"/>
      <c r="J878" s="1034"/>
      <c r="K878" s="1034"/>
      <c r="L878" s="1034"/>
      <c r="M878" s="1034"/>
      <c r="N878" s="1034"/>
      <c r="O878" s="1034"/>
      <c r="P878" s="1034"/>
      <c r="Q878" s="1034"/>
      <c r="R878" s="1034"/>
      <c r="S878" s="1034"/>
      <c r="T878" s="1034"/>
      <c r="U878" s="1034"/>
      <c r="V878" s="1034"/>
      <c r="W878" s="1034"/>
      <c r="X878" s="1034"/>
      <c r="Y878" s="1034"/>
      <c r="Z878" s="1034"/>
      <c r="AA878" s="1034"/>
      <c r="AB878" s="1034"/>
      <c r="AC878" s="1034"/>
      <c r="AD878" s="1034"/>
      <c r="AE878" s="1034"/>
      <c r="AF878" s="1034"/>
      <c r="AG878" s="1034"/>
      <c r="AH878" s="1034"/>
      <c r="AI878" s="1034"/>
      <c r="AJ878" s="1034"/>
      <c r="AK878" s="1034"/>
      <c r="AL878" s="1034"/>
      <c r="AM878" s="1034"/>
      <c r="AN878" s="1034"/>
      <c r="AO878" s="1034"/>
      <c r="AP878" s="1034"/>
      <c r="AQ878" s="1034"/>
      <c r="AR878" s="1034"/>
      <c r="AS878" s="1034"/>
      <c r="AT878" s="1034"/>
      <c r="AU878" s="1034"/>
      <c r="AV878" s="1034"/>
      <c r="AW878" s="1034"/>
      <c r="AX878" s="1034"/>
      <c r="AY878" s="1034"/>
      <c r="AZ878" s="1034"/>
      <c r="BA878" s="1034"/>
      <c r="BB878" s="1034"/>
      <c r="BC878" s="1034"/>
      <c r="BD878" s="1034"/>
      <c r="BE878" s="1034"/>
      <c r="BF878" s="1034"/>
      <c r="BG878" s="1034"/>
      <c r="BH878" s="1034"/>
    </row>
    <row r="879" spans="1:60" s="2" customFormat="1">
      <c r="A879" s="1148"/>
      <c r="B879" s="1034"/>
      <c r="C879" s="1034"/>
      <c r="D879" s="1034"/>
      <c r="E879" s="1034"/>
      <c r="F879" s="1034"/>
      <c r="G879" s="1034"/>
      <c r="H879" s="1034"/>
      <c r="I879" s="1034"/>
      <c r="J879" s="1034"/>
      <c r="K879" s="1034"/>
      <c r="L879" s="1034"/>
      <c r="M879" s="1034"/>
      <c r="N879" s="1034"/>
      <c r="O879" s="1034"/>
      <c r="P879" s="1034"/>
      <c r="Q879" s="1034"/>
      <c r="R879" s="1034"/>
      <c r="S879" s="1034"/>
      <c r="T879" s="1034"/>
      <c r="U879" s="1034"/>
      <c r="V879" s="1034"/>
      <c r="W879" s="1034"/>
      <c r="X879" s="1034"/>
      <c r="Y879" s="1034"/>
      <c r="Z879" s="1034"/>
      <c r="AA879" s="1034"/>
      <c r="AB879" s="1034"/>
      <c r="AC879" s="1034"/>
      <c r="AD879" s="1034"/>
      <c r="AE879" s="1034"/>
      <c r="AF879" s="1034"/>
      <c r="AG879" s="1034"/>
      <c r="AH879" s="1034"/>
      <c r="AI879" s="1034"/>
      <c r="AJ879" s="1034"/>
      <c r="AK879" s="1034"/>
      <c r="AL879" s="1034"/>
      <c r="AM879" s="1034"/>
      <c r="AN879" s="1034"/>
      <c r="AO879" s="1034"/>
      <c r="AP879" s="1034"/>
      <c r="AQ879" s="1034"/>
      <c r="AR879" s="1034"/>
      <c r="AS879" s="1034"/>
      <c r="AT879" s="1034"/>
      <c r="AU879" s="1034"/>
      <c r="AV879" s="1034"/>
      <c r="AW879" s="1034"/>
      <c r="AX879" s="1034"/>
      <c r="AY879" s="1034"/>
      <c r="AZ879" s="1034"/>
      <c r="BA879" s="1034"/>
      <c r="BB879" s="1034"/>
      <c r="BC879" s="1034"/>
      <c r="BD879" s="1034"/>
      <c r="BE879" s="1034"/>
      <c r="BF879" s="1034"/>
      <c r="BG879" s="1034"/>
      <c r="BH879" s="1034"/>
    </row>
    <row r="880" spans="1:60" s="2" customFormat="1">
      <c r="A880" s="1148"/>
      <c r="B880" s="1034"/>
      <c r="C880" s="1034"/>
      <c r="D880" s="1034"/>
      <c r="E880" s="1034"/>
      <c r="F880" s="1034"/>
      <c r="G880" s="1034"/>
      <c r="H880" s="1034"/>
      <c r="I880" s="1034"/>
      <c r="J880" s="1034"/>
      <c r="K880" s="1034"/>
      <c r="L880" s="1034"/>
      <c r="M880" s="1034"/>
      <c r="N880" s="1034"/>
      <c r="O880" s="1034"/>
      <c r="P880" s="1034"/>
      <c r="Q880" s="1034"/>
      <c r="R880" s="1034"/>
      <c r="S880" s="1034"/>
      <c r="T880" s="1034"/>
      <c r="U880" s="1034"/>
      <c r="V880" s="1034"/>
      <c r="W880" s="1034"/>
      <c r="X880" s="1034"/>
      <c r="Y880" s="1034"/>
      <c r="Z880" s="1034"/>
      <c r="AA880" s="1034"/>
      <c r="AB880" s="1034"/>
      <c r="AC880" s="1034"/>
      <c r="AD880" s="1034"/>
      <c r="AE880" s="1034"/>
      <c r="AF880" s="1034"/>
      <c r="AG880" s="1034"/>
      <c r="AH880" s="1034"/>
      <c r="AI880" s="1034"/>
      <c r="AJ880" s="1034"/>
      <c r="AK880" s="1034"/>
      <c r="AL880" s="1034"/>
      <c r="AM880" s="1034"/>
      <c r="AN880" s="1034"/>
      <c r="AO880" s="1034"/>
      <c r="AP880" s="1034"/>
      <c r="AQ880" s="1034"/>
      <c r="AR880" s="1034"/>
      <c r="AS880" s="1034"/>
      <c r="AT880" s="1034"/>
      <c r="AU880" s="1034"/>
      <c r="AV880" s="1034"/>
      <c r="AW880" s="1034"/>
      <c r="AX880" s="1034"/>
      <c r="AY880" s="1034"/>
      <c r="AZ880" s="1034"/>
      <c r="BA880" s="1034"/>
      <c r="BB880" s="1034"/>
      <c r="BC880" s="1034"/>
      <c r="BD880" s="1034"/>
      <c r="BE880" s="1034"/>
      <c r="BF880" s="1034"/>
      <c r="BG880" s="1034"/>
      <c r="BH880" s="1034"/>
    </row>
    <row r="881" spans="1:60" s="2" customFormat="1">
      <c r="A881" s="1148"/>
      <c r="B881" s="1034"/>
      <c r="C881" s="1034"/>
      <c r="D881" s="1034"/>
      <c r="E881" s="1034"/>
      <c r="F881" s="1034"/>
      <c r="G881" s="1034"/>
      <c r="H881" s="1034"/>
      <c r="I881" s="1034"/>
      <c r="J881" s="1034"/>
      <c r="K881" s="1034"/>
      <c r="L881" s="1034"/>
      <c r="M881" s="1034"/>
      <c r="N881" s="1034"/>
      <c r="O881" s="1034"/>
      <c r="P881" s="1034"/>
      <c r="Q881" s="1034"/>
      <c r="R881" s="1034"/>
      <c r="S881" s="1034"/>
      <c r="T881" s="1034"/>
      <c r="U881" s="1034"/>
      <c r="V881" s="1034"/>
      <c r="W881" s="1034"/>
      <c r="X881" s="1034"/>
      <c r="Y881" s="1034"/>
      <c r="Z881" s="1034"/>
      <c r="AA881" s="1034"/>
      <c r="AB881" s="1034"/>
      <c r="AC881" s="1034"/>
      <c r="AD881" s="1034"/>
      <c r="AE881" s="1034"/>
      <c r="AF881" s="1034"/>
      <c r="AG881" s="1034"/>
      <c r="AH881" s="1034"/>
      <c r="AI881" s="1034"/>
      <c r="AJ881" s="1034"/>
      <c r="AK881" s="1034"/>
      <c r="AL881" s="1034"/>
      <c r="AM881" s="1034"/>
      <c r="AN881" s="1034"/>
      <c r="AO881" s="1034"/>
      <c r="AP881" s="1034"/>
      <c r="AQ881" s="1034"/>
      <c r="AR881" s="1034"/>
      <c r="AS881" s="1034"/>
      <c r="AT881" s="1034"/>
      <c r="AU881" s="1034"/>
      <c r="AV881" s="1034"/>
      <c r="AW881" s="1034"/>
      <c r="AX881" s="1034"/>
      <c r="AY881" s="1034"/>
      <c r="AZ881" s="1034"/>
      <c r="BA881" s="1034"/>
      <c r="BB881" s="1034"/>
      <c r="BC881" s="1034"/>
      <c r="BD881" s="1034"/>
      <c r="BE881" s="1034"/>
      <c r="BF881" s="1034"/>
      <c r="BG881" s="1034"/>
      <c r="BH881" s="1034"/>
    </row>
    <row r="882" spans="1:60" s="2" customFormat="1">
      <c r="A882" s="1148"/>
      <c r="B882" s="1034"/>
      <c r="C882" s="1034"/>
      <c r="D882" s="1034"/>
      <c r="E882" s="1034"/>
      <c r="F882" s="1034"/>
      <c r="G882" s="1034"/>
      <c r="H882" s="1034"/>
      <c r="I882" s="1034"/>
      <c r="J882" s="1034"/>
      <c r="K882" s="1034"/>
      <c r="L882" s="1034"/>
      <c r="M882" s="1034"/>
      <c r="N882" s="1034"/>
      <c r="O882" s="1034"/>
      <c r="P882" s="1034"/>
      <c r="Q882" s="1034"/>
      <c r="R882" s="1034"/>
      <c r="S882" s="1034"/>
      <c r="T882" s="1034"/>
      <c r="U882" s="1034"/>
      <c r="V882" s="1034"/>
      <c r="W882" s="1034"/>
      <c r="X882" s="1034"/>
      <c r="Y882" s="1034"/>
      <c r="Z882" s="1034"/>
      <c r="AA882" s="1034"/>
      <c r="AB882" s="1034"/>
      <c r="AC882" s="1034"/>
      <c r="AD882" s="1034"/>
      <c r="AE882" s="1034"/>
      <c r="AF882" s="1034"/>
      <c r="AG882" s="1034"/>
      <c r="AH882" s="1034"/>
      <c r="AI882" s="1034"/>
      <c r="AJ882" s="1034"/>
      <c r="AK882" s="1034"/>
      <c r="AL882" s="1034"/>
      <c r="AM882" s="1034"/>
      <c r="AN882" s="1034"/>
      <c r="AO882" s="1034"/>
      <c r="AP882" s="1034"/>
      <c r="AQ882" s="1034"/>
      <c r="AR882" s="1034"/>
      <c r="AS882" s="1034"/>
      <c r="AT882" s="1034"/>
      <c r="AU882" s="1034"/>
      <c r="AV882" s="1034"/>
      <c r="AW882" s="1034"/>
      <c r="AX882" s="1034"/>
      <c r="AY882" s="1034"/>
      <c r="AZ882" s="1034"/>
      <c r="BA882" s="1034"/>
      <c r="BB882" s="1034"/>
      <c r="BC882" s="1034"/>
      <c r="BD882" s="1034"/>
      <c r="BE882" s="1034"/>
      <c r="BF882" s="1034"/>
      <c r="BG882" s="1034"/>
      <c r="BH882" s="1034"/>
    </row>
    <row r="883" spans="1:60" s="2" customFormat="1">
      <c r="A883" s="1148"/>
      <c r="B883" s="1034"/>
      <c r="C883" s="1034"/>
      <c r="D883" s="1034"/>
      <c r="E883" s="1034"/>
      <c r="F883" s="1034"/>
      <c r="G883" s="1034"/>
      <c r="H883" s="1034"/>
      <c r="I883" s="1034"/>
      <c r="J883" s="1034"/>
      <c r="K883" s="1034"/>
      <c r="L883" s="1034"/>
      <c r="M883" s="1034"/>
      <c r="N883" s="1034"/>
      <c r="O883" s="1034"/>
      <c r="P883" s="1034"/>
      <c r="Q883" s="1034"/>
      <c r="R883" s="1034"/>
      <c r="S883" s="1034"/>
      <c r="T883" s="1034"/>
      <c r="U883" s="1034"/>
      <c r="V883" s="1034"/>
      <c r="W883" s="1034"/>
      <c r="X883" s="1034"/>
      <c r="Y883" s="1034"/>
      <c r="Z883" s="1034"/>
      <c r="AA883" s="1034"/>
      <c r="AB883" s="1034"/>
      <c r="AC883" s="1034"/>
      <c r="AD883" s="1034"/>
      <c r="AE883" s="1034"/>
      <c r="AF883" s="1034"/>
      <c r="AG883" s="1034"/>
      <c r="AH883" s="1034"/>
      <c r="AI883" s="1034"/>
      <c r="AJ883" s="1034"/>
      <c r="AK883" s="1034"/>
      <c r="AL883" s="1034"/>
      <c r="AM883" s="1034"/>
      <c r="AN883" s="1034"/>
      <c r="AO883" s="1034"/>
      <c r="AP883" s="1034"/>
      <c r="AQ883" s="1034"/>
      <c r="AR883" s="1034"/>
      <c r="AS883" s="1034"/>
      <c r="AT883" s="1034"/>
      <c r="AU883" s="1034"/>
      <c r="AV883" s="1034"/>
      <c r="AW883" s="1034"/>
      <c r="AX883" s="1034"/>
      <c r="AY883" s="1034"/>
      <c r="AZ883" s="1034"/>
      <c r="BA883" s="1034"/>
      <c r="BB883" s="1034"/>
      <c r="BC883" s="1034"/>
      <c r="BD883" s="1034"/>
      <c r="BE883" s="1034"/>
      <c r="BF883" s="1034"/>
      <c r="BG883" s="1034"/>
      <c r="BH883" s="1034"/>
    </row>
    <row r="884" spans="1:60" s="2" customFormat="1">
      <c r="A884" s="1148"/>
      <c r="B884" s="1034"/>
      <c r="C884" s="1034"/>
      <c r="D884" s="1034"/>
      <c r="E884" s="1034"/>
      <c r="F884" s="1034"/>
      <c r="G884" s="1034"/>
      <c r="H884" s="1034"/>
      <c r="I884" s="1034"/>
      <c r="J884" s="1034"/>
      <c r="K884" s="1034"/>
      <c r="L884" s="1034"/>
      <c r="M884" s="1034"/>
      <c r="N884" s="1034"/>
      <c r="O884" s="1034"/>
      <c r="P884" s="1034"/>
      <c r="Q884" s="1034"/>
      <c r="R884" s="1034"/>
      <c r="S884" s="1034"/>
      <c r="T884" s="1034"/>
      <c r="U884" s="1034"/>
      <c r="V884" s="1034"/>
      <c r="W884" s="1034"/>
      <c r="X884" s="1034"/>
      <c r="Y884" s="1034"/>
      <c r="Z884" s="1034"/>
      <c r="AA884" s="1034"/>
      <c r="AB884" s="1034"/>
      <c r="AC884" s="1034"/>
      <c r="AD884" s="1034"/>
      <c r="AE884" s="1034"/>
      <c r="AF884" s="1034"/>
      <c r="AG884" s="1034"/>
      <c r="AH884" s="1034"/>
      <c r="AI884" s="1034"/>
      <c r="AJ884" s="1034"/>
      <c r="AK884" s="1034"/>
      <c r="AL884" s="1034"/>
      <c r="AM884" s="1034"/>
      <c r="AN884" s="1034"/>
      <c r="AO884" s="1034"/>
      <c r="AP884" s="1034"/>
      <c r="AQ884" s="1034"/>
      <c r="AR884" s="1034"/>
      <c r="AS884" s="1034"/>
      <c r="AT884" s="1034"/>
      <c r="AU884" s="1034"/>
      <c r="AV884" s="1034"/>
      <c r="AW884" s="1034"/>
      <c r="AX884" s="1034"/>
      <c r="AY884" s="1034"/>
      <c r="AZ884" s="1034"/>
      <c r="BA884" s="1034"/>
      <c r="BB884" s="1034"/>
      <c r="BC884" s="1034"/>
      <c r="BD884" s="1034"/>
      <c r="BE884" s="1034"/>
      <c r="BF884" s="1034"/>
      <c r="BG884" s="1034"/>
      <c r="BH884" s="1034"/>
    </row>
    <row r="885" spans="1:60" s="2" customFormat="1">
      <c r="A885" s="1148"/>
      <c r="B885" s="1034"/>
      <c r="C885" s="1034"/>
      <c r="D885" s="1034"/>
      <c r="E885" s="1034"/>
      <c r="F885" s="1034"/>
      <c r="G885" s="1034"/>
      <c r="H885" s="1034"/>
      <c r="I885" s="1034"/>
      <c r="J885" s="1034"/>
      <c r="K885" s="1034"/>
      <c r="L885" s="1034"/>
      <c r="M885" s="1034"/>
      <c r="N885" s="1034"/>
      <c r="O885" s="1034"/>
      <c r="P885" s="1034"/>
      <c r="Q885" s="1034"/>
      <c r="R885" s="1034"/>
      <c r="S885" s="1034"/>
      <c r="T885" s="1034"/>
      <c r="U885" s="1034"/>
      <c r="V885" s="1034"/>
      <c r="W885" s="1034"/>
      <c r="X885" s="1034"/>
      <c r="Y885" s="1034"/>
      <c r="Z885" s="1034"/>
      <c r="AA885" s="1034"/>
      <c r="AB885" s="1034"/>
      <c r="AC885" s="1034"/>
      <c r="AD885" s="1034"/>
      <c r="AE885" s="1034"/>
      <c r="AF885" s="1034"/>
      <c r="AG885" s="1034"/>
      <c r="AH885" s="1034"/>
      <c r="AI885" s="1034"/>
      <c r="AJ885" s="1034"/>
      <c r="AK885" s="1034"/>
      <c r="AL885" s="1034"/>
      <c r="AM885" s="1034"/>
      <c r="AN885" s="1034"/>
      <c r="AO885" s="1034"/>
      <c r="AP885" s="1034"/>
      <c r="AQ885" s="1034"/>
      <c r="AR885" s="1034"/>
      <c r="AS885" s="1034"/>
      <c r="AT885" s="1034"/>
      <c r="AU885" s="1034"/>
      <c r="AV885" s="1034"/>
      <c r="AW885" s="1034"/>
      <c r="AX885" s="1034"/>
      <c r="AY885" s="1034"/>
      <c r="AZ885" s="1034"/>
      <c r="BA885" s="1034"/>
      <c r="BB885" s="1034"/>
      <c r="BC885" s="1034"/>
      <c r="BD885" s="1034"/>
      <c r="BE885" s="1034"/>
      <c r="BF885" s="1034"/>
      <c r="BG885" s="1034"/>
      <c r="BH885" s="1034"/>
    </row>
    <row r="886" spans="1:60" s="2" customFormat="1">
      <c r="A886" s="1148"/>
      <c r="B886" s="1034"/>
      <c r="C886" s="1034"/>
      <c r="D886" s="1034"/>
      <c r="E886" s="1034"/>
      <c r="F886" s="1034"/>
      <c r="G886" s="1034"/>
      <c r="H886" s="1034"/>
      <c r="I886" s="1034"/>
      <c r="J886" s="1034"/>
      <c r="K886" s="1034"/>
      <c r="L886" s="1034"/>
      <c r="M886" s="1034"/>
      <c r="N886" s="1034"/>
      <c r="O886" s="1034"/>
      <c r="P886" s="1034"/>
      <c r="Q886" s="1034"/>
      <c r="R886" s="1034"/>
      <c r="S886" s="1034"/>
      <c r="T886" s="1034"/>
      <c r="U886" s="1034"/>
      <c r="V886" s="1034"/>
      <c r="W886" s="1034"/>
      <c r="X886" s="1034"/>
      <c r="Y886" s="1034"/>
      <c r="Z886" s="1034"/>
      <c r="AA886" s="1034"/>
      <c r="AB886" s="1034"/>
      <c r="AC886" s="1034"/>
      <c r="AD886" s="1034"/>
      <c r="AE886" s="1034"/>
      <c r="AF886" s="1034"/>
      <c r="AG886" s="1034"/>
      <c r="AH886" s="1034"/>
      <c r="AI886" s="1034"/>
      <c r="AJ886" s="1034"/>
      <c r="AK886" s="1034"/>
      <c r="AL886" s="1034"/>
      <c r="AM886" s="1034"/>
      <c r="AN886" s="1034"/>
      <c r="AO886" s="1034"/>
      <c r="AP886" s="1034"/>
      <c r="AQ886" s="1034"/>
      <c r="AR886" s="1034"/>
      <c r="AS886" s="1034"/>
      <c r="AT886" s="1034"/>
      <c r="AU886" s="1034"/>
      <c r="AV886" s="1034"/>
      <c r="AW886" s="1034"/>
      <c r="AX886" s="1034"/>
      <c r="AY886" s="1034"/>
      <c r="AZ886" s="1034"/>
      <c r="BA886" s="1034"/>
      <c r="BB886" s="1034"/>
      <c r="BC886" s="1034"/>
      <c r="BD886" s="1034"/>
      <c r="BE886" s="1034"/>
      <c r="BF886" s="1034"/>
      <c r="BG886" s="1034"/>
      <c r="BH886" s="1034"/>
    </row>
    <row r="887" spans="1:60" s="2" customFormat="1">
      <c r="A887" s="1148"/>
      <c r="B887" s="1034"/>
      <c r="C887" s="1034"/>
      <c r="D887" s="1034"/>
      <c r="E887" s="1034"/>
      <c r="F887" s="1034"/>
      <c r="G887" s="1034"/>
      <c r="H887" s="1034"/>
      <c r="I887" s="1034"/>
      <c r="J887" s="1034"/>
      <c r="K887" s="1034"/>
      <c r="L887" s="1034"/>
      <c r="M887" s="1034"/>
      <c r="N887" s="1034"/>
      <c r="O887" s="1034"/>
      <c r="P887" s="1034"/>
      <c r="Q887" s="1034"/>
      <c r="R887" s="1034"/>
      <c r="S887" s="1034"/>
      <c r="T887" s="1034"/>
      <c r="U887" s="1034"/>
      <c r="V887" s="1034"/>
      <c r="W887" s="1034"/>
      <c r="X887" s="1034"/>
      <c r="Y887" s="1034"/>
      <c r="Z887" s="1034"/>
      <c r="AA887" s="1034"/>
      <c r="AB887" s="1034"/>
      <c r="AC887" s="1034"/>
      <c r="AD887" s="1034"/>
      <c r="AE887" s="1034"/>
      <c r="AF887" s="1034"/>
      <c r="AG887" s="1034"/>
      <c r="AH887" s="1034"/>
      <c r="AI887" s="1034"/>
      <c r="AJ887" s="1034"/>
      <c r="AK887" s="1034"/>
      <c r="AL887" s="1034"/>
      <c r="AM887" s="1034"/>
      <c r="AN887" s="1034"/>
      <c r="AO887" s="1034"/>
      <c r="AP887" s="1034"/>
      <c r="AQ887" s="1034"/>
      <c r="AR887" s="1034"/>
      <c r="AS887" s="1034"/>
      <c r="AT887" s="1034"/>
      <c r="AU887" s="1034"/>
      <c r="AV887" s="1034"/>
      <c r="AW887" s="1034"/>
      <c r="AX887" s="1034"/>
      <c r="AY887" s="1034"/>
      <c r="AZ887" s="1034"/>
      <c r="BA887" s="1034"/>
      <c r="BB887" s="1034"/>
      <c r="BC887" s="1034"/>
      <c r="BD887" s="1034"/>
      <c r="BE887" s="1034"/>
      <c r="BF887" s="1034"/>
      <c r="BG887" s="1034"/>
      <c r="BH887" s="1034"/>
    </row>
    <row r="888" spans="1:60" s="2" customFormat="1">
      <c r="A888" s="1148"/>
      <c r="B888" s="1034"/>
      <c r="C888" s="1034"/>
      <c r="D888" s="1034"/>
      <c r="E888" s="1034"/>
      <c r="F888" s="1034"/>
      <c r="G888" s="1034"/>
      <c r="H888" s="1034"/>
      <c r="I888" s="1034"/>
      <c r="J888" s="1034"/>
      <c r="K888" s="1034"/>
      <c r="L888" s="1034"/>
      <c r="M888" s="1034"/>
      <c r="N888" s="1034"/>
      <c r="O888" s="1034"/>
      <c r="P888" s="1034"/>
      <c r="Q888" s="1034"/>
      <c r="R888" s="1034"/>
      <c r="S888" s="1034"/>
      <c r="T888" s="1034"/>
      <c r="U888" s="1034"/>
      <c r="V888" s="1034"/>
      <c r="W888" s="1034"/>
      <c r="X888" s="1034"/>
      <c r="Y888" s="1034"/>
      <c r="Z888" s="1034"/>
      <c r="AA888" s="1034"/>
      <c r="AB888" s="1034"/>
      <c r="AC888" s="1034"/>
      <c r="AD888" s="1034"/>
      <c r="AE888" s="1034"/>
      <c r="AF888" s="1034"/>
      <c r="AG888" s="1034"/>
      <c r="AH888" s="1034"/>
      <c r="AI888" s="1034"/>
      <c r="AJ888" s="1034"/>
      <c r="AK888" s="1034"/>
      <c r="AL888" s="1034"/>
      <c r="AM888" s="1034"/>
      <c r="AN888" s="1034"/>
      <c r="AO888" s="1034"/>
      <c r="AP888" s="1034"/>
      <c r="AQ888" s="1034"/>
      <c r="AR888" s="1034"/>
      <c r="AS888" s="1034"/>
      <c r="AT888" s="1034"/>
      <c r="AU888" s="1034"/>
      <c r="AV888" s="1034"/>
      <c r="AW888" s="1034"/>
      <c r="AX888" s="1034"/>
      <c r="AY888" s="1034"/>
      <c r="AZ888" s="1034"/>
      <c r="BA888" s="1034"/>
      <c r="BB888" s="1034"/>
      <c r="BC888" s="1034"/>
      <c r="BD888" s="1034"/>
      <c r="BE888" s="1034"/>
      <c r="BF888" s="1034"/>
      <c r="BG888" s="1034"/>
      <c r="BH888" s="1034"/>
    </row>
    <row r="889" spans="1:60" s="2" customFormat="1">
      <c r="A889" s="1148"/>
      <c r="B889" s="1034"/>
      <c r="C889" s="1034"/>
      <c r="D889" s="1034"/>
      <c r="E889" s="1034"/>
      <c r="F889" s="1034"/>
      <c r="G889" s="1034"/>
      <c r="H889" s="1034"/>
      <c r="I889" s="1034"/>
      <c r="J889" s="1034"/>
      <c r="K889" s="1034"/>
      <c r="L889" s="1034"/>
      <c r="M889" s="1034"/>
      <c r="N889" s="1034"/>
      <c r="O889" s="1034"/>
      <c r="P889" s="1034"/>
      <c r="Q889" s="1034"/>
      <c r="R889" s="1034"/>
      <c r="S889" s="1034"/>
      <c r="T889" s="1034"/>
      <c r="U889" s="1034"/>
      <c r="V889" s="1034"/>
      <c r="W889" s="1034"/>
      <c r="X889" s="1034"/>
      <c r="Y889" s="1034"/>
      <c r="Z889" s="1034"/>
      <c r="AA889" s="1034"/>
      <c r="AB889" s="1034"/>
      <c r="AC889" s="1034"/>
      <c r="AD889" s="1034"/>
      <c r="AE889" s="1034"/>
      <c r="AF889" s="1034"/>
      <c r="AG889" s="1034"/>
      <c r="AH889" s="1034"/>
      <c r="AI889" s="1034"/>
      <c r="AJ889" s="1034"/>
      <c r="AK889" s="1034"/>
      <c r="AL889" s="1034"/>
      <c r="AM889" s="1034"/>
      <c r="AN889" s="1034"/>
      <c r="AO889" s="1034"/>
      <c r="AP889" s="1034"/>
      <c r="AQ889" s="1034"/>
      <c r="AR889" s="1034"/>
      <c r="AS889" s="1034"/>
      <c r="AT889" s="1034"/>
      <c r="AU889" s="1034"/>
      <c r="AV889" s="1034"/>
      <c r="AW889" s="1034"/>
      <c r="AX889" s="1034"/>
      <c r="AY889" s="1034"/>
      <c r="AZ889" s="1034"/>
      <c r="BA889" s="1034"/>
      <c r="BB889" s="1034"/>
      <c r="BC889" s="1034"/>
      <c r="BD889" s="1034"/>
      <c r="BE889" s="1034"/>
      <c r="BF889" s="1034"/>
      <c r="BG889" s="1034"/>
      <c r="BH889" s="1034"/>
    </row>
    <row r="890" spans="1:60" s="2" customFormat="1">
      <c r="A890" s="1148"/>
      <c r="B890" s="1034"/>
      <c r="C890" s="1034"/>
      <c r="D890" s="1034"/>
      <c r="E890" s="1034"/>
      <c r="F890" s="1034"/>
      <c r="G890" s="1034"/>
      <c r="H890" s="1034"/>
      <c r="I890" s="1034"/>
      <c r="J890" s="1034"/>
      <c r="K890" s="1034"/>
      <c r="L890" s="1034"/>
      <c r="M890" s="1034"/>
      <c r="N890" s="1034"/>
      <c r="O890" s="1034"/>
      <c r="P890" s="1034"/>
      <c r="Q890" s="1034"/>
      <c r="R890" s="1034"/>
      <c r="S890" s="1034"/>
      <c r="T890" s="1034"/>
      <c r="U890" s="1034"/>
      <c r="V890" s="1034"/>
      <c r="W890" s="1034"/>
      <c r="X890" s="1034"/>
      <c r="Y890" s="1034"/>
      <c r="Z890" s="1034"/>
      <c r="AA890" s="1034"/>
      <c r="AB890" s="1034"/>
      <c r="AC890" s="1034"/>
      <c r="AD890" s="1034"/>
      <c r="AE890" s="1034"/>
      <c r="AF890" s="1034"/>
      <c r="AG890" s="1034"/>
      <c r="AH890" s="1034"/>
      <c r="AI890" s="1034"/>
      <c r="AJ890" s="1034"/>
      <c r="AK890" s="1034"/>
      <c r="AL890" s="1034"/>
      <c r="AM890" s="1034"/>
      <c r="AN890" s="1034"/>
      <c r="AO890" s="1034"/>
      <c r="AP890" s="1034"/>
      <c r="AQ890" s="1034"/>
      <c r="AR890" s="1034"/>
      <c r="AS890" s="1034"/>
      <c r="AT890" s="1034"/>
      <c r="AU890" s="1034"/>
      <c r="AV890" s="1034"/>
      <c r="AW890" s="1034"/>
      <c r="AX890" s="1034"/>
      <c r="AY890" s="1034"/>
      <c r="AZ890" s="1034"/>
      <c r="BA890" s="1034"/>
      <c r="BB890" s="1034"/>
      <c r="BC890" s="1034"/>
      <c r="BD890" s="1034"/>
      <c r="BE890" s="1034"/>
      <c r="BF890" s="1034"/>
      <c r="BG890" s="1034"/>
      <c r="BH890" s="1034"/>
    </row>
    <row r="891" spans="1:60" s="2" customFormat="1">
      <c r="A891" s="1148"/>
      <c r="B891" s="1034"/>
      <c r="C891" s="1034"/>
      <c r="D891" s="1034"/>
      <c r="E891" s="1034"/>
      <c r="F891" s="1034"/>
      <c r="G891" s="1034"/>
      <c r="H891" s="1034"/>
      <c r="I891" s="1034"/>
      <c r="J891" s="1034"/>
      <c r="K891" s="1034"/>
      <c r="L891" s="1034"/>
      <c r="M891" s="1034"/>
      <c r="N891" s="1034"/>
      <c r="O891" s="1034"/>
      <c r="P891" s="1034"/>
      <c r="Q891" s="1034"/>
      <c r="R891" s="1034"/>
      <c r="S891" s="1034"/>
      <c r="T891" s="1034"/>
      <c r="U891" s="1034"/>
      <c r="V891" s="1034"/>
      <c r="W891" s="1034"/>
      <c r="X891" s="1034"/>
      <c r="Y891" s="1034"/>
      <c r="Z891" s="1034"/>
      <c r="AA891" s="1034"/>
      <c r="AB891" s="1034"/>
      <c r="AC891" s="1034"/>
      <c r="AD891" s="1034"/>
      <c r="AE891" s="1034"/>
      <c r="AF891" s="1034"/>
      <c r="AG891" s="1034"/>
      <c r="AH891" s="1034"/>
      <c r="AI891" s="1034"/>
      <c r="AJ891" s="1034"/>
      <c r="AK891" s="1034"/>
      <c r="AL891" s="1034"/>
      <c r="AM891" s="1034"/>
      <c r="AN891" s="1034"/>
      <c r="AO891" s="1034"/>
      <c r="AP891" s="1034"/>
      <c r="AQ891" s="1034"/>
      <c r="AR891" s="1034"/>
      <c r="AS891" s="1034"/>
      <c r="AT891" s="1034"/>
      <c r="AU891" s="1034"/>
      <c r="AV891" s="1034"/>
      <c r="AW891" s="1034"/>
      <c r="AX891" s="1034"/>
      <c r="AY891" s="1034"/>
      <c r="AZ891" s="1034"/>
      <c r="BA891" s="1034"/>
      <c r="BB891" s="1034"/>
      <c r="BC891" s="1034"/>
      <c r="BD891" s="1034"/>
      <c r="BE891" s="1034"/>
      <c r="BF891" s="1034"/>
      <c r="BG891" s="1034"/>
      <c r="BH891" s="1034"/>
    </row>
    <row r="892" spans="1:60" s="2" customFormat="1">
      <c r="A892" s="1148"/>
      <c r="B892" s="1034"/>
      <c r="C892" s="1034"/>
      <c r="D892" s="1034"/>
      <c r="E892" s="1034"/>
      <c r="F892" s="1034"/>
      <c r="G892" s="1034"/>
      <c r="H892" s="1034"/>
      <c r="I892" s="1034"/>
      <c r="J892" s="1034"/>
      <c r="K892" s="1034"/>
      <c r="L892" s="1034"/>
      <c r="M892" s="1034"/>
      <c r="N892" s="1034"/>
      <c r="O892" s="1034"/>
      <c r="P892" s="1034"/>
      <c r="Q892" s="1034"/>
      <c r="R892" s="1034"/>
      <c r="S892" s="1034"/>
      <c r="T892" s="1034"/>
      <c r="U892" s="1034"/>
      <c r="V892" s="1034"/>
      <c r="W892" s="1034"/>
      <c r="X892" s="1034"/>
      <c r="Y892" s="1034"/>
      <c r="Z892" s="1034"/>
      <c r="AA892" s="1034"/>
      <c r="AB892" s="1034"/>
      <c r="AC892" s="1034"/>
      <c r="AD892" s="1034"/>
      <c r="AE892" s="1034"/>
      <c r="AF892" s="1034"/>
      <c r="AG892" s="1034"/>
      <c r="AH892" s="1034"/>
      <c r="AI892" s="1034"/>
      <c r="AJ892" s="1034"/>
      <c r="AK892" s="1034"/>
      <c r="AL892" s="1034"/>
      <c r="AM892" s="1034"/>
      <c r="AN892" s="1034"/>
      <c r="AO892" s="1034"/>
      <c r="AP892" s="1034"/>
      <c r="AQ892" s="1034"/>
      <c r="AR892" s="1034"/>
      <c r="AS892" s="1034"/>
      <c r="AT892" s="1034"/>
      <c r="AU892" s="1034"/>
      <c r="AV892" s="1034"/>
      <c r="AW892" s="1034"/>
      <c r="AX892" s="1034"/>
      <c r="AY892" s="1034"/>
      <c r="AZ892" s="1034"/>
      <c r="BA892" s="1034"/>
      <c r="BB892" s="1034"/>
      <c r="BC892" s="1034"/>
      <c r="BD892" s="1034"/>
      <c r="BE892" s="1034"/>
      <c r="BF892" s="1034"/>
      <c r="BG892" s="1034"/>
      <c r="BH892" s="1034"/>
    </row>
    <row r="893" spans="1:60" s="2" customFormat="1">
      <c r="A893" s="1148"/>
      <c r="B893" s="1034"/>
      <c r="C893" s="1034"/>
      <c r="D893" s="1034"/>
      <c r="E893" s="1034"/>
      <c r="F893" s="1034"/>
      <c r="G893" s="1034"/>
      <c r="H893" s="1034"/>
      <c r="I893" s="1034"/>
      <c r="J893" s="1034"/>
      <c r="K893" s="1034"/>
      <c r="L893" s="1034"/>
      <c r="M893" s="1034"/>
      <c r="N893" s="1034"/>
      <c r="O893" s="1034"/>
      <c r="P893" s="1034"/>
      <c r="Q893" s="1034"/>
      <c r="R893" s="1034"/>
      <c r="S893" s="1034"/>
      <c r="T893" s="1034"/>
      <c r="U893" s="1034"/>
      <c r="V893" s="1034"/>
      <c r="W893" s="1034"/>
      <c r="X893" s="1034"/>
      <c r="Y893" s="1034"/>
      <c r="Z893" s="1034"/>
      <c r="AA893" s="1034"/>
      <c r="AB893" s="1034"/>
      <c r="AC893" s="1034"/>
      <c r="AD893" s="1034"/>
      <c r="AE893" s="1034"/>
      <c r="AF893" s="1034"/>
      <c r="AG893" s="1034"/>
      <c r="AH893" s="1034"/>
      <c r="AI893" s="1034"/>
      <c r="AJ893" s="1034"/>
      <c r="AK893" s="1034"/>
      <c r="AL893" s="1034"/>
      <c r="AM893" s="1034"/>
      <c r="AN893" s="1034"/>
      <c r="AO893" s="1034"/>
      <c r="AP893" s="1034"/>
      <c r="AQ893" s="1034"/>
      <c r="AR893" s="1034"/>
      <c r="AS893" s="1034"/>
      <c r="AT893" s="1034"/>
      <c r="AU893" s="1034"/>
      <c r="AV893" s="1034"/>
      <c r="AW893" s="1034"/>
      <c r="AX893" s="1034"/>
      <c r="AY893" s="1034"/>
      <c r="AZ893" s="1034"/>
      <c r="BA893" s="1034"/>
      <c r="BB893" s="1034"/>
      <c r="BC893" s="1034"/>
      <c r="BD893" s="1034"/>
      <c r="BE893" s="1034"/>
      <c r="BF893" s="1034"/>
      <c r="BG893" s="1034"/>
      <c r="BH893" s="1034"/>
    </row>
    <row r="894" spans="1:60" s="2" customFormat="1">
      <c r="A894" s="1148"/>
      <c r="B894" s="1034"/>
      <c r="C894" s="1034"/>
      <c r="D894" s="1034"/>
      <c r="E894" s="1034"/>
      <c r="F894" s="1034"/>
      <c r="G894" s="1034"/>
      <c r="H894" s="1034"/>
      <c r="I894" s="1034"/>
      <c r="J894" s="1034"/>
      <c r="K894" s="1034"/>
      <c r="L894" s="1034"/>
      <c r="M894" s="1034"/>
      <c r="N894" s="1034"/>
      <c r="O894" s="1034"/>
      <c r="P894" s="1034"/>
      <c r="Q894" s="1034"/>
      <c r="R894" s="1034"/>
      <c r="S894" s="1034"/>
      <c r="T894" s="1034"/>
      <c r="U894" s="1034"/>
      <c r="V894" s="1034"/>
      <c r="W894" s="1034"/>
      <c r="X894" s="1034"/>
      <c r="Y894" s="1034"/>
      <c r="Z894" s="1034"/>
      <c r="AA894" s="1034"/>
      <c r="AB894" s="1034"/>
      <c r="AC894" s="1034"/>
      <c r="AD894" s="1034"/>
      <c r="AE894" s="1034"/>
      <c r="AF894" s="1034"/>
      <c r="AG894" s="1034"/>
      <c r="AH894" s="1034"/>
      <c r="AI894" s="1034"/>
      <c r="AJ894" s="1034"/>
      <c r="AK894" s="1034"/>
      <c r="AL894" s="1034"/>
      <c r="AM894" s="1034"/>
      <c r="AN894" s="1034"/>
      <c r="AO894" s="1034"/>
      <c r="AP894" s="1034"/>
      <c r="AQ894" s="1034"/>
      <c r="AR894" s="1034"/>
      <c r="AS894" s="1034"/>
      <c r="AT894" s="1034"/>
      <c r="AU894" s="1034"/>
      <c r="AV894" s="1034"/>
      <c r="AW894" s="1034"/>
      <c r="AX894" s="1034"/>
      <c r="AY894" s="1034"/>
      <c r="AZ894" s="1034"/>
      <c r="BA894" s="1034"/>
      <c r="BB894" s="1034"/>
      <c r="BC894" s="1034"/>
      <c r="BD894" s="1034"/>
      <c r="BE894" s="1034"/>
      <c r="BF894" s="1034"/>
      <c r="BG894" s="1034"/>
      <c r="BH894" s="1034"/>
    </row>
    <row r="895" spans="1:60" s="2" customFormat="1">
      <c r="A895" s="1148"/>
      <c r="B895" s="1034"/>
      <c r="C895" s="1034"/>
      <c r="D895" s="1034"/>
      <c r="E895" s="1034"/>
      <c r="F895" s="1034"/>
      <c r="G895" s="1034"/>
      <c r="H895" s="1034"/>
      <c r="I895" s="1034"/>
      <c r="J895" s="1034"/>
      <c r="K895" s="1034"/>
      <c r="L895" s="1034"/>
      <c r="M895" s="1034"/>
      <c r="N895" s="1034"/>
      <c r="O895" s="1034"/>
      <c r="P895" s="1034"/>
      <c r="Q895" s="1034"/>
      <c r="R895" s="1034"/>
      <c r="S895" s="1034"/>
      <c r="T895" s="1034"/>
      <c r="U895" s="1034"/>
      <c r="V895" s="1034"/>
      <c r="W895" s="1034"/>
      <c r="X895" s="1034"/>
      <c r="Y895" s="1034"/>
      <c r="Z895" s="1034"/>
      <c r="AA895" s="1034"/>
      <c r="AB895" s="1034"/>
      <c r="AC895" s="1034"/>
      <c r="AD895" s="1034"/>
      <c r="AE895" s="1034"/>
      <c r="AF895" s="1034"/>
      <c r="AG895" s="1034"/>
      <c r="AH895" s="1034"/>
      <c r="AI895" s="1034"/>
      <c r="AJ895" s="1034"/>
      <c r="AK895" s="1034"/>
      <c r="AL895" s="1034"/>
      <c r="AM895" s="1034"/>
      <c r="AN895" s="1034"/>
      <c r="AO895" s="1034"/>
      <c r="AP895" s="1034"/>
      <c r="AQ895" s="1034"/>
      <c r="AR895" s="1034"/>
      <c r="AS895" s="1034"/>
      <c r="AT895" s="1034"/>
      <c r="AU895" s="1034"/>
      <c r="AV895" s="1034"/>
      <c r="AW895" s="1034"/>
      <c r="AX895" s="1034"/>
      <c r="AY895" s="1034"/>
      <c r="AZ895" s="1034"/>
      <c r="BA895" s="1034"/>
      <c r="BB895" s="1034"/>
      <c r="BC895" s="1034"/>
      <c r="BD895" s="1034"/>
      <c r="BE895" s="1034"/>
      <c r="BF895" s="1034"/>
      <c r="BG895" s="1034"/>
      <c r="BH895" s="1034"/>
    </row>
    <row r="896" spans="1:60" s="2" customFormat="1">
      <c r="A896" s="1148"/>
      <c r="B896" s="1034"/>
      <c r="C896" s="1034"/>
      <c r="D896" s="1034"/>
      <c r="E896" s="1034"/>
      <c r="F896" s="1034"/>
      <c r="G896" s="1034"/>
      <c r="H896" s="1034"/>
      <c r="I896" s="1034"/>
      <c r="J896" s="1034"/>
      <c r="K896" s="1034"/>
      <c r="L896" s="1034"/>
      <c r="M896" s="1034"/>
      <c r="N896" s="1034"/>
      <c r="O896" s="1034"/>
      <c r="P896" s="1034"/>
      <c r="Q896" s="1034"/>
      <c r="R896" s="1034"/>
      <c r="S896" s="1034"/>
      <c r="T896" s="1034"/>
      <c r="U896" s="1034"/>
      <c r="V896" s="1034"/>
      <c r="W896" s="1034"/>
      <c r="X896" s="1034"/>
      <c r="Y896" s="1034"/>
      <c r="Z896" s="1034"/>
      <c r="AA896" s="1034"/>
      <c r="AB896" s="1034"/>
      <c r="AC896" s="1034"/>
      <c r="AD896" s="1034"/>
      <c r="AE896" s="1034"/>
      <c r="AF896" s="1034"/>
      <c r="AG896" s="1034"/>
      <c r="AH896" s="1034"/>
      <c r="AI896" s="1034"/>
      <c r="AJ896" s="1034"/>
      <c r="AK896" s="1034"/>
      <c r="AL896" s="1034"/>
      <c r="AM896" s="1034"/>
      <c r="AN896" s="1034"/>
      <c r="AO896" s="1034"/>
      <c r="AP896" s="1034"/>
      <c r="AQ896" s="1034"/>
      <c r="AR896" s="1034"/>
      <c r="AS896" s="1034"/>
      <c r="AT896" s="1034"/>
      <c r="AU896" s="1034"/>
      <c r="AV896" s="1034"/>
      <c r="AW896" s="1034"/>
      <c r="AX896" s="1034"/>
      <c r="AY896" s="1034"/>
      <c r="AZ896" s="1034"/>
      <c r="BA896" s="1034"/>
      <c r="BB896" s="1034"/>
      <c r="BC896" s="1034"/>
      <c r="BD896" s="1034"/>
      <c r="BE896" s="1034"/>
      <c r="BF896" s="1034"/>
      <c r="BG896" s="1034"/>
      <c r="BH896" s="1034"/>
    </row>
    <row r="897" spans="1:60" s="2" customFormat="1">
      <c r="A897" s="1148"/>
      <c r="B897" s="1034"/>
      <c r="C897" s="1034"/>
      <c r="D897" s="1034"/>
      <c r="E897" s="1034"/>
      <c r="F897" s="1034"/>
      <c r="G897" s="1034"/>
      <c r="H897" s="1034"/>
      <c r="I897" s="1034"/>
      <c r="J897" s="1034"/>
      <c r="K897" s="1034"/>
      <c r="L897" s="1034"/>
      <c r="M897" s="1034"/>
      <c r="N897" s="1034"/>
      <c r="O897" s="1034"/>
      <c r="P897" s="1034"/>
      <c r="Q897" s="1034"/>
      <c r="R897" s="1034"/>
      <c r="S897" s="1034"/>
      <c r="T897" s="1034"/>
      <c r="U897" s="1034"/>
      <c r="V897" s="1034"/>
      <c r="W897" s="1034"/>
      <c r="X897" s="1034"/>
      <c r="Y897" s="1034"/>
      <c r="Z897" s="1034"/>
      <c r="AA897" s="1034"/>
      <c r="AB897" s="1034"/>
      <c r="AC897" s="1034"/>
      <c r="AD897" s="1034"/>
      <c r="AE897" s="1034"/>
      <c r="AF897" s="1034"/>
      <c r="AG897" s="1034"/>
      <c r="AH897" s="1034"/>
      <c r="AI897" s="1034"/>
      <c r="AJ897" s="1034"/>
      <c r="AK897" s="1034"/>
      <c r="AL897" s="1034"/>
      <c r="AM897" s="1034"/>
      <c r="AN897" s="1034"/>
      <c r="AO897" s="1034"/>
      <c r="AP897" s="1034"/>
      <c r="AQ897" s="1034"/>
      <c r="AR897" s="1034"/>
      <c r="AS897" s="1034"/>
      <c r="AT897" s="1034"/>
      <c r="AU897" s="1034"/>
      <c r="AV897" s="1034"/>
      <c r="AW897" s="1034"/>
      <c r="AX897" s="1034"/>
      <c r="AY897" s="1034"/>
      <c r="AZ897" s="1034"/>
      <c r="BA897" s="1034"/>
      <c r="BB897" s="1034"/>
      <c r="BC897" s="1034"/>
      <c r="BD897" s="1034"/>
      <c r="BE897" s="1034"/>
      <c r="BF897" s="1034"/>
      <c r="BG897" s="1034"/>
      <c r="BH897" s="1034"/>
    </row>
    <row r="898" spans="1:60" s="2" customFormat="1">
      <c r="A898" s="1148"/>
      <c r="B898" s="1034"/>
      <c r="C898" s="1034"/>
      <c r="D898" s="1034"/>
      <c r="E898" s="1034"/>
      <c r="F898" s="1034"/>
      <c r="G898" s="1034"/>
      <c r="H898" s="1034"/>
      <c r="I898" s="1034"/>
      <c r="J898" s="1034"/>
      <c r="K898" s="1034"/>
      <c r="L898" s="1034"/>
      <c r="M898" s="1034"/>
      <c r="N898" s="1034"/>
      <c r="O898" s="1034"/>
      <c r="P898" s="1034"/>
      <c r="Q898" s="1034"/>
      <c r="R898" s="1034"/>
      <c r="S898" s="1034"/>
      <c r="T898" s="1034"/>
      <c r="U898" s="1034"/>
      <c r="V898" s="1034"/>
      <c r="W898" s="1034"/>
      <c r="X898" s="1034"/>
      <c r="Y898" s="1034"/>
      <c r="Z898" s="1034"/>
      <c r="AA898" s="1034"/>
      <c r="AB898" s="1034"/>
      <c r="AC898" s="1034"/>
      <c r="AD898" s="1034"/>
      <c r="AE898" s="1034"/>
      <c r="AF898" s="1034"/>
      <c r="AG898" s="1034"/>
      <c r="AH898" s="1034"/>
      <c r="AI898" s="1034"/>
      <c r="AJ898" s="1034"/>
      <c r="AK898" s="1034"/>
      <c r="AL898" s="1034"/>
      <c r="AM898" s="1034"/>
      <c r="AN898" s="1034"/>
      <c r="AO898" s="1034"/>
      <c r="AP898" s="1034"/>
      <c r="AQ898" s="1034"/>
      <c r="AR898" s="1034"/>
      <c r="AS898" s="1034"/>
      <c r="AT898" s="1034"/>
      <c r="AU898" s="1034"/>
      <c r="AV898" s="1034"/>
      <c r="AW898" s="1034"/>
      <c r="AX898" s="1034"/>
      <c r="AY898" s="1034"/>
      <c r="AZ898" s="1034"/>
      <c r="BA898" s="1034"/>
      <c r="BB898" s="1034"/>
      <c r="BC898" s="1034"/>
      <c r="BD898" s="1034"/>
      <c r="BE898" s="1034"/>
      <c r="BF898" s="1034"/>
      <c r="BG898" s="1034"/>
      <c r="BH898" s="1034"/>
    </row>
    <row r="899" spans="1:60" s="2" customFormat="1">
      <c r="A899" s="1148"/>
      <c r="B899" s="1034"/>
      <c r="C899" s="1034"/>
      <c r="D899" s="1034"/>
      <c r="E899" s="1034"/>
      <c r="F899" s="1034"/>
      <c r="G899" s="1034"/>
      <c r="H899" s="1034"/>
      <c r="I899" s="1034"/>
      <c r="J899" s="1034"/>
      <c r="K899" s="1034"/>
      <c r="L899" s="1034"/>
      <c r="M899" s="1034"/>
      <c r="N899" s="1034"/>
      <c r="O899" s="1034"/>
      <c r="P899" s="1034"/>
      <c r="Q899" s="1034"/>
      <c r="R899" s="1034"/>
      <c r="S899" s="1034"/>
      <c r="T899" s="1034"/>
      <c r="U899" s="1034"/>
      <c r="V899" s="1034"/>
      <c r="W899" s="1034"/>
      <c r="X899" s="1034"/>
      <c r="Y899" s="1034"/>
      <c r="Z899" s="1034"/>
      <c r="AA899" s="1034"/>
      <c r="AB899" s="1034"/>
      <c r="AC899" s="1034"/>
      <c r="AD899" s="1034"/>
      <c r="AE899" s="1034"/>
      <c r="AF899" s="1034"/>
      <c r="AG899" s="1034"/>
      <c r="AH899" s="1034"/>
      <c r="AI899" s="1034"/>
      <c r="AJ899" s="1034"/>
      <c r="AK899" s="1034"/>
      <c r="AL899" s="1034"/>
      <c r="AM899" s="1034"/>
      <c r="AN899" s="1034"/>
      <c r="AO899" s="1034"/>
      <c r="AP899" s="1034"/>
      <c r="AQ899" s="1034"/>
      <c r="AR899" s="1034"/>
      <c r="AS899" s="1034"/>
      <c r="AT899" s="1034"/>
      <c r="AU899" s="1034"/>
      <c r="AV899" s="1034"/>
      <c r="AW899" s="1034"/>
      <c r="AX899" s="1034"/>
      <c r="AY899" s="1034"/>
      <c r="AZ899" s="1034"/>
      <c r="BA899" s="1034"/>
      <c r="BB899" s="1034"/>
      <c r="BC899" s="1034"/>
      <c r="BD899" s="1034"/>
      <c r="BE899" s="1034"/>
      <c r="BF899" s="1034"/>
      <c r="BG899" s="1034"/>
      <c r="BH899" s="1034"/>
    </row>
    <row r="900" spans="1:60" s="2" customFormat="1">
      <c r="A900" s="1148"/>
      <c r="B900" s="1034"/>
      <c r="C900" s="1034"/>
      <c r="D900" s="1034"/>
      <c r="E900" s="1034"/>
      <c r="F900" s="1034"/>
      <c r="G900" s="1034"/>
      <c r="H900" s="1034"/>
      <c r="I900" s="1034"/>
      <c r="J900" s="1034"/>
      <c r="K900" s="1034"/>
      <c r="L900" s="1034"/>
      <c r="M900" s="1034"/>
      <c r="N900" s="1034"/>
      <c r="O900" s="1034"/>
      <c r="P900" s="1034"/>
      <c r="Q900" s="1034"/>
      <c r="R900" s="1034"/>
      <c r="S900" s="1034"/>
      <c r="T900" s="1034"/>
      <c r="U900" s="1034"/>
      <c r="V900" s="1034"/>
      <c r="W900" s="1034"/>
      <c r="X900" s="1034"/>
      <c r="Y900" s="1034"/>
      <c r="Z900" s="1034"/>
      <c r="AA900" s="1034"/>
      <c r="AB900" s="1034"/>
      <c r="AC900" s="1034"/>
      <c r="AD900" s="1034"/>
      <c r="AE900" s="1034"/>
      <c r="AF900" s="1034"/>
      <c r="AG900" s="1034"/>
      <c r="AH900" s="1034"/>
      <c r="AI900" s="1034"/>
      <c r="AJ900" s="1034"/>
      <c r="AK900" s="1034"/>
      <c r="AL900" s="1034"/>
      <c r="AM900" s="1034"/>
      <c r="AN900" s="1034"/>
      <c r="AO900" s="1034"/>
      <c r="AP900" s="1034"/>
      <c r="AQ900" s="1034"/>
      <c r="AR900" s="1034"/>
      <c r="AS900" s="1034"/>
      <c r="AT900" s="1034"/>
      <c r="AU900" s="1034"/>
      <c r="AV900" s="1034"/>
      <c r="AW900" s="1034"/>
      <c r="AX900" s="1034"/>
      <c r="AY900" s="1034"/>
      <c r="AZ900" s="1034"/>
      <c r="BA900" s="1034"/>
      <c r="BB900" s="1034"/>
      <c r="BC900" s="1034"/>
      <c r="BD900" s="1034"/>
      <c r="BE900" s="1034"/>
      <c r="BF900" s="1034"/>
      <c r="BG900" s="1034"/>
      <c r="BH900" s="1034"/>
    </row>
    <row r="901" spans="1:60" s="2" customFormat="1">
      <c r="A901" s="1148"/>
      <c r="B901" s="1034"/>
      <c r="C901" s="1034"/>
      <c r="D901" s="1034"/>
      <c r="E901" s="1034"/>
      <c r="F901" s="1034"/>
      <c r="G901" s="1034"/>
      <c r="H901" s="1034"/>
      <c r="I901" s="1034"/>
      <c r="J901" s="1034"/>
      <c r="K901" s="1034"/>
      <c r="L901" s="1034"/>
      <c r="M901" s="1034"/>
      <c r="N901" s="1034"/>
      <c r="O901" s="1034"/>
      <c r="P901" s="1034"/>
      <c r="Q901" s="1034"/>
      <c r="R901" s="1034"/>
      <c r="S901" s="1034"/>
      <c r="T901" s="1034"/>
      <c r="U901" s="1034"/>
      <c r="V901" s="1034"/>
      <c r="W901" s="1034"/>
      <c r="X901" s="1034"/>
      <c r="Y901" s="1034"/>
      <c r="Z901" s="1034"/>
      <c r="AA901" s="1034"/>
      <c r="AB901" s="1034"/>
      <c r="AC901" s="1034"/>
      <c r="AD901" s="1034"/>
      <c r="AE901" s="1034"/>
      <c r="AF901" s="1034"/>
      <c r="AG901" s="1034"/>
      <c r="AH901" s="1034"/>
      <c r="AI901" s="1034"/>
      <c r="AJ901" s="1034"/>
      <c r="AK901" s="1034"/>
      <c r="AL901" s="1034"/>
      <c r="AM901" s="1034"/>
      <c r="AN901" s="1034"/>
      <c r="AO901" s="1034"/>
      <c r="AP901" s="1034"/>
      <c r="AQ901" s="1034"/>
      <c r="AR901" s="1034"/>
      <c r="AS901" s="1034"/>
      <c r="AT901" s="1034"/>
      <c r="AU901" s="1034"/>
      <c r="AV901" s="1034"/>
      <c r="AW901" s="1034"/>
      <c r="AX901" s="1034"/>
      <c r="AY901" s="1034"/>
      <c r="AZ901" s="1034"/>
      <c r="BA901" s="1034"/>
      <c r="BB901" s="1034"/>
      <c r="BC901" s="1034"/>
      <c r="BD901" s="1034"/>
      <c r="BE901" s="1034"/>
      <c r="BF901" s="1034"/>
      <c r="BG901" s="1034"/>
      <c r="BH901" s="1034"/>
    </row>
    <row r="902" spans="1:60" s="2" customFormat="1">
      <c r="A902" s="1148"/>
      <c r="B902" s="1034"/>
      <c r="C902" s="1034"/>
      <c r="D902" s="1034"/>
      <c r="E902" s="1034"/>
      <c r="F902" s="1034"/>
      <c r="G902" s="1034"/>
      <c r="H902" s="1034"/>
      <c r="I902" s="1034"/>
      <c r="J902" s="1034"/>
      <c r="K902" s="1034"/>
      <c r="L902" s="1034"/>
      <c r="M902" s="1034"/>
      <c r="N902" s="1034"/>
      <c r="O902" s="1034"/>
      <c r="P902" s="1034"/>
      <c r="Q902" s="1034"/>
      <c r="R902" s="1034"/>
      <c r="S902" s="1034"/>
      <c r="T902" s="1034"/>
      <c r="U902" s="1034"/>
      <c r="V902" s="1034"/>
      <c r="W902" s="1034"/>
      <c r="X902" s="1034"/>
      <c r="Y902" s="1034"/>
      <c r="Z902" s="1034"/>
      <c r="AA902" s="1034"/>
      <c r="AB902" s="1034"/>
      <c r="AC902" s="1034"/>
      <c r="AD902" s="1034"/>
      <c r="AE902" s="1034"/>
      <c r="AF902" s="1034"/>
      <c r="AG902" s="1034"/>
      <c r="AH902" s="1034"/>
      <c r="AI902" s="1034"/>
      <c r="AJ902" s="1034"/>
      <c r="AK902" s="1034"/>
      <c r="AL902" s="1034"/>
      <c r="AM902" s="1034"/>
      <c r="AN902" s="1034"/>
      <c r="AO902" s="1034"/>
      <c r="AP902" s="1034"/>
      <c r="AQ902" s="1034"/>
      <c r="AR902" s="1034"/>
      <c r="AS902" s="1034"/>
      <c r="AT902" s="1034"/>
      <c r="AU902" s="1034"/>
      <c r="AV902" s="1034"/>
      <c r="AW902" s="1034"/>
      <c r="AX902" s="1034"/>
      <c r="AY902" s="1034"/>
      <c r="AZ902" s="1034"/>
      <c r="BA902" s="1034"/>
      <c r="BB902" s="1034"/>
      <c r="BC902" s="1034"/>
      <c r="BD902" s="1034"/>
      <c r="BE902" s="1034"/>
      <c r="BF902" s="1034"/>
      <c r="BG902" s="1034"/>
      <c r="BH902" s="1034"/>
    </row>
    <row r="903" spans="1:60" s="2" customFormat="1">
      <c r="A903" s="1148"/>
      <c r="B903" s="1034"/>
      <c r="C903" s="1034"/>
      <c r="D903" s="1034"/>
      <c r="E903" s="1034"/>
      <c r="F903" s="1034"/>
      <c r="G903" s="1034"/>
      <c r="H903" s="1034"/>
      <c r="I903" s="1034"/>
      <c r="J903" s="1034"/>
      <c r="K903" s="1034"/>
      <c r="L903" s="1034"/>
      <c r="M903" s="1034"/>
      <c r="N903" s="1034"/>
      <c r="O903" s="1034"/>
      <c r="P903" s="1034"/>
      <c r="Q903" s="1034"/>
      <c r="R903" s="1034"/>
      <c r="S903" s="1034"/>
      <c r="T903" s="1034"/>
      <c r="U903" s="1034"/>
      <c r="V903" s="1034"/>
      <c r="W903" s="1034"/>
      <c r="X903" s="1034"/>
      <c r="Y903" s="1034"/>
      <c r="Z903" s="1034"/>
      <c r="AA903" s="1034"/>
      <c r="AB903" s="1034"/>
      <c r="AC903" s="1034"/>
      <c r="AD903" s="1034"/>
      <c r="AE903" s="1034"/>
      <c r="AF903" s="1034"/>
      <c r="AG903" s="1034"/>
      <c r="AH903" s="1034"/>
      <c r="AI903" s="1034"/>
      <c r="AJ903" s="1034"/>
      <c r="AK903" s="1034"/>
      <c r="AL903" s="1034"/>
      <c r="AM903" s="1034"/>
      <c r="AN903" s="1034"/>
      <c r="AO903" s="1034"/>
      <c r="AP903" s="1034"/>
      <c r="AQ903" s="1034"/>
      <c r="AR903" s="1034"/>
      <c r="AS903" s="1034"/>
      <c r="AT903" s="1034"/>
      <c r="AU903" s="1034"/>
      <c r="AV903" s="1034"/>
      <c r="AW903" s="1034"/>
      <c r="AX903" s="1034"/>
      <c r="AY903" s="1034"/>
      <c r="AZ903" s="1034"/>
      <c r="BA903" s="1034"/>
      <c r="BB903" s="1034"/>
      <c r="BC903" s="1034"/>
      <c r="BD903" s="1034"/>
      <c r="BE903" s="1034"/>
      <c r="BF903" s="1034"/>
      <c r="BG903" s="1034"/>
      <c r="BH903" s="1034"/>
    </row>
    <row r="904" spans="1:60" s="2" customFormat="1">
      <c r="A904" s="1148"/>
      <c r="B904" s="1034"/>
      <c r="C904" s="1034"/>
      <c r="D904" s="1034"/>
      <c r="E904" s="1034"/>
      <c r="F904" s="1034"/>
      <c r="G904" s="1034"/>
      <c r="H904" s="1034"/>
      <c r="I904" s="1034"/>
      <c r="J904" s="1034"/>
      <c r="K904" s="1034"/>
      <c r="L904" s="1034"/>
      <c r="M904" s="1034"/>
      <c r="N904" s="1034"/>
      <c r="O904" s="1034"/>
      <c r="P904" s="1034"/>
      <c r="Q904" s="1034"/>
      <c r="R904" s="1034"/>
      <c r="S904" s="1034"/>
      <c r="T904" s="1034"/>
      <c r="U904" s="1034"/>
      <c r="V904" s="1034"/>
      <c r="W904" s="1034"/>
      <c r="X904" s="1034"/>
      <c r="Y904" s="1034"/>
      <c r="Z904" s="1034"/>
      <c r="AA904" s="1034"/>
      <c r="AB904" s="1034"/>
      <c r="AC904" s="1034"/>
      <c r="AD904" s="1034"/>
      <c r="AE904" s="1034"/>
      <c r="AF904" s="1034"/>
      <c r="AG904" s="1034"/>
      <c r="AH904" s="1034"/>
      <c r="AI904" s="1034"/>
      <c r="AJ904" s="1034"/>
      <c r="AK904" s="1034"/>
      <c r="AL904" s="1034"/>
      <c r="AM904" s="1034"/>
      <c r="AN904" s="1034"/>
      <c r="AO904" s="1034"/>
      <c r="AP904" s="1034"/>
      <c r="AQ904" s="1034"/>
      <c r="AR904" s="1034"/>
      <c r="AS904" s="1034"/>
      <c r="AT904" s="1034"/>
      <c r="AU904" s="1034"/>
      <c r="AV904" s="1034"/>
      <c r="AW904" s="1034"/>
      <c r="AX904" s="1034"/>
      <c r="AY904" s="1034"/>
      <c r="AZ904" s="1034"/>
      <c r="BA904" s="1034"/>
      <c r="BB904" s="1034"/>
      <c r="BC904" s="1034"/>
      <c r="BD904" s="1034"/>
      <c r="BE904" s="1034"/>
      <c r="BF904" s="1034"/>
      <c r="BG904" s="1034"/>
      <c r="BH904" s="1034"/>
    </row>
    <row r="905" spans="1:60" s="2" customFormat="1">
      <c r="A905" s="1148"/>
      <c r="B905" s="1034"/>
      <c r="C905" s="1034"/>
      <c r="D905" s="1034"/>
      <c r="E905" s="1034"/>
      <c r="F905" s="1034"/>
      <c r="G905" s="1034"/>
      <c r="H905" s="1034"/>
      <c r="I905" s="1034"/>
      <c r="J905" s="1034"/>
      <c r="K905" s="1034"/>
      <c r="L905" s="1034"/>
      <c r="M905" s="1034"/>
      <c r="N905" s="1034"/>
      <c r="O905" s="1034"/>
      <c r="P905" s="1034"/>
      <c r="Q905" s="1034"/>
      <c r="R905" s="1034"/>
      <c r="S905" s="1034"/>
      <c r="T905" s="1034"/>
      <c r="U905" s="1034"/>
      <c r="V905" s="1034"/>
      <c r="W905" s="1034"/>
      <c r="X905" s="1034"/>
      <c r="Y905" s="1034"/>
      <c r="Z905" s="1034"/>
      <c r="AA905" s="1034"/>
      <c r="AB905" s="1034"/>
      <c r="AC905" s="1034"/>
      <c r="AD905" s="1034"/>
      <c r="AE905" s="1034"/>
      <c r="AF905" s="1034"/>
      <c r="AG905" s="1034"/>
      <c r="AH905" s="1034"/>
      <c r="AI905" s="1034"/>
      <c r="AJ905" s="1034"/>
      <c r="AK905" s="1034"/>
      <c r="AL905" s="1034"/>
      <c r="AM905" s="1034"/>
      <c r="AN905" s="1034"/>
      <c r="AO905" s="1034"/>
      <c r="AP905" s="1034"/>
      <c r="AQ905" s="1034"/>
      <c r="AR905" s="1034"/>
      <c r="AS905" s="1034"/>
      <c r="AT905" s="1034"/>
      <c r="AU905" s="1034"/>
      <c r="AV905" s="1034"/>
      <c r="AW905" s="1034"/>
      <c r="AX905" s="1034"/>
      <c r="AY905" s="1034"/>
      <c r="AZ905" s="1034"/>
      <c r="BA905" s="1034"/>
      <c r="BB905" s="1034"/>
      <c r="BC905" s="1034"/>
      <c r="BD905" s="1034"/>
      <c r="BE905" s="1034"/>
      <c r="BF905" s="1034"/>
      <c r="BG905" s="1034"/>
      <c r="BH905" s="1034"/>
    </row>
    <row r="906" spans="1:60" s="2" customFormat="1">
      <c r="A906" s="1148"/>
      <c r="B906" s="1034"/>
      <c r="C906" s="1034"/>
      <c r="D906" s="1034"/>
      <c r="E906" s="1034"/>
      <c r="F906" s="1034"/>
      <c r="G906" s="1034"/>
      <c r="H906" s="1034"/>
      <c r="I906" s="1034"/>
      <c r="J906" s="1034"/>
      <c r="K906" s="1034"/>
      <c r="L906" s="1034"/>
      <c r="M906" s="1034"/>
      <c r="N906" s="1034"/>
      <c r="O906" s="1034"/>
      <c r="P906" s="1034"/>
      <c r="Q906" s="1034"/>
      <c r="R906" s="1034"/>
      <c r="S906" s="1034"/>
      <c r="T906" s="1034"/>
      <c r="U906" s="1034"/>
      <c r="V906" s="1034"/>
      <c r="W906" s="1034"/>
      <c r="X906" s="1034"/>
      <c r="Y906" s="1034"/>
      <c r="Z906" s="1034"/>
      <c r="AA906" s="1034"/>
      <c r="AB906" s="1034"/>
      <c r="AC906" s="1034"/>
      <c r="AD906" s="1034"/>
      <c r="AE906" s="1034"/>
      <c r="AF906" s="1034"/>
      <c r="AG906" s="1034"/>
      <c r="AH906" s="1034"/>
      <c r="AI906" s="1034"/>
      <c r="AJ906" s="1034"/>
      <c r="AK906" s="1034"/>
      <c r="AL906" s="1034"/>
      <c r="AM906" s="1034"/>
      <c r="AN906" s="1034"/>
      <c r="AO906" s="1034"/>
      <c r="AP906" s="1034"/>
      <c r="AQ906" s="1034"/>
      <c r="AR906" s="1034"/>
      <c r="AS906" s="1034"/>
      <c r="AT906" s="1034"/>
      <c r="AU906" s="1034"/>
      <c r="AV906" s="1034"/>
      <c r="AW906" s="1034"/>
      <c r="AX906" s="1034"/>
      <c r="AY906" s="1034"/>
      <c r="AZ906" s="1034"/>
      <c r="BA906" s="1034"/>
      <c r="BB906" s="1034"/>
      <c r="BC906" s="1034"/>
      <c r="BD906" s="1034"/>
      <c r="BE906" s="1034"/>
      <c r="BF906" s="1034"/>
      <c r="BG906" s="1034"/>
      <c r="BH906" s="1034"/>
    </row>
    <row r="907" spans="1:60" s="2" customFormat="1">
      <c r="A907" s="1148"/>
      <c r="B907" s="1034"/>
      <c r="C907" s="1034"/>
      <c r="D907" s="1034"/>
      <c r="E907" s="1034"/>
      <c r="F907" s="1034"/>
      <c r="G907" s="1034"/>
      <c r="H907" s="1034"/>
      <c r="I907" s="1034"/>
      <c r="J907" s="1034"/>
      <c r="K907" s="1034"/>
      <c r="L907" s="1034"/>
      <c r="M907" s="1034"/>
      <c r="N907" s="1034"/>
      <c r="O907" s="1034"/>
      <c r="P907" s="1034"/>
      <c r="Q907" s="1034"/>
      <c r="R907" s="1034"/>
      <c r="S907" s="1034"/>
      <c r="T907" s="1034"/>
      <c r="U907" s="1034"/>
      <c r="V907" s="1034"/>
      <c r="W907" s="1034"/>
      <c r="X907" s="1034"/>
      <c r="Y907" s="1034"/>
      <c r="Z907" s="1034"/>
      <c r="AA907" s="1034"/>
      <c r="AB907" s="1034"/>
      <c r="AC907" s="1034"/>
      <c r="AD907" s="1034"/>
      <c r="AE907" s="1034"/>
      <c r="AF907" s="1034"/>
      <c r="AG907" s="1034"/>
      <c r="AH907" s="1034"/>
      <c r="AI907" s="1034"/>
      <c r="AJ907" s="1034"/>
      <c r="AK907" s="1034"/>
      <c r="AL907" s="1034"/>
      <c r="AM907" s="1034"/>
      <c r="AN907" s="1034"/>
      <c r="AO907" s="1034"/>
      <c r="AP907" s="1034"/>
      <c r="AQ907" s="1034"/>
      <c r="AR907" s="1034"/>
      <c r="AS907" s="1034"/>
      <c r="AT907" s="1034"/>
      <c r="AU907" s="1034"/>
      <c r="AV907" s="1034"/>
      <c r="AW907" s="1034"/>
      <c r="AX907" s="1034"/>
      <c r="AY907" s="1034"/>
      <c r="AZ907" s="1034"/>
      <c r="BA907" s="1034"/>
      <c r="BB907" s="1034"/>
      <c r="BC907" s="1034"/>
      <c r="BD907" s="1034"/>
      <c r="BE907" s="1034"/>
      <c r="BF907" s="1034"/>
      <c r="BG907" s="1034"/>
      <c r="BH907" s="1034"/>
    </row>
    <row r="908" spans="1:60" s="2" customFormat="1">
      <c r="A908" s="1148"/>
      <c r="B908" s="1034"/>
      <c r="C908" s="1034"/>
      <c r="D908" s="1034"/>
      <c r="E908" s="1034"/>
      <c r="F908" s="1034"/>
      <c r="G908" s="1034"/>
      <c r="H908" s="1034"/>
      <c r="I908" s="1034"/>
      <c r="J908" s="1034"/>
      <c r="K908" s="1034"/>
      <c r="L908" s="1034"/>
      <c r="M908" s="1034"/>
      <c r="N908" s="1034"/>
      <c r="O908" s="1034"/>
      <c r="P908" s="1034"/>
      <c r="Q908" s="1034"/>
      <c r="R908" s="1034"/>
      <c r="S908" s="1034"/>
      <c r="T908" s="1034"/>
      <c r="U908" s="1034"/>
      <c r="V908" s="1034"/>
      <c r="W908" s="1034"/>
      <c r="X908" s="1034"/>
      <c r="Y908" s="1034"/>
      <c r="Z908" s="1034"/>
      <c r="AA908" s="1034"/>
      <c r="AB908" s="1034"/>
      <c r="AC908" s="1034"/>
      <c r="AD908" s="1034"/>
      <c r="AE908" s="1034"/>
      <c r="AF908" s="1034"/>
      <c r="AG908" s="1034"/>
      <c r="AH908" s="1034"/>
      <c r="AI908" s="1034"/>
      <c r="AJ908" s="1034"/>
      <c r="AK908" s="1034"/>
      <c r="AL908" s="1034"/>
      <c r="AM908" s="1034"/>
      <c r="AN908" s="1034"/>
      <c r="AO908" s="1034"/>
      <c r="AP908" s="1034"/>
      <c r="AQ908" s="1034"/>
      <c r="AR908" s="1034"/>
      <c r="AS908" s="1034"/>
      <c r="AT908" s="1034"/>
      <c r="AU908" s="1034"/>
      <c r="AV908" s="1034"/>
      <c r="AW908" s="1034"/>
      <c r="AX908" s="1034"/>
      <c r="AY908" s="1034"/>
      <c r="AZ908" s="1034"/>
      <c r="BA908" s="1034"/>
      <c r="BB908" s="1034"/>
      <c r="BC908" s="1034"/>
      <c r="BD908" s="1034"/>
      <c r="BE908" s="1034"/>
      <c r="BF908" s="1034"/>
      <c r="BG908" s="1034"/>
      <c r="BH908" s="1034"/>
    </row>
    <row r="909" spans="1:60" s="2" customFormat="1">
      <c r="A909" s="1148"/>
      <c r="B909" s="1034"/>
      <c r="C909" s="1034"/>
      <c r="D909" s="1034"/>
      <c r="E909" s="1034"/>
      <c r="F909" s="1034"/>
      <c r="G909" s="1034"/>
      <c r="H909" s="1034"/>
      <c r="I909" s="1034"/>
      <c r="J909" s="1034"/>
      <c r="K909" s="1034"/>
      <c r="L909" s="1034"/>
      <c r="M909" s="1034"/>
      <c r="N909" s="1034"/>
      <c r="O909" s="1034"/>
      <c r="P909" s="1034"/>
      <c r="Q909" s="1034"/>
      <c r="R909" s="1034"/>
      <c r="S909" s="1034"/>
      <c r="T909" s="1034"/>
      <c r="U909" s="1034"/>
      <c r="V909" s="1034"/>
      <c r="W909" s="1034"/>
      <c r="X909" s="1034"/>
      <c r="Y909" s="1034"/>
      <c r="Z909" s="1034"/>
      <c r="AA909" s="1034"/>
      <c r="AB909" s="1034"/>
      <c r="AC909" s="1034"/>
      <c r="AD909" s="1034"/>
      <c r="AE909" s="1034"/>
      <c r="AF909" s="1034"/>
      <c r="AG909" s="1034"/>
      <c r="AH909" s="1034"/>
      <c r="AI909" s="1034"/>
      <c r="AJ909" s="1034"/>
      <c r="AK909" s="1034"/>
      <c r="AL909" s="1034"/>
      <c r="AM909" s="1034"/>
      <c r="AN909" s="1034"/>
      <c r="AO909" s="1034"/>
      <c r="AP909" s="1034"/>
      <c r="AQ909" s="1034"/>
      <c r="AR909" s="1034"/>
      <c r="AS909" s="1034"/>
      <c r="AT909" s="1034"/>
      <c r="AU909" s="1034"/>
      <c r="AV909" s="1034"/>
      <c r="AW909" s="1034"/>
      <c r="AX909" s="1034"/>
      <c r="AY909" s="1034"/>
      <c r="AZ909" s="1034"/>
      <c r="BA909" s="1034"/>
      <c r="BB909" s="1034"/>
      <c r="BC909" s="1034"/>
      <c r="BD909" s="1034"/>
      <c r="BE909" s="1034"/>
      <c r="BF909" s="1034"/>
      <c r="BG909" s="1034"/>
      <c r="BH909" s="1034"/>
    </row>
    <row r="910" spans="1:60" s="2" customFormat="1">
      <c r="A910" s="1148"/>
      <c r="B910" s="1034"/>
      <c r="C910" s="1034"/>
      <c r="D910" s="1034"/>
      <c r="E910" s="1034"/>
      <c r="F910" s="1034"/>
      <c r="G910" s="1034"/>
      <c r="H910" s="1034"/>
      <c r="I910" s="1034"/>
      <c r="J910" s="1034"/>
      <c r="K910" s="1034"/>
      <c r="L910" s="1034"/>
      <c r="M910" s="1034"/>
      <c r="N910" s="1034"/>
      <c r="O910" s="1034"/>
      <c r="P910" s="1034"/>
      <c r="Q910" s="1034"/>
      <c r="R910" s="1034"/>
      <c r="S910" s="1034"/>
      <c r="T910" s="1034"/>
      <c r="U910" s="1034"/>
      <c r="V910" s="1034"/>
      <c r="W910" s="1034"/>
      <c r="X910" s="1034"/>
      <c r="Y910" s="1034"/>
      <c r="Z910" s="1034"/>
      <c r="AA910" s="1034"/>
      <c r="AB910" s="1034"/>
      <c r="AC910" s="1034"/>
      <c r="AD910" s="1034"/>
      <c r="AE910" s="1034"/>
      <c r="AF910" s="1034"/>
      <c r="AG910" s="1034"/>
      <c r="AH910" s="1034"/>
      <c r="AI910" s="1034"/>
      <c r="AJ910" s="1034"/>
      <c r="AK910" s="1034"/>
      <c r="AL910" s="1034"/>
      <c r="AM910" s="1034"/>
      <c r="AN910" s="1034"/>
      <c r="AO910" s="1034"/>
      <c r="AP910" s="1034"/>
      <c r="AQ910" s="1034"/>
      <c r="AR910" s="1034"/>
      <c r="AS910" s="1034"/>
      <c r="AT910" s="1034"/>
      <c r="AU910" s="1034"/>
      <c r="AV910" s="1034"/>
      <c r="AW910" s="1034"/>
      <c r="AX910" s="1034"/>
      <c r="AY910" s="1034"/>
      <c r="AZ910" s="1034"/>
      <c r="BA910" s="1034"/>
      <c r="BB910" s="1034"/>
      <c r="BC910" s="1034"/>
      <c r="BD910" s="1034"/>
      <c r="BE910" s="1034"/>
      <c r="BF910" s="1034"/>
      <c r="BG910" s="1034"/>
      <c r="BH910" s="1034"/>
    </row>
    <row r="911" spans="1:60" s="2" customFormat="1">
      <c r="A911" s="1148"/>
      <c r="B911" s="1034"/>
      <c r="C911" s="1034"/>
      <c r="D911" s="1034"/>
      <c r="E911" s="1034"/>
      <c r="F911" s="1034"/>
      <c r="G911" s="1034"/>
      <c r="H911" s="1034"/>
      <c r="I911" s="1034"/>
      <c r="J911" s="1034"/>
      <c r="K911" s="1034"/>
      <c r="L911" s="1034"/>
      <c r="M911" s="1034"/>
      <c r="N911" s="1034"/>
      <c r="O911" s="1034"/>
      <c r="P911" s="1034"/>
      <c r="Q911" s="1034"/>
      <c r="R911" s="1034"/>
      <c r="S911" s="1034"/>
      <c r="T911" s="1034"/>
      <c r="U911" s="1034"/>
      <c r="V911" s="1034"/>
      <c r="W911" s="1034"/>
      <c r="X911" s="1034"/>
      <c r="Y911" s="1034"/>
      <c r="Z911" s="1034"/>
      <c r="AA911" s="1034"/>
      <c r="AB911" s="1034"/>
      <c r="AC911" s="1034"/>
      <c r="AD911" s="1034"/>
      <c r="AE911" s="1034"/>
      <c r="AF911" s="1034"/>
      <c r="AG911" s="1034"/>
      <c r="AH911" s="1034"/>
      <c r="AI911" s="1034"/>
      <c r="AJ911" s="1034"/>
      <c r="AK911" s="1034"/>
      <c r="AL911" s="1034"/>
      <c r="AM911" s="1034"/>
      <c r="AN911" s="1034"/>
      <c r="AO911" s="1034"/>
      <c r="AP911" s="1034"/>
      <c r="AQ911" s="1034"/>
      <c r="AR911" s="1034"/>
      <c r="AS911" s="1034"/>
      <c r="AT911" s="1034"/>
      <c r="AU911" s="1034"/>
      <c r="AV911" s="1034"/>
      <c r="AW911" s="1034"/>
      <c r="AX911" s="1034"/>
      <c r="AY911" s="1034"/>
      <c r="AZ911" s="1034"/>
      <c r="BA911" s="1034"/>
      <c r="BB911" s="1034"/>
      <c r="BC911" s="1034"/>
      <c r="BD911" s="1034"/>
      <c r="BE911" s="1034"/>
      <c r="BF911" s="1034"/>
      <c r="BG911" s="1034"/>
      <c r="BH911" s="1034"/>
    </row>
    <row r="912" spans="1:60" s="2" customFormat="1">
      <c r="A912" s="1148"/>
      <c r="B912" s="1034"/>
      <c r="C912" s="1034"/>
      <c r="D912" s="1034"/>
      <c r="E912" s="1034"/>
      <c r="F912" s="1034"/>
      <c r="G912" s="1034"/>
      <c r="H912" s="1034"/>
      <c r="I912" s="1034"/>
      <c r="J912" s="1034"/>
      <c r="K912" s="1034"/>
      <c r="L912" s="1034"/>
      <c r="M912" s="1034"/>
      <c r="N912" s="1034"/>
      <c r="O912" s="1034"/>
      <c r="P912" s="1034"/>
      <c r="Q912" s="1034"/>
      <c r="R912" s="1034"/>
      <c r="S912" s="1034"/>
      <c r="T912" s="1034"/>
      <c r="U912" s="1034"/>
      <c r="V912" s="1034"/>
      <c r="W912" s="1034"/>
      <c r="X912" s="1034"/>
      <c r="Y912" s="1034"/>
      <c r="Z912" s="1034"/>
      <c r="AA912" s="1034"/>
      <c r="AB912" s="1034"/>
      <c r="AC912" s="1034"/>
      <c r="AD912" s="1034"/>
      <c r="AE912" s="1034"/>
      <c r="AF912" s="1034"/>
      <c r="AG912" s="1034"/>
      <c r="AH912" s="1034"/>
      <c r="AI912" s="1034"/>
      <c r="AJ912" s="1034"/>
      <c r="AK912" s="1034"/>
      <c r="AL912" s="1034"/>
      <c r="AM912" s="1034"/>
      <c r="AN912" s="1034"/>
      <c r="AO912" s="1034"/>
      <c r="AP912" s="1034"/>
      <c r="AQ912" s="1034"/>
      <c r="AR912" s="1034"/>
      <c r="AS912" s="1034"/>
      <c r="AT912" s="1034"/>
      <c r="AU912" s="1034"/>
      <c r="AV912" s="1034"/>
      <c r="AW912" s="1034"/>
      <c r="AX912" s="1034"/>
      <c r="AY912" s="1034"/>
      <c r="AZ912" s="1034"/>
      <c r="BA912" s="1034"/>
      <c r="BB912" s="1034"/>
      <c r="BC912" s="1034"/>
      <c r="BD912" s="1034"/>
      <c r="BE912" s="1034"/>
      <c r="BF912" s="1034"/>
      <c r="BG912" s="1034"/>
      <c r="BH912" s="1034"/>
    </row>
    <row r="913" spans="1:60" s="2" customFormat="1">
      <c r="A913" s="1148"/>
      <c r="B913" s="1034"/>
      <c r="C913" s="1034"/>
      <c r="D913" s="1034"/>
      <c r="E913" s="1034"/>
      <c r="F913" s="1034"/>
      <c r="G913" s="1034"/>
      <c r="H913" s="1034"/>
      <c r="I913" s="1034"/>
      <c r="J913" s="1034"/>
      <c r="K913" s="1034"/>
      <c r="L913" s="1034"/>
      <c r="M913" s="1034"/>
      <c r="N913" s="1034"/>
      <c r="O913" s="1034"/>
      <c r="P913" s="1034"/>
      <c r="Q913" s="1034"/>
      <c r="R913" s="1034"/>
      <c r="S913" s="1034"/>
      <c r="T913" s="1034"/>
      <c r="U913" s="1034"/>
      <c r="V913" s="1034"/>
      <c r="W913" s="1034"/>
      <c r="X913" s="1034"/>
      <c r="Y913" s="1034"/>
      <c r="Z913" s="1034"/>
      <c r="AA913" s="1034"/>
      <c r="AB913" s="1034"/>
      <c r="AC913" s="1034"/>
      <c r="AD913" s="1034"/>
      <c r="AE913" s="1034"/>
      <c r="AF913" s="1034"/>
      <c r="AG913" s="1034"/>
      <c r="AH913" s="1034"/>
      <c r="AI913" s="1034"/>
      <c r="AJ913" s="1034"/>
      <c r="AK913" s="1034"/>
      <c r="AL913" s="1034"/>
      <c r="AM913" s="1034"/>
      <c r="AN913" s="1034"/>
      <c r="AO913" s="1034"/>
      <c r="AP913" s="1034"/>
      <c r="AQ913" s="1034"/>
      <c r="AR913" s="1034"/>
      <c r="AS913" s="1034"/>
      <c r="AT913" s="1034"/>
      <c r="AU913" s="1034"/>
      <c r="AV913" s="1034"/>
      <c r="AW913" s="1034"/>
      <c r="AX913" s="1034"/>
      <c r="AY913" s="1034"/>
      <c r="AZ913" s="1034"/>
      <c r="BA913" s="1034"/>
      <c r="BB913" s="1034"/>
      <c r="BC913" s="1034"/>
      <c r="BD913" s="1034"/>
      <c r="BE913" s="1034"/>
      <c r="BF913" s="1034"/>
      <c r="BG913" s="1034"/>
      <c r="BH913" s="1034"/>
    </row>
    <row r="914" spans="1:60" s="2" customFormat="1">
      <c r="A914" s="1148"/>
      <c r="B914" s="1034"/>
      <c r="C914" s="1034"/>
      <c r="D914" s="1034"/>
      <c r="E914" s="1034"/>
      <c r="F914" s="1034"/>
      <c r="G914" s="1034"/>
      <c r="H914" s="1034"/>
      <c r="I914" s="1034"/>
      <c r="J914" s="1034"/>
      <c r="K914" s="1034"/>
      <c r="L914" s="1034"/>
      <c r="M914" s="1034"/>
      <c r="N914" s="1034"/>
      <c r="O914" s="1034"/>
      <c r="P914" s="1034"/>
      <c r="Q914" s="1034"/>
      <c r="R914" s="1034"/>
      <c r="S914" s="1034"/>
      <c r="T914" s="1034"/>
      <c r="U914" s="1034"/>
      <c r="V914" s="1034"/>
      <c r="W914" s="1034"/>
      <c r="X914" s="1034"/>
      <c r="Y914" s="1034"/>
      <c r="Z914" s="1034"/>
      <c r="AA914" s="1034"/>
      <c r="AB914" s="1034"/>
      <c r="AC914" s="1034"/>
      <c r="AD914" s="1034"/>
      <c r="AE914" s="1034"/>
      <c r="AF914" s="1034"/>
      <c r="AG914" s="1034"/>
      <c r="AH914" s="1034"/>
      <c r="AI914" s="1034"/>
      <c r="AJ914" s="1034"/>
      <c r="AK914" s="1034"/>
      <c r="AL914" s="1034"/>
      <c r="AM914" s="1034"/>
      <c r="AN914" s="1034"/>
      <c r="AO914" s="1034"/>
      <c r="AP914" s="1034"/>
      <c r="AQ914" s="1034"/>
      <c r="AR914" s="1034"/>
      <c r="AS914" s="1034"/>
      <c r="AT914" s="1034"/>
      <c r="AU914" s="1034"/>
      <c r="AV914" s="1034"/>
      <c r="AW914" s="1034"/>
      <c r="AX914" s="1034"/>
      <c r="AY914" s="1034"/>
      <c r="AZ914" s="1034"/>
      <c r="BA914" s="1034"/>
      <c r="BB914" s="1034"/>
      <c r="BC914" s="1034"/>
      <c r="BD914" s="1034"/>
      <c r="BE914" s="1034"/>
      <c r="BF914" s="1034"/>
      <c r="BG914" s="1034"/>
      <c r="BH914" s="1034"/>
    </row>
    <row r="915" spans="1:60" s="2" customFormat="1">
      <c r="A915" s="1148"/>
      <c r="B915" s="1034"/>
      <c r="C915" s="1034"/>
      <c r="D915" s="1034"/>
      <c r="E915" s="1034"/>
      <c r="F915" s="1034"/>
      <c r="G915" s="1034"/>
      <c r="H915" s="1034"/>
      <c r="I915" s="1034"/>
      <c r="J915" s="1034"/>
      <c r="K915" s="1034"/>
      <c r="L915" s="1034"/>
      <c r="M915" s="1034"/>
      <c r="N915" s="1034"/>
      <c r="O915" s="1034"/>
      <c r="P915" s="1034"/>
      <c r="Q915" s="1034"/>
      <c r="R915" s="1034"/>
      <c r="S915" s="1034"/>
      <c r="T915" s="1034"/>
      <c r="U915" s="1034"/>
      <c r="V915" s="1034"/>
      <c r="W915" s="1034"/>
      <c r="X915" s="1034"/>
      <c r="Y915" s="1034"/>
      <c r="Z915" s="1034"/>
      <c r="AA915" s="1034"/>
      <c r="AB915" s="1034"/>
      <c r="AC915" s="1034"/>
      <c r="AD915" s="1034"/>
      <c r="AE915" s="1034"/>
      <c r="AF915" s="1034"/>
      <c r="AG915" s="1034"/>
      <c r="AH915" s="1034"/>
      <c r="AI915" s="1034"/>
      <c r="AJ915" s="1034"/>
      <c r="AK915" s="1034"/>
      <c r="AL915" s="1034"/>
      <c r="AM915" s="1034"/>
      <c r="AN915" s="1034"/>
      <c r="AO915" s="1034"/>
      <c r="AP915" s="1034"/>
      <c r="AQ915" s="1034"/>
      <c r="AR915" s="1034"/>
      <c r="AS915" s="1034"/>
      <c r="AT915" s="1034"/>
      <c r="AU915" s="1034"/>
      <c r="AV915" s="1034"/>
      <c r="AW915" s="1034"/>
      <c r="AX915" s="1034"/>
      <c r="AY915" s="1034"/>
      <c r="AZ915" s="1034"/>
      <c r="BA915" s="1034"/>
      <c r="BB915" s="1034"/>
      <c r="BC915" s="1034"/>
      <c r="BD915" s="1034"/>
      <c r="BE915" s="1034"/>
      <c r="BF915" s="1034"/>
      <c r="BG915" s="1034"/>
      <c r="BH915" s="1034"/>
    </row>
    <row r="916" spans="1:60" s="2" customFormat="1">
      <c r="A916" s="1148"/>
      <c r="B916" s="1034"/>
      <c r="C916" s="1034"/>
      <c r="D916" s="1034"/>
      <c r="E916" s="1034"/>
      <c r="F916" s="1034"/>
      <c r="G916" s="1034"/>
      <c r="H916" s="1034"/>
      <c r="I916" s="1034"/>
      <c r="J916" s="1034"/>
      <c r="K916" s="1034"/>
      <c r="L916" s="1034"/>
      <c r="M916" s="1034"/>
      <c r="N916" s="1034"/>
      <c r="O916" s="1034"/>
      <c r="P916" s="1034"/>
      <c r="Q916" s="1034"/>
      <c r="R916" s="1034"/>
      <c r="S916" s="1034"/>
      <c r="T916" s="1034"/>
      <c r="U916" s="1034"/>
      <c r="V916" s="1034"/>
      <c r="W916" s="1034"/>
      <c r="X916" s="1034"/>
      <c r="Y916" s="1034"/>
      <c r="Z916" s="1034"/>
      <c r="AA916" s="1034"/>
      <c r="AB916" s="1034"/>
      <c r="AC916" s="1034"/>
      <c r="AD916" s="1034"/>
      <c r="AE916" s="1034"/>
      <c r="AF916" s="1034"/>
      <c r="AG916" s="1034"/>
      <c r="AH916" s="1034"/>
      <c r="AI916" s="1034"/>
      <c r="AJ916" s="1034"/>
      <c r="AK916" s="1034"/>
      <c r="AL916" s="1034"/>
      <c r="AM916" s="1034"/>
      <c r="AN916" s="1034"/>
      <c r="AO916" s="1034"/>
      <c r="AP916" s="1034"/>
      <c r="AQ916" s="1034"/>
      <c r="AR916" s="1034"/>
      <c r="AS916" s="1034"/>
      <c r="AT916" s="1034"/>
      <c r="AU916" s="1034"/>
      <c r="AV916" s="1034"/>
      <c r="AW916" s="1034"/>
      <c r="AX916" s="1034"/>
      <c r="AY916" s="1034"/>
      <c r="AZ916" s="1034"/>
      <c r="BA916" s="1034"/>
      <c r="BB916" s="1034"/>
      <c r="BC916" s="1034"/>
      <c r="BD916" s="1034"/>
      <c r="BE916" s="1034"/>
      <c r="BF916" s="1034"/>
      <c r="BG916" s="1034"/>
      <c r="BH916" s="1034"/>
    </row>
    <row r="917" spans="1:60" s="2" customFormat="1">
      <c r="A917" s="1148"/>
      <c r="B917" s="1034"/>
      <c r="C917" s="1034"/>
      <c r="D917" s="1034"/>
      <c r="E917" s="1034"/>
      <c r="F917" s="1034"/>
      <c r="G917" s="1034"/>
      <c r="H917" s="1034"/>
      <c r="I917" s="1034"/>
      <c r="J917" s="1034"/>
      <c r="K917" s="1034"/>
      <c r="L917" s="1034"/>
      <c r="M917" s="1034"/>
      <c r="N917" s="1034"/>
      <c r="O917" s="1034"/>
      <c r="P917" s="1034"/>
      <c r="Q917" s="1034"/>
      <c r="R917" s="1034"/>
      <c r="S917" s="1034"/>
      <c r="T917" s="1034"/>
      <c r="U917" s="1034"/>
      <c r="V917" s="1034"/>
      <c r="W917" s="1034"/>
      <c r="X917" s="1034"/>
      <c r="Y917" s="1034"/>
      <c r="Z917" s="1034"/>
      <c r="AA917" s="1034"/>
      <c r="AB917" s="1034"/>
      <c r="AC917" s="1034"/>
      <c r="AD917" s="1034"/>
      <c r="AE917" s="1034"/>
      <c r="AF917" s="1034"/>
      <c r="AG917" s="1034"/>
      <c r="AH917" s="1034"/>
      <c r="AI917" s="1034"/>
      <c r="AJ917" s="1034"/>
      <c r="AK917" s="1034"/>
      <c r="AL917" s="1034"/>
      <c r="AM917" s="1034"/>
      <c r="AN917" s="1034"/>
      <c r="AO917" s="1034"/>
      <c r="AP917" s="1034"/>
      <c r="AQ917" s="1034"/>
      <c r="AR917" s="1034"/>
      <c r="AS917" s="1034"/>
      <c r="AT917" s="1034"/>
      <c r="AU917" s="1034"/>
      <c r="AV917" s="1034"/>
      <c r="AW917" s="1034"/>
      <c r="AX917" s="1034"/>
      <c r="AY917" s="1034"/>
      <c r="AZ917" s="1034"/>
      <c r="BA917" s="1034"/>
      <c r="BB917" s="1034"/>
      <c r="BC917" s="1034"/>
      <c r="BD917" s="1034"/>
      <c r="BE917" s="1034"/>
      <c r="BF917" s="1034"/>
      <c r="BG917" s="1034"/>
      <c r="BH917" s="1034"/>
    </row>
    <row r="918" spans="1:60" s="2" customFormat="1">
      <c r="A918" s="1148"/>
      <c r="B918" s="1034"/>
      <c r="C918" s="1034"/>
      <c r="D918" s="1034"/>
      <c r="E918" s="1034"/>
      <c r="F918" s="1034"/>
      <c r="G918" s="1034"/>
      <c r="H918" s="1034"/>
      <c r="I918" s="1034"/>
      <c r="J918" s="1034"/>
      <c r="K918" s="1034"/>
      <c r="L918" s="1034"/>
      <c r="M918" s="1034"/>
      <c r="N918" s="1034"/>
      <c r="O918" s="1034"/>
      <c r="P918" s="1034"/>
      <c r="Q918" s="1034"/>
      <c r="R918" s="1034"/>
      <c r="S918" s="1034"/>
      <c r="T918" s="1034"/>
      <c r="U918" s="1034"/>
      <c r="V918" s="1034"/>
      <c r="W918" s="1034"/>
      <c r="X918" s="1034"/>
      <c r="Y918" s="1034"/>
      <c r="Z918" s="1034"/>
      <c r="AA918" s="1034"/>
      <c r="AB918" s="1034"/>
      <c r="AC918" s="1034"/>
      <c r="AD918" s="1034"/>
      <c r="AE918" s="1034"/>
      <c r="AF918" s="1034"/>
      <c r="AG918" s="1034"/>
      <c r="AH918" s="1034"/>
      <c r="AI918" s="1034"/>
      <c r="AJ918" s="1034"/>
      <c r="AK918" s="1034"/>
      <c r="AL918" s="1034"/>
      <c r="AM918" s="1034"/>
      <c r="AN918" s="1034"/>
      <c r="AO918" s="1034"/>
      <c r="AP918" s="1034"/>
      <c r="AQ918" s="1034"/>
      <c r="AR918" s="1034"/>
      <c r="AS918" s="1034"/>
      <c r="AT918" s="1034"/>
      <c r="AU918" s="1034"/>
      <c r="AV918" s="1034"/>
      <c r="AW918" s="1034"/>
      <c r="AX918" s="1034"/>
      <c r="AY918" s="1034"/>
      <c r="AZ918" s="1034"/>
      <c r="BA918" s="1034"/>
      <c r="BB918" s="1034"/>
      <c r="BC918" s="1034"/>
      <c r="BD918" s="1034"/>
      <c r="BE918" s="1034"/>
      <c r="BF918" s="1034"/>
      <c r="BG918" s="1034"/>
      <c r="BH918" s="1034"/>
    </row>
    <row r="919" spans="1:60" s="2" customFormat="1">
      <c r="A919" s="1148"/>
      <c r="B919" s="1034"/>
      <c r="C919" s="1034"/>
      <c r="D919" s="1034"/>
      <c r="E919" s="1034"/>
      <c r="F919" s="1034"/>
      <c r="G919" s="1034"/>
      <c r="H919" s="1034"/>
      <c r="I919" s="1034"/>
      <c r="J919" s="1034"/>
      <c r="K919" s="1034"/>
      <c r="L919" s="1034"/>
      <c r="M919" s="1034"/>
      <c r="N919" s="1034"/>
      <c r="O919" s="1034"/>
      <c r="P919" s="1034"/>
      <c r="Q919" s="1034"/>
      <c r="R919" s="1034"/>
      <c r="S919" s="1034"/>
      <c r="T919" s="1034"/>
      <c r="U919" s="1034"/>
      <c r="V919" s="1034"/>
      <c r="W919" s="1034"/>
      <c r="X919" s="1034"/>
      <c r="Y919" s="1034"/>
      <c r="Z919" s="1034"/>
      <c r="AA919" s="1034"/>
      <c r="AB919" s="1034"/>
      <c r="AC919" s="1034"/>
      <c r="AD919" s="1034"/>
      <c r="AE919" s="1034"/>
      <c r="AF919" s="1034"/>
      <c r="AG919" s="1034"/>
      <c r="AH919" s="1034"/>
      <c r="AI919" s="1034"/>
      <c r="AJ919" s="1034"/>
      <c r="AK919" s="1034"/>
      <c r="AL919" s="1034"/>
      <c r="AM919" s="1034"/>
      <c r="AN919" s="1034"/>
      <c r="AO919" s="1034"/>
      <c r="AP919" s="1034"/>
      <c r="AQ919" s="1034"/>
      <c r="AR919" s="1034"/>
      <c r="AS919" s="1034"/>
      <c r="AT919" s="1034"/>
      <c r="AU919" s="1034"/>
      <c r="AV919" s="1034"/>
      <c r="AW919" s="1034"/>
      <c r="AX919" s="1034"/>
      <c r="AY919" s="1034"/>
      <c r="AZ919" s="1034"/>
      <c r="BA919" s="1034"/>
      <c r="BB919" s="1034"/>
      <c r="BC919" s="1034"/>
      <c r="BD919" s="1034"/>
      <c r="BE919" s="1034"/>
      <c r="BF919" s="1034"/>
      <c r="BG919" s="1034"/>
      <c r="BH919" s="1034"/>
    </row>
    <row r="920" spans="1:60" s="2" customFormat="1">
      <c r="A920" s="1148"/>
      <c r="B920" s="1034"/>
      <c r="C920" s="1034"/>
      <c r="D920" s="1034"/>
      <c r="E920" s="1034"/>
      <c r="F920" s="1034"/>
      <c r="G920" s="1034"/>
      <c r="H920" s="1034"/>
      <c r="I920" s="1034"/>
      <c r="J920" s="1034"/>
      <c r="K920" s="1034"/>
      <c r="L920" s="1034"/>
      <c r="M920" s="1034"/>
      <c r="N920" s="1034"/>
      <c r="O920" s="1034"/>
      <c r="P920" s="1034"/>
      <c r="Q920" s="1034"/>
      <c r="R920" s="1034"/>
      <c r="S920" s="1034"/>
      <c r="T920" s="1034"/>
      <c r="U920" s="1034"/>
      <c r="V920" s="1034"/>
      <c r="W920" s="1034"/>
      <c r="X920" s="1034"/>
      <c r="Y920" s="1034"/>
      <c r="Z920" s="1034"/>
      <c r="AA920" s="1034"/>
      <c r="AB920" s="1034"/>
      <c r="AC920" s="1034"/>
      <c r="AD920" s="1034"/>
      <c r="AE920" s="1034"/>
      <c r="AF920" s="1034"/>
      <c r="AG920" s="1034"/>
      <c r="AH920" s="1034"/>
      <c r="AI920" s="1034"/>
      <c r="AJ920" s="1034"/>
      <c r="AK920" s="1034"/>
      <c r="AL920" s="1034"/>
      <c r="AM920" s="1034"/>
      <c r="AN920" s="1034"/>
      <c r="AO920" s="1034"/>
      <c r="AP920" s="1034"/>
      <c r="AQ920" s="1034"/>
      <c r="AR920" s="1034"/>
      <c r="AS920" s="1034"/>
      <c r="AT920" s="1034"/>
      <c r="AU920" s="1034"/>
      <c r="AV920" s="1034"/>
      <c r="AW920" s="1034"/>
      <c r="AX920" s="1034"/>
      <c r="AY920" s="1034"/>
      <c r="AZ920" s="1034"/>
      <c r="BA920" s="1034"/>
      <c r="BB920" s="1034"/>
      <c r="BC920" s="1034"/>
      <c r="BD920" s="1034"/>
      <c r="BE920" s="1034"/>
      <c r="BF920" s="1034"/>
      <c r="BG920" s="1034"/>
      <c r="BH920" s="1034"/>
    </row>
    <row r="921" spans="1:60" s="2" customFormat="1">
      <c r="A921" s="1148"/>
      <c r="B921" s="1034"/>
      <c r="C921" s="1034"/>
      <c r="D921" s="1034"/>
      <c r="E921" s="1034"/>
      <c r="F921" s="1034"/>
      <c r="G921" s="1034"/>
      <c r="H921" s="1034"/>
      <c r="I921" s="1034"/>
      <c r="J921" s="1034"/>
      <c r="K921" s="1034"/>
      <c r="L921" s="1034"/>
      <c r="M921" s="1034"/>
      <c r="N921" s="1034"/>
      <c r="O921" s="1034"/>
      <c r="P921" s="1034"/>
      <c r="Q921" s="1034"/>
      <c r="R921" s="1034"/>
      <c r="S921" s="1034"/>
      <c r="T921" s="1034"/>
      <c r="U921" s="1034"/>
      <c r="V921" s="1034"/>
      <c r="W921" s="1034"/>
      <c r="X921" s="1034"/>
      <c r="Y921" s="1034"/>
      <c r="Z921" s="1034"/>
      <c r="AA921" s="1034"/>
      <c r="AB921" s="1034"/>
      <c r="AC921" s="1034"/>
      <c r="AD921" s="1034"/>
      <c r="AE921" s="1034"/>
      <c r="AF921" s="1034"/>
      <c r="AG921" s="1034"/>
      <c r="AH921" s="1034"/>
      <c r="AI921" s="1034"/>
      <c r="AJ921" s="1034"/>
      <c r="AK921" s="1034"/>
      <c r="AL921" s="1034"/>
      <c r="AM921" s="1034"/>
      <c r="AN921" s="1034"/>
      <c r="AO921" s="1034"/>
      <c r="AP921" s="1034"/>
      <c r="AQ921" s="1034"/>
      <c r="AR921" s="1034"/>
      <c r="AS921" s="1034"/>
      <c r="AT921" s="1034"/>
      <c r="AU921" s="1034"/>
      <c r="AV921" s="1034"/>
      <c r="AW921" s="1034"/>
      <c r="AX921" s="1034"/>
      <c r="AY921" s="1034"/>
      <c r="AZ921" s="1034"/>
      <c r="BA921" s="1034"/>
      <c r="BB921" s="1034"/>
      <c r="BC921" s="1034"/>
      <c r="BD921" s="1034"/>
      <c r="BE921" s="1034"/>
      <c r="BF921" s="1034"/>
      <c r="BG921" s="1034"/>
      <c r="BH921" s="1034"/>
    </row>
    <row r="922" spans="1:60" s="2" customFormat="1">
      <c r="A922" s="1148"/>
      <c r="B922" s="1034"/>
      <c r="C922" s="1034"/>
      <c r="D922" s="1034"/>
      <c r="E922" s="1034"/>
      <c r="F922" s="1034"/>
      <c r="G922" s="1034"/>
      <c r="H922" s="1034"/>
      <c r="I922" s="1034"/>
      <c r="J922" s="1034"/>
      <c r="K922" s="1034"/>
      <c r="L922" s="1034"/>
      <c r="M922" s="1034"/>
      <c r="N922" s="1034"/>
      <c r="O922" s="1034"/>
      <c r="P922" s="1034"/>
      <c r="Q922" s="1034"/>
      <c r="R922" s="1034"/>
      <c r="S922" s="1034"/>
      <c r="T922" s="1034"/>
      <c r="U922" s="1034"/>
      <c r="V922" s="1034"/>
      <c r="W922" s="1034"/>
      <c r="X922" s="1034"/>
      <c r="Y922" s="1034"/>
      <c r="Z922" s="1034"/>
      <c r="AA922" s="1034"/>
      <c r="AB922" s="1034"/>
      <c r="AC922" s="1034"/>
      <c r="AD922" s="1034"/>
      <c r="AE922" s="1034"/>
      <c r="AF922" s="1034"/>
      <c r="AG922" s="1034"/>
      <c r="AH922" s="1034"/>
      <c r="AI922" s="1034"/>
      <c r="AJ922" s="1034"/>
      <c r="AK922" s="1034"/>
      <c r="AL922" s="1034"/>
      <c r="AM922" s="1034"/>
      <c r="AN922" s="1034"/>
      <c r="AO922" s="1034"/>
      <c r="AP922" s="1034"/>
      <c r="AQ922" s="1034"/>
      <c r="AR922" s="1034"/>
      <c r="AS922" s="1034"/>
      <c r="AT922" s="1034"/>
      <c r="AU922" s="1034"/>
      <c r="AV922" s="1034"/>
      <c r="AW922" s="1034"/>
      <c r="AX922" s="1034"/>
      <c r="AY922" s="1034"/>
      <c r="AZ922" s="1034"/>
      <c r="BA922" s="1034"/>
      <c r="BB922" s="1034"/>
      <c r="BC922" s="1034"/>
      <c r="BD922" s="1034"/>
      <c r="BE922" s="1034"/>
      <c r="BF922" s="1034"/>
      <c r="BG922" s="1034"/>
      <c r="BH922" s="1034"/>
    </row>
    <row r="923" spans="1:60" s="2" customFormat="1">
      <c r="A923" s="1148"/>
      <c r="B923" s="1034"/>
      <c r="C923" s="1034"/>
      <c r="D923" s="1034"/>
      <c r="E923" s="1034"/>
      <c r="F923" s="1034"/>
      <c r="G923" s="1034"/>
      <c r="H923" s="1034"/>
      <c r="I923" s="1034"/>
      <c r="J923" s="1034"/>
      <c r="K923" s="1034"/>
      <c r="L923" s="1034"/>
      <c r="M923" s="1034"/>
      <c r="N923" s="1034"/>
      <c r="O923" s="1034"/>
      <c r="P923" s="1034"/>
      <c r="Q923" s="1034"/>
      <c r="R923" s="1034"/>
      <c r="S923" s="1034"/>
      <c r="T923" s="1034"/>
      <c r="U923" s="1034"/>
      <c r="V923" s="1034"/>
      <c r="W923" s="1034"/>
      <c r="X923" s="1034"/>
      <c r="Y923" s="1034"/>
      <c r="Z923" s="1034"/>
      <c r="AA923" s="1034"/>
      <c r="AB923" s="1034"/>
      <c r="AC923" s="1034"/>
      <c r="AD923" s="1034"/>
      <c r="AE923" s="1034"/>
      <c r="AF923" s="1034"/>
      <c r="AG923" s="1034"/>
      <c r="AH923" s="1034"/>
      <c r="AI923" s="1034"/>
      <c r="AJ923" s="1034"/>
      <c r="AK923" s="1034"/>
      <c r="AL923" s="1034"/>
      <c r="AM923" s="1034"/>
      <c r="AN923" s="1034"/>
      <c r="AO923" s="1034"/>
      <c r="AP923" s="1034"/>
      <c r="AQ923" s="1034"/>
      <c r="AR923" s="1034"/>
      <c r="AS923" s="1034"/>
      <c r="AT923" s="1034"/>
      <c r="AU923" s="1034"/>
      <c r="AV923" s="1034"/>
      <c r="AW923" s="1034"/>
      <c r="AX923" s="1034"/>
      <c r="AY923" s="1034"/>
      <c r="AZ923" s="1034"/>
      <c r="BA923" s="1034"/>
      <c r="BB923" s="1034"/>
      <c r="BC923" s="1034"/>
      <c r="BD923" s="1034"/>
      <c r="BE923" s="1034"/>
      <c r="BF923" s="1034"/>
      <c r="BG923" s="1034"/>
      <c r="BH923" s="1034"/>
    </row>
    <row r="924" spans="1:60" s="2" customFormat="1">
      <c r="A924" s="1148"/>
      <c r="B924" s="1034"/>
      <c r="C924" s="1034"/>
      <c r="D924" s="1034"/>
      <c r="E924" s="1034"/>
      <c r="F924" s="1034"/>
      <c r="G924" s="1034"/>
      <c r="H924" s="1034"/>
      <c r="I924" s="1034"/>
      <c r="J924" s="1034"/>
      <c r="K924" s="1034"/>
      <c r="L924" s="1034"/>
      <c r="M924" s="1034"/>
      <c r="N924" s="1034"/>
      <c r="O924" s="1034"/>
      <c r="P924" s="1034"/>
      <c r="Q924" s="1034"/>
      <c r="R924" s="1034"/>
      <c r="S924" s="1034"/>
      <c r="T924" s="1034"/>
      <c r="U924" s="1034"/>
      <c r="V924" s="1034"/>
      <c r="W924" s="1034"/>
      <c r="X924" s="1034"/>
      <c r="Y924" s="1034"/>
      <c r="Z924" s="1034"/>
      <c r="AA924" s="1034"/>
      <c r="AB924" s="1034"/>
      <c r="AC924" s="1034"/>
      <c r="AD924" s="1034"/>
      <c r="AE924" s="1034"/>
      <c r="AF924" s="1034"/>
      <c r="AG924" s="1034"/>
      <c r="AH924" s="1034"/>
      <c r="AI924" s="1034"/>
      <c r="AJ924" s="1034"/>
      <c r="AK924" s="1034"/>
      <c r="AL924" s="1034"/>
      <c r="AM924" s="1034"/>
      <c r="AN924" s="1034"/>
      <c r="AO924" s="1034"/>
      <c r="AP924" s="1034"/>
      <c r="AQ924" s="1034"/>
      <c r="AR924" s="1034"/>
      <c r="AS924" s="1034"/>
      <c r="AT924" s="1034"/>
      <c r="AU924" s="1034"/>
      <c r="AV924" s="1034"/>
      <c r="AW924" s="1034"/>
      <c r="AX924" s="1034"/>
      <c r="AY924" s="1034"/>
      <c r="AZ924" s="1034"/>
      <c r="BA924" s="1034"/>
      <c r="BB924" s="1034"/>
      <c r="BC924" s="1034"/>
      <c r="BD924" s="1034"/>
      <c r="BE924" s="1034"/>
      <c r="BF924" s="1034"/>
      <c r="BG924" s="1034"/>
      <c r="BH924" s="1034"/>
    </row>
    <row r="925" spans="1:60" s="2" customFormat="1">
      <c r="A925" s="1148"/>
      <c r="B925" s="1034"/>
      <c r="C925" s="1034"/>
      <c r="D925" s="1034"/>
      <c r="E925" s="1034"/>
      <c r="F925" s="1034"/>
      <c r="G925" s="1034"/>
      <c r="H925" s="1034"/>
      <c r="I925" s="1034"/>
      <c r="J925" s="1034"/>
      <c r="K925" s="1034"/>
      <c r="L925" s="1034"/>
      <c r="M925" s="1034"/>
      <c r="N925" s="1034"/>
      <c r="O925" s="1034"/>
      <c r="P925" s="1034"/>
      <c r="Q925" s="1034"/>
      <c r="R925" s="1034"/>
      <c r="S925" s="1034"/>
      <c r="T925" s="1034"/>
      <c r="U925" s="1034"/>
      <c r="V925" s="1034"/>
      <c r="W925" s="1034"/>
      <c r="X925" s="1034"/>
      <c r="Y925" s="1034"/>
      <c r="Z925" s="1034"/>
      <c r="AA925" s="1034"/>
      <c r="AB925" s="1034"/>
      <c r="AC925" s="1034"/>
      <c r="AD925" s="1034"/>
      <c r="AE925" s="1034"/>
      <c r="AF925" s="1034"/>
      <c r="AG925" s="1034"/>
      <c r="AH925" s="1034"/>
      <c r="AI925" s="1034"/>
      <c r="AJ925" s="1034"/>
      <c r="AK925" s="1034"/>
      <c r="AL925" s="1034"/>
      <c r="AM925" s="1034"/>
      <c r="AN925" s="1034"/>
      <c r="AO925" s="1034"/>
      <c r="AP925" s="1034"/>
      <c r="AQ925" s="1034"/>
      <c r="AR925" s="1034"/>
      <c r="AS925" s="1034"/>
      <c r="AT925" s="1034"/>
      <c r="AU925" s="1034"/>
      <c r="AV925" s="1034"/>
      <c r="AW925" s="1034"/>
      <c r="AX925" s="1034"/>
      <c r="AY925" s="1034"/>
      <c r="AZ925" s="1034"/>
      <c r="BA925" s="1034"/>
      <c r="BB925" s="1034"/>
      <c r="BC925" s="1034"/>
      <c r="BD925" s="1034"/>
      <c r="BE925" s="1034"/>
      <c r="BF925" s="1034"/>
      <c r="BG925" s="1034"/>
      <c r="BH925" s="1034"/>
    </row>
    <row r="926" spans="1:60" s="2" customFormat="1">
      <c r="A926" s="1148"/>
      <c r="B926" s="1034"/>
      <c r="C926" s="1034"/>
      <c r="D926" s="1034"/>
      <c r="E926" s="1034"/>
      <c r="F926" s="1034"/>
      <c r="G926" s="1034"/>
      <c r="H926" s="1034"/>
      <c r="I926" s="1034"/>
      <c r="J926" s="1034"/>
      <c r="K926" s="1034"/>
      <c r="L926" s="1034"/>
      <c r="M926" s="1034"/>
      <c r="N926" s="1034"/>
      <c r="O926" s="1034"/>
      <c r="P926" s="1034"/>
      <c r="Q926" s="1034"/>
      <c r="R926" s="1034"/>
      <c r="S926" s="1034"/>
      <c r="T926" s="1034"/>
      <c r="U926" s="1034"/>
      <c r="V926" s="1034"/>
      <c r="W926" s="1034"/>
      <c r="X926" s="1034"/>
      <c r="Y926" s="1034"/>
      <c r="Z926" s="1034"/>
      <c r="AA926" s="1034"/>
      <c r="AB926" s="1034"/>
      <c r="AC926" s="1034"/>
      <c r="AD926" s="1034"/>
      <c r="AE926" s="1034"/>
      <c r="AF926" s="1034"/>
      <c r="AG926" s="1034"/>
      <c r="AH926" s="1034"/>
      <c r="AI926" s="1034"/>
      <c r="AJ926" s="1034"/>
      <c r="AK926" s="1034"/>
      <c r="AL926" s="1034"/>
      <c r="AM926" s="1034"/>
      <c r="AN926" s="1034"/>
      <c r="AO926" s="1034"/>
      <c r="AP926" s="1034"/>
      <c r="AQ926" s="1034"/>
      <c r="AR926" s="1034"/>
      <c r="AS926" s="1034"/>
      <c r="AT926" s="1034"/>
      <c r="AU926" s="1034"/>
      <c r="AV926" s="1034"/>
      <c r="AW926" s="1034"/>
      <c r="AX926" s="1034"/>
      <c r="AY926" s="1034"/>
      <c r="AZ926" s="1034"/>
      <c r="BA926" s="1034"/>
      <c r="BB926" s="1034"/>
      <c r="BC926" s="1034"/>
      <c r="BD926" s="1034"/>
      <c r="BE926" s="1034"/>
      <c r="BF926" s="1034"/>
      <c r="BG926" s="1034"/>
      <c r="BH926" s="1034"/>
    </row>
    <row r="927" spans="1:60" s="2" customFormat="1">
      <c r="A927" s="1148"/>
      <c r="B927" s="1034"/>
      <c r="C927" s="1034"/>
      <c r="D927" s="1034"/>
      <c r="E927" s="1034"/>
      <c r="F927" s="1034"/>
      <c r="G927" s="1034"/>
      <c r="H927" s="1034"/>
      <c r="I927" s="1034"/>
      <c r="J927" s="1034"/>
      <c r="K927" s="1034"/>
      <c r="L927" s="1034"/>
      <c r="M927" s="1034"/>
      <c r="N927" s="1034"/>
      <c r="O927" s="1034"/>
      <c r="P927" s="1034"/>
      <c r="Q927" s="1034"/>
      <c r="R927" s="1034"/>
      <c r="S927" s="1034"/>
      <c r="T927" s="1034"/>
      <c r="U927" s="1034"/>
      <c r="V927" s="1034"/>
      <c r="W927" s="1034"/>
      <c r="X927" s="1034"/>
      <c r="Y927" s="1034"/>
      <c r="Z927" s="1034"/>
      <c r="AA927" s="1034"/>
      <c r="AB927" s="1034"/>
      <c r="AC927" s="1034"/>
      <c r="AD927" s="1034"/>
      <c r="AE927" s="1034"/>
      <c r="AF927" s="1034"/>
      <c r="AG927" s="1034"/>
      <c r="AH927" s="1034"/>
      <c r="AI927" s="1034"/>
      <c r="AJ927" s="1034"/>
      <c r="AK927" s="1034"/>
      <c r="AL927" s="1034"/>
      <c r="AM927" s="1034"/>
      <c r="AN927" s="1034"/>
      <c r="AO927" s="1034"/>
      <c r="AP927" s="1034"/>
      <c r="AQ927" s="1034"/>
      <c r="AR927" s="1034"/>
      <c r="AS927" s="1034"/>
      <c r="AT927" s="1034"/>
      <c r="AU927" s="1034"/>
      <c r="AV927" s="1034"/>
      <c r="AW927" s="1034"/>
      <c r="AX927" s="1034"/>
      <c r="AY927" s="1034"/>
      <c r="AZ927" s="1034"/>
      <c r="BA927" s="1034"/>
      <c r="BB927" s="1034"/>
      <c r="BC927" s="1034"/>
      <c r="BD927" s="1034"/>
      <c r="BE927" s="1034"/>
      <c r="BF927" s="1034"/>
      <c r="BG927" s="1034"/>
      <c r="BH927" s="1034"/>
    </row>
    <row r="928" spans="1:60" s="2" customFormat="1">
      <c r="A928" s="1148"/>
      <c r="B928" s="1034"/>
      <c r="C928" s="1034"/>
      <c r="D928" s="1034"/>
      <c r="E928" s="1034"/>
      <c r="F928" s="1034"/>
      <c r="G928" s="1034"/>
      <c r="H928" s="1034"/>
      <c r="I928" s="1034"/>
      <c r="J928" s="1034"/>
      <c r="K928" s="1034"/>
      <c r="L928" s="1034"/>
      <c r="M928" s="1034"/>
      <c r="N928" s="1034"/>
      <c r="O928" s="1034"/>
      <c r="P928" s="1034"/>
      <c r="Q928" s="1034"/>
      <c r="R928" s="1034"/>
      <c r="S928" s="1034"/>
      <c r="T928" s="1034"/>
      <c r="U928" s="1034"/>
      <c r="V928" s="1034"/>
      <c r="W928" s="1034"/>
      <c r="X928" s="1034"/>
      <c r="Y928" s="1034"/>
      <c r="Z928" s="1034"/>
      <c r="AA928" s="1034"/>
      <c r="AB928" s="1034"/>
      <c r="AC928" s="1034"/>
      <c r="AD928" s="1034"/>
      <c r="AE928" s="1034"/>
      <c r="AF928" s="1034"/>
      <c r="AG928" s="1034"/>
      <c r="AH928" s="1034"/>
      <c r="AI928" s="1034"/>
      <c r="AJ928" s="1034"/>
      <c r="AK928" s="1034"/>
      <c r="AL928" s="1034"/>
      <c r="AM928" s="1034"/>
      <c r="AN928" s="1034"/>
      <c r="AO928" s="1034"/>
      <c r="AP928" s="1034"/>
      <c r="AQ928" s="1034"/>
      <c r="AR928" s="1034"/>
      <c r="AS928" s="1034"/>
      <c r="AT928" s="1034"/>
      <c r="AU928" s="1034"/>
      <c r="AV928" s="1034"/>
      <c r="AW928" s="1034"/>
      <c r="AX928" s="1034"/>
      <c r="AY928" s="1034"/>
      <c r="AZ928" s="1034"/>
      <c r="BA928" s="1034"/>
      <c r="BB928" s="1034"/>
      <c r="BC928" s="1034"/>
      <c r="BD928" s="1034"/>
      <c r="BE928" s="1034"/>
      <c r="BF928" s="1034"/>
      <c r="BG928" s="1034"/>
      <c r="BH928" s="1034"/>
    </row>
    <row r="929" spans="1:60" s="2" customFormat="1">
      <c r="A929" s="1148"/>
      <c r="B929" s="1034"/>
      <c r="C929" s="1034"/>
      <c r="D929" s="1034"/>
      <c r="E929" s="1034"/>
      <c r="F929" s="1034"/>
      <c r="G929" s="1034"/>
      <c r="H929" s="1034"/>
      <c r="I929" s="1034"/>
      <c r="J929" s="1034"/>
      <c r="K929" s="1034"/>
      <c r="L929" s="1034"/>
      <c r="M929" s="1034"/>
      <c r="N929" s="1034"/>
      <c r="O929" s="1034"/>
      <c r="P929" s="1034"/>
      <c r="Q929" s="1034"/>
      <c r="R929" s="1034"/>
      <c r="S929" s="1034"/>
      <c r="T929" s="1034"/>
      <c r="U929" s="1034"/>
      <c r="V929" s="1034"/>
      <c r="W929" s="1034"/>
      <c r="X929" s="1034"/>
      <c r="Y929" s="1034"/>
      <c r="Z929" s="1034"/>
      <c r="AA929" s="1034"/>
      <c r="AB929" s="1034"/>
      <c r="AC929" s="1034"/>
      <c r="AD929" s="1034"/>
      <c r="AE929" s="1034"/>
      <c r="AF929" s="1034"/>
      <c r="AG929" s="1034"/>
      <c r="AH929" s="1034"/>
      <c r="AI929" s="1034"/>
      <c r="AJ929" s="1034"/>
      <c r="AK929" s="1034"/>
      <c r="AL929" s="1034"/>
      <c r="AM929" s="1034"/>
      <c r="AN929" s="1034"/>
      <c r="AO929" s="1034"/>
      <c r="AP929" s="1034"/>
      <c r="AQ929" s="1034"/>
      <c r="AR929" s="1034"/>
      <c r="AS929" s="1034"/>
      <c r="AT929" s="1034"/>
      <c r="AU929" s="1034"/>
      <c r="AV929" s="1034"/>
      <c r="AW929" s="1034"/>
      <c r="AX929" s="1034"/>
      <c r="AY929" s="1034"/>
      <c r="AZ929" s="1034"/>
      <c r="BA929" s="1034"/>
      <c r="BB929" s="1034"/>
      <c r="BC929" s="1034"/>
      <c r="BD929" s="1034"/>
      <c r="BE929" s="1034"/>
      <c r="BF929" s="1034"/>
      <c r="BG929" s="1034"/>
      <c r="BH929" s="1034"/>
    </row>
    <row r="930" spans="1:60" s="2" customFormat="1">
      <c r="A930" s="1148"/>
      <c r="B930" s="1034"/>
      <c r="C930" s="1034"/>
      <c r="D930" s="1034"/>
      <c r="E930" s="1034"/>
      <c r="F930" s="1034"/>
      <c r="G930" s="1034"/>
      <c r="H930" s="1034"/>
      <c r="I930" s="1034"/>
      <c r="J930" s="1034"/>
      <c r="K930" s="1034"/>
      <c r="L930" s="1034"/>
      <c r="M930" s="1034"/>
      <c r="N930" s="1034"/>
      <c r="O930" s="1034"/>
      <c r="P930" s="1034"/>
      <c r="Q930" s="1034"/>
      <c r="R930" s="1034"/>
      <c r="S930" s="1034"/>
      <c r="T930" s="1034"/>
      <c r="U930" s="1034"/>
      <c r="V930" s="1034"/>
      <c r="W930" s="1034"/>
      <c r="X930" s="1034"/>
      <c r="Y930" s="1034"/>
      <c r="Z930" s="1034"/>
      <c r="AA930" s="1034"/>
      <c r="AB930" s="1034"/>
      <c r="AC930" s="1034"/>
      <c r="AD930" s="1034"/>
      <c r="AE930" s="1034"/>
      <c r="AF930" s="1034"/>
      <c r="AG930" s="1034"/>
      <c r="AH930" s="1034"/>
      <c r="AI930" s="1034"/>
      <c r="AJ930" s="1034"/>
      <c r="AK930" s="1034"/>
      <c r="AL930" s="1034"/>
      <c r="AM930" s="1034"/>
      <c r="AN930" s="1034"/>
      <c r="AO930" s="1034"/>
      <c r="AP930" s="1034"/>
      <c r="AQ930" s="1034"/>
      <c r="AR930" s="1034"/>
      <c r="AS930" s="1034"/>
      <c r="AT930" s="1034"/>
      <c r="AU930" s="1034"/>
      <c r="AV930" s="1034"/>
      <c r="AW930" s="1034"/>
      <c r="AX930" s="1034"/>
      <c r="AY930" s="1034"/>
      <c r="AZ930" s="1034"/>
      <c r="BA930" s="1034"/>
      <c r="BB930" s="1034"/>
      <c r="BC930" s="1034"/>
      <c r="BD930" s="1034"/>
      <c r="BE930" s="1034"/>
      <c r="BF930" s="1034"/>
      <c r="BG930" s="1034"/>
      <c r="BH930" s="1034"/>
    </row>
    <row r="931" spans="1:60" s="2" customFormat="1">
      <c r="A931" s="1148"/>
      <c r="B931" s="1034"/>
      <c r="C931" s="1034"/>
      <c r="D931" s="1034"/>
      <c r="E931" s="1034"/>
      <c r="F931" s="1034"/>
      <c r="G931" s="1034"/>
      <c r="H931" s="1034"/>
      <c r="I931" s="1034"/>
      <c r="J931" s="1034"/>
      <c r="K931" s="1034"/>
      <c r="L931" s="1034"/>
      <c r="M931" s="1034"/>
      <c r="N931" s="1034"/>
      <c r="O931" s="1034"/>
      <c r="P931" s="1034"/>
      <c r="Q931" s="1034"/>
      <c r="R931" s="1034"/>
      <c r="S931" s="1034"/>
      <c r="T931" s="1034"/>
      <c r="U931" s="1034"/>
      <c r="V931" s="1034"/>
      <c r="W931" s="1034"/>
      <c r="X931" s="1034"/>
      <c r="Y931" s="1034"/>
      <c r="Z931" s="1034"/>
      <c r="AA931" s="1034"/>
      <c r="AB931" s="1034"/>
      <c r="AC931" s="1034"/>
      <c r="AD931" s="1034"/>
      <c r="AE931" s="1034"/>
      <c r="AF931" s="1034"/>
      <c r="AG931" s="1034"/>
      <c r="AH931" s="1034"/>
      <c r="AI931" s="1034"/>
      <c r="AJ931" s="1034"/>
      <c r="AK931" s="1034"/>
      <c r="AL931" s="1034"/>
      <c r="AM931" s="1034"/>
      <c r="AN931" s="1034"/>
      <c r="AO931" s="1034"/>
      <c r="AP931" s="1034"/>
      <c r="AQ931" s="1034"/>
      <c r="AR931" s="1034"/>
      <c r="AS931" s="1034"/>
      <c r="AT931" s="1034"/>
      <c r="AU931" s="1034"/>
      <c r="AV931" s="1034"/>
      <c r="AW931" s="1034"/>
      <c r="AX931" s="1034"/>
      <c r="AY931" s="1034"/>
      <c r="AZ931" s="1034"/>
      <c r="BA931" s="1034"/>
      <c r="BB931" s="1034"/>
      <c r="BC931" s="1034"/>
      <c r="BD931" s="1034"/>
      <c r="BE931" s="1034"/>
      <c r="BF931" s="1034"/>
      <c r="BG931" s="1034"/>
      <c r="BH931" s="1034"/>
    </row>
    <row r="932" spans="1:60" s="2" customFormat="1">
      <c r="A932" s="1148"/>
      <c r="B932" s="1034"/>
      <c r="C932" s="1034"/>
      <c r="D932" s="1034"/>
      <c r="E932" s="1034"/>
      <c r="F932" s="1034"/>
      <c r="G932" s="1034"/>
      <c r="H932" s="1034"/>
      <c r="I932" s="1034"/>
      <c r="J932" s="1034"/>
      <c r="K932" s="1034"/>
      <c r="L932" s="1034"/>
      <c r="M932" s="1034"/>
      <c r="N932" s="1034"/>
      <c r="O932" s="1034"/>
      <c r="P932" s="1034"/>
      <c r="Q932" s="1034"/>
      <c r="R932" s="1034"/>
      <c r="S932" s="1034"/>
      <c r="T932" s="1034"/>
      <c r="U932" s="1034"/>
      <c r="V932" s="1034"/>
      <c r="W932" s="1034"/>
      <c r="X932" s="1034"/>
      <c r="Y932" s="1034"/>
      <c r="Z932" s="1034"/>
      <c r="AA932" s="1034"/>
      <c r="AB932" s="1034"/>
      <c r="AC932" s="1034"/>
      <c r="AD932" s="1034"/>
      <c r="AE932" s="1034"/>
      <c r="AF932" s="1034"/>
      <c r="AG932" s="1034"/>
      <c r="AH932" s="1034"/>
      <c r="AI932" s="1034"/>
      <c r="AJ932" s="1034"/>
      <c r="AK932" s="1034"/>
      <c r="AL932" s="1034"/>
      <c r="AM932" s="1034"/>
      <c r="AN932" s="1034"/>
      <c r="AO932" s="1034"/>
      <c r="AP932" s="1034"/>
      <c r="AQ932" s="1034"/>
      <c r="AR932" s="1034"/>
      <c r="AS932" s="1034"/>
      <c r="AT932" s="1034"/>
      <c r="AU932" s="1034"/>
      <c r="AV932" s="1034"/>
      <c r="AW932" s="1034"/>
      <c r="AX932" s="1034"/>
      <c r="AY932" s="1034"/>
      <c r="AZ932" s="1034"/>
      <c r="BA932" s="1034"/>
      <c r="BB932" s="1034"/>
      <c r="BC932" s="1034"/>
      <c r="BD932" s="1034"/>
      <c r="BE932" s="1034"/>
      <c r="BF932" s="1034"/>
      <c r="BG932" s="1034"/>
      <c r="BH932" s="1034"/>
    </row>
    <row r="933" spans="1:60" s="2" customFormat="1">
      <c r="A933" s="1148"/>
      <c r="B933" s="1034"/>
      <c r="C933" s="1034"/>
      <c r="D933" s="1034"/>
      <c r="E933" s="1034"/>
      <c r="F933" s="1034"/>
      <c r="G933" s="1034"/>
      <c r="H933" s="1034"/>
      <c r="I933" s="1034"/>
      <c r="J933" s="1034"/>
      <c r="K933" s="1034"/>
      <c r="L933" s="1034"/>
      <c r="M933" s="1034"/>
      <c r="N933" s="1034"/>
      <c r="O933" s="1034"/>
      <c r="P933" s="1034"/>
      <c r="Q933" s="1034"/>
      <c r="R933" s="1034"/>
      <c r="S933" s="1034"/>
      <c r="T933" s="1034"/>
      <c r="U933" s="1034"/>
      <c r="V933" s="1034"/>
      <c r="W933" s="1034"/>
      <c r="X933" s="1034"/>
      <c r="Y933" s="1034"/>
      <c r="Z933" s="1034"/>
      <c r="AA933" s="1034"/>
      <c r="AB933" s="1034"/>
      <c r="AC933" s="1034"/>
      <c r="AD933" s="1034"/>
      <c r="AE933" s="1034"/>
      <c r="AF933" s="1034"/>
      <c r="AG933" s="1034"/>
      <c r="AH933" s="1034"/>
      <c r="AI933" s="1034"/>
      <c r="AJ933" s="1034"/>
      <c r="AK933" s="1034"/>
      <c r="AL933" s="1034"/>
      <c r="AM933" s="1034"/>
      <c r="AN933" s="1034"/>
      <c r="AO933" s="1034"/>
      <c r="AP933" s="1034"/>
      <c r="AQ933" s="1034"/>
      <c r="AR933" s="1034"/>
      <c r="AS933" s="1034"/>
      <c r="AT933" s="1034"/>
      <c r="AU933" s="1034"/>
      <c r="AV933" s="1034"/>
      <c r="AW933" s="1034"/>
      <c r="AX933" s="1034"/>
      <c r="AY933" s="1034"/>
      <c r="AZ933" s="1034"/>
      <c r="BA933" s="1034"/>
      <c r="BB933" s="1034"/>
      <c r="BC933" s="1034"/>
      <c r="BD933" s="1034"/>
      <c r="BE933" s="1034"/>
      <c r="BF933" s="1034"/>
      <c r="BG933" s="1034"/>
      <c r="BH933" s="1034"/>
    </row>
    <row r="934" spans="1:60" s="2" customFormat="1">
      <c r="A934" s="1148"/>
      <c r="B934" s="1034"/>
      <c r="C934" s="1034"/>
      <c r="D934" s="1034"/>
      <c r="E934" s="1034"/>
      <c r="F934" s="1034"/>
      <c r="G934" s="1034"/>
      <c r="H934" s="1034"/>
      <c r="I934" s="1034"/>
      <c r="J934" s="1034"/>
      <c r="K934" s="1034"/>
      <c r="L934" s="1034"/>
      <c r="M934" s="1034"/>
      <c r="N934" s="1034"/>
      <c r="O934" s="1034"/>
      <c r="P934" s="1034"/>
      <c r="Q934" s="1034"/>
      <c r="R934" s="1034"/>
      <c r="S934" s="1034"/>
      <c r="T934" s="1034"/>
      <c r="U934" s="1034"/>
      <c r="V934" s="1034"/>
      <c r="W934" s="1034"/>
      <c r="X934" s="1034"/>
      <c r="Y934" s="1034"/>
      <c r="Z934" s="1034"/>
      <c r="AA934" s="1034"/>
      <c r="AB934" s="1034"/>
      <c r="AC934" s="1034"/>
      <c r="AD934" s="1034"/>
      <c r="AE934" s="1034"/>
      <c r="AF934" s="1034"/>
      <c r="AG934" s="1034"/>
      <c r="AH934" s="1034"/>
      <c r="AI934" s="1034"/>
      <c r="AJ934" s="1034"/>
      <c r="AK934" s="1034"/>
      <c r="AL934" s="1034"/>
      <c r="AM934" s="1034"/>
      <c r="AN934" s="1034"/>
      <c r="AO934" s="1034"/>
      <c r="AP934" s="1034"/>
      <c r="AQ934" s="1034"/>
      <c r="AR934" s="1034"/>
      <c r="AS934" s="1034"/>
      <c r="AT934" s="1034"/>
      <c r="AU934" s="1034"/>
      <c r="AV934" s="1034"/>
      <c r="AW934" s="1034"/>
      <c r="AX934" s="1034"/>
      <c r="AY934" s="1034"/>
      <c r="AZ934" s="1034"/>
      <c r="BA934" s="1034"/>
      <c r="BB934" s="1034"/>
      <c r="BC934" s="1034"/>
      <c r="BD934" s="1034"/>
      <c r="BE934" s="1034"/>
      <c r="BF934" s="1034"/>
      <c r="BG934" s="1034"/>
      <c r="BH934" s="1034"/>
    </row>
    <row r="935" spans="1:60" s="2" customFormat="1">
      <c r="A935" s="1148"/>
      <c r="B935" s="1034"/>
      <c r="C935" s="1034"/>
      <c r="D935" s="1034"/>
      <c r="E935" s="1034"/>
      <c r="F935" s="1034"/>
      <c r="G935" s="1034"/>
      <c r="H935" s="1034"/>
      <c r="I935" s="1034"/>
      <c r="J935" s="1034"/>
      <c r="K935" s="1034"/>
      <c r="L935" s="1034"/>
      <c r="M935" s="1034"/>
      <c r="N935" s="1034"/>
      <c r="O935" s="1034"/>
      <c r="P935" s="1034"/>
      <c r="Q935" s="1034"/>
      <c r="R935" s="1034"/>
      <c r="S935" s="1034"/>
      <c r="T935" s="1034"/>
      <c r="U935" s="1034"/>
      <c r="V935" s="1034"/>
      <c r="W935" s="1034"/>
      <c r="X935" s="1034"/>
      <c r="Y935" s="1034"/>
      <c r="Z935" s="1034"/>
      <c r="AA935" s="1034"/>
      <c r="AB935" s="1034"/>
      <c r="AC935" s="1034"/>
      <c r="AD935" s="1034"/>
      <c r="AE935" s="1034"/>
      <c r="AF935" s="1034"/>
      <c r="AG935" s="1034"/>
      <c r="AH935" s="1034"/>
      <c r="AI935" s="1034"/>
      <c r="AJ935" s="1034"/>
      <c r="AK935" s="1034"/>
      <c r="AL935" s="1034"/>
      <c r="AM935" s="1034"/>
      <c r="AN935" s="1034"/>
      <c r="AO935" s="1034"/>
      <c r="AP935" s="1034"/>
      <c r="AQ935" s="1034"/>
      <c r="AR935" s="1034"/>
      <c r="AS935" s="1034"/>
      <c r="AT935" s="1034"/>
      <c r="AU935" s="1034"/>
      <c r="AV935" s="1034"/>
      <c r="AW935" s="1034"/>
      <c r="AX935" s="1034"/>
      <c r="AY935" s="1034"/>
      <c r="AZ935" s="1034"/>
      <c r="BA935" s="1034"/>
      <c r="BB935" s="1034"/>
      <c r="BC935" s="1034"/>
      <c r="BD935" s="1034"/>
      <c r="BE935" s="1034"/>
      <c r="BF935" s="1034"/>
      <c r="BG935" s="1034"/>
      <c r="BH935" s="1034"/>
    </row>
    <row r="936" spans="1:60" s="2" customFormat="1">
      <c r="A936" s="1148"/>
      <c r="B936" s="1034"/>
      <c r="C936" s="1034"/>
      <c r="D936" s="1034"/>
      <c r="E936" s="1034"/>
      <c r="F936" s="1034"/>
      <c r="G936" s="1034"/>
      <c r="H936" s="1034"/>
      <c r="I936" s="1034"/>
      <c r="J936" s="1034"/>
      <c r="K936" s="1034"/>
      <c r="L936" s="1034"/>
      <c r="M936" s="1034"/>
      <c r="N936" s="1034"/>
      <c r="O936" s="1034"/>
      <c r="P936" s="1034"/>
      <c r="Q936" s="1034"/>
      <c r="R936" s="1034"/>
      <c r="S936" s="1034"/>
      <c r="T936" s="1034"/>
      <c r="U936" s="1034"/>
      <c r="V936" s="1034"/>
      <c r="W936" s="1034"/>
      <c r="X936" s="1034"/>
      <c r="Y936" s="1034"/>
      <c r="Z936" s="1034"/>
      <c r="AA936" s="1034"/>
      <c r="AB936" s="1034"/>
      <c r="AC936" s="1034"/>
      <c r="AD936" s="1034"/>
      <c r="AE936" s="1034"/>
      <c r="AF936" s="1034"/>
      <c r="AG936" s="1034"/>
      <c r="AH936" s="1034"/>
      <c r="AI936" s="1034"/>
      <c r="AJ936" s="1034"/>
      <c r="AK936" s="1034"/>
      <c r="AL936" s="1034"/>
      <c r="AM936" s="1034"/>
      <c r="AN936" s="1034"/>
      <c r="AO936" s="1034"/>
      <c r="AP936" s="1034"/>
      <c r="AQ936" s="1034"/>
      <c r="AR936" s="1034"/>
      <c r="AS936" s="1034"/>
      <c r="AT936" s="1034"/>
      <c r="AU936" s="1034"/>
      <c r="AV936" s="1034"/>
      <c r="AW936" s="1034"/>
      <c r="AX936" s="1034"/>
      <c r="AY936" s="1034"/>
      <c r="AZ936" s="1034"/>
      <c r="BA936" s="1034"/>
      <c r="BB936" s="1034"/>
      <c r="BC936" s="1034"/>
      <c r="BD936" s="1034"/>
      <c r="BE936" s="1034"/>
      <c r="BF936" s="1034"/>
      <c r="BG936" s="1034"/>
      <c r="BH936" s="1034"/>
    </row>
    <row r="937" spans="1:60" s="2" customFormat="1">
      <c r="A937" s="1148"/>
      <c r="B937" s="1034"/>
      <c r="C937" s="1034"/>
      <c r="D937" s="1034"/>
      <c r="E937" s="1034"/>
      <c r="F937" s="1034"/>
      <c r="G937" s="1034"/>
      <c r="H937" s="1034"/>
      <c r="I937" s="1034"/>
      <c r="J937" s="1034"/>
      <c r="K937" s="1034"/>
      <c r="L937" s="1034"/>
      <c r="M937" s="1034"/>
      <c r="N937" s="1034"/>
      <c r="O937" s="1034"/>
      <c r="P937" s="1034"/>
      <c r="Q937" s="1034"/>
      <c r="R937" s="1034"/>
      <c r="S937" s="1034"/>
      <c r="T937" s="1034"/>
      <c r="U937" s="1034"/>
      <c r="V937" s="1034"/>
      <c r="W937" s="1034"/>
      <c r="X937" s="1034"/>
      <c r="Y937" s="1034"/>
      <c r="Z937" s="1034"/>
      <c r="AA937" s="1034"/>
      <c r="AB937" s="1034"/>
      <c r="AC937" s="1034"/>
      <c r="AD937" s="1034"/>
      <c r="AE937" s="1034"/>
      <c r="AF937" s="1034"/>
      <c r="AG937" s="1034"/>
      <c r="AH937" s="1034"/>
      <c r="AI937" s="1034"/>
      <c r="AJ937" s="1034"/>
      <c r="AK937" s="1034"/>
      <c r="AL937" s="1034"/>
      <c r="AM937" s="1034"/>
      <c r="AN937" s="1034"/>
      <c r="AO937" s="1034"/>
      <c r="AP937" s="1034"/>
      <c r="AQ937" s="1034"/>
      <c r="AR937" s="1034"/>
      <c r="AS937" s="1034"/>
      <c r="AT937" s="1034"/>
      <c r="AU937" s="1034"/>
      <c r="AV937" s="1034"/>
      <c r="AW937" s="1034"/>
      <c r="AX937" s="1034"/>
      <c r="AY937" s="1034"/>
      <c r="AZ937" s="1034"/>
      <c r="BA937" s="1034"/>
      <c r="BB937" s="1034"/>
      <c r="BC937" s="1034"/>
      <c r="BD937" s="1034"/>
      <c r="BE937" s="1034"/>
      <c r="BF937" s="1034"/>
      <c r="BG937" s="1034"/>
      <c r="BH937" s="1034"/>
    </row>
    <row r="938" spans="1:60" s="2" customFormat="1">
      <c r="A938" s="1148"/>
      <c r="B938" s="1034"/>
      <c r="C938" s="1034"/>
      <c r="D938" s="1034"/>
      <c r="E938" s="1034"/>
      <c r="F938" s="1034"/>
      <c r="G938" s="1034"/>
      <c r="H938" s="1034"/>
      <c r="I938" s="1034"/>
      <c r="J938" s="1034"/>
      <c r="K938" s="1034"/>
      <c r="L938" s="1034"/>
      <c r="M938" s="1034"/>
      <c r="N938" s="1034"/>
      <c r="O938" s="1034"/>
      <c r="P938" s="1034"/>
      <c r="Q938" s="1034"/>
      <c r="R938" s="1034"/>
      <c r="S938" s="1034"/>
      <c r="T938" s="1034"/>
      <c r="U938" s="1034"/>
      <c r="V938" s="1034"/>
      <c r="W938" s="1034"/>
      <c r="X938" s="1034"/>
      <c r="Y938" s="1034"/>
      <c r="Z938" s="1034"/>
      <c r="AA938" s="1034"/>
      <c r="AB938" s="1034"/>
      <c r="AC938" s="1034"/>
      <c r="AD938" s="1034"/>
      <c r="AE938" s="1034"/>
      <c r="AF938" s="1034"/>
      <c r="AG938" s="1034"/>
      <c r="AH938" s="1034"/>
      <c r="AI938" s="1034"/>
      <c r="AJ938" s="1034"/>
      <c r="AK938" s="1034"/>
      <c r="AL938" s="1034"/>
      <c r="AM938" s="1034"/>
      <c r="AN938" s="1034"/>
      <c r="AO938" s="1034"/>
      <c r="AP938" s="1034"/>
      <c r="AQ938" s="1034"/>
      <c r="AR938" s="1034"/>
      <c r="AS938" s="1034"/>
      <c r="AT938" s="1034"/>
      <c r="AU938" s="1034"/>
      <c r="AV938" s="1034"/>
      <c r="AW938" s="1034"/>
      <c r="AX938" s="1034"/>
      <c r="AY938" s="1034"/>
      <c r="AZ938" s="1034"/>
      <c r="BA938" s="1034"/>
      <c r="BB938" s="1034"/>
      <c r="BC938" s="1034"/>
      <c r="BD938" s="1034"/>
      <c r="BE938" s="1034"/>
      <c r="BF938" s="1034"/>
      <c r="BG938" s="1034"/>
      <c r="BH938" s="1034"/>
    </row>
    <row r="939" spans="1:60" s="2" customFormat="1">
      <c r="A939" s="1148"/>
      <c r="B939" s="1034"/>
      <c r="C939" s="1034"/>
      <c r="D939" s="1034"/>
      <c r="E939" s="1034"/>
      <c r="F939" s="1034"/>
      <c r="G939" s="1034"/>
      <c r="H939" s="1034"/>
      <c r="I939" s="1034"/>
      <c r="J939" s="1034"/>
      <c r="K939" s="1034"/>
      <c r="L939" s="1034"/>
      <c r="M939" s="1034"/>
      <c r="N939" s="1034"/>
      <c r="O939" s="1034"/>
      <c r="P939" s="1034"/>
      <c r="Q939" s="1034"/>
      <c r="R939" s="1034"/>
      <c r="S939" s="1034"/>
      <c r="T939" s="1034"/>
      <c r="U939" s="1034"/>
      <c r="V939" s="1034"/>
      <c r="W939" s="1034"/>
      <c r="X939" s="1034"/>
      <c r="Y939" s="1034"/>
      <c r="Z939" s="1034"/>
      <c r="AA939" s="1034"/>
      <c r="AB939" s="1034"/>
      <c r="AC939" s="1034"/>
      <c r="AD939" s="1034"/>
      <c r="AE939" s="1034"/>
      <c r="AF939" s="1034"/>
      <c r="AG939" s="1034"/>
      <c r="AH939" s="1034"/>
      <c r="AI939" s="1034"/>
      <c r="AJ939" s="1034"/>
      <c r="AK939" s="1034"/>
      <c r="AL939" s="1034"/>
      <c r="AM939" s="1034"/>
      <c r="AN939" s="1034"/>
      <c r="AO939" s="1034"/>
      <c r="AP939" s="1034"/>
      <c r="AQ939" s="1034"/>
      <c r="AR939" s="1034"/>
      <c r="AS939" s="1034"/>
      <c r="AT939" s="1034"/>
      <c r="AU939" s="1034"/>
      <c r="AV939" s="1034"/>
      <c r="AW939" s="1034"/>
      <c r="AX939" s="1034"/>
      <c r="AY939" s="1034"/>
      <c r="AZ939" s="1034"/>
      <c r="BA939" s="1034"/>
      <c r="BB939" s="1034"/>
      <c r="BC939" s="1034"/>
      <c r="BD939" s="1034"/>
      <c r="BE939" s="1034"/>
      <c r="BF939" s="1034"/>
      <c r="BG939" s="1034"/>
      <c r="BH939" s="1034"/>
    </row>
    <row r="940" spans="1:60" s="2" customFormat="1">
      <c r="A940" s="1148"/>
      <c r="B940" s="1034"/>
      <c r="C940" s="1034"/>
      <c r="D940" s="1034"/>
      <c r="E940" s="1034"/>
      <c r="F940" s="1034"/>
      <c r="G940" s="1034"/>
      <c r="H940" s="1034"/>
      <c r="I940" s="1034"/>
      <c r="J940" s="1034"/>
      <c r="K940" s="1034"/>
      <c r="L940" s="1034"/>
      <c r="M940" s="1034"/>
      <c r="N940" s="1034"/>
      <c r="O940" s="1034"/>
      <c r="P940" s="1034"/>
      <c r="Q940" s="1034"/>
      <c r="R940" s="1034"/>
      <c r="S940" s="1034"/>
      <c r="T940" s="1034"/>
      <c r="U940" s="1034"/>
      <c r="V940" s="1034"/>
      <c r="W940" s="1034"/>
      <c r="X940" s="1034"/>
      <c r="Y940" s="1034"/>
      <c r="Z940" s="1034"/>
      <c r="AA940" s="1034"/>
      <c r="AB940" s="1034"/>
      <c r="AC940" s="1034"/>
      <c r="AD940" s="1034"/>
      <c r="AE940" s="1034"/>
      <c r="AF940" s="1034"/>
      <c r="AG940" s="1034"/>
      <c r="AH940" s="1034"/>
      <c r="AI940" s="1034"/>
      <c r="AJ940" s="1034"/>
      <c r="AK940" s="1034"/>
      <c r="AL940" s="1034"/>
      <c r="AM940" s="1034"/>
      <c r="AN940" s="1034"/>
      <c r="AO940" s="1034"/>
      <c r="AP940" s="1034"/>
      <c r="AQ940" s="1034"/>
      <c r="AR940" s="1034"/>
      <c r="AS940" s="1034"/>
      <c r="AT940" s="1034"/>
      <c r="AU940" s="1034"/>
      <c r="AV940" s="1034"/>
      <c r="AW940" s="1034"/>
      <c r="AX940" s="1034"/>
      <c r="AY940" s="1034"/>
      <c r="AZ940" s="1034"/>
      <c r="BA940" s="1034"/>
      <c r="BB940" s="1034"/>
      <c r="BC940" s="1034"/>
      <c r="BD940" s="1034"/>
      <c r="BE940" s="1034"/>
      <c r="BF940" s="1034"/>
      <c r="BG940" s="1034"/>
      <c r="BH940" s="1034"/>
    </row>
    <row r="941" spans="1:60" s="2" customFormat="1">
      <c r="A941" s="1148"/>
      <c r="B941" s="1034"/>
      <c r="C941" s="1034"/>
      <c r="D941" s="1034"/>
      <c r="E941" s="1034"/>
      <c r="F941" s="1034"/>
      <c r="G941" s="1034"/>
      <c r="H941" s="1034"/>
      <c r="I941" s="1034"/>
      <c r="J941" s="1034"/>
      <c r="K941" s="1034"/>
      <c r="L941" s="1034"/>
      <c r="M941" s="1034"/>
      <c r="N941" s="1034"/>
      <c r="O941" s="1034"/>
      <c r="P941" s="1034"/>
      <c r="Q941" s="1034"/>
      <c r="R941" s="1034"/>
      <c r="S941" s="1034"/>
      <c r="T941" s="1034"/>
      <c r="U941" s="1034"/>
      <c r="V941" s="1034"/>
      <c r="W941" s="1034"/>
      <c r="X941" s="1034"/>
      <c r="Y941" s="1034"/>
      <c r="Z941" s="1034"/>
      <c r="AA941" s="1034"/>
      <c r="AB941" s="1034"/>
      <c r="AC941" s="1034"/>
      <c r="AD941" s="1034"/>
      <c r="AE941" s="1034"/>
      <c r="AF941" s="1034"/>
      <c r="AG941" s="1034"/>
      <c r="AH941" s="1034"/>
      <c r="AI941" s="1034"/>
      <c r="AJ941" s="1034"/>
      <c r="AK941" s="1034"/>
      <c r="AL941" s="1034"/>
      <c r="AM941" s="1034"/>
      <c r="AN941" s="1034"/>
      <c r="AO941" s="1034"/>
      <c r="AP941" s="1034"/>
      <c r="AQ941" s="1034"/>
      <c r="AR941" s="1034"/>
      <c r="AS941" s="1034"/>
      <c r="AT941" s="1034"/>
      <c r="AU941" s="1034"/>
      <c r="AV941" s="1034"/>
      <c r="AW941" s="1034"/>
      <c r="AX941" s="1034"/>
      <c r="AY941" s="1034"/>
      <c r="AZ941" s="1034"/>
      <c r="BA941" s="1034"/>
      <c r="BB941" s="1034"/>
      <c r="BC941" s="1034"/>
      <c r="BD941" s="1034"/>
      <c r="BE941" s="1034"/>
      <c r="BF941" s="1034"/>
      <c r="BG941" s="1034"/>
      <c r="BH941" s="1034"/>
    </row>
    <row r="942" spans="1:60" s="2" customFormat="1">
      <c r="A942" s="1148"/>
      <c r="B942" s="1034"/>
      <c r="C942" s="1034"/>
      <c r="D942" s="1034"/>
      <c r="E942" s="1034"/>
      <c r="F942" s="1034"/>
      <c r="G942" s="1034"/>
      <c r="H942" s="1034"/>
      <c r="I942" s="1034"/>
      <c r="J942" s="1034"/>
      <c r="K942" s="1034"/>
      <c r="L942" s="1034"/>
      <c r="M942" s="1034"/>
      <c r="N942" s="1034"/>
      <c r="O942" s="1034"/>
      <c r="P942" s="1034"/>
      <c r="Q942" s="1034"/>
      <c r="R942" s="1034"/>
      <c r="S942" s="1034"/>
      <c r="T942" s="1034"/>
      <c r="U942" s="1034"/>
      <c r="V942" s="1034"/>
      <c r="W942" s="1034"/>
      <c r="X942" s="1034"/>
      <c r="Y942" s="1034"/>
      <c r="Z942" s="1034"/>
      <c r="AA942" s="1034"/>
      <c r="AB942" s="1034"/>
      <c r="AC942" s="1034"/>
      <c r="AD942" s="1034"/>
      <c r="AE942" s="1034"/>
      <c r="AF942" s="1034"/>
      <c r="AG942" s="1034"/>
      <c r="AH942" s="1034"/>
      <c r="AI942" s="1034"/>
      <c r="AJ942" s="1034"/>
      <c r="AK942" s="1034"/>
      <c r="AL942" s="1034"/>
      <c r="AM942" s="1034"/>
      <c r="AN942" s="1034"/>
      <c r="AO942" s="1034"/>
      <c r="AP942" s="1034"/>
      <c r="AQ942" s="1034"/>
      <c r="AR942" s="1034"/>
      <c r="AS942" s="1034"/>
      <c r="AT942" s="1034"/>
      <c r="AU942" s="1034"/>
      <c r="AV942" s="1034"/>
      <c r="AW942" s="1034"/>
      <c r="AX942" s="1034"/>
      <c r="AY942" s="1034"/>
      <c r="AZ942" s="1034"/>
      <c r="BA942" s="1034"/>
      <c r="BB942" s="1034"/>
      <c r="BC942" s="1034"/>
      <c r="BD942" s="1034"/>
      <c r="BE942" s="1034"/>
      <c r="BF942" s="1034"/>
      <c r="BG942" s="1034"/>
      <c r="BH942" s="1034"/>
    </row>
    <row r="943" spans="1:60" s="2" customFormat="1">
      <c r="A943" s="1148"/>
      <c r="B943" s="1034"/>
      <c r="C943" s="1034"/>
      <c r="D943" s="1034"/>
      <c r="E943" s="1034"/>
      <c r="F943" s="1034"/>
      <c r="G943" s="1034"/>
      <c r="H943" s="1034"/>
      <c r="I943" s="1034"/>
      <c r="J943" s="1034"/>
      <c r="K943" s="1034"/>
      <c r="L943" s="1034"/>
      <c r="M943" s="1034"/>
      <c r="N943" s="1034"/>
      <c r="O943" s="1034"/>
      <c r="P943" s="1034"/>
      <c r="Q943" s="1034"/>
      <c r="R943" s="1034"/>
      <c r="S943" s="1034"/>
      <c r="T943" s="1034"/>
      <c r="U943" s="1034"/>
      <c r="V943" s="1034"/>
      <c r="W943" s="1034"/>
      <c r="X943" s="1034"/>
      <c r="Y943" s="1034"/>
      <c r="Z943" s="1034"/>
      <c r="AA943" s="1034"/>
      <c r="AB943" s="1034"/>
      <c r="AC943" s="1034"/>
      <c r="AD943" s="1034"/>
      <c r="AE943" s="1034"/>
      <c r="AF943" s="1034"/>
      <c r="AG943" s="1034"/>
      <c r="AH943" s="1034"/>
      <c r="AI943" s="1034"/>
      <c r="AJ943" s="1034"/>
      <c r="AK943" s="1034"/>
      <c r="AL943" s="1034"/>
      <c r="AM943" s="1034"/>
      <c r="AN943" s="1034"/>
      <c r="AO943" s="1034"/>
      <c r="AP943" s="1034"/>
      <c r="AQ943" s="1034"/>
      <c r="AR943" s="1034"/>
      <c r="AS943" s="1034"/>
      <c r="AT943" s="1034"/>
      <c r="AU943" s="1034"/>
      <c r="AV943" s="1034"/>
      <c r="AW943" s="1034"/>
      <c r="AX943" s="1034"/>
      <c r="AY943" s="1034"/>
      <c r="AZ943" s="1034"/>
      <c r="BA943" s="1034"/>
      <c r="BB943" s="1034"/>
      <c r="BC943" s="1034"/>
      <c r="BD943" s="1034"/>
      <c r="BE943" s="1034"/>
      <c r="BF943" s="1034"/>
      <c r="BG943" s="1034"/>
      <c r="BH943" s="1034"/>
    </row>
    <row r="944" spans="1:60" s="2" customFormat="1">
      <c r="A944" s="1148"/>
      <c r="B944" s="1034"/>
      <c r="C944" s="1034"/>
      <c r="D944" s="1034"/>
      <c r="E944" s="1034"/>
      <c r="F944" s="1034"/>
      <c r="G944" s="1034"/>
      <c r="H944" s="1034"/>
      <c r="I944" s="1034"/>
      <c r="J944" s="1034"/>
      <c r="K944" s="1034"/>
      <c r="L944" s="1034"/>
      <c r="M944" s="1034"/>
      <c r="N944" s="1034"/>
      <c r="O944" s="1034"/>
      <c r="P944" s="1034"/>
      <c r="Q944" s="1034"/>
      <c r="R944" s="1034"/>
      <c r="S944" s="1034"/>
      <c r="T944" s="1034"/>
      <c r="U944" s="1034"/>
      <c r="V944" s="1034"/>
      <c r="W944" s="1034"/>
      <c r="X944" s="1034"/>
      <c r="Y944" s="1034"/>
      <c r="Z944" s="1034"/>
      <c r="AA944" s="1034"/>
      <c r="AB944" s="1034"/>
      <c r="AC944" s="1034"/>
      <c r="AD944" s="1034"/>
      <c r="AE944" s="1034"/>
      <c r="AF944" s="1034"/>
      <c r="AG944" s="1034"/>
      <c r="AH944" s="1034"/>
      <c r="AI944" s="1034"/>
      <c r="AJ944" s="1034"/>
      <c r="AK944" s="1034"/>
      <c r="AL944" s="1034"/>
      <c r="AM944" s="1034"/>
      <c r="AN944" s="1034"/>
      <c r="AO944" s="1034"/>
      <c r="AP944" s="1034"/>
      <c r="AQ944" s="1034"/>
      <c r="AR944" s="1034"/>
      <c r="AS944" s="1034"/>
      <c r="AT944" s="1034"/>
      <c r="AU944" s="1034"/>
      <c r="AV944" s="1034"/>
      <c r="AW944" s="1034"/>
      <c r="AX944" s="1034"/>
      <c r="AY944" s="1034"/>
      <c r="AZ944" s="1034"/>
      <c r="BA944" s="1034"/>
      <c r="BB944" s="1034"/>
      <c r="BC944" s="1034"/>
      <c r="BD944" s="1034"/>
      <c r="BE944" s="1034"/>
      <c r="BF944" s="1034"/>
      <c r="BG944" s="1034"/>
      <c r="BH944" s="1034"/>
    </row>
    <row r="945" spans="1:60" s="2" customFormat="1">
      <c r="A945" s="1148"/>
      <c r="B945" s="1034"/>
      <c r="C945" s="1034"/>
      <c r="D945" s="1034"/>
      <c r="E945" s="1034"/>
      <c r="F945" s="1034"/>
      <c r="G945" s="1034"/>
      <c r="H945" s="1034"/>
      <c r="I945" s="1034"/>
      <c r="J945" s="1034"/>
      <c r="K945" s="1034"/>
      <c r="L945" s="1034"/>
      <c r="M945" s="1034"/>
      <c r="N945" s="1034"/>
      <c r="O945" s="1034"/>
      <c r="P945" s="1034"/>
      <c r="Q945" s="1034"/>
      <c r="R945" s="1034"/>
      <c r="S945" s="1034"/>
      <c r="T945" s="1034"/>
      <c r="U945" s="1034"/>
      <c r="V945" s="1034"/>
      <c r="W945" s="1034"/>
      <c r="X945" s="1034"/>
      <c r="Y945" s="1034"/>
      <c r="Z945" s="1034"/>
      <c r="AA945" s="1034"/>
      <c r="AB945" s="1034"/>
      <c r="AC945" s="1034"/>
      <c r="AD945" s="1034"/>
      <c r="AE945" s="1034"/>
      <c r="AF945" s="1034"/>
      <c r="AG945" s="1034"/>
      <c r="AH945" s="1034"/>
      <c r="AI945" s="1034"/>
      <c r="AJ945" s="1034"/>
      <c r="AK945" s="1034"/>
      <c r="AL945" s="1034"/>
      <c r="AM945" s="1034"/>
      <c r="AN945" s="1034"/>
      <c r="AO945" s="1034"/>
      <c r="AP945" s="1034"/>
      <c r="AQ945" s="1034"/>
      <c r="AR945" s="1034"/>
      <c r="AS945" s="1034"/>
      <c r="AT945" s="1034"/>
      <c r="AU945" s="1034"/>
      <c r="AV945" s="1034"/>
      <c r="AW945" s="1034"/>
      <c r="AX945" s="1034"/>
      <c r="AY945" s="1034"/>
      <c r="AZ945" s="1034"/>
      <c r="BA945" s="1034"/>
      <c r="BB945" s="1034"/>
      <c r="BC945" s="1034"/>
      <c r="BD945" s="1034"/>
      <c r="BE945" s="1034"/>
      <c r="BF945" s="1034"/>
      <c r="BG945" s="1034"/>
      <c r="BH945" s="1034"/>
    </row>
    <row r="946" spans="1:60" s="2" customFormat="1">
      <c r="A946" s="1148"/>
      <c r="B946" s="1034"/>
      <c r="C946" s="1034"/>
      <c r="D946" s="1034"/>
      <c r="E946" s="1034"/>
      <c r="F946" s="1034"/>
      <c r="G946" s="1034"/>
      <c r="H946" s="1034"/>
      <c r="I946" s="1034"/>
      <c r="J946" s="1034"/>
      <c r="K946" s="1034"/>
      <c r="L946" s="1034"/>
      <c r="M946" s="1034"/>
      <c r="N946" s="1034"/>
      <c r="O946" s="1034"/>
      <c r="P946" s="1034"/>
      <c r="Q946" s="1034"/>
      <c r="R946" s="1034"/>
      <c r="S946" s="1034"/>
      <c r="T946" s="1034"/>
      <c r="U946" s="1034"/>
      <c r="V946" s="1034"/>
      <c r="W946" s="1034"/>
      <c r="X946" s="1034"/>
      <c r="Y946" s="1034"/>
      <c r="Z946" s="1034"/>
      <c r="AA946" s="1034"/>
      <c r="AB946" s="1034"/>
      <c r="AC946" s="1034"/>
      <c r="AD946" s="1034"/>
      <c r="AE946" s="1034"/>
      <c r="AF946" s="1034"/>
      <c r="AG946" s="1034"/>
      <c r="AH946" s="1034"/>
      <c r="AI946" s="1034"/>
      <c r="AJ946" s="1034"/>
      <c r="AK946" s="1034"/>
      <c r="AL946" s="1034"/>
      <c r="AM946" s="1034"/>
      <c r="AN946" s="1034"/>
      <c r="AO946" s="1034"/>
      <c r="AP946" s="1034"/>
      <c r="AQ946" s="1034"/>
      <c r="AR946" s="1034"/>
      <c r="AS946" s="1034"/>
      <c r="AT946" s="1034"/>
      <c r="AU946" s="1034"/>
      <c r="AV946" s="1034"/>
      <c r="AW946" s="1034"/>
      <c r="AX946" s="1034"/>
      <c r="AY946" s="1034"/>
      <c r="AZ946" s="1034"/>
      <c r="BA946" s="1034"/>
      <c r="BB946" s="1034"/>
      <c r="BC946" s="1034"/>
      <c r="BD946" s="1034"/>
      <c r="BE946" s="1034"/>
      <c r="BF946" s="1034"/>
      <c r="BG946" s="1034"/>
      <c r="BH946" s="1034"/>
    </row>
    <row r="947" spans="1:60" s="2" customFormat="1">
      <c r="A947" s="1148"/>
      <c r="B947" s="1034"/>
      <c r="C947" s="1034"/>
      <c r="D947" s="1034"/>
      <c r="E947" s="1034"/>
      <c r="F947" s="1034"/>
      <c r="G947" s="1034"/>
      <c r="H947" s="1034"/>
      <c r="I947" s="1034"/>
      <c r="J947" s="1034"/>
      <c r="K947" s="1034"/>
      <c r="L947" s="1034"/>
      <c r="M947" s="1034"/>
      <c r="N947" s="1034"/>
      <c r="O947" s="1034"/>
      <c r="P947" s="1034"/>
      <c r="Q947" s="1034"/>
      <c r="R947" s="1034"/>
      <c r="S947" s="1034"/>
      <c r="T947" s="1034"/>
      <c r="U947" s="1034"/>
      <c r="V947" s="1034"/>
      <c r="W947" s="1034"/>
      <c r="X947" s="1034"/>
      <c r="Y947" s="1034"/>
      <c r="Z947" s="1034"/>
      <c r="AA947" s="1034"/>
      <c r="AB947" s="1034"/>
      <c r="AC947" s="1034"/>
      <c r="AD947" s="1034"/>
      <c r="AE947" s="1034"/>
      <c r="AF947" s="1034"/>
      <c r="AG947" s="1034"/>
      <c r="AH947" s="1034"/>
      <c r="AI947" s="1034"/>
      <c r="AJ947" s="1034"/>
      <c r="AK947" s="1034"/>
      <c r="AL947" s="1034"/>
      <c r="AM947" s="1034"/>
      <c r="AN947" s="1034"/>
      <c r="AO947" s="1034"/>
      <c r="AP947" s="1034"/>
      <c r="AQ947" s="1034"/>
      <c r="AR947" s="1034"/>
      <c r="AS947" s="1034"/>
      <c r="AT947" s="1034"/>
      <c r="AU947" s="1034"/>
      <c r="AV947" s="1034"/>
      <c r="AW947" s="1034"/>
      <c r="AX947" s="1034"/>
      <c r="AY947" s="1034"/>
      <c r="AZ947" s="1034"/>
      <c r="BA947" s="1034"/>
      <c r="BB947" s="1034"/>
      <c r="BC947" s="1034"/>
      <c r="BD947" s="1034"/>
      <c r="BE947" s="1034"/>
      <c r="BF947" s="1034"/>
      <c r="BG947" s="1034"/>
      <c r="BH947" s="1034"/>
    </row>
    <row r="948" spans="1:60" s="2" customFormat="1">
      <c r="A948" s="1148"/>
      <c r="B948" s="1034"/>
      <c r="C948" s="1034"/>
      <c r="D948" s="1034"/>
      <c r="E948" s="1034"/>
      <c r="F948" s="1034"/>
      <c r="G948" s="1034"/>
      <c r="H948" s="1034"/>
      <c r="I948" s="1034"/>
      <c r="J948" s="1034"/>
      <c r="K948" s="1034"/>
      <c r="L948" s="1034"/>
      <c r="M948" s="1034"/>
      <c r="N948" s="1034"/>
      <c r="O948" s="1034"/>
      <c r="P948" s="1034"/>
      <c r="Q948" s="1034"/>
      <c r="R948" s="1034"/>
      <c r="S948" s="1034"/>
      <c r="T948" s="1034"/>
      <c r="U948" s="1034"/>
      <c r="V948" s="1034"/>
      <c r="W948" s="1034"/>
      <c r="X948" s="1034"/>
      <c r="Y948" s="1034"/>
      <c r="Z948" s="1034"/>
      <c r="AA948" s="1034"/>
      <c r="AB948" s="1034"/>
      <c r="AC948" s="1034"/>
      <c r="AD948" s="1034"/>
      <c r="AE948" s="1034"/>
      <c r="AF948" s="1034"/>
      <c r="AG948" s="1034"/>
      <c r="AH948" s="1034"/>
      <c r="AI948" s="1034"/>
      <c r="AJ948" s="1034"/>
      <c r="AK948" s="1034"/>
      <c r="AL948" s="1034"/>
      <c r="AM948" s="1034"/>
      <c r="AN948" s="1034"/>
      <c r="AO948" s="1034"/>
      <c r="AP948" s="1034"/>
      <c r="AQ948" s="1034"/>
      <c r="AR948" s="1034"/>
      <c r="AS948" s="1034"/>
      <c r="AT948" s="1034"/>
      <c r="AU948" s="1034"/>
      <c r="AV948" s="1034"/>
      <c r="AW948" s="1034"/>
      <c r="AX948" s="1034"/>
      <c r="AY948" s="1034"/>
      <c r="AZ948" s="1034"/>
      <c r="BA948" s="1034"/>
      <c r="BB948" s="1034"/>
      <c r="BC948" s="1034"/>
      <c r="BD948" s="1034"/>
      <c r="BE948" s="1034"/>
      <c r="BF948" s="1034"/>
      <c r="BG948" s="1034"/>
      <c r="BH948" s="1034"/>
    </row>
    <row r="949" spans="1:60" s="2" customFormat="1">
      <c r="A949" s="1148"/>
      <c r="B949" s="1034"/>
      <c r="C949" s="1034"/>
      <c r="D949" s="1034"/>
      <c r="E949" s="1034"/>
      <c r="F949" s="1034"/>
      <c r="G949" s="1034"/>
      <c r="H949" s="1034"/>
      <c r="I949" s="1034"/>
      <c r="J949" s="1034"/>
      <c r="K949" s="1034"/>
      <c r="L949" s="1034"/>
      <c r="M949" s="1034"/>
      <c r="N949" s="1034"/>
      <c r="O949" s="1034"/>
      <c r="P949" s="1034"/>
      <c r="Q949" s="1034"/>
      <c r="R949" s="1034"/>
      <c r="S949" s="1034"/>
      <c r="T949" s="1034"/>
      <c r="U949" s="1034"/>
      <c r="V949" s="1034"/>
      <c r="W949" s="1034"/>
      <c r="X949" s="1034"/>
      <c r="Y949" s="1034"/>
      <c r="Z949" s="1034"/>
      <c r="AA949" s="1034"/>
      <c r="AB949" s="1034"/>
      <c r="AC949" s="1034"/>
      <c r="AD949" s="1034"/>
      <c r="AE949" s="1034"/>
      <c r="AF949" s="1034"/>
      <c r="AG949" s="1034"/>
      <c r="AH949" s="1034"/>
      <c r="AI949" s="1034"/>
      <c r="AJ949" s="1034"/>
      <c r="AK949" s="1034"/>
      <c r="AL949" s="1034"/>
      <c r="AM949" s="1034"/>
      <c r="AN949" s="1034"/>
      <c r="AO949" s="1034"/>
      <c r="AP949" s="1034"/>
      <c r="AQ949" s="1034"/>
      <c r="AR949" s="1034"/>
      <c r="AS949" s="1034"/>
      <c r="AT949" s="1034"/>
      <c r="AU949" s="1034"/>
      <c r="AV949" s="1034"/>
      <c r="AW949" s="1034"/>
      <c r="AX949" s="1034"/>
      <c r="AY949" s="1034"/>
      <c r="AZ949" s="1034"/>
      <c r="BA949" s="1034"/>
      <c r="BB949" s="1034"/>
      <c r="BC949" s="1034"/>
      <c r="BD949" s="1034"/>
      <c r="BE949" s="1034"/>
      <c r="BF949" s="1034"/>
      <c r="BG949" s="1034"/>
      <c r="BH949" s="1034"/>
    </row>
    <row r="950" spans="1:60" s="2" customFormat="1">
      <c r="A950" s="1148"/>
      <c r="B950" s="1034"/>
      <c r="C950" s="1034"/>
      <c r="D950" s="1034"/>
      <c r="E950" s="1034"/>
      <c r="F950" s="1034"/>
      <c r="G950" s="1034"/>
      <c r="H950" s="1034"/>
      <c r="I950" s="1034"/>
      <c r="J950" s="1034"/>
      <c r="K950" s="1034"/>
      <c r="L950" s="1034"/>
      <c r="M950" s="1034"/>
      <c r="N950" s="1034"/>
      <c r="O950" s="1034"/>
      <c r="P950" s="1034"/>
      <c r="Q950" s="1034"/>
      <c r="R950" s="1034"/>
      <c r="S950" s="1034"/>
      <c r="T950" s="1034"/>
      <c r="U950" s="1034"/>
      <c r="V950" s="1034"/>
      <c r="W950" s="1034"/>
      <c r="X950" s="1034"/>
      <c r="Y950" s="1034"/>
      <c r="Z950" s="1034"/>
      <c r="AA950" s="1034"/>
      <c r="AB950" s="1034"/>
      <c r="AC950" s="1034"/>
      <c r="AD950" s="1034"/>
      <c r="AE950" s="1034"/>
      <c r="AF950" s="1034"/>
      <c r="AG950" s="1034"/>
      <c r="AH950" s="1034"/>
      <c r="AI950" s="1034"/>
      <c r="AJ950" s="1034"/>
      <c r="AK950" s="1034"/>
      <c r="AL950" s="1034"/>
      <c r="AM950" s="1034"/>
      <c r="AN950" s="1034"/>
      <c r="AO950" s="1034"/>
      <c r="AP950" s="1034"/>
      <c r="AQ950" s="1034"/>
      <c r="AR950" s="1034"/>
      <c r="AS950" s="1034"/>
      <c r="AT950" s="1034"/>
      <c r="AU950" s="1034"/>
      <c r="AV950" s="1034"/>
      <c r="AW950" s="1034"/>
      <c r="AX950" s="1034"/>
      <c r="AY950" s="1034"/>
      <c r="AZ950" s="1034"/>
      <c r="BA950" s="1034"/>
      <c r="BB950" s="1034"/>
      <c r="BC950" s="1034"/>
      <c r="BD950" s="1034"/>
      <c r="BE950" s="1034"/>
      <c r="BF950" s="1034"/>
      <c r="BG950" s="1034"/>
      <c r="BH950" s="1034"/>
    </row>
    <row r="951" spans="1:60" s="2" customFormat="1">
      <c r="A951" s="1148"/>
      <c r="B951" s="1034"/>
      <c r="C951" s="1034"/>
      <c r="D951" s="1034"/>
      <c r="E951" s="1034"/>
      <c r="F951" s="1034"/>
      <c r="G951" s="1034"/>
      <c r="H951" s="1034"/>
      <c r="I951" s="1034"/>
      <c r="J951" s="1034"/>
      <c r="K951" s="1034"/>
      <c r="L951" s="1034"/>
      <c r="M951" s="1034"/>
      <c r="N951" s="1034"/>
      <c r="O951" s="1034"/>
      <c r="P951" s="1034"/>
      <c r="Q951" s="1034"/>
      <c r="R951" s="1034"/>
      <c r="S951" s="1034"/>
      <c r="T951" s="1034"/>
      <c r="U951" s="1034"/>
      <c r="V951" s="1034"/>
      <c r="W951" s="1034"/>
      <c r="X951" s="1034"/>
      <c r="Y951" s="1034"/>
      <c r="Z951" s="1034"/>
      <c r="AA951" s="1034"/>
      <c r="AB951" s="1034"/>
      <c r="AC951" s="1034"/>
      <c r="AD951" s="1034"/>
      <c r="AE951" s="1034"/>
      <c r="AF951" s="1034"/>
      <c r="AG951" s="1034"/>
      <c r="AH951" s="1034"/>
      <c r="AI951" s="1034"/>
      <c r="AJ951" s="1034"/>
      <c r="AK951" s="1034"/>
      <c r="AL951" s="1034"/>
      <c r="AM951" s="1034"/>
      <c r="AN951" s="1034"/>
      <c r="AO951" s="1034"/>
      <c r="AP951" s="1034"/>
      <c r="AQ951" s="1034"/>
      <c r="AR951" s="1034"/>
      <c r="AS951" s="1034"/>
      <c r="AT951" s="1034"/>
      <c r="AU951" s="1034"/>
      <c r="AV951" s="1034"/>
      <c r="AW951" s="1034"/>
      <c r="AX951" s="1034"/>
      <c r="AY951" s="1034"/>
      <c r="AZ951" s="1034"/>
      <c r="BA951" s="1034"/>
      <c r="BB951" s="1034"/>
      <c r="BC951" s="1034"/>
      <c r="BD951" s="1034"/>
      <c r="BE951" s="1034"/>
      <c r="BF951" s="1034"/>
      <c r="BG951" s="1034"/>
      <c r="BH951" s="1034"/>
    </row>
    <row r="952" spans="1:60" s="2" customFormat="1">
      <c r="A952" s="1148"/>
      <c r="B952" s="1034"/>
      <c r="C952" s="1034"/>
      <c r="D952" s="1034"/>
      <c r="E952" s="1034"/>
      <c r="F952" s="1034"/>
      <c r="G952" s="1034"/>
      <c r="H952" s="1034"/>
      <c r="I952" s="1034"/>
      <c r="J952" s="1034"/>
      <c r="K952" s="1034"/>
      <c r="L952" s="1034"/>
      <c r="M952" s="1034"/>
      <c r="N952" s="1034"/>
      <c r="O952" s="1034"/>
      <c r="P952" s="1034"/>
      <c r="Q952" s="1034"/>
      <c r="R952" s="1034"/>
      <c r="S952" s="1034"/>
      <c r="T952" s="1034"/>
      <c r="U952" s="1034"/>
      <c r="V952" s="1034"/>
      <c r="W952" s="1034"/>
      <c r="X952" s="1034"/>
      <c r="Y952" s="1034"/>
      <c r="Z952" s="1034"/>
      <c r="AA952" s="1034"/>
      <c r="AB952" s="1034"/>
      <c r="AC952" s="1034"/>
      <c r="AD952" s="1034"/>
      <c r="AE952" s="1034"/>
      <c r="AF952" s="1034"/>
      <c r="AG952" s="1034"/>
      <c r="AH952" s="1034"/>
      <c r="AI952" s="1034"/>
      <c r="AJ952" s="1034"/>
      <c r="AK952" s="1034"/>
      <c r="AL952" s="1034"/>
      <c r="AM952" s="1034"/>
      <c r="AN952" s="1034"/>
      <c r="AO952" s="1034"/>
      <c r="AP952" s="1034"/>
      <c r="AQ952" s="1034"/>
      <c r="AR952" s="1034"/>
      <c r="AS952" s="1034"/>
      <c r="AT952" s="1034"/>
      <c r="AU952" s="1034"/>
      <c r="AV952" s="1034"/>
      <c r="AW952" s="1034"/>
      <c r="AX952" s="1034"/>
      <c r="AY952" s="1034"/>
      <c r="AZ952" s="1034"/>
      <c r="BA952" s="1034"/>
      <c r="BB952" s="1034"/>
      <c r="BC952" s="1034"/>
      <c r="BD952" s="1034"/>
      <c r="BE952" s="1034"/>
      <c r="BF952" s="1034"/>
      <c r="BG952" s="1034"/>
      <c r="BH952" s="1034"/>
    </row>
    <row r="953" spans="1:60" s="2" customFormat="1">
      <c r="A953" s="1148"/>
      <c r="B953" s="1034"/>
      <c r="C953" s="1034"/>
      <c r="D953" s="1034"/>
      <c r="E953" s="1034"/>
      <c r="F953" s="1034"/>
      <c r="G953" s="1034"/>
      <c r="H953" s="1034"/>
      <c r="I953" s="1034"/>
      <c r="J953" s="1034"/>
      <c r="K953" s="1034"/>
      <c r="L953" s="1034"/>
      <c r="M953" s="1034"/>
      <c r="N953" s="1034"/>
      <c r="O953" s="1034"/>
      <c r="P953" s="1034"/>
      <c r="Q953" s="1034"/>
      <c r="R953" s="1034"/>
      <c r="S953" s="1034"/>
      <c r="T953" s="1034"/>
      <c r="U953" s="1034"/>
      <c r="V953" s="1034"/>
      <c r="W953" s="1034"/>
      <c r="X953" s="1034"/>
      <c r="Y953" s="1034"/>
      <c r="Z953" s="1034"/>
      <c r="AA953" s="1034"/>
      <c r="AB953" s="1034"/>
      <c r="AC953" s="1034"/>
      <c r="AD953" s="1034"/>
      <c r="AE953" s="1034"/>
      <c r="AF953" s="1034"/>
      <c r="AG953" s="1034"/>
      <c r="AH953" s="1034"/>
      <c r="AI953" s="1034"/>
      <c r="AJ953" s="1034"/>
      <c r="AK953" s="1034"/>
      <c r="AL953" s="1034"/>
      <c r="AM953" s="1034"/>
      <c r="AN953" s="1034"/>
      <c r="AO953" s="1034"/>
      <c r="AP953" s="1034"/>
      <c r="AQ953" s="1034"/>
      <c r="AR953" s="1034"/>
      <c r="AS953" s="1034"/>
      <c r="AT953" s="1034"/>
      <c r="AU953" s="1034"/>
      <c r="AV953" s="1034"/>
      <c r="AW953" s="1034"/>
      <c r="AX953" s="1034"/>
      <c r="AY953" s="1034"/>
      <c r="AZ953" s="1034"/>
      <c r="BA953" s="1034"/>
      <c r="BB953" s="1034"/>
      <c r="BC953" s="1034"/>
      <c r="BD953" s="1034"/>
      <c r="BE953" s="1034"/>
      <c r="BF953" s="1034"/>
      <c r="BG953" s="1034"/>
      <c r="BH953" s="1034"/>
    </row>
    <row r="954" spans="1:60" s="2" customFormat="1">
      <c r="A954" s="1148"/>
      <c r="B954" s="1034"/>
      <c r="C954" s="1034"/>
      <c r="D954" s="1034"/>
      <c r="E954" s="1034"/>
      <c r="F954" s="1034"/>
      <c r="G954" s="1034"/>
      <c r="H954" s="1034"/>
      <c r="I954" s="1034"/>
      <c r="J954" s="1034"/>
      <c r="K954" s="1034"/>
      <c r="L954" s="1034"/>
      <c r="M954" s="1034"/>
      <c r="N954" s="1034"/>
      <c r="O954" s="1034"/>
      <c r="P954" s="1034"/>
      <c r="Q954" s="1034"/>
      <c r="R954" s="1034"/>
      <c r="S954" s="1034"/>
      <c r="T954" s="1034"/>
      <c r="U954" s="1034"/>
      <c r="V954" s="1034"/>
      <c r="W954" s="1034"/>
      <c r="X954" s="1034"/>
      <c r="Y954" s="1034"/>
      <c r="Z954" s="1034"/>
      <c r="AA954" s="1034"/>
      <c r="AB954" s="1034"/>
      <c r="AC954" s="1034"/>
      <c r="AD954" s="1034"/>
      <c r="AE954" s="1034"/>
      <c r="AF954" s="1034"/>
      <c r="AG954" s="1034"/>
      <c r="AH954" s="1034"/>
      <c r="AI954" s="1034"/>
      <c r="AJ954" s="1034"/>
      <c r="AK954" s="1034"/>
      <c r="AL954" s="1034"/>
      <c r="AM954" s="1034"/>
      <c r="AN954" s="1034"/>
      <c r="AO954" s="1034"/>
      <c r="AP954" s="1034"/>
      <c r="AQ954" s="1034"/>
      <c r="AR954" s="1034"/>
      <c r="AS954" s="1034"/>
      <c r="AT954" s="1034"/>
      <c r="AU954" s="1034"/>
      <c r="AV954" s="1034"/>
      <c r="AW954" s="1034"/>
      <c r="AX954" s="1034"/>
      <c r="AY954" s="1034"/>
      <c r="AZ954" s="1034"/>
      <c r="BA954" s="1034"/>
      <c r="BB954" s="1034"/>
      <c r="BC954" s="1034"/>
      <c r="BD954" s="1034"/>
      <c r="BE954" s="1034"/>
      <c r="BF954" s="1034"/>
      <c r="BG954" s="1034"/>
      <c r="BH954" s="1034"/>
    </row>
    <row r="955" spans="1:60" s="2" customFormat="1">
      <c r="A955" s="1148"/>
      <c r="B955" s="1034"/>
      <c r="C955" s="1034"/>
      <c r="D955" s="1034"/>
      <c r="E955" s="1034"/>
      <c r="F955" s="1034"/>
      <c r="G955" s="1034"/>
      <c r="H955" s="1034"/>
      <c r="I955" s="1034"/>
      <c r="J955" s="1034"/>
      <c r="K955" s="1034"/>
      <c r="L955" s="1034"/>
      <c r="M955" s="1034"/>
      <c r="N955" s="1034"/>
      <c r="O955" s="1034"/>
      <c r="P955" s="1034"/>
      <c r="Q955" s="1034"/>
      <c r="R955" s="1034"/>
      <c r="S955" s="1034"/>
      <c r="T955" s="1034"/>
      <c r="U955" s="1034"/>
      <c r="V955" s="1034"/>
      <c r="W955" s="1034"/>
      <c r="X955" s="1034"/>
      <c r="Y955" s="1034"/>
      <c r="Z955" s="1034"/>
      <c r="AA955" s="1034"/>
      <c r="AB955" s="1034"/>
      <c r="AC955" s="1034"/>
      <c r="AD955" s="1034"/>
      <c r="AE955" s="1034"/>
      <c r="AF955" s="1034"/>
      <c r="AG955" s="1034"/>
      <c r="AH955" s="1034"/>
      <c r="AI955" s="1034"/>
      <c r="AJ955" s="1034"/>
      <c r="AK955" s="1034"/>
      <c r="AL955" s="1034"/>
      <c r="AM955" s="1034"/>
      <c r="AN955" s="1034"/>
      <c r="AO955" s="1034"/>
      <c r="AP955" s="1034"/>
      <c r="AQ955" s="1034"/>
      <c r="AR955" s="1034"/>
      <c r="AS955" s="1034"/>
      <c r="AT955" s="1034"/>
      <c r="AU955" s="1034"/>
      <c r="AV955" s="1034"/>
      <c r="AW955" s="1034"/>
      <c r="AX955" s="1034"/>
      <c r="AY955" s="1034"/>
      <c r="AZ955" s="1034"/>
      <c r="BA955" s="1034"/>
      <c r="BB955" s="1034"/>
      <c r="BC955" s="1034"/>
      <c r="BD955" s="1034"/>
      <c r="BE955" s="1034"/>
      <c r="BF955" s="1034"/>
      <c r="BG955" s="1034"/>
      <c r="BH955" s="1034"/>
    </row>
    <row r="956" spans="1:60" s="2" customFormat="1">
      <c r="A956" s="1148"/>
      <c r="B956" s="1034"/>
      <c r="C956" s="1034"/>
      <c r="D956" s="1034"/>
      <c r="E956" s="1034"/>
      <c r="F956" s="1034"/>
      <c r="G956" s="1034"/>
      <c r="H956" s="1034"/>
      <c r="I956" s="1034"/>
      <c r="J956" s="1034"/>
      <c r="K956" s="1034"/>
      <c r="L956" s="1034"/>
      <c r="M956" s="1034"/>
      <c r="N956" s="1034"/>
      <c r="O956" s="1034"/>
      <c r="P956" s="1034"/>
      <c r="Q956" s="1034"/>
      <c r="R956" s="1034"/>
      <c r="S956" s="1034"/>
      <c r="T956" s="1034"/>
      <c r="U956" s="1034"/>
      <c r="V956" s="1034"/>
      <c r="W956" s="1034"/>
      <c r="X956" s="1034"/>
      <c r="Y956" s="1034"/>
      <c r="Z956" s="1034"/>
      <c r="AA956" s="1034"/>
      <c r="AB956" s="1034"/>
      <c r="AC956" s="1034"/>
      <c r="AD956" s="1034"/>
      <c r="AE956" s="1034"/>
      <c r="AF956" s="1034"/>
      <c r="AG956" s="1034"/>
      <c r="AH956" s="1034"/>
      <c r="AI956" s="1034"/>
      <c r="AJ956" s="1034"/>
      <c r="AK956" s="1034"/>
      <c r="AL956" s="1034"/>
      <c r="AM956" s="1034"/>
      <c r="AN956" s="1034"/>
      <c r="AO956" s="1034"/>
      <c r="AP956" s="1034"/>
      <c r="AQ956" s="1034"/>
      <c r="AR956" s="1034"/>
      <c r="AS956" s="1034"/>
      <c r="AT956" s="1034"/>
      <c r="AU956" s="1034"/>
      <c r="AV956" s="1034"/>
      <c r="AW956" s="1034"/>
      <c r="AX956" s="1034"/>
      <c r="AY956" s="1034"/>
      <c r="AZ956" s="1034"/>
      <c r="BA956" s="1034"/>
      <c r="BB956" s="1034"/>
      <c r="BC956" s="1034"/>
      <c r="BD956" s="1034"/>
      <c r="BE956" s="1034"/>
      <c r="BF956" s="1034"/>
      <c r="BG956" s="1034"/>
      <c r="BH956" s="1034"/>
    </row>
    <row r="957" spans="1:60" s="2" customFormat="1">
      <c r="A957" s="1148"/>
      <c r="B957" s="1034"/>
      <c r="C957" s="1034"/>
      <c r="D957" s="1034"/>
      <c r="E957" s="1034"/>
      <c r="F957" s="1034"/>
      <c r="G957" s="1034"/>
      <c r="H957" s="1034"/>
      <c r="I957" s="1034"/>
      <c r="J957" s="1034"/>
      <c r="K957" s="1034"/>
      <c r="L957" s="1034"/>
      <c r="M957" s="1034"/>
      <c r="N957" s="1034"/>
      <c r="O957" s="1034"/>
      <c r="P957" s="1034"/>
      <c r="Q957" s="1034"/>
      <c r="R957" s="1034"/>
      <c r="S957" s="1034"/>
      <c r="T957" s="1034"/>
      <c r="U957" s="1034"/>
      <c r="V957" s="1034"/>
      <c r="W957" s="1034"/>
      <c r="X957" s="1034"/>
      <c r="Y957" s="1034"/>
      <c r="Z957" s="1034"/>
      <c r="AA957" s="1034"/>
      <c r="AB957" s="1034"/>
      <c r="AC957" s="1034"/>
      <c r="AD957" s="1034"/>
      <c r="AE957" s="1034"/>
      <c r="AF957" s="1034"/>
      <c r="AG957" s="1034"/>
      <c r="AH957" s="1034"/>
      <c r="AI957" s="1034"/>
      <c r="AJ957" s="1034"/>
      <c r="AK957" s="1034"/>
      <c r="AL957" s="1034"/>
      <c r="AM957" s="1034"/>
      <c r="AN957" s="1034"/>
      <c r="AO957" s="1034"/>
      <c r="AP957" s="1034"/>
      <c r="AQ957" s="1034"/>
      <c r="AR957" s="1034"/>
      <c r="AS957" s="1034"/>
      <c r="AT957" s="1034"/>
      <c r="AU957" s="1034"/>
      <c r="AV957" s="1034"/>
      <c r="AW957" s="1034"/>
      <c r="AX957" s="1034"/>
      <c r="AY957" s="1034"/>
      <c r="AZ957" s="1034"/>
      <c r="BA957" s="1034"/>
      <c r="BB957" s="1034"/>
      <c r="BC957" s="1034"/>
      <c r="BD957" s="1034"/>
      <c r="BE957" s="1034"/>
      <c r="BF957" s="1034"/>
      <c r="BG957" s="1034"/>
      <c r="BH957" s="1034"/>
    </row>
    <row r="958" spans="1:60" s="2" customFormat="1">
      <c r="A958" s="1148"/>
      <c r="B958" s="1034"/>
      <c r="C958" s="1034"/>
      <c r="D958" s="1034"/>
      <c r="E958" s="1034"/>
      <c r="F958" s="1034"/>
      <c r="G958" s="1034"/>
      <c r="H958" s="1034"/>
      <c r="I958" s="1034"/>
      <c r="J958" s="1034"/>
      <c r="K958" s="1034"/>
      <c r="L958" s="1034"/>
      <c r="M958" s="1034"/>
      <c r="N958" s="1034"/>
      <c r="O958" s="1034"/>
      <c r="P958" s="1034"/>
      <c r="Q958" s="1034"/>
      <c r="R958" s="1034"/>
      <c r="S958" s="1034"/>
      <c r="T958" s="1034"/>
      <c r="U958" s="1034"/>
      <c r="V958" s="1034"/>
      <c r="W958" s="1034"/>
      <c r="X958" s="1034"/>
      <c r="Y958" s="1034"/>
      <c r="Z958" s="1034"/>
      <c r="AA958" s="1034"/>
      <c r="AB958" s="1034"/>
      <c r="AC958" s="1034"/>
      <c r="AD958" s="1034"/>
      <c r="AE958" s="1034"/>
      <c r="AF958" s="1034"/>
      <c r="AG958" s="1034"/>
      <c r="AH958" s="1034"/>
      <c r="AI958" s="1034"/>
      <c r="AJ958" s="1034"/>
      <c r="AK958" s="1034"/>
      <c r="AL958" s="1034"/>
      <c r="AM958" s="1034"/>
      <c r="AN958" s="1034"/>
      <c r="AO958" s="1034"/>
      <c r="AP958" s="1034"/>
      <c r="AQ958" s="1034"/>
      <c r="AR958" s="1034"/>
      <c r="AS958" s="1034"/>
      <c r="AT958" s="1034"/>
      <c r="AU958" s="1034"/>
      <c r="AV958" s="1034"/>
      <c r="AW958" s="1034"/>
      <c r="AX958" s="1034"/>
      <c r="AY958" s="1034"/>
      <c r="AZ958" s="1034"/>
      <c r="BA958" s="1034"/>
      <c r="BB958" s="1034"/>
      <c r="BC958" s="1034"/>
      <c r="BD958" s="1034"/>
      <c r="BE958" s="1034"/>
      <c r="BF958" s="1034"/>
      <c r="BG958" s="1034"/>
      <c r="BH958" s="1034"/>
    </row>
    <row r="959" spans="1:60" s="2" customFormat="1">
      <c r="A959" s="1148"/>
      <c r="B959" s="1034"/>
      <c r="C959" s="1034"/>
      <c r="D959" s="1034"/>
      <c r="E959" s="1034"/>
      <c r="F959" s="1034"/>
      <c r="G959" s="1034"/>
      <c r="H959" s="1034"/>
      <c r="I959" s="1034"/>
      <c r="J959" s="1034"/>
      <c r="K959" s="1034"/>
      <c r="L959" s="1034"/>
      <c r="M959" s="1034"/>
      <c r="N959" s="1034"/>
      <c r="O959" s="1034"/>
      <c r="P959" s="1034"/>
      <c r="Q959" s="1034"/>
      <c r="R959" s="1034"/>
      <c r="S959" s="1034"/>
      <c r="T959" s="1034"/>
      <c r="U959" s="1034"/>
      <c r="V959" s="1034"/>
      <c r="W959" s="1034"/>
      <c r="X959" s="1034"/>
      <c r="Y959" s="1034"/>
      <c r="Z959" s="1034"/>
      <c r="AA959" s="1034"/>
      <c r="AB959" s="1034"/>
      <c r="AC959" s="1034"/>
      <c r="AD959" s="1034"/>
      <c r="AE959" s="1034"/>
      <c r="AF959" s="1034"/>
      <c r="AG959" s="1034"/>
      <c r="AH959" s="1034"/>
      <c r="AI959" s="1034"/>
      <c r="AJ959" s="1034"/>
      <c r="AK959" s="1034"/>
      <c r="AL959" s="1034"/>
      <c r="AM959" s="1034"/>
      <c r="AN959" s="1034"/>
      <c r="AO959" s="1034"/>
      <c r="AP959" s="1034"/>
      <c r="AQ959" s="1034"/>
      <c r="AR959" s="1034"/>
      <c r="AS959" s="1034"/>
      <c r="AT959" s="1034"/>
      <c r="AU959" s="1034"/>
      <c r="AV959" s="1034"/>
      <c r="AW959" s="1034"/>
      <c r="AX959" s="1034"/>
      <c r="AY959" s="1034"/>
      <c r="AZ959" s="1034"/>
      <c r="BA959" s="1034"/>
      <c r="BB959" s="1034"/>
      <c r="BC959" s="1034"/>
      <c r="BD959" s="1034"/>
      <c r="BE959" s="1034"/>
      <c r="BF959" s="1034"/>
      <c r="BG959" s="1034"/>
      <c r="BH959" s="1034"/>
    </row>
    <row r="960" spans="1:60" s="2" customFormat="1">
      <c r="A960" s="1148"/>
      <c r="B960" s="1034"/>
      <c r="C960" s="1034"/>
      <c r="D960" s="1034"/>
      <c r="E960" s="1034"/>
      <c r="F960" s="1034"/>
      <c r="G960" s="1034"/>
      <c r="H960" s="1034"/>
      <c r="I960" s="1034"/>
      <c r="J960" s="1034"/>
      <c r="K960" s="1034"/>
      <c r="L960" s="1034"/>
      <c r="M960" s="1034"/>
      <c r="N960" s="1034"/>
      <c r="O960" s="1034"/>
      <c r="P960" s="1034"/>
      <c r="Q960" s="1034"/>
      <c r="R960" s="1034"/>
      <c r="S960" s="1034"/>
      <c r="T960" s="1034"/>
      <c r="U960" s="1034"/>
      <c r="V960" s="1034"/>
      <c r="W960" s="1034"/>
      <c r="X960" s="1034"/>
      <c r="Y960" s="1034"/>
      <c r="Z960" s="1034"/>
      <c r="AA960" s="1034"/>
      <c r="AB960" s="1034"/>
      <c r="AC960" s="1034"/>
      <c r="AD960" s="1034"/>
      <c r="AE960" s="1034"/>
      <c r="AF960" s="1034"/>
      <c r="AG960" s="1034"/>
      <c r="AH960" s="1034"/>
      <c r="AI960" s="1034"/>
      <c r="AJ960" s="1034"/>
      <c r="AK960" s="1034"/>
      <c r="AL960" s="1034"/>
      <c r="AM960" s="1034"/>
      <c r="AN960" s="1034"/>
      <c r="AO960" s="1034"/>
      <c r="AP960" s="1034"/>
      <c r="AQ960" s="1034"/>
      <c r="AR960" s="1034"/>
      <c r="AS960" s="1034"/>
      <c r="AT960" s="1034"/>
      <c r="AU960" s="1034"/>
      <c r="AV960" s="1034"/>
      <c r="AW960" s="1034"/>
      <c r="AX960" s="1034"/>
      <c r="AY960" s="1034"/>
      <c r="AZ960" s="1034"/>
      <c r="BA960" s="1034"/>
      <c r="BB960" s="1034"/>
      <c r="BC960" s="1034"/>
      <c r="BD960" s="1034"/>
      <c r="BE960" s="1034"/>
      <c r="BF960" s="1034"/>
      <c r="BG960" s="1034"/>
      <c r="BH960" s="1034"/>
    </row>
    <row r="961" spans="1:60" s="2" customFormat="1">
      <c r="A961" s="1148"/>
      <c r="B961" s="1034"/>
      <c r="C961" s="1034"/>
      <c r="D961" s="1034"/>
      <c r="E961" s="1034"/>
      <c r="F961" s="1034"/>
      <c r="G961" s="1034"/>
      <c r="H961" s="1034"/>
      <c r="I961" s="1034"/>
      <c r="J961" s="1034"/>
      <c r="K961" s="1034"/>
      <c r="L961" s="1034"/>
      <c r="M961" s="1034"/>
      <c r="N961" s="1034"/>
      <c r="O961" s="1034"/>
      <c r="P961" s="1034"/>
      <c r="Q961" s="1034"/>
      <c r="R961" s="1034"/>
      <c r="S961" s="1034"/>
      <c r="T961" s="1034"/>
      <c r="U961" s="1034"/>
      <c r="V961" s="1034"/>
      <c r="W961" s="1034"/>
      <c r="X961" s="1034"/>
      <c r="Y961" s="1034"/>
      <c r="Z961" s="1034"/>
      <c r="AA961" s="1034"/>
      <c r="AB961" s="1034"/>
      <c r="AC961" s="1034"/>
      <c r="AD961" s="1034"/>
      <c r="AE961" s="1034"/>
      <c r="AF961" s="1034"/>
      <c r="AG961" s="1034"/>
      <c r="AH961" s="1034"/>
      <c r="AI961" s="1034"/>
      <c r="AJ961" s="1034"/>
      <c r="AK961" s="1034"/>
      <c r="AL961" s="1034"/>
      <c r="AM961" s="1034"/>
      <c r="AN961" s="1034"/>
      <c r="AO961" s="1034"/>
      <c r="AP961" s="1034"/>
      <c r="AQ961" s="1034"/>
      <c r="AR961" s="1034"/>
      <c r="AS961" s="1034"/>
      <c r="AT961" s="1034"/>
      <c r="AU961" s="1034"/>
      <c r="AV961" s="1034"/>
      <c r="AW961" s="1034"/>
      <c r="AX961" s="1034"/>
      <c r="AY961" s="1034"/>
      <c r="AZ961" s="1034"/>
      <c r="BA961" s="1034"/>
      <c r="BB961" s="1034"/>
      <c r="BC961" s="1034"/>
      <c r="BD961" s="1034"/>
      <c r="BE961" s="1034"/>
      <c r="BF961" s="1034"/>
      <c r="BG961" s="1034"/>
      <c r="BH961" s="1034"/>
    </row>
    <row r="962" spans="1:60" s="2" customFormat="1">
      <c r="A962" s="1148"/>
      <c r="B962" s="1034"/>
      <c r="C962" s="1034"/>
      <c r="D962" s="1034"/>
      <c r="E962" s="1034"/>
      <c r="F962" s="1034"/>
      <c r="G962" s="1034"/>
      <c r="H962" s="1034"/>
      <c r="I962" s="1034"/>
      <c r="J962" s="1034"/>
      <c r="K962" s="1034"/>
      <c r="L962" s="1034"/>
      <c r="M962" s="1034"/>
      <c r="N962" s="1034"/>
      <c r="O962" s="1034"/>
      <c r="P962" s="1034"/>
      <c r="Q962" s="1034"/>
      <c r="R962" s="1034"/>
      <c r="S962" s="1034"/>
      <c r="T962" s="1034"/>
      <c r="U962" s="1034"/>
      <c r="V962" s="1034"/>
      <c r="W962" s="1034"/>
      <c r="X962" s="1034"/>
      <c r="Y962" s="1034"/>
      <c r="Z962" s="1034"/>
      <c r="AA962" s="1034"/>
      <c r="AB962" s="1034"/>
      <c r="AC962" s="1034"/>
      <c r="AD962" s="1034"/>
      <c r="AE962" s="1034"/>
      <c r="AF962" s="1034"/>
      <c r="AG962" s="1034"/>
      <c r="AH962" s="1034"/>
      <c r="AI962" s="1034"/>
      <c r="AJ962" s="1034"/>
      <c r="AK962" s="1034"/>
      <c r="AL962" s="1034"/>
      <c r="AM962" s="1034"/>
      <c r="AN962" s="1034"/>
      <c r="AO962" s="1034"/>
      <c r="AP962" s="1034"/>
      <c r="AQ962" s="1034"/>
      <c r="AR962" s="1034"/>
      <c r="AS962" s="1034"/>
      <c r="AT962" s="1034"/>
      <c r="AU962" s="1034"/>
      <c r="AV962" s="1034"/>
      <c r="AW962" s="1034"/>
      <c r="AX962" s="1034"/>
      <c r="AY962" s="1034"/>
      <c r="AZ962" s="1034"/>
      <c r="BA962" s="1034"/>
      <c r="BB962" s="1034"/>
      <c r="BC962" s="1034"/>
      <c r="BD962" s="1034"/>
      <c r="BE962" s="1034"/>
      <c r="BF962" s="1034"/>
      <c r="BG962" s="1034"/>
      <c r="BH962" s="1034"/>
    </row>
    <row r="963" spans="1:60" s="2" customFormat="1">
      <c r="A963" s="1148"/>
      <c r="B963" s="1034"/>
      <c r="C963" s="1034"/>
      <c r="D963" s="1034"/>
      <c r="E963" s="1034"/>
      <c r="F963" s="1034"/>
      <c r="G963" s="1034"/>
      <c r="H963" s="1034"/>
      <c r="I963" s="1034"/>
      <c r="J963" s="1034"/>
      <c r="K963" s="1034"/>
      <c r="L963" s="1034"/>
      <c r="M963" s="1034"/>
      <c r="N963" s="1034"/>
      <c r="O963" s="1034"/>
      <c r="P963" s="1034"/>
      <c r="Q963" s="1034"/>
      <c r="R963" s="1034"/>
      <c r="S963" s="1034"/>
      <c r="T963" s="1034"/>
      <c r="U963" s="1034"/>
      <c r="V963" s="1034"/>
      <c r="W963" s="1034"/>
      <c r="X963" s="1034"/>
      <c r="Y963" s="1034"/>
      <c r="Z963" s="1034"/>
      <c r="AA963" s="1034"/>
      <c r="AB963" s="1034"/>
      <c r="AC963" s="1034"/>
      <c r="AD963" s="1034"/>
      <c r="AE963" s="1034"/>
      <c r="AF963" s="1034"/>
      <c r="AG963" s="1034"/>
      <c r="AH963" s="1034"/>
      <c r="AI963" s="1034"/>
      <c r="AJ963" s="1034"/>
      <c r="AK963" s="1034"/>
      <c r="AL963" s="1034"/>
      <c r="AM963" s="1034"/>
      <c r="AN963" s="1034"/>
      <c r="AO963" s="1034"/>
      <c r="AP963" s="1034"/>
      <c r="AQ963" s="1034"/>
      <c r="AR963" s="1034"/>
      <c r="AS963" s="1034"/>
      <c r="AT963" s="1034"/>
      <c r="AU963" s="1034"/>
      <c r="AV963" s="1034"/>
      <c r="AW963" s="1034"/>
      <c r="AX963" s="1034"/>
      <c r="AY963" s="1034"/>
      <c r="AZ963" s="1034"/>
      <c r="BA963" s="1034"/>
      <c r="BB963" s="1034"/>
      <c r="BC963" s="1034"/>
      <c r="BD963" s="1034"/>
      <c r="BE963" s="1034"/>
      <c r="BF963" s="1034"/>
      <c r="BG963" s="1034"/>
      <c r="BH963" s="1034"/>
    </row>
    <row r="964" spans="1:60" s="2" customFormat="1">
      <c r="A964" s="1148"/>
      <c r="B964" s="1034"/>
      <c r="C964" s="1034"/>
      <c r="D964" s="1034"/>
      <c r="E964" s="1034"/>
      <c r="F964" s="1034"/>
      <c r="G964" s="1034"/>
      <c r="H964" s="1034"/>
      <c r="I964" s="1034"/>
      <c r="J964" s="1034"/>
      <c r="K964" s="1034"/>
      <c r="L964" s="1034"/>
      <c r="M964" s="1034"/>
      <c r="N964" s="1034"/>
      <c r="O964" s="1034"/>
      <c r="P964" s="1034"/>
      <c r="Q964" s="1034"/>
      <c r="R964" s="1034"/>
      <c r="S964" s="1034"/>
      <c r="T964" s="1034"/>
      <c r="U964" s="1034"/>
      <c r="V964" s="1034"/>
      <c r="W964" s="1034"/>
      <c r="X964" s="1034"/>
      <c r="Y964" s="1034"/>
      <c r="Z964" s="1034"/>
      <c r="AA964" s="1034"/>
      <c r="AB964" s="1034"/>
      <c r="AC964" s="1034"/>
      <c r="AD964" s="1034"/>
      <c r="AE964" s="1034"/>
      <c r="AF964" s="1034"/>
      <c r="AG964" s="1034"/>
      <c r="AH964" s="1034"/>
      <c r="AI964" s="1034"/>
      <c r="AJ964" s="1034"/>
      <c r="AK964" s="1034"/>
      <c r="AL964" s="1034"/>
      <c r="AM964" s="1034"/>
      <c r="AN964" s="1034"/>
      <c r="AO964" s="1034"/>
      <c r="AP964" s="1034"/>
      <c r="AQ964" s="1034"/>
      <c r="AR964" s="1034"/>
      <c r="AS964" s="1034"/>
      <c r="AT964" s="1034"/>
      <c r="AU964" s="1034"/>
      <c r="AV964" s="1034"/>
      <c r="AW964" s="1034"/>
      <c r="AX964" s="1034"/>
      <c r="AY964" s="1034"/>
      <c r="AZ964" s="1034"/>
      <c r="BA964" s="1034"/>
      <c r="BB964" s="1034"/>
      <c r="BC964" s="1034"/>
      <c r="BD964" s="1034"/>
      <c r="BE964" s="1034"/>
      <c r="BF964" s="1034"/>
      <c r="BG964" s="1034"/>
      <c r="BH964" s="1034"/>
    </row>
    <row r="965" spans="1:60" s="2" customFormat="1">
      <c r="A965" s="1148"/>
      <c r="B965" s="1034"/>
      <c r="C965" s="1034"/>
      <c r="D965" s="1034"/>
      <c r="E965" s="1034"/>
      <c r="F965" s="1034"/>
      <c r="G965" s="1034"/>
      <c r="H965" s="1034"/>
      <c r="I965" s="1034"/>
      <c r="J965" s="1034"/>
      <c r="K965" s="1034"/>
      <c r="L965" s="1034"/>
      <c r="M965" s="1034"/>
      <c r="N965" s="1034"/>
      <c r="O965" s="1034"/>
      <c r="P965" s="1034"/>
      <c r="Q965" s="1034"/>
      <c r="R965" s="1034"/>
      <c r="S965" s="1034"/>
      <c r="T965" s="1034"/>
      <c r="U965" s="1034"/>
      <c r="V965" s="1034"/>
      <c r="W965" s="1034"/>
      <c r="X965" s="1034"/>
      <c r="Y965" s="1034"/>
      <c r="Z965" s="1034"/>
      <c r="AA965" s="1034"/>
      <c r="AB965" s="1034"/>
      <c r="AC965" s="1034"/>
      <c r="AD965" s="1034"/>
      <c r="AE965" s="1034"/>
      <c r="AF965" s="1034"/>
      <c r="AG965" s="1034"/>
      <c r="AH965" s="1034"/>
      <c r="AI965" s="1034"/>
      <c r="AJ965" s="1034"/>
      <c r="AK965" s="1034"/>
      <c r="AL965" s="1034"/>
      <c r="AM965" s="1034"/>
      <c r="AN965" s="1034"/>
      <c r="AO965" s="1034"/>
      <c r="AP965" s="1034"/>
      <c r="AQ965" s="1034"/>
      <c r="AR965" s="1034"/>
      <c r="AS965" s="1034"/>
      <c r="AT965" s="1034"/>
      <c r="AU965" s="1034"/>
      <c r="AV965" s="1034"/>
      <c r="AW965" s="1034"/>
      <c r="AX965" s="1034"/>
      <c r="AY965" s="1034"/>
      <c r="AZ965" s="1034"/>
      <c r="BA965" s="1034"/>
      <c r="BB965" s="1034"/>
      <c r="BC965" s="1034"/>
      <c r="BD965" s="1034"/>
      <c r="BE965" s="1034"/>
      <c r="BF965" s="1034"/>
      <c r="BG965" s="1034"/>
      <c r="BH965" s="1034"/>
    </row>
    <row r="966" spans="1:60" s="2" customFormat="1">
      <c r="A966" s="1148"/>
      <c r="B966" s="1034"/>
      <c r="C966" s="1034"/>
      <c r="D966" s="1034"/>
      <c r="E966" s="1034"/>
      <c r="F966" s="1034"/>
      <c r="G966" s="1034"/>
      <c r="H966" s="1034"/>
      <c r="I966" s="1034"/>
      <c r="J966" s="1034"/>
      <c r="K966" s="1034"/>
      <c r="L966" s="1034"/>
      <c r="M966" s="1034"/>
      <c r="N966" s="1034"/>
      <c r="O966" s="1034"/>
      <c r="P966" s="1034"/>
      <c r="Q966" s="1034"/>
      <c r="R966" s="1034"/>
      <c r="S966" s="1034"/>
      <c r="T966" s="1034"/>
      <c r="U966" s="1034"/>
      <c r="V966" s="1034"/>
      <c r="W966" s="1034"/>
      <c r="X966" s="1034"/>
      <c r="Y966" s="1034"/>
      <c r="Z966" s="1034"/>
      <c r="AA966" s="1034"/>
      <c r="AB966" s="1034"/>
      <c r="AC966" s="1034"/>
      <c r="AD966" s="1034"/>
      <c r="AE966" s="1034"/>
      <c r="AF966" s="1034"/>
      <c r="AG966" s="1034"/>
      <c r="AH966" s="1034"/>
      <c r="AI966" s="1034"/>
      <c r="AJ966" s="1034"/>
      <c r="AK966" s="1034"/>
      <c r="AL966" s="1034"/>
      <c r="AM966" s="1034"/>
      <c r="AN966" s="1034"/>
      <c r="AO966" s="1034"/>
      <c r="AP966" s="1034"/>
      <c r="AQ966" s="1034"/>
      <c r="AR966" s="1034"/>
      <c r="AS966" s="1034"/>
      <c r="AT966" s="1034"/>
      <c r="AU966" s="1034"/>
      <c r="AV966" s="1034"/>
      <c r="AW966" s="1034"/>
      <c r="AX966" s="1034"/>
      <c r="AY966" s="1034"/>
      <c r="AZ966" s="1034"/>
      <c r="BA966" s="1034"/>
      <c r="BB966" s="1034"/>
      <c r="BC966" s="1034"/>
      <c r="BD966" s="1034"/>
      <c r="BE966" s="1034"/>
      <c r="BF966" s="1034"/>
      <c r="BG966" s="1034"/>
      <c r="BH966" s="1034"/>
    </row>
    <row r="967" spans="1:60" s="2" customFormat="1">
      <c r="A967" s="1148"/>
      <c r="B967" s="1034"/>
      <c r="C967" s="1034"/>
      <c r="D967" s="1034"/>
      <c r="E967" s="1034"/>
      <c r="F967" s="1034"/>
      <c r="G967" s="1034"/>
      <c r="H967" s="1034"/>
      <c r="I967" s="1034"/>
      <c r="J967" s="1034"/>
      <c r="K967" s="1034"/>
      <c r="L967" s="1034"/>
      <c r="M967" s="1034"/>
      <c r="N967" s="1034"/>
      <c r="O967" s="1034"/>
      <c r="P967" s="1034"/>
      <c r="Q967" s="1034"/>
      <c r="R967" s="1034"/>
      <c r="S967" s="1034"/>
      <c r="T967" s="1034"/>
      <c r="U967" s="1034"/>
      <c r="V967" s="1034"/>
      <c r="W967" s="1034"/>
      <c r="X967" s="1034"/>
      <c r="Y967" s="1034"/>
      <c r="Z967" s="1034"/>
      <c r="AA967" s="1034"/>
      <c r="AB967" s="1034"/>
      <c r="AC967" s="1034"/>
      <c r="AD967" s="1034"/>
      <c r="AE967" s="1034"/>
      <c r="AF967" s="1034"/>
      <c r="AG967" s="1034"/>
      <c r="AH967" s="1034"/>
      <c r="AI967" s="1034"/>
      <c r="AJ967" s="1034"/>
      <c r="AK967" s="1034"/>
      <c r="AL967" s="1034"/>
      <c r="AM967" s="1034"/>
      <c r="AN967" s="1034"/>
      <c r="AO967" s="1034"/>
      <c r="AP967" s="1034"/>
      <c r="AQ967" s="1034"/>
      <c r="AR967" s="1034"/>
      <c r="AS967" s="1034"/>
      <c r="AT967" s="1034"/>
      <c r="AU967" s="1034"/>
      <c r="AV967" s="1034"/>
      <c r="AW967" s="1034"/>
      <c r="AX967" s="1034"/>
      <c r="AY967" s="1034"/>
      <c r="AZ967" s="1034"/>
      <c r="BA967" s="1034"/>
      <c r="BB967" s="1034"/>
      <c r="BC967" s="1034"/>
      <c r="BD967" s="1034"/>
      <c r="BE967" s="1034"/>
      <c r="BF967" s="1034"/>
      <c r="BG967" s="1034"/>
      <c r="BH967" s="1034"/>
    </row>
    <row r="968" spans="1:60" s="2" customFormat="1">
      <c r="A968" s="1148"/>
      <c r="B968" s="1034"/>
      <c r="C968" s="1034"/>
      <c r="D968" s="1034"/>
      <c r="E968" s="1034"/>
      <c r="F968" s="1034"/>
      <c r="G968" s="1034"/>
      <c r="H968" s="1034"/>
      <c r="I968" s="1034"/>
      <c r="J968" s="1034"/>
      <c r="K968" s="1034"/>
      <c r="L968" s="1034"/>
      <c r="M968" s="1034"/>
      <c r="N968" s="1034"/>
      <c r="O968" s="1034"/>
      <c r="P968" s="1034"/>
      <c r="Q968" s="1034"/>
      <c r="R968" s="1034"/>
      <c r="S968" s="1034"/>
      <c r="T968" s="1034"/>
      <c r="U968" s="1034"/>
      <c r="V968" s="1034"/>
      <c r="W968" s="1034"/>
      <c r="X968" s="1034"/>
      <c r="Y968" s="1034"/>
      <c r="Z968" s="1034"/>
      <c r="AA968" s="1034"/>
      <c r="AB968" s="1034"/>
      <c r="AC968" s="1034"/>
      <c r="AD968" s="1034"/>
      <c r="AE968" s="1034"/>
      <c r="AF968" s="1034"/>
      <c r="AG968" s="1034"/>
      <c r="AH968" s="1034"/>
      <c r="AI968" s="1034"/>
      <c r="AJ968" s="1034"/>
      <c r="AK968" s="1034"/>
      <c r="AL968" s="1034"/>
      <c r="AM968" s="1034"/>
      <c r="AN968" s="1034"/>
      <c r="AO968" s="1034"/>
      <c r="AP968" s="1034"/>
      <c r="AQ968" s="1034"/>
      <c r="AR968" s="1034"/>
      <c r="AS968" s="1034"/>
      <c r="AT968" s="1034"/>
      <c r="AU968" s="1034"/>
      <c r="AV968" s="1034"/>
      <c r="AW968" s="1034"/>
      <c r="AX968" s="1034"/>
      <c r="AY968" s="1034"/>
      <c r="AZ968" s="1034"/>
      <c r="BA968" s="1034"/>
      <c r="BB968" s="1034"/>
      <c r="BC968" s="1034"/>
      <c r="BD968" s="1034"/>
      <c r="BE968" s="1034"/>
      <c r="BF968" s="1034"/>
      <c r="BG968" s="1034"/>
      <c r="BH968" s="1034"/>
    </row>
    <row r="969" spans="1:60" s="2" customFormat="1">
      <c r="A969" s="1148"/>
      <c r="B969" s="1034"/>
      <c r="C969" s="1034"/>
      <c r="D969" s="1034"/>
      <c r="E969" s="1034"/>
      <c r="F969" s="1034"/>
      <c r="G969" s="1034"/>
      <c r="H969" s="1034"/>
      <c r="I969" s="1034"/>
      <c r="J969" s="1034"/>
      <c r="K969" s="1034"/>
      <c r="L969" s="1034"/>
      <c r="M969" s="1034"/>
      <c r="N969" s="1034"/>
      <c r="O969" s="1034"/>
      <c r="P969" s="1034"/>
      <c r="Q969" s="1034"/>
      <c r="R969" s="1034"/>
      <c r="S969" s="1034"/>
      <c r="T969" s="1034"/>
      <c r="U969" s="1034"/>
      <c r="V969" s="1034"/>
      <c r="W969" s="1034"/>
      <c r="X969" s="1034"/>
      <c r="Y969" s="1034"/>
      <c r="Z969" s="1034"/>
      <c r="AA969" s="1034"/>
      <c r="AB969" s="1034"/>
      <c r="AC969" s="1034"/>
      <c r="AD969" s="1034"/>
      <c r="AE969" s="1034"/>
      <c r="AF969" s="1034"/>
      <c r="AG969" s="1034"/>
      <c r="AH969" s="1034"/>
      <c r="AI969" s="1034"/>
      <c r="AJ969" s="1034"/>
      <c r="AK969" s="1034"/>
      <c r="AL969" s="1034"/>
      <c r="AM969" s="1034"/>
      <c r="AN969" s="1034"/>
      <c r="AO969" s="1034"/>
      <c r="AP969" s="1034"/>
      <c r="AQ969" s="1034"/>
      <c r="AR969" s="1034"/>
      <c r="AS969" s="1034"/>
      <c r="AT969" s="1034"/>
      <c r="AU969" s="1034"/>
      <c r="AV969" s="1034"/>
      <c r="AW969" s="1034"/>
      <c r="AX969" s="1034"/>
      <c r="AY969" s="1034"/>
      <c r="AZ969" s="1034"/>
      <c r="BA969" s="1034"/>
      <c r="BB969" s="1034"/>
      <c r="BC969" s="1034"/>
      <c r="BD969" s="1034"/>
      <c r="BE969" s="1034"/>
      <c r="BF969" s="1034"/>
      <c r="BG969" s="1034"/>
      <c r="BH969" s="1034"/>
    </row>
    <row r="970" spans="1:60" s="2" customFormat="1">
      <c r="A970" s="1148"/>
      <c r="B970" s="1034"/>
      <c r="C970" s="1034"/>
      <c r="D970" s="1034"/>
      <c r="E970" s="1034"/>
      <c r="F970" s="1034"/>
      <c r="G970" s="1034"/>
      <c r="H970" s="1034"/>
      <c r="I970" s="1034"/>
      <c r="J970" s="1034"/>
      <c r="K970" s="1034"/>
      <c r="L970" s="1034"/>
      <c r="M970" s="1034"/>
      <c r="N970" s="1034"/>
      <c r="O970" s="1034"/>
      <c r="P970" s="1034"/>
      <c r="Q970" s="1034"/>
      <c r="R970" s="1034"/>
      <c r="S970" s="1034"/>
      <c r="T970" s="1034"/>
      <c r="U970" s="1034"/>
      <c r="V970" s="1034"/>
      <c r="W970" s="1034"/>
      <c r="X970" s="1034"/>
      <c r="Y970" s="1034"/>
      <c r="Z970" s="1034"/>
      <c r="AA970" s="1034"/>
      <c r="AB970" s="1034"/>
      <c r="AC970" s="1034"/>
      <c r="AD970" s="1034"/>
      <c r="AE970" s="1034"/>
      <c r="AF970" s="1034"/>
      <c r="AG970" s="1034"/>
      <c r="AH970" s="1034"/>
      <c r="AI970" s="1034"/>
      <c r="AJ970" s="1034"/>
      <c r="AK970" s="1034"/>
      <c r="AL970" s="1034"/>
      <c r="AM970" s="1034"/>
      <c r="AN970" s="1034"/>
      <c r="AO970" s="1034"/>
      <c r="AP970" s="1034"/>
      <c r="AQ970" s="1034"/>
      <c r="AR970" s="1034"/>
      <c r="AS970" s="1034"/>
      <c r="AT970" s="1034"/>
      <c r="AU970" s="1034"/>
      <c r="AV970" s="1034"/>
      <c r="AW970" s="1034"/>
      <c r="AX970" s="1034"/>
      <c r="AY970" s="1034"/>
      <c r="AZ970" s="1034"/>
      <c r="BA970" s="1034"/>
      <c r="BB970" s="1034"/>
      <c r="BC970" s="1034"/>
      <c r="BD970" s="1034"/>
      <c r="BE970" s="1034"/>
      <c r="BF970" s="1034"/>
      <c r="BG970" s="1034"/>
      <c r="BH970" s="1034"/>
    </row>
    <row r="971" spans="1:60" s="2" customFormat="1">
      <c r="A971" s="1148"/>
      <c r="B971" s="1034"/>
      <c r="C971" s="1034"/>
      <c r="D971" s="1034"/>
      <c r="E971" s="1034"/>
      <c r="F971" s="1034"/>
      <c r="G971" s="1034"/>
      <c r="H971" s="1034"/>
      <c r="I971" s="1034"/>
      <c r="J971" s="1034"/>
      <c r="K971" s="1034"/>
      <c r="L971" s="1034"/>
      <c r="M971" s="1034"/>
      <c r="N971" s="1034"/>
      <c r="O971" s="1034"/>
      <c r="P971" s="1034"/>
      <c r="Q971" s="1034"/>
      <c r="R971" s="1034"/>
      <c r="S971" s="1034"/>
      <c r="T971" s="1034"/>
      <c r="U971" s="1034"/>
      <c r="V971" s="1034"/>
      <c r="W971" s="1034"/>
      <c r="X971" s="1034"/>
      <c r="Y971" s="1034"/>
      <c r="Z971" s="1034"/>
      <c r="AA971" s="1034"/>
      <c r="AB971" s="1034"/>
      <c r="AC971" s="1034"/>
      <c r="AD971" s="1034"/>
      <c r="AE971" s="1034"/>
      <c r="AF971" s="1034"/>
      <c r="AG971" s="1034"/>
      <c r="AH971" s="1034"/>
      <c r="AI971" s="1034"/>
      <c r="AJ971" s="1034"/>
      <c r="AK971" s="1034"/>
      <c r="AL971" s="1034"/>
      <c r="AM971" s="1034"/>
      <c r="AN971" s="1034"/>
      <c r="AO971" s="1034"/>
      <c r="AP971" s="1034"/>
      <c r="AQ971" s="1034"/>
      <c r="AR971" s="1034"/>
      <c r="AS971" s="1034"/>
      <c r="AT971" s="1034"/>
      <c r="AU971" s="1034"/>
      <c r="AV971" s="1034"/>
      <c r="AW971" s="1034"/>
      <c r="AX971" s="1034"/>
      <c r="AY971" s="1034"/>
      <c r="AZ971" s="1034"/>
      <c r="BA971" s="1034"/>
      <c r="BB971" s="1034"/>
      <c r="BC971" s="1034"/>
      <c r="BD971" s="1034"/>
      <c r="BE971" s="1034"/>
      <c r="BF971" s="1034"/>
      <c r="BG971" s="1034"/>
      <c r="BH971" s="1034"/>
    </row>
    <row r="972" spans="1:60" s="2" customFormat="1">
      <c r="A972" s="1148"/>
      <c r="B972" s="1034"/>
      <c r="C972" s="1034"/>
      <c r="D972" s="1034"/>
      <c r="E972" s="1034"/>
      <c r="F972" s="1034"/>
      <c r="G972" s="1034"/>
      <c r="H972" s="1034"/>
      <c r="I972" s="1034"/>
      <c r="J972" s="1034"/>
      <c r="K972" s="1034"/>
      <c r="L972" s="1034"/>
      <c r="M972" s="1034"/>
      <c r="N972" s="1034"/>
      <c r="O972" s="1034"/>
      <c r="P972" s="1034"/>
      <c r="Q972" s="1034"/>
      <c r="R972" s="1034"/>
      <c r="S972" s="1034"/>
      <c r="T972" s="1034"/>
      <c r="U972" s="1034"/>
      <c r="V972" s="1034"/>
      <c r="W972" s="1034"/>
      <c r="X972" s="1034"/>
      <c r="Y972" s="1034"/>
      <c r="Z972" s="1034"/>
      <c r="AA972" s="1034"/>
      <c r="AB972" s="1034"/>
      <c r="AC972" s="1034"/>
      <c r="AD972" s="1034"/>
      <c r="AE972" s="1034"/>
      <c r="AF972" s="1034"/>
      <c r="AG972" s="1034"/>
      <c r="AH972" s="1034"/>
      <c r="AI972" s="1034"/>
      <c r="AJ972" s="1034"/>
      <c r="AK972" s="1034"/>
      <c r="AL972" s="1034"/>
      <c r="AM972" s="1034"/>
      <c r="AN972" s="1034"/>
      <c r="AO972" s="1034"/>
      <c r="AP972" s="1034"/>
      <c r="AQ972" s="1034"/>
      <c r="AR972" s="1034"/>
      <c r="AS972" s="1034"/>
      <c r="AT972" s="1034"/>
      <c r="AU972" s="1034"/>
      <c r="AV972" s="1034"/>
      <c r="AW972" s="1034"/>
      <c r="AX972" s="1034"/>
      <c r="AY972" s="1034"/>
      <c r="AZ972" s="1034"/>
      <c r="BA972" s="1034"/>
      <c r="BB972" s="1034"/>
      <c r="BC972" s="1034"/>
      <c r="BD972" s="1034"/>
      <c r="BE972" s="1034"/>
      <c r="BF972" s="1034"/>
      <c r="BG972" s="1034"/>
      <c r="BH972" s="1034"/>
    </row>
    <row r="973" spans="1:60" s="2" customFormat="1">
      <c r="A973" s="1148"/>
      <c r="B973" s="1034"/>
      <c r="C973" s="1034"/>
      <c r="D973" s="1034"/>
      <c r="E973" s="1034"/>
      <c r="F973" s="1034"/>
      <c r="G973" s="1034"/>
      <c r="H973" s="1034"/>
      <c r="I973" s="1034"/>
      <c r="J973" s="1034"/>
      <c r="K973" s="1034"/>
      <c r="L973" s="1034"/>
      <c r="M973" s="1034"/>
      <c r="N973" s="1034"/>
      <c r="O973" s="1034"/>
      <c r="P973" s="1034"/>
      <c r="Q973" s="1034"/>
      <c r="R973" s="1034"/>
      <c r="S973" s="1034"/>
      <c r="T973" s="1034"/>
      <c r="U973" s="1034"/>
      <c r="V973" s="1034"/>
      <c r="W973" s="1034"/>
      <c r="X973" s="1034"/>
      <c r="Y973" s="1034"/>
      <c r="Z973" s="1034"/>
      <c r="AA973" s="1034"/>
      <c r="AB973" s="1034"/>
      <c r="AC973" s="1034"/>
      <c r="AD973" s="1034"/>
      <c r="AE973" s="1034"/>
      <c r="AF973" s="1034"/>
      <c r="AG973" s="1034"/>
      <c r="AH973" s="1034"/>
      <c r="AI973" s="1034"/>
      <c r="AJ973" s="1034"/>
      <c r="AK973" s="1034"/>
      <c r="AL973" s="1034"/>
      <c r="AM973" s="1034"/>
      <c r="AN973" s="1034"/>
      <c r="AO973" s="1034"/>
      <c r="AP973" s="1034"/>
      <c r="AQ973" s="1034"/>
      <c r="AR973" s="1034"/>
      <c r="AS973" s="1034"/>
      <c r="AT973" s="1034"/>
      <c r="AU973" s="1034"/>
      <c r="AV973" s="1034"/>
      <c r="AW973" s="1034"/>
      <c r="AX973" s="1034"/>
      <c r="AY973" s="1034"/>
      <c r="AZ973" s="1034"/>
      <c r="BA973" s="1034"/>
      <c r="BB973" s="1034"/>
      <c r="BC973" s="1034"/>
      <c r="BD973" s="1034"/>
      <c r="BE973" s="1034"/>
      <c r="BF973" s="1034"/>
      <c r="BG973" s="1034"/>
      <c r="BH973" s="1034"/>
    </row>
    <row r="974" spans="1:60" s="2" customFormat="1">
      <c r="A974" s="1148"/>
      <c r="B974" s="1034"/>
      <c r="C974" s="1034"/>
      <c r="D974" s="1034"/>
      <c r="E974" s="1034"/>
      <c r="F974" s="1034"/>
      <c r="G974" s="1034"/>
      <c r="H974" s="1034"/>
      <c r="I974" s="1034"/>
      <c r="J974" s="1034"/>
      <c r="K974" s="1034"/>
      <c r="L974" s="1034"/>
      <c r="M974" s="1034"/>
      <c r="N974" s="1034"/>
      <c r="O974" s="1034"/>
      <c r="P974" s="1034"/>
      <c r="Q974" s="1034"/>
      <c r="R974" s="1034"/>
      <c r="S974" s="1034"/>
      <c r="T974" s="1034"/>
      <c r="U974" s="1034"/>
      <c r="V974" s="1034"/>
      <c r="W974" s="1034"/>
      <c r="X974" s="1034"/>
      <c r="Y974" s="1034"/>
      <c r="Z974" s="1034"/>
      <c r="AA974" s="1034"/>
      <c r="AB974" s="1034"/>
      <c r="AC974" s="1034"/>
      <c r="AD974" s="1034"/>
      <c r="AE974" s="1034"/>
      <c r="AF974" s="1034"/>
      <c r="AG974" s="1034"/>
      <c r="AH974" s="1034"/>
      <c r="AI974" s="1034"/>
      <c r="AJ974" s="1034"/>
      <c r="AK974" s="1034"/>
      <c r="AL974" s="1034"/>
      <c r="AM974" s="1034"/>
      <c r="AN974" s="1034"/>
      <c r="AO974" s="1034"/>
      <c r="AP974" s="1034"/>
      <c r="AQ974" s="1034"/>
      <c r="AR974" s="1034"/>
      <c r="AS974" s="1034"/>
      <c r="AT974" s="1034"/>
      <c r="AU974" s="1034"/>
      <c r="AV974" s="1034"/>
      <c r="AW974" s="1034"/>
      <c r="AX974" s="1034"/>
      <c r="AY974" s="1034"/>
      <c r="AZ974" s="1034"/>
      <c r="BA974" s="1034"/>
      <c r="BB974" s="1034"/>
      <c r="BC974" s="1034"/>
      <c r="BD974" s="1034"/>
      <c r="BE974" s="1034"/>
      <c r="BF974" s="1034"/>
      <c r="BG974" s="1034"/>
      <c r="BH974" s="1034"/>
    </row>
    <row r="975" spans="1:60" s="2" customFormat="1">
      <c r="A975" s="1148"/>
      <c r="B975" s="1034"/>
      <c r="C975" s="1034"/>
      <c r="D975" s="1034"/>
      <c r="E975" s="1034"/>
      <c r="F975" s="1034"/>
      <c r="G975" s="1034"/>
      <c r="H975" s="1034"/>
      <c r="I975" s="1034"/>
      <c r="J975" s="1034"/>
      <c r="K975" s="1034"/>
      <c r="L975" s="1034"/>
      <c r="M975" s="1034"/>
      <c r="N975" s="1034"/>
      <c r="O975" s="1034"/>
      <c r="P975" s="1034"/>
      <c r="Q975" s="1034"/>
      <c r="R975" s="1034"/>
      <c r="S975" s="1034"/>
      <c r="T975" s="1034"/>
      <c r="U975" s="1034"/>
      <c r="V975" s="1034"/>
      <c r="W975" s="1034"/>
      <c r="X975" s="1034"/>
      <c r="Y975" s="1034"/>
      <c r="Z975" s="1034"/>
      <c r="AA975" s="1034"/>
      <c r="AB975" s="1034"/>
      <c r="AC975" s="1034"/>
      <c r="AD975" s="1034"/>
      <c r="AE975" s="1034"/>
      <c r="AF975" s="1034"/>
      <c r="AG975" s="1034"/>
      <c r="AH975" s="1034"/>
      <c r="AI975" s="1034"/>
      <c r="AJ975" s="1034"/>
      <c r="AK975" s="1034"/>
      <c r="AL975" s="1034"/>
      <c r="AM975" s="1034"/>
      <c r="AN975" s="1034"/>
      <c r="AO975" s="1034"/>
      <c r="AP975" s="1034"/>
      <c r="AQ975" s="1034"/>
      <c r="AR975" s="1034"/>
      <c r="AS975" s="1034"/>
      <c r="AT975" s="1034"/>
      <c r="AU975" s="1034"/>
      <c r="AV975" s="1034"/>
      <c r="AW975" s="1034"/>
      <c r="AX975" s="1034"/>
      <c r="AY975" s="1034"/>
      <c r="AZ975" s="1034"/>
      <c r="BA975" s="1034"/>
      <c r="BB975" s="1034"/>
      <c r="BC975" s="1034"/>
      <c r="BD975" s="1034"/>
      <c r="BE975" s="1034"/>
      <c r="BF975" s="1034"/>
      <c r="BG975" s="1034"/>
      <c r="BH975" s="1034"/>
    </row>
    <row r="976" spans="1:60" s="2" customFormat="1">
      <c r="A976" s="1148"/>
      <c r="B976" s="1034"/>
      <c r="C976" s="1034"/>
      <c r="D976" s="1034"/>
      <c r="E976" s="1034"/>
      <c r="F976" s="1034"/>
      <c r="G976" s="1034"/>
      <c r="H976" s="1034"/>
      <c r="I976" s="1034"/>
      <c r="J976" s="1034"/>
      <c r="K976" s="1034"/>
      <c r="L976" s="1034"/>
      <c r="M976" s="1034"/>
      <c r="N976" s="1034"/>
      <c r="O976" s="1034"/>
      <c r="P976" s="1034"/>
      <c r="Q976" s="1034"/>
      <c r="R976" s="1034"/>
      <c r="S976" s="1034"/>
      <c r="T976" s="1034"/>
      <c r="U976" s="1034"/>
      <c r="V976" s="1034"/>
      <c r="W976" s="1034"/>
      <c r="X976" s="1034"/>
      <c r="Y976" s="1034"/>
      <c r="Z976" s="1034"/>
      <c r="AA976" s="1034"/>
      <c r="AB976" s="1034"/>
      <c r="AC976" s="1034"/>
      <c r="AD976" s="1034"/>
      <c r="AE976" s="1034"/>
      <c r="AF976" s="1034"/>
      <c r="AG976" s="1034"/>
      <c r="AH976" s="1034"/>
      <c r="AI976" s="1034"/>
      <c r="AJ976" s="1034"/>
      <c r="AK976" s="1034"/>
      <c r="AL976" s="1034"/>
      <c r="AM976" s="1034"/>
      <c r="AN976" s="1034"/>
      <c r="AO976" s="1034"/>
      <c r="AP976" s="1034"/>
      <c r="AQ976" s="1034"/>
      <c r="AR976" s="1034"/>
      <c r="AS976" s="1034"/>
      <c r="AT976" s="1034"/>
      <c r="AU976" s="1034"/>
      <c r="AV976" s="1034"/>
      <c r="AW976" s="1034"/>
      <c r="AX976" s="1034"/>
      <c r="AY976" s="1034"/>
      <c r="AZ976" s="1034"/>
      <c r="BA976" s="1034"/>
      <c r="BB976" s="1034"/>
      <c r="BC976" s="1034"/>
      <c r="BD976" s="1034"/>
      <c r="BE976" s="1034"/>
      <c r="BF976" s="1034"/>
      <c r="BG976" s="1034"/>
      <c r="BH976" s="1034"/>
    </row>
    <row r="977" spans="1:60" s="2" customFormat="1">
      <c r="A977" s="1148"/>
      <c r="B977" s="1034"/>
      <c r="C977" s="1034"/>
      <c r="D977" s="1034"/>
      <c r="E977" s="1034"/>
      <c r="F977" s="1034"/>
      <c r="G977" s="1034"/>
      <c r="H977" s="1034"/>
      <c r="I977" s="1034"/>
      <c r="J977" s="1034"/>
      <c r="K977" s="1034"/>
      <c r="L977" s="1034"/>
      <c r="M977" s="1034"/>
      <c r="N977" s="1034"/>
      <c r="O977" s="1034"/>
      <c r="P977" s="1034"/>
      <c r="Q977" s="1034"/>
      <c r="R977" s="1034"/>
      <c r="S977" s="1034"/>
      <c r="T977" s="1034"/>
      <c r="U977" s="1034"/>
      <c r="V977" s="1034"/>
      <c r="W977" s="1034"/>
      <c r="X977" s="1034"/>
      <c r="Y977" s="1034"/>
      <c r="Z977" s="1034"/>
      <c r="AA977" s="1034"/>
      <c r="AB977" s="1034"/>
      <c r="AC977" s="1034"/>
      <c r="AD977" s="1034"/>
      <c r="AE977" s="1034"/>
      <c r="AF977" s="1034"/>
      <c r="AG977" s="1034"/>
      <c r="AH977" s="1034"/>
      <c r="AI977" s="1034"/>
      <c r="AJ977" s="1034"/>
      <c r="AK977" s="1034"/>
      <c r="AL977" s="1034"/>
      <c r="AM977" s="1034"/>
      <c r="AN977" s="1034"/>
      <c r="AO977" s="1034"/>
      <c r="AP977" s="1034"/>
      <c r="AQ977" s="1034"/>
      <c r="AR977" s="1034"/>
      <c r="AS977" s="1034"/>
      <c r="AT977" s="1034"/>
      <c r="AU977" s="1034"/>
      <c r="AV977" s="1034"/>
      <c r="AW977" s="1034"/>
      <c r="AX977" s="1034"/>
      <c r="AY977" s="1034"/>
      <c r="AZ977" s="1034"/>
      <c r="BA977" s="1034"/>
      <c r="BB977" s="1034"/>
      <c r="BC977" s="1034"/>
      <c r="BD977" s="1034"/>
      <c r="BE977" s="1034"/>
      <c r="BF977" s="1034"/>
      <c r="BG977" s="1034"/>
      <c r="BH977" s="1034"/>
    </row>
    <row r="978" spans="1:60" s="2" customFormat="1">
      <c r="A978" s="1148"/>
      <c r="B978" s="1034"/>
      <c r="C978" s="1034"/>
      <c r="D978" s="1034"/>
      <c r="E978" s="1034"/>
      <c r="F978" s="1034"/>
      <c r="G978" s="1034"/>
      <c r="H978" s="1034"/>
      <c r="I978" s="1034"/>
      <c r="J978" s="1034"/>
      <c r="K978" s="1034"/>
      <c r="L978" s="1034"/>
      <c r="M978" s="1034"/>
      <c r="N978" s="1034"/>
      <c r="O978" s="1034"/>
      <c r="P978" s="1034"/>
      <c r="Q978" s="1034"/>
      <c r="R978" s="1034"/>
      <c r="S978" s="1034"/>
      <c r="T978" s="1034"/>
      <c r="U978" s="1034"/>
      <c r="V978" s="1034"/>
      <c r="W978" s="1034"/>
      <c r="X978" s="1034"/>
      <c r="Y978" s="1034"/>
      <c r="Z978" s="1034"/>
      <c r="AA978" s="1034"/>
      <c r="AB978" s="1034"/>
      <c r="AC978" s="1034"/>
      <c r="AD978" s="1034"/>
      <c r="AE978" s="1034"/>
      <c r="AF978" s="1034"/>
      <c r="AG978" s="1034"/>
      <c r="AH978" s="1034"/>
      <c r="AI978" s="1034"/>
      <c r="AJ978" s="1034"/>
      <c r="AK978" s="1034"/>
      <c r="AL978" s="1034"/>
      <c r="AM978" s="1034"/>
      <c r="AN978" s="1034"/>
      <c r="AO978" s="1034"/>
      <c r="AP978" s="1034"/>
      <c r="AQ978" s="1034"/>
      <c r="AR978" s="1034"/>
      <c r="AS978" s="1034"/>
      <c r="AT978" s="1034"/>
      <c r="AU978" s="1034"/>
      <c r="AV978" s="1034"/>
      <c r="AW978" s="1034"/>
      <c r="AX978" s="1034"/>
      <c r="AY978" s="1034"/>
      <c r="AZ978" s="1034"/>
      <c r="BA978" s="1034"/>
      <c r="BB978" s="1034"/>
      <c r="BC978" s="1034"/>
      <c r="BD978" s="1034"/>
      <c r="BE978" s="1034"/>
      <c r="BF978" s="1034"/>
      <c r="BG978" s="1034"/>
      <c r="BH978" s="1034"/>
    </row>
    <row r="979" spans="1:60" s="2" customFormat="1">
      <c r="A979" s="1148"/>
      <c r="B979" s="1034"/>
      <c r="C979" s="1034"/>
      <c r="D979" s="1034"/>
      <c r="E979" s="1034"/>
      <c r="F979" s="1034"/>
      <c r="G979" s="1034"/>
      <c r="H979" s="1034"/>
      <c r="I979" s="1034"/>
      <c r="J979" s="1034"/>
      <c r="K979" s="1034"/>
      <c r="L979" s="1034"/>
      <c r="M979" s="1034"/>
      <c r="N979" s="1034"/>
      <c r="O979" s="1034"/>
      <c r="P979" s="1034"/>
      <c r="Q979" s="1034"/>
      <c r="R979" s="1034"/>
      <c r="S979" s="1034"/>
      <c r="T979" s="1034"/>
      <c r="U979" s="1034"/>
      <c r="V979" s="1034"/>
      <c r="W979" s="1034"/>
      <c r="X979" s="1034"/>
      <c r="Y979" s="1034"/>
      <c r="Z979" s="1034"/>
      <c r="AA979" s="1034"/>
      <c r="AB979" s="1034"/>
      <c r="AC979" s="1034"/>
      <c r="AD979" s="1034"/>
      <c r="AE979" s="1034"/>
      <c r="AF979" s="1034"/>
      <c r="AG979" s="1034"/>
      <c r="AH979" s="1034"/>
      <c r="AI979" s="1034"/>
      <c r="AJ979" s="1034"/>
      <c r="AK979" s="1034"/>
      <c r="AL979" s="1034"/>
      <c r="AM979" s="1034"/>
      <c r="AN979" s="1034"/>
      <c r="AO979" s="1034"/>
      <c r="AP979" s="1034"/>
      <c r="AQ979" s="1034"/>
      <c r="AR979" s="1034"/>
      <c r="AS979" s="1034"/>
      <c r="AT979" s="1034"/>
      <c r="AU979" s="1034"/>
      <c r="AV979" s="1034"/>
      <c r="AW979" s="1034"/>
      <c r="AX979" s="1034"/>
      <c r="AY979" s="1034"/>
      <c r="AZ979" s="1034"/>
      <c r="BA979" s="1034"/>
      <c r="BB979" s="1034"/>
      <c r="BC979" s="1034"/>
      <c r="BD979" s="1034"/>
      <c r="BE979" s="1034"/>
      <c r="BF979" s="1034"/>
      <c r="BG979" s="1034"/>
      <c r="BH979" s="1034"/>
    </row>
    <row r="980" spans="1:60" s="2" customFormat="1">
      <c r="A980" s="1148"/>
      <c r="B980" s="1034"/>
      <c r="C980" s="1034"/>
      <c r="D980" s="1034"/>
      <c r="E980" s="1034"/>
      <c r="F980" s="1034"/>
      <c r="G980" s="1034"/>
      <c r="H980" s="1034"/>
      <c r="I980" s="1034"/>
      <c r="J980" s="1034"/>
      <c r="K980" s="1034"/>
      <c r="L980" s="1034"/>
      <c r="M980" s="1034"/>
      <c r="N980" s="1034"/>
      <c r="O980" s="1034"/>
      <c r="P980" s="1034"/>
      <c r="Q980" s="1034"/>
      <c r="R980" s="1034"/>
      <c r="S980" s="1034"/>
      <c r="T980" s="1034"/>
      <c r="U980" s="1034"/>
      <c r="V980" s="1034"/>
      <c r="W980" s="1034"/>
      <c r="X980" s="1034"/>
      <c r="Y980" s="1034"/>
      <c r="Z980" s="1034"/>
      <c r="AA980" s="1034"/>
      <c r="AB980" s="1034"/>
      <c r="AC980" s="1034"/>
      <c r="AD980" s="1034"/>
      <c r="AE980" s="1034"/>
      <c r="AF980" s="1034"/>
      <c r="AG980" s="1034"/>
      <c r="AH980" s="1034"/>
      <c r="AI980" s="1034"/>
      <c r="AJ980" s="1034"/>
      <c r="AK980" s="1034"/>
      <c r="AL980" s="1034"/>
      <c r="AM980" s="1034"/>
      <c r="AN980" s="1034"/>
      <c r="AO980" s="1034"/>
      <c r="AP980" s="1034"/>
      <c r="AQ980" s="1034"/>
      <c r="AR980" s="1034"/>
      <c r="AS980" s="1034"/>
      <c r="AT980" s="1034"/>
      <c r="AU980" s="1034"/>
      <c r="AV980" s="1034"/>
      <c r="AW980" s="1034"/>
      <c r="AX980" s="1034"/>
      <c r="AY980" s="1034"/>
      <c r="AZ980" s="1034"/>
      <c r="BA980" s="1034"/>
      <c r="BB980" s="1034"/>
      <c r="BC980" s="1034"/>
      <c r="BD980" s="1034"/>
      <c r="BE980" s="1034"/>
      <c r="BF980" s="1034"/>
      <c r="BG980" s="1034"/>
      <c r="BH980" s="1034"/>
    </row>
    <row r="981" spans="1:60" s="2" customFormat="1">
      <c r="A981" s="1148"/>
      <c r="B981" s="1034"/>
      <c r="C981" s="1034"/>
      <c r="D981" s="1034"/>
      <c r="E981" s="1034"/>
      <c r="F981" s="1034"/>
      <c r="G981" s="1034"/>
      <c r="H981" s="1034"/>
      <c r="I981" s="1034"/>
      <c r="J981" s="1034"/>
      <c r="K981" s="1034"/>
      <c r="L981" s="1034"/>
      <c r="M981" s="1034"/>
      <c r="N981" s="1034"/>
      <c r="O981" s="1034"/>
      <c r="P981" s="1034"/>
      <c r="Q981" s="1034"/>
      <c r="R981" s="1034"/>
      <c r="S981" s="1034"/>
      <c r="T981" s="1034"/>
      <c r="U981" s="1034"/>
      <c r="V981" s="1034"/>
      <c r="W981" s="1034"/>
      <c r="X981" s="1034"/>
      <c r="Y981" s="1034"/>
      <c r="Z981" s="1034"/>
      <c r="AA981" s="1034"/>
      <c r="AB981" s="1034"/>
      <c r="AC981" s="1034"/>
      <c r="AD981" s="1034"/>
      <c r="AE981" s="1034"/>
      <c r="AF981" s="1034"/>
      <c r="AG981" s="1034"/>
      <c r="AH981" s="1034"/>
      <c r="AI981" s="1034"/>
      <c r="AJ981" s="1034"/>
      <c r="AK981" s="1034"/>
      <c r="AL981" s="1034"/>
      <c r="AM981" s="1034"/>
      <c r="AN981" s="1034"/>
      <c r="AO981" s="1034"/>
      <c r="AP981" s="1034"/>
      <c r="AQ981" s="1034"/>
      <c r="AR981" s="1034"/>
      <c r="AS981" s="1034"/>
      <c r="AT981" s="1034"/>
      <c r="AU981" s="1034"/>
      <c r="AV981" s="1034"/>
      <c r="AW981" s="1034"/>
      <c r="AX981" s="1034"/>
      <c r="AY981" s="1034"/>
      <c r="AZ981" s="1034"/>
      <c r="BA981" s="1034"/>
      <c r="BB981" s="1034"/>
      <c r="BC981" s="1034"/>
      <c r="BD981" s="1034"/>
      <c r="BE981" s="1034"/>
      <c r="BF981" s="1034"/>
      <c r="BG981" s="1034"/>
      <c r="BH981" s="1034"/>
    </row>
    <row r="982" spans="1:60" s="2" customFormat="1">
      <c r="A982" s="1148"/>
      <c r="B982" s="1034"/>
      <c r="C982" s="1034"/>
      <c r="D982" s="1034"/>
      <c r="E982" s="1034"/>
      <c r="F982" s="1034"/>
      <c r="G982" s="1034"/>
      <c r="H982" s="1034"/>
      <c r="I982" s="1034"/>
      <c r="J982" s="1034"/>
      <c r="K982" s="1034"/>
      <c r="L982" s="1034"/>
      <c r="M982" s="1034"/>
      <c r="N982" s="1034"/>
      <c r="O982" s="1034"/>
      <c r="P982" s="1034"/>
      <c r="Q982" s="1034"/>
      <c r="R982" s="1034"/>
      <c r="S982" s="1034"/>
      <c r="T982" s="1034"/>
      <c r="U982" s="1034"/>
      <c r="V982" s="1034"/>
      <c r="W982" s="1034"/>
      <c r="X982" s="1034"/>
      <c r="Y982" s="1034"/>
      <c r="Z982" s="1034"/>
      <c r="AA982" s="1034"/>
      <c r="AB982" s="1034"/>
      <c r="AC982" s="1034"/>
      <c r="AD982" s="1034"/>
      <c r="AE982" s="1034"/>
      <c r="AF982" s="1034"/>
      <c r="AG982" s="1034"/>
      <c r="AH982" s="1034"/>
      <c r="AI982" s="1034"/>
      <c r="AJ982" s="1034"/>
      <c r="AK982" s="1034"/>
      <c r="AL982" s="1034"/>
      <c r="AM982" s="1034"/>
      <c r="AN982" s="1034"/>
      <c r="AO982" s="1034"/>
      <c r="AP982" s="1034"/>
      <c r="AQ982" s="1034"/>
      <c r="AR982" s="1034"/>
      <c r="AS982" s="1034"/>
      <c r="AT982" s="1034"/>
      <c r="AU982" s="1034"/>
      <c r="AV982" s="1034"/>
      <c r="AW982" s="1034"/>
      <c r="AX982" s="1034"/>
      <c r="AY982" s="1034"/>
      <c r="AZ982" s="1034"/>
      <c r="BA982" s="1034"/>
      <c r="BB982" s="1034"/>
      <c r="BC982" s="1034"/>
      <c r="BD982" s="1034"/>
      <c r="BE982" s="1034"/>
      <c r="BF982" s="1034"/>
      <c r="BG982" s="1034"/>
      <c r="BH982" s="1034"/>
    </row>
    <row r="983" spans="1:60" s="2" customFormat="1">
      <c r="A983" s="1148"/>
      <c r="B983" s="1034"/>
      <c r="C983" s="1034"/>
      <c r="D983" s="1034"/>
      <c r="E983" s="1034"/>
      <c r="F983" s="1034"/>
      <c r="G983" s="1034"/>
      <c r="H983" s="1034"/>
      <c r="I983" s="1034"/>
      <c r="J983" s="1034"/>
      <c r="K983" s="1034"/>
      <c r="L983" s="1034"/>
      <c r="M983" s="1034"/>
      <c r="N983" s="1034"/>
      <c r="O983" s="1034"/>
      <c r="P983" s="1034"/>
      <c r="Q983" s="1034"/>
      <c r="R983" s="1034"/>
      <c r="S983" s="1034"/>
      <c r="T983" s="1034"/>
      <c r="U983" s="1034"/>
      <c r="V983" s="1034"/>
      <c r="W983" s="1034"/>
      <c r="X983" s="1034"/>
      <c r="Y983" s="1034"/>
      <c r="Z983" s="1034"/>
      <c r="AA983" s="1034"/>
      <c r="AB983" s="1034"/>
      <c r="AC983" s="1034"/>
      <c r="AD983" s="1034"/>
      <c r="AE983" s="1034"/>
      <c r="AF983" s="1034"/>
      <c r="AG983" s="1034"/>
      <c r="AH983" s="1034"/>
      <c r="AI983" s="1034"/>
      <c r="AJ983" s="1034"/>
      <c r="AK983" s="1034"/>
      <c r="AL983" s="1034"/>
      <c r="AM983" s="1034"/>
      <c r="AN983" s="1034"/>
      <c r="AO983" s="1034"/>
      <c r="AP983" s="1034"/>
      <c r="AQ983" s="1034"/>
      <c r="AR983" s="1034"/>
      <c r="AS983" s="1034"/>
      <c r="AT983" s="1034"/>
      <c r="AU983" s="1034"/>
      <c r="AV983" s="1034"/>
      <c r="AW983" s="1034"/>
      <c r="AX983" s="1034"/>
      <c r="AY983" s="1034"/>
      <c r="AZ983" s="1034"/>
      <c r="BA983" s="1034"/>
      <c r="BB983" s="1034"/>
      <c r="BC983" s="1034"/>
      <c r="BD983" s="1034"/>
      <c r="BE983" s="1034"/>
      <c r="BF983" s="1034"/>
      <c r="BG983" s="1034"/>
      <c r="BH983" s="1034"/>
    </row>
    <row r="984" spans="1:60" s="2" customFormat="1">
      <c r="A984" s="1148"/>
      <c r="B984" s="1034"/>
      <c r="C984" s="1034"/>
      <c r="D984" s="1034"/>
      <c r="E984" s="1034"/>
      <c r="F984" s="1034"/>
      <c r="G984" s="1034"/>
      <c r="H984" s="1034"/>
      <c r="I984" s="1034"/>
      <c r="J984" s="1034"/>
      <c r="K984" s="1034"/>
      <c r="L984" s="1034"/>
      <c r="M984" s="1034"/>
      <c r="N984" s="1034"/>
      <c r="O984" s="1034"/>
      <c r="P984" s="1034"/>
      <c r="Q984" s="1034"/>
      <c r="R984" s="1034"/>
      <c r="S984" s="1034"/>
      <c r="T984" s="1034"/>
      <c r="U984" s="1034"/>
      <c r="V984" s="1034"/>
      <c r="W984" s="1034"/>
      <c r="X984" s="1034"/>
      <c r="Y984" s="1034"/>
      <c r="Z984" s="1034"/>
      <c r="AA984" s="1034"/>
      <c r="AB984" s="1034"/>
      <c r="AC984" s="1034"/>
      <c r="AD984" s="1034"/>
      <c r="AE984" s="1034"/>
      <c r="AF984" s="1034"/>
      <c r="AG984" s="1034"/>
      <c r="AH984" s="1034"/>
      <c r="AI984" s="1034"/>
      <c r="AJ984" s="1034"/>
      <c r="AK984" s="1034"/>
      <c r="AL984" s="1034"/>
      <c r="AM984" s="1034"/>
      <c r="AN984" s="1034"/>
      <c r="AO984" s="1034"/>
      <c r="AP984" s="1034"/>
      <c r="AQ984" s="1034"/>
      <c r="AR984" s="1034"/>
      <c r="AS984" s="1034"/>
      <c r="AT984" s="1034"/>
      <c r="AU984" s="1034"/>
      <c r="AV984" s="1034"/>
      <c r="AW984" s="1034"/>
      <c r="AX984" s="1034"/>
      <c r="AY984" s="1034"/>
      <c r="AZ984" s="1034"/>
      <c r="BA984" s="1034"/>
      <c r="BB984" s="1034"/>
      <c r="BC984" s="1034"/>
      <c r="BD984" s="1034"/>
      <c r="BE984" s="1034"/>
      <c r="BF984" s="1034"/>
      <c r="BG984" s="1034"/>
      <c r="BH984" s="1034"/>
    </row>
    <row r="985" spans="1:60" s="2" customFormat="1">
      <c r="A985" s="1148"/>
      <c r="B985" s="1034"/>
      <c r="C985" s="1034"/>
      <c r="D985" s="1034"/>
      <c r="E985" s="1034"/>
      <c r="F985" s="1034"/>
      <c r="G985" s="1034"/>
      <c r="H985" s="1034"/>
      <c r="I985" s="1034"/>
      <c r="J985" s="1034"/>
      <c r="K985" s="1034"/>
      <c r="L985" s="1034"/>
      <c r="M985" s="1034"/>
      <c r="N985" s="1034"/>
      <c r="O985" s="1034"/>
      <c r="P985" s="1034"/>
      <c r="Q985" s="1034"/>
      <c r="R985" s="1034"/>
      <c r="S985" s="1034"/>
      <c r="T985" s="1034"/>
      <c r="U985" s="1034"/>
      <c r="V985" s="1034"/>
      <c r="W985" s="1034"/>
      <c r="X985" s="1034"/>
      <c r="Y985" s="1034"/>
      <c r="Z985" s="1034"/>
      <c r="AA985" s="1034"/>
      <c r="AB985" s="1034"/>
      <c r="AC985" s="1034"/>
      <c r="AD985" s="1034"/>
      <c r="AE985" s="1034"/>
      <c r="AF985" s="1034"/>
      <c r="AG985" s="1034"/>
      <c r="AH985" s="1034"/>
      <c r="AI985" s="1034"/>
      <c r="AJ985" s="1034"/>
      <c r="AK985" s="1034"/>
      <c r="AL985" s="1034"/>
      <c r="AM985" s="1034"/>
      <c r="AN985" s="1034"/>
      <c r="AO985" s="1034"/>
      <c r="AP985" s="1034"/>
      <c r="AQ985" s="1034"/>
      <c r="AR985" s="1034"/>
      <c r="AS985" s="1034"/>
      <c r="AT985" s="1034"/>
      <c r="AU985" s="1034"/>
      <c r="AV985" s="1034"/>
      <c r="AW985" s="1034"/>
      <c r="AX985" s="1034"/>
      <c r="AY985" s="1034"/>
      <c r="AZ985" s="1034"/>
      <c r="BA985" s="1034"/>
      <c r="BB985" s="1034"/>
      <c r="BC985" s="1034"/>
      <c r="BD985" s="1034"/>
      <c r="BE985" s="1034"/>
      <c r="BF985" s="1034"/>
      <c r="BG985" s="1034"/>
      <c r="BH985" s="1034"/>
    </row>
    <row r="986" spans="1:60" s="2" customFormat="1">
      <c r="A986" s="1148"/>
      <c r="B986" s="1034"/>
      <c r="C986" s="1034"/>
      <c r="D986" s="1034"/>
      <c r="E986" s="1034"/>
      <c r="F986" s="1034"/>
      <c r="G986" s="1034"/>
      <c r="H986" s="1034"/>
      <c r="I986" s="1034"/>
      <c r="J986" s="1034"/>
      <c r="K986" s="1034"/>
      <c r="L986" s="1034"/>
      <c r="M986" s="1034"/>
      <c r="N986" s="1034"/>
      <c r="O986" s="1034"/>
      <c r="P986" s="1034"/>
      <c r="Q986" s="1034"/>
      <c r="R986" s="1034"/>
      <c r="S986" s="1034"/>
      <c r="T986" s="1034"/>
      <c r="U986" s="1034"/>
      <c r="V986" s="1034"/>
      <c r="W986" s="1034"/>
      <c r="X986" s="1034"/>
      <c r="Y986" s="1034"/>
      <c r="Z986" s="1034"/>
      <c r="AA986" s="1034"/>
      <c r="AB986" s="1034"/>
      <c r="AC986" s="1034"/>
      <c r="AD986" s="1034"/>
      <c r="AE986" s="1034"/>
      <c r="AF986" s="1034"/>
      <c r="AG986" s="1034"/>
      <c r="AH986" s="1034"/>
      <c r="AI986" s="1034"/>
      <c r="AJ986" s="1034"/>
      <c r="AK986" s="1034"/>
      <c r="AL986" s="1034"/>
      <c r="AM986" s="1034"/>
      <c r="AN986" s="1034"/>
      <c r="AO986" s="1034"/>
      <c r="AP986" s="1034"/>
      <c r="AQ986" s="1034"/>
      <c r="AR986" s="1034"/>
      <c r="AS986" s="1034"/>
      <c r="AT986" s="1034"/>
      <c r="AU986" s="1034"/>
      <c r="AV986" s="1034"/>
      <c r="AW986" s="1034"/>
      <c r="AX986" s="1034"/>
      <c r="AY986" s="1034"/>
      <c r="AZ986" s="1034"/>
      <c r="BA986" s="1034"/>
      <c r="BB986" s="1034"/>
      <c r="BC986" s="1034"/>
      <c r="BD986" s="1034"/>
      <c r="BE986" s="1034"/>
      <c r="BF986" s="1034"/>
      <c r="BG986" s="1034"/>
      <c r="BH986" s="1034"/>
    </row>
    <row r="987" spans="1:60" s="2" customFormat="1">
      <c r="A987" s="1148"/>
      <c r="B987" s="1034"/>
      <c r="C987" s="1034"/>
      <c r="D987" s="1034"/>
      <c r="E987" s="1034"/>
      <c r="F987" s="1034"/>
      <c r="G987" s="1034"/>
      <c r="H987" s="1034"/>
      <c r="I987" s="1034"/>
      <c r="J987" s="1034"/>
      <c r="K987" s="1034"/>
      <c r="L987" s="1034"/>
      <c r="M987" s="1034"/>
      <c r="N987" s="1034"/>
      <c r="O987" s="1034"/>
      <c r="P987" s="1034"/>
      <c r="Q987" s="1034"/>
      <c r="R987" s="1034"/>
      <c r="S987" s="1034"/>
      <c r="T987" s="1034"/>
      <c r="U987" s="1034"/>
      <c r="V987" s="1034"/>
      <c r="W987" s="1034"/>
      <c r="X987" s="1034"/>
      <c r="Y987" s="1034"/>
      <c r="Z987" s="1034"/>
      <c r="AA987" s="1034"/>
      <c r="AB987" s="1034"/>
      <c r="AC987" s="1034"/>
      <c r="AD987" s="1034"/>
      <c r="AE987" s="1034"/>
      <c r="AF987" s="1034"/>
      <c r="AG987" s="1034"/>
      <c r="AH987" s="1034"/>
      <c r="AI987" s="1034"/>
      <c r="AJ987" s="1034"/>
      <c r="AK987" s="1034"/>
      <c r="AL987" s="1034"/>
      <c r="AM987" s="1034"/>
      <c r="AN987" s="1034"/>
      <c r="AO987" s="1034"/>
      <c r="AP987" s="1034"/>
      <c r="AQ987" s="1034"/>
      <c r="AR987" s="1034"/>
      <c r="AS987" s="1034"/>
      <c r="AT987" s="1034"/>
      <c r="AU987" s="1034"/>
      <c r="AV987" s="1034"/>
      <c r="AW987" s="1034"/>
      <c r="AX987" s="1034"/>
      <c r="AY987" s="1034"/>
      <c r="AZ987" s="1034"/>
      <c r="BA987" s="1034"/>
      <c r="BB987" s="1034"/>
      <c r="BC987" s="1034"/>
      <c r="BD987" s="1034"/>
      <c r="BE987" s="1034"/>
      <c r="BF987" s="1034"/>
      <c r="BG987" s="1034"/>
      <c r="BH987" s="1034"/>
    </row>
    <row r="988" spans="1:60" s="2" customFormat="1">
      <c r="A988" s="1148"/>
      <c r="B988" s="1034"/>
      <c r="C988" s="1034"/>
      <c r="D988" s="1034"/>
      <c r="E988" s="1034"/>
      <c r="F988" s="1034"/>
      <c r="G988" s="1034"/>
      <c r="H988" s="1034"/>
      <c r="I988" s="1034"/>
      <c r="J988" s="1034"/>
      <c r="K988" s="1034"/>
      <c r="L988" s="1034"/>
      <c r="M988" s="1034"/>
      <c r="N988" s="1034"/>
      <c r="O988" s="1034"/>
      <c r="P988" s="1034"/>
      <c r="Q988" s="1034"/>
      <c r="R988" s="1034"/>
      <c r="S988" s="1034"/>
      <c r="T988" s="1034"/>
      <c r="U988" s="1034"/>
      <c r="V988" s="1034"/>
      <c r="W988" s="1034"/>
      <c r="X988" s="1034"/>
      <c r="Y988" s="1034"/>
      <c r="Z988" s="1034"/>
      <c r="AA988" s="1034"/>
      <c r="AB988" s="1034"/>
      <c r="AC988" s="1034"/>
      <c r="AD988" s="1034"/>
      <c r="AE988" s="1034"/>
      <c r="AF988" s="1034"/>
      <c r="AG988" s="1034"/>
      <c r="AH988" s="1034"/>
      <c r="AI988" s="1034"/>
      <c r="AJ988" s="1034"/>
      <c r="AK988" s="1034"/>
      <c r="AL988" s="1034"/>
      <c r="AM988" s="1034"/>
      <c r="AN988" s="1034"/>
      <c r="AO988" s="1034"/>
      <c r="AP988" s="1034"/>
      <c r="AQ988" s="1034"/>
      <c r="AR988" s="1034"/>
      <c r="AS988" s="1034"/>
      <c r="AT988" s="1034"/>
      <c r="AU988" s="1034"/>
      <c r="AV988" s="1034"/>
      <c r="AW988" s="1034"/>
      <c r="AX988" s="1034"/>
      <c r="AY988" s="1034"/>
      <c r="AZ988" s="1034"/>
      <c r="BA988" s="1034"/>
      <c r="BB988" s="1034"/>
      <c r="BC988" s="1034"/>
      <c r="BD988" s="1034"/>
      <c r="BE988" s="1034"/>
      <c r="BF988" s="1034"/>
      <c r="BG988" s="1034"/>
      <c r="BH988" s="1034"/>
    </row>
    <row r="989" spans="1:60" s="2" customFormat="1">
      <c r="A989" s="1148"/>
      <c r="B989" s="1034"/>
      <c r="C989" s="1034"/>
      <c r="D989" s="1034"/>
      <c r="E989" s="1034"/>
      <c r="F989" s="1034"/>
      <c r="G989" s="1034"/>
      <c r="H989" s="1034"/>
      <c r="I989" s="1034"/>
      <c r="J989" s="1034"/>
      <c r="K989" s="1034"/>
      <c r="L989" s="1034"/>
      <c r="M989" s="1034"/>
      <c r="N989" s="1034"/>
      <c r="O989" s="1034"/>
      <c r="P989" s="1034"/>
      <c r="Q989" s="1034"/>
      <c r="R989" s="1034"/>
      <c r="S989" s="1034"/>
      <c r="T989" s="1034"/>
      <c r="U989" s="1034"/>
      <c r="V989" s="1034"/>
      <c r="W989" s="1034"/>
      <c r="X989" s="1034"/>
      <c r="Y989" s="1034"/>
      <c r="Z989" s="1034"/>
      <c r="AA989" s="1034"/>
      <c r="AB989" s="1034"/>
      <c r="AC989" s="1034"/>
      <c r="AD989" s="1034"/>
      <c r="AE989" s="1034"/>
      <c r="AF989" s="1034"/>
      <c r="AG989" s="1034"/>
      <c r="AH989" s="1034"/>
      <c r="AI989" s="1034"/>
      <c r="AJ989" s="1034"/>
      <c r="AK989" s="1034"/>
      <c r="AL989" s="1034"/>
      <c r="AM989" s="1034"/>
      <c r="AN989" s="1034"/>
      <c r="AO989" s="1034"/>
      <c r="AP989" s="1034"/>
      <c r="AQ989" s="1034"/>
      <c r="AR989" s="1034"/>
      <c r="AS989" s="1034"/>
      <c r="AT989" s="1034"/>
      <c r="AU989" s="1034"/>
      <c r="AV989" s="1034"/>
      <c r="AW989" s="1034"/>
      <c r="AX989" s="1034"/>
      <c r="AY989" s="1034"/>
      <c r="AZ989" s="1034"/>
      <c r="BA989" s="1034"/>
      <c r="BB989" s="1034"/>
      <c r="BC989" s="1034"/>
      <c r="BD989" s="1034"/>
      <c r="BE989" s="1034"/>
      <c r="BF989" s="1034"/>
      <c r="BG989" s="1034"/>
      <c r="BH989" s="1034"/>
    </row>
    <row r="990" spans="1:60" s="2" customFormat="1">
      <c r="A990" s="1148"/>
      <c r="B990" s="1034"/>
      <c r="C990" s="1034"/>
      <c r="D990" s="1034"/>
      <c r="E990" s="1034"/>
      <c r="F990" s="1034"/>
      <c r="G990" s="1034"/>
      <c r="H990" s="1034"/>
      <c r="I990" s="1034"/>
      <c r="J990" s="1034"/>
      <c r="K990" s="1034"/>
      <c r="L990" s="1034"/>
      <c r="M990" s="1034"/>
      <c r="N990" s="1034"/>
      <c r="O990" s="1034"/>
      <c r="P990" s="1034"/>
      <c r="Q990" s="1034"/>
      <c r="R990" s="1034"/>
      <c r="S990" s="1034"/>
      <c r="T990" s="1034"/>
      <c r="U990" s="1034"/>
      <c r="V990" s="1034"/>
      <c r="W990" s="1034"/>
      <c r="X990" s="1034"/>
      <c r="Y990" s="1034"/>
      <c r="Z990" s="1034"/>
      <c r="AA990" s="1034"/>
      <c r="AB990" s="1034"/>
      <c r="AC990" s="1034"/>
      <c r="AD990" s="1034"/>
      <c r="AE990" s="1034"/>
      <c r="AF990" s="1034"/>
      <c r="AG990" s="1034"/>
      <c r="AH990" s="1034"/>
      <c r="AI990" s="1034"/>
      <c r="AJ990" s="1034"/>
      <c r="AK990" s="1034"/>
      <c r="AL990" s="1034"/>
      <c r="AM990" s="1034"/>
      <c r="AN990" s="1034"/>
      <c r="AO990" s="1034"/>
      <c r="AP990" s="1034"/>
      <c r="AQ990" s="1034"/>
      <c r="AR990" s="1034"/>
      <c r="AS990" s="1034"/>
      <c r="AT990" s="1034"/>
      <c r="AU990" s="1034"/>
      <c r="AV990" s="1034"/>
      <c r="AW990" s="1034"/>
      <c r="AX990" s="1034"/>
      <c r="AY990" s="1034"/>
      <c r="AZ990" s="1034"/>
      <c r="BA990" s="1034"/>
      <c r="BB990" s="1034"/>
      <c r="BC990" s="1034"/>
      <c r="BD990" s="1034"/>
      <c r="BE990" s="1034"/>
      <c r="BF990" s="1034"/>
      <c r="BG990" s="1034"/>
      <c r="BH990" s="1034"/>
    </row>
    <row r="991" spans="1:60" s="2" customFormat="1">
      <c r="A991" s="1148"/>
      <c r="B991" s="1034"/>
      <c r="C991" s="1034"/>
      <c r="D991" s="1034"/>
      <c r="E991" s="1034"/>
      <c r="F991" s="1034"/>
      <c r="G991" s="1034"/>
      <c r="H991" s="1034"/>
      <c r="I991" s="1034"/>
      <c r="J991" s="1034"/>
      <c r="K991" s="1034"/>
      <c r="L991" s="1034"/>
      <c r="M991" s="1034"/>
      <c r="N991" s="1034"/>
      <c r="O991" s="1034"/>
      <c r="P991" s="1034"/>
      <c r="Q991" s="1034"/>
      <c r="R991" s="1034"/>
      <c r="S991" s="1034"/>
      <c r="T991" s="1034"/>
      <c r="U991" s="1034"/>
      <c r="V991" s="1034"/>
      <c r="W991" s="1034"/>
      <c r="X991" s="1034"/>
      <c r="Y991" s="1034"/>
      <c r="Z991" s="1034"/>
      <c r="AA991" s="1034"/>
      <c r="AB991" s="1034"/>
      <c r="AC991" s="1034"/>
      <c r="AD991" s="1034"/>
      <c r="AE991" s="1034"/>
      <c r="AF991" s="1034"/>
      <c r="AG991" s="1034"/>
      <c r="AH991" s="1034"/>
      <c r="AI991" s="1034"/>
      <c r="AJ991" s="1034"/>
      <c r="AK991" s="1034"/>
      <c r="AL991" s="1034"/>
      <c r="AM991" s="1034"/>
      <c r="AN991" s="1034"/>
      <c r="AO991" s="1034"/>
      <c r="AP991" s="1034"/>
      <c r="AQ991" s="1034"/>
      <c r="AR991" s="1034"/>
      <c r="AS991" s="1034"/>
      <c r="AT991" s="1034"/>
      <c r="AU991" s="1034"/>
      <c r="AV991" s="1034"/>
      <c r="AW991" s="1034"/>
      <c r="AX991" s="1034"/>
      <c r="AY991" s="1034"/>
      <c r="AZ991" s="1034"/>
      <c r="BA991" s="1034"/>
      <c r="BB991" s="1034"/>
      <c r="BC991" s="1034"/>
      <c r="BD991" s="1034"/>
      <c r="BE991" s="1034"/>
      <c r="BF991" s="1034"/>
      <c r="BG991" s="1034"/>
      <c r="BH991" s="1034"/>
    </row>
    <row r="992" spans="1:60" s="2" customFormat="1">
      <c r="A992" s="1148"/>
      <c r="B992" s="1034"/>
      <c r="C992" s="1034"/>
      <c r="D992" s="1034"/>
      <c r="E992" s="1034"/>
      <c r="F992" s="1034"/>
      <c r="G992" s="1034"/>
      <c r="H992" s="1034"/>
      <c r="I992" s="1034"/>
      <c r="J992" s="1034"/>
      <c r="K992" s="1034"/>
      <c r="L992" s="1034"/>
      <c r="M992" s="1034"/>
      <c r="N992" s="1034"/>
      <c r="O992" s="1034"/>
      <c r="P992" s="1034"/>
      <c r="Q992" s="1034"/>
      <c r="R992" s="1034"/>
      <c r="S992" s="1034"/>
      <c r="T992" s="1034"/>
      <c r="U992" s="1034"/>
      <c r="V992" s="1034"/>
      <c r="W992" s="1034"/>
      <c r="X992" s="1034"/>
      <c r="Y992" s="1034"/>
      <c r="Z992" s="1034"/>
      <c r="AA992" s="1034"/>
      <c r="AB992" s="1034"/>
      <c r="AC992" s="1034"/>
      <c r="AD992" s="1034"/>
      <c r="AE992" s="1034"/>
      <c r="AF992" s="1034"/>
      <c r="AG992" s="1034"/>
      <c r="AH992" s="1034"/>
      <c r="AI992" s="1034"/>
      <c r="AJ992" s="1034"/>
      <c r="AK992" s="1034"/>
      <c r="AL992" s="1034"/>
      <c r="AM992" s="1034"/>
      <c r="AN992" s="1034"/>
      <c r="AO992" s="1034"/>
      <c r="AP992" s="1034"/>
      <c r="AQ992" s="1034"/>
      <c r="AR992" s="1034"/>
      <c r="AS992" s="1034"/>
      <c r="AT992" s="1034"/>
      <c r="AU992" s="1034"/>
      <c r="AV992" s="1034"/>
      <c r="AW992" s="1034"/>
      <c r="AX992" s="1034"/>
      <c r="AY992" s="1034"/>
      <c r="AZ992" s="1034"/>
      <c r="BA992" s="1034"/>
      <c r="BB992" s="1034"/>
      <c r="BC992" s="1034"/>
      <c r="BD992" s="1034"/>
      <c r="BE992" s="1034"/>
      <c r="BF992" s="1034"/>
      <c r="BG992" s="1034"/>
      <c r="BH992" s="1034"/>
    </row>
    <row r="993" spans="1:60" s="2" customFormat="1">
      <c r="A993" s="1148"/>
      <c r="B993" s="1034"/>
      <c r="C993" s="1034"/>
      <c r="D993" s="1034"/>
      <c r="E993" s="1034"/>
      <c r="F993" s="1034"/>
      <c r="G993" s="1034"/>
      <c r="H993" s="1034"/>
      <c r="I993" s="1034"/>
      <c r="J993" s="1034"/>
      <c r="K993" s="1034"/>
      <c r="L993" s="1034"/>
      <c r="M993" s="1034"/>
      <c r="N993" s="1034"/>
      <c r="O993" s="1034"/>
      <c r="P993" s="1034"/>
      <c r="Q993" s="1034"/>
      <c r="R993" s="1034"/>
      <c r="S993" s="1034"/>
      <c r="T993" s="1034"/>
      <c r="U993" s="1034"/>
      <c r="V993" s="1034"/>
      <c r="W993" s="1034"/>
      <c r="X993" s="1034"/>
      <c r="Y993" s="1034"/>
      <c r="Z993" s="1034"/>
      <c r="AA993" s="1034"/>
      <c r="AB993" s="1034"/>
      <c r="AC993" s="1034"/>
      <c r="AD993" s="1034"/>
      <c r="AE993" s="1034"/>
      <c r="AF993" s="1034"/>
      <c r="AG993" s="1034"/>
      <c r="AH993" s="1034"/>
      <c r="AI993" s="1034"/>
      <c r="AJ993" s="1034"/>
      <c r="AK993" s="1034"/>
      <c r="AL993" s="1034"/>
      <c r="AM993" s="1034"/>
      <c r="AN993" s="1034"/>
      <c r="AO993" s="1034"/>
      <c r="AP993" s="1034"/>
      <c r="AQ993" s="1034"/>
      <c r="AR993" s="1034"/>
      <c r="AS993" s="1034"/>
      <c r="AT993" s="1034"/>
      <c r="AU993" s="1034"/>
      <c r="AV993" s="1034"/>
      <c r="AW993" s="1034"/>
      <c r="AX993" s="1034"/>
      <c r="AY993" s="1034"/>
      <c r="AZ993" s="1034"/>
      <c r="BA993" s="1034"/>
      <c r="BB993" s="1034"/>
      <c r="BC993" s="1034"/>
      <c r="BD993" s="1034"/>
      <c r="BE993" s="1034"/>
      <c r="BF993" s="1034"/>
      <c r="BG993" s="1034"/>
      <c r="BH993" s="1034"/>
    </row>
    <row r="994" spans="1:60" s="2" customFormat="1">
      <c r="A994" s="1148"/>
      <c r="B994" s="1034"/>
      <c r="C994" s="1034"/>
      <c r="D994" s="1034"/>
      <c r="E994" s="1034"/>
      <c r="F994" s="1034"/>
      <c r="G994" s="1034"/>
      <c r="H994" s="1034"/>
      <c r="I994" s="1034"/>
      <c r="J994" s="1034"/>
      <c r="K994" s="1034"/>
      <c r="L994" s="1034"/>
      <c r="M994" s="1034"/>
      <c r="N994" s="1034"/>
      <c r="O994" s="1034"/>
      <c r="P994" s="1034"/>
      <c r="Q994" s="1034"/>
      <c r="R994" s="1034"/>
      <c r="S994" s="1034"/>
      <c r="T994" s="1034"/>
      <c r="U994" s="1034"/>
      <c r="V994" s="1034"/>
      <c r="W994" s="1034"/>
      <c r="X994" s="1034"/>
      <c r="Y994" s="1034"/>
      <c r="Z994" s="1034"/>
      <c r="AA994" s="1034"/>
      <c r="AB994" s="1034"/>
      <c r="AC994" s="1034"/>
      <c r="AD994" s="1034"/>
      <c r="AE994" s="1034"/>
      <c r="AF994" s="1034"/>
      <c r="AG994" s="1034"/>
      <c r="AH994" s="1034"/>
      <c r="AI994" s="1034"/>
      <c r="AJ994" s="1034"/>
      <c r="AK994" s="1034"/>
      <c r="AL994" s="1034"/>
      <c r="AM994" s="1034"/>
      <c r="AN994" s="1034"/>
      <c r="AO994" s="1034"/>
      <c r="AP994" s="1034"/>
      <c r="AQ994" s="1034"/>
      <c r="AR994" s="1034"/>
      <c r="AS994" s="1034"/>
      <c r="AT994" s="1034"/>
      <c r="AU994" s="1034"/>
      <c r="AV994" s="1034"/>
      <c r="AW994" s="1034"/>
      <c r="AX994" s="1034"/>
      <c r="AY994" s="1034"/>
      <c r="AZ994" s="1034"/>
      <c r="BA994" s="1034"/>
      <c r="BB994" s="1034"/>
      <c r="BC994" s="1034"/>
      <c r="BD994" s="1034"/>
      <c r="BE994" s="1034"/>
      <c r="BF994" s="1034"/>
      <c r="BG994" s="1034"/>
      <c r="BH994" s="1034"/>
    </row>
    <row r="995" spans="1:60" s="2" customFormat="1">
      <c r="A995" s="1148"/>
      <c r="B995" s="1034"/>
      <c r="C995" s="1034"/>
      <c r="D995" s="1034"/>
      <c r="E995" s="1034"/>
      <c r="F995" s="1034"/>
      <c r="G995" s="1034"/>
      <c r="H995" s="1034"/>
      <c r="I995" s="1034"/>
      <c r="J995" s="1034"/>
      <c r="K995" s="1034"/>
      <c r="L995" s="1034"/>
      <c r="M995" s="1034"/>
      <c r="N995" s="1034"/>
      <c r="O995" s="1034"/>
      <c r="P995" s="1034"/>
      <c r="Q995" s="1034"/>
      <c r="R995" s="1034"/>
      <c r="S995" s="1034"/>
      <c r="T995" s="1034"/>
      <c r="U995" s="1034"/>
      <c r="V995" s="1034"/>
      <c r="W995" s="1034"/>
      <c r="X995" s="1034"/>
      <c r="Y995" s="1034"/>
      <c r="Z995" s="1034"/>
      <c r="AA995" s="1034"/>
      <c r="AB995" s="1034"/>
      <c r="AC995" s="1034"/>
      <c r="AD995" s="1034"/>
      <c r="AE995" s="1034"/>
      <c r="AF995" s="1034"/>
      <c r="AG995" s="1034"/>
      <c r="AH995" s="1034"/>
      <c r="AI995" s="1034"/>
      <c r="AJ995" s="1034"/>
      <c r="AK995" s="1034"/>
      <c r="AL995" s="1034"/>
      <c r="AM995" s="1034"/>
      <c r="AN995" s="1034"/>
      <c r="AO995" s="1034"/>
      <c r="AP995" s="1034"/>
      <c r="AQ995" s="1034"/>
      <c r="AR995" s="1034"/>
      <c r="AS995" s="1034"/>
      <c r="AT995" s="1034"/>
      <c r="AU995" s="1034"/>
      <c r="AV995" s="1034"/>
      <c r="AW995" s="1034"/>
      <c r="AX995" s="1034"/>
      <c r="AY995" s="1034"/>
      <c r="AZ995" s="1034"/>
      <c r="BA995" s="1034"/>
      <c r="BB995" s="1034"/>
      <c r="BC995" s="1034"/>
      <c r="BD995" s="1034"/>
      <c r="BE995" s="1034"/>
      <c r="BF995" s="1034"/>
      <c r="BG995" s="1034"/>
      <c r="BH995" s="1034"/>
    </row>
    <row r="996" spans="1:60" s="2" customFormat="1">
      <c r="A996" s="1148"/>
      <c r="B996" s="1034"/>
      <c r="C996" s="1034"/>
      <c r="D996" s="1034"/>
      <c r="E996" s="1034"/>
      <c r="F996" s="1034"/>
      <c r="G996" s="1034"/>
      <c r="H996" s="1034"/>
      <c r="I996" s="1034"/>
      <c r="J996" s="1034"/>
      <c r="K996" s="1034"/>
      <c r="L996" s="1034"/>
      <c r="M996" s="1034"/>
      <c r="N996" s="1034"/>
      <c r="O996" s="1034"/>
      <c r="P996" s="1034"/>
      <c r="Q996" s="1034"/>
      <c r="R996" s="1034"/>
      <c r="S996" s="1034"/>
      <c r="T996" s="1034"/>
      <c r="U996" s="1034"/>
      <c r="V996" s="1034"/>
      <c r="W996" s="1034"/>
      <c r="X996" s="1034"/>
      <c r="Y996" s="1034"/>
      <c r="Z996" s="1034"/>
      <c r="AA996" s="1034"/>
      <c r="AB996" s="1034"/>
      <c r="AC996" s="1034"/>
      <c r="AD996" s="1034"/>
      <c r="AE996" s="1034"/>
      <c r="AF996" s="1034"/>
      <c r="AG996" s="1034"/>
      <c r="AH996" s="1034"/>
      <c r="AI996" s="1034"/>
      <c r="AJ996" s="1034"/>
      <c r="AK996" s="1034"/>
      <c r="AL996" s="1034"/>
      <c r="AM996" s="1034"/>
      <c r="AN996" s="1034"/>
      <c r="AO996" s="1034"/>
      <c r="AP996" s="1034"/>
      <c r="AQ996" s="1034"/>
      <c r="AR996" s="1034"/>
      <c r="AS996" s="1034"/>
      <c r="AT996" s="1034"/>
      <c r="AU996" s="1034"/>
      <c r="AV996" s="1034"/>
      <c r="AW996" s="1034"/>
      <c r="AX996" s="1034"/>
      <c r="AY996" s="1034"/>
      <c r="AZ996" s="1034"/>
      <c r="BA996" s="1034"/>
      <c r="BB996" s="1034"/>
      <c r="BC996" s="1034"/>
      <c r="BD996" s="1034"/>
      <c r="BE996" s="1034"/>
      <c r="BF996" s="1034"/>
      <c r="BG996" s="1034"/>
      <c r="BH996" s="1034"/>
    </row>
    <row r="997" spans="1:60" s="2" customFormat="1">
      <c r="A997" s="1148"/>
      <c r="B997" s="1034"/>
      <c r="C997" s="1034"/>
      <c r="D997" s="1034"/>
      <c r="E997" s="1034"/>
      <c r="F997" s="1034"/>
      <c r="G997" s="1034"/>
      <c r="H997" s="1034"/>
      <c r="I997" s="1034"/>
      <c r="J997" s="1034"/>
      <c r="K997" s="1034"/>
      <c r="L997" s="1034"/>
      <c r="M997" s="1034"/>
      <c r="N997" s="1034"/>
      <c r="O997" s="1034"/>
      <c r="P997" s="1034"/>
      <c r="Q997" s="1034"/>
      <c r="R997" s="1034"/>
      <c r="S997" s="1034"/>
      <c r="T997" s="1034"/>
      <c r="U997" s="1034"/>
      <c r="V997" s="1034"/>
      <c r="W997" s="1034"/>
      <c r="X997" s="1034"/>
      <c r="Y997" s="1034"/>
      <c r="Z997" s="1034"/>
      <c r="AA997" s="1034"/>
      <c r="AB997" s="1034"/>
      <c r="AC997" s="1034"/>
      <c r="AD997" s="1034"/>
      <c r="AE997" s="1034"/>
      <c r="AF997" s="1034"/>
      <c r="AG997" s="1034"/>
      <c r="AH997" s="1034"/>
      <c r="AI997" s="1034"/>
      <c r="AJ997" s="1034"/>
      <c r="AK997" s="1034"/>
      <c r="AL997" s="1034"/>
      <c r="AM997" s="1034"/>
      <c r="AN997" s="1034"/>
      <c r="AO997" s="1034"/>
      <c r="AP997" s="1034"/>
      <c r="AQ997" s="1034"/>
      <c r="AR997" s="1034"/>
      <c r="AS997" s="1034"/>
      <c r="AT997" s="1034"/>
      <c r="AU997" s="1034"/>
      <c r="AV997" s="1034"/>
      <c r="AW997" s="1034"/>
      <c r="AX997" s="1034"/>
      <c r="AY997" s="1034"/>
      <c r="AZ997" s="1034"/>
      <c r="BA997" s="1034"/>
      <c r="BB997" s="1034"/>
      <c r="BC997" s="1034"/>
      <c r="BD997" s="1034"/>
      <c r="BE997" s="1034"/>
      <c r="BF997" s="1034"/>
      <c r="BG997" s="1034"/>
      <c r="BH997" s="1034"/>
    </row>
    <row r="998" spans="1:60" s="2" customFormat="1">
      <c r="A998" s="1148"/>
      <c r="B998" s="1034"/>
      <c r="C998" s="1034"/>
      <c r="D998" s="1034"/>
      <c r="E998" s="1034"/>
      <c r="F998" s="1034"/>
      <c r="G998" s="1034"/>
      <c r="H998" s="1034"/>
      <c r="I998" s="1034"/>
      <c r="J998" s="1034"/>
      <c r="K998" s="1034"/>
      <c r="L998" s="1034"/>
      <c r="M998" s="1034"/>
      <c r="N998" s="1034"/>
      <c r="O998" s="1034"/>
      <c r="P998" s="1034"/>
      <c r="Q998" s="1034"/>
      <c r="R998" s="1034"/>
      <c r="S998" s="1034"/>
      <c r="T998" s="1034"/>
      <c r="U998" s="1034"/>
      <c r="V998" s="1034"/>
      <c r="W998" s="1034"/>
      <c r="X998" s="1034"/>
      <c r="Y998" s="1034"/>
      <c r="Z998" s="1034"/>
      <c r="AA998" s="1034"/>
      <c r="AB998" s="1034"/>
      <c r="AC998" s="1034"/>
      <c r="AD998" s="1034"/>
      <c r="AE998" s="1034"/>
      <c r="AF998" s="1034"/>
      <c r="AG998" s="1034"/>
      <c r="AH998" s="1034"/>
      <c r="AI998" s="1034"/>
      <c r="AJ998" s="1034"/>
      <c r="AK998" s="1034"/>
      <c r="AL998" s="1034"/>
      <c r="AM998" s="1034"/>
      <c r="AN998" s="1034"/>
      <c r="AO998" s="1034"/>
      <c r="AP998" s="1034"/>
      <c r="AQ998" s="1034"/>
      <c r="AR998" s="1034"/>
      <c r="AS998" s="1034"/>
      <c r="AT998" s="1034"/>
      <c r="AU998" s="1034"/>
      <c r="AV998" s="1034"/>
      <c r="AW998" s="1034"/>
      <c r="AX998" s="1034"/>
      <c r="AY998" s="1034"/>
      <c r="AZ998" s="1034"/>
      <c r="BA998" s="1034"/>
      <c r="BB998" s="1034"/>
      <c r="BC998" s="1034"/>
      <c r="BD998" s="1034"/>
      <c r="BE998" s="1034"/>
      <c r="BF998" s="1034"/>
      <c r="BG998" s="1034"/>
      <c r="BH998" s="1034"/>
    </row>
    <row r="999" spans="1:60" s="2" customFormat="1">
      <c r="A999" s="1148"/>
      <c r="B999" s="1034"/>
      <c r="C999" s="1034"/>
      <c r="D999" s="1034"/>
      <c r="E999" s="1034"/>
      <c r="F999" s="1034"/>
      <c r="G999" s="1034"/>
      <c r="H999" s="1034"/>
      <c r="I999" s="1034"/>
      <c r="J999" s="1034"/>
      <c r="K999" s="1034"/>
      <c r="L999" s="1034"/>
      <c r="M999" s="1034"/>
      <c r="N999" s="1034"/>
      <c r="O999" s="1034"/>
      <c r="P999" s="1034"/>
      <c r="Q999" s="1034"/>
      <c r="R999" s="1034"/>
      <c r="S999" s="1034"/>
      <c r="T999" s="1034"/>
      <c r="U999" s="1034"/>
      <c r="V999" s="1034"/>
      <c r="W999" s="1034"/>
      <c r="X999" s="1034"/>
      <c r="Y999" s="1034"/>
      <c r="Z999" s="1034"/>
      <c r="AA999" s="1034"/>
      <c r="AB999" s="1034"/>
      <c r="AC999" s="1034"/>
      <c r="AD999" s="1034"/>
      <c r="AE999" s="1034"/>
      <c r="AF999" s="1034"/>
      <c r="AG999" s="1034"/>
      <c r="AH999" s="1034"/>
      <c r="AI999" s="1034"/>
      <c r="AJ999" s="1034"/>
      <c r="AK999" s="1034"/>
      <c r="AL999" s="1034"/>
      <c r="AM999" s="1034"/>
      <c r="AN999" s="1034"/>
      <c r="AO999" s="1034"/>
      <c r="AP999" s="1034"/>
      <c r="AQ999" s="1034"/>
      <c r="AR999" s="1034"/>
      <c r="AS999" s="1034"/>
      <c r="AT999" s="1034"/>
      <c r="AU999" s="1034"/>
      <c r="AV999" s="1034"/>
      <c r="AW999" s="1034"/>
      <c r="AX999" s="1034"/>
      <c r="AY999" s="1034"/>
      <c r="AZ999" s="1034"/>
      <c r="BA999" s="1034"/>
      <c r="BB999" s="1034"/>
      <c r="BC999" s="1034"/>
      <c r="BD999" s="1034"/>
      <c r="BE999" s="1034"/>
      <c r="BF999" s="1034"/>
      <c r="BG999" s="1034"/>
      <c r="BH999" s="1034"/>
    </row>
    <row r="1000" spans="1:60" s="2" customFormat="1">
      <c r="A1000" s="1148"/>
      <c r="B1000" s="1034"/>
      <c r="C1000" s="1034"/>
      <c r="D1000" s="1034"/>
      <c r="E1000" s="1034"/>
      <c r="F1000" s="1034"/>
      <c r="G1000" s="1034"/>
      <c r="H1000" s="1034"/>
      <c r="I1000" s="1034"/>
      <c r="J1000" s="1034"/>
      <c r="K1000" s="1034"/>
      <c r="L1000" s="1034"/>
      <c r="M1000" s="1034"/>
      <c r="N1000" s="1034"/>
      <c r="O1000" s="1034"/>
      <c r="P1000" s="1034"/>
      <c r="Q1000" s="1034"/>
      <c r="R1000" s="1034"/>
      <c r="S1000" s="1034"/>
      <c r="T1000" s="1034"/>
      <c r="U1000" s="1034"/>
      <c r="V1000" s="1034"/>
      <c r="W1000" s="1034"/>
      <c r="X1000" s="1034"/>
      <c r="Y1000" s="1034"/>
      <c r="Z1000" s="1034"/>
      <c r="AA1000" s="1034"/>
      <c r="AB1000" s="1034"/>
      <c r="AC1000" s="1034"/>
      <c r="AD1000" s="1034"/>
      <c r="AE1000" s="1034"/>
      <c r="AF1000" s="1034"/>
      <c r="AG1000" s="1034"/>
      <c r="AH1000" s="1034"/>
      <c r="AI1000" s="1034"/>
      <c r="AJ1000" s="1034"/>
      <c r="AK1000" s="1034"/>
      <c r="AL1000" s="1034"/>
      <c r="AM1000" s="1034"/>
      <c r="AN1000" s="1034"/>
      <c r="AO1000" s="1034"/>
      <c r="AP1000" s="1034"/>
      <c r="AQ1000" s="1034"/>
      <c r="AR1000" s="1034"/>
      <c r="AS1000" s="1034"/>
      <c r="AT1000" s="1034"/>
      <c r="AU1000" s="1034"/>
      <c r="AV1000" s="1034"/>
      <c r="AW1000" s="1034"/>
      <c r="AX1000" s="1034"/>
      <c r="AY1000" s="1034"/>
      <c r="AZ1000" s="1034"/>
      <c r="BA1000" s="1034"/>
      <c r="BB1000" s="1034"/>
      <c r="BC1000" s="1034"/>
      <c r="BD1000" s="1034"/>
      <c r="BE1000" s="1034"/>
      <c r="BF1000" s="1034"/>
      <c r="BG1000" s="1034"/>
      <c r="BH1000" s="1034"/>
    </row>
    <row r="1001" spans="1:60" s="2" customFormat="1">
      <c r="A1001" s="1148"/>
      <c r="B1001" s="1034"/>
      <c r="C1001" s="1034"/>
      <c r="D1001" s="1034"/>
      <c r="E1001" s="1034"/>
      <c r="F1001" s="1034"/>
      <c r="G1001" s="1034"/>
      <c r="H1001" s="1034"/>
      <c r="I1001" s="1034"/>
      <c r="J1001" s="1034"/>
      <c r="K1001" s="1034"/>
      <c r="L1001" s="1034"/>
      <c r="M1001" s="1034"/>
      <c r="N1001" s="1034"/>
      <c r="O1001" s="1034"/>
      <c r="P1001" s="1034"/>
      <c r="Q1001" s="1034"/>
      <c r="R1001" s="1034"/>
      <c r="S1001" s="1034"/>
      <c r="T1001" s="1034"/>
      <c r="U1001" s="1034"/>
      <c r="V1001" s="1034"/>
      <c r="W1001" s="1034"/>
      <c r="X1001" s="1034"/>
      <c r="Y1001" s="1034"/>
      <c r="Z1001" s="1034"/>
      <c r="AA1001" s="1034"/>
      <c r="AB1001" s="1034"/>
      <c r="AC1001" s="1034"/>
      <c r="AD1001" s="1034"/>
      <c r="AE1001" s="1034"/>
      <c r="AF1001" s="1034"/>
      <c r="AG1001" s="1034"/>
      <c r="AH1001" s="1034"/>
      <c r="AI1001" s="1034"/>
      <c r="AJ1001" s="1034"/>
      <c r="AK1001" s="1034"/>
      <c r="AL1001" s="1034"/>
      <c r="AM1001" s="1034"/>
      <c r="AN1001" s="1034"/>
      <c r="AO1001" s="1034"/>
      <c r="AP1001" s="1034"/>
      <c r="AQ1001" s="1034"/>
      <c r="AR1001" s="1034"/>
      <c r="AS1001" s="1034"/>
      <c r="AT1001" s="1034"/>
      <c r="AU1001" s="1034"/>
      <c r="AV1001" s="1034"/>
      <c r="AW1001" s="1034"/>
      <c r="AX1001" s="1034"/>
      <c r="AY1001" s="1034"/>
      <c r="AZ1001" s="1034"/>
      <c r="BA1001" s="1034"/>
      <c r="BB1001" s="1034"/>
      <c r="BC1001" s="1034"/>
      <c r="BD1001" s="1034"/>
      <c r="BE1001" s="1034"/>
      <c r="BF1001" s="1034"/>
      <c r="BG1001" s="1034"/>
      <c r="BH1001" s="1034"/>
    </row>
    <row r="1002" spans="1:60" s="2" customFormat="1">
      <c r="A1002" s="1148"/>
      <c r="B1002" s="1034"/>
      <c r="C1002" s="1034"/>
      <c r="D1002" s="1034"/>
      <c r="E1002" s="1034"/>
      <c r="F1002" s="1034"/>
      <c r="G1002" s="1034"/>
      <c r="H1002" s="1034"/>
      <c r="I1002" s="1034"/>
      <c r="J1002" s="1034"/>
      <c r="K1002" s="1034"/>
      <c r="L1002" s="1034"/>
      <c r="M1002" s="1034"/>
      <c r="N1002" s="1034"/>
      <c r="O1002" s="1034"/>
      <c r="P1002" s="1034"/>
      <c r="Q1002" s="1034"/>
      <c r="R1002" s="1034"/>
      <c r="S1002" s="1034"/>
      <c r="T1002" s="1034"/>
      <c r="U1002" s="1034"/>
      <c r="V1002" s="1034"/>
      <c r="W1002" s="1034"/>
      <c r="X1002" s="1034"/>
      <c r="Y1002" s="1034"/>
      <c r="Z1002" s="1034"/>
      <c r="AA1002" s="1034"/>
      <c r="AB1002" s="1034"/>
      <c r="AC1002" s="1034"/>
      <c r="AD1002" s="1034"/>
      <c r="AE1002" s="1034"/>
      <c r="AF1002" s="1034"/>
      <c r="AG1002" s="1034"/>
      <c r="AH1002" s="1034"/>
      <c r="AI1002" s="1034"/>
      <c r="AJ1002" s="1034"/>
      <c r="AK1002" s="1034"/>
      <c r="AL1002" s="1034"/>
      <c r="AM1002" s="1034"/>
      <c r="AN1002" s="1034"/>
      <c r="AO1002" s="1034"/>
      <c r="AP1002" s="1034"/>
      <c r="AQ1002" s="1034"/>
      <c r="AR1002" s="1034"/>
      <c r="AS1002" s="1034"/>
      <c r="AT1002" s="1034"/>
      <c r="AU1002" s="1034"/>
      <c r="AV1002" s="1034"/>
      <c r="AW1002" s="1034"/>
      <c r="AX1002" s="1034"/>
      <c r="AY1002" s="1034"/>
      <c r="AZ1002" s="1034"/>
      <c r="BA1002" s="1034"/>
      <c r="BB1002" s="1034"/>
      <c r="BC1002" s="1034"/>
      <c r="BD1002" s="1034"/>
      <c r="BE1002" s="1034"/>
      <c r="BF1002" s="1034"/>
      <c r="BG1002" s="1034"/>
      <c r="BH1002" s="1034"/>
    </row>
    <row r="1003" spans="1:60" s="2" customFormat="1">
      <c r="A1003" s="1148"/>
      <c r="B1003" s="1034"/>
      <c r="C1003" s="1034"/>
      <c r="D1003" s="1034"/>
      <c r="E1003" s="1034"/>
      <c r="F1003" s="1034"/>
      <c r="G1003" s="1034"/>
      <c r="H1003" s="1034"/>
      <c r="I1003" s="1034"/>
      <c r="J1003" s="1034"/>
      <c r="K1003" s="1034"/>
      <c r="L1003" s="1034"/>
      <c r="M1003" s="1034"/>
      <c r="N1003" s="1034"/>
      <c r="O1003" s="1034"/>
      <c r="P1003" s="1034"/>
      <c r="Q1003" s="1034"/>
      <c r="R1003" s="1034"/>
      <c r="S1003" s="1034"/>
      <c r="T1003" s="1034"/>
      <c r="U1003" s="1034"/>
      <c r="V1003" s="1034"/>
      <c r="W1003" s="1034"/>
      <c r="X1003" s="1034"/>
      <c r="Y1003" s="1034"/>
      <c r="Z1003" s="1034"/>
      <c r="AA1003" s="1034"/>
      <c r="AB1003" s="1034"/>
      <c r="AC1003" s="1034"/>
      <c r="AD1003" s="1034"/>
      <c r="AE1003" s="1034"/>
      <c r="AF1003" s="1034"/>
      <c r="AG1003" s="1034"/>
      <c r="AH1003" s="1034"/>
      <c r="AI1003" s="1034"/>
      <c r="AJ1003" s="1034"/>
      <c r="AK1003" s="1034"/>
      <c r="AL1003" s="1034"/>
      <c r="AM1003" s="1034"/>
      <c r="AN1003" s="1034"/>
      <c r="AO1003" s="1034"/>
      <c r="AP1003" s="1034"/>
      <c r="AQ1003" s="1034"/>
      <c r="AR1003" s="1034"/>
      <c r="AS1003" s="1034"/>
      <c r="AT1003" s="1034"/>
      <c r="AU1003" s="1034"/>
      <c r="AV1003" s="1034"/>
      <c r="AW1003" s="1034"/>
      <c r="AX1003" s="1034"/>
      <c r="AY1003" s="1034"/>
      <c r="AZ1003" s="1034"/>
      <c r="BA1003" s="1034"/>
      <c r="BB1003" s="1034"/>
      <c r="BC1003" s="1034"/>
      <c r="BD1003" s="1034"/>
      <c r="BE1003" s="1034"/>
      <c r="BF1003" s="1034"/>
      <c r="BG1003" s="1034"/>
      <c r="BH1003" s="1034"/>
    </row>
    <row r="1004" spans="1:60" s="2" customFormat="1">
      <c r="A1004" s="1148"/>
      <c r="B1004" s="1034"/>
      <c r="C1004" s="1034"/>
      <c r="D1004" s="1034"/>
      <c r="E1004" s="1034"/>
      <c r="F1004" s="1034"/>
      <c r="G1004" s="1034"/>
      <c r="H1004" s="1034"/>
      <c r="I1004" s="1034"/>
      <c r="J1004" s="1034"/>
      <c r="K1004" s="1034"/>
      <c r="L1004" s="1034"/>
      <c r="M1004" s="1034"/>
      <c r="N1004" s="1034"/>
      <c r="O1004" s="1034"/>
      <c r="P1004" s="1034"/>
      <c r="Q1004" s="1034"/>
      <c r="R1004" s="1034"/>
      <c r="S1004" s="1034"/>
      <c r="T1004" s="1034"/>
      <c r="U1004" s="1034"/>
      <c r="V1004" s="1034"/>
      <c r="W1004" s="1034"/>
      <c r="X1004" s="1034"/>
      <c r="Y1004" s="1034"/>
      <c r="Z1004" s="1034"/>
      <c r="AA1004" s="1034"/>
      <c r="AB1004" s="1034"/>
      <c r="AC1004" s="1034"/>
      <c r="AD1004" s="1034"/>
      <c r="AE1004" s="1034"/>
      <c r="AF1004" s="1034"/>
      <c r="AG1004" s="1034"/>
      <c r="AH1004" s="1034"/>
      <c r="AI1004" s="1034"/>
      <c r="AJ1004" s="1034"/>
      <c r="AK1004" s="1034"/>
      <c r="AL1004" s="1034"/>
      <c r="AM1004" s="1034"/>
      <c r="AN1004" s="1034"/>
      <c r="AO1004" s="1034"/>
      <c r="AP1004" s="1034"/>
      <c r="AQ1004" s="1034"/>
      <c r="AR1004" s="1034"/>
      <c r="AS1004" s="1034"/>
      <c r="AT1004" s="1034"/>
      <c r="AU1004" s="1034"/>
      <c r="AV1004" s="1034"/>
      <c r="AW1004" s="1034"/>
      <c r="AX1004" s="1034"/>
      <c r="AY1004" s="1034"/>
      <c r="AZ1004" s="1034"/>
      <c r="BA1004" s="1034"/>
      <c r="BB1004" s="1034"/>
      <c r="BC1004" s="1034"/>
      <c r="BD1004" s="1034"/>
      <c r="BE1004" s="1034"/>
      <c r="BF1004" s="1034"/>
      <c r="BG1004" s="1034"/>
      <c r="BH1004" s="1034"/>
    </row>
    <row r="1005" spans="1:60" s="2" customFormat="1">
      <c r="A1005" s="1148"/>
      <c r="B1005" s="1034"/>
      <c r="C1005" s="1034"/>
      <c r="D1005" s="1034"/>
      <c r="E1005" s="1034"/>
      <c r="F1005" s="1034"/>
      <c r="G1005" s="1034"/>
      <c r="H1005" s="1034"/>
      <c r="I1005" s="1034"/>
      <c r="J1005" s="1034"/>
      <c r="K1005" s="1034"/>
      <c r="L1005" s="1034"/>
      <c r="M1005" s="1034"/>
      <c r="N1005" s="1034"/>
      <c r="O1005" s="1034"/>
      <c r="P1005" s="1034"/>
      <c r="Q1005" s="1034"/>
      <c r="R1005" s="1034"/>
      <c r="S1005" s="1034"/>
      <c r="T1005" s="1034"/>
      <c r="U1005" s="1034"/>
      <c r="V1005" s="1034"/>
      <c r="W1005" s="1034"/>
      <c r="X1005" s="1034"/>
      <c r="Y1005" s="1034"/>
      <c r="Z1005" s="1034"/>
      <c r="AA1005" s="1034"/>
      <c r="AB1005" s="1034"/>
      <c r="AC1005" s="1034"/>
      <c r="AD1005" s="1034"/>
      <c r="AE1005" s="1034"/>
      <c r="AF1005" s="1034"/>
      <c r="AG1005" s="1034"/>
      <c r="AH1005" s="1034"/>
      <c r="AI1005" s="1034"/>
      <c r="AJ1005" s="1034"/>
      <c r="AK1005" s="1034"/>
      <c r="AL1005" s="1034"/>
      <c r="AM1005" s="1034"/>
      <c r="AN1005" s="1034"/>
      <c r="AO1005" s="1034"/>
      <c r="AP1005" s="1034"/>
      <c r="AQ1005" s="1034"/>
      <c r="AR1005" s="1034"/>
      <c r="AS1005" s="1034"/>
      <c r="AT1005" s="1034"/>
      <c r="AU1005" s="1034"/>
      <c r="AV1005" s="1034"/>
      <c r="AW1005" s="1034"/>
      <c r="AX1005" s="1034"/>
      <c r="AY1005" s="1034"/>
      <c r="AZ1005" s="1034"/>
      <c r="BA1005" s="1034"/>
      <c r="BB1005" s="1034"/>
      <c r="BC1005" s="1034"/>
      <c r="BD1005" s="1034"/>
      <c r="BE1005" s="1034"/>
      <c r="BF1005" s="1034"/>
      <c r="BG1005" s="1034"/>
      <c r="BH1005" s="1034"/>
    </row>
    <row r="1006" spans="1:60" s="2" customFormat="1">
      <c r="A1006" s="1148"/>
      <c r="B1006" s="1034"/>
      <c r="C1006" s="1034"/>
      <c r="D1006" s="1034"/>
      <c r="E1006" s="1034"/>
      <c r="F1006" s="1034"/>
      <c r="G1006" s="1034"/>
      <c r="H1006" s="1034"/>
      <c r="I1006" s="1034"/>
      <c r="J1006" s="1034"/>
      <c r="K1006" s="1034"/>
      <c r="L1006" s="1034"/>
      <c r="M1006" s="1034"/>
      <c r="N1006" s="1034"/>
      <c r="O1006" s="1034"/>
      <c r="P1006" s="1034"/>
      <c r="Q1006" s="1034"/>
      <c r="R1006" s="1034"/>
      <c r="S1006" s="1034"/>
      <c r="T1006" s="1034"/>
      <c r="U1006" s="1034"/>
      <c r="V1006" s="1034"/>
      <c r="W1006" s="1034"/>
      <c r="X1006" s="1034"/>
      <c r="Y1006" s="1034"/>
      <c r="Z1006" s="1034"/>
      <c r="AA1006" s="1034"/>
      <c r="AB1006" s="1034"/>
      <c r="AC1006" s="1034"/>
      <c r="AD1006" s="1034"/>
      <c r="AE1006" s="1034"/>
      <c r="AF1006" s="1034"/>
      <c r="AG1006" s="1034"/>
      <c r="AH1006" s="1034"/>
      <c r="AI1006" s="1034"/>
      <c r="AJ1006" s="1034"/>
      <c r="AK1006" s="1034"/>
      <c r="AL1006" s="1034"/>
      <c r="AM1006" s="1034"/>
      <c r="AN1006" s="1034"/>
      <c r="AO1006" s="1034"/>
      <c r="AP1006" s="1034"/>
      <c r="AQ1006" s="1034"/>
      <c r="AR1006" s="1034"/>
      <c r="AS1006" s="1034"/>
      <c r="AT1006" s="1034"/>
      <c r="AU1006" s="1034"/>
      <c r="AV1006" s="1034"/>
      <c r="AW1006" s="1034"/>
      <c r="AX1006" s="1034"/>
      <c r="AY1006" s="1034"/>
      <c r="AZ1006" s="1034"/>
      <c r="BA1006" s="1034"/>
      <c r="BB1006" s="1034"/>
      <c r="BC1006" s="1034"/>
      <c r="BD1006" s="1034"/>
      <c r="BE1006" s="1034"/>
      <c r="BF1006" s="1034"/>
      <c r="BG1006" s="1034"/>
      <c r="BH1006" s="1034"/>
    </row>
    <row r="1007" spans="1:60" s="2" customFormat="1">
      <c r="A1007" s="1148"/>
      <c r="B1007" s="1034"/>
      <c r="C1007" s="1034"/>
      <c r="D1007" s="1034"/>
      <c r="E1007" s="1034"/>
      <c r="F1007" s="1034"/>
      <c r="G1007" s="1034"/>
      <c r="H1007" s="1034"/>
      <c r="I1007" s="1034"/>
      <c r="J1007" s="1034"/>
      <c r="K1007" s="1034"/>
      <c r="L1007" s="1034"/>
      <c r="M1007" s="1034"/>
      <c r="N1007" s="1034"/>
      <c r="O1007" s="1034"/>
      <c r="P1007" s="1034"/>
      <c r="Q1007" s="1034"/>
      <c r="R1007" s="1034"/>
      <c r="S1007" s="1034"/>
      <c r="T1007" s="1034"/>
      <c r="U1007" s="1034"/>
      <c r="V1007" s="1034"/>
      <c r="W1007" s="1034"/>
      <c r="X1007" s="1034"/>
      <c r="Y1007" s="1034"/>
      <c r="Z1007" s="1034"/>
      <c r="AA1007" s="1034"/>
      <c r="AB1007" s="1034"/>
      <c r="AC1007" s="1034"/>
      <c r="AD1007" s="1034"/>
      <c r="AE1007" s="1034"/>
      <c r="AF1007" s="1034"/>
      <c r="AG1007" s="1034"/>
      <c r="AH1007" s="1034"/>
      <c r="AI1007" s="1034"/>
      <c r="AJ1007" s="1034"/>
      <c r="AK1007" s="1034"/>
      <c r="AL1007" s="1034"/>
      <c r="AM1007" s="1034"/>
      <c r="AN1007" s="1034"/>
      <c r="AO1007" s="1034"/>
      <c r="AP1007" s="1034"/>
      <c r="AQ1007" s="1034"/>
      <c r="AR1007" s="1034"/>
      <c r="AS1007" s="1034"/>
      <c r="AT1007" s="1034"/>
      <c r="AU1007" s="1034"/>
      <c r="AV1007" s="1034"/>
      <c r="AW1007" s="1034"/>
      <c r="AX1007" s="1034"/>
      <c r="AY1007" s="1034"/>
      <c r="AZ1007" s="1034"/>
      <c r="BA1007" s="1034"/>
      <c r="BB1007" s="1034"/>
      <c r="BC1007" s="1034"/>
      <c r="BD1007" s="1034"/>
      <c r="BE1007" s="1034"/>
      <c r="BF1007" s="1034"/>
      <c r="BG1007" s="1034"/>
      <c r="BH1007" s="1034"/>
    </row>
    <row r="1008" spans="1:60" s="2" customFormat="1">
      <c r="A1008" s="1148"/>
      <c r="B1008" s="1034"/>
      <c r="C1008" s="1034"/>
      <c r="D1008" s="1034"/>
      <c r="E1008" s="1034"/>
      <c r="F1008" s="1034"/>
      <c r="G1008" s="1034"/>
      <c r="H1008" s="1034"/>
      <c r="I1008" s="1034"/>
      <c r="J1008" s="1034"/>
      <c r="K1008" s="1034"/>
      <c r="L1008" s="1034"/>
      <c r="M1008" s="1034"/>
      <c r="N1008" s="1034"/>
      <c r="O1008" s="1034"/>
      <c r="P1008" s="1034"/>
      <c r="Q1008" s="1034"/>
      <c r="R1008" s="1034"/>
      <c r="S1008" s="1034"/>
      <c r="T1008" s="1034"/>
      <c r="U1008" s="1034"/>
      <c r="V1008" s="1034"/>
      <c r="W1008" s="1034"/>
      <c r="X1008" s="1034"/>
      <c r="Y1008" s="1034"/>
      <c r="Z1008" s="1034"/>
      <c r="AA1008" s="1034"/>
      <c r="AB1008" s="1034"/>
      <c r="AC1008" s="1034"/>
      <c r="AD1008" s="1034"/>
      <c r="AE1008" s="1034"/>
      <c r="AF1008" s="1034"/>
      <c r="AG1008" s="1034"/>
      <c r="AH1008" s="1034"/>
      <c r="AI1008" s="1034"/>
      <c r="AJ1008" s="1034"/>
      <c r="AK1008" s="1034"/>
      <c r="AL1008" s="1034"/>
      <c r="AM1008" s="1034"/>
      <c r="AN1008" s="1034"/>
      <c r="AO1008" s="1034"/>
      <c r="AP1008" s="1034"/>
      <c r="AQ1008" s="1034"/>
      <c r="AR1008" s="1034"/>
      <c r="AS1008" s="1034"/>
      <c r="AT1008" s="1034"/>
      <c r="AU1008" s="1034"/>
      <c r="AV1008" s="1034"/>
      <c r="AW1008" s="1034"/>
      <c r="AX1008" s="1034"/>
      <c r="AY1008" s="1034"/>
      <c r="AZ1008" s="1034"/>
      <c r="BA1008" s="1034"/>
      <c r="BB1008" s="1034"/>
      <c r="BC1008" s="1034"/>
      <c r="BD1008" s="1034"/>
      <c r="BE1008" s="1034"/>
      <c r="BF1008" s="1034"/>
      <c r="BG1008" s="1034"/>
      <c r="BH1008" s="1034"/>
    </row>
    <row r="1009" spans="1:60" s="2" customFormat="1">
      <c r="A1009" s="1148"/>
      <c r="B1009" s="1034"/>
      <c r="C1009" s="1034"/>
      <c r="D1009" s="1034"/>
      <c r="E1009" s="1034"/>
      <c r="F1009" s="1034"/>
      <c r="G1009" s="1034"/>
      <c r="H1009" s="1034"/>
      <c r="I1009" s="1034"/>
      <c r="J1009" s="1034"/>
      <c r="K1009" s="1034"/>
      <c r="L1009" s="1034"/>
      <c r="M1009" s="1034"/>
      <c r="N1009" s="1034"/>
      <c r="O1009" s="1034"/>
      <c r="P1009" s="1034"/>
      <c r="Q1009" s="1034"/>
      <c r="R1009" s="1034"/>
      <c r="S1009" s="1034"/>
      <c r="T1009" s="1034"/>
      <c r="U1009" s="1034"/>
      <c r="V1009" s="1034"/>
      <c r="W1009" s="1034"/>
      <c r="X1009" s="1034"/>
      <c r="Y1009" s="1034"/>
      <c r="Z1009" s="1034"/>
      <c r="AA1009" s="1034"/>
      <c r="AB1009" s="1034"/>
      <c r="AC1009" s="1034"/>
      <c r="AD1009" s="1034"/>
      <c r="AE1009" s="1034"/>
      <c r="AF1009" s="1034"/>
      <c r="AG1009" s="1034"/>
      <c r="AH1009" s="1034"/>
      <c r="AI1009" s="1034"/>
      <c r="AJ1009" s="1034"/>
      <c r="AK1009" s="1034"/>
      <c r="AL1009" s="1034"/>
      <c r="AM1009" s="1034"/>
      <c r="AN1009" s="1034"/>
      <c r="AO1009" s="1034"/>
      <c r="AP1009" s="1034"/>
      <c r="AQ1009" s="1034"/>
      <c r="AR1009" s="1034"/>
      <c r="AS1009" s="1034"/>
      <c r="AT1009" s="1034"/>
      <c r="AU1009" s="1034"/>
      <c r="AV1009" s="1034"/>
      <c r="AW1009" s="1034"/>
      <c r="AX1009" s="1034"/>
      <c r="AY1009" s="1034"/>
      <c r="AZ1009" s="1034"/>
      <c r="BA1009" s="1034"/>
      <c r="BB1009" s="1034"/>
      <c r="BC1009" s="1034"/>
      <c r="BD1009" s="1034"/>
      <c r="BE1009" s="1034"/>
      <c r="BF1009" s="1034"/>
      <c r="BG1009" s="1034"/>
      <c r="BH1009" s="1034"/>
    </row>
    <row r="1010" spans="1:60" s="2" customFormat="1">
      <c r="A1010" s="1148"/>
      <c r="B1010" s="1034"/>
      <c r="C1010" s="1034"/>
      <c r="D1010" s="1034"/>
      <c r="E1010" s="1034"/>
      <c r="F1010" s="1034"/>
      <c r="G1010" s="1034"/>
      <c r="H1010" s="1034"/>
      <c r="I1010" s="1034"/>
      <c r="J1010" s="1034"/>
      <c r="K1010" s="1034"/>
      <c r="L1010" s="1034"/>
      <c r="M1010" s="1034"/>
      <c r="N1010" s="1034"/>
      <c r="O1010" s="1034"/>
      <c r="P1010" s="1034"/>
      <c r="Q1010" s="1034"/>
      <c r="R1010" s="1034"/>
      <c r="S1010" s="1034"/>
      <c r="T1010" s="1034"/>
      <c r="U1010" s="1034"/>
      <c r="V1010" s="1034"/>
      <c r="W1010" s="1034"/>
      <c r="X1010" s="1034"/>
      <c r="Y1010" s="1034"/>
      <c r="Z1010" s="1034"/>
      <c r="AA1010" s="1034"/>
      <c r="AB1010" s="1034"/>
      <c r="AC1010" s="1034"/>
      <c r="AD1010" s="1034"/>
      <c r="AE1010" s="1034"/>
      <c r="AF1010" s="1034"/>
      <c r="AG1010" s="1034"/>
      <c r="AH1010" s="1034"/>
      <c r="AI1010" s="1034"/>
      <c r="AJ1010" s="1034"/>
      <c r="AK1010" s="1034"/>
      <c r="AL1010" s="1034"/>
      <c r="AM1010" s="1034"/>
      <c r="AN1010" s="1034"/>
      <c r="AO1010" s="1034"/>
      <c r="AP1010" s="1034"/>
      <c r="AQ1010" s="1034"/>
      <c r="AR1010" s="1034"/>
      <c r="AS1010" s="1034"/>
      <c r="AT1010" s="1034"/>
      <c r="AU1010" s="1034"/>
      <c r="AV1010" s="1034"/>
      <c r="AW1010" s="1034"/>
      <c r="AX1010" s="1034"/>
      <c r="AY1010" s="1034"/>
      <c r="AZ1010" s="1034"/>
      <c r="BA1010" s="1034"/>
      <c r="BB1010" s="1034"/>
      <c r="BC1010" s="1034"/>
      <c r="BD1010" s="1034"/>
      <c r="BE1010" s="1034"/>
      <c r="BF1010" s="1034"/>
      <c r="BG1010" s="1034"/>
      <c r="BH1010" s="1034"/>
    </row>
    <row r="1011" spans="1:60" s="2" customFormat="1">
      <c r="A1011" s="1148"/>
      <c r="B1011" s="1034"/>
      <c r="C1011" s="1034"/>
      <c r="D1011" s="1034"/>
      <c r="E1011" s="1034"/>
      <c r="F1011" s="1034"/>
      <c r="G1011" s="1034"/>
      <c r="H1011" s="1034"/>
      <c r="I1011" s="1034"/>
      <c r="J1011" s="1034"/>
      <c r="K1011" s="1034"/>
      <c r="L1011" s="1034"/>
      <c r="M1011" s="1034"/>
      <c r="N1011" s="1034"/>
      <c r="O1011" s="1034"/>
      <c r="P1011" s="1034"/>
      <c r="Q1011" s="1034"/>
      <c r="R1011" s="1034"/>
      <c r="S1011" s="1034"/>
      <c r="T1011" s="1034"/>
      <c r="U1011" s="1034"/>
      <c r="V1011" s="1034"/>
      <c r="W1011" s="1034"/>
      <c r="X1011" s="1034"/>
      <c r="Y1011" s="1034"/>
      <c r="Z1011" s="1034"/>
      <c r="AA1011" s="1034"/>
      <c r="AB1011" s="1034"/>
      <c r="AC1011" s="1034"/>
      <c r="AD1011" s="1034"/>
      <c r="AE1011" s="1034"/>
      <c r="AF1011" s="1034"/>
      <c r="AG1011" s="1034"/>
      <c r="AH1011" s="1034"/>
      <c r="AI1011" s="1034"/>
      <c r="AJ1011" s="1034"/>
      <c r="AK1011" s="1034"/>
      <c r="AL1011" s="1034"/>
      <c r="AM1011" s="1034"/>
      <c r="AN1011" s="1034"/>
      <c r="AO1011" s="1034"/>
      <c r="AP1011" s="1034"/>
      <c r="AQ1011" s="1034"/>
      <c r="AR1011" s="1034"/>
      <c r="AS1011" s="1034"/>
      <c r="AT1011" s="1034"/>
      <c r="AU1011" s="1034"/>
      <c r="AV1011" s="1034"/>
      <c r="AW1011" s="1034"/>
      <c r="AX1011" s="1034"/>
      <c r="AY1011" s="1034"/>
      <c r="AZ1011" s="1034"/>
      <c r="BA1011" s="1034"/>
      <c r="BB1011" s="1034"/>
      <c r="BC1011" s="1034"/>
      <c r="BD1011" s="1034"/>
      <c r="BE1011" s="1034"/>
      <c r="BF1011" s="1034"/>
      <c r="BG1011" s="1034"/>
      <c r="BH1011" s="1034"/>
    </row>
    <row r="1012" spans="1:60" s="2" customFormat="1">
      <c r="A1012" s="1148"/>
      <c r="B1012" s="1034"/>
      <c r="C1012" s="1034"/>
      <c r="D1012" s="1034"/>
      <c r="E1012" s="1034"/>
      <c r="F1012" s="1034"/>
      <c r="G1012" s="1034"/>
      <c r="H1012" s="1034"/>
      <c r="I1012" s="1034"/>
      <c r="J1012" s="1034"/>
      <c r="K1012" s="1034"/>
      <c r="L1012" s="1034"/>
      <c r="M1012" s="1034"/>
      <c r="N1012" s="1034"/>
      <c r="O1012" s="1034"/>
      <c r="P1012" s="1034"/>
      <c r="Q1012" s="1034"/>
      <c r="R1012" s="1034"/>
      <c r="S1012" s="1034"/>
      <c r="T1012" s="1034"/>
      <c r="U1012" s="1034"/>
      <c r="V1012" s="1034"/>
      <c r="W1012" s="1034"/>
      <c r="X1012" s="1034"/>
      <c r="Y1012" s="1034"/>
      <c r="Z1012" s="1034"/>
      <c r="AA1012" s="1034"/>
      <c r="AB1012" s="1034"/>
      <c r="AC1012" s="1034"/>
      <c r="AD1012" s="1034"/>
      <c r="AE1012" s="1034"/>
      <c r="AF1012" s="1034"/>
      <c r="AG1012" s="1034"/>
      <c r="AH1012" s="1034"/>
      <c r="AI1012" s="1034"/>
      <c r="AJ1012" s="1034"/>
      <c r="AK1012" s="1034"/>
      <c r="AL1012" s="1034"/>
      <c r="AM1012" s="1034"/>
      <c r="AN1012" s="1034"/>
      <c r="AO1012" s="1034"/>
      <c r="AP1012" s="1034"/>
      <c r="AQ1012" s="1034"/>
      <c r="AR1012" s="1034"/>
      <c r="AS1012" s="1034"/>
      <c r="AT1012" s="1034"/>
      <c r="AU1012" s="1034"/>
      <c r="AV1012" s="1034"/>
      <c r="AW1012" s="1034"/>
      <c r="AX1012" s="1034"/>
      <c r="AY1012" s="1034"/>
      <c r="AZ1012" s="1034"/>
      <c r="BA1012" s="1034"/>
      <c r="BB1012" s="1034"/>
      <c r="BC1012" s="1034"/>
      <c r="BD1012" s="1034"/>
      <c r="BE1012" s="1034"/>
      <c r="BF1012" s="1034"/>
      <c r="BG1012" s="1034"/>
      <c r="BH1012" s="1034"/>
    </row>
    <row r="1013" spans="1:60" s="2" customFormat="1">
      <c r="A1013" s="1148"/>
      <c r="B1013" s="1034"/>
      <c r="C1013" s="1034"/>
      <c r="D1013" s="1034"/>
      <c r="E1013" s="1034"/>
      <c r="F1013" s="1034"/>
      <c r="G1013" s="1034"/>
      <c r="H1013" s="1034"/>
      <c r="I1013" s="1034"/>
      <c r="J1013" s="1034"/>
      <c r="K1013" s="1034"/>
      <c r="L1013" s="1034"/>
      <c r="M1013" s="1034"/>
      <c r="N1013" s="1034"/>
      <c r="O1013" s="1034"/>
      <c r="P1013" s="1034"/>
      <c r="Q1013" s="1034"/>
      <c r="R1013" s="1034"/>
      <c r="S1013" s="1034"/>
      <c r="T1013" s="1034"/>
      <c r="U1013" s="1034"/>
      <c r="V1013" s="1034"/>
      <c r="W1013" s="1034"/>
      <c r="X1013" s="1034"/>
      <c r="Y1013" s="1034"/>
      <c r="Z1013" s="1034"/>
      <c r="AA1013" s="1034"/>
      <c r="AB1013" s="1034"/>
      <c r="AC1013" s="1034"/>
      <c r="AD1013" s="1034"/>
      <c r="AE1013" s="1034"/>
      <c r="AF1013" s="1034"/>
      <c r="AG1013" s="1034"/>
      <c r="AH1013" s="1034"/>
      <c r="AI1013" s="1034"/>
      <c r="AJ1013" s="1034"/>
      <c r="AK1013" s="1034"/>
      <c r="AL1013" s="1034"/>
      <c r="AM1013" s="1034"/>
      <c r="AN1013" s="1034"/>
      <c r="AO1013" s="1034"/>
      <c r="AP1013" s="1034"/>
      <c r="AQ1013" s="1034"/>
      <c r="AR1013" s="1034"/>
      <c r="AS1013" s="1034"/>
      <c r="AT1013" s="1034"/>
      <c r="AU1013" s="1034"/>
      <c r="AV1013" s="1034"/>
      <c r="AW1013" s="1034"/>
      <c r="AX1013" s="1034"/>
      <c r="AY1013" s="1034"/>
      <c r="AZ1013" s="1034"/>
      <c r="BA1013" s="1034"/>
      <c r="BB1013" s="1034"/>
      <c r="BC1013" s="1034"/>
      <c r="BD1013" s="1034"/>
      <c r="BE1013" s="1034"/>
      <c r="BF1013" s="1034"/>
      <c r="BG1013" s="1034"/>
      <c r="BH1013" s="1034"/>
    </row>
    <row r="1014" spans="1:60" s="2" customFormat="1">
      <c r="A1014" s="1148"/>
      <c r="B1014" s="1034"/>
      <c r="C1014" s="1034"/>
      <c r="D1014" s="1034"/>
      <c r="E1014" s="1034"/>
      <c r="F1014" s="1034"/>
      <c r="G1014" s="1034"/>
      <c r="H1014" s="1034"/>
      <c r="I1014" s="1034"/>
      <c r="J1014" s="1034"/>
      <c r="K1014" s="1034"/>
      <c r="L1014" s="1034"/>
      <c r="M1014" s="1034"/>
      <c r="N1014" s="1034"/>
      <c r="O1014" s="1034"/>
      <c r="P1014" s="1034"/>
      <c r="Q1014" s="1034"/>
      <c r="R1014" s="1034"/>
      <c r="S1014" s="1034"/>
      <c r="T1014" s="1034"/>
      <c r="U1014" s="1034"/>
      <c r="V1014" s="1034"/>
      <c r="W1014" s="1034"/>
      <c r="X1014" s="1034"/>
      <c r="Y1014" s="1034"/>
      <c r="Z1014" s="1034"/>
      <c r="AA1014" s="1034"/>
      <c r="AB1014" s="1034"/>
      <c r="AC1014" s="1034"/>
      <c r="AD1014" s="1034"/>
      <c r="AE1014" s="1034"/>
      <c r="AF1014" s="1034"/>
      <c r="AG1014" s="1034"/>
      <c r="AH1014" s="1034"/>
      <c r="AI1014" s="1034"/>
      <c r="AJ1014" s="1034"/>
      <c r="AK1014" s="1034"/>
      <c r="AL1014" s="1034"/>
      <c r="AM1014" s="1034"/>
      <c r="AN1014" s="1034"/>
      <c r="AO1014" s="1034"/>
      <c r="AP1014" s="1034"/>
      <c r="AQ1014" s="1034"/>
      <c r="AR1014" s="1034"/>
      <c r="AS1014" s="1034"/>
      <c r="AT1014" s="1034"/>
      <c r="AU1014" s="1034"/>
      <c r="AV1014" s="1034"/>
      <c r="AW1014" s="1034"/>
      <c r="AX1014" s="1034"/>
      <c r="AY1014" s="1034"/>
      <c r="AZ1014" s="1034"/>
      <c r="BA1014" s="1034"/>
      <c r="BB1014" s="1034"/>
      <c r="BC1014" s="1034"/>
      <c r="BD1014" s="1034"/>
      <c r="BE1014" s="1034"/>
      <c r="BF1014" s="1034"/>
      <c r="BG1014" s="1034"/>
      <c r="BH1014" s="1034"/>
    </row>
    <row r="1015" spans="1:60" s="2" customFormat="1">
      <c r="A1015" s="1148"/>
      <c r="B1015" s="1034"/>
      <c r="C1015" s="1034"/>
      <c r="D1015" s="1034"/>
      <c r="E1015" s="1034"/>
      <c r="F1015" s="1034"/>
      <c r="G1015" s="1034"/>
      <c r="H1015" s="1034"/>
      <c r="I1015" s="1034"/>
      <c r="J1015" s="1034"/>
      <c r="K1015" s="1034"/>
      <c r="L1015" s="1034"/>
      <c r="M1015" s="1034"/>
      <c r="N1015" s="1034"/>
      <c r="O1015" s="1034"/>
      <c r="P1015" s="1034"/>
      <c r="Q1015" s="1034"/>
      <c r="R1015" s="1034"/>
      <c r="S1015" s="1034"/>
      <c r="T1015" s="1034"/>
      <c r="U1015" s="1034"/>
      <c r="V1015" s="1034"/>
      <c r="W1015" s="1034"/>
      <c r="X1015" s="1034"/>
      <c r="Y1015" s="1034"/>
      <c r="Z1015" s="1034"/>
      <c r="AA1015" s="1034"/>
      <c r="AB1015" s="1034"/>
      <c r="AC1015" s="1034"/>
      <c r="AD1015" s="1034"/>
      <c r="AE1015" s="1034"/>
      <c r="AF1015" s="1034"/>
      <c r="AG1015" s="1034"/>
      <c r="AH1015" s="1034"/>
      <c r="AI1015" s="1034"/>
      <c r="AJ1015" s="1034"/>
      <c r="AK1015" s="1034"/>
      <c r="AL1015" s="1034"/>
      <c r="AM1015" s="1034"/>
      <c r="AN1015" s="1034"/>
      <c r="AO1015" s="1034"/>
      <c r="AP1015" s="1034"/>
      <c r="AQ1015" s="1034"/>
      <c r="AR1015" s="1034"/>
      <c r="AS1015" s="1034"/>
      <c r="AT1015" s="1034"/>
      <c r="AU1015" s="1034"/>
      <c r="AV1015" s="1034"/>
      <c r="AW1015" s="1034"/>
      <c r="AX1015" s="1034"/>
      <c r="AY1015" s="1034"/>
      <c r="AZ1015" s="1034"/>
      <c r="BA1015" s="1034"/>
      <c r="BB1015" s="1034"/>
      <c r="BC1015" s="1034"/>
      <c r="BD1015" s="1034"/>
      <c r="BE1015" s="1034"/>
      <c r="BF1015" s="1034"/>
      <c r="BG1015" s="1034"/>
      <c r="BH1015" s="1034"/>
    </row>
    <row r="1016" spans="1:60" s="2" customFormat="1">
      <c r="A1016" s="1148"/>
      <c r="B1016" s="1034"/>
      <c r="C1016" s="1034"/>
      <c r="D1016" s="1034"/>
      <c r="E1016" s="1034"/>
      <c r="F1016" s="1034"/>
      <c r="G1016" s="1034"/>
      <c r="H1016" s="1034"/>
      <c r="I1016" s="1034"/>
      <c r="J1016" s="1034"/>
      <c r="K1016" s="1034"/>
      <c r="L1016" s="1034"/>
      <c r="M1016" s="1034"/>
      <c r="N1016" s="1034"/>
      <c r="O1016" s="1034"/>
      <c r="P1016" s="1034"/>
      <c r="Q1016" s="1034"/>
      <c r="R1016" s="1034"/>
      <c r="S1016" s="1034"/>
      <c r="T1016" s="1034"/>
      <c r="U1016" s="1034"/>
      <c r="V1016" s="1034"/>
      <c r="W1016" s="1034"/>
      <c r="X1016" s="1034"/>
      <c r="Y1016" s="1034"/>
      <c r="Z1016" s="1034"/>
      <c r="AA1016" s="1034"/>
      <c r="AB1016" s="1034"/>
      <c r="AC1016" s="1034"/>
      <c r="AD1016" s="1034"/>
      <c r="AE1016" s="1034"/>
      <c r="AF1016" s="1034"/>
      <c r="AG1016" s="1034"/>
      <c r="AH1016" s="1034"/>
      <c r="AI1016" s="1034"/>
      <c r="AJ1016" s="1034"/>
      <c r="AK1016" s="1034"/>
      <c r="AL1016" s="1034"/>
      <c r="AM1016" s="1034"/>
      <c r="AN1016" s="1034"/>
      <c r="AO1016" s="1034"/>
      <c r="AP1016" s="1034"/>
      <c r="AQ1016" s="1034"/>
      <c r="AR1016" s="1034"/>
      <c r="AS1016" s="1034"/>
      <c r="AT1016" s="1034"/>
      <c r="AU1016" s="1034"/>
      <c r="AV1016" s="1034"/>
      <c r="AW1016" s="1034"/>
      <c r="AX1016" s="1034"/>
      <c r="AY1016" s="1034"/>
      <c r="AZ1016" s="1034"/>
      <c r="BA1016" s="1034"/>
      <c r="BB1016" s="1034"/>
      <c r="BC1016" s="1034"/>
      <c r="BD1016" s="1034"/>
      <c r="BE1016" s="1034"/>
      <c r="BF1016" s="1034"/>
      <c r="BG1016" s="1034"/>
      <c r="BH1016" s="1034"/>
    </row>
    <row r="1017" spans="1:60" s="2" customFormat="1">
      <c r="A1017" s="1148"/>
      <c r="B1017" s="1034"/>
      <c r="C1017" s="1034"/>
      <c r="D1017" s="1034"/>
      <c r="E1017" s="1034"/>
      <c r="F1017" s="1034"/>
      <c r="G1017" s="1034"/>
      <c r="H1017" s="1034"/>
      <c r="I1017" s="1034"/>
      <c r="J1017" s="1034"/>
      <c r="K1017" s="1034"/>
      <c r="L1017" s="1034"/>
      <c r="M1017" s="1034"/>
      <c r="N1017" s="1034"/>
      <c r="O1017" s="1034"/>
      <c r="P1017" s="1034"/>
      <c r="Q1017" s="1034"/>
      <c r="R1017" s="1034"/>
      <c r="S1017" s="1034"/>
      <c r="T1017" s="1034"/>
      <c r="U1017" s="1034"/>
      <c r="V1017" s="1034"/>
      <c r="W1017" s="1034"/>
      <c r="X1017" s="1034"/>
      <c r="Y1017" s="1034"/>
      <c r="Z1017" s="1034"/>
      <c r="AA1017" s="1034"/>
      <c r="AB1017" s="1034"/>
      <c r="AC1017" s="1034"/>
      <c r="AD1017" s="1034"/>
      <c r="AE1017" s="1034"/>
      <c r="AF1017" s="1034"/>
      <c r="AG1017" s="1034"/>
      <c r="AH1017" s="1034"/>
      <c r="AI1017" s="1034"/>
      <c r="AJ1017" s="1034"/>
      <c r="AK1017" s="1034"/>
      <c r="AL1017" s="1034"/>
      <c r="AM1017" s="1034"/>
      <c r="AN1017" s="1034"/>
      <c r="AO1017" s="1034"/>
      <c r="AP1017" s="1034"/>
      <c r="AQ1017" s="1034"/>
      <c r="AR1017" s="1034"/>
      <c r="AS1017" s="1034"/>
      <c r="AT1017" s="1034"/>
      <c r="AU1017" s="1034"/>
      <c r="AV1017" s="1034"/>
      <c r="AW1017" s="1034"/>
      <c r="AX1017" s="1034"/>
      <c r="AY1017" s="1034"/>
      <c r="AZ1017" s="1034"/>
      <c r="BA1017" s="1034"/>
      <c r="BB1017" s="1034"/>
      <c r="BC1017" s="1034"/>
      <c r="BD1017" s="1034"/>
      <c r="BE1017" s="1034"/>
      <c r="BF1017" s="1034"/>
      <c r="BG1017" s="1034"/>
      <c r="BH1017" s="1034"/>
    </row>
    <row r="1018" spans="1:60" s="2" customFormat="1">
      <c r="A1018" s="1148"/>
      <c r="B1018" s="1034"/>
      <c r="C1018" s="1034"/>
      <c r="D1018" s="1034"/>
      <c r="E1018" s="1034"/>
      <c r="F1018" s="1034"/>
      <c r="G1018" s="1034"/>
      <c r="H1018" s="1034"/>
      <c r="I1018" s="1034"/>
      <c r="J1018" s="1034"/>
      <c r="K1018" s="1034"/>
      <c r="L1018" s="1034"/>
      <c r="M1018" s="1034"/>
      <c r="N1018" s="1034"/>
      <c r="O1018" s="1034"/>
      <c r="P1018" s="1034"/>
      <c r="Q1018" s="1034"/>
      <c r="R1018" s="1034"/>
      <c r="S1018" s="1034"/>
      <c r="T1018" s="1034"/>
      <c r="U1018" s="1034"/>
      <c r="V1018" s="1034"/>
      <c r="W1018" s="1034"/>
      <c r="X1018" s="1034"/>
      <c r="Y1018" s="1034"/>
      <c r="Z1018" s="1034"/>
      <c r="AA1018" s="1034"/>
      <c r="AB1018" s="1034"/>
      <c r="AC1018" s="1034"/>
      <c r="AD1018" s="1034"/>
      <c r="AE1018" s="1034"/>
      <c r="AF1018" s="1034"/>
      <c r="AG1018" s="1034"/>
      <c r="AH1018" s="1034"/>
      <c r="AI1018" s="1034"/>
      <c r="AJ1018" s="1034"/>
      <c r="AK1018" s="1034"/>
      <c r="AL1018" s="1034"/>
      <c r="AM1018" s="1034"/>
      <c r="AN1018" s="1034"/>
      <c r="AO1018" s="1034"/>
      <c r="AP1018" s="1034"/>
      <c r="AQ1018" s="1034"/>
      <c r="AR1018" s="1034"/>
      <c r="AS1018" s="1034"/>
      <c r="AT1018" s="1034"/>
      <c r="AU1018" s="1034"/>
      <c r="AV1018" s="1034"/>
      <c r="AW1018" s="1034"/>
      <c r="AX1018" s="1034"/>
      <c r="AY1018" s="1034"/>
      <c r="AZ1018" s="1034"/>
      <c r="BA1018" s="1034"/>
      <c r="BB1018" s="1034"/>
      <c r="BC1018" s="1034"/>
      <c r="BD1018" s="1034"/>
      <c r="BE1018" s="1034"/>
      <c r="BF1018" s="1034"/>
      <c r="BG1018" s="1034"/>
      <c r="BH1018" s="1034"/>
    </row>
    <row r="1019" spans="1:60" s="2" customFormat="1">
      <c r="A1019" s="1148"/>
      <c r="B1019" s="1034"/>
      <c r="C1019" s="1034"/>
      <c r="D1019" s="1034"/>
      <c r="E1019" s="1034"/>
      <c r="F1019" s="1034"/>
      <c r="G1019" s="1034"/>
      <c r="H1019" s="1034"/>
      <c r="I1019" s="1034"/>
      <c r="J1019" s="1034"/>
      <c r="K1019" s="1034"/>
      <c r="L1019" s="1034"/>
      <c r="M1019" s="1034"/>
      <c r="N1019" s="1034"/>
      <c r="O1019" s="1034"/>
      <c r="P1019" s="1034"/>
      <c r="Q1019" s="1034"/>
      <c r="R1019" s="1034"/>
      <c r="S1019" s="1034"/>
      <c r="T1019" s="1034"/>
      <c r="U1019" s="1034"/>
      <c r="V1019" s="1034"/>
      <c r="W1019" s="1034"/>
      <c r="X1019" s="1034"/>
      <c r="Y1019" s="1034"/>
      <c r="Z1019" s="1034"/>
      <c r="AA1019" s="1034"/>
      <c r="AB1019" s="1034"/>
      <c r="AC1019" s="1034"/>
      <c r="AD1019" s="1034"/>
      <c r="AE1019" s="1034"/>
      <c r="AF1019" s="1034"/>
      <c r="AG1019" s="1034"/>
      <c r="AH1019" s="1034"/>
      <c r="AI1019" s="1034"/>
      <c r="AJ1019" s="1034"/>
      <c r="AK1019" s="1034"/>
      <c r="AL1019" s="1034"/>
      <c r="AM1019" s="1034"/>
      <c r="AN1019" s="1034"/>
      <c r="AO1019" s="1034"/>
      <c r="AP1019" s="1034"/>
      <c r="AQ1019" s="1034"/>
      <c r="AR1019" s="1034"/>
      <c r="AS1019" s="1034"/>
      <c r="AT1019" s="1034"/>
      <c r="AU1019" s="1034"/>
      <c r="AV1019" s="1034"/>
      <c r="AW1019" s="1034"/>
      <c r="AX1019" s="1034"/>
      <c r="AY1019" s="1034"/>
      <c r="AZ1019" s="1034"/>
      <c r="BA1019" s="1034"/>
      <c r="BB1019" s="1034"/>
      <c r="BC1019" s="1034"/>
      <c r="BD1019" s="1034"/>
      <c r="BE1019" s="1034"/>
      <c r="BF1019" s="1034"/>
      <c r="BG1019" s="1034"/>
      <c r="BH1019" s="1034"/>
    </row>
    <row r="1020" spans="1:60" s="2" customFormat="1">
      <c r="A1020" s="1148"/>
      <c r="B1020" s="1034"/>
      <c r="C1020" s="1034"/>
      <c r="D1020" s="1034"/>
      <c r="E1020" s="1034"/>
      <c r="F1020" s="1034"/>
      <c r="G1020" s="1034"/>
      <c r="H1020" s="1034"/>
      <c r="I1020" s="1034"/>
      <c r="J1020" s="1034"/>
      <c r="K1020" s="1034"/>
      <c r="L1020" s="1034"/>
      <c r="M1020" s="1034"/>
      <c r="N1020" s="1034"/>
      <c r="O1020" s="1034"/>
      <c r="P1020" s="1034"/>
      <c r="Q1020" s="1034"/>
      <c r="R1020" s="1034"/>
      <c r="S1020" s="1034"/>
      <c r="T1020" s="1034"/>
      <c r="U1020" s="1034"/>
      <c r="V1020" s="1034"/>
      <c r="W1020" s="1034"/>
      <c r="X1020" s="1034"/>
      <c r="Y1020" s="1034"/>
      <c r="Z1020" s="1034"/>
      <c r="AA1020" s="1034"/>
      <c r="AB1020" s="1034"/>
      <c r="AC1020" s="1034"/>
      <c r="AD1020" s="1034"/>
      <c r="AE1020" s="1034"/>
      <c r="AF1020" s="1034"/>
      <c r="AG1020" s="1034"/>
      <c r="AH1020" s="1034"/>
      <c r="AI1020" s="1034"/>
      <c r="AJ1020" s="1034"/>
      <c r="AK1020" s="1034"/>
      <c r="AL1020" s="1034"/>
      <c r="AM1020" s="1034"/>
      <c r="AN1020" s="1034"/>
      <c r="AO1020" s="1034"/>
      <c r="AP1020" s="1034"/>
      <c r="AQ1020" s="1034"/>
      <c r="AR1020" s="1034"/>
      <c r="AS1020" s="1034"/>
      <c r="AT1020" s="1034"/>
      <c r="AU1020" s="1034"/>
      <c r="AV1020" s="1034"/>
      <c r="AW1020" s="1034"/>
      <c r="AX1020" s="1034"/>
      <c r="AY1020" s="1034"/>
      <c r="AZ1020" s="1034"/>
      <c r="BA1020" s="1034"/>
      <c r="BB1020" s="1034"/>
      <c r="BC1020" s="1034"/>
      <c r="BD1020" s="1034"/>
      <c r="BE1020" s="1034"/>
      <c r="BF1020" s="1034"/>
      <c r="BG1020" s="1034"/>
      <c r="BH1020" s="1034"/>
    </row>
    <row r="1021" spans="1:60" s="2" customFormat="1">
      <c r="A1021" s="1148"/>
      <c r="B1021" s="1034"/>
      <c r="C1021" s="1034"/>
      <c r="D1021" s="1034"/>
      <c r="E1021" s="1034"/>
      <c r="F1021" s="1034"/>
      <c r="G1021" s="1034"/>
      <c r="H1021" s="1034"/>
      <c r="I1021" s="1034"/>
      <c r="J1021" s="1034"/>
      <c r="K1021" s="1034"/>
      <c r="L1021" s="1034"/>
      <c r="M1021" s="1034"/>
      <c r="N1021" s="1034"/>
      <c r="O1021" s="1034"/>
      <c r="P1021" s="1034"/>
      <c r="Q1021" s="1034"/>
      <c r="R1021" s="1034"/>
      <c r="S1021" s="1034"/>
      <c r="T1021" s="1034"/>
      <c r="U1021" s="1034"/>
      <c r="V1021" s="1034"/>
      <c r="W1021" s="1034"/>
      <c r="X1021" s="1034"/>
      <c r="Y1021" s="1034"/>
      <c r="Z1021" s="1034"/>
      <c r="AA1021" s="1034"/>
      <c r="AB1021" s="1034"/>
      <c r="AC1021" s="1034"/>
      <c r="AD1021" s="1034"/>
      <c r="AE1021" s="1034"/>
      <c r="AF1021" s="1034"/>
      <c r="AG1021" s="1034"/>
      <c r="AH1021" s="1034"/>
      <c r="AI1021" s="1034"/>
      <c r="AJ1021" s="1034"/>
      <c r="AK1021" s="1034"/>
      <c r="AL1021" s="1034"/>
      <c r="AM1021" s="1034"/>
      <c r="AN1021" s="1034"/>
      <c r="AO1021" s="1034"/>
      <c r="AP1021" s="1034"/>
      <c r="AQ1021" s="1034"/>
      <c r="AR1021" s="1034"/>
      <c r="AS1021" s="1034"/>
      <c r="AT1021" s="1034"/>
      <c r="AU1021" s="1034"/>
      <c r="AV1021" s="1034"/>
      <c r="AW1021" s="1034"/>
      <c r="AX1021" s="1034"/>
      <c r="AY1021" s="1034"/>
      <c r="AZ1021" s="1034"/>
      <c r="BA1021" s="1034"/>
      <c r="BB1021" s="1034"/>
      <c r="BC1021" s="1034"/>
      <c r="BD1021" s="1034"/>
      <c r="BE1021" s="1034"/>
      <c r="BF1021" s="1034"/>
      <c r="BG1021" s="1034"/>
      <c r="BH1021" s="1034"/>
    </row>
    <row r="1022" spans="1:60" s="2" customFormat="1">
      <c r="A1022" s="1148"/>
      <c r="B1022" s="1034"/>
      <c r="C1022" s="1034"/>
      <c r="D1022" s="1034"/>
      <c r="E1022" s="1034"/>
      <c r="F1022" s="1034"/>
      <c r="G1022" s="1034"/>
      <c r="H1022" s="1034"/>
      <c r="I1022" s="1034"/>
      <c r="J1022" s="1034"/>
      <c r="K1022" s="1034"/>
      <c r="L1022" s="1034"/>
      <c r="M1022" s="1034"/>
      <c r="N1022" s="1034"/>
      <c r="O1022" s="1034"/>
      <c r="P1022" s="1034"/>
      <c r="Q1022" s="1034"/>
      <c r="R1022" s="1034"/>
      <c r="S1022" s="1034"/>
      <c r="T1022" s="1034"/>
      <c r="U1022" s="1034"/>
      <c r="V1022" s="1034"/>
      <c r="W1022" s="1034"/>
      <c r="X1022" s="1034"/>
      <c r="Y1022" s="1034"/>
      <c r="Z1022" s="1034"/>
      <c r="AA1022" s="1034"/>
      <c r="AB1022" s="1034"/>
      <c r="AC1022" s="1034"/>
      <c r="AD1022" s="1034"/>
      <c r="AE1022" s="1034"/>
      <c r="AF1022" s="1034"/>
      <c r="AG1022" s="1034"/>
      <c r="AH1022" s="1034"/>
      <c r="AI1022" s="1034"/>
      <c r="AJ1022" s="1034"/>
      <c r="AK1022" s="1034"/>
      <c r="AL1022" s="1034"/>
      <c r="AM1022" s="1034"/>
      <c r="AN1022" s="1034"/>
      <c r="AO1022" s="1034"/>
      <c r="AP1022" s="1034"/>
      <c r="AQ1022" s="1034"/>
      <c r="AR1022" s="1034"/>
      <c r="AS1022" s="1034"/>
      <c r="AT1022" s="1034"/>
      <c r="AU1022" s="1034"/>
      <c r="AV1022" s="1034"/>
      <c r="AW1022" s="1034"/>
      <c r="AX1022" s="1034"/>
      <c r="AY1022" s="1034"/>
      <c r="AZ1022" s="1034"/>
      <c r="BA1022" s="1034"/>
      <c r="BB1022" s="1034"/>
      <c r="BC1022" s="1034"/>
      <c r="BD1022" s="1034"/>
      <c r="BE1022" s="1034"/>
      <c r="BF1022" s="1034"/>
      <c r="BG1022" s="1034"/>
      <c r="BH1022" s="1034"/>
    </row>
    <row r="1023" spans="1:60" s="2" customFormat="1">
      <c r="A1023" s="1148"/>
      <c r="B1023" s="1034"/>
      <c r="C1023" s="1034"/>
      <c r="D1023" s="1034"/>
      <c r="E1023" s="1034"/>
      <c r="F1023" s="1034"/>
      <c r="G1023" s="1034"/>
      <c r="H1023" s="1034"/>
      <c r="I1023" s="1034"/>
      <c r="J1023" s="1034"/>
      <c r="K1023" s="1034"/>
      <c r="L1023" s="1034"/>
      <c r="M1023" s="1034"/>
      <c r="N1023" s="1034"/>
      <c r="O1023" s="1034"/>
      <c r="P1023" s="1034"/>
      <c r="Q1023" s="1034"/>
      <c r="R1023" s="1034"/>
      <c r="S1023" s="1034"/>
      <c r="T1023" s="1034"/>
      <c r="U1023" s="1034"/>
      <c r="V1023" s="1034"/>
      <c r="W1023" s="1034"/>
      <c r="X1023" s="1034"/>
      <c r="Y1023" s="1034"/>
      <c r="Z1023" s="1034"/>
      <c r="AA1023" s="1034"/>
      <c r="AB1023" s="1034"/>
      <c r="AC1023" s="1034"/>
      <c r="AD1023" s="1034"/>
      <c r="AE1023" s="1034"/>
      <c r="AF1023" s="1034"/>
      <c r="AG1023" s="1034"/>
      <c r="AH1023" s="1034"/>
      <c r="AI1023" s="1034"/>
      <c r="AJ1023" s="1034"/>
      <c r="AK1023" s="1034"/>
      <c r="AL1023" s="1034"/>
      <c r="AM1023" s="1034"/>
      <c r="AN1023" s="1034"/>
      <c r="AO1023" s="1034"/>
      <c r="AP1023" s="1034"/>
      <c r="AQ1023" s="1034"/>
      <c r="AR1023" s="1034"/>
      <c r="AS1023" s="1034"/>
      <c r="AT1023" s="1034"/>
      <c r="AU1023" s="1034"/>
      <c r="AV1023" s="1034"/>
      <c r="AW1023" s="1034"/>
      <c r="AX1023" s="1034"/>
      <c r="AY1023" s="1034"/>
      <c r="AZ1023" s="1034"/>
      <c r="BA1023" s="1034"/>
      <c r="BB1023" s="1034"/>
      <c r="BC1023" s="1034"/>
      <c r="BD1023" s="1034"/>
      <c r="BE1023" s="1034"/>
      <c r="BF1023" s="1034"/>
      <c r="BG1023" s="1034"/>
      <c r="BH1023" s="1034"/>
    </row>
    <row r="1024" spans="1:60" s="2" customFormat="1">
      <c r="A1024" s="1148"/>
      <c r="B1024" s="1034"/>
      <c r="C1024" s="1034"/>
      <c r="D1024" s="1034"/>
      <c r="E1024" s="1034"/>
      <c r="F1024" s="1034"/>
      <c r="G1024" s="1034"/>
      <c r="H1024" s="1034"/>
      <c r="I1024" s="1034"/>
      <c r="J1024" s="1034"/>
      <c r="K1024" s="1034"/>
      <c r="L1024" s="1034"/>
      <c r="M1024" s="1034"/>
      <c r="N1024" s="1034"/>
      <c r="O1024" s="1034"/>
      <c r="P1024" s="1034"/>
      <c r="Q1024" s="1034"/>
      <c r="R1024" s="1034"/>
      <c r="S1024" s="1034"/>
      <c r="T1024" s="1034"/>
      <c r="U1024" s="1034"/>
      <c r="V1024" s="1034"/>
      <c r="W1024" s="1034"/>
      <c r="X1024" s="1034"/>
      <c r="Y1024" s="1034"/>
      <c r="Z1024" s="1034"/>
      <c r="AA1024" s="1034"/>
      <c r="AB1024" s="1034"/>
      <c r="AC1024" s="1034"/>
      <c r="AD1024" s="1034"/>
      <c r="AE1024" s="1034"/>
      <c r="AF1024" s="1034"/>
      <c r="AG1024" s="1034"/>
      <c r="AH1024" s="1034"/>
      <c r="AI1024" s="1034"/>
      <c r="AJ1024" s="1034"/>
      <c r="AK1024" s="1034"/>
      <c r="AL1024" s="1034"/>
      <c r="AM1024" s="1034"/>
      <c r="AN1024" s="1034"/>
      <c r="AO1024" s="1034"/>
      <c r="AP1024" s="1034"/>
      <c r="AQ1024" s="1034"/>
      <c r="AR1024" s="1034"/>
      <c r="AS1024" s="1034"/>
      <c r="AT1024" s="1034"/>
      <c r="AU1024" s="1034"/>
      <c r="AV1024" s="1034"/>
      <c r="AW1024" s="1034"/>
      <c r="AX1024" s="1034"/>
      <c r="AY1024" s="1034"/>
      <c r="AZ1024" s="1034"/>
      <c r="BA1024" s="1034"/>
      <c r="BB1024" s="1034"/>
      <c r="BC1024" s="1034"/>
      <c r="BD1024" s="1034"/>
      <c r="BE1024" s="1034"/>
      <c r="BF1024" s="1034"/>
      <c r="BG1024" s="1034"/>
      <c r="BH1024" s="1034"/>
    </row>
    <row r="1025" spans="1:60" s="2" customFormat="1">
      <c r="A1025" s="1148"/>
      <c r="B1025" s="1034"/>
      <c r="C1025" s="1034"/>
      <c r="D1025" s="1034"/>
      <c r="E1025" s="1034"/>
      <c r="F1025" s="1034"/>
      <c r="G1025" s="1034"/>
      <c r="H1025" s="1034"/>
      <c r="I1025" s="1034"/>
      <c r="J1025" s="1034"/>
      <c r="K1025" s="1034"/>
      <c r="L1025" s="1034"/>
      <c r="M1025" s="1034"/>
      <c r="N1025" s="1034"/>
      <c r="O1025" s="1034"/>
      <c r="P1025" s="1034"/>
      <c r="Q1025" s="1034"/>
      <c r="R1025" s="1034"/>
      <c r="S1025" s="1034"/>
      <c r="T1025" s="1034"/>
      <c r="U1025" s="1034"/>
      <c r="V1025" s="1034"/>
      <c r="W1025" s="1034"/>
      <c r="X1025" s="1034"/>
      <c r="Y1025" s="1034"/>
      <c r="Z1025" s="1034"/>
      <c r="AA1025" s="1034"/>
      <c r="AB1025" s="1034"/>
      <c r="AC1025" s="1034"/>
      <c r="AD1025" s="1034"/>
      <c r="AE1025" s="1034"/>
      <c r="AF1025" s="1034"/>
      <c r="AG1025" s="1034"/>
      <c r="AH1025" s="1034"/>
      <c r="AI1025" s="1034"/>
      <c r="AJ1025" s="1034"/>
      <c r="AK1025" s="1034"/>
      <c r="AL1025" s="1034"/>
      <c r="AM1025" s="1034"/>
      <c r="AN1025" s="1034"/>
      <c r="AO1025" s="1034"/>
      <c r="AP1025" s="1034"/>
      <c r="AQ1025" s="1034"/>
      <c r="AR1025" s="1034"/>
      <c r="AS1025" s="1034"/>
      <c r="AT1025" s="1034"/>
      <c r="AU1025" s="1034"/>
      <c r="AV1025" s="1034"/>
      <c r="AW1025" s="1034"/>
      <c r="AX1025" s="1034"/>
      <c r="AY1025" s="1034"/>
      <c r="AZ1025" s="1034"/>
      <c r="BA1025" s="1034"/>
      <c r="BB1025" s="1034"/>
      <c r="BC1025" s="1034"/>
      <c r="BD1025" s="1034"/>
      <c r="BE1025" s="1034"/>
      <c r="BF1025" s="1034"/>
      <c r="BG1025" s="1034"/>
      <c r="BH1025" s="1034"/>
    </row>
    <row r="1026" spans="1:60" s="2" customFormat="1">
      <c r="A1026" s="1148"/>
      <c r="B1026" s="1034"/>
      <c r="C1026" s="1034"/>
      <c r="D1026" s="1034"/>
      <c r="E1026" s="1034"/>
      <c r="F1026" s="1034"/>
      <c r="G1026" s="1034"/>
      <c r="H1026" s="1034"/>
      <c r="I1026" s="1034"/>
      <c r="J1026" s="1034"/>
      <c r="K1026" s="1034"/>
      <c r="L1026" s="1034"/>
      <c r="M1026" s="1034"/>
      <c r="N1026" s="1034"/>
      <c r="O1026" s="1034"/>
      <c r="P1026" s="1034"/>
      <c r="Q1026" s="1034"/>
      <c r="R1026" s="1034"/>
      <c r="S1026" s="1034"/>
      <c r="T1026" s="1034"/>
      <c r="U1026" s="1034"/>
      <c r="V1026" s="1034"/>
      <c r="W1026" s="1034"/>
      <c r="X1026" s="1034"/>
      <c r="Y1026" s="1034"/>
      <c r="Z1026" s="1034"/>
      <c r="AA1026" s="1034"/>
      <c r="AB1026" s="1034"/>
      <c r="AC1026" s="1034"/>
      <c r="AD1026" s="1034"/>
      <c r="AE1026" s="1034"/>
      <c r="AF1026" s="1034"/>
      <c r="AG1026" s="1034"/>
      <c r="AH1026" s="1034"/>
      <c r="AI1026" s="1034"/>
      <c r="AJ1026" s="1034"/>
      <c r="AK1026" s="1034"/>
      <c r="AL1026" s="1034"/>
      <c r="AM1026" s="1034"/>
      <c r="AN1026" s="1034"/>
      <c r="AO1026" s="1034"/>
      <c r="AP1026" s="1034"/>
      <c r="AQ1026" s="1034"/>
      <c r="AR1026" s="1034"/>
      <c r="AS1026" s="1034"/>
      <c r="AT1026" s="1034"/>
      <c r="AU1026" s="1034"/>
      <c r="AV1026" s="1034"/>
      <c r="AW1026" s="1034"/>
      <c r="AX1026" s="1034"/>
      <c r="AY1026" s="1034"/>
      <c r="AZ1026" s="1034"/>
      <c r="BA1026" s="1034"/>
      <c r="BB1026" s="1034"/>
      <c r="BC1026" s="1034"/>
      <c r="BD1026" s="1034"/>
      <c r="BE1026" s="1034"/>
      <c r="BF1026" s="1034"/>
      <c r="BG1026" s="1034"/>
      <c r="BH1026" s="1034"/>
    </row>
    <row r="1027" spans="1:60" s="2" customFormat="1">
      <c r="A1027" s="1148"/>
      <c r="B1027" s="1034"/>
      <c r="C1027" s="1034"/>
      <c r="D1027" s="1034"/>
      <c r="E1027" s="1034"/>
      <c r="F1027" s="1034"/>
      <c r="G1027" s="1034"/>
      <c r="H1027" s="1034"/>
      <c r="I1027" s="1034"/>
      <c r="J1027" s="1034"/>
      <c r="K1027" s="1034"/>
      <c r="L1027" s="1034"/>
      <c r="M1027" s="1034"/>
      <c r="N1027" s="1034"/>
      <c r="O1027" s="1034"/>
      <c r="P1027" s="1034"/>
      <c r="Q1027" s="1034"/>
      <c r="R1027" s="1034"/>
      <c r="S1027" s="1034"/>
      <c r="T1027" s="1034"/>
      <c r="U1027" s="1034"/>
      <c r="V1027" s="1034"/>
      <c r="W1027" s="1034"/>
      <c r="X1027" s="1034"/>
      <c r="Y1027" s="1034"/>
      <c r="Z1027" s="1034"/>
      <c r="AA1027" s="1034"/>
      <c r="AB1027" s="1034"/>
      <c r="AC1027" s="1034"/>
      <c r="AD1027" s="1034"/>
      <c r="AE1027" s="1034"/>
      <c r="AF1027" s="1034"/>
      <c r="AG1027" s="1034"/>
      <c r="AH1027" s="1034"/>
      <c r="AI1027" s="1034"/>
      <c r="AJ1027" s="1034"/>
      <c r="AK1027" s="1034"/>
      <c r="AL1027" s="1034"/>
      <c r="AM1027" s="1034"/>
      <c r="AN1027" s="1034"/>
      <c r="AO1027" s="1034"/>
      <c r="AP1027" s="1034"/>
      <c r="AQ1027" s="1034"/>
      <c r="AR1027" s="1034"/>
      <c r="AS1027" s="1034"/>
      <c r="AT1027" s="1034"/>
      <c r="AU1027" s="1034"/>
      <c r="AV1027" s="1034"/>
      <c r="AW1027" s="1034"/>
      <c r="AX1027" s="1034"/>
      <c r="AY1027" s="1034"/>
      <c r="AZ1027" s="1034"/>
      <c r="BA1027" s="1034"/>
      <c r="BB1027" s="1034"/>
      <c r="BC1027" s="1034"/>
      <c r="BD1027" s="1034"/>
      <c r="BE1027" s="1034"/>
      <c r="BF1027" s="1034"/>
      <c r="BG1027" s="1034"/>
      <c r="BH1027" s="1034"/>
    </row>
    <row r="1028" spans="1:60" s="2" customFormat="1">
      <c r="A1028" s="1148"/>
      <c r="B1028" s="1034"/>
      <c r="C1028" s="1034"/>
      <c r="D1028" s="1034"/>
      <c r="E1028" s="1034"/>
      <c r="F1028" s="1034"/>
      <c r="G1028" s="1034"/>
      <c r="H1028" s="1034"/>
      <c r="I1028" s="1034"/>
      <c r="J1028" s="1034"/>
      <c r="K1028" s="1034"/>
      <c r="L1028" s="1034"/>
      <c r="M1028" s="1034"/>
      <c r="N1028" s="1034"/>
      <c r="O1028" s="1034"/>
      <c r="P1028" s="1034"/>
      <c r="Q1028" s="1034"/>
      <c r="R1028" s="1034"/>
      <c r="S1028" s="1034"/>
      <c r="T1028" s="1034"/>
      <c r="U1028" s="1034"/>
      <c r="V1028" s="1034"/>
      <c r="W1028" s="1034"/>
      <c r="X1028" s="1034"/>
      <c r="Y1028" s="1034"/>
      <c r="Z1028" s="1034"/>
      <c r="AA1028" s="1034"/>
      <c r="AB1028" s="1034"/>
      <c r="AC1028" s="1034"/>
      <c r="AD1028" s="1034"/>
      <c r="AE1028" s="1034"/>
      <c r="AF1028" s="1034"/>
      <c r="AG1028" s="1034"/>
      <c r="AH1028" s="1034"/>
      <c r="AI1028" s="1034"/>
      <c r="AJ1028" s="1034"/>
      <c r="AK1028" s="1034"/>
      <c r="AL1028" s="1034"/>
      <c r="AM1028" s="1034"/>
      <c r="AN1028" s="1034"/>
      <c r="AO1028" s="1034"/>
      <c r="AP1028" s="1034"/>
      <c r="AQ1028" s="1034"/>
      <c r="AR1028" s="1034"/>
      <c r="AS1028" s="1034"/>
      <c r="AT1028" s="1034"/>
      <c r="AU1028" s="1034"/>
      <c r="AV1028" s="1034"/>
      <c r="AW1028" s="1034"/>
      <c r="AX1028" s="1034"/>
      <c r="AY1028" s="1034"/>
      <c r="AZ1028" s="1034"/>
      <c r="BA1028" s="1034"/>
      <c r="BB1028" s="1034"/>
      <c r="BC1028" s="1034"/>
      <c r="BD1028" s="1034"/>
      <c r="BE1028" s="1034"/>
      <c r="BF1028" s="1034"/>
      <c r="BG1028" s="1034"/>
      <c r="BH1028" s="1034"/>
    </row>
    <row r="1029" spans="1:60" s="2" customFormat="1">
      <c r="A1029" s="1148"/>
      <c r="B1029" s="1034"/>
      <c r="C1029" s="1034"/>
      <c r="D1029" s="1034"/>
      <c r="E1029" s="1034"/>
      <c r="F1029" s="1034"/>
      <c r="G1029" s="1034"/>
      <c r="H1029" s="1034"/>
      <c r="I1029" s="1034"/>
      <c r="J1029" s="1034"/>
      <c r="K1029" s="1034"/>
      <c r="L1029" s="1034"/>
      <c r="M1029" s="1034"/>
      <c r="N1029" s="1034"/>
      <c r="O1029" s="1034"/>
      <c r="P1029" s="1034"/>
      <c r="Q1029" s="1034"/>
      <c r="R1029" s="1034"/>
      <c r="S1029" s="1034"/>
      <c r="T1029" s="1034"/>
      <c r="U1029" s="1034"/>
      <c r="V1029" s="1034"/>
      <c r="W1029" s="1034"/>
      <c r="X1029" s="1034"/>
      <c r="Y1029" s="1034"/>
      <c r="Z1029" s="1034"/>
      <c r="AA1029" s="1034"/>
      <c r="AB1029" s="1034"/>
      <c r="AC1029" s="1034"/>
      <c r="AD1029" s="1034"/>
      <c r="AE1029" s="1034"/>
      <c r="AF1029" s="1034"/>
      <c r="AG1029" s="1034"/>
      <c r="AH1029" s="1034"/>
      <c r="AI1029" s="1034"/>
      <c r="AJ1029" s="1034"/>
      <c r="AK1029" s="1034"/>
      <c r="AL1029" s="1034"/>
      <c r="AM1029" s="1034"/>
      <c r="AN1029" s="1034"/>
      <c r="AO1029" s="1034"/>
      <c r="AP1029" s="1034"/>
      <c r="AQ1029" s="1034"/>
      <c r="AR1029" s="1034"/>
      <c r="AS1029" s="1034"/>
      <c r="AT1029" s="1034"/>
      <c r="AU1029" s="1034"/>
      <c r="AV1029" s="1034"/>
      <c r="AW1029" s="1034"/>
      <c r="AX1029" s="1034"/>
      <c r="AY1029" s="1034"/>
      <c r="AZ1029" s="1034"/>
      <c r="BA1029" s="1034"/>
      <c r="BB1029" s="1034"/>
      <c r="BC1029" s="1034"/>
      <c r="BD1029" s="1034"/>
      <c r="BE1029" s="1034"/>
      <c r="BF1029" s="1034"/>
      <c r="BG1029" s="1034"/>
      <c r="BH1029" s="1034"/>
    </row>
    <row r="1030" spans="1:60" s="2" customFormat="1">
      <c r="A1030" s="1148"/>
      <c r="B1030" s="1034"/>
      <c r="C1030" s="1034"/>
      <c r="D1030" s="1034"/>
      <c r="E1030" s="1034"/>
      <c r="F1030" s="1034"/>
      <c r="G1030" s="1034"/>
      <c r="H1030" s="1034"/>
      <c r="I1030" s="1034"/>
      <c r="J1030" s="1034"/>
      <c r="K1030" s="1034"/>
      <c r="L1030" s="1034"/>
      <c r="M1030" s="1034"/>
      <c r="N1030" s="1034"/>
      <c r="O1030" s="1034"/>
      <c r="P1030" s="1034"/>
      <c r="Q1030" s="1034"/>
      <c r="R1030" s="1034"/>
      <c r="S1030" s="1034"/>
      <c r="T1030" s="1034"/>
      <c r="U1030" s="1034"/>
      <c r="V1030" s="1034"/>
      <c r="W1030" s="1034"/>
      <c r="X1030" s="1034"/>
      <c r="Y1030" s="1034"/>
      <c r="Z1030" s="1034"/>
      <c r="AA1030" s="1034"/>
      <c r="AB1030" s="1034"/>
      <c r="AC1030" s="1034"/>
      <c r="AD1030" s="1034"/>
      <c r="AE1030" s="1034"/>
      <c r="AF1030" s="1034"/>
      <c r="AG1030" s="1034"/>
      <c r="AH1030" s="1034"/>
      <c r="AI1030" s="1034"/>
      <c r="AJ1030" s="1034"/>
      <c r="AK1030" s="1034"/>
      <c r="AL1030" s="1034"/>
      <c r="AM1030" s="1034"/>
      <c r="AN1030" s="1034"/>
      <c r="AO1030" s="1034"/>
      <c r="AP1030" s="1034"/>
      <c r="AQ1030" s="1034"/>
      <c r="AR1030" s="1034"/>
      <c r="AS1030" s="1034"/>
      <c r="AT1030" s="1034"/>
      <c r="AU1030" s="1034"/>
      <c r="AV1030" s="1034"/>
      <c r="AW1030" s="1034"/>
      <c r="AX1030" s="1034"/>
      <c r="AY1030" s="1034"/>
      <c r="AZ1030" s="1034"/>
      <c r="BA1030" s="1034"/>
      <c r="BB1030" s="1034"/>
      <c r="BC1030" s="1034"/>
      <c r="BD1030" s="1034"/>
      <c r="BE1030" s="1034"/>
      <c r="BF1030" s="1034"/>
      <c r="BG1030" s="1034"/>
      <c r="BH1030" s="1034"/>
    </row>
    <row r="1031" spans="1:60" s="2" customFormat="1">
      <c r="A1031" s="1148"/>
      <c r="B1031" s="1034"/>
      <c r="C1031" s="1034"/>
      <c r="D1031" s="1034"/>
      <c r="E1031" s="1034"/>
      <c r="F1031" s="1034"/>
      <c r="G1031" s="1034"/>
      <c r="H1031" s="1034"/>
      <c r="I1031" s="1034"/>
      <c r="J1031" s="1034"/>
      <c r="K1031" s="1034"/>
      <c r="L1031" s="1034"/>
      <c r="M1031" s="1034"/>
      <c r="N1031" s="1034"/>
      <c r="O1031" s="1034"/>
      <c r="P1031" s="1034"/>
      <c r="Q1031" s="1034"/>
      <c r="R1031" s="1034"/>
      <c r="S1031" s="1034"/>
      <c r="T1031" s="1034"/>
      <c r="U1031" s="1034"/>
      <c r="V1031" s="1034"/>
      <c r="W1031" s="1034"/>
      <c r="X1031" s="1034"/>
      <c r="Y1031" s="1034"/>
      <c r="Z1031" s="1034"/>
      <c r="AA1031" s="1034"/>
      <c r="AB1031" s="1034"/>
      <c r="AC1031" s="1034"/>
      <c r="AD1031" s="1034"/>
      <c r="AE1031" s="1034"/>
      <c r="AF1031" s="1034"/>
      <c r="AG1031" s="1034"/>
      <c r="AH1031" s="1034"/>
      <c r="AI1031" s="1034"/>
      <c r="AJ1031" s="1034"/>
      <c r="AK1031" s="1034"/>
      <c r="AL1031" s="1034"/>
      <c r="AM1031" s="1034"/>
      <c r="AN1031" s="1034"/>
      <c r="AO1031" s="1034"/>
      <c r="AP1031" s="1034"/>
      <c r="AQ1031" s="1034"/>
      <c r="AR1031" s="1034"/>
      <c r="AS1031" s="1034"/>
      <c r="AT1031" s="1034"/>
      <c r="AU1031" s="1034"/>
      <c r="AV1031" s="1034"/>
      <c r="AW1031" s="1034"/>
      <c r="AX1031" s="1034"/>
      <c r="AY1031" s="1034"/>
      <c r="AZ1031" s="1034"/>
      <c r="BA1031" s="1034"/>
      <c r="BB1031" s="1034"/>
      <c r="BC1031" s="1034"/>
      <c r="BD1031" s="1034"/>
      <c r="BE1031" s="1034"/>
      <c r="BF1031" s="1034"/>
      <c r="BG1031" s="1034"/>
      <c r="BH1031" s="1034"/>
    </row>
    <row r="1032" spans="1:60" s="2" customFormat="1">
      <c r="A1032" s="1148"/>
      <c r="B1032" s="1034"/>
      <c r="C1032" s="1034"/>
      <c r="D1032" s="1034"/>
      <c r="E1032" s="1034"/>
      <c r="F1032" s="1034"/>
      <c r="G1032" s="1034"/>
      <c r="H1032" s="1034"/>
      <c r="I1032" s="1034"/>
      <c r="J1032" s="1034"/>
      <c r="K1032" s="1034"/>
      <c r="L1032" s="1034"/>
      <c r="M1032" s="1034"/>
      <c r="N1032" s="1034"/>
      <c r="O1032" s="1034"/>
      <c r="P1032" s="1034"/>
      <c r="Q1032" s="1034"/>
      <c r="R1032" s="1034"/>
      <c r="S1032" s="1034"/>
      <c r="T1032" s="1034"/>
      <c r="U1032" s="1034"/>
      <c r="V1032" s="1034"/>
      <c r="W1032" s="1034"/>
      <c r="X1032" s="1034"/>
      <c r="Y1032" s="1034"/>
      <c r="Z1032" s="1034"/>
      <c r="AA1032" s="1034"/>
      <c r="AB1032" s="1034"/>
      <c r="AC1032" s="1034"/>
      <c r="AD1032" s="1034"/>
      <c r="AE1032" s="1034"/>
      <c r="AF1032" s="1034"/>
      <c r="AG1032" s="1034"/>
      <c r="AH1032" s="1034"/>
      <c r="AI1032" s="1034"/>
      <c r="AJ1032" s="1034"/>
      <c r="AK1032" s="1034"/>
      <c r="AL1032" s="1034"/>
      <c r="AM1032" s="1034"/>
      <c r="AN1032" s="1034"/>
      <c r="AO1032" s="1034"/>
      <c r="AP1032" s="1034"/>
      <c r="AQ1032" s="1034"/>
      <c r="AR1032" s="1034"/>
      <c r="AS1032" s="1034"/>
      <c r="AT1032" s="1034"/>
      <c r="AU1032" s="1034"/>
      <c r="AV1032" s="1034"/>
      <c r="AW1032" s="1034"/>
      <c r="AX1032" s="1034"/>
      <c r="AY1032" s="1034"/>
      <c r="AZ1032" s="1034"/>
      <c r="BA1032" s="1034"/>
      <c r="BB1032" s="1034"/>
      <c r="BC1032" s="1034"/>
      <c r="BD1032" s="1034"/>
      <c r="BE1032" s="1034"/>
      <c r="BF1032" s="1034"/>
      <c r="BG1032" s="1034"/>
      <c r="BH1032" s="1034"/>
    </row>
    <row r="1033" spans="1:60" s="2" customFormat="1">
      <c r="A1033" s="1148"/>
      <c r="B1033" s="1034"/>
      <c r="C1033" s="1034"/>
      <c r="D1033" s="1034"/>
      <c r="E1033" s="1034"/>
      <c r="F1033" s="1034"/>
      <c r="G1033" s="1034"/>
      <c r="H1033" s="1034"/>
      <c r="I1033" s="1034"/>
      <c r="J1033" s="1034"/>
      <c r="K1033" s="1034"/>
      <c r="L1033" s="1034"/>
      <c r="M1033" s="1034"/>
      <c r="N1033" s="1034"/>
      <c r="O1033" s="1034"/>
      <c r="P1033" s="1034"/>
      <c r="Q1033" s="1034"/>
      <c r="R1033" s="1034"/>
      <c r="S1033" s="1034"/>
      <c r="T1033" s="1034"/>
      <c r="U1033" s="1034"/>
      <c r="V1033" s="1034"/>
      <c r="W1033" s="1034"/>
      <c r="X1033" s="1034"/>
      <c r="Y1033" s="1034"/>
      <c r="Z1033" s="1034"/>
      <c r="AA1033" s="1034"/>
      <c r="AB1033" s="1034"/>
      <c r="AC1033" s="1034"/>
      <c r="AD1033" s="1034"/>
      <c r="AE1033" s="1034"/>
      <c r="AF1033" s="1034"/>
      <c r="AG1033" s="1034"/>
      <c r="AH1033" s="1034"/>
      <c r="AI1033" s="1034"/>
      <c r="AJ1033" s="1034"/>
      <c r="AK1033" s="1034"/>
      <c r="AL1033" s="1034"/>
      <c r="AM1033" s="1034"/>
      <c r="AN1033" s="1034"/>
      <c r="AO1033" s="1034"/>
      <c r="AP1033" s="1034"/>
      <c r="AQ1033" s="1034"/>
      <c r="AR1033" s="1034"/>
      <c r="AS1033" s="1034"/>
      <c r="AT1033" s="1034"/>
      <c r="AU1033" s="1034"/>
      <c r="AV1033" s="1034"/>
      <c r="AW1033" s="1034"/>
      <c r="AX1033" s="1034"/>
      <c r="AY1033" s="1034"/>
      <c r="AZ1033" s="1034"/>
      <c r="BA1033" s="1034"/>
      <c r="BB1033" s="1034"/>
      <c r="BC1033" s="1034"/>
      <c r="BD1033" s="1034"/>
      <c r="BE1033" s="1034"/>
      <c r="BF1033" s="1034"/>
      <c r="BG1033" s="1034"/>
      <c r="BH1033" s="1034"/>
    </row>
    <row r="1034" spans="1:60" s="2" customFormat="1">
      <c r="A1034" s="1148"/>
      <c r="B1034" s="1034"/>
      <c r="C1034" s="1034"/>
      <c r="D1034" s="1034"/>
      <c r="E1034" s="1034"/>
      <c r="F1034" s="1034"/>
      <c r="G1034" s="1034"/>
      <c r="H1034" s="1034"/>
      <c r="I1034" s="1034"/>
      <c r="J1034" s="1034"/>
      <c r="K1034" s="1034"/>
      <c r="L1034" s="1034"/>
      <c r="M1034" s="1034"/>
      <c r="N1034" s="1034"/>
      <c r="O1034" s="1034"/>
      <c r="P1034" s="1034"/>
      <c r="Q1034" s="1034"/>
      <c r="R1034" s="1034"/>
      <c r="S1034" s="1034"/>
      <c r="T1034" s="1034"/>
      <c r="U1034" s="1034"/>
      <c r="V1034" s="1034"/>
      <c r="W1034" s="1034"/>
      <c r="X1034" s="1034"/>
      <c r="Y1034" s="1034"/>
      <c r="Z1034" s="1034"/>
      <c r="AA1034" s="1034"/>
      <c r="AB1034" s="1034"/>
      <c r="AC1034" s="1034"/>
      <c r="AD1034" s="1034"/>
      <c r="AE1034" s="1034"/>
      <c r="AF1034" s="1034"/>
      <c r="AG1034" s="1034"/>
      <c r="AH1034" s="1034"/>
      <c r="AI1034" s="1034"/>
      <c r="AJ1034" s="1034"/>
      <c r="AK1034" s="1034"/>
      <c r="AL1034" s="1034"/>
      <c r="AM1034" s="1034"/>
      <c r="AN1034" s="1034"/>
      <c r="AO1034" s="1034"/>
      <c r="AP1034" s="1034"/>
      <c r="AQ1034" s="1034"/>
      <c r="AR1034" s="1034"/>
      <c r="AS1034" s="1034"/>
      <c r="AT1034" s="1034"/>
      <c r="AU1034" s="1034"/>
      <c r="AV1034" s="1034"/>
      <c r="AW1034" s="1034"/>
      <c r="AX1034" s="1034"/>
      <c r="AY1034" s="1034"/>
      <c r="AZ1034" s="1034"/>
      <c r="BA1034" s="1034"/>
      <c r="BB1034" s="1034"/>
      <c r="BC1034" s="1034"/>
      <c r="BD1034" s="1034"/>
      <c r="BE1034" s="1034"/>
      <c r="BF1034" s="1034"/>
      <c r="BG1034" s="1034"/>
      <c r="BH1034" s="1034"/>
    </row>
    <row r="1035" spans="1:60" s="2" customFormat="1">
      <c r="A1035" s="1148"/>
      <c r="B1035" s="1034"/>
      <c r="C1035" s="1034"/>
      <c r="D1035" s="1034"/>
      <c r="E1035" s="1034"/>
      <c r="F1035" s="1034"/>
      <c r="G1035" s="1034"/>
      <c r="H1035" s="1034"/>
      <c r="I1035" s="1034"/>
      <c r="J1035" s="1034"/>
      <c r="K1035" s="1034"/>
      <c r="L1035" s="1034"/>
      <c r="M1035" s="1034"/>
      <c r="N1035" s="1034"/>
      <c r="O1035" s="1034"/>
      <c r="P1035" s="1034"/>
      <c r="Q1035" s="1034"/>
      <c r="R1035" s="1034"/>
      <c r="S1035" s="1034"/>
      <c r="T1035" s="1034"/>
      <c r="U1035" s="1034"/>
      <c r="V1035" s="1034"/>
      <c r="W1035" s="1034"/>
      <c r="X1035" s="1034"/>
      <c r="Y1035" s="1034"/>
      <c r="Z1035" s="1034"/>
      <c r="AA1035" s="1034"/>
      <c r="AB1035" s="1034"/>
      <c r="AC1035" s="1034"/>
      <c r="AD1035" s="1034"/>
      <c r="AE1035" s="1034"/>
      <c r="AF1035" s="1034"/>
      <c r="AG1035" s="1034"/>
      <c r="AH1035" s="1034"/>
      <c r="AI1035" s="1034"/>
      <c r="AJ1035" s="1034"/>
      <c r="AK1035" s="1034"/>
      <c r="AL1035" s="1034"/>
      <c r="AM1035" s="1034"/>
      <c r="AN1035" s="1034"/>
      <c r="AO1035" s="1034"/>
      <c r="AP1035" s="1034"/>
      <c r="AQ1035" s="1034"/>
      <c r="AR1035" s="1034"/>
      <c r="AS1035" s="1034"/>
      <c r="AT1035" s="1034"/>
      <c r="AU1035" s="1034"/>
      <c r="AV1035" s="1034"/>
      <c r="AW1035" s="1034"/>
      <c r="AX1035" s="1034"/>
      <c r="AY1035" s="1034"/>
      <c r="AZ1035" s="1034"/>
      <c r="BA1035" s="1034"/>
      <c r="BB1035" s="1034"/>
      <c r="BC1035" s="1034"/>
      <c r="BD1035" s="1034"/>
      <c r="BE1035" s="1034"/>
      <c r="BF1035" s="1034"/>
      <c r="BG1035" s="1034"/>
      <c r="BH1035" s="1034"/>
    </row>
    <row r="1036" spans="1:60" s="2" customFormat="1">
      <c r="A1036" s="1148"/>
      <c r="B1036" s="1034"/>
      <c r="C1036" s="1034"/>
      <c r="D1036" s="1034"/>
      <c r="E1036" s="1034"/>
      <c r="F1036" s="1034"/>
      <c r="G1036" s="1034"/>
      <c r="H1036" s="1034"/>
      <c r="I1036" s="1034"/>
      <c r="J1036" s="1034"/>
      <c r="K1036" s="1034"/>
      <c r="L1036" s="1034"/>
      <c r="M1036" s="1034"/>
      <c r="N1036" s="1034"/>
      <c r="O1036" s="1034"/>
      <c r="P1036" s="1034"/>
      <c r="Q1036" s="1034"/>
      <c r="R1036" s="1034"/>
      <c r="S1036" s="1034"/>
      <c r="T1036" s="1034"/>
      <c r="U1036" s="1034"/>
      <c r="V1036" s="1034"/>
      <c r="W1036" s="1034"/>
      <c r="X1036" s="1034"/>
      <c r="Y1036" s="1034"/>
      <c r="Z1036" s="1034"/>
      <c r="AA1036" s="1034"/>
      <c r="AB1036" s="1034"/>
      <c r="AC1036" s="1034"/>
      <c r="AD1036" s="1034"/>
      <c r="AE1036" s="1034"/>
      <c r="AF1036" s="1034"/>
      <c r="AG1036" s="1034"/>
      <c r="AH1036" s="1034"/>
      <c r="AI1036" s="1034"/>
      <c r="AJ1036" s="1034"/>
      <c r="AK1036" s="1034"/>
      <c r="AL1036" s="1034"/>
      <c r="AM1036" s="1034"/>
      <c r="AN1036" s="1034"/>
      <c r="AO1036" s="1034"/>
      <c r="AP1036" s="1034"/>
      <c r="AQ1036" s="1034"/>
      <c r="AR1036" s="1034"/>
      <c r="AS1036" s="1034"/>
      <c r="AT1036" s="1034"/>
      <c r="AU1036" s="1034"/>
      <c r="AV1036" s="1034"/>
      <c r="AW1036" s="1034"/>
      <c r="AX1036" s="1034"/>
      <c r="AY1036" s="1034"/>
      <c r="AZ1036" s="1034"/>
      <c r="BA1036" s="1034"/>
      <c r="BB1036" s="1034"/>
      <c r="BC1036" s="1034"/>
      <c r="BD1036" s="1034"/>
      <c r="BE1036" s="1034"/>
      <c r="BF1036" s="1034"/>
      <c r="BG1036" s="1034"/>
      <c r="BH1036" s="1034"/>
    </row>
    <row r="1037" spans="1:60" s="2" customFormat="1">
      <c r="A1037" s="1148"/>
      <c r="B1037" s="1034"/>
      <c r="C1037" s="1034"/>
      <c r="D1037" s="1034"/>
      <c r="E1037" s="1034"/>
      <c r="F1037" s="1034"/>
      <c r="G1037" s="1034"/>
      <c r="H1037" s="1034"/>
      <c r="I1037" s="1034"/>
      <c r="J1037" s="1034"/>
      <c r="K1037" s="1034"/>
      <c r="L1037" s="1034"/>
      <c r="M1037" s="1034"/>
      <c r="N1037" s="1034"/>
      <c r="O1037" s="1034"/>
      <c r="P1037" s="1034"/>
      <c r="Q1037" s="1034"/>
      <c r="R1037" s="1034"/>
      <c r="S1037" s="1034"/>
      <c r="T1037" s="1034"/>
      <c r="U1037" s="1034"/>
      <c r="V1037" s="1034"/>
      <c r="W1037" s="1034"/>
      <c r="X1037" s="1034"/>
      <c r="Y1037" s="1034"/>
      <c r="Z1037" s="1034"/>
      <c r="AA1037" s="1034"/>
      <c r="AB1037" s="1034"/>
      <c r="AC1037" s="1034"/>
      <c r="AD1037" s="1034"/>
      <c r="AE1037" s="1034"/>
      <c r="AF1037" s="1034"/>
      <c r="AG1037" s="1034"/>
      <c r="AH1037" s="1034"/>
      <c r="AI1037" s="1034"/>
      <c r="AJ1037" s="1034"/>
      <c r="AK1037" s="1034"/>
      <c r="AL1037" s="1034"/>
      <c r="AM1037" s="1034"/>
      <c r="AN1037" s="1034"/>
      <c r="AO1037" s="1034"/>
      <c r="AP1037" s="1034"/>
      <c r="AQ1037" s="1034"/>
      <c r="AR1037" s="1034"/>
      <c r="AS1037" s="1034"/>
      <c r="AT1037" s="1034"/>
      <c r="AU1037" s="1034"/>
      <c r="AV1037" s="1034"/>
      <c r="AW1037" s="1034"/>
      <c r="AX1037" s="1034"/>
      <c r="AY1037" s="1034"/>
      <c r="AZ1037" s="1034"/>
      <c r="BA1037" s="1034"/>
      <c r="BB1037" s="1034"/>
      <c r="BC1037" s="1034"/>
      <c r="BD1037" s="1034"/>
      <c r="BE1037" s="1034"/>
      <c r="BF1037" s="1034"/>
      <c r="BG1037" s="1034"/>
      <c r="BH1037" s="1034"/>
    </row>
    <row r="1038" spans="1:60" s="2" customFormat="1">
      <c r="A1038" s="1148"/>
      <c r="B1038" s="1034"/>
      <c r="C1038" s="1034"/>
      <c r="D1038" s="1034"/>
      <c r="E1038" s="1034"/>
      <c r="F1038" s="1034"/>
      <c r="G1038" s="1034"/>
      <c r="H1038" s="1034"/>
      <c r="I1038" s="1034"/>
      <c r="J1038" s="1034"/>
      <c r="K1038" s="1034"/>
      <c r="L1038" s="1034"/>
      <c r="M1038" s="1034"/>
      <c r="N1038" s="1034"/>
      <c r="O1038" s="1034"/>
      <c r="P1038" s="1034"/>
      <c r="Q1038" s="1034"/>
      <c r="R1038" s="1034"/>
      <c r="S1038" s="1034"/>
      <c r="T1038" s="1034"/>
      <c r="U1038" s="1034"/>
      <c r="V1038" s="1034"/>
      <c r="W1038" s="1034"/>
      <c r="X1038" s="1034"/>
      <c r="Y1038" s="1034"/>
      <c r="Z1038" s="1034"/>
      <c r="AA1038" s="1034"/>
      <c r="AB1038" s="1034"/>
      <c r="AC1038" s="1034"/>
      <c r="AD1038" s="1034"/>
      <c r="AE1038" s="1034"/>
      <c r="AF1038" s="1034"/>
      <c r="AG1038" s="1034"/>
      <c r="AH1038" s="1034"/>
      <c r="AI1038" s="1034"/>
      <c r="AJ1038" s="1034"/>
      <c r="AK1038" s="1034"/>
      <c r="AL1038" s="1034"/>
      <c r="AM1038" s="1034"/>
      <c r="AN1038" s="1034"/>
      <c r="AO1038" s="1034"/>
      <c r="AP1038" s="1034"/>
      <c r="AQ1038" s="1034"/>
      <c r="AR1038" s="1034"/>
      <c r="AS1038" s="1034"/>
      <c r="AT1038" s="1034"/>
      <c r="AU1038" s="1034"/>
      <c r="AV1038" s="1034"/>
      <c r="AW1038" s="1034"/>
      <c r="AX1038" s="1034"/>
      <c r="AY1038" s="1034"/>
      <c r="AZ1038" s="1034"/>
      <c r="BA1038" s="1034"/>
      <c r="BB1038" s="1034"/>
      <c r="BC1038" s="1034"/>
      <c r="BD1038" s="1034"/>
      <c r="BE1038" s="1034"/>
      <c r="BF1038" s="1034"/>
      <c r="BG1038" s="1034"/>
      <c r="BH1038" s="1034"/>
    </row>
    <row r="1039" spans="1:60" s="2" customFormat="1">
      <c r="A1039" s="1148"/>
      <c r="B1039" s="1034"/>
      <c r="C1039" s="1034"/>
      <c r="D1039" s="1034"/>
      <c r="E1039" s="1034"/>
      <c r="F1039" s="1034"/>
      <c r="G1039" s="1034"/>
      <c r="H1039" s="1034"/>
      <c r="I1039" s="1034"/>
      <c r="J1039" s="1034"/>
      <c r="K1039" s="1034"/>
      <c r="L1039" s="1034"/>
      <c r="M1039" s="1034"/>
      <c r="N1039" s="1034"/>
      <c r="O1039" s="1034"/>
      <c r="P1039" s="1034"/>
      <c r="Q1039" s="1034"/>
      <c r="R1039" s="1034"/>
      <c r="S1039" s="1034"/>
      <c r="T1039" s="1034"/>
      <c r="U1039" s="1034"/>
      <c r="V1039" s="1034"/>
      <c r="W1039" s="1034"/>
      <c r="X1039" s="1034"/>
      <c r="Y1039" s="1034"/>
      <c r="Z1039" s="1034"/>
      <c r="AA1039" s="1034"/>
      <c r="AB1039" s="1034"/>
      <c r="AC1039" s="1034"/>
      <c r="AD1039" s="1034"/>
      <c r="AE1039" s="1034"/>
      <c r="AF1039" s="1034"/>
      <c r="AG1039" s="1034"/>
      <c r="AH1039" s="1034"/>
      <c r="AI1039" s="1034"/>
      <c r="AJ1039" s="1034"/>
      <c r="AK1039" s="1034"/>
      <c r="AL1039" s="1034"/>
      <c r="AM1039" s="1034"/>
      <c r="AN1039" s="1034"/>
      <c r="AO1039" s="1034"/>
      <c r="AP1039" s="1034"/>
      <c r="AQ1039" s="1034"/>
      <c r="AR1039" s="1034"/>
      <c r="AS1039" s="1034"/>
      <c r="AT1039" s="1034"/>
      <c r="AU1039" s="1034"/>
      <c r="AV1039" s="1034"/>
      <c r="AW1039" s="1034"/>
      <c r="AX1039" s="1034"/>
      <c r="AY1039" s="1034"/>
      <c r="AZ1039" s="1034"/>
      <c r="BA1039" s="1034"/>
      <c r="BB1039" s="1034"/>
      <c r="BC1039" s="1034"/>
      <c r="BD1039" s="1034"/>
      <c r="BE1039" s="1034"/>
      <c r="BF1039" s="1034"/>
      <c r="BG1039" s="1034"/>
      <c r="BH1039" s="1034"/>
    </row>
    <row r="1040" spans="1:60" s="2" customFormat="1">
      <c r="A1040" s="1148"/>
      <c r="B1040" s="1034"/>
      <c r="C1040" s="1034"/>
      <c r="D1040" s="1034"/>
      <c r="E1040" s="1034"/>
      <c r="F1040" s="1034"/>
      <c r="G1040" s="1034"/>
      <c r="H1040" s="1034"/>
      <c r="I1040" s="1034"/>
      <c r="J1040" s="1034"/>
      <c r="K1040" s="1034"/>
      <c r="L1040" s="1034"/>
      <c r="M1040" s="1034"/>
      <c r="N1040" s="1034"/>
      <c r="O1040" s="1034"/>
      <c r="P1040" s="1034"/>
      <c r="Q1040" s="1034"/>
      <c r="R1040" s="1034"/>
      <c r="S1040" s="1034"/>
      <c r="T1040" s="1034"/>
      <c r="U1040" s="1034"/>
      <c r="V1040" s="1034"/>
      <c r="W1040" s="1034"/>
      <c r="X1040" s="1034"/>
      <c r="Y1040" s="1034"/>
      <c r="Z1040" s="1034"/>
      <c r="AA1040" s="1034"/>
      <c r="AB1040" s="1034"/>
      <c r="AC1040" s="1034"/>
      <c r="AD1040" s="1034"/>
      <c r="AE1040" s="1034"/>
      <c r="AF1040" s="1034"/>
      <c r="AG1040" s="1034"/>
      <c r="AH1040" s="1034"/>
      <c r="AI1040" s="1034"/>
      <c r="AJ1040" s="1034"/>
      <c r="AK1040" s="1034"/>
      <c r="AL1040" s="1034"/>
      <c r="AM1040" s="1034"/>
      <c r="AN1040" s="1034"/>
      <c r="AO1040" s="1034"/>
      <c r="AP1040" s="1034"/>
      <c r="AQ1040" s="1034"/>
      <c r="AR1040" s="1034"/>
      <c r="AS1040" s="1034"/>
      <c r="AT1040" s="1034"/>
      <c r="AU1040" s="1034"/>
      <c r="AV1040" s="1034"/>
      <c r="AW1040" s="1034"/>
      <c r="AX1040" s="1034"/>
      <c r="AY1040" s="1034"/>
      <c r="AZ1040" s="1034"/>
      <c r="BA1040" s="1034"/>
      <c r="BB1040" s="1034"/>
      <c r="BC1040" s="1034"/>
      <c r="BD1040" s="1034"/>
      <c r="BE1040" s="1034"/>
      <c r="BF1040" s="1034"/>
      <c r="BG1040" s="1034"/>
      <c r="BH1040" s="1034"/>
    </row>
    <row r="1041" spans="1:60" s="2" customFormat="1">
      <c r="A1041" s="1148"/>
      <c r="B1041" s="1034"/>
      <c r="C1041" s="1034"/>
      <c r="D1041" s="1034"/>
      <c r="E1041" s="1034"/>
      <c r="F1041" s="1034"/>
      <c r="G1041" s="1034"/>
      <c r="H1041" s="1034"/>
      <c r="I1041" s="1034"/>
      <c r="J1041" s="1034"/>
      <c r="K1041" s="1034"/>
      <c r="L1041" s="1034"/>
      <c r="M1041" s="1034"/>
      <c r="N1041" s="1034"/>
      <c r="O1041" s="1034"/>
      <c r="P1041" s="1034"/>
      <c r="Q1041" s="1034"/>
      <c r="R1041" s="1034"/>
      <c r="S1041" s="1034"/>
      <c r="T1041" s="1034"/>
      <c r="U1041" s="1034"/>
      <c r="V1041" s="1034"/>
      <c r="W1041" s="1034"/>
      <c r="X1041" s="1034"/>
      <c r="Y1041" s="1034"/>
      <c r="Z1041" s="1034"/>
      <c r="AA1041" s="1034"/>
      <c r="AB1041" s="1034"/>
      <c r="AC1041" s="1034"/>
      <c r="AD1041" s="1034"/>
      <c r="AE1041" s="1034"/>
      <c r="AF1041" s="1034"/>
      <c r="AG1041" s="1034"/>
      <c r="AH1041" s="1034"/>
      <c r="AI1041" s="1034"/>
      <c r="AJ1041" s="1034"/>
      <c r="AK1041" s="1034"/>
      <c r="AL1041" s="1034"/>
      <c r="AM1041" s="1034"/>
      <c r="AN1041" s="1034"/>
      <c r="AO1041" s="1034"/>
      <c r="AP1041" s="1034"/>
      <c r="AQ1041" s="1034"/>
      <c r="AR1041" s="1034"/>
      <c r="AS1041" s="1034"/>
      <c r="AT1041" s="1034"/>
      <c r="AU1041" s="1034"/>
      <c r="AV1041" s="1034"/>
      <c r="AW1041" s="1034"/>
      <c r="AX1041" s="1034"/>
      <c r="AY1041" s="1034"/>
      <c r="AZ1041" s="1034"/>
      <c r="BA1041" s="1034"/>
      <c r="BB1041" s="1034"/>
      <c r="BC1041" s="1034"/>
      <c r="BD1041" s="1034"/>
      <c r="BE1041" s="1034"/>
      <c r="BF1041" s="1034"/>
      <c r="BG1041" s="1034"/>
      <c r="BH1041" s="1034"/>
    </row>
    <row r="1042" spans="1:60" s="2" customFormat="1">
      <c r="A1042" s="1148"/>
      <c r="B1042" s="1034"/>
      <c r="C1042" s="1034"/>
      <c r="D1042" s="1034"/>
      <c r="E1042" s="1034"/>
      <c r="F1042" s="1034"/>
      <c r="G1042" s="1034"/>
      <c r="H1042" s="1034"/>
      <c r="I1042" s="1034"/>
      <c r="J1042" s="1034"/>
      <c r="K1042" s="1034"/>
      <c r="L1042" s="1034"/>
      <c r="M1042" s="1034"/>
      <c r="N1042" s="1034"/>
      <c r="O1042" s="1034"/>
      <c r="P1042" s="1034"/>
      <c r="Q1042" s="1034"/>
      <c r="R1042" s="1034"/>
      <c r="S1042" s="1034"/>
      <c r="T1042" s="1034"/>
      <c r="U1042" s="1034"/>
      <c r="V1042" s="1034"/>
      <c r="W1042" s="1034"/>
      <c r="X1042" s="1034"/>
      <c r="Y1042" s="1034"/>
      <c r="Z1042" s="1034"/>
      <c r="AA1042" s="1034"/>
      <c r="AB1042" s="1034"/>
      <c r="AC1042" s="1034"/>
      <c r="AD1042" s="1034"/>
      <c r="AE1042" s="1034"/>
      <c r="AF1042" s="1034"/>
      <c r="AG1042" s="1034"/>
      <c r="AH1042" s="1034"/>
      <c r="AI1042" s="1034"/>
      <c r="AJ1042" s="1034"/>
      <c r="AK1042" s="1034"/>
      <c r="AL1042" s="1034"/>
      <c r="AM1042" s="1034"/>
      <c r="AN1042" s="1034"/>
      <c r="AO1042" s="1034"/>
      <c r="AP1042" s="1034"/>
      <c r="AQ1042" s="1034"/>
      <c r="AR1042" s="1034"/>
      <c r="AS1042" s="1034"/>
      <c r="AT1042" s="1034"/>
      <c r="AU1042" s="1034"/>
      <c r="AV1042" s="1034"/>
      <c r="AW1042" s="1034"/>
      <c r="AX1042" s="1034"/>
      <c r="AY1042" s="1034"/>
      <c r="AZ1042" s="1034"/>
      <c r="BA1042" s="1034"/>
      <c r="BB1042" s="1034"/>
      <c r="BC1042" s="1034"/>
      <c r="BD1042" s="1034"/>
      <c r="BE1042" s="1034"/>
      <c r="BF1042" s="1034"/>
      <c r="BG1042" s="1034"/>
      <c r="BH1042" s="1034"/>
    </row>
    <row r="1043" spans="1:60" s="2" customFormat="1">
      <c r="A1043" s="1148"/>
      <c r="B1043" s="1034"/>
      <c r="C1043" s="1034"/>
      <c r="D1043" s="1034"/>
      <c r="E1043" s="1034"/>
      <c r="F1043" s="1034"/>
      <c r="G1043" s="1034"/>
      <c r="H1043" s="1034"/>
      <c r="I1043" s="1034"/>
      <c r="J1043" s="1034"/>
      <c r="K1043" s="1034"/>
      <c r="L1043" s="1034"/>
      <c r="M1043" s="1034"/>
      <c r="N1043" s="1034"/>
      <c r="O1043" s="1034"/>
      <c r="P1043" s="1034"/>
      <c r="Q1043" s="1034"/>
      <c r="R1043" s="1034"/>
      <c r="S1043" s="1034"/>
      <c r="T1043" s="1034"/>
      <c r="U1043" s="1034"/>
      <c r="V1043" s="1034"/>
      <c r="W1043" s="1034"/>
      <c r="X1043" s="1034"/>
      <c r="Y1043" s="1034"/>
      <c r="Z1043" s="1034"/>
      <c r="AA1043" s="1034"/>
      <c r="AB1043" s="1034"/>
      <c r="AC1043" s="1034"/>
      <c r="AD1043" s="1034"/>
      <c r="AE1043" s="1034"/>
      <c r="AF1043" s="1034"/>
      <c r="AG1043" s="1034"/>
      <c r="AH1043" s="1034"/>
      <c r="AI1043" s="1034"/>
      <c r="AJ1043" s="1034"/>
      <c r="AK1043" s="1034"/>
      <c r="AL1043" s="1034"/>
      <c r="AM1043" s="1034"/>
      <c r="AN1043" s="1034"/>
      <c r="AO1043" s="1034"/>
      <c r="AP1043" s="1034"/>
      <c r="AQ1043" s="1034"/>
      <c r="AR1043" s="1034"/>
      <c r="AS1043" s="1034"/>
      <c r="AT1043" s="1034"/>
      <c r="AU1043" s="1034"/>
      <c r="AV1043" s="1034"/>
      <c r="AW1043" s="1034"/>
      <c r="AX1043" s="1034"/>
      <c r="AY1043" s="1034"/>
      <c r="AZ1043" s="1034"/>
      <c r="BA1043" s="1034"/>
      <c r="BB1043" s="1034"/>
      <c r="BC1043" s="1034"/>
      <c r="BD1043" s="1034"/>
      <c r="BE1043" s="1034"/>
      <c r="BF1043" s="1034"/>
      <c r="BG1043" s="1034"/>
      <c r="BH1043" s="1034"/>
    </row>
    <row r="1044" spans="1:60" s="2" customFormat="1">
      <c r="A1044" s="1148"/>
      <c r="B1044" s="1034"/>
      <c r="C1044" s="1034"/>
      <c r="D1044" s="1034"/>
      <c r="E1044" s="1034"/>
      <c r="F1044" s="1034"/>
      <c r="G1044" s="1034"/>
      <c r="H1044" s="1034"/>
      <c r="I1044" s="1034"/>
      <c r="J1044" s="1034"/>
      <c r="K1044" s="1034"/>
      <c r="L1044" s="1034"/>
      <c r="M1044" s="1034"/>
      <c r="N1044" s="1034"/>
      <c r="O1044" s="1034"/>
      <c r="P1044" s="1034"/>
      <c r="Q1044" s="1034"/>
      <c r="R1044" s="1034"/>
      <c r="S1044" s="1034"/>
      <c r="T1044" s="1034"/>
      <c r="U1044" s="1034"/>
      <c r="V1044" s="1034"/>
      <c r="W1044" s="1034"/>
      <c r="X1044" s="1034"/>
      <c r="Y1044" s="1034"/>
      <c r="Z1044" s="1034"/>
      <c r="AA1044" s="1034"/>
      <c r="AB1044" s="1034"/>
      <c r="AC1044" s="1034"/>
      <c r="AD1044" s="1034"/>
      <c r="AE1044" s="1034"/>
      <c r="AF1044" s="1034"/>
      <c r="AG1044" s="1034"/>
      <c r="AH1044" s="1034"/>
      <c r="AI1044" s="1034"/>
      <c r="AJ1044" s="1034"/>
      <c r="AK1044" s="1034"/>
      <c r="AL1044" s="1034"/>
      <c r="AM1044" s="1034"/>
      <c r="AN1044" s="1034"/>
      <c r="AO1044" s="1034"/>
      <c r="AP1044" s="1034"/>
      <c r="AQ1044" s="1034"/>
      <c r="AR1044" s="1034"/>
      <c r="AS1044" s="1034"/>
      <c r="AT1044" s="1034"/>
      <c r="AU1044" s="1034"/>
      <c r="AV1044" s="1034"/>
      <c r="AW1044" s="1034"/>
      <c r="AX1044" s="1034"/>
      <c r="AY1044" s="1034"/>
      <c r="AZ1044" s="1034"/>
      <c r="BA1044" s="1034"/>
      <c r="BB1044" s="1034"/>
      <c r="BC1044" s="1034"/>
      <c r="BD1044" s="1034"/>
      <c r="BE1044" s="1034"/>
      <c r="BF1044" s="1034"/>
      <c r="BG1044" s="1034"/>
      <c r="BH1044" s="1034"/>
    </row>
    <row r="1045" spans="1:60" s="2" customFormat="1">
      <c r="A1045" s="1148"/>
      <c r="B1045" s="1034"/>
      <c r="C1045" s="1034"/>
      <c r="D1045" s="1034"/>
      <c r="E1045" s="1034"/>
      <c r="F1045" s="1034"/>
      <c r="G1045" s="1034"/>
      <c r="H1045" s="1034"/>
      <c r="I1045" s="1034"/>
      <c r="J1045" s="1034"/>
      <c r="K1045" s="1034"/>
      <c r="L1045" s="1034"/>
      <c r="M1045" s="1034"/>
      <c r="N1045" s="1034"/>
      <c r="O1045" s="1034"/>
      <c r="P1045" s="1034"/>
      <c r="Q1045" s="1034"/>
      <c r="R1045" s="1034"/>
      <c r="S1045" s="1034"/>
      <c r="T1045" s="1034"/>
      <c r="U1045" s="1034"/>
      <c r="V1045" s="1034"/>
      <c r="W1045" s="1034"/>
      <c r="X1045" s="1034"/>
      <c r="Y1045" s="1034"/>
      <c r="Z1045" s="1034"/>
      <c r="AA1045" s="1034"/>
      <c r="AB1045" s="1034"/>
      <c r="AC1045" s="1034"/>
      <c r="AD1045" s="1034"/>
      <c r="AE1045" s="1034"/>
      <c r="AF1045" s="1034"/>
      <c r="AG1045" s="1034"/>
      <c r="AH1045" s="1034"/>
      <c r="AI1045" s="1034"/>
      <c r="AJ1045" s="1034"/>
      <c r="AK1045" s="1034"/>
      <c r="AL1045" s="1034"/>
      <c r="AM1045" s="1034"/>
      <c r="AN1045" s="1034"/>
      <c r="AO1045" s="1034"/>
      <c r="AP1045" s="1034"/>
      <c r="AQ1045" s="1034"/>
      <c r="AR1045" s="1034"/>
      <c r="AS1045" s="1034"/>
      <c r="AT1045" s="1034"/>
      <c r="AU1045" s="1034"/>
      <c r="AV1045" s="1034"/>
      <c r="AW1045" s="1034"/>
      <c r="AX1045" s="1034"/>
      <c r="AY1045" s="1034"/>
      <c r="AZ1045" s="1034"/>
      <c r="BA1045" s="1034"/>
      <c r="BB1045" s="1034"/>
      <c r="BC1045" s="1034"/>
      <c r="BD1045" s="1034"/>
      <c r="BE1045" s="1034"/>
      <c r="BF1045" s="1034"/>
      <c r="BG1045" s="1034"/>
      <c r="BH1045" s="1034"/>
    </row>
    <row r="1046" spans="1:60" s="2" customFormat="1">
      <c r="A1046" s="1148"/>
      <c r="B1046" s="1034"/>
      <c r="C1046" s="1034"/>
      <c r="D1046" s="1034"/>
      <c r="E1046" s="1034"/>
      <c r="F1046" s="1034"/>
      <c r="G1046" s="1034"/>
      <c r="H1046" s="1034"/>
      <c r="I1046" s="1034"/>
      <c r="J1046" s="1034"/>
      <c r="K1046" s="1034"/>
      <c r="L1046" s="1034"/>
      <c r="M1046" s="1034"/>
      <c r="N1046" s="1034"/>
      <c r="O1046" s="1034"/>
      <c r="P1046" s="1034"/>
      <c r="Q1046" s="1034"/>
      <c r="R1046" s="1034"/>
      <c r="S1046" s="1034"/>
      <c r="T1046" s="1034"/>
      <c r="U1046" s="1034"/>
      <c r="V1046" s="1034"/>
      <c r="W1046" s="1034"/>
      <c r="X1046" s="1034"/>
      <c r="Y1046" s="1034"/>
      <c r="Z1046" s="1034"/>
      <c r="AA1046" s="1034"/>
      <c r="AB1046" s="1034"/>
      <c r="AC1046" s="1034"/>
      <c r="AD1046" s="1034"/>
      <c r="AE1046" s="1034"/>
      <c r="AF1046" s="1034"/>
      <c r="AG1046" s="1034"/>
      <c r="AH1046" s="1034"/>
      <c r="AI1046" s="1034"/>
      <c r="AJ1046" s="1034"/>
      <c r="AK1046" s="1034"/>
      <c r="AL1046" s="1034"/>
      <c r="AM1046" s="1034"/>
      <c r="AN1046" s="1034"/>
      <c r="AO1046" s="1034"/>
      <c r="AP1046" s="1034"/>
      <c r="AQ1046" s="1034"/>
      <c r="AR1046" s="1034"/>
      <c r="AS1046" s="1034"/>
      <c r="AT1046" s="1034"/>
      <c r="AU1046" s="1034"/>
      <c r="AV1046" s="1034"/>
      <c r="AW1046" s="1034"/>
      <c r="AX1046" s="1034"/>
      <c r="AY1046" s="1034"/>
      <c r="AZ1046" s="1034"/>
      <c r="BA1046" s="1034"/>
      <c r="BB1046" s="1034"/>
      <c r="BC1046" s="1034"/>
      <c r="BD1046" s="1034"/>
      <c r="BE1046" s="1034"/>
      <c r="BF1046" s="1034"/>
      <c r="BG1046" s="1034"/>
      <c r="BH1046" s="1034"/>
    </row>
    <row r="1047" spans="1:60" s="2" customFormat="1">
      <c r="A1047" s="1148"/>
      <c r="B1047" s="1034"/>
      <c r="C1047" s="1034"/>
      <c r="D1047" s="1034"/>
      <c r="E1047" s="1034"/>
      <c r="F1047" s="1034"/>
      <c r="G1047" s="1034"/>
      <c r="H1047" s="1034"/>
      <c r="I1047" s="1034"/>
      <c r="J1047" s="1034"/>
      <c r="K1047" s="1034"/>
      <c r="L1047" s="1034"/>
      <c r="M1047" s="1034"/>
      <c r="N1047" s="1034"/>
      <c r="O1047" s="1034"/>
      <c r="P1047" s="1034"/>
      <c r="Q1047" s="1034"/>
      <c r="R1047" s="1034"/>
      <c r="S1047" s="1034"/>
      <c r="T1047" s="1034"/>
      <c r="U1047" s="1034"/>
      <c r="V1047" s="1034"/>
      <c r="W1047" s="1034"/>
      <c r="X1047" s="1034"/>
      <c r="Y1047" s="1034"/>
      <c r="Z1047" s="1034"/>
      <c r="AA1047" s="1034"/>
      <c r="AB1047" s="1034"/>
      <c r="AC1047" s="1034"/>
      <c r="AD1047" s="1034"/>
      <c r="AE1047" s="1034"/>
      <c r="AF1047" s="1034"/>
      <c r="AG1047" s="1034"/>
      <c r="AH1047" s="1034"/>
      <c r="AI1047" s="1034"/>
      <c r="AJ1047" s="1034"/>
      <c r="AK1047" s="1034"/>
      <c r="AL1047" s="1034"/>
      <c r="AM1047" s="1034"/>
      <c r="AN1047" s="1034"/>
      <c r="AO1047" s="1034"/>
      <c r="AP1047" s="1034"/>
      <c r="AQ1047" s="1034"/>
      <c r="AR1047" s="1034"/>
      <c r="AS1047" s="1034"/>
      <c r="AT1047" s="1034"/>
      <c r="AU1047" s="1034"/>
      <c r="AV1047" s="1034"/>
      <c r="AW1047" s="1034"/>
      <c r="AX1047" s="1034"/>
      <c r="AY1047" s="1034"/>
      <c r="AZ1047" s="1034"/>
      <c r="BA1047" s="1034"/>
      <c r="BB1047" s="1034"/>
      <c r="BC1047" s="1034"/>
      <c r="BD1047" s="1034"/>
      <c r="BE1047" s="1034"/>
      <c r="BF1047" s="1034"/>
      <c r="BG1047" s="1034"/>
      <c r="BH1047" s="1034"/>
    </row>
    <row r="1048" spans="1:60" s="2" customFormat="1">
      <c r="A1048" s="1148"/>
      <c r="B1048" s="1034"/>
      <c r="C1048" s="1034"/>
      <c r="D1048" s="1034"/>
      <c r="E1048" s="1034"/>
      <c r="F1048" s="1034"/>
      <c r="G1048" s="1034"/>
      <c r="H1048" s="1034"/>
      <c r="I1048" s="1034"/>
      <c r="J1048" s="1034"/>
      <c r="K1048" s="1034"/>
      <c r="L1048" s="1034"/>
      <c r="M1048" s="1034"/>
      <c r="N1048" s="1034"/>
      <c r="O1048" s="1034"/>
      <c r="P1048" s="1034"/>
      <c r="Q1048" s="1034"/>
      <c r="R1048" s="1034"/>
      <c r="S1048" s="1034"/>
      <c r="T1048" s="1034"/>
      <c r="U1048" s="1034"/>
      <c r="V1048" s="1034"/>
      <c r="W1048" s="1034"/>
      <c r="X1048" s="1034"/>
      <c r="Y1048" s="1034"/>
      <c r="Z1048" s="1034"/>
      <c r="AA1048" s="1034"/>
      <c r="AB1048" s="1034"/>
      <c r="AC1048" s="1034"/>
      <c r="AD1048" s="1034"/>
      <c r="AE1048" s="1034"/>
      <c r="AF1048" s="1034"/>
      <c r="AG1048" s="1034"/>
      <c r="AH1048" s="1034"/>
      <c r="AI1048" s="1034"/>
      <c r="AJ1048" s="1034"/>
      <c r="AK1048" s="1034"/>
      <c r="AL1048" s="1034"/>
      <c r="AM1048" s="1034"/>
      <c r="AN1048" s="1034"/>
      <c r="AO1048" s="1034"/>
      <c r="AP1048" s="1034"/>
      <c r="AQ1048" s="1034"/>
      <c r="AR1048" s="1034"/>
      <c r="AS1048" s="1034"/>
      <c r="AT1048" s="1034"/>
      <c r="AU1048" s="1034"/>
      <c r="AV1048" s="1034"/>
      <c r="AW1048" s="1034"/>
      <c r="AX1048" s="1034"/>
      <c r="AY1048" s="1034"/>
      <c r="AZ1048" s="1034"/>
      <c r="BA1048" s="1034"/>
      <c r="BB1048" s="1034"/>
      <c r="BC1048" s="1034"/>
      <c r="BD1048" s="1034"/>
      <c r="BE1048" s="1034"/>
      <c r="BF1048" s="1034"/>
      <c r="BG1048" s="1034"/>
      <c r="BH1048" s="1034"/>
    </row>
    <row r="1049" spans="1:60" s="2" customFormat="1">
      <c r="A1049" s="1148"/>
      <c r="B1049" s="1034"/>
      <c r="C1049" s="1034"/>
      <c r="D1049" s="1034"/>
      <c r="E1049" s="1034"/>
      <c r="F1049" s="1034"/>
      <c r="G1049" s="1034"/>
      <c r="H1049" s="1034"/>
      <c r="I1049" s="1034"/>
      <c r="J1049" s="1034"/>
      <c r="K1049" s="1034"/>
      <c r="L1049" s="1034"/>
      <c r="M1049" s="1034"/>
      <c r="N1049" s="1034"/>
      <c r="O1049" s="1034"/>
      <c r="P1049" s="1034"/>
      <c r="Q1049" s="1034"/>
      <c r="R1049" s="1034"/>
      <c r="S1049" s="1034"/>
      <c r="T1049" s="1034"/>
      <c r="U1049" s="1034"/>
      <c r="V1049" s="1034"/>
      <c r="W1049" s="1034"/>
      <c r="X1049" s="1034"/>
      <c r="Y1049" s="1034"/>
      <c r="Z1049" s="1034"/>
      <c r="AA1049" s="1034"/>
      <c r="AB1049" s="1034"/>
      <c r="AC1049" s="1034"/>
      <c r="AD1049" s="1034"/>
      <c r="AE1049" s="1034"/>
      <c r="AF1049" s="1034"/>
      <c r="AG1049" s="1034"/>
      <c r="AH1049" s="1034"/>
      <c r="AI1049" s="1034"/>
      <c r="AJ1049" s="1034"/>
      <c r="AK1049" s="1034"/>
      <c r="AL1049" s="1034"/>
      <c r="AM1049" s="1034"/>
      <c r="AN1049" s="1034"/>
      <c r="AO1049" s="1034"/>
      <c r="AP1049" s="1034"/>
      <c r="AQ1049" s="1034"/>
      <c r="AR1049" s="1034"/>
      <c r="AS1049" s="1034"/>
      <c r="AT1049" s="1034"/>
      <c r="AU1049" s="1034"/>
      <c r="AV1049" s="1034"/>
      <c r="AW1049" s="1034"/>
      <c r="AX1049" s="1034"/>
      <c r="AY1049" s="1034"/>
      <c r="AZ1049" s="1034"/>
      <c r="BA1049" s="1034"/>
      <c r="BB1049" s="1034"/>
      <c r="BC1049" s="1034"/>
      <c r="BD1049" s="1034"/>
      <c r="BE1049" s="1034"/>
      <c r="BF1049" s="1034"/>
      <c r="BG1049" s="1034"/>
      <c r="BH1049" s="1034"/>
    </row>
    <row r="1050" spans="1:60" s="2" customFormat="1">
      <c r="A1050" s="1148"/>
      <c r="B1050" s="1034"/>
      <c r="C1050" s="1034"/>
      <c r="D1050" s="1034"/>
      <c r="E1050" s="1034"/>
      <c r="F1050" s="1034"/>
      <c r="G1050" s="1034"/>
      <c r="H1050" s="1034"/>
      <c r="I1050" s="1034"/>
      <c r="J1050" s="1034"/>
      <c r="K1050" s="1034"/>
      <c r="L1050" s="1034"/>
      <c r="M1050" s="1034"/>
      <c r="N1050" s="1034"/>
      <c r="O1050" s="1034"/>
      <c r="P1050" s="1034"/>
      <c r="Q1050" s="1034"/>
      <c r="R1050" s="1034"/>
      <c r="S1050" s="1034"/>
      <c r="T1050" s="1034"/>
      <c r="U1050" s="1034"/>
      <c r="V1050" s="1034"/>
      <c r="W1050" s="1034"/>
      <c r="X1050" s="1034"/>
      <c r="Y1050" s="1034"/>
      <c r="Z1050" s="1034"/>
      <c r="AA1050" s="1034"/>
      <c r="AB1050" s="1034"/>
      <c r="AC1050" s="1034"/>
      <c r="AD1050" s="1034"/>
      <c r="AE1050" s="1034"/>
      <c r="AF1050" s="1034"/>
      <c r="AG1050" s="1034"/>
      <c r="AH1050" s="1034"/>
      <c r="AI1050" s="1034"/>
      <c r="AJ1050" s="1034"/>
      <c r="AK1050" s="1034"/>
      <c r="AL1050" s="1034"/>
      <c r="AM1050" s="1034"/>
      <c r="AN1050" s="1034"/>
      <c r="AO1050" s="1034"/>
      <c r="AP1050" s="1034"/>
      <c r="AQ1050" s="1034"/>
      <c r="AR1050" s="1034"/>
      <c r="AS1050" s="1034"/>
      <c r="AT1050" s="1034"/>
      <c r="AU1050" s="1034"/>
      <c r="AV1050" s="1034"/>
      <c r="AW1050" s="1034"/>
      <c r="AX1050" s="1034"/>
      <c r="AY1050" s="1034"/>
      <c r="AZ1050" s="1034"/>
      <c r="BA1050" s="1034"/>
      <c r="BB1050" s="1034"/>
      <c r="BC1050" s="1034"/>
      <c r="BD1050" s="1034"/>
      <c r="BE1050" s="1034"/>
      <c r="BF1050" s="1034"/>
      <c r="BG1050" s="1034"/>
      <c r="BH1050" s="1034"/>
    </row>
    <row r="1051" spans="1:60" s="2" customFormat="1">
      <c r="A1051" s="1148"/>
      <c r="B1051" s="1034"/>
      <c r="C1051" s="1034"/>
      <c r="D1051" s="1034"/>
      <c r="E1051" s="1034"/>
      <c r="F1051" s="1034"/>
      <c r="G1051" s="1034"/>
      <c r="H1051" s="1034"/>
      <c r="I1051" s="1034"/>
      <c r="J1051" s="1034"/>
      <c r="K1051" s="1034"/>
      <c r="L1051" s="1034"/>
      <c r="M1051" s="1034"/>
      <c r="N1051" s="1034"/>
      <c r="O1051" s="1034"/>
      <c r="P1051" s="1034"/>
      <c r="Q1051" s="1034"/>
      <c r="R1051" s="1034"/>
      <c r="S1051" s="1034"/>
      <c r="T1051" s="1034"/>
      <c r="U1051" s="1034"/>
      <c r="V1051" s="1034"/>
      <c r="W1051" s="1034"/>
      <c r="X1051" s="1034"/>
      <c r="Y1051" s="1034"/>
      <c r="Z1051" s="1034"/>
      <c r="AA1051" s="1034"/>
      <c r="AB1051" s="1034"/>
      <c r="AC1051" s="1034"/>
      <c r="AD1051" s="1034"/>
      <c r="AE1051" s="1034"/>
      <c r="AF1051" s="1034"/>
      <c r="AG1051" s="1034"/>
      <c r="AH1051" s="1034"/>
      <c r="AI1051" s="1034"/>
      <c r="AJ1051" s="1034"/>
      <c r="AK1051" s="1034"/>
      <c r="AL1051" s="1034"/>
      <c r="AM1051" s="1034"/>
      <c r="AN1051" s="1034"/>
      <c r="AO1051" s="1034"/>
      <c r="AP1051" s="1034"/>
      <c r="AQ1051" s="1034"/>
      <c r="AR1051" s="1034"/>
      <c r="AS1051" s="1034"/>
      <c r="AT1051" s="1034"/>
      <c r="AU1051" s="1034"/>
      <c r="AV1051" s="1034"/>
      <c r="AW1051" s="1034"/>
      <c r="AX1051" s="1034"/>
      <c r="AY1051" s="1034"/>
      <c r="AZ1051" s="1034"/>
      <c r="BA1051" s="1034"/>
      <c r="BB1051" s="1034"/>
      <c r="BC1051" s="1034"/>
      <c r="BD1051" s="1034"/>
      <c r="BE1051" s="1034"/>
      <c r="BF1051" s="1034"/>
      <c r="BG1051" s="1034"/>
      <c r="BH1051" s="1034"/>
    </row>
    <row r="1052" spans="1:60" s="2" customFormat="1">
      <c r="A1052" s="1148"/>
      <c r="B1052" s="1034"/>
      <c r="C1052" s="1034"/>
      <c r="D1052" s="1034"/>
      <c r="E1052" s="1034"/>
      <c r="F1052" s="1034"/>
      <c r="G1052" s="1034"/>
      <c r="H1052" s="1034"/>
      <c r="I1052" s="1034"/>
      <c r="J1052" s="1034"/>
      <c r="K1052" s="1034"/>
      <c r="L1052" s="1034"/>
      <c r="M1052" s="1034"/>
      <c r="N1052" s="1034"/>
      <c r="O1052" s="1034"/>
      <c r="P1052" s="1034"/>
      <c r="Q1052" s="1034"/>
      <c r="R1052" s="1034"/>
      <c r="S1052" s="1034"/>
      <c r="T1052" s="1034"/>
      <c r="U1052" s="1034"/>
      <c r="V1052" s="1034"/>
      <c r="W1052" s="1034"/>
      <c r="X1052" s="1034"/>
      <c r="Y1052" s="1034"/>
      <c r="Z1052" s="1034"/>
      <c r="AA1052" s="1034"/>
      <c r="AB1052" s="1034"/>
      <c r="AC1052" s="1034"/>
      <c r="AD1052" s="1034"/>
      <c r="AE1052" s="1034"/>
      <c r="AF1052" s="1034"/>
      <c r="AG1052" s="1034"/>
      <c r="AH1052" s="1034"/>
      <c r="AI1052" s="1034"/>
      <c r="AJ1052" s="1034"/>
      <c r="AK1052" s="1034"/>
      <c r="AL1052" s="1034"/>
      <c r="AM1052" s="1034"/>
      <c r="AN1052" s="1034"/>
      <c r="AO1052" s="1034"/>
      <c r="AP1052" s="1034"/>
      <c r="AQ1052" s="1034"/>
      <c r="AR1052" s="1034"/>
      <c r="AS1052" s="1034"/>
      <c r="AT1052" s="1034"/>
      <c r="AU1052" s="1034"/>
      <c r="AV1052" s="1034"/>
      <c r="AW1052" s="1034"/>
      <c r="AX1052" s="1034"/>
      <c r="AY1052" s="1034"/>
      <c r="AZ1052" s="1034"/>
      <c r="BA1052" s="1034"/>
      <c r="BB1052" s="1034"/>
      <c r="BC1052" s="1034"/>
      <c r="BD1052" s="1034"/>
      <c r="BE1052" s="1034"/>
      <c r="BF1052" s="1034"/>
      <c r="BG1052" s="1034"/>
      <c r="BH1052" s="1034"/>
    </row>
    <row r="1053" spans="1:60" s="2" customFormat="1">
      <c r="A1053" s="1148"/>
      <c r="B1053" s="1034"/>
      <c r="C1053" s="1034"/>
      <c r="D1053" s="1034"/>
      <c r="E1053" s="1034"/>
      <c r="F1053" s="1034"/>
      <c r="G1053" s="1034"/>
      <c r="H1053" s="1034"/>
      <c r="I1053" s="1034"/>
      <c r="J1053" s="1034"/>
      <c r="K1053" s="1034"/>
      <c r="L1053" s="1034"/>
      <c r="M1053" s="1034"/>
      <c r="N1053" s="1034"/>
      <c r="O1053" s="1034"/>
      <c r="P1053" s="1034"/>
      <c r="Q1053" s="1034"/>
      <c r="R1053" s="1034"/>
      <c r="S1053" s="1034"/>
      <c r="T1053" s="1034"/>
      <c r="U1053" s="1034"/>
      <c r="V1053" s="1034"/>
      <c r="W1053" s="1034"/>
      <c r="X1053" s="1034"/>
      <c r="Y1053" s="1034"/>
      <c r="Z1053" s="1034"/>
      <c r="AA1053" s="1034"/>
      <c r="AB1053" s="1034"/>
      <c r="AC1053" s="1034"/>
      <c r="AD1053" s="1034"/>
      <c r="AE1053" s="1034"/>
      <c r="AF1053" s="1034"/>
      <c r="AG1053" s="1034"/>
      <c r="AH1053" s="1034"/>
      <c r="AI1053" s="1034"/>
      <c r="AJ1053" s="1034"/>
      <c r="AK1053" s="1034"/>
      <c r="AL1053" s="1034"/>
      <c r="AM1053" s="1034"/>
      <c r="AN1053" s="1034"/>
      <c r="AO1053" s="1034"/>
      <c r="AP1053" s="1034"/>
      <c r="AQ1053" s="1034"/>
      <c r="AR1053" s="1034"/>
      <c r="AS1053" s="1034"/>
      <c r="AT1053" s="1034"/>
      <c r="AU1053" s="1034"/>
      <c r="AV1053" s="1034"/>
      <c r="AW1053" s="1034"/>
      <c r="AX1053" s="1034"/>
      <c r="AY1053" s="1034"/>
      <c r="AZ1053" s="1034"/>
      <c r="BA1053" s="1034"/>
      <c r="BB1053" s="1034"/>
      <c r="BC1053" s="1034"/>
      <c r="BD1053" s="1034"/>
      <c r="BE1053" s="1034"/>
      <c r="BF1053" s="1034"/>
      <c r="BG1053" s="1034"/>
      <c r="BH1053" s="1034"/>
    </row>
    <row r="1054" spans="1:60" s="2" customFormat="1">
      <c r="A1054" s="1148"/>
      <c r="B1054" s="1034"/>
      <c r="C1054" s="1034"/>
      <c r="D1054" s="1034"/>
      <c r="E1054" s="1034"/>
      <c r="F1054" s="1034"/>
      <c r="G1054" s="1034"/>
      <c r="H1054" s="1034"/>
      <c r="I1054" s="1034"/>
      <c r="J1054" s="1034"/>
      <c r="K1054" s="1034"/>
      <c r="L1054" s="1034"/>
      <c r="M1054" s="1034"/>
      <c r="N1054" s="1034"/>
      <c r="O1054" s="1034"/>
      <c r="P1054" s="1034"/>
      <c r="Q1054" s="1034"/>
      <c r="R1054" s="1034"/>
      <c r="S1054" s="1034"/>
      <c r="T1054" s="1034"/>
      <c r="U1054" s="1034"/>
      <c r="V1054" s="1034"/>
      <c r="W1054" s="1034"/>
      <c r="X1054" s="1034"/>
      <c r="Y1054" s="1034"/>
      <c r="Z1054" s="1034"/>
      <c r="AA1054" s="1034"/>
      <c r="AB1054" s="1034"/>
      <c r="AC1054" s="1034"/>
      <c r="AD1054" s="1034"/>
      <c r="AE1054" s="1034"/>
      <c r="AF1054" s="1034"/>
      <c r="AG1054" s="1034"/>
      <c r="AH1054" s="1034"/>
      <c r="AI1054" s="1034"/>
      <c r="AJ1054" s="1034"/>
      <c r="AK1054" s="1034"/>
      <c r="AL1054" s="1034"/>
      <c r="AM1054" s="1034"/>
      <c r="AN1054" s="1034"/>
      <c r="AO1054" s="1034"/>
      <c r="AP1054" s="1034"/>
      <c r="AQ1054" s="1034"/>
      <c r="AR1054" s="1034"/>
      <c r="AS1054" s="1034"/>
      <c r="AT1054" s="1034"/>
      <c r="AU1054" s="1034"/>
      <c r="AV1054" s="1034"/>
      <c r="AW1054" s="1034"/>
      <c r="AX1054" s="1034"/>
      <c r="AY1054" s="1034"/>
      <c r="AZ1054" s="1034"/>
      <c r="BA1054" s="1034"/>
      <c r="BB1054" s="1034"/>
      <c r="BC1054" s="1034"/>
      <c r="BD1054" s="1034"/>
      <c r="BE1054" s="1034"/>
      <c r="BF1054" s="1034"/>
      <c r="BG1054" s="1034"/>
      <c r="BH1054" s="1034"/>
    </row>
    <row r="1055" spans="1:60" s="2" customFormat="1">
      <c r="A1055" s="1148"/>
      <c r="B1055" s="1034"/>
      <c r="C1055" s="1034"/>
      <c r="D1055" s="1034"/>
      <c r="E1055" s="1034"/>
      <c r="F1055" s="1034"/>
      <c r="G1055" s="1034"/>
      <c r="H1055" s="1034"/>
      <c r="I1055" s="1034"/>
      <c r="J1055" s="1034"/>
      <c r="K1055" s="1034"/>
      <c r="L1055" s="1034"/>
      <c r="M1055" s="1034"/>
      <c r="N1055" s="1034"/>
      <c r="O1055" s="1034"/>
      <c r="P1055" s="1034"/>
      <c r="Q1055" s="1034"/>
      <c r="R1055" s="1034"/>
      <c r="S1055" s="1034"/>
      <c r="T1055" s="1034"/>
      <c r="U1055" s="1034"/>
      <c r="V1055" s="1034"/>
      <c r="W1055" s="1034"/>
      <c r="X1055" s="1034"/>
      <c r="Y1055" s="1034"/>
      <c r="Z1055" s="1034"/>
      <c r="AA1055" s="1034"/>
      <c r="AB1055" s="1034"/>
      <c r="AC1055" s="1034"/>
      <c r="AD1055" s="1034"/>
      <c r="AE1055" s="1034"/>
      <c r="AF1055" s="1034"/>
      <c r="AG1055" s="1034"/>
      <c r="AH1055" s="1034"/>
      <c r="AI1055" s="1034"/>
      <c r="AJ1055" s="1034"/>
      <c r="AK1055" s="1034"/>
      <c r="AL1055" s="1034"/>
      <c r="AM1055" s="1034"/>
      <c r="AN1055" s="1034"/>
      <c r="AO1055" s="1034"/>
      <c r="AP1055" s="1034"/>
      <c r="AQ1055" s="1034"/>
      <c r="AR1055" s="1034"/>
      <c r="AS1055" s="1034"/>
      <c r="AT1055" s="1034"/>
      <c r="AU1055" s="1034"/>
      <c r="AV1055" s="1034"/>
      <c r="AW1055" s="1034"/>
      <c r="AX1055" s="1034"/>
      <c r="AY1055" s="1034"/>
      <c r="AZ1055" s="1034"/>
      <c r="BA1055" s="1034"/>
      <c r="BB1055" s="1034"/>
      <c r="BC1055" s="1034"/>
      <c r="BD1055" s="1034"/>
      <c r="BE1055" s="1034"/>
      <c r="BF1055" s="1034"/>
      <c r="BG1055" s="1034"/>
      <c r="BH1055" s="1034"/>
    </row>
    <row r="1056" spans="1:60" s="2" customFormat="1">
      <c r="A1056" s="1148"/>
      <c r="B1056" s="1034"/>
      <c r="C1056" s="1034"/>
      <c r="D1056" s="1034"/>
      <c r="E1056" s="1034"/>
      <c r="F1056" s="1034"/>
      <c r="G1056" s="1034"/>
      <c r="H1056" s="1034"/>
      <c r="I1056" s="1034"/>
      <c r="J1056" s="1034"/>
      <c r="K1056" s="1034"/>
      <c r="L1056" s="1034"/>
      <c r="M1056" s="1034"/>
      <c r="N1056" s="1034"/>
      <c r="O1056" s="1034"/>
      <c r="P1056" s="1034"/>
      <c r="Q1056" s="1034"/>
      <c r="R1056" s="1034"/>
      <c r="S1056" s="1034"/>
      <c r="T1056" s="1034"/>
      <c r="U1056" s="1034"/>
      <c r="V1056" s="1034"/>
      <c r="W1056" s="1034"/>
      <c r="X1056" s="1034"/>
      <c r="Y1056" s="1034"/>
      <c r="Z1056" s="1034"/>
      <c r="AA1056" s="1034"/>
      <c r="AB1056" s="1034"/>
      <c r="AC1056" s="1034"/>
      <c r="AD1056" s="1034"/>
      <c r="AE1056" s="1034"/>
      <c r="AF1056" s="1034"/>
      <c r="AG1056" s="1034"/>
      <c r="AH1056" s="1034"/>
      <c r="AI1056" s="1034"/>
      <c r="AJ1056" s="1034"/>
      <c r="AK1056" s="1034"/>
      <c r="AL1056" s="1034"/>
      <c r="AM1056" s="1034"/>
      <c r="AN1056" s="1034"/>
      <c r="AO1056" s="1034"/>
      <c r="AP1056" s="1034"/>
      <c r="AQ1056" s="1034"/>
      <c r="AR1056" s="1034"/>
      <c r="AS1056" s="1034"/>
      <c r="AT1056" s="1034"/>
      <c r="AU1056" s="1034"/>
      <c r="AV1056" s="1034"/>
      <c r="AW1056" s="1034"/>
      <c r="AX1056" s="1034"/>
      <c r="AY1056" s="1034"/>
      <c r="AZ1056" s="1034"/>
      <c r="BA1056" s="1034"/>
      <c r="BB1056" s="1034"/>
      <c r="BC1056" s="1034"/>
      <c r="BD1056" s="1034"/>
      <c r="BE1056" s="1034"/>
      <c r="BF1056" s="1034"/>
      <c r="BG1056" s="1034"/>
      <c r="BH1056" s="1034"/>
    </row>
    <row r="1057" spans="1:60" s="2" customFormat="1">
      <c r="A1057" s="1148"/>
      <c r="B1057" s="1034"/>
      <c r="C1057" s="1034"/>
      <c r="D1057" s="1034"/>
      <c r="E1057" s="1034"/>
      <c r="F1057" s="1034"/>
      <c r="G1057" s="1034"/>
      <c r="H1057" s="1034"/>
      <c r="I1057" s="1034"/>
      <c r="J1057" s="1034"/>
      <c r="K1057" s="1034"/>
      <c r="L1057" s="1034"/>
      <c r="M1057" s="1034"/>
      <c r="N1057" s="1034"/>
      <c r="O1057" s="1034"/>
      <c r="P1057" s="1034"/>
      <c r="Q1057" s="1034"/>
      <c r="R1057" s="1034"/>
      <c r="S1057" s="1034"/>
      <c r="T1057" s="1034"/>
      <c r="U1057" s="1034"/>
      <c r="V1057" s="1034"/>
      <c r="W1057" s="1034"/>
      <c r="X1057" s="1034"/>
      <c r="Y1057" s="1034"/>
      <c r="Z1057" s="1034"/>
      <c r="AA1057" s="1034"/>
      <c r="AB1057" s="1034"/>
      <c r="AC1057" s="1034"/>
      <c r="AD1057" s="1034"/>
      <c r="AE1057" s="1034"/>
      <c r="AF1057" s="1034"/>
      <c r="AG1057" s="1034"/>
      <c r="AH1057" s="1034"/>
      <c r="AI1057" s="1034"/>
      <c r="AJ1057" s="1034"/>
      <c r="AK1057" s="1034"/>
      <c r="AL1057" s="1034"/>
      <c r="AM1057" s="1034"/>
      <c r="AN1057" s="1034"/>
      <c r="AO1057" s="1034"/>
      <c r="AP1057" s="1034"/>
      <c r="AQ1057" s="1034"/>
      <c r="AR1057" s="1034"/>
      <c r="AS1057" s="1034"/>
      <c r="AT1057" s="1034"/>
      <c r="AU1057" s="1034"/>
      <c r="AV1057" s="1034"/>
      <c r="AW1057" s="1034"/>
      <c r="AX1057" s="1034"/>
      <c r="AY1057" s="1034"/>
      <c r="AZ1057" s="1034"/>
      <c r="BA1057" s="1034"/>
      <c r="BB1057" s="1034"/>
      <c r="BC1057" s="1034"/>
      <c r="BD1057" s="1034"/>
      <c r="BE1057" s="1034"/>
      <c r="BF1057" s="1034"/>
      <c r="BG1057" s="1034"/>
      <c r="BH1057" s="1034"/>
    </row>
    <row r="1058" spans="1:60" s="2" customFormat="1">
      <c r="A1058" s="1148"/>
      <c r="B1058" s="1034"/>
      <c r="C1058" s="1034"/>
      <c r="D1058" s="1034"/>
      <c r="E1058" s="1034"/>
      <c r="F1058" s="1034"/>
      <c r="G1058" s="1034"/>
      <c r="H1058" s="1034"/>
      <c r="I1058" s="1034"/>
      <c r="J1058" s="1034"/>
      <c r="K1058" s="1034"/>
      <c r="L1058" s="1034"/>
      <c r="M1058" s="1034"/>
      <c r="N1058" s="1034"/>
      <c r="O1058" s="1034"/>
      <c r="P1058" s="1034"/>
      <c r="Q1058" s="1034"/>
      <c r="R1058" s="1034"/>
      <c r="S1058" s="1034"/>
      <c r="T1058" s="1034"/>
      <c r="U1058" s="1034"/>
      <c r="V1058" s="1034"/>
      <c r="W1058" s="1034"/>
      <c r="X1058" s="1034"/>
      <c r="Y1058" s="1034"/>
      <c r="Z1058" s="1034"/>
      <c r="AA1058" s="1034"/>
      <c r="AB1058" s="1034"/>
      <c r="AC1058" s="1034"/>
      <c r="AD1058" s="1034"/>
      <c r="AE1058" s="1034"/>
      <c r="AF1058" s="1034"/>
      <c r="AG1058" s="1034"/>
      <c r="AH1058" s="1034"/>
      <c r="AI1058" s="1034"/>
      <c r="AJ1058" s="1034"/>
      <c r="AK1058" s="1034"/>
      <c r="AL1058" s="1034"/>
      <c r="AM1058" s="1034"/>
      <c r="AN1058" s="1034"/>
      <c r="AO1058" s="1034"/>
      <c r="AP1058" s="1034"/>
      <c r="AQ1058" s="1034"/>
      <c r="AR1058" s="1034"/>
      <c r="AS1058" s="1034"/>
      <c r="AT1058" s="1034"/>
      <c r="AU1058" s="1034"/>
      <c r="AV1058" s="1034"/>
      <c r="AW1058" s="1034"/>
      <c r="AX1058" s="1034"/>
      <c r="AY1058" s="1034"/>
      <c r="AZ1058" s="1034"/>
      <c r="BA1058" s="1034"/>
      <c r="BB1058" s="1034"/>
      <c r="BC1058" s="1034"/>
      <c r="BD1058" s="1034"/>
      <c r="BE1058" s="1034"/>
      <c r="BF1058" s="1034"/>
      <c r="BG1058" s="1034"/>
      <c r="BH1058" s="1034"/>
    </row>
    <row r="1059" spans="1:60" s="2" customFormat="1">
      <c r="A1059" s="1148"/>
      <c r="B1059" s="1034"/>
      <c r="C1059" s="1034"/>
      <c r="D1059" s="1034"/>
      <c r="E1059" s="1034"/>
      <c r="F1059" s="1034"/>
      <c r="G1059" s="1034"/>
      <c r="H1059" s="1034"/>
      <c r="I1059" s="1034"/>
      <c r="J1059" s="1034"/>
      <c r="K1059" s="1034"/>
      <c r="L1059" s="1034"/>
      <c r="M1059" s="1034"/>
      <c r="N1059" s="1034"/>
      <c r="O1059" s="1034"/>
      <c r="P1059" s="1034"/>
      <c r="Q1059" s="1034"/>
      <c r="R1059" s="1034"/>
      <c r="S1059" s="1034"/>
      <c r="T1059" s="1034"/>
      <c r="U1059" s="1034"/>
      <c r="V1059" s="1034"/>
      <c r="W1059" s="1034"/>
      <c r="X1059" s="1034"/>
      <c r="Y1059" s="1034"/>
      <c r="Z1059" s="1034"/>
      <c r="AA1059" s="1034"/>
      <c r="AB1059" s="1034"/>
      <c r="AC1059" s="1034"/>
      <c r="AD1059" s="1034"/>
      <c r="AE1059" s="1034"/>
      <c r="AF1059" s="1034"/>
      <c r="AG1059" s="1034"/>
      <c r="AH1059" s="1034"/>
      <c r="AI1059" s="1034"/>
      <c r="AJ1059" s="1034"/>
      <c r="AK1059" s="1034"/>
      <c r="AL1059" s="1034"/>
      <c r="AM1059" s="1034"/>
      <c r="AN1059" s="1034"/>
      <c r="AO1059" s="1034"/>
      <c r="AP1059" s="1034"/>
      <c r="AQ1059" s="1034"/>
      <c r="AR1059" s="1034"/>
      <c r="AS1059" s="1034"/>
      <c r="AT1059" s="1034"/>
      <c r="AU1059" s="1034"/>
      <c r="AV1059" s="1034"/>
      <c r="AW1059" s="1034"/>
      <c r="AX1059" s="1034"/>
      <c r="AY1059" s="1034"/>
      <c r="AZ1059" s="1034"/>
      <c r="BA1059" s="1034"/>
      <c r="BB1059" s="1034"/>
      <c r="BC1059" s="1034"/>
      <c r="BD1059" s="1034"/>
      <c r="BE1059" s="1034"/>
      <c r="BF1059" s="1034"/>
      <c r="BG1059" s="1034"/>
      <c r="BH1059" s="1034"/>
    </row>
    <row r="1060" spans="1:60" s="2" customFormat="1">
      <c r="A1060" s="1148"/>
      <c r="B1060" s="1034"/>
      <c r="C1060" s="1034"/>
      <c r="D1060" s="1034"/>
      <c r="E1060" s="1034"/>
      <c r="F1060" s="1034"/>
      <c r="G1060" s="1034"/>
      <c r="H1060" s="1034"/>
      <c r="I1060" s="1034"/>
      <c r="J1060" s="1034"/>
      <c r="K1060" s="1034"/>
      <c r="L1060" s="1034"/>
      <c r="M1060" s="1034"/>
      <c r="N1060" s="1034"/>
      <c r="O1060" s="1034"/>
      <c r="P1060" s="1034"/>
      <c r="Q1060" s="1034"/>
      <c r="R1060" s="1034"/>
      <c r="S1060" s="1034"/>
      <c r="T1060" s="1034"/>
      <c r="U1060" s="1034"/>
      <c r="V1060" s="1034"/>
      <c r="W1060" s="1034"/>
      <c r="X1060" s="1034"/>
      <c r="Y1060" s="1034"/>
      <c r="Z1060" s="1034"/>
      <c r="AA1060" s="1034"/>
      <c r="AB1060" s="1034"/>
      <c r="AC1060" s="1034"/>
      <c r="AD1060" s="1034"/>
      <c r="AE1060" s="1034"/>
      <c r="AF1060" s="1034"/>
      <c r="AG1060" s="1034"/>
      <c r="AH1060" s="1034"/>
      <c r="AI1060" s="1034"/>
      <c r="AJ1060" s="1034"/>
      <c r="AK1060" s="1034"/>
      <c r="AL1060" s="1034"/>
      <c r="AM1060" s="1034"/>
      <c r="AN1060" s="1034"/>
      <c r="AO1060" s="1034"/>
      <c r="AP1060" s="1034"/>
      <c r="AQ1060" s="1034"/>
      <c r="AR1060" s="1034"/>
      <c r="AS1060" s="1034"/>
      <c r="AT1060" s="1034"/>
      <c r="AU1060" s="1034"/>
      <c r="AV1060" s="1034"/>
      <c r="AW1060" s="1034"/>
      <c r="AX1060" s="1034"/>
      <c r="AY1060" s="1034"/>
      <c r="AZ1060" s="1034"/>
      <c r="BA1060" s="1034"/>
      <c r="BB1060" s="1034"/>
      <c r="BC1060" s="1034"/>
      <c r="BD1060" s="1034"/>
      <c r="BE1060" s="1034"/>
      <c r="BF1060" s="1034"/>
      <c r="BG1060" s="1034"/>
      <c r="BH1060" s="1034"/>
    </row>
    <row r="1061" spans="1:60" s="2" customFormat="1">
      <c r="A1061" s="1148"/>
      <c r="B1061" s="1034"/>
      <c r="C1061" s="1034"/>
      <c r="D1061" s="1034"/>
      <c r="E1061" s="1034"/>
      <c r="F1061" s="1034"/>
      <c r="G1061" s="1034"/>
      <c r="H1061" s="1034"/>
      <c r="I1061" s="1034"/>
      <c r="J1061" s="1034"/>
      <c r="K1061" s="1034"/>
      <c r="L1061" s="1034"/>
      <c r="M1061" s="1034"/>
      <c r="N1061" s="1034"/>
      <c r="O1061" s="1034"/>
      <c r="P1061" s="1034"/>
      <c r="Q1061" s="1034"/>
      <c r="R1061" s="1034"/>
      <c r="S1061" s="1034"/>
      <c r="T1061" s="1034"/>
      <c r="U1061" s="1034"/>
      <c r="V1061" s="1034"/>
      <c r="W1061" s="1034"/>
      <c r="X1061" s="1034"/>
      <c r="Y1061" s="1034"/>
      <c r="Z1061" s="1034"/>
      <c r="AA1061" s="1034"/>
      <c r="AB1061" s="1034"/>
      <c r="AC1061" s="1034"/>
      <c r="AD1061" s="1034"/>
      <c r="AE1061" s="1034"/>
      <c r="AF1061" s="1034"/>
      <c r="AG1061" s="1034"/>
      <c r="AH1061" s="1034"/>
      <c r="AI1061" s="1034"/>
      <c r="AJ1061" s="1034"/>
      <c r="AK1061" s="1034"/>
      <c r="AL1061" s="1034"/>
      <c r="AM1061" s="1034"/>
      <c r="AN1061" s="1034"/>
      <c r="AO1061" s="1034"/>
      <c r="AP1061" s="1034"/>
      <c r="AQ1061" s="1034"/>
      <c r="AR1061" s="1034"/>
      <c r="AS1061" s="1034"/>
      <c r="AT1061" s="1034"/>
      <c r="AU1061" s="1034"/>
      <c r="AV1061" s="1034"/>
      <c r="AW1061" s="1034"/>
      <c r="AX1061" s="1034"/>
      <c r="AY1061" s="1034"/>
      <c r="AZ1061" s="1034"/>
      <c r="BA1061" s="1034"/>
      <c r="BB1061" s="1034"/>
      <c r="BC1061" s="1034"/>
      <c r="BD1061" s="1034"/>
      <c r="BE1061" s="1034"/>
      <c r="BF1061" s="1034"/>
      <c r="BG1061" s="1034"/>
      <c r="BH1061" s="1034"/>
    </row>
    <row r="1062" spans="1:60" s="2" customFormat="1">
      <c r="A1062" s="1148"/>
      <c r="B1062" s="1034"/>
      <c r="C1062" s="1034"/>
      <c r="D1062" s="1034"/>
      <c r="E1062" s="1034"/>
      <c r="F1062" s="1034"/>
      <c r="G1062" s="1034"/>
      <c r="H1062" s="1034"/>
      <c r="I1062" s="1034"/>
      <c r="J1062" s="1034"/>
      <c r="K1062" s="1034"/>
      <c r="L1062" s="1034"/>
      <c r="M1062" s="1034"/>
      <c r="N1062" s="1034"/>
      <c r="O1062" s="1034"/>
      <c r="P1062" s="1034"/>
      <c r="Q1062" s="1034"/>
      <c r="R1062" s="1034"/>
      <c r="S1062" s="1034"/>
      <c r="T1062" s="1034"/>
      <c r="U1062" s="1034"/>
      <c r="V1062" s="1034"/>
      <c r="W1062" s="1034"/>
      <c r="X1062" s="1034"/>
      <c r="Y1062" s="1034"/>
      <c r="Z1062" s="1034"/>
      <c r="AA1062" s="1034"/>
      <c r="AB1062" s="1034"/>
      <c r="AC1062" s="1034"/>
      <c r="AD1062" s="1034"/>
      <c r="AE1062" s="1034"/>
      <c r="AF1062" s="1034"/>
      <c r="AG1062" s="1034"/>
      <c r="AH1062" s="1034"/>
      <c r="AI1062" s="1034"/>
      <c r="AJ1062" s="1034"/>
      <c r="AK1062" s="1034"/>
      <c r="AL1062" s="1034"/>
      <c r="AM1062" s="1034"/>
      <c r="AN1062" s="1034"/>
      <c r="AO1062" s="1034"/>
      <c r="AP1062" s="1034"/>
      <c r="AQ1062" s="1034"/>
      <c r="AR1062" s="1034"/>
      <c r="AS1062" s="1034"/>
      <c r="AT1062" s="1034"/>
      <c r="AU1062" s="1034"/>
      <c r="AV1062" s="1034"/>
      <c r="AW1062" s="1034"/>
      <c r="AX1062" s="1034"/>
      <c r="AY1062" s="1034"/>
      <c r="AZ1062" s="1034"/>
      <c r="BA1062" s="1034"/>
      <c r="BB1062" s="1034"/>
      <c r="BC1062" s="1034"/>
      <c r="BD1062" s="1034"/>
      <c r="BE1062" s="1034"/>
      <c r="BF1062" s="1034"/>
      <c r="BG1062" s="1034"/>
      <c r="BH1062" s="1034"/>
    </row>
    <row r="1063" spans="1:60" s="2" customFormat="1">
      <c r="A1063" s="1148"/>
      <c r="B1063" s="1034"/>
      <c r="C1063" s="1034"/>
      <c r="D1063" s="1034"/>
      <c r="E1063" s="1034"/>
      <c r="F1063" s="1034"/>
      <c r="G1063" s="1034"/>
      <c r="H1063" s="1034"/>
      <c r="I1063" s="1034"/>
      <c r="J1063" s="1034"/>
      <c r="K1063" s="1034"/>
      <c r="L1063" s="1034"/>
      <c r="M1063" s="1034"/>
      <c r="N1063" s="1034"/>
      <c r="O1063" s="1034"/>
      <c r="P1063" s="1034"/>
      <c r="Q1063" s="1034"/>
      <c r="R1063" s="1034"/>
      <c r="S1063" s="1034"/>
      <c r="T1063" s="1034"/>
      <c r="U1063" s="1034"/>
      <c r="V1063" s="1034"/>
      <c r="W1063" s="1034"/>
      <c r="X1063" s="1034"/>
      <c r="Y1063" s="1034"/>
      <c r="Z1063" s="1034"/>
      <c r="AA1063" s="1034"/>
      <c r="AB1063" s="1034"/>
      <c r="AC1063" s="1034"/>
      <c r="AD1063" s="1034"/>
      <c r="AE1063" s="1034"/>
      <c r="AF1063" s="1034"/>
      <c r="AG1063" s="1034"/>
      <c r="AH1063" s="1034"/>
      <c r="AI1063" s="1034"/>
      <c r="AJ1063" s="1034"/>
      <c r="AK1063" s="1034"/>
      <c r="AL1063" s="1034"/>
      <c r="AM1063" s="1034"/>
      <c r="AN1063" s="1034"/>
      <c r="AO1063" s="1034"/>
      <c r="AP1063" s="1034"/>
      <c r="AQ1063" s="1034"/>
      <c r="AR1063" s="1034"/>
      <c r="AS1063" s="1034"/>
      <c r="AT1063" s="1034"/>
      <c r="AU1063" s="1034"/>
      <c r="AV1063" s="1034"/>
      <c r="AW1063" s="1034"/>
      <c r="AX1063" s="1034"/>
      <c r="AY1063" s="1034"/>
      <c r="AZ1063" s="1034"/>
      <c r="BA1063" s="1034"/>
      <c r="BB1063" s="1034"/>
      <c r="BC1063" s="1034"/>
      <c r="BD1063" s="1034"/>
      <c r="BE1063" s="1034"/>
      <c r="BF1063" s="1034"/>
      <c r="BG1063" s="1034"/>
      <c r="BH1063" s="1034"/>
    </row>
    <row r="1064" spans="1:60" s="2" customFormat="1">
      <c r="A1064" s="1148"/>
      <c r="B1064" s="1034"/>
      <c r="C1064" s="1034"/>
      <c r="D1064" s="1034"/>
      <c r="E1064" s="1034"/>
      <c r="F1064" s="1034"/>
      <c r="G1064" s="1034"/>
      <c r="H1064" s="1034"/>
      <c r="I1064" s="1034"/>
      <c r="J1064" s="1034"/>
      <c r="K1064" s="1034"/>
      <c r="L1064" s="1034"/>
      <c r="M1064" s="1034"/>
      <c r="N1064" s="1034"/>
      <c r="O1064" s="1034"/>
      <c r="P1064" s="1034"/>
      <c r="Q1064" s="1034"/>
      <c r="R1064" s="1034"/>
      <c r="S1064" s="1034"/>
      <c r="T1064" s="1034"/>
      <c r="U1064" s="1034"/>
      <c r="V1064" s="1034"/>
      <c r="W1064" s="1034"/>
      <c r="X1064" s="1034"/>
      <c r="Y1064" s="1034"/>
      <c r="Z1064" s="1034"/>
      <c r="AA1064" s="1034"/>
      <c r="AB1064" s="1034"/>
      <c r="AC1064" s="1034"/>
      <c r="AD1064" s="1034"/>
      <c r="AE1064" s="1034"/>
      <c r="AF1064" s="1034"/>
      <c r="AG1064" s="1034"/>
      <c r="AH1064" s="1034"/>
      <c r="AI1064" s="1034"/>
      <c r="AJ1064" s="1034"/>
      <c r="AK1064" s="1034"/>
      <c r="AL1064" s="1034"/>
      <c r="AM1064" s="1034"/>
      <c r="AN1064" s="1034"/>
      <c r="AO1064" s="1034"/>
      <c r="AP1064" s="1034"/>
      <c r="AQ1064" s="1034"/>
      <c r="AR1064" s="1034"/>
      <c r="AS1064" s="1034"/>
      <c r="AT1064" s="1034"/>
      <c r="AU1064" s="1034"/>
      <c r="AV1064" s="1034"/>
      <c r="AW1064" s="1034"/>
      <c r="AX1064" s="1034"/>
      <c r="AY1064" s="1034"/>
      <c r="AZ1064" s="1034"/>
      <c r="BA1064" s="1034"/>
      <c r="BB1064" s="1034"/>
      <c r="BC1064" s="1034"/>
      <c r="BD1064" s="1034"/>
      <c r="BE1064" s="1034"/>
      <c r="BF1064" s="1034"/>
      <c r="BG1064" s="1034"/>
      <c r="BH1064" s="1034"/>
    </row>
    <row r="1065" spans="1:60" s="2" customFormat="1">
      <c r="A1065" s="1148"/>
      <c r="B1065" s="1034"/>
      <c r="C1065" s="1034"/>
      <c r="D1065" s="1034"/>
      <c r="E1065" s="1034"/>
      <c r="F1065" s="1034"/>
      <c r="G1065" s="1034"/>
      <c r="H1065" s="1034"/>
      <c r="I1065" s="1034"/>
      <c r="J1065" s="1034"/>
      <c r="K1065" s="1034"/>
      <c r="L1065" s="1034"/>
      <c r="M1065" s="1034"/>
      <c r="N1065" s="1034"/>
      <c r="O1065" s="1034"/>
      <c r="P1065" s="1034"/>
      <c r="Q1065" s="1034"/>
      <c r="R1065" s="1034"/>
      <c r="S1065" s="1034"/>
      <c r="T1065" s="1034"/>
      <c r="U1065" s="1034"/>
      <c r="V1065" s="1034"/>
      <c r="W1065" s="1034"/>
      <c r="X1065" s="1034"/>
      <c r="Y1065" s="1034"/>
      <c r="Z1065" s="1034"/>
      <c r="AA1065" s="1034"/>
      <c r="AB1065" s="1034"/>
      <c r="AC1065" s="1034"/>
      <c r="AD1065" s="1034"/>
      <c r="AE1065" s="1034"/>
      <c r="AF1065" s="1034"/>
      <c r="AG1065" s="1034"/>
      <c r="AH1065" s="1034"/>
      <c r="AI1065" s="1034"/>
      <c r="AJ1065" s="1034"/>
      <c r="AK1065" s="1034"/>
      <c r="AL1065" s="1034"/>
      <c r="AM1065" s="1034"/>
      <c r="AN1065" s="1034"/>
      <c r="AO1065" s="1034"/>
      <c r="AP1065" s="1034"/>
      <c r="AQ1065" s="1034"/>
      <c r="AR1065" s="1034"/>
      <c r="AS1065" s="1034"/>
      <c r="AT1065" s="1034"/>
      <c r="AU1065" s="1034"/>
      <c r="AV1065" s="1034"/>
      <c r="AW1065" s="1034"/>
      <c r="AX1065" s="1034"/>
      <c r="AY1065" s="1034"/>
      <c r="AZ1065" s="1034"/>
      <c r="BA1065" s="1034"/>
      <c r="BB1065" s="1034"/>
      <c r="BC1065" s="1034"/>
      <c r="BD1065" s="1034"/>
      <c r="BE1065" s="1034"/>
      <c r="BF1065" s="1034"/>
      <c r="BG1065" s="1034"/>
      <c r="BH1065" s="1034"/>
    </row>
    <row r="1066" spans="1:60" s="2" customFormat="1">
      <c r="A1066" s="1148"/>
      <c r="B1066" s="1034"/>
      <c r="C1066" s="1034"/>
      <c r="D1066" s="1034"/>
      <c r="E1066" s="1034"/>
      <c r="F1066" s="1034"/>
      <c r="G1066" s="1034"/>
      <c r="H1066" s="1034"/>
      <c r="I1066" s="1034"/>
      <c r="J1066" s="1034"/>
      <c r="K1066" s="1034"/>
      <c r="L1066" s="1034"/>
      <c r="M1066" s="1034"/>
      <c r="N1066" s="1034"/>
      <c r="O1066" s="1034"/>
      <c r="P1066" s="1034"/>
      <c r="Q1066" s="1034"/>
      <c r="R1066" s="1034"/>
      <c r="S1066" s="1034"/>
      <c r="T1066" s="1034"/>
      <c r="U1066" s="1034"/>
      <c r="V1066" s="1034"/>
      <c r="W1066" s="1034"/>
      <c r="X1066" s="1034"/>
      <c r="Y1066" s="1034"/>
      <c r="Z1066" s="1034"/>
      <c r="AA1066" s="1034"/>
      <c r="AB1066" s="1034"/>
      <c r="AC1066" s="1034"/>
      <c r="AD1066" s="1034"/>
      <c r="AE1066" s="1034"/>
      <c r="AF1066" s="1034"/>
      <c r="AG1066" s="1034"/>
      <c r="AH1066" s="1034"/>
      <c r="AI1066" s="1034"/>
      <c r="AJ1066" s="1034"/>
      <c r="AK1066" s="1034"/>
      <c r="AL1066" s="1034"/>
      <c r="AM1066" s="1034"/>
      <c r="AN1066" s="1034"/>
      <c r="AO1066" s="1034"/>
      <c r="AP1066" s="1034"/>
      <c r="AQ1066" s="1034"/>
      <c r="AR1066" s="1034"/>
      <c r="AS1066" s="1034"/>
      <c r="AT1066" s="1034"/>
      <c r="AU1066" s="1034"/>
      <c r="AV1066" s="1034"/>
      <c r="AW1066" s="1034"/>
      <c r="AX1066" s="1034"/>
      <c r="AY1066" s="1034"/>
      <c r="AZ1066" s="1034"/>
      <c r="BA1066" s="1034"/>
      <c r="BB1066" s="1034"/>
      <c r="BC1066" s="1034"/>
      <c r="BD1066" s="1034"/>
      <c r="BE1066" s="1034"/>
      <c r="BF1066" s="1034"/>
      <c r="BG1066" s="1034"/>
      <c r="BH1066" s="1034"/>
    </row>
    <row r="1067" spans="1:60" s="2" customFormat="1">
      <c r="A1067" s="1148"/>
      <c r="B1067" s="1034"/>
      <c r="C1067" s="1034"/>
      <c r="D1067" s="1034"/>
      <c r="E1067" s="1034"/>
      <c r="F1067" s="1034"/>
      <c r="G1067" s="1034"/>
      <c r="H1067" s="1034"/>
      <c r="I1067" s="1034"/>
      <c r="J1067" s="1034"/>
      <c r="K1067" s="1034"/>
      <c r="L1067" s="1034"/>
      <c r="M1067" s="1034"/>
      <c r="N1067" s="1034"/>
      <c r="O1067" s="1034"/>
      <c r="P1067" s="1034"/>
      <c r="Q1067" s="1034"/>
      <c r="R1067" s="1034"/>
      <c r="S1067" s="1034"/>
      <c r="T1067" s="1034"/>
      <c r="U1067" s="1034"/>
      <c r="V1067" s="1034"/>
      <c r="W1067" s="1034"/>
      <c r="X1067" s="1034"/>
      <c r="Y1067" s="1034"/>
      <c r="Z1067" s="1034"/>
      <c r="AA1067" s="1034"/>
      <c r="AB1067" s="1034"/>
      <c r="AC1067" s="1034"/>
      <c r="AD1067" s="1034"/>
      <c r="AE1067" s="1034"/>
      <c r="AF1067" s="1034"/>
      <c r="AG1067" s="1034"/>
      <c r="AH1067" s="1034"/>
      <c r="AI1067" s="1034"/>
      <c r="AJ1067" s="1034"/>
      <c r="AK1067" s="1034"/>
      <c r="AL1067" s="1034"/>
      <c r="AM1067" s="1034"/>
      <c r="AN1067" s="1034"/>
      <c r="AO1067" s="1034"/>
      <c r="AP1067" s="1034"/>
      <c r="AQ1067" s="1034"/>
      <c r="AR1067" s="1034"/>
      <c r="AS1067" s="1034"/>
      <c r="AT1067" s="1034"/>
      <c r="AU1067" s="1034"/>
      <c r="AV1067" s="1034"/>
      <c r="AW1067" s="1034"/>
      <c r="AX1067" s="1034"/>
      <c r="AY1067" s="1034"/>
      <c r="AZ1067" s="1034"/>
      <c r="BA1067" s="1034"/>
      <c r="BB1067" s="1034"/>
      <c r="BC1067" s="1034"/>
      <c r="BD1067" s="1034"/>
      <c r="BE1067" s="1034"/>
      <c r="BF1067" s="1034"/>
      <c r="BG1067" s="1034"/>
      <c r="BH1067" s="1034"/>
    </row>
    <row r="1068" spans="1:60" s="2" customFormat="1">
      <c r="A1068" s="1148"/>
      <c r="B1068" s="1034"/>
      <c r="C1068" s="1034"/>
      <c r="D1068" s="1034"/>
      <c r="E1068" s="1034"/>
      <c r="F1068" s="1034"/>
      <c r="G1068" s="1034"/>
      <c r="H1068" s="1034"/>
      <c r="I1068" s="1034"/>
      <c r="J1068" s="1034"/>
      <c r="K1068" s="1034"/>
      <c r="L1068" s="1034"/>
      <c r="M1068" s="1034"/>
      <c r="N1068" s="1034"/>
      <c r="O1068" s="1034"/>
      <c r="P1068" s="1034"/>
      <c r="Q1068" s="1034"/>
      <c r="R1068" s="1034"/>
      <c r="S1068" s="1034"/>
      <c r="T1068" s="1034"/>
      <c r="U1068" s="1034"/>
      <c r="V1068" s="1034"/>
      <c r="W1068" s="1034"/>
      <c r="X1068" s="1034"/>
      <c r="Y1068" s="1034"/>
      <c r="Z1068" s="1034"/>
      <c r="AA1068" s="1034"/>
      <c r="AB1068" s="1034"/>
      <c r="AC1068" s="1034"/>
      <c r="AD1068" s="1034"/>
      <c r="AE1068" s="1034"/>
      <c r="AF1068" s="1034"/>
      <c r="AG1068" s="1034"/>
      <c r="AH1068" s="1034"/>
      <c r="AI1068" s="1034"/>
      <c r="AJ1068" s="1034"/>
      <c r="AK1068" s="1034"/>
      <c r="AL1068" s="1034"/>
      <c r="AM1068" s="1034"/>
      <c r="AN1068" s="1034"/>
      <c r="AO1068" s="1034"/>
      <c r="AP1068" s="1034"/>
      <c r="AQ1068" s="1034"/>
      <c r="AR1068" s="1034"/>
      <c r="AS1068" s="1034"/>
      <c r="AT1068" s="1034"/>
      <c r="AU1068" s="1034"/>
      <c r="AV1068" s="1034"/>
      <c r="AW1068" s="1034"/>
      <c r="AX1068" s="1034"/>
      <c r="AY1068" s="1034"/>
      <c r="AZ1068" s="1034"/>
      <c r="BA1068" s="1034"/>
      <c r="BB1068" s="1034"/>
      <c r="BC1068" s="1034"/>
      <c r="BD1068" s="1034"/>
      <c r="BE1068" s="1034"/>
      <c r="BF1068" s="1034"/>
      <c r="BG1068" s="1034"/>
      <c r="BH1068" s="1034"/>
    </row>
    <row r="1069" spans="1:60" s="2" customFormat="1">
      <c r="A1069" s="1148"/>
      <c r="B1069" s="1034"/>
      <c r="C1069" s="1034"/>
      <c r="D1069" s="1034"/>
      <c r="E1069" s="1034"/>
      <c r="F1069" s="1034"/>
      <c r="G1069" s="1034"/>
      <c r="H1069" s="1034"/>
      <c r="I1069" s="1034"/>
      <c r="J1069" s="1034"/>
      <c r="K1069" s="1034"/>
      <c r="L1069" s="1034"/>
      <c r="M1069" s="1034"/>
      <c r="N1069" s="1034"/>
      <c r="O1069" s="1034"/>
      <c r="P1069" s="1034"/>
      <c r="Q1069" s="1034"/>
      <c r="R1069" s="1034"/>
      <c r="S1069" s="1034"/>
      <c r="T1069" s="1034"/>
      <c r="U1069" s="1034"/>
      <c r="V1069" s="1034"/>
      <c r="W1069" s="1034"/>
      <c r="X1069" s="1034"/>
      <c r="Y1069" s="1034"/>
      <c r="Z1069" s="1034"/>
      <c r="AA1069" s="1034"/>
      <c r="AB1069" s="1034"/>
      <c r="AC1069" s="1034"/>
      <c r="AD1069" s="1034"/>
      <c r="AE1069" s="1034"/>
      <c r="AF1069" s="1034"/>
      <c r="AG1069" s="1034"/>
      <c r="AH1069" s="1034"/>
      <c r="AI1069" s="1034"/>
      <c r="AJ1069" s="1034"/>
      <c r="AK1069" s="1034"/>
      <c r="AL1069" s="1034"/>
      <c r="AM1069" s="1034"/>
      <c r="AN1069" s="1034"/>
      <c r="AO1069" s="1034"/>
      <c r="AP1069" s="1034"/>
      <c r="AQ1069" s="1034"/>
      <c r="AR1069" s="1034"/>
      <c r="AS1069" s="1034"/>
      <c r="AT1069" s="1034"/>
      <c r="AU1069" s="1034"/>
      <c r="AV1069" s="1034"/>
      <c r="AW1069" s="1034"/>
      <c r="AX1069" s="1034"/>
      <c r="AY1069" s="1034"/>
      <c r="AZ1069" s="1034"/>
      <c r="BA1069" s="1034"/>
      <c r="BB1069" s="1034"/>
      <c r="BC1069" s="1034"/>
      <c r="BD1069" s="1034"/>
      <c r="BE1069" s="1034"/>
      <c r="BF1069" s="1034"/>
      <c r="BG1069" s="1034"/>
      <c r="BH1069" s="1034"/>
    </row>
    <row r="1070" spans="1:60" s="2" customFormat="1">
      <c r="A1070" s="1148"/>
      <c r="B1070" s="1034"/>
      <c r="C1070" s="1034"/>
      <c r="D1070" s="1034"/>
      <c r="E1070" s="1034"/>
      <c r="F1070" s="1034"/>
      <c r="G1070" s="1034"/>
      <c r="H1070" s="1034"/>
      <c r="I1070" s="1034"/>
      <c r="J1070" s="1034"/>
      <c r="K1070" s="1034"/>
      <c r="L1070" s="1034"/>
      <c r="M1070" s="1034"/>
      <c r="N1070" s="1034"/>
      <c r="O1070" s="1034"/>
      <c r="P1070" s="1034"/>
      <c r="Q1070" s="1034"/>
      <c r="R1070" s="1034"/>
      <c r="S1070" s="1034"/>
      <c r="T1070" s="1034"/>
      <c r="U1070" s="1034"/>
      <c r="V1070" s="1034"/>
      <c r="W1070" s="1034"/>
      <c r="X1070" s="1034"/>
      <c r="Y1070" s="1034"/>
      <c r="Z1070" s="1034"/>
      <c r="AA1070" s="1034"/>
      <c r="AB1070" s="1034"/>
      <c r="AC1070" s="1034"/>
      <c r="AD1070" s="1034"/>
      <c r="AE1070" s="1034"/>
      <c r="AF1070" s="1034"/>
      <c r="AG1070" s="1034"/>
      <c r="AH1070" s="1034"/>
      <c r="AI1070" s="1034"/>
      <c r="AJ1070" s="1034"/>
      <c r="AK1070" s="1034"/>
      <c r="AL1070" s="1034"/>
      <c r="AM1070" s="1034"/>
      <c r="AN1070" s="1034"/>
      <c r="AO1070" s="1034"/>
      <c r="AP1070" s="1034"/>
      <c r="AQ1070" s="1034"/>
      <c r="AR1070" s="1034"/>
      <c r="AS1070" s="1034"/>
      <c r="AT1070" s="1034"/>
      <c r="AU1070" s="1034"/>
      <c r="AV1070" s="1034"/>
      <c r="AW1070" s="1034"/>
      <c r="AX1070" s="1034"/>
      <c r="AY1070" s="1034"/>
      <c r="AZ1070" s="1034"/>
      <c r="BA1070" s="1034"/>
      <c r="BB1070" s="1034"/>
      <c r="BC1070" s="1034"/>
      <c r="BD1070" s="1034"/>
      <c r="BE1070" s="1034"/>
      <c r="BF1070" s="1034"/>
      <c r="BG1070" s="1034"/>
      <c r="BH1070" s="1034"/>
    </row>
    <row r="1071" spans="1:60" s="2" customFormat="1">
      <c r="A1071" s="1148"/>
      <c r="B1071" s="1034"/>
      <c r="C1071" s="1034"/>
      <c r="D1071" s="1034"/>
      <c r="E1071" s="1034"/>
      <c r="F1071" s="1034"/>
      <c r="G1071" s="1034"/>
      <c r="H1071" s="1034"/>
      <c r="I1071" s="1034"/>
      <c r="J1071" s="1034"/>
      <c r="K1071" s="1034"/>
      <c r="L1071" s="1034"/>
      <c r="M1071" s="1034"/>
      <c r="N1071" s="1034"/>
      <c r="O1071" s="1034"/>
      <c r="P1071" s="1034"/>
      <c r="Q1071" s="1034"/>
      <c r="R1071" s="1034"/>
      <c r="S1071" s="1034"/>
      <c r="T1071" s="1034"/>
      <c r="U1071" s="1034"/>
      <c r="V1071" s="1034"/>
      <c r="W1071" s="1034"/>
      <c r="X1071" s="1034"/>
      <c r="Y1071" s="1034"/>
      <c r="Z1071" s="1034"/>
      <c r="AA1071" s="1034"/>
      <c r="AB1071" s="1034"/>
      <c r="AC1071" s="1034"/>
      <c r="AD1071" s="1034"/>
      <c r="AE1071" s="1034"/>
      <c r="AF1071" s="1034"/>
      <c r="AG1071" s="1034"/>
      <c r="AH1071" s="1034"/>
      <c r="AI1071" s="1034"/>
      <c r="AJ1071" s="1034"/>
      <c r="AK1071" s="1034"/>
      <c r="AL1071" s="1034"/>
      <c r="AM1071" s="1034"/>
      <c r="AN1071" s="1034"/>
      <c r="AO1071" s="1034"/>
      <c r="AP1071" s="1034"/>
      <c r="AQ1071" s="1034"/>
      <c r="AR1071" s="1034"/>
      <c r="AS1071" s="1034"/>
      <c r="AT1071" s="1034"/>
      <c r="AU1071" s="1034"/>
      <c r="AV1071" s="1034"/>
      <c r="AW1071" s="1034"/>
      <c r="AX1071" s="1034"/>
      <c r="AY1071" s="1034"/>
      <c r="AZ1071" s="1034"/>
      <c r="BA1071" s="1034"/>
      <c r="BB1071" s="1034"/>
      <c r="BC1071" s="1034"/>
      <c r="BD1071" s="1034"/>
      <c r="BE1071" s="1034"/>
      <c r="BF1071" s="1034"/>
      <c r="BG1071" s="1034"/>
      <c r="BH1071" s="1034"/>
    </row>
    <row r="1072" spans="1:60" s="2" customFormat="1">
      <c r="A1072" s="1148"/>
      <c r="B1072" s="1034"/>
      <c r="C1072" s="1034"/>
      <c r="D1072" s="1034"/>
      <c r="E1072" s="1034"/>
      <c r="F1072" s="1034"/>
      <c r="G1072" s="1034"/>
      <c r="H1072" s="1034"/>
      <c r="I1072" s="1034"/>
      <c r="J1072" s="1034"/>
      <c r="K1072" s="1034"/>
      <c r="L1072" s="1034"/>
      <c r="M1072" s="1034"/>
      <c r="N1072" s="1034"/>
      <c r="O1072" s="1034"/>
      <c r="P1072" s="1034"/>
      <c r="Q1072" s="1034"/>
      <c r="R1072" s="1034"/>
      <c r="S1072" s="1034"/>
      <c r="T1072" s="1034"/>
      <c r="U1072" s="1034"/>
      <c r="V1072" s="1034"/>
      <c r="W1072" s="1034"/>
      <c r="X1072" s="1034"/>
      <c r="Y1072" s="1034"/>
      <c r="Z1072" s="1034"/>
      <c r="AA1072" s="1034"/>
      <c r="AB1072" s="1034"/>
      <c r="AC1072" s="1034"/>
      <c r="AD1072" s="1034"/>
      <c r="AE1072" s="1034"/>
      <c r="AF1072" s="1034"/>
      <c r="AG1072" s="1034"/>
      <c r="AH1072" s="1034"/>
      <c r="AI1072" s="1034"/>
      <c r="AJ1072" s="1034"/>
      <c r="AK1072" s="1034"/>
      <c r="AL1072" s="1034"/>
      <c r="AM1072" s="1034"/>
      <c r="AN1072" s="1034"/>
      <c r="AO1072" s="1034"/>
      <c r="AP1072" s="1034"/>
      <c r="AQ1072" s="1034"/>
      <c r="AR1072" s="1034"/>
      <c r="AS1072" s="1034"/>
      <c r="AT1072" s="1034"/>
      <c r="AU1072" s="1034"/>
      <c r="AV1072" s="1034"/>
      <c r="AW1072" s="1034"/>
      <c r="AX1072" s="1034"/>
      <c r="AY1072" s="1034"/>
      <c r="AZ1072" s="1034"/>
      <c r="BA1072" s="1034"/>
      <c r="BB1072" s="1034"/>
      <c r="BC1072" s="1034"/>
      <c r="BD1072" s="1034"/>
      <c r="BE1072" s="1034"/>
      <c r="BF1072" s="1034"/>
      <c r="BG1072" s="1034"/>
      <c r="BH1072" s="1034"/>
    </row>
    <row r="1073" spans="1:60" s="2" customFormat="1">
      <c r="A1073" s="1148"/>
      <c r="B1073" s="1034"/>
      <c r="C1073" s="1034"/>
      <c r="D1073" s="1034"/>
      <c r="E1073" s="1034"/>
      <c r="F1073" s="1034"/>
      <c r="G1073" s="1034"/>
      <c r="H1073" s="1034"/>
      <c r="I1073" s="1034"/>
      <c r="J1073" s="1034"/>
      <c r="K1073" s="1034"/>
      <c r="L1073" s="1034"/>
      <c r="M1073" s="1034"/>
      <c r="N1073" s="1034"/>
      <c r="O1073" s="1034"/>
      <c r="P1073" s="1034"/>
      <c r="Q1073" s="1034"/>
      <c r="R1073" s="1034"/>
      <c r="S1073" s="1034"/>
      <c r="T1073" s="1034"/>
      <c r="U1073" s="1034"/>
      <c r="V1073" s="1034"/>
      <c r="W1073" s="1034"/>
      <c r="X1073" s="1034"/>
      <c r="Y1073" s="1034"/>
      <c r="Z1073" s="1034"/>
      <c r="AA1073" s="1034"/>
      <c r="AB1073" s="1034"/>
      <c r="AC1073" s="1034"/>
      <c r="AD1073" s="1034"/>
      <c r="AE1073" s="1034"/>
      <c r="AF1073" s="1034"/>
      <c r="AG1073" s="1034"/>
      <c r="AH1073" s="1034"/>
      <c r="AI1073" s="1034"/>
      <c r="AJ1073" s="1034"/>
      <c r="AK1073" s="1034"/>
      <c r="AL1073" s="1034"/>
      <c r="AM1073" s="1034"/>
      <c r="AN1073" s="1034"/>
      <c r="AO1073" s="1034"/>
      <c r="AP1073" s="1034"/>
      <c r="AQ1073" s="1034"/>
      <c r="AR1073" s="1034"/>
      <c r="AS1073" s="1034"/>
      <c r="AT1073" s="1034"/>
      <c r="AU1073" s="1034"/>
      <c r="AV1073" s="1034"/>
      <c r="AW1073" s="1034"/>
      <c r="AX1073" s="1034"/>
      <c r="AY1073" s="1034"/>
      <c r="AZ1073" s="1034"/>
      <c r="BA1073" s="1034"/>
      <c r="BB1073" s="1034"/>
      <c r="BC1073" s="1034"/>
      <c r="BD1073" s="1034"/>
      <c r="BE1073" s="1034"/>
      <c r="BF1073" s="1034"/>
      <c r="BG1073" s="1034"/>
      <c r="BH1073" s="1034"/>
    </row>
    <row r="1074" spans="1:60" s="2" customFormat="1">
      <c r="A1074" s="1148"/>
      <c r="B1074" s="1034"/>
      <c r="C1074" s="1034"/>
      <c r="D1074" s="1034"/>
      <c r="E1074" s="1034"/>
      <c r="F1074" s="1034"/>
      <c r="G1074" s="1034"/>
      <c r="H1074" s="1034"/>
      <c r="I1074" s="1034"/>
      <c r="J1074" s="1034"/>
      <c r="K1074" s="1034"/>
      <c r="L1074" s="1034"/>
      <c r="M1074" s="1034"/>
      <c r="N1074" s="1034"/>
      <c r="O1074" s="1034"/>
      <c r="P1074" s="1034"/>
      <c r="Q1074" s="1034"/>
      <c r="R1074" s="1034"/>
      <c r="S1074" s="1034"/>
      <c r="T1074" s="1034"/>
      <c r="U1074" s="1034"/>
      <c r="V1074" s="1034"/>
      <c r="W1074" s="1034"/>
      <c r="X1074" s="1034"/>
      <c r="Y1074" s="1034"/>
      <c r="Z1074" s="1034"/>
      <c r="AA1074" s="1034"/>
      <c r="AB1074" s="1034"/>
      <c r="AC1074" s="1034"/>
      <c r="AD1074" s="1034"/>
      <c r="AE1074" s="1034"/>
      <c r="AF1074" s="1034"/>
      <c r="AG1074" s="1034"/>
      <c r="AH1074" s="1034"/>
      <c r="AI1074" s="1034"/>
      <c r="AJ1074" s="1034"/>
      <c r="AK1074" s="1034"/>
      <c r="AL1074" s="1034"/>
      <c r="AM1074" s="1034"/>
      <c r="AN1074" s="1034"/>
      <c r="AO1074" s="1034"/>
      <c r="AP1074" s="1034"/>
      <c r="AQ1074" s="1034"/>
      <c r="AR1074" s="1034"/>
      <c r="AS1074" s="1034"/>
      <c r="AT1074" s="1034"/>
      <c r="AU1074" s="1034"/>
      <c r="AV1074" s="1034"/>
      <c r="AW1074" s="1034"/>
      <c r="AX1074" s="1034"/>
      <c r="AY1074" s="1034"/>
      <c r="AZ1074" s="1034"/>
      <c r="BA1074" s="1034"/>
      <c r="BB1074" s="1034"/>
      <c r="BC1074" s="1034"/>
      <c r="BD1074" s="1034"/>
      <c r="BE1074" s="1034"/>
      <c r="BF1074" s="1034"/>
      <c r="BG1074" s="1034"/>
      <c r="BH1074" s="1034"/>
    </row>
    <row r="1075" spans="1:60" s="2" customFormat="1">
      <c r="A1075" s="1148"/>
      <c r="B1075" s="1034"/>
      <c r="C1075" s="1034"/>
      <c r="D1075" s="1034"/>
      <c r="E1075" s="1034"/>
      <c r="F1075" s="1034"/>
      <c r="G1075" s="1034"/>
      <c r="H1075" s="1034"/>
      <c r="I1075" s="1034"/>
      <c r="J1075" s="1034"/>
      <c r="K1075" s="1034"/>
      <c r="L1075" s="1034"/>
      <c r="M1075" s="1034"/>
      <c r="N1075" s="1034"/>
      <c r="O1075" s="1034"/>
      <c r="P1075" s="1034"/>
      <c r="Q1075" s="1034"/>
      <c r="R1075" s="1034"/>
      <c r="S1075" s="1034"/>
      <c r="T1075" s="1034"/>
      <c r="U1075" s="1034"/>
      <c r="V1075" s="1034"/>
      <c r="W1075" s="1034"/>
      <c r="X1075" s="1034"/>
      <c r="Y1075" s="1034"/>
      <c r="Z1075" s="1034"/>
      <c r="AA1075" s="1034"/>
      <c r="AB1075" s="1034"/>
      <c r="AC1075" s="1034"/>
      <c r="AD1075" s="1034"/>
      <c r="AE1075" s="1034"/>
      <c r="AF1075" s="1034"/>
      <c r="AG1075" s="1034"/>
      <c r="AH1075" s="1034"/>
      <c r="AI1075" s="1034"/>
      <c r="AJ1075" s="1034"/>
      <c r="AK1075" s="1034"/>
      <c r="AL1075" s="1034"/>
      <c r="AM1075" s="1034"/>
      <c r="AN1075" s="1034"/>
      <c r="AO1075" s="1034"/>
      <c r="AP1075" s="1034"/>
      <c r="AQ1075" s="1034"/>
      <c r="AR1075" s="1034"/>
      <c r="AS1075" s="1034"/>
      <c r="AT1075" s="1034"/>
      <c r="AU1075" s="1034"/>
      <c r="AV1075" s="1034"/>
      <c r="AW1075" s="1034"/>
      <c r="AX1075" s="1034"/>
      <c r="AY1075" s="1034"/>
      <c r="AZ1075" s="1034"/>
      <c r="BA1075" s="1034"/>
      <c r="BB1075" s="1034"/>
      <c r="BC1075" s="1034"/>
      <c r="BD1075" s="1034"/>
      <c r="BE1075" s="1034"/>
      <c r="BF1075" s="1034"/>
      <c r="BG1075" s="1034"/>
      <c r="BH1075" s="1034"/>
    </row>
    <row r="1076" spans="1:60" s="2" customFormat="1">
      <c r="A1076" s="1148"/>
      <c r="B1076" s="1034"/>
      <c r="C1076" s="1034"/>
      <c r="D1076" s="1034"/>
      <c r="E1076" s="1034"/>
      <c r="F1076" s="1034"/>
      <c r="G1076" s="1034"/>
      <c r="H1076" s="1034"/>
      <c r="I1076" s="1034"/>
      <c r="J1076" s="1034"/>
      <c r="K1076" s="1034"/>
      <c r="L1076" s="1034"/>
      <c r="M1076" s="1034"/>
      <c r="N1076" s="1034"/>
      <c r="O1076" s="1034"/>
      <c r="P1076" s="1034"/>
      <c r="Q1076" s="1034"/>
      <c r="R1076" s="1034"/>
      <c r="S1076" s="1034"/>
      <c r="T1076" s="1034"/>
      <c r="U1076" s="1034"/>
      <c r="V1076" s="1034"/>
      <c r="W1076" s="1034"/>
      <c r="X1076" s="1034"/>
      <c r="Y1076" s="1034"/>
      <c r="Z1076" s="1034"/>
      <c r="AA1076" s="1034"/>
      <c r="AB1076" s="1034"/>
      <c r="AC1076" s="1034"/>
      <c r="AD1076" s="1034"/>
      <c r="AE1076" s="1034"/>
      <c r="AF1076" s="1034"/>
      <c r="AG1076" s="1034"/>
      <c r="AH1076" s="1034"/>
      <c r="AI1076" s="1034"/>
      <c r="AJ1076" s="1034"/>
      <c r="AK1076" s="1034"/>
      <c r="AL1076" s="1034"/>
      <c r="AM1076" s="1034"/>
      <c r="AN1076" s="1034"/>
      <c r="AO1076" s="1034"/>
      <c r="AP1076" s="1034"/>
      <c r="AQ1076" s="1034"/>
      <c r="AR1076" s="1034"/>
      <c r="AS1076" s="1034"/>
      <c r="AT1076" s="1034"/>
      <c r="AU1076" s="1034"/>
      <c r="AV1076" s="1034"/>
      <c r="AW1076" s="1034"/>
      <c r="AX1076" s="1034"/>
      <c r="AY1076" s="1034"/>
      <c r="AZ1076" s="1034"/>
      <c r="BA1076" s="1034"/>
      <c r="BB1076" s="1034"/>
      <c r="BC1076" s="1034"/>
      <c r="BD1076" s="1034"/>
      <c r="BE1076" s="1034"/>
      <c r="BF1076" s="1034"/>
      <c r="BG1076" s="1034"/>
      <c r="BH1076" s="1034"/>
    </row>
    <row r="1077" spans="1:60" s="2" customFormat="1">
      <c r="A1077" s="1148"/>
      <c r="B1077" s="1034"/>
      <c r="C1077" s="1034"/>
      <c r="D1077" s="1034"/>
      <c r="E1077" s="1034"/>
      <c r="F1077" s="1034"/>
      <c r="G1077" s="1034"/>
      <c r="H1077" s="1034"/>
      <c r="I1077" s="1034"/>
      <c r="J1077" s="1034"/>
      <c r="K1077" s="1034"/>
      <c r="L1077" s="1034"/>
      <c r="M1077" s="1034"/>
      <c r="N1077" s="1034"/>
      <c r="O1077" s="1034"/>
      <c r="P1077" s="1034"/>
      <c r="Q1077" s="1034"/>
      <c r="R1077" s="1034"/>
      <c r="S1077" s="1034"/>
      <c r="T1077" s="1034"/>
      <c r="U1077" s="1034"/>
      <c r="V1077" s="1034"/>
      <c r="W1077" s="1034"/>
      <c r="X1077" s="1034"/>
      <c r="Y1077" s="1034"/>
      <c r="Z1077" s="1034"/>
      <c r="AA1077" s="1034"/>
      <c r="AB1077" s="1034"/>
      <c r="AC1077" s="1034"/>
      <c r="AD1077" s="1034"/>
      <c r="AE1077" s="1034"/>
      <c r="AF1077" s="1034"/>
      <c r="AG1077" s="1034"/>
      <c r="AH1077" s="1034"/>
      <c r="AI1077" s="1034"/>
      <c r="AJ1077" s="1034"/>
      <c r="AK1077" s="1034"/>
      <c r="AL1077" s="1034"/>
      <c r="AM1077" s="1034"/>
      <c r="AN1077" s="1034"/>
      <c r="AO1077" s="1034"/>
      <c r="AP1077" s="1034"/>
      <c r="AQ1077" s="1034"/>
      <c r="AR1077" s="1034"/>
      <c r="AS1077" s="1034"/>
      <c r="AT1077" s="1034"/>
      <c r="AU1077" s="1034"/>
      <c r="AV1077" s="1034"/>
      <c r="AW1077" s="1034"/>
      <c r="AX1077" s="1034"/>
      <c r="AY1077" s="1034"/>
      <c r="AZ1077" s="1034"/>
      <c r="BA1077" s="1034"/>
      <c r="BB1077" s="1034"/>
      <c r="BC1077" s="1034"/>
      <c r="BD1077" s="1034"/>
      <c r="BE1077" s="1034"/>
      <c r="BF1077" s="1034"/>
      <c r="BG1077" s="1034"/>
      <c r="BH1077" s="1034"/>
    </row>
    <row r="1078" spans="1:60" s="2" customFormat="1">
      <c r="A1078" s="1148"/>
      <c r="B1078" s="1034"/>
      <c r="C1078" s="1034"/>
      <c r="D1078" s="1034"/>
      <c r="E1078" s="1034"/>
      <c r="F1078" s="1034"/>
      <c r="G1078" s="1034"/>
      <c r="H1078" s="1034"/>
      <c r="I1078" s="1034"/>
      <c r="J1078" s="1034"/>
      <c r="K1078" s="1034"/>
      <c r="L1078" s="1034"/>
      <c r="M1078" s="1034"/>
      <c r="N1078" s="1034"/>
      <c r="O1078" s="1034"/>
      <c r="P1078" s="1034"/>
      <c r="Q1078" s="1034"/>
      <c r="R1078" s="1034"/>
      <c r="S1078" s="1034"/>
      <c r="T1078" s="1034"/>
      <c r="U1078" s="1034"/>
      <c r="V1078" s="1034"/>
      <c r="W1078" s="1034"/>
      <c r="X1078" s="1034"/>
      <c r="Y1078" s="1034"/>
      <c r="Z1078" s="1034"/>
      <c r="AA1078" s="1034"/>
      <c r="AB1078" s="1034"/>
      <c r="AC1078" s="1034"/>
      <c r="AD1078" s="1034"/>
      <c r="AE1078" s="1034"/>
      <c r="AF1078" s="1034"/>
      <c r="AG1078" s="1034"/>
      <c r="AH1078" s="1034"/>
      <c r="AI1078" s="1034"/>
      <c r="AJ1078" s="1034"/>
      <c r="AK1078" s="1034"/>
      <c r="AL1078" s="1034"/>
      <c r="AM1078" s="1034"/>
      <c r="AN1078" s="1034"/>
      <c r="AO1078" s="1034"/>
      <c r="AP1078" s="1034"/>
      <c r="AQ1078" s="1034"/>
      <c r="AR1078" s="1034"/>
      <c r="AS1078" s="1034"/>
      <c r="AT1078" s="1034"/>
      <c r="AU1078" s="1034"/>
      <c r="AV1078" s="1034"/>
      <c r="AW1078" s="1034"/>
      <c r="AX1078" s="1034"/>
      <c r="AY1078" s="1034"/>
      <c r="AZ1078" s="1034"/>
      <c r="BA1078" s="1034"/>
      <c r="BB1078" s="1034"/>
      <c r="BC1078" s="1034"/>
      <c r="BD1078" s="1034"/>
      <c r="BE1078" s="1034"/>
      <c r="BF1078" s="1034"/>
      <c r="BG1078" s="1034"/>
      <c r="BH1078" s="1034"/>
    </row>
    <row r="1079" spans="1:60" s="2" customFormat="1">
      <c r="A1079" s="1148"/>
      <c r="B1079" s="1034"/>
      <c r="C1079" s="1034"/>
      <c r="D1079" s="1034"/>
      <c r="E1079" s="1034"/>
      <c r="F1079" s="1034"/>
      <c r="G1079" s="1034"/>
      <c r="H1079" s="1034"/>
      <c r="I1079" s="1034"/>
      <c r="J1079" s="1034"/>
      <c r="K1079" s="1034"/>
      <c r="L1079" s="1034"/>
      <c r="M1079" s="1034"/>
      <c r="N1079" s="1034"/>
      <c r="O1079" s="1034"/>
      <c r="P1079" s="1034"/>
      <c r="Q1079" s="1034"/>
      <c r="R1079" s="1034"/>
      <c r="S1079" s="1034"/>
      <c r="T1079" s="1034"/>
      <c r="U1079" s="1034"/>
      <c r="V1079" s="1034"/>
      <c r="W1079" s="1034"/>
      <c r="X1079" s="1034"/>
      <c r="Y1079" s="1034"/>
      <c r="Z1079" s="1034"/>
      <c r="AA1079" s="1034"/>
      <c r="AB1079" s="1034"/>
      <c r="AC1079" s="1034"/>
      <c r="AD1079" s="1034"/>
      <c r="AE1079" s="1034"/>
      <c r="AF1079" s="1034"/>
      <c r="AG1079" s="1034"/>
      <c r="AH1079" s="1034"/>
      <c r="AI1079" s="1034"/>
      <c r="AJ1079" s="1034"/>
      <c r="AK1079" s="1034"/>
      <c r="AL1079" s="1034"/>
      <c r="AM1079" s="1034"/>
      <c r="AN1079" s="1034"/>
      <c r="AO1079" s="1034"/>
      <c r="AP1079" s="1034"/>
      <c r="AQ1079" s="1034"/>
      <c r="AR1079" s="1034"/>
      <c r="AS1079" s="1034"/>
      <c r="AT1079" s="1034"/>
      <c r="AU1079" s="1034"/>
      <c r="AV1079" s="1034"/>
      <c r="AW1079" s="1034"/>
      <c r="AX1079" s="1034"/>
      <c r="AY1079" s="1034"/>
      <c r="AZ1079" s="1034"/>
      <c r="BA1079" s="1034"/>
      <c r="BB1079" s="1034"/>
      <c r="BC1079" s="1034"/>
      <c r="BD1079" s="1034"/>
      <c r="BE1079" s="1034"/>
      <c r="BF1079" s="1034"/>
      <c r="BG1079" s="1034"/>
      <c r="BH1079" s="1034"/>
    </row>
    <row r="1080" spans="1:60" s="2" customFormat="1">
      <c r="A1080" s="1148"/>
      <c r="B1080" s="1034"/>
      <c r="C1080" s="1034"/>
      <c r="D1080" s="1034"/>
      <c r="E1080" s="1034"/>
      <c r="F1080" s="1034"/>
      <c r="G1080" s="1034"/>
      <c r="H1080" s="1034"/>
      <c r="I1080" s="1034"/>
      <c r="J1080" s="1034"/>
      <c r="K1080" s="1034"/>
      <c r="L1080" s="1034"/>
      <c r="M1080" s="1034"/>
      <c r="N1080" s="1034"/>
      <c r="O1080" s="1034"/>
      <c r="P1080" s="1034"/>
      <c r="Q1080" s="1034"/>
      <c r="R1080" s="1034"/>
      <c r="S1080" s="1034"/>
      <c r="T1080" s="1034"/>
      <c r="U1080" s="1034"/>
      <c r="V1080" s="1034"/>
      <c r="W1080" s="1034"/>
      <c r="X1080" s="1034"/>
      <c r="Y1080" s="1034"/>
      <c r="Z1080" s="1034"/>
      <c r="AA1080" s="1034"/>
      <c r="AB1080" s="1034"/>
      <c r="AC1080" s="1034"/>
      <c r="AD1080" s="1034"/>
      <c r="AE1080" s="1034"/>
      <c r="AF1080" s="1034"/>
      <c r="AG1080" s="1034"/>
      <c r="AH1080" s="1034"/>
      <c r="AI1080" s="1034"/>
      <c r="AJ1080" s="1034"/>
      <c r="AK1080" s="1034"/>
      <c r="AL1080" s="1034"/>
      <c r="AM1080" s="1034"/>
      <c r="AN1080" s="1034"/>
      <c r="AO1080" s="1034"/>
      <c r="AP1080" s="1034"/>
      <c r="AQ1080" s="1034"/>
      <c r="AR1080" s="1034"/>
      <c r="AS1080" s="1034"/>
      <c r="AT1080" s="1034"/>
      <c r="AU1080" s="1034"/>
      <c r="AV1080" s="1034"/>
      <c r="AW1080" s="1034"/>
      <c r="AX1080" s="1034"/>
      <c r="AY1080" s="1034"/>
      <c r="AZ1080" s="1034"/>
      <c r="BA1080" s="1034"/>
      <c r="BB1080" s="1034"/>
      <c r="BC1080" s="1034"/>
      <c r="BD1080" s="1034"/>
      <c r="BE1080" s="1034"/>
      <c r="BF1080" s="1034"/>
      <c r="BG1080" s="1034"/>
      <c r="BH1080" s="1034"/>
    </row>
    <row r="1081" spans="1:60" s="2" customFormat="1">
      <c r="A1081" s="1148"/>
      <c r="B1081" s="1034"/>
      <c r="C1081" s="1034"/>
      <c r="D1081" s="1034"/>
      <c r="E1081" s="1034"/>
      <c r="F1081" s="1034"/>
      <c r="G1081" s="1034"/>
      <c r="H1081" s="1034"/>
      <c r="I1081" s="1034"/>
      <c r="J1081" s="1034"/>
      <c r="K1081" s="1034"/>
      <c r="L1081" s="1034"/>
      <c r="M1081" s="1034"/>
      <c r="N1081" s="1034"/>
      <c r="O1081" s="1034"/>
      <c r="P1081" s="1034"/>
      <c r="Q1081" s="1034"/>
      <c r="R1081" s="1034"/>
      <c r="S1081" s="1034"/>
      <c r="T1081" s="1034"/>
      <c r="U1081" s="1034"/>
      <c r="V1081" s="1034"/>
      <c r="W1081" s="1034"/>
      <c r="X1081" s="1034"/>
      <c r="Y1081" s="1034"/>
      <c r="Z1081" s="1034"/>
      <c r="AA1081" s="1034"/>
      <c r="AB1081" s="1034"/>
      <c r="AC1081" s="1034"/>
      <c r="AD1081" s="1034"/>
      <c r="AE1081" s="1034"/>
      <c r="AF1081" s="1034"/>
      <c r="AG1081" s="1034"/>
      <c r="AH1081" s="1034"/>
      <c r="AI1081" s="1034"/>
      <c r="AJ1081" s="1034"/>
      <c r="AK1081" s="1034"/>
      <c r="AL1081" s="1034"/>
      <c r="AM1081" s="1034"/>
      <c r="AN1081" s="1034"/>
      <c r="AO1081" s="1034"/>
      <c r="AP1081" s="1034"/>
      <c r="AQ1081" s="1034"/>
      <c r="AR1081" s="1034"/>
      <c r="AS1081" s="1034"/>
      <c r="AT1081" s="1034"/>
      <c r="AU1081" s="1034"/>
      <c r="AV1081" s="1034"/>
      <c r="AW1081" s="1034"/>
      <c r="AX1081" s="1034"/>
      <c r="AY1081" s="1034"/>
      <c r="AZ1081" s="1034"/>
      <c r="BA1081" s="1034"/>
      <c r="BB1081" s="1034"/>
      <c r="BC1081" s="1034"/>
      <c r="BD1081" s="1034"/>
      <c r="BE1081" s="1034"/>
      <c r="BF1081" s="1034"/>
      <c r="BG1081" s="1034"/>
      <c r="BH1081" s="1034"/>
    </row>
    <row r="1082" spans="1:60" s="2" customFormat="1">
      <c r="A1082" s="1148"/>
      <c r="B1082" s="1034"/>
      <c r="C1082" s="1034"/>
      <c r="D1082" s="1034"/>
      <c r="E1082" s="1034"/>
      <c r="F1082" s="1034"/>
      <c r="G1082" s="1034"/>
      <c r="H1082" s="1034"/>
      <c r="I1082" s="1034"/>
      <c r="J1082" s="1034"/>
      <c r="K1082" s="1034"/>
      <c r="L1082" s="1034"/>
      <c r="M1082" s="1034"/>
      <c r="N1082" s="1034"/>
      <c r="O1082" s="1034"/>
      <c r="P1082" s="1034"/>
      <c r="Q1082" s="1034"/>
      <c r="R1082" s="1034"/>
      <c r="S1082" s="1034"/>
      <c r="T1082" s="1034"/>
      <c r="U1082" s="1034"/>
      <c r="V1082" s="1034"/>
      <c r="W1082" s="1034"/>
      <c r="X1082" s="1034"/>
      <c r="Y1082" s="1034"/>
      <c r="Z1082" s="1034"/>
      <c r="AA1082" s="1034"/>
      <c r="AB1082" s="1034"/>
      <c r="AC1082" s="1034"/>
      <c r="AD1082" s="1034"/>
      <c r="AE1082" s="1034"/>
      <c r="AF1082" s="1034"/>
      <c r="AG1082" s="1034"/>
      <c r="AH1082" s="1034"/>
      <c r="AI1082" s="1034"/>
      <c r="AJ1082" s="1034"/>
      <c r="AK1082" s="1034"/>
      <c r="AL1082" s="1034"/>
      <c r="AM1082" s="1034"/>
      <c r="AN1082" s="1034"/>
      <c r="AO1082" s="1034"/>
      <c r="AP1082" s="1034"/>
      <c r="AQ1082" s="1034"/>
      <c r="AR1082" s="1034"/>
      <c r="AS1082" s="1034"/>
      <c r="AT1082" s="1034"/>
      <c r="AU1082" s="1034"/>
      <c r="AV1082" s="1034"/>
      <c r="AW1082" s="1034"/>
      <c r="AX1082" s="1034"/>
      <c r="AY1082" s="1034"/>
      <c r="AZ1082" s="1034"/>
      <c r="BA1082" s="1034"/>
      <c r="BB1082" s="1034"/>
      <c r="BC1082" s="1034"/>
      <c r="BD1082" s="1034"/>
      <c r="BE1082" s="1034"/>
      <c r="BF1082" s="1034"/>
      <c r="BG1082" s="1034"/>
      <c r="BH1082" s="1034"/>
    </row>
    <row r="1083" spans="1:60" s="2" customFormat="1">
      <c r="A1083" s="1148"/>
      <c r="B1083" s="1034"/>
      <c r="C1083" s="1034"/>
      <c r="D1083" s="1034"/>
      <c r="E1083" s="1034"/>
      <c r="F1083" s="1034"/>
      <c r="G1083" s="1034"/>
      <c r="H1083" s="1034"/>
      <c r="I1083" s="1034"/>
      <c r="J1083" s="1034"/>
      <c r="K1083" s="1034"/>
      <c r="L1083" s="1034"/>
      <c r="M1083" s="1034"/>
      <c r="N1083" s="1034"/>
      <c r="O1083" s="1034"/>
      <c r="P1083" s="1034"/>
      <c r="Q1083" s="1034"/>
      <c r="R1083" s="1034"/>
      <c r="S1083" s="1034"/>
      <c r="T1083" s="1034"/>
      <c r="U1083" s="1034"/>
      <c r="V1083" s="1034"/>
      <c r="W1083" s="1034"/>
      <c r="X1083" s="1034"/>
      <c r="Y1083" s="1034"/>
      <c r="Z1083" s="1034"/>
      <c r="AA1083" s="1034"/>
      <c r="AB1083" s="1034"/>
      <c r="AC1083" s="1034"/>
      <c r="AD1083" s="1034"/>
      <c r="AE1083" s="1034"/>
      <c r="AF1083" s="1034"/>
      <c r="AG1083" s="1034"/>
      <c r="AH1083" s="1034"/>
      <c r="AI1083" s="1034"/>
      <c r="AJ1083" s="1034"/>
      <c r="AK1083" s="1034"/>
      <c r="AL1083" s="1034"/>
      <c r="AM1083" s="1034"/>
      <c r="AN1083" s="1034"/>
      <c r="AO1083" s="1034"/>
      <c r="AP1083" s="1034"/>
      <c r="AQ1083" s="1034"/>
      <c r="AR1083" s="1034"/>
      <c r="AS1083" s="1034"/>
      <c r="AT1083" s="1034"/>
      <c r="AU1083" s="1034"/>
      <c r="AV1083" s="1034"/>
      <c r="AW1083" s="1034"/>
      <c r="AX1083" s="1034"/>
      <c r="AY1083" s="1034"/>
      <c r="AZ1083" s="1034"/>
      <c r="BA1083" s="1034"/>
      <c r="BB1083" s="1034"/>
      <c r="BC1083" s="1034"/>
      <c r="BD1083" s="1034"/>
      <c r="BE1083" s="1034"/>
      <c r="BF1083" s="1034"/>
      <c r="BG1083" s="1034"/>
      <c r="BH1083" s="1034"/>
    </row>
    <row r="1084" spans="1:60" s="2" customFormat="1">
      <c r="A1084" s="1148"/>
      <c r="B1084" s="1034"/>
      <c r="C1084" s="1034"/>
      <c r="D1084" s="1034"/>
      <c r="E1084" s="1034"/>
      <c r="F1084" s="1034"/>
      <c r="G1084" s="1034"/>
      <c r="H1084" s="1034"/>
      <c r="I1084" s="1034"/>
      <c r="J1084" s="1034"/>
      <c r="K1084" s="1034"/>
      <c r="L1084" s="1034"/>
      <c r="M1084" s="1034"/>
      <c r="N1084" s="1034"/>
      <c r="O1084" s="1034"/>
      <c r="P1084" s="1034"/>
      <c r="Q1084" s="1034"/>
      <c r="R1084" s="1034"/>
      <c r="S1084" s="1034"/>
      <c r="T1084" s="1034"/>
      <c r="U1084" s="1034"/>
      <c r="V1084" s="1034"/>
      <c r="W1084" s="1034"/>
      <c r="X1084" s="1034"/>
      <c r="Y1084" s="1034"/>
      <c r="Z1084" s="1034"/>
      <c r="AA1084" s="1034"/>
      <c r="AB1084" s="1034"/>
      <c r="AC1084" s="1034"/>
      <c r="AD1084" s="1034"/>
      <c r="AE1084" s="1034"/>
      <c r="AF1084" s="1034"/>
      <c r="AG1084" s="1034"/>
      <c r="AH1084" s="1034"/>
      <c r="AI1084" s="1034"/>
      <c r="AJ1084" s="1034"/>
      <c r="AK1084" s="1034"/>
      <c r="AL1084" s="1034"/>
      <c r="AM1084" s="1034"/>
      <c r="AN1084" s="1034"/>
      <c r="AO1084" s="1034"/>
      <c r="AP1084" s="1034"/>
      <c r="AQ1084" s="1034"/>
      <c r="AR1084" s="1034"/>
      <c r="AS1084" s="1034"/>
      <c r="AT1084" s="1034"/>
      <c r="AU1084" s="1034"/>
      <c r="AV1084" s="1034"/>
      <c r="AW1084" s="1034"/>
      <c r="AX1084" s="1034"/>
      <c r="AY1084" s="1034"/>
      <c r="AZ1084" s="1034"/>
      <c r="BA1084" s="1034"/>
      <c r="BB1084" s="1034"/>
      <c r="BC1084" s="1034"/>
      <c r="BD1084" s="1034"/>
      <c r="BE1084" s="1034"/>
      <c r="BF1084" s="1034"/>
      <c r="BG1084" s="1034"/>
      <c r="BH1084" s="1034"/>
    </row>
    <row r="1085" spans="1:60" s="2" customFormat="1">
      <c r="A1085" s="1148"/>
      <c r="B1085" s="1034"/>
      <c r="C1085" s="1034"/>
      <c r="D1085" s="1034"/>
      <c r="E1085" s="1034"/>
      <c r="F1085" s="1034"/>
      <c r="G1085" s="1034"/>
      <c r="H1085" s="1034"/>
      <c r="I1085" s="1034"/>
      <c r="J1085" s="1034"/>
      <c r="K1085" s="1034"/>
      <c r="L1085" s="1034"/>
      <c r="M1085" s="1034"/>
      <c r="N1085" s="1034"/>
      <c r="O1085" s="1034"/>
      <c r="P1085" s="1034"/>
      <c r="Q1085" s="1034"/>
      <c r="R1085" s="1034"/>
      <c r="S1085" s="1034"/>
      <c r="T1085" s="1034"/>
      <c r="U1085" s="1034"/>
      <c r="V1085" s="1034"/>
      <c r="W1085" s="1034"/>
      <c r="X1085" s="1034"/>
      <c r="Y1085" s="1034"/>
      <c r="Z1085" s="1034"/>
      <c r="AA1085" s="1034"/>
      <c r="AB1085" s="1034"/>
      <c r="AC1085" s="1034"/>
      <c r="AD1085" s="1034"/>
      <c r="AE1085" s="1034"/>
      <c r="AF1085" s="1034"/>
      <c r="AG1085" s="1034"/>
      <c r="AH1085" s="1034"/>
      <c r="AI1085" s="1034"/>
      <c r="AJ1085" s="1034"/>
      <c r="AK1085" s="1034"/>
      <c r="AL1085" s="1034"/>
      <c r="AM1085" s="1034"/>
      <c r="AN1085" s="1034"/>
      <c r="AO1085" s="1034"/>
      <c r="AP1085" s="1034"/>
      <c r="AQ1085" s="1034"/>
      <c r="AR1085" s="1034"/>
      <c r="AS1085" s="1034"/>
      <c r="AT1085" s="1034"/>
      <c r="AU1085" s="1034"/>
      <c r="AV1085" s="1034"/>
      <c r="AW1085" s="1034"/>
      <c r="AX1085" s="1034"/>
      <c r="AY1085" s="1034"/>
      <c r="AZ1085" s="1034"/>
      <c r="BA1085" s="1034"/>
      <c r="BB1085" s="1034"/>
      <c r="BC1085" s="1034"/>
      <c r="BD1085" s="1034"/>
      <c r="BE1085" s="1034"/>
      <c r="BF1085" s="1034"/>
      <c r="BG1085" s="1034"/>
      <c r="BH1085" s="1034"/>
    </row>
    <row r="1086" spans="1:60" s="2" customFormat="1">
      <c r="A1086" s="1148"/>
      <c r="B1086" s="1034"/>
      <c r="C1086" s="1034"/>
      <c r="D1086" s="1034"/>
      <c r="E1086" s="1034"/>
      <c r="F1086" s="1034"/>
      <c r="G1086" s="1034"/>
      <c r="H1086" s="1034"/>
      <c r="I1086" s="1034"/>
      <c r="J1086" s="1034"/>
      <c r="K1086" s="1034"/>
      <c r="L1086" s="1034"/>
      <c r="M1086" s="1034"/>
      <c r="N1086" s="1034"/>
      <c r="O1086" s="1034"/>
      <c r="P1086" s="1034"/>
      <c r="Q1086" s="1034"/>
      <c r="R1086" s="1034"/>
      <c r="S1086" s="1034"/>
      <c r="T1086" s="1034"/>
      <c r="U1086" s="1034"/>
      <c r="V1086" s="1034"/>
      <c r="W1086" s="1034"/>
      <c r="X1086" s="1034"/>
      <c r="Y1086" s="1034"/>
      <c r="Z1086" s="1034"/>
      <c r="AA1086" s="1034"/>
      <c r="AB1086" s="1034"/>
      <c r="AC1086" s="1034"/>
      <c r="AD1086" s="1034"/>
      <c r="AE1086" s="1034"/>
      <c r="AF1086" s="1034"/>
      <c r="AG1086" s="1034"/>
      <c r="AH1086" s="1034"/>
      <c r="AI1086" s="1034"/>
      <c r="AJ1086" s="1034"/>
      <c r="AK1086" s="1034"/>
      <c r="AL1086" s="1034"/>
      <c r="AM1086" s="1034"/>
      <c r="AN1086" s="1034"/>
      <c r="AO1086" s="1034"/>
      <c r="AP1086" s="1034"/>
      <c r="AQ1086" s="1034"/>
      <c r="AR1086" s="1034"/>
      <c r="AS1086" s="1034"/>
      <c r="AT1086" s="1034"/>
      <c r="AU1086" s="1034"/>
      <c r="AV1086" s="1034"/>
      <c r="AW1086" s="1034"/>
      <c r="AX1086" s="1034"/>
      <c r="AY1086" s="1034"/>
      <c r="AZ1086" s="1034"/>
      <c r="BA1086" s="1034"/>
      <c r="BB1086" s="1034"/>
      <c r="BC1086" s="1034"/>
      <c r="BD1086" s="1034"/>
      <c r="BE1086" s="1034"/>
      <c r="BF1086" s="1034"/>
      <c r="BG1086" s="1034"/>
      <c r="BH1086" s="1034"/>
    </row>
    <row r="1087" spans="1:60" s="2" customFormat="1">
      <c r="A1087" s="1148"/>
      <c r="B1087" s="1034"/>
      <c r="C1087" s="1034"/>
      <c r="D1087" s="1034"/>
      <c r="E1087" s="1034"/>
      <c r="F1087" s="1034"/>
      <c r="G1087" s="1034"/>
      <c r="H1087" s="1034"/>
      <c r="I1087" s="1034"/>
      <c r="J1087" s="1034"/>
      <c r="K1087" s="1034"/>
      <c r="L1087" s="1034"/>
      <c r="M1087" s="1034"/>
      <c r="N1087" s="1034"/>
      <c r="O1087" s="1034"/>
      <c r="P1087" s="1034"/>
      <c r="Q1087" s="1034"/>
      <c r="R1087" s="1034"/>
      <c r="S1087" s="1034"/>
      <c r="T1087" s="1034"/>
      <c r="U1087" s="1034"/>
      <c r="V1087" s="1034"/>
      <c r="W1087" s="1034"/>
      <c r="X1087" s="1034"/>
      <c r="Y1087" s="1034"/>
      <c r="Z1087" s="1034"/>
      <c r="AA1087" s="1034"/>
      <c r="AB1087" s="1034"/>
      <c r="AC1087" s="1034"/>
      <c r="AD1087" s="1034"/>
      <c r="AE1087" s="1034"/>
      <c r="AF1087" s="1034"/>
      <c r="AG1087" s="1034"/>
      <c r="AH1087" s="1034"/>
      <c r="AI1087" s="1034"/>
      <c r="AJ1087" s="1034"/>
      <c r="AK1087" s="1034"/>
      <c r="AL1087" s="1034"/>
      <c r="AM1087" s="1034"/>
      <c r="AN1087" s="1034"/>
      <c r="AO1087" s="1034"/>
      <c r="AP1087" s="1034"/>
      <c r="AQ1087" s="1034"/>
      <c r="AR1087" s="1034"/>
      <c r="AS1087" s="1034"/>
      <c r="AT1087" s="1034"/>
      <c r="AU1087" s="1034"/>
      <c r="AV1087" s="1034"/>
      <c r="AW1087" s="1034"/>
      <c r="AX1087" s="1034"/>
      <c r="AY1087" s="1034"/>
      <c r="AZ1087" s="1034"/>
      <c r="BA1087" s="1034"/>
      <c r="BB1087" s="1034"/>
      <c r="BC1087" s="1034"/>
      <c r="BD1087" s="1034"/>
      <c r="BE1087" s="1034"/>
      <c r="BF1087" s="1034"/>
      <c r="BG1087" s="1034"/>
      <c r="BH1087" s="1034"/>
    </row>
    <row r="1088" spans="1:60" s="2" customFormat="1">
      <c r="A1088" s="1148"/>
      <c r="B1088" s="1034"/>
      <c r="C1088" s="1034"/>
      <c r="D1088" s="1034"/>
      <c r="E1088" s="1034"/>
      <c r="F1088" s="1034"/>
      <c r="G1088" s="1034"/>
      <c r="H1088" s="1034"/>
      <c r="I1088" s="1034"/>
      <c r="J1088" s="1034"/>
      <c r="K1088" s="1034"/>
      <c r="L1088" s="1034"/>
      <c r="M1088" s="1034"/>
      <c r="N1088" s="1034"/>
      <c r="O1088" s="1034"/>
      <c r="P1088" s="1034"/>
      <c r="Q1088" s="1034"/>
      <c r="R1088" s="1034"/>
      <c r="S1088" s="1034"/>
      <c r="T1088" s="1034"/>
      <c r="U1088" s="1034"/>
      <c r="V1088" s="1034"/>
      <c r="W1088" s="1034"/>
      <c r="X1088" s="1034"/>
      <c r="Y1088" s="1034"/>
      <c r="Z1088" s="1034"/>
      <c r="AA1088" s="1034"/>
      <c r="AB1088" s="1034"/>
      <c r="AC1088" s="1034"/>
      <c r="AD1088" s="1034"/>
      <c r="AE1088" s="1034"/>
      <c r="AF1088" s="1034"/>
      <c r="AG1088" s="1034"/>
      <c r="AH1088" s="1034"/>
      <c r="AI1088" s="1034"/>
      <c r="AJ1088" s="1034"/>
      <c r="AK1088" s="1034"/>
      <c r="AL1088" s="1034"/>
      <c r="AM1088" s="1034"/>
      <c r="AN1088" s="1034"/>
      <c r="AO1088" s="1034"/>
      <c r="AP1088" s="1034"/>
      <c r="AQ1088" s="1034"/>
      <c r="AR1088" s="1034"/>
      <c r="AS1088" s="1034"/>
      <c r="AT1088" s="1034"/>
      <c r="AU1088" s="1034"/>
      <c r="AV1088" s="1034"/>
      <c r="AW1088" s="1034"/>
      <c r="AX1088" s="1034"/>
      <c r="AY1088" s="1034"/>
      <c r="AZ1088" s="1034"/>
      <c r="BA1088" s="1034"/>
      <c r="BB1088" s="1034"/>
      <c r="BC1088" s="1034"/>
      <c r="BD1088" s="1034"/>
      <c r="BE1088" s="1034"/>
      <c r="BF1088" s="1034"/>
      <c r="BG1088" s="1034"/>
      <c r="BH1088" s="1034"/>
    </row>
    <row r="1089" spans="1:60" s="2" customFormat="1">
      <c r="A1089" s="1148"/>
      <c r="B1089" s="1034"/>
      <c r="C1089" s="1034"/>
      <c r="D1089" s="1034"/>
      <c r="E1089" s="1034"/>
      <c r="F1089" s="1034"/>
      <c r="G1089" s="1034"/>
      <c r="H1089" s="1034"/>
      <c r="I1089" s="1034"/>
      <c r="J1089" s="1034"/>
      <c r="K1089" s="1034"/>
      <c r="L1089" s="1034"/>
      <c r="M1089" s="1034"/>
      <c r="N1089" s="1034"/>
      <c r="O1089" s="1034"/>
      <c r="P1089" s="1034"/>
      <c r="Q1089" s="1034"/>
      <c r="R1089" s="1034"/>
      <c r="S1089" s="1034"/>
      <c r="T1089" s="1034"/>
      <c r="U1089" s="1034"/>
      <c r="V1089" s="1034"/>
      <c r="W1089" s="1034"/>
      <c r="X1089" s="1034"/>
      <c r="Y1089" s="1034"/>
      <c r="Z1089" s="1034"/>
      <c r="AA1089" s="1034"/>
      <c r="AB1089" s="1034"/>
      <c r="AC1089" s="1034"/>
      <c r="AD1089" s="1034"/>
      <c r="AE1089" s="1034"/>
      <c r="AF1089" s="1034"/>
      <c r="AG1089" s="1034"/>
      <c r="AH1089" s="1034"/>
      <c r="AI1089" s="1034"/>
      <c r="AJ1089" s="1034"/>
      <c r="AK1089" s="1034"/>
      <c r="AL1089" s="1034"/>
      <c r="AM1089" s="1034"/>
      <c r="AN1089" s="1034"/>
      <c r="AO1089" s="1034"/>
      <c r="AP1089" s="1034"/>
      <c r="AQ1089" s="1034"/>
      <c r="AR1089" s="1034"/>
      <c r="AS1089" s="1034"/>
      <c r="AT1089" s="1034"/>
      <c r="AU1089" s="1034"/>
      <c r="AV1089" s="1034"/>
      <c r="AW1089" s="1034"/>
      <c r="AX1089" s="1034"/>
      <c r="AY1089" s="1034"/>
      <c r="AZ1089" s="1034"/>
      <c r="BA1089" s="1034"/>
      <c r="BB1089" s="1034"/>
      <c r="BC1089" s="1034"/>
      <c r="BD1089" s="1034"/>
      <c r="BE1089" s="1034"/>
      <c r="BF1089" s="1034"/>
      <c r="BG1089" s="1034"/>
      <c r="BH1089" s="1034"/>
    </row>
    <row r="1090" spans="1:60" s="2" customFormat="1">
      <c r="A1090" s="1148"/>
      <c r="B1090" s="1034"/>
      <c r="C1090" s="1034"/>
      <c r="D1090" s="1034"/>
      <c r="E1090" s="1034"/>
      <c r="F1090" s="1034"/>
      <c r="G1090" s="1034"/>
      <c r="H1090" s="1034"/>
      <c r="I1090" s="1034"/>
      <c r="J1090" s="1034"/>
      <c r="K1090" s="1034"/>
      <c r="L1090" s="1034"/>
      <c r="M1090" s="1034"/>
      <c r="N1090" s="1034"/>
      <c r="O1090" s="1034"/>
      <c r="P1090" s="1034"/>
      <c r="Q1090" s="1034"/>
      <c r="R1090" s="1034"/>
      <c r="S1090" s="1034"/>
      <c r="T1090" s="1034"/>
      <c r="U1090" s="1034"/>
      <c r="V1090" s="1034"/>
      <c r="W1090" s="1034"/>
      <c r="X1090" s="1034"/>
      <c r="Y1090" s="1034"/>
      <c r="Z1090" s="1034"/>
      <c r="AA1090" s="1034"/>
      <c r="AB1090" s="1034"/>
      <c r="AC1090" s="1034"/>
      <c r="AD1090" s="1034"/>
      <c r="AE1090" s="1034"/>
      <c r="AF1090" s="1034"/>
      <c r="AG1090" s="1034"/>
      <c r="AH1090" s="1034"/>
      <c r="AI1090" s="1034"/>
      <c r="AJ1090" s="1034"/>
      <c r="AK1090" s="1034"/>
      <c r="AL1090" s="1034"/>
      <c r="AM1090" s="1034"/>
      <c r="AN1090" s="1034"/>
      <c r="AO1090" s="1034"/>
      <c r="AP1090" s="1034"/>
      <c r="AQ1090" s="1034"/>
      <c r="AR1090" s="1034"/>
      <c r="AS1090" s="1034"/>
      <c r="AT1090" s="1034"/>
      <c r="AU1090" s="1034"/>
      <c r="AV1090" s="1034"/>
      <c r="AW1090" s="1034"/>
      <c r="AX1090" s="1034"/>
      <c r="AY1090" s="1034"/>
      <c r="AZ1090" s="1034"/>
      <c r="BA1090" s="1034"/>
      <c r="BB1090" s="1034"/>
      <c r="BC1090" s="1034"/>
      <c r="BD1090" s="1034"/>
      <c r="BE1090" s="1034"/>
      <c r="BF1090" s="1034"/>
      <c r="BG1090" s="1034"/>
      <c r="BH1090" s="1034"/>
    </row>
    <row r="1091" spans="1:60" s="2" customFormat="1">
      <c r="A1091" s="1148"/>
      <c r="B1091" s="1034"/>
      <c r="C1091" s="1034"/>
      <c r="D1091" s="1034"/>
      <c r="E1091" s="1034"/>
      <c r="F1091" s="1034"/>
      <c r="G1091" s="1034"/>
      <c r="H1091" s="1034"/>
      <c r="I1091" s="1034"/>
      <c r="J1091" s="1034"/>
      <c r="K1091" s="1034"/>
      <c r="L1091" s="1034"/>
      <c r="M1091" s="1034"/>
      <c r="N1091" s="1034"/>
      <c r="O1091" s="1034"/>
      <c r="P1091" s="1034"/>
      <c r="Q1091" s="1034"/>
      <c r="R1091" s="1034"/>
      <c r="S1091" s="1034"/>
      <c r="T1091" s="1034"/>
      <c r="U1091" s="1034"/>
      <c r="V1091" s="1034"/>
      <c r="W1091" s="1034"/>
      <c r="X1091" s="1034"/>
      <c r="Y1091" s="1034"/>
      <c r="Z1091" s="1034"/>
      <c r="AA1091" s="1034"/>
      <c r="AB1091" s="1034"/>
      <c r="AC1091" s="1034"/>
      <c r="AD1091" s="1034"/>
      <c r="AE1091" s="1034"/>
      <c r="AF1091" s="1034"/>
      <c r="AG1091" s="1034"/>
      <c r="AH1091" s="1034"/>
      <c r="AI1091" s="1034"/>
      <c r="AJ1091" s="1034"/>
      <c r="AK1091" s="1034"/>
      <c r="AL1091" s="1034"/>
      <c r="AM1091" s="1034"/>
      <c r="AN1091" s="1034"/>
      <c r="AO1091" s="1034"/>
      <c r="AP1091" s="1034"/>
      <c r="AQ1091" s="1034"/>
      <c r="AR1091" s="1034"/>
      <c r="AS1091" s="1034"/>
      <c r="AT1091" s="1034"/>
      <c r="AU1091" s="1034"/>
      <c r="AV1091" s="1034"/>
      <c r="AW1091" s="1034"/>
      <c r="AX1091" s="1034"/>
      <c r="AY1091" s="1034"/>
      <c r="AZ1091" s="1034"/>
      <c r="BA1091" s="1034"/>
      <c r="BB1091" s="1034"/>
      <c r="BC1091" s="1034"/>
      <c r="BD1091" s="1034"/>
      <c r="BE1091" s="1034"/>
      <c r="BF1091" s="1034"/>
      <c r="BG1091" s="1034"/>
      <c r="BH1091" s="1034"/>
    </row>
    <row r="1092" spans="1:60" s="2" customFormat="1">
      <c r="A1092" s="1148"/>
      <c r="B1092" s="1034"/>
      <c r="C1092" s="1034"/>
      <c r="D1092" s="1034"/>
      <c r="E1092" s="1034"/>
      <c r="F1092" s="1034"/>
      <c r="G1092" s="1034"/>
      <c r="H1092" s="1034"/>
      <c r="I1092" s="1034"/>
      <c r="J1092" s="1034"/>
      <c r="K1092" s="1034"/>
      <c r="L1092" s="1034"/>
      <c r="M1092" s="1034"/>
      <c r="N1092" s="1034"/>
      <c r="O1092" s="1034"/>
      <c r="P1092" s="1034"/>
      <c r="Q1092" s="1034"/>
      <c r="R1092" s="1034"/>
      <c r="S1092" s="1034"/>
      <c r="T1092" s="1034"/>
      <c r="U1092" s="1034"/>
      <c r="V1092" s="1034"/>
      <c r="W1092" s="1034"/>
      <c r="X1092" s="1034"/>
      <c r="Y1092" s="1034"/>
      <c r="Z1092" s="1034"/>
      <c r="AA1092" s="1034"/>
      <c r="AB1092" s="1034"/>
      <c r="AC1092" s="1034"/>
      <c r="AD1092" s="1034"/>
      <c r="AE1092" s="1034"/>
      <c r="AF1092" s="1034"/>
      <c r="AG1092" s="1034"/>
      <c r="AH1092" s="1034"/>
      <c r="AI1092" s="1034"/>
      <c r="AJ1092" s="1034"/>
      <c r="AK1092" s="1034"/>
      <c r="AL1092" s="1034"/>
      <c r="AM1092" s="1034"/>
      <c r="AN1092" s="1034"/>
      <c r="AO1092" s="1034"/>
      <c r="AP1092" s="1034"/>
      <c r="AQ1092" s="1034"/>
      <c r="AR1092" s="1034"/>
      <c r="AS1092" s="1034"/>
      <c r="AT1092" s="1034"/>
      <c r="AU1092" s="1034"/>
      <c r="AV1092" s="1034"/>
      <c r="AW1092" s="1034"/>
      <c r="AX1092" s="1034"/>
      <c r="AY1092" s="1034"/>
      <c r="AZ1092" s="1034"/>
      <c r="BA1092" s="1034"/>
      <c r="BB1092" s="1034"/>
      <c r="BC1092" s="1034"/>
      <c r="BD1092" s="1034"/>
      <c r="BE1092" s="1034"/>
      <c r="BF1092" s="1034"/>
      <c r="BG1092" s="1034"/>
      <c r="BH1092" s="1034"/>
    </row>
    <row r="1093" spans="1:60" s="2" customFormat="1">
      <c r="A1093" s="1148"/>
      <c r="B1093" s="1034"/>
      <c r="C1093" s="1034"/>
      <c r="D1093" s="1034"/>
      <c r="E1093" s="1034"/>
      <c r="F1093" s="1034"/>
      <c r="G1093" s="1034"/>
      <c r="H1093" s="1034"/>
      <c r="I1093" s="1034"/>
      <c r="J1093" s="1034"/>
      <c r="K1093" s="1034"/>
      <c r="L1093" s="1034"/>
      <c r="M1093" s="1034"/>
      <c r="N1093" s="1034"/>
      <c r="O1093" s="1034"/>
      <c r="P1093" s="1034"/>
      <c r="Q1093" s="1034"/>
      <c r="R1093" s="1034"/>
      <c r="S1093" s="1034"/>
      <c r="T1093" s="1034"/>
      <c r="U1093" s="1034"/>
      <c r="V1093" s="1034"/>
      <c r="W1093" s="1034"/>
      <c r="X1093" s="1034"/>
      <c r="Y1093" s="1034"/>
      <c r="Z1093" s="1034"/>
      <c r="AA1093" s="1034"/>
      <c r="AB1093" s="1034"/>
      <c r="AC1093" s="1034"/>
      <c r="AD1093" s="1034"/>
      <c r="AE1093" s="1034"/>
      <c r="AF1093" s="1034"/>
      <c r="AG1093" s="1034"/>
      <c r="AH1093" s="1034"/>
      <c r="AI1093" s="1034"/>
      <c r="AJ1093" s="1034"/>
      <c r="AK1093" s="1034"/>
      <c r="AL1093" s="1034"/>
      <c r="AM1093" s="1034"/>
      <c r="AN1093" s="1034"/>
      <c r="AO1093" s="1034"/>
      <c r="AP1093" s="1034"/>
      <c r="AQ1093" s="1034"/>
      <c r="AR1093" s="1034"/>
      <c r="AS1093" s="1034"/>
      <c r="AT1093" s="1034"/>
      <c r="AU1093" s="1034"/>
      <c r="AV1093" s="1034"/>
      <c r="AW1093" s="1034"/>
      <c r="AX1093" s="1034"/>
      <c r="AY1093" s="1034"/>
      <c r="AZ1093" s="1034"/>
      <c r="BA1093" s="1034"/>
      <c r="BB1093" s="1034"/>
      <c r="BC1093" s="1034"/>
      <c r="BD1093" s="1034"/>
      <c r="BE1093" s="1034"/>
      <c r="BF1093" s="1034"/>
      <c r="BG1093" s="1034"/>
      <c r="BH1093" s="1034"/>
    </row>
    <row r="1094" spans="1:60" s="2" customFormat="1">
      <c r="A1094" s="1148"/>
      <c r="B1094" s="1034"/>
      <c r="C1094" s="1034"/>
      <c r="D1094" s="1034"/>
      <c r="E1094" s="1034"/>
      <c r="F1094" s="1034"/>
      <c r="G1094" s="1034"/>
      <c r="H1094" s="1034"/>
      <c r="I1094" s="1034"/>
      <c r="J1094" s="1034"/>
      <c r="K1094" s="1034"/>
      <c r="L1094" s="1034"/>
      <c r="M1094" s="1034"/>
      <c r="N1094" s="1034"/>
      <c r="O1094" s="1034"/>
      <c r="P1094" s="1034"/>
      <c r="Q1094" s="1034"/>
      <c r="R1094" s="1034"/>
      <c r="S1094" s="1034"/>
      <c r="T1094" s="1034"/>
      <c r="U1094" s="1034"/>
      <c r="V1094" s="1034"/>
      <c r="W1094" s="1034"/>
      <c r="X1094" s="1034"/>
      <c r="Y1094" s="1034"/>
      <c r="Z1094" s="1034"/>
      <c r="AA1094" s="1034"/>
      <c r="AB1094" s="1034"/>
      <c r="AC1094" s="1034"/>
      <c r="AD1094" s="1034"/>
      <c r="AE1094" s="1034"/>
      <c r="AF1094" s="1034"/>
      <c r="AG1094" s="1034"/>
      <c r="AH1094" s="1034"/>
      <c r="AI1094" s="1034"/>
      <c r="AJ1094" s="1034"/>
      <c r="AK1094" s="1034"/>
      <c r="AL1094" s="1034"/>
      <c r="AM1094" s="1034"/>
      <c r="AN1094" s="1034"/>
      <c r="AO1094" s="1034"/>
      <c r="AP1094" s="1034"/>
      <c r="AQ1094" s="1034"/>
      <c r="AR1094" s="1034"/>
      <c r="AS1094" s="1034"/>
      <c r="AT1094" s="1034"/>
      <c r="AU1094" s="1034"/>
      <c r="AV1094" s="1034"/>
      <c r="AW1094" s="1034"/>
      <c r="AX1094" s="1034"/>
      <c r="AY1094" s="1034"/>
      <c r="AZ1094" s="1034"/>
      <c r="BA1094" s="1034"/>
      <c r="BB1094" s="1034"/>
      <c r="BC1094" s="1034"/>
      <c r="BD1094" s="1034"/>
      <c r="BE1094" s="1034"/>
      <c r="BF1094" s="1034"/>
      <c r="BG1094" s="1034"/>
      <c r="BH1094" s="1034"/>
    </row>
    <row r="1095" spans="1:60" s="2" customFormat="1">
      <c r="A1095" s="1148"/>
      <c r="B1095" s="1034"/>
      <c r="C1095" s="1034"/>
      <c r="D1095" s="1034"/>
      <c r="E1095" s="1034"/>
      <c r="F1095" s="1034"/>
      <c r="G1095" s="1034"/>
      <c r="H1095" s="1034"/>
      <c r="I1095" s="1034"/>
      <c r="J1095" s="1034"/>
      <c r="K1095" s="1034"/>
      <c r="L1095" s="1034"/>
      <c r="M1095" s="1034"/>
      <c r="N1095" s="1034"/>
      <c r="O1095" s="1034"/>
      <c r="P1095" s="1034"/>
      <c r="Q1095" s="1034"/>
      <c r="R1095" s="1034"/>
      <c r="S1095" s="1034"/>
      <c r="T1095" s="1034"/>
      <c r="U1095" s="1034"/>
      <c r="V1095" s="1034"/>
      <c r="W1095" s="1034"/>
      <c r="X1095" s="1034"/>
      <c r="Y1095" s="1034"/>
      <c r="Z1095" s="1034"/>
      <c r="AA1095" s="1034"/>
      <c r="AB1095" s="1034"/>
      <c r="AC1095" s="1034"/>
      <c r="AD1095" s="1034"/>
      <c r="AE1095" s="1034"/>
      <c r="AF1095" s="1034"/>
      <c r="AG1095" s="1034"/>
      <c r="AH1095" s="1034"/>
      <c r="AI1095" s="1034"/>
      <c r="AJ1095" s="1034"/>
      <c r="AK1095" s="1034"/>
      <c r="AL1095" s="1034"/>
      <c r="AM1095" s="1034"/>
      <c r="AN1095" s="1034"/>
      <c r="AO1095" s="1034"/>
      <c r="AP1095" s="1034"/>
      <c r="AQ1095" s="1034"/>
      <c r="AR1095" s="1034"/>
      <c r="AS1095" s="1034"/>
      <c r="AT1095" s="1034"/>
      <c r="AU1095" s="1034"/>
      <c r="AV1095" s="1034"/>
      <c r="AW1095" s="1034"/>
      <c r="AX1095" s="1034"/>
      <c r="AY1095" s="1034"/>
      <c r="AZ1095" s="1034"/>
      <c r="BA1095" s="1034"/>
      <c r="BB1095" s="1034"/>
      <c r="BC1095" s="1034"/>
      <c r="BD1095" s="1034"/>
      <c r="BE1095" s="1034"/>
      <c r="BF1095" s="1034"/>
      <c r="BG1095" s="1034"/>
      <c r="BH1095" s="1034"/>
    </row>
    <row r="1096" spans="1:60" s="2" customFormat="1">
      <c r="A1096" s="1148"/>
      <c r="B1096" s="1034"/>
      <c r="C1096" s="1034"/>
      <c r="D1096" s="1034"/>
      <c r="E1096" s="1034"/>
      <c r="F1096" s="1034"/>
      <c r="G1096" s="1034"/>
      <c r="H1096" s="1034"/>
      <c r="I1096" s="1034"/>
      <c r="J1096" s="1034"/>
      <c r="K1096" s="1034"/>
      <c r="L1096" s="1034"/>
      <c r="M1096" s="1034"/>
      <c r="N1096" s="1034"/>
      <c r="O1096" s="1034"/>
      <c r="P1096" s="1034"/>
      <c r="Q1096" s="1034"/>
      <c r="R1096" s="1034"/>
      <c r="S1096" s="1034"/>
      <c r="T1096" s="1034"/>
      <c r="U1096" s="1034"/>
      <c r="V1096" s="1034"/>
      <c r="W1096" s="1034"/>
      <c r="X1096" s="1034"/>
      <c r="Y1096" s="1034"/>
      <c r="Z1096" s="1034"/>
      <c r="AA1096" s="1034"/>
      <c r="AB1096" s="1034"/>
      <c r="AC1096" s="1034"/>
      <c r="AD1096" s="1034"/>
      <c r="AE1096" s="1034"/>
      <c r="AF1096" s="1034"/>
      <c r="AG1096" s="1034"/>
      <c r="AH1096" s="1034"/>
      <c r="AI1096" s="1034"/>
      <c r="AJ1096" s="1034"/>
      <c r="AK1096" s="1034"/>
      <c r="AL1096" s="1034"/>
      <c r="AM1096" s="1034"/>
      <c r="AN1096" s="1034"/>
      <c r="AO1096" s="1034"/>
      <c r="AP1096" s="1034"/>
      <c r="AQ1096" s="1034"/>
      <c r="AR1096" s="1034"/>
      <c r="AS1096" s="1034"/>
      <c r="AT1096" s="1034"/>
      <c r="AU1096" s="1034"/>
      <c r="AV1096" s="1034"/>
      <c r="AW1096" s="1034"/>
      <c r="AX1096" s="1034"/>
      <c r="AY1096" s="1034"/>
      <c r="AZ1096" s="1034"/>
      <c r="BA1096" s="1034"/>
      <c r="BB1096" s="1034"/>
      <c r="BC1096" s="1034"/>
      <c r="BD1096" s="1034"/>
      <c r="BE1096" s="1034"/>
      <c r="BF1096" s="1034"/>
      <c r="BG1096" s="1034"/>
      <c r="BH1096" s="1034"/>
    </row>
    <row r="1097" spans="1:60" s="2" customFormat="1">
      <c r="A1097" s="1148"/>
      <c r="B1097" s="1034"/>
      <c r="C1097" s="1034"/>
      <c r="D1097" s="1034"/>
      <c r="E1097" s="1034"/>
      <c r="F1097" s="1034"/>
      <c r="G1097" s="1034"/>
      <c r="H1097" s="1034"/>
      <c r="I1097" s="1034"/>
      <c r="J1097" s="1034"/>
      <c r="K1097" s="1034"/>
      <c r="L1097" s="1034"/>
      <c r="M1097" s="1034"/>
      <c r="N1097" s="1034"/>
      <c r="O1097" s="1034"/>
      <c r="P1097" s="1034"/>
      <c r="Q1097" s="1034"/>
      <c r="R1097" s="1034"/>
      <c r="S1097" s="1034"/>
      <c r="T1097" s="1034"/>
      <c r="U1097" s="1034"/>
      <c r="V1097" s="1034"/>
      <c r="W1097" s="1034"/>
      <c r="X1097" s="1034"/>
      <c r="Y1097" s="1034"/>
      <c r="Z1097" s="1034"/>
      <c r="AA1097" s="1034"/>
      <c r="AB1097" s="1034"/>
      <c r="AC1097" s="1034"/>
      <c r="AD1097" s="1034"/>
      <c r="AE1097" s="1034"/>
      <c r="AF1097" s="1034"/>
      <c r="AG1097" s="1034"/>
      <c r="AH1097" s="1034"/>
      <c r="AI1097" s="1034"/>
      <c r="AJ1097" s="1034"/>
      <c r="AK1097" s="1034"/>
      <c r="AL1097" s="1034"/>
      <c r="AM1097" s="1034"/>
      <c r="AN1097" s="1034"/>
      <c r="AO1097" s="1034"/>
      <c r="AP1097" s="1034"/>
      <c r="AQ1097" s="1034"/>
      <c r="AR1097" s="1034"/>
      <c r="AS1097" s="1034"/>
      <c r="AT1097" s="1034"/>
      <c r="AU1097" s="1034"/>
      <c r="AV1097" s="1034"/>
      <c r="AW1097" s="1034"/>
      <c r="AX1097" s="1034"/>
      <c r="AY1097" s="1034"/>
      <c r="AZ1097" s="1034"/>
      <c r="BA1097" s="1034"/>
      <c r="BB1097" s="1034"/>
      <c r="BC1097" s="1034"/>
      <c r="BD1097" s="1034"/>
      <c r="BE1097" s="1034"/>
      <c r="BF1097" s="1034"/>
      <c r="BG1097" s="1034"/>
      <c r="BH1097" s="1034"/>
    </row>
    <row r="1098" spans="1:60" s="2" customFormat="1">
      <c r="A1098" s="1148"/>
      <c r="B1098" s="1034"/>
      <c r="C1098" s="1034"/>
      <c r="D1098" s="1034"/>
      <c r="E1098" s="1034"/>
      <c r="F1098" s="1034"/>
      <c r="G1098" s="1034"/>
      <c r="H1098" s="1034"/>
      <c r="I1098" s="1034"/>
      <c r="J1098" s="1034"/>
      <c r="K1098" s="1034"/>
      <c r="L1098" s="1034"/>
      <c r="M1098" s="1034"/>
      <c r="N1098" s="1034"/>
      <c r="O1098" s="1034"/>
      <c r="P1098" s="1034"/>
      <c r="Q1098" s="1034"/>
      <c r="R1098" s="1034"/>
      <c r="S1098" s="1034"/>
      <c r="T1098" s="1034"/>
      <c r="U1098" s="1034"/>
      <c r="V1098" s="1034"/>
      <c r="W1098" s="1034"/>
      <c r="X1098" s="1034"/>
      <c r="Y1098" s="1034"/>
      <c r="Z1098" s="1034"/>
      <c r="AA1098" s="1034"/>
      <c r="AB1098" s="1034"/>
      <c r="AC1098" s="1034"/>
      <c r="AD1098" s="1034"/>
      <c r="AE1098" s="1034"/>
      <c r="AF1098" s="1034"/>
      <c r="AG1098" s="1034"/>
      <c r="AH1098" s="1034"/>
      <c r="AI1098" s="1034"/>
      <c r="AJ1098" s="1034"/>
      <c r="AK1098" s="1034"/>
      <c r="AL1098" s="1034"/>
      <c r="AM1098" s="1034"/>
      <c r="AN1098" s="1034"/>
      <c r="AO1098" s="1034"/>
      <c r="AP1098" s="1034"/>
      <c r="AQ1098" s="1034"/>
      <c r="AR1098" s="1034"/>
      <c r="AS1098" s="1034"/>
      <c r="AT1098" s="1034"/>
      <c r="AU1098" s="1034"/>
      <c r="AV1098" s="1034"/>
      <c r="AW1098" s="1034"/>
      <c r="AX1098" s="1034"/>
      <c r="AY1098" s="1034"/>
      <c r="AZ1098" s="1034"/>
      <c r="BA1098" s="1034"/>
      <c r="BB1098" s="1034"/>
      <c r="BC1098" s="1034"/>
      <c r="BD1098" s="1034"/>
      <c r="BE1098" s="1034"/>
      <c r="BF1098" s="1034"/>
      <c r="BG1098" s="1034"/>
      <c r="BH1098" s="1034"/>
    </row>
    <row r="1099" spans="1:60" s="2" customFormat="1">
      <c r="A1099" s="1148"/>
      <c r="B1099" s="1034"/>
      <c r="C1099" s="1034"/>
      <c r="D1099" s="1034"/>
      <c r="E1099" s="1034"/>
      <c r="F1099" s="1034"/>
      <c r="G1099" s="1034"/>
      <c r="H1099" s="1034"/>
      <c r="I1099" s="1034"/>
      <c r="J1099" s="1034"/>
      <c r="K1099" s="1034"/>
      <c r="L1099" s="1034"/>
      <c r="M1099" s="1034"/>
      <c r="N1099" s="1034"/>
      <c r="O1099" s="1034"/>
      <c r="P1099" s="1034"/>
      <c r="Q1099" s="1034"/>
      <c r="R1099" s="1034"/>
      <c r="S1099" s="1034"/>
      <c r="T1099" s="1034"/>
      <c r="U1099" s="1034"/>
      <c r="V1099" s="1034"/>
      <c r="W1099" s="1034"/>
      <c r="X1099" s="1034"/>
      <c r="Y1099" s="1034"/>
      <c r="Z1099" s="1034"/>
      <c r="AA1099" s="1034"/>
      <c r="AB1099" s="1034"/>
      <c r="AC1099" s="1034"/>
      <c r="AD1099" s="1034"/>
      <c r="AE1099" s="1034"/>
      <c r="AF1099" s="1034"/>
      <c r="AG1099" s="1034"/>
      <c r="AH1099" s="1034"/>
      <c r="AI1099" s="1034"/>
      <c r="AJ1099" s="1034"/>
      <c r="AK1099" s="1034"/>
      <c r="AL1099" s="1034"/>
      <c r="AM1099" s="1034"/>
      <c r="AN1099" s="1034"/>
      <c r="AO1099" s="1034"/>
      <c r="AP1099" s="1034"/>
      <c r="AQ1099" s="1034"/>
      <c r="AR1099" s="1034"/>
      <c r="AS1099" s="1034"/>
      <c r="AT1099" s="1034"/>
      <c r="AU1099" s="1034"/>
      <c r="AV1099" s="1034"/>
      <c r="AW1099" s="1034"/>
      <c r="AX1099" s="1034"/>
      <c r="AY1099" s="1034"/>
      <c r="AZ1099" s="1034"/>
      <c r="BA1099" s="1034"/>
      <c r="BB1099" s="1034"/>
      <c r="BC1099" s="1034"/>
      <c r="BD1099" s="1034"/>
      <c r="BE1099" s="1034"/>
      <c r="BF1099" s="1034"/>
      <c r="BG1099" s="1034"/>
      <c r="BH1099" s="1034"/>
    </row>
    <row r="1100" spans="1:60" s="2" customFormat="1">
      <c r="A1100" s="1148"/>
      <c r="B1100" s="1034"/>
      <c r="C1100" s="1034"/>
      <c r="D1100" s="1034"/>
      <c r="E1100" s="1034"/>
      <c r="F1100" s="1034"/>
      <c r="G1100" s="1034"/>
      <c r="H1100" s="1034"/>
      <c r="I1100" s="1034"/>
      <c r="J1100" s="1034"/>
      <c r="K1100" s="1034"/>
      <c r="L1100" s="1034"/>
      <c r="M1100" s="1034"/>
      <c r="N1100" s="1034"/>
      <c r="O1100" s="1034"/>
      <c r="P1100" s="1034"/>
      <c r="Q1100" s="1034"/>
      <c r="R1100" s="1034"/>
      <c r="S1100" s="1034"/>
      <c r="T1100" s="1034"/>
      <c r="U1100" s="1034"/>
      <c r="V1100" s="1034"/>
      <c r="W1100" s="1034"/>
      <c r="X1100" s="1034"/>
      <c r="Y1100" s="1034"/>
      <c r="Z1100" s="1034"/>
      <c r="AA1100" s="1034"/>
      <c r="AB1100" s="1034"/>
      <c r="AC1100" s="1034"/>
      <c r="AD1100" s="1034"/>
      <c r="AE1100" s="1034"/>
      <c r="AF1100" s="1034"/>
      <c r="AG1100" s="1034"/>
      <c r="AH1100" s="1034"/>
      <c r="AI1100" s="1034"/>
      <c r="AJ1100" s="1034"/>
      <c r="AK1100" s="1034"/>
      <c r="AL1100" s="1034"/>
      <c r="AM1100" s="1034"/>
      <c r="AN1100" s="1034"/>
      <c r="AO1100" s="1034"/>
      <c r="AP1100" s="1034"/>
      <c r="AQ1100" s="1034"/>
      <c r="AR1100" s="1034"/>
      <c r="AS1100" s="1034"/>
      <c r="AT1100" s="1034"/>
      <c r="AU1100" s="1034"/>
      <c r="AV1100" s="1034"/>
      <c r="AW1100" s="1034"/>
      <c r="AX1100" s="1034"/>
      <c r="AY1100" s="1034"/>
      <c r="AZ1100" s="1034"/>
      <c r="BA1100" s="1034"/>
      <c r="BB1100" s="1034"/>
      <c r="BC1100" s="1034"/>
      <c r="BD1100" s="1034"/>
      <c r="BE1100" s="1034"/>
      <c r="BF1100" s="1034"/>
      <c r="BG1100" s="1034"/>
      <c r="BH1100" s="1034"/>
    </row>
    <row r="1101" spans="1:60" s="2" customFormat="1">
      <c r="A1101" s="1148"/>
      <c r="B1101" s="1034"/>
      <c r="C1101" s="1034"/>
      <c r="D1101" s="1034"/>
      <c r="E1101" s="1034"/>
      <c r="F1101" s="1034"/>
      <c r="G1101" s="1034"/>
      <c r="H1101" s="1034"/>
      <c r="I1101" s="1034"/>
      <c r="J1101" s="1034"/>
      <c r="K1101" s="1034"/>
      <c r="L1101" s="1034"/>
      <c r="M1101" s="1034"/>
      <c r="N1101" s="1034"/>
      <c r="O1101" s="1034"/>
      <c r="P1101" s="1034"/>
      <c r="Q1101" s="1034"/>
      <c r="R1101" s="1034"/>
      <c r="S1101" s="1034"/>
      <c r="T1101" s="1034"/>
      <c r="U1101" s="1034"/>
      <c r="V1101" s="1034"/>
      <c r="W1101" s="1034"/>
      <c r="X1101" s="1034"/>
      <c r="Y1101" s="1034"/>
      <c r="Z1101" s="1034"/>
      <c r="AA1101" s="1034"/>
      <c r="AB1101" s="1034"/>
      <c r="AC1101" s="1034"/>
      <c r="AD1101" s="1034"/>
      <c r="AE1101" s="1034"/>
      <c r="AF1101" s="1034"/>
      <c r="AG1101" s="1034"/>
      <c r="AH1101" s="1034"/>
      <c r="AI1101" s="1034"/>
      <c r="AJ1101" s="1034"/>
      <c r="AK1101" s="1034"/>
      <c r="AL1101" s="1034"/>
      <c r="AM1101" s="1034"/>
      <c r="AN1101" s="1034"/>
      <c r="AO1101" s="1034"/>
      <c r="AP1101" s="1034"/>
      <c r="AQ1101" s="1034"/>
      <c r="AR1101" s="1034"/>
      <c r="AS1101" s="1034"/>
      <c r="AT1101" s="1034"/>
      <c r="AU1101" s="1034"/>
      <c r="AV1101" s="1034"/>
      <c r="AW1101" s="1034"/>
      <c r="AX1101" s="1034"/>
      <c r="AY1101" s="1034"/>
      <c r="AZ1101" s="1034"/>
      <c r="BA1101" s="1034"/>
      <c r="BB1101" s="1034"/>
      <c r="BC1101" s="1034"/>
      <c r="BD1101" s="1034"/>
      <c r="BE1101" s="1034"/>
      <c r="BF1101" s="1034"/>
      <c r="BG1101" s="1034"/>
      <c r="BH1101" s="1034"/>
    </row>
    <row r="1102" spans="1:60" s="2" customFormat="1">
      <c r="A1102" s="1148"/>
      <c r="B1102" s="1034"/>
      <c r="C1102" s="1034"/>
      <c r="D1102" s="1034"/>
      <c r="E1102" s="1034"/>
      <c r="F1102" s="1034"/>
      <c r="G1102" s="1034"/>
      <c r="H1102" s="1034"/>
      <c r="I1102" s="1034"/>
      <c r="J1102" s="1034"/>
      <c r="K1102" s="1034"/>
      <c r="L1102" s="1034"/>
      <c r="M1102" s="1034"/>
      <c r="N1102" s="1034"/>
      <c r="O1102" s="1034"/>
      <c r="P1102" s="1034"/>
      <c r="Q1102" s="1034"/>
      <c r="R1102" s="1034"/>
      <c r="S1102" s="1034"/>
      <c r="T1102" s="1034"/>
      <c r="U1102" s="1034"/>
      <c r="V1102" s="1034"/>
      <c r="W1102" s="1034"/>
      <c r="X1102" s="1034"/>
      <c r="Y1102" s="1034"/>
      <c r="Z1102" s="1034"/>
      <c r="AA1102" s="1034"/>
      <c r="AB1102" s="1034"/>
      <c r="AC1102" s="1034"/>
      <c r="AD1102" s="1034"/>
      <c r="AE1102" s="1034"/>
      <c r="AF1102" s="1034"/>
      <c r="AG1102" s="1034"/>
      <c r="AH1102" s="1034"/>
      <c r="AI1102" s="1034"/>
      <c r="AJ1102" s="1034"/>
      <c r="AK1102" s="1034"/>
      <c r="AL1102" s="1034"/>
      <c r="AM1102" s="1034"/>
      <c r="AN1102" s="1034"/>
      <c r="AO1102" s="1034"/>
      <c r="AP1102" s="1034"/>
      <c r="AQ1102" s="1034"/>
      <c r="AR1102" s="1034"/>
      <c r="AS1102" s="1034"/>
      <c r="AT1102" s="1034"/>
      <c r="AU1102" s="1034"/>
      <c r="AV1102" s="1034"/>
      <c r="AW1102" s="1034"/>
      <c r="AX1102" s="1034"/>
      <c r="AY1102" s="1034"/>
      <c r="AZ1102" s="1034"/>
      <c r="BA1102" s="1034"/>
      <c r="BB1102" s="1034"/>
      <c r="BC1102" s="1034"/>
      <c r="BD1102" s="1034"/>
      <c r="BE1102" s="1034"/>
      <c r="BF1102" s="1034"/>
      <c r="BG1102" s="1034"/>
      <c r="BH1102" s="1034"/>
    </row>
    <row r="1103" spans="1:60" s="2" customFormat="1">
      <c r="A1103" s="1148"/>
      <c r="B1103" s="1034"/>
      <c r="C1103" s="1034"/>
      <c r="D1103" s="1034"/>
      <c r="E1103" s="1034"/>
      <c r="F1103" s="1034"/>
      <c r="G1103" s="1034"/>
      <c r="H1103" s="1034"/>
      <c r="I1103" s="1034"/>
      <c r="J1103" s="1034"/>
      <c r="K1103" s="1034"/>
      <c r="L1103" s="1034"/>
      <c r="M1103" s="1034"/>
      <c r="N1103" s="1034"/>
      <c r="O1103" s="1034"/>
      <c r="P1103" s="1034"/>
      <c r="Q1103" s="1034"/>
      <c r="R1103" s="1034"/>
      <c r="S1103" s="1034"/>
      <c r="T1103" s="1034"/>
      <c r="U1103" s="1034"/>
      <c r="V1103" s="1034"/>
      <c r="W1103" s="1034"/>
      <c r="X1103" s="1034"/>
      <c r="Y1103" s="1034"/>
      <c r="Z1103" s="1034"/>
      <c r="AA1103" s="1034"/>
      <c r="AB1103" s="1034"/>
      <c r="AC1103" s="1034"/>
      <c r="AD1103" s="1034"/>
      <c r="AE1103" s="1034"/>
      <c r="AF1103" s="1034"/>
      <c r="AG1103" s="1034"/>
      <c r="AH1103" s="1034"/>
      <c r="AI1103" s="1034"/>
      <c r="AJ1103" s="1034"/>
      <c r="AK1103" s="1034"/>
      <c r="AL1103" s="1034"/>
      <c r="AM1103" s="1034"/>
      <c r="AN1103" s="1034"/>
      <c r="AO1103" s="1034"/>
      <c r="AP1103" s="1034"/>
      <c r="AQ1103" s="1034"/>
      <c r="AR1103" s="1034"/>
      <c r="AS1103" s="1034"/>
      <c r="AT1103" s="1034"/>
      <c r="AU1103" s="1034"/>
      <c r="AV1103" s="1034"/>
      <c r="AW1103" s="1034"/>
      <c r="AX1103" s="1034"/>
      <c r="AY1103" s="1034"/>
      <c r="AZ1103" s="1034"/>
      <c r="BA1103" s="1034"/>
      <c r="BB1103" s="1034"/>
      <c r="BC1103" s="1034"/>
      <c r="BD1103" s="1034"/>
      <c r="BE1103" s="1034"/>
      <c r="BF1103" s="1034"/>
      <c r="BG1103" s="1034"/>
      <c r="BH1103" s="1034"/>
    </row>
    <row r="1104" spans="1:60" s="2" customFormat="1">
      <c r="A1104" s="1148"/>
      <c r="B1104" s="1034"/>
      <c r="C1104" s="1034"/>
      <c r="D1104" s="1034"/>
      <c r="E1104" s="1034"/>
      <c r="F1104" s="1034"/>
      <c r="G1104" s="1034"/>
      <c r="H1104" s="1034"/>
      <c r="I1104" s="1034"/>
      <c r="J1104" s="1034"/>
      <c r="K1104" s="1034"/>
      <c r="L1104" s="1034"/>
      <c r="M1104" s="1034"/>
      <c r="N1104" s="1034"/>
      <c r="O1104" s="1034"/>
      <c r="P1104" s="1034"/>
      <c r="Q1104" s="1034"/>
      <c r="R1104" s="1034"/>
      <c r="S1104" s="1034"/>
      <c r="T1104" s="1034"/>
      <c r="U1104" s="1034"/>
      <c r="V1104" s="1034"/>
      <c r="W1104" s="1034"/>
      <c r="X1104" s="1034"/>
      <c r="Y1104" s="1034"/>
      <c r="Z1104" s="1034"/>
      <c r="AA1104" s="1034"/>
      <c r="AB1104" s="1034"/>
      <c r="AC1104" s="1034"/>
      <c r="AD1104" s="1034"/>
      <c r="AE1104" s="1034"/>
      <c r="AF1104" s="1034"/>
      <c r="AG1104" s="1034"/>
      <c r="AH1104" s="1034"/>
      <c r="AI1104" s="1034"/>
      <c r="AJ1104" s="1034"/>
      <c r="AK1104" s="1034"/>
      <c r="AL1104" s="1034"/>
      <c r="AM1104" s="1034"/>
      <c r="AN1104" s="1034"/>
      <c r="AO1104" s="1034"/>
      <c r="AP1104" s="1034"/>
      <c r="AQ1104" s="1034"/>
      <c r="AR1104" s="1034"/>
      <c r="AS1104" s="1034"/>
      <c r="AT1104" s="1034"/>
      <c r="AU1104" s="1034"/>
      <c r="AV1104" s="1034"/>
      <c r="AW1104" s="1034"/>
      <c r="AX1104" s="1034"/>
      <c r="AY1104" s="1034"/>
      <c r="AZ1104" s="1034"/>
      <c r="BA1104" s="1034"/>
      <c r="BB1104" s="1034"/>
      <c r="BC1104" s="1034"/>
      <c r="BD1104" s="1034"/>
      <c r="BE1104" s="1034"/>
      <c r="BF1104" s="1034"/>
      <c r="BG1104" s="1034"/>
      <c r="BH1104" s="1034"/>
    </row>
    <row r="1105" spans="1:60" s="2" customFormat="1">
      <c r="A1105" s="1148"/>
      <c r="B1105" s="1034"/>
      <c r="C1105" s="1034"/>
      <c r="D1105" s="1034"/>
      <c r="E1105" s="1034"/>
      <c r="F1105" s="1034"/>
      <c r="G1105" s="1034"/>
      <c r="H1105" s="1034"/>
      <c r="I1105" s="1034"/>
      <c r="J1105" s="1034"/>
      <c r="K1105" s="1034"/>
      <c r="L1105" s="1034"/>
      <c r="M1105" s="1034"/>
      <c r="N1105" s="1034"/>
      <c r="O1105" s="1034"/>
      <c r="P1105" s="1034"/>
      <c r="Q1105" s="1034"/>
      <c r="R1105" s="1034"/>
      <c r="S1105" s="1034"/>
      <c r="T1105" s="1034"/>
      <c r="U1105" s="1034"/>
      <c r="V1105" s="1034"/>
      <c r="W1105" s="1034"/>
      <c r="X1105" s="1034"/>
      <c r="Y1105" s="1034"/>
      <c r="Z1105" s="1034"/>
      <c r="AA1105" s="1034"/>
      <c r="AB1105" s="1034"/>
      <c r="AC1105" s="1034"/>
      <c r="AD1105" s="1034"/>
      <c r="AE1105" s="1034"/>
      <c r="AF1105" s="1034"/>
      <c r="AG1105" s="1034"/>
      <c r="AH1105" s="1034"/>
      <c r="AI1105" s="1034"/>
      <c r="AJ1105" s="1034"/>
      <c r="AK1105" s="1034"/>
      <c r="AL1105" s="1034"/>
      <c r="AM1105" s="1034"/>
      <c r="AN1105" s="1034"/>
      <c r="AO1105" s="1034"/>
      <c r="AP1105" s="1034"/>
      <c r="AQ1105" s="1034"/>
      <c r="AR1105" s="1034"/>
      <c r="AS1105" s="1034"/>
      <c r="AT1105" s="1034"/>
      <c r="AU1105" s="1034"/>
      <c r="AV1105" s="1034"/>
      <c r="AW1105" s="1034"/>
      <c r="AX1105" s="1034"/>
      <c r="AY1105" s="1034"/>
      <c r="AZ1105" s="1034"/>
      <c r="BA1105" s="1034"/>
      <c r="BB1105" s="1034"/>
      <c r="BC1105" s="1034"/>
      <c r="BD1105" s="1034"/>
      <c r="BE1105" s="1034"/>
      <c r="BF1105" s="1034"/>
      <c r="BG1105" s="1034"/>
      <c r="BH1105" s="1034"/>
    </row>
    <row r="1106" spans="1:60" s="2" customFormat="1">
      <c r="A1106" s="1148"/>
      <c r="B1106" s="1034"/>
      <c r="C1106" s="1034"/>
      <c r="D1106" s="1034"/>
      <c r="E1106" s="1034"/>
      <c r="F1106" s="1034"/>
      <c r="G1106" s="1034"/>
      <c r="H1106" s="1034"/>
      <c r="I1106" s="1034"/>
      <c r="J1106" s="1034"/>
      <c r="K1106" s="1034"/>
      <c r="L1106" s="1034"/>
      <c r="M1106" s="1034"/>
      <c r="N1106" s="1034"/>
      <c r="O1106" s="1034"/>
      <c r="P1106" s="1034"/>
      <c r="Q1106" s="1034"/>
      <c r="R1106" s="1034"/>
      <c r="S1106" s="1034"/>
      <c r="T1106" s="1034"/>
      <c r="U1106" s="1034"/>
      <c r="V1106" s="1034"/>
      <c r="W1106" s="1034"/>
      <c r="X1106" s="1034"/>
      <c r="Y1106" s="1034"/>
      <c r="Z1106" s="1034"/>
      <c r="AA1106" s="1034"/>
      <c r="AB1106" s="1034"/>
      <c r="AC1106" s="1034"/>
      <c r="AD1106" s="1034"/>
      <c r="AE1106" s="1034"/>
      <c r="AF1106" s="1034"/>
      <c r="AG1106" s="1034"/>
      <c r="AH1106" s="1034"/>
      <c r="AI1106" s="1034"/>
      <c r="AJ1106" s="1034"/>
      <c r="AK1106" s="1034"/>
      <c r="AL1106" s="1034"/>
      <c r="AM1106" s="1034"/>
      <c r="AN1106" s="1034"/>
      <c r="AO1106" s="1034"/>
      <c r="AP1106" s="1034"/>
      <c r="AQ1106" s="1034"/>
      <c r="AR1106" s="1034"/>
      <c r="AS1106" s="1034"/>
      <c r="AT1106" s="1034"/>
      <c r="AU1106" s="1034"/>
      <c r="AV1106" s="1034"/>
      <c r="AW1106" s="1034"/>
      <c r="AX1106" s="1034"/>
      <c r="AY1106" s="1034"/>
      <c r="AZ1106" s="1034"/>
      <c r="BA1106" s="1034"/>
      <c r="BB1106" s="1034"/>
      <c r="BC1106" s="1034"/>
      <c r="BD1106" s="1034"/>
      <c r="BE1106" s="1034"/>
      <c r="BF1106" s="1034"/>
      <c r="BG1106" s="1034"/>
      <c r="BH1106" s="1034"/>
    </row>
    <row r="1107" spans="1:60" s="2" customFormat="1">
      <c r="A1107" s="1148"/>
      <c r="B1107" s="1034"/>
      <c r="C1107" s="1034"/>
      <c r="D1107" s="1034"/>
      <c r="E1107" s="1034"/>
      <c r="F1107" s="1034"/>
      <c r="G1107" s="1034"/>
      <c r="H1107" s="1034"/>
      <c r="I1107" s="1034"/>
      <c r="J1107" s="1034"/>
      <c r="K1107" s="1034"/>
      <c r="L1107" s="1034"/>
      <c r="M1107" s="1034"/>
      <c r="N1107" s="1034"/>
      <c r="O1107" s="1034"/>
      <c r="P1107" s="1034"/>
      <c r="Q1107" s="1034"/>
      <c r="R1107" s="1034"/>
      <c r="S1107" s="1034"/>
      <c r="T1107" s="1034"/>
      <c r="U1107" s="1034"/>
      <c r="V1107" s="1034"/>
      <c r="W1107" s="1034"/>
      <c r="X1107" s="1034"/>
      <c r="Y1107" s="1034"/>
      <c r="Z1107" s="1034"/>
      <c r="AA1107" s="1034"/>
      <c r="AB1107" s="1034"/>
      <c r="AC1107" s="1034"/>
      <c r="AD1107" s="1034"/>
      <c r="AE1107" s="1034"/>
      <c r="AF1107" s="1034"/>
      <c r="AG1107" s="1034"/>
      <c r="AH1107" s="1034"/>
      <c r="AI1107" s="1034"/>
      <c r="AJ1107" s="1034"/>
      <c r="AK1107" s="1034"/>
      <c r="AL1107" s="1034"/>
      <c r="AM1107" s="1034"/>
      <c r="AN1107" s="1034"/>
      <c r="AO1107" s="1034"/>
      <c r="AP1107" s="1034"/>
      <c r="AQ1107" s="1034"/>
      <c r="AR1107" s="1034"/>
      <c r="AS1107" s="1034"/>
      <c r="AT1107" s="1034"/>
      <c r="AU1107" s="1034"/>
      <c r="AV1107" s="1034"/>
      <c r="AW1107" s="1034"/>
      <c r="AX1107" s="1034"/>
      <c r="AY1107" s="1034"/>
      <c r="AZ1107" s="1034"/>
      <c r="BA1107" s="1034"/>
      <c r="BB1107" s="1034"/>
      <c r="BC1107" s="1034"/>
      <c r="BD1107" s="1034"/>
      <c r="BE1107" s="1034"/>
      <c r="BF1107" s="1034"/>
      <c r="BG1107" s="1034"/>
      <c r="BH1107" s="1034"/>
    </row>
    <row r="1108" spans="1:60" s="2" customFormat="1">
      <c r="A1108" s="1148"/>
      <c r="B1108" s="1034"/>
      <c r="C1108" s="1034"/>
      <c r="D1108" s="1034"/>
      <c r="E1108" s="1034"/>
      <c r="F1108" s="1034"/>
      <c r="G1108" s="1034"/>
      <c r="H1108" s="1034"/>
      <c r="I1108" s="1034"/>
      <c r="J1108" s="1034"/>
      <c r="K1108" s="1034"/>
      <c r="L1108" s="1034"/>
      <c r="M1108" s="1034"/>
      <c r="N1108" s="1034"/>
      <c r="O1108" s="1034"/>
      <c r="P1108" s="1034"/>
      <c r="Q1108" s="1034"/>
      <c r="R1108" s="1034"/>
      <c r="S1108" s="1034"/>
      <c r="T1108" s="1034"/>
      <c r="U1108" s="1034"/>
      <c r="V1108" s="1034"/>
      <c r="W1108" s="1034"/>
      <c r="X1108" s="1034"/>
      <c r="Y1108" s="1034"/>
      <c r="Z1108" s="1034"/>
      <c r="AA1108" s="1034"/>
      <c r="AB1108" s="1034"/>
      <c r="AC1108" s="1034"/>
      <c r="AD1108" s="1034"/>
      <c r="AE1108" s="1034"/>
      <c r="AF1108" s="1034"/>
      <c r="AG1108" s="1034"/>
      <c r="AH1108" s="1034"/>
      <c r="AI1108" s="1034"/>
      <c r="AJ1108" s="1034"/>
      <c r="AK1108" s="1034"/>
      <c r="AL1108" s="1034"/>
      <c r="AM1108" s="1034"/>
      <c r="AN1108" s="1034"/>
      <c r="AO1108" s="1034"/>
      <c r="AP1108" s="1034"/>
      <c r="AQ1108" s="1034"/>
      <c r="AR1108" s="1034"/>
      <c r="AS1108" s="1034"/>
      <c r="AT1108" s="1034"/>
      <c r="AU1108" s="1034"/>
      <c r="AV1108" s="1034"/>
      <c r="AW1108" s="1034"/>
      <c r="AX1108" s="1034"/>
      <c r="AY1108" s="1034"/>
      <c r="AZ1108" s="1034"/>
      <c r="BA1108" s="1034"/>
      <c r="BB1108" s="1034"/>
      <c r="BC1108" s="1034"/>
      <c r="BD1108" s="1034"/>
      <c r="BE1108" s="1034"/>
      <c r="BF1108" s="1034"/>
      <c r="BG1108" s="1034"/>
      <c r="BH1108" s="1034"/>
    </row>
    <row r="1109" spans="1:60" s="2" customFormat="1">
      <c r="A1109" s="1148"/>
      <c r="B1109" s="1034"/>
      <c r="C1109" s="1034"/>
      <c r="D1109" s="1034"/>
      <c r="E1109" s="1034"/>
      <c r="F1109" s="1034"/>
      <c r="G1109" s="1034"/>
      <c r="H1109" s="1034"/>
      <c r="I1109" s="1034"/>
      <c r="J1109" s="1034"/>
      <c r="K1109" s="1034"/>
      <c r="L1109" s="1034"/>
      <c r="M1109" s="1034"/>
      <c r="N1109" s="1034"/>
      <c r="O1109" s="1034"/>
      <c r="P1109" s="1034"/>
      <c r="Q1109" s="1034"/>
      <c r="R1109" s="1034"/>
      <c r="S1109" s="1034"/>
      <c r="T1109" s="1034"/>
      <c r="U1109" s="1034"/>
      <c r="V1109" s="1034"/>
      <c r="W1109" s="1034"/>
      <c r="X1109" s="1034"/>
      <c r="Y1109" s="1034"/>
      <c r="Z1109" s="1034"/>
      <c r="AA1109" s="1034"/>
      <c r="AB1109" s="1034"/>
      <c r="AC1109" s="1034"/>
      <c r="AD1109" s="1034"/>
      <c r="AE1109" s="1034"/>
      <c r="AF1109" s="1034"/>
      <c r="AG1109" s="1034"/>
      <c r="AH1109" s="1034"/>
      <c r="AI1109" s="1034"/>
      <c r="AJ1109" s="1034"/>
      <c r="AK1109" s="1034"/>
      <c r="AL1109" s="1034"/>
      <c r="AM1109" s="1034"/>
      <c r="AN1109" s="1034"/>
      <c r="AO1109" s="1034"/>
      <c r="AP1109" s="1034"/>
      <c r="AQ1109" s="1034"/>
      <c r="AR1109" s="1034"/>
      <c r="AS1109" s="1034"/>
      <c r="AT1109" s="1034"/>
      <c r="AU1109" s="1034"/>
      <c r="AV1109" s="1034"/>
      <c r="AW1109" s="1034"/>
      <c r="AX1109" s="1034"/>
      <c r="AY1109" s="1034"/>
      <c r="AZ1109" s="1034"/>
      <c r="BA1109" s="1034"/>
      <c r="BB1109" s="1034"/>
      <c r="BC1109" s="1034"/>
      <c r="BD1109" s="1034"/>
      <c r="BE1109" s="1034"/>
      <c r="BF1109" s="1034"/>
      <c r="BG1109" s="1034"/>
      <c r="BH1109" s="1034"/>
    </row>
    <row r="1110" spans="1:60" s="2" customFormat="1">
      <c r="A1110" s="1148"/>
      <c r="B1110" s="1034"/>
      <c r="C1110" s="1034"/>
      <c r="D1110" s="1034"/>
      <c r="E1110" s="1034"/>
      <c r="F1110" s="1034"/>
      <c r="G1110" s="1034"/>
      <c r="H1110" s="1034"/>
      <c r="I1110" s="1034"/>
      <c r="J1110" s="1034"/>
      <c r="K1110" s="1034"/>
      <c r="L1110" s="1034"/>
      <c r="M1110" s="1034"/>
      <c r="N1110" s="1034"/>
      <c r="O1110" s="1034"/>
      <c r="P1110" s="1034"/>
      <c r="Q1110" s="1034"/>
      <c r="R1110" s="1034"/>
      <c r="S1110" s="1034"/>
      <c r="T1110" s="1034"/>
      <c r="U1110" s="1034"/>
      <c r="V1110" s="1034"/>
      <c r="W1110" s="1034"/>
      <c r="X1110" s="1034"/>
      <c r="Y1110" s="1034"/>
      <c r="Z1110" s="1034"/>
      <c r="AA1110" s="1034"/>
      <c r="AB1110" s="1034"/>
      <c r="AC1110" s="1034"/>
      <c r="AD1110" s="1034"/>
      <c r="AE1110" s="1034"/>
      <c r="AF1110" s="1034"/>
      <c r="AG1110" s="1034"/>
      <c r="AH1110" s="1034"/>
      <c r="AI1110" s="1034"/>
      <c r="AJ1110" s="1034"/>
      <c r="AK1110" s="1034"/>
      <c r="AL1110" s="1034"/>
      <c r="AM1110" s="1034"/>
      <c r="AN1110" s="1034"/>
      <c r="AO1110" s="1034"/>
      <c r="AP1110" s="1034"/>
      <c r="AQ1110" s="1034"/>
      <c r="AR1110" s="1034"/>
      <c r="AS1110" s="1034"/>
      <c r="AT1110" s="1034"/>
      <c r="AU1110" s="1034"/>
      <c r="AV1110" s="1034"/>
      <c r="AW1110" s="1034"/>
      <c r="AX1110" s="1034"/>
      <c r="AY1110" s="1034"/>
      <c r="AZ1110" s="1034"/>
      <c r="BA1110" s="1034"/>
      <c r="BB1110" s="1034"/>
      <c r="BC1110" s="1034"/>
      <c r="BD1110" s="1034"/>
      <c r="BE1110" s="1034"/>
      <c r="BF1110" s="1034"/>
      <c r="BG1110" s="1034"/>
      <c r="BH1110" s="1034"/>
    </row>
    <row r="1111" spans="1:60" s="2" customFormat="1">
      <c r="A1111" s="1148"/>
      <c r="B1111" s="1034"/>
      <c r="C1111" s="1034"/>
      <c r="D1111" s="1034"/>
      <c r="E1111" s="1034"/>
      <c r="F1111" s="1034"/>
      <c r="G1111" s="1034"/>
      <c r="H1111" s="1034"/>
      <c r="I1111" s="1034"/>
      <c r="J1111" s="1034"/>
      <c r="K1111" s="1034"/>
      <c r="L1111" s="1034"/>
      <c r="M1111" s="1034"/>
      <c r="N1111" s="1034"/>
      <c r="O1111" s="1034"/>
      <c r="P1111" s="1034"/>
      <c r="Q1111" s="1034"/>
      <c r="R1111" s="1034"/>
      <c r="S1111" s="1034"/>
      <c r="T1111" s="1034"/>
      <c r="U1111" s="1034"/>
      <c r="V1111" s="1034"/>
      <c r="W1111" s="1034"/>
      <c r="X1111" s="1034"/>
      <c r="Y1111" s="1034"/>
      <c r="Z1111" s="1034"/>
      <c r="AA1111" s="1034"/>
      <c r="AB1111" s="1034"/>
      <c r="AC1111" s="1034"/>
      <c r="AD1111" s="1034"/>
      <c r="AE1111" s="1034"/>
      <c r="AF1111" s="1034"/>
      <c r="AG1111" s="1034"/>
      <c r="AH1111" s="1034"/>
      <c r="AI1111" s="1034"/>
      <c r="AJ1111" s="1034"/>
      <c r="AK1111" s="1034"/>
      <c r="AL1111" s="1034"/>
      <c r="AM1111" s="1034"/>
      <c r="AN1111" s="1034"/>
      <c r="AO1111" s="1034"/>
      <c r="AP1111" s="1034"/>
      <c r="AQ1111" s="1034"/>
      <c r="AR1111" s="1034"/>
      <c r="AS1111" s="1034"/>
      <c r="AT1111" s="1034"/>
      <c r="AU1111" s="1034"/>
      <c r="AV1111" s="1034"/>
      <c r="AW1111" s="1034"/>
      <c r="AX1111" s="1034"/>
      <c r="AY1111" s="1034"/>
      <c r="AZ1111" s="1034"/>
      <c r="BA1111" s="1034"/>
      <c r="BB1111" s="1034"/>
      <c r="BC1111" s="1034"/>
      <c r="BD1111" s="1034"/>
      <c r="BE1111" s="1034"/>
      <c r="BF1111" s="1034"/>
      <c r="BG1111" s="1034"/>
      <c r="BH1111" s="1034"/>
    </row>
    <row r="1112" spans="1:60" s="2" customFormat="1">
      <c r="A1112" s="1148"/>
      <c r="B1112" s="1034"/>
      <c r="C1112" s="1034"/>
      <c r="D1112" s="1034"/>
      <c r="E1112" s="1034"/>
      <c r="F1112" s="1034"/>
      <c r="G1112" s="1034"/>
      <c r="H1112" s="1034"/>
      <c r="I1112" s="1034"/>
      <c r="J1112" s="1034"/>
      <c r="K1112" s="1034"/>
      <c r="L1112" s="1034"/>
      <c r="M1112" s="1034"/>
      <c r="N1112" s="1034"/>
      <c r="O1112" s="1034"/>
      <c r="P1112" s="1034"/>
      <c r="Q1112" s="1034"/>
      <c r="R1112" s="1034"/>
      <c r="S1112" s="1034"/>
      <c r="T1112" s="1034"/>
      <c r="U1112" s="1034"/>
      <c r="V1112" s="1034"/>
      <c r="W1112" s="1034"/>
      <c r="X1112" s="1034"/>
      <c r="Y1112" s="1034"/>
      <c r="Z1112" s="1034"/>
      <c r="AA1112" s="1034"/>
      <c r="AB1112" s="1034"/>
      <c r="AC1112" s="1034"/>
      <c r="AD1112" s="1034"/>
      <c r="AE1112" s="1034"/>
      <c r="AF1112" s="1034"/>
      <c r="AG1112" s="1034"/>
      <c r="AH1112" s="1034"/>
      <c r="AI1112" s="1034"/>
      <c r="AJ1112" s="1034"/>
      <c r="AK1112" s="1034"/>
      <c r="AL1112" s="1034"/>
      <c r="AM1112" s="1034"/>
      <c r="AN1112" s="1034"/>
      <c r="AO1112" s="1034"/>
      <c r="AP1112" s="1034"/>
      <c r="AQ1112" s="1034"/>
      <c r="AR1112" s="1034"/>
      <c r="AS1112" s="1034"/>
      <c r="AT1112" s="1034"/>
      <c r="AU1112" s="1034"/>
      <c r="AV1112" s="1034"/>
      <c r="AW1112" s="1034"/>
      <c r="AX1112" s="1034"/>
      <c r="AY1112" s="1034"/>
      <c r="AZ1112" s="1034"/>
      <c r="BA1112" s="1034"/>
      <c r="BB1112" s="1034"/>
      <c r="BC1112" s="1034"/>
      <c r="BD1112" s="1034"/>
      <c r="BE1112" s="1034"/>
      <c r="BF1112" s="1034"/>
      <c r="BG1112" s="1034"/>
      <c r="BH1112" s="1034"/>
    </row>
    <row r="1113" spans="1:60" s="2" customFormat="1">
      <c r="A1113" s="1148"/>
      <c r="B1113" s="1034"/>
      <c r="C1113" s="1034"/>
      <c r="D1113" s="1034"/>
      <c r="E1113" s="1034"/>
      <c r="F1113" s="1034"/>
      <c r="G1113" s="1034"/>
      <c r="H1113" s="1034"/>
      <c r="I1113" s="1034"/>
      <c r="J1113" s="1034"/>
      <c r="K1113" s="1034"/>
      <c r="L1113" s="1034"/>
      <c r="M1113" s="1034"/>
      <c r="N1113" s="1034"/>
      <c r="O1113" s="1034"/>
      <c r="P1113" s="1034"/>
      <c r="Q1113" s="1034"/>
      <c r="R1113" s="1034"/>
      <c r="S1113" s="1034"/>
      <c r="T1113" s="1034"/>
      <c r="U1113" s="1034"/>
      <c r="V1113" s="1034"/>
      <c r="W1113" s="1034"/>
      <c r="X1113" s="1034"/>
      <c r="Y1113" s="1034"/>
      <c r="Z1113" s="1034"/>
      <c r="AA1113" s="1034"/>
      <c r="AB1113" s="1034"/>
      <c r="AC1113" s="1034"/>
      <c r="AD1113" s="1034"/>
      <c r="AE1113" s="1034"/>
      <c r="AF1113" s="1034"/>
      <c r="AG1113" s="1034"/>
      <c r="AH1113" s="1034"/>
      <c r="AI1113" s="1034"/>
      <c r="AJ1113" s="1034"/>
      <c r="AK1113" s="1034"/>
      <c r="AL1113" s="1034"/>
      <c r="AM1113" s="1034"/>
      <c r="AN1113" s="1034"/>
      <c r="AO1113" s="1034"/>
      <c r="AP1113" s="1034"/>
      <c r="AQ1113" s="1034"/>
      <c r="AR1113" s="1034"/>
      <c r="AS1113" s="1034"/>
      <c r="AT1113" s="1034"/>
      <c r="AU1113" s="1034"/>
      <c r="AV1113" s="1034"/>
      <c r="AW1113" s="1034"/>
      <c r="AX1113" s="1034"/>
      <c r="AY1113" s="1034"/>
      <c r="AZ1113" s="1034"/>
      <c r="BA1113" s="1034"/>
      <c r="BB1113" s="1034"/>
      <c r="BC1113" s="1034"/>
      <c r="BD1113" s="1034"/>
      <c r="BE1113" s="1034"/>
      <c r="BF1113" s="1034"/>
      <c r="BG1113" s="1034"/>
      <c r="BH1113" s="1034"/>
    </row>
    <row r="1114" spans="1:60" s="2" customFormat="1">
      <c r="A1114" s="1148"/>
      <c r="B1114" s="1034"/>
      <c r="C1114" s="1034"/>
      <c r="D1114" s="1034"/>
      <c r="E1114" s="1034"/>
      <c r="F1114" s="1034"/>
      <c r="G1114" s="1034"/>
      <c r="H1114" s="1034"/>
      <c r="I1114" s="1034"/>
      <c r="J1114" s="1034"/>
      <c r="K1114" s="1034"/>
      <c r="L1114" s="1034"/>
      <c r="M1114" s="1034"/>
      <c r="N1114" s="1034"/>
      <c r="O1114" s="1034"/>
      <c r="P1114" s="1034"/>
      <c r="Q1114" s="1034"/>
      <c r="R1114" s="1034"/>
      <c r="S1114" s="1034"/>
      <c r="T1114" s="1034"/>
      <c r="U1114" s="1034"/>
      <c r="V1114" s="1034"/>
      <c r="W1114" s="1034"/>
      <c r="X1114" s="1034"/>
      <c r="Y1114" s="1034"/>
      <c r="Z1114" s="1034"/>
      <c r="AA1114" s="1034"/>
      <c r="AB1114" s="1034"/>
      <c r="AC1114" s="1034"/>
      <c r="AD1114" s="1034"/>
      <c r="AE1114" s="1034"/>
      <c r="AF1114" s="1034"/>
      <c r="AG1114" s="1034"/>
      <c r="AH1114" s="1034"/>
      <c r="AI1114" s="1034"/>
      <c r="AJ1114" s="1034"/>
      <c r="AK1114" s="1034"/>
      <c r="AL1114" s="1034"/>
      <c r="AM1114" s="1034"/>
      <c r="AN1114" s="1034"/>
      <c r="AO1114" s="1034"/>
      <c r="AP1114" s="1034"/>
      <c r="AQ1114" s="1034"/>
      <c r="AR1114" s="1034"/>
      <c r="AS1114" s="1034"/>
      <c r="AT1114" s="1034"/>
      <c r="AU1114" s="1034"/>
      <c r="AV1114" s="1034"/>
      <c r="AW1114" s="1034"/>
      <c r="AX1114" s="1034"/>
      <c r="AY1114" s="1034"/>
      <c r="AZ1114" s="1034"/>
      <c r="BA1114" s="1034"/>
      <c r="BB1114" s="1034"/>
      <c r="BC1114" s="1034"/>
      <c r="BD1114" s="1034"/>
      <c r="BE1114" s="1034"/>
      <c r="BF1114" s="1034"/>
      <c r="BG1114" s="1034"/>
      <c r="BH1114" s="1034"/>
    </row>
    <row r="1115" spans="1:60" s="2" customFormat="1">
      <c r="A1115" s="1148"/>
      <c r="B1115" s="1034"/>
      <c r="C1115" s="1034"/>
      <c r="D1115" s="1034"/>
      <c r="E1115" s="1034"/>
      <c r="F1115" s="1034"/>
      <c r="G1115" s="1034"/>
      <c r="H1115" s="1034"/>
      <c r="I1115" s="1034"/>
      <c r="J1115" s="1034"/>
      <c r="K1115" s="1034"/>
      <c r="L1115" s="1034"/>
      <c r="M1115" s="1034"/>
      <c r="N1115" s="1034"/>
      <c r="O1115" s="1034"/>
      <c r="P1115" s="1034"/>
      <c r="Q1115" s="1034"/>
      <c r="R1115" s="1034"/>
      <c r="S1115" s="1034"/>
      <c r="T1115" s="1034"/>
      <c r="U1115" s="1034"/>
      <c r="V1115" s="1034"/>
      <c r="W1115" s="1034"/>
      <c r="X1115" s="1034"/>
      <c r="Y1115" s="1034"/>
      <c r="Z1115" s="1034"/>
      <c r="AA1115" s="1034"/>
      <c r="AB1115" s="1034"/>
      <c r="AC1115" s="1034"/>
      <c r="AD1115" s="1034"/>
      <c r="AE1115" s="1034"/>
      <c r="AF1115" s="1034"/>
      <c r="AG1115" s="1034"/>
      <c r="AH1115" s="1034"/>
      <c r="AI1115" s="1034"/>
      <c r="AJ1115" s="1034"/>
      <c r="AK1115" s="1034"/>
      <c r="AL1115" s="1034"/>
      <c r="AM1115" s="1034"/>
      <c r="AN1115" s="1034"/>
      <c r="AO1115" s="1034"/>
      <c r="AP1115" s="1034"/>
      <c r="AQ1115" s="1034"/>
      <c r="AR1115" s="1034"/>
      <c r="AS1115" s="1034"/>
      <c r="AT1115" s="1034"/>
      <c r="AU1115" s="1034"/>
      <c r="AV1115" s="1034"/>
      <c r="AW1115" s="1034"/>
      <c r="AX1115" s="1034"/>
      <c r="AY1115" s="1034"/>
      <c r="AZ1115" s="1034"/>
      <c r="BA1115" s="1034"/>
      <c r="BB1115" s="1034"/>
      <c r="BC1115" s="1034"/>
      <c r="BD1115" s="1034"/>
      <c r="BE1115" s="1034"/>
      <c r="BF1115" s="1034"/>
      <c r="BG1115" s="1034"/>
      <c r="BH1115" s="1034"/>
    </row>
    <row r="1116" spans="1:60" s="2" customFormat="1">
      <c r="A1116" s="1148"/>
      <c r="B1116" s="1034"/>
      <c r="C1116" s="1034"/>
      <c r="D1116" s="1034"/>
      <c r="E1116" s="1034"/>
      <c r="F1116" s="1034"/>
      <c r="G1116" s="1034"/>
      <c r="H1116" s="1034"/>
      <c r="I1116" s="1034"/>
      <c r="J1116" s="1034"/>
      <c r="K1116" s="1034"/>
      <c r="L1116" s="1034"/>
      <c r="M1116" s="1034"/>
      <c r="N1116" s="1034"/>
      <c r="O1116" s="1034"/>
      <c r="P1116" s="1034"/>
      <c r="Q1116" s="1034"/>
      <c r="R1116" s="1034"/>
      <c r="S1116" s="1034"/>
      <c r="T1116" s="1034"/>
      <c r="U1116" s="1034"/>
      <c r="V1116" s="1034"/>
      <c r="W1116" s="1034"/>
      <c r="X1116" s="1034"/>
      <c r="Y1116" s="1034"/>
      <c r="Z1116" s="1034"/>
      <c r="AA1116" s="1034"/>
      <c r="AB1116" s="1034"/>
      <c r="AC1116" s="1034"/>
      <c r="AD1116" s="1034"/>
      <c r="AE1116" s="1034"/>
      <c r="AF1116" s="1034"/>
      <c r="AG1116" s="1034"/>
      <c r="AH1116" s="1034"/>
      <c r="AI1116" s="1034"/>
      <c r="AJ1116" s="1034"/>
      <c r="AK1116" s="1034"/>
      <c r="AL1116" s="1034"/>
      <c r="AM1116" s="1034"/>
      <c r="AN1116" s="1034"/>
      <c r="AO1116" s="1034"/>
      <c r="AP1116" s="1034"/>
      <c r="AQ1116" s="1034"/>
      <c r="AR1116" s="1034"/>
      <c r="AS1116" s="1034"/>
      <c r="AT1116" s="1034"/>
      <c r="AU1116" s="1034"/>
      <c r="AV1116" s="1034"/>
      <c r="AW1116" s="1034"/>
      <c r="AX1116" s="1034"/>
      <c r="AY1116" s="1034"/>
      <c r="AZ1116" s="1034"/>
      <c r="BA1116" s="1034"/>
      <c r="BB1116" s="1034"/>
      <c r="BC1116" s="1034"/>
      <c r="BD1116" s="1034"/>
      <c r="BE1116" s="1034"/>
      <c r="BF1116" s="1034"/>
      <c r="BG1116" s="1034"/>
      <c r="BH1116" s="1034"/>
    </row>
    <row r="1117" spans="1:60" s="2" customFormat="1">
      <c r="A1117" s="1148"/>
      <c r="B1117" s="1034"/>
      <c r="C1117" s="1034"/>
      <c r="D1117" s="1034"/>
      <c r="E1117" s="1034"/>
      <c r="F1117" s="1034"/>
      <c r="G1117" s="1034"/>
      <c r="H1117" s="1034"/>
      <c r="I1117" s="1034"/>
      <c r="J1117" s="1034"/>
      <c r="K1117" s="1034"/>
      <c r="L1117" s="1034"/>
      <c r="M1117" s="1034"/>
      <c r="N1117" s="1034"/>
      <c r="O1117" s="1034"/>
      <c r="P1117" s="1034"/>
      <c r="Q1117" s="1034"/>
      <c r="R1117" s="1034"/>
      <c r="S1117" s="1034"/>
      <c r="T1117" s="1034"/>
      <c r="U1117" s="1034"/>
      <c r="V1117" s="1034"/>
      <c r="W1117" s="1034"/>
      <c r="X1117" s="1034"/>
      <c r="Y1117" s="1034"/>
      <c r="Z1117" s="1034"/>
      <c r="AA1117" s="1034"/>
      <c r="AB1117" s="1034"/>
      <c r="AC1117" s="1034"/>
      <c r="AD1117" s="1034"/>
      <c r="AE1117" s="1034"/>
      <c r="AF1117" s="1034"/>
      <c r="AG1117" s="1034"/>
      <c r="AH1117" s="1034"/>
      <c r="AI1117" s="1034"/>
      <c r="AJ1117" s="1034"/>
      <c r="AK1117" s="1034"/>
      <c r="AL1117" s="1034"/>
      <c r="AM1117" s="1034"/>
      <c r="AN1117" s="1034"/>
      <c r="AO1117" s="1034"/>
      <c r="AP1117" s="1034"/>
      <c r="AQ1117" s="1034"/>
      <c r="AR1117" s="1034"/>
      <c r="AS1117" s="1034"/>
      <c r="AT1117" s="1034"/>
      <c r="AU1117" s="1034"/>
      <c r="AV1117" s="1034"/>
      <c r="AW1117" s="1034"/>
      <c r="AX1117" s="1034"/>
      <c r="AY1117" s="1034"/>
      <c r="AZ1117" s="1034"/>
      <c r="BA1117" s="1034"/>
      <c r="BB1117" s="1034"/>
      <c r="BC1117" s="1034"/>
      <c r="BD1117" s="1034"/>
      <c r="BE1117" s="1034"/>
      <c r="BF1117" s="1034"/>
      <c r="BG1117" s="1034"/>
      <c r="BH1117" s="1034"/>
    </row>
    <row r="1118" spans="1:60" s="2" customFormat="1">
      <c r="A1118" s="1148"/>
      <c r="B1118" s="1034"/>
      <c r="C1118" s="1034"/>
      <c r="D1118" s="1034"/>
      <c r="E1118" s="1034"/>
      <c r="F1118" s="1034"/>
      <c r="G1118" s="1034"/>
      <c r="H1118" s="1034"/>
      <c r="I1118" s="1034"/>
      <c r="J1118" s="1034"/>
      <c r="K1118" s="1034"/>
      <c r="L1118" s="1034"/>
      <c r="M1118" s="1034"/>
      <c r="N1118" s="1034"/>
      <c r="O1118" s="1034"/>
      <c r="P1118" s="1034"/>
      <c r="Q1118" s="1034"/>
      <c r="R1118" s="1034"/>
      <c r="S1118" s="1034"/>
      <c r="T1118" s="1034"/>
      <c r="U1118" s="1034"/>
      <c r="V1118" s="1034"/>
      <c r="W1118" s="1034"/>
      <c r="X1118" s="1034"/>
      <c r="Y1118" s="1034"/>
      <c r="Z1118" s="1034"/>
      <c r="AA1118" s="1034"/>
      <c r="AB1118" s="1034"/>
      <c r="AC1118" s="1034"/>
      <c r="AD1118" s="1034"/>
      <c r="AE1118" s="1034"/>
      <c r="AF1118" s="1034"/>
      <c r="AG1118" s="1034"/>
      <c r="AH1118" s="1034"/>
      <c r="AI1118" s="1034"/>
      <c r="AJ1118" s="1034"/>
      <c r="AK1118" s="1034"/>
      <c r="AL1118" s="1034"/>
      <c r="AM1118" s="1034"/>
      <c r="AN1118" s="1034"/>
      <c r="AO1118" s="1034"/>
      <c r="AP1118" s="1034"/>
      <c r="AQ1118" s="1034"/>
      <c r="AR1118" s="1034"/>
      <c r="AS1118" s="1034"/>
      <c r="AT1118" s="1034"/>
      <c r="AU1118" s="1034"/>
      <c r="AV1118" s="1034"/>
      <c r="AW1118" s="1034"/>
      <c r="AX1118" s="1034"/>
      <c r="AY1118" s="1034"/>
      <c r="AZ1118" s="1034"/>
      <c r="BA1118" s="1034"/>
      <c r="BB1118" s="1034"/>
      <c r="BC1118" s="1034"/>
      <c r="BD1118" s="1034"/>
      <c r="BE1118" s="1034"/>
      <c r="BF1118" s="1034"/>
      <c r="BG1118" s="1034"/>
      <c r="BH1118" s="1034"/>
    </row>
    <row r="1119" spans="1:60" s="2" customFormat="1">
      <c r="A1119" s="1148"/>
      <c r="B1119" s="1034"/>
      <c r="C1119" s="1034"/>
      <c r="D1119" s="1034"/>
      <c r="E1119" s="1034"/>
      <c r="F1119" s="1034"/>
      <c r="G1119" s="1034"/>
      <c r="H1119" s="1034"/>
      <c r="I1119" s="1034"/>
      <c r="J1119" s="1034"/>
      <c r="K1119" s="1034"/>
      <c r="L1119" s="1034"/>
      <c r="M1119" s="1034"/>
      <c r="N1119" s="1034"/>
      <c r="O1119" s="1034"/>
      <c r="P1119" s="1034"/>
      <c r="Q1119" s="1034"/>
      <c r="R1119" s="1034"/>
      <c r="S1119" s="1034"/>
      <c r="T1119" s="1034"/>
      <c r="U1119" s="1034"/>
      <c r="V1119" s="1034"/>
      <c r="W1119" s="1034"/>
      <c r="X1119" s="1034"/>
      <c r="Y1119" s="1034"/>
      <c r="Z1119" s="1034"/>
      <c r="AA1119" s="1034"/>
      <c r="AB1119" s="1034"/>
      <c r="AC1119" s="1034"/>
      <c r="AD1119" s="1034"/>
      <c r="AE1119" s="1034"/>
      <c r="AF1119" s="1034"/>
      <c r="AG1119" s="1034"/>
      <c r="AH1119" s="1034"/>
      <c r="AI1119" s="1034"/>
      <c r="AJ1119" s="1034"/>
      <c r="AK1119" s="1034"/>
      <c r="AL1119" s="1034"/>
      <c r="AM1119" s="1034"/>
      <c r="AN1119" s="1034"/>
      <c r="AO1119" s="1034"/>
      <c r="AP1119" s="1034"/>
      <c r="AQ1119" s="1034"/>
      <c r="AR1119" s="1034"/>
      <c r="AS1119" s="1034"/>
      <c r="AT1119" s="1034"/>
      <c r="AU1119" s="1034"/>
      <c r="AV1119" s="1034"/>
      <c r="AW1119" s="1034"/>
      <c r="AX1119" s="1034"/>
      <c r="AY1119" s="1034"/>
      <c r="AZ1119" s="1034"/>
      <c r="BA1119" s="1034"/>
      <c r="BB1119" s="1034"/>
      <c r="BC1119" s="1034"/>
      <c r="BD1119" s="1034"/>
      <c r="BE1119" s="1034"/>
      <c r="BF1119" s="1034"/>
      <c r="BG1119" s="1034"/>
      <c r="BH1119" s="1034"/>
    </row>
    <row r="1120" spans="1:60" s="2" customFormat="1">
      <c r="A1120" s="1148"/>
      <c r="B1120" s="1034"/>
      <c r="C1120" s="1034"/>
      <c r="D1120" s="1034"/>
      <c r="E1120" s="1034"/>
      <c r="F1120" s="1034"/>
      <c r="G1120" s="1034"/>
      <c r="H1120" s="1034"/>
      <c r="I1120" s="1034"/>
      <c r="J1120" s="1034"/>
      <c r="K1120" s="1034"/>
      <c r="L1120" s="1034"/>
      <c r="M1120" s="1034"/>
      <c r="N1120" s="1034"/>
      <c r="O1120" s="1034"/>
      <c r="P1120" s="1034"/>
      <c r="Q1120" s="1034"/>
      <c r="R1120" s="1034"/>
      <c r="S1120" s="1034"/>
      <c r="T1120" s="1034"/>
      <c r="U1120" s="1034"/>
      <c r="V1120" s="1034"/>
      <c r="W1120" s="1034"/>
      <c r="X1120" s="1034"/>
      <c r="Y1120" s="1034"/>
      <c r="Z1120" s="1034"/>
      <c r="AA1120" s="1034"/>
      <c r="AB1120" s="1034"/>
      <c r="AC1120" s="1034"/>
      <c r="AD1120" s="1034"/>
      <c r="AE1120" s="1034"/>
      <c r="AF1120" s="1034"/>
      <c r="AG1120" s="1034"/>
      <c r="AH1120" s="1034"/>
      <c r="AI1120" s="1034"/>
      <c r="AJ1120" s="1034"/>
      <c r="AK1120" s="1034"/>
      <c r="AL1120" s="1034"/>
      <c r="AM1120" s="1034"/>
      <c r="AN1120" s="1034"/>
      <c r="AO1120" s="1034"/>
      <c r="AP1120" s="1034"/>
      <c r="AQ1120" s="1034"/>
      <c r="AR1120" s="1034"/>
      <c r="AS1120" s="1034"/>
      <c r="AT1120" s="1034"/>
      <c r="AU1120" s="1034"/>
      <c r="AV1120" s="1034"/>
      <c r="AW1120" s="1034"/>
      <c r="AX1120" s="1034"/>
      <c r="AY1120" s="1034"/>
      <c r="AZ1120" s="1034"/>
      <c r="BA1120" s="1034"/>
      <c r="BB1120" s="1034"/>
      <c r="BC1120" s="1034"/>
      <c r="BD1120" s="1034"/>
      <c r="BE1120" s="1034"/>
      <c r="BF1120" s="1034"/>
      <c r="BG1120" s="1034"/>
      <c r="BH1120" s="1034"/>
    </row>
    <row r="1121" spans="1:60" s="2" customFormat="1">
      <c r="A1121" s="1148"/>
      <c r="B1121" s="1034"/>
      <c r="C1121" s="1034"/>
      <c r="D1121" s="1034"/>
      <c r="E1121" s="1034"/>
      <c r="F1121" s="1034"/>
      <c r="G1121" s="1034"/>
      <c r="H1121" s="1034"/>
      <c r="I1121" s="1034"/>
      <c r="J1121" s="1034"/>
      <c r="K1121" s="1034"/>
      <c r="L1121" s="1034"/>
      <c r="M1121" s="1034"/>
      <c r="N1121" s="1034"/>
      <c r="O1121" s="1034"/>
      <c r="P1121" s="1034"/>
      <c r="Q1121" s="1034"/>
      <c r="R1121" s="1034"/>
      <c r="S1121" s="1034"/>
      <c r="T1121" s="1034"/>
      <c r="U1121" s="1034"/>
      <c r="V1121" s="1034"/>
      <c r="W1121" s="1034"/>
      <c r="X1121" s="1034"/>
      <c r="Y1121" s="1034"/>
      <c r="Z1121" s="1034"/>
      <c r="AA1121" s="1034"/>
      <c r="AB1121" s="1034"/>
      <c r="AC1121" s="1034"/>
      <c r="AD1121" s="1034"/>
      <c r="AE1121" s="1034"/>
      <c r="AF1121" s="1034"/>
      <c r="AG1121" s="1034"/>
      <c r="AH1121" s="1034"/>
      <c r="AI1121" s="1034"/>
      <c r="AJ1121" s="1034"/>
      <c r="AK1121" s="1034"/>
      <c r="AL1121" s="1034"/>
      <c r="AM1121" s="1034"/>
      <c r="AN1121" s="1034"/>
      <c r="AO1121" s="1034"/>
      <c r="AP1121" s="1034"/>
      <c r="AQ1121" s="1034"/>
      <c r="AR1121" s="1034"/>
      <c r="AS1121" s="1034"/>
      <c r="AT1121" s="1034"/>
      <c r="AU1121" s="1034"/>
      <c r="AV1121" s="1034"/>
      <c r="AW1121" s="1034"/>
      <c r="AX1121" s="1034"/>
      <c r="AY1121" s="1034"/>
      <c r="AZ1121" s="1034"/>
      <c r="BA1121" s="1034"/>
      <c r="BB1121" s="1034"/>
      <c r="BC1121" s="1034"/>
      <c r="BD1121" s="1034"/>
      <c r="BE1121" s="1034"/>
      <c r="BF1121" s="1034"/>
      <c r="BG1121" s="1034"/>
      <c r="BH1121" s="1034"/>
    </row>
    <row r="1122" spans="1:60" s="2" customFormat="1">
      <c r="A1122" s="1148"/>
      <c r="B1122" s="1034"/>
      <c r="C1122" s="1034"/>
      <c r="D1122" s="1034"/>
      <c r="E1122" s="1034"/>
      <c r="F1122" s="1034"/>
      <c r="G1122" s="1034"/>
      <c r="H1122" s="1034"/>
      <c r="I1122" s="1034"/>
      <c r="J1122" s="1034"/>
      <c r="K1122" s="1034"/>
      <c r="L1122" s="1034"/>
      <c r="M1122" s="1034"/>
      <c r="N1122" s="1034"/>
      <c r="O1122" s="1034"/>
      <c r="P1122" s="1034"/>
      <c r="Q1122" s="1034"/>
      <c r="R1122" s="1034"/>
      <c r="S1122" s="1034"/>
      <c r="T1122" s="1034"/>
      <c r="U1122" s="1034"/>
      <c r="V1122" s="1034"/>
      <c r="W1122" s="1034"/>
      <c r="X1122" s="1034"/>
      <c r="Y1122" s="1034"/>
      <c r="Z1122" s="1034"/>
      <c r="AA1122" s="1034"/>
      <c r="AB1122" s="1034"/>
      <c r="AC1122" s="1034"/>
      <c r="AD1122" s="1034"/>
      <c r="AE1122" s="1034"/>
      <c r="AF1122" s="1034"/>
      <c r="AG1122" s="1034"/>
      <c r="AH1122" s="1034"/>
      <c r="AI1122" s="1034"/>
      <c r="AJ1122" s="1034"/>
      <c r="AK1122" s="1034"/>
      <c r="AL1122" s="1034"/>
      <c r="AM1122" s="1034"/>
      <c r="AN1122" s="1034"/>
      <c r="AO1122" s="1034"/>
      <c r="AP1122" s="1034"/>
      <c r="AQ1122" s="1034"/>
      <c r="AR1122" s="1034"/>
      <c r="AS1122" s="1034"/>
      <c r="AT1122" s="1034"/>
      <c r="AU1122" s="1034"/>
      <c r="AV1122" s="1034"/>
      <c r="AW1122" s="1034"/>
      <c r="AX1122" s="1034"/>
      <c r="AY1122" s="1034"/>
      <c r="AZ1122" s="1034"/>
      <c r="BA1122" s="1034"/>
      <c r="BB1122" s="1034"/>
      <c r="BC1122" s="1034"/>
      <c r="BD1122" s="1034"/>
      <c r="BE1122" s="1034"/>
      <c r="BF1122" s="1034"/>
      <c r="BG1122" s="1034"/>
      <c r="BH1122" s="1034"/>
    </row>
    <row r="1123" spans="1:60" s="2" customFormat="1">
      <c r="A1123" s="1148"/>
      <c r="B1123" s="1034"/>
      <c r="C1123" s="1034"/>
      <c r="D1123" s="1034"/>
      <c r="E1123" s="1034"/>
      <c r="F1123" s="1034"/>
      <c r="G1123" s="1034"/>
      <c r="H1123" s="1034"/>
      <c r="I1123" s="1034"/>
      <c r="J1123" s="1034"/>
      <c r="K1123" s="1034"/>
      <c r="L1123" s="1034"/>
      <c r="M1123" s="1034"/>
      <c r="N1123" s="1034"/>
      <c r="O1123" s="1034"/>
      <c r="P1123" s="1034"/>
      <c r="Q1123" s="1034"/>
      <c r="R1123" s="1034"/>
      <c r="S1123" s="1034"/>
      <c r="T1123" s="1034"/>
      <c r="U1123" s="1034"/>
      <c r="V1123" s="1034"/>
      <c r="W1123" s="1034"/>
      <c r="X1123" s="1034"/>
      <c r="Y1123" s="1034"/>
      <c r="Z1123" s="1034"/>
      <c r="AA1123" s="1034"/>
      <c r="AB1123" s="1034"/>
      <c r="AC1123" s="1034"/>
      <c r="AD1123" s="1034"/>
      <c r="AE1123" s="1034"/>
      <c r="AF1123" s="1034"/>
      <c r="AG1123" s="1034"/>
      <c r="AH1123" s="1034"/>
      <c r="AI1123" s="1034"/>
      <c r="AJ1123" s="1034"/>
      <c r="AK1123" s="1034"/>
      <c r="AL1123" s="1034"/>
      <c r="AM1123" s="1034"/>
      <c r="AN1123" s="1034"/>
      <c r="AO1123" s="1034"/>
      <c r="AP1123" s="1034"/>
      <c r="AQ1123" s="1034"/>
      <c r="AR1123" s="1034"/>
      <c r="AS1123" s="1034"/>
      <c r="AT1123" s="1034"/>
      <c r="AU1123" s="1034"/>
      <c r="AV1123" s="1034"/>
      <c r="AW1123" s="1034"/>
      <c r="AX1123" s="1034"/>
      <c r="AY1123" s="1034"/>
      <c r="AZ1123" s="1034"/>
      <c r="BA1123" s="1034"/>
      <c r="BB1123" s="1034"/>
      <c r="BC1123" s="1034"/>
      <c r="BD1123" s="1034"/>
      <c r="BE1123" s="1034"/>
      <c r="BF1123" s="1034"/>
      <c r="BG1123" s="1034"/>
      <c r="BH1123" s="1034"/>
    </row>
    <row r="1124" spans="1:60" s="2" customFormat="1">
      <c r="A1124" s="1148"/>
      <c r="B1124" s="1034"/>
      <c r="C1124" s="1034"/>
      <c r="D1124" s="1034"/>
      <c r="E1124" s="1034"/>
      <c r="F1124" s="1034"/>
      <c r="G1124" s="1034"/>
      <c r="H1124" s="1034"/>
      <c r="I1124" s="1034"/>
      <c r="J1124" s="1034"/>
      <c r="K1124" s="1034"/>
      <c r="L1124" s="1034"/>
      <c r="M1124" s="1034"/>
      <c r="N1124" s="1034"/>
      <c r="O1124" s="1034"/>
      <c r="P1124" s="1034"/>
      <c r="Q1124" s="1034"/>
      <c r="R1124" s="1034"/>
      <c r="S1124" s="1034"/>
      <c r="T1124" s="1034"/>
      <c r="U1124" s="1034"/>
      <c r="V1124" s="1034"/>
      <c r="W1124" s="1034"/>
      <c r="X1124" s="1034"/>
      <c r="Y1124" s="1034"/>
      <c r="Z1124" s="1034"/>
      <c r="AA1124" s="1034"/>
      <c r="AB1124" s="1034"/>
      <c r="AC1124" s="1034"/>
      <c r="AD1124" s="1034"/>
      <c r="AE1124" s="1034"/>
      <c r="AF1124" s="1034"/>
      <c r="AG1124" s="1034"/>
      <c r="AH1124" s="1034"/>
      <c r="AI1124" s="1034"/>
      <c r="AJ1124" s="1034"/>
      <c r="AK1124" s="1034"/>
      <c r="AL1124" s="1034"/>
      <c r="AM1124" s="1034"/>
      <c r="AN1124" s="1034"/>
      <c r="AO1124" s="1034"/>
      <c r="AP1124" s="1034"/>
      <c r="AQ1124" s="1034"/>
      <c r="AR1124" s="1034"/>
      <c r="AS1124" s="1034"/>
      <c r="AT1124" s="1034"/>
      <c r="AU1124" s="1034"/>
      <c r="AV1124" s="1034"/>
      <c r="AW1124" s="1034"/>
      <c r="AX1124" s="1034"/>
      <c r="AY1124" s="1034"/>
      <c r="AZ1124" s="1034"/>
      <c r="BA1124" s="1034"/>
      <c r="BB1124" s="1034"/>
      <c r="BC1124" s="1034"/>
      <c r="BD1124" s="1034"/>
      <c r="BE1124" s="1034"/>
      <c r="BF1124" s="1034"/>
      <c r="BG1124" s="1034"/>
      <c r="BH1124" s="1034"/>
    </row>
    <row r="1125" spans="1:60" s="2" customFormat="1">
      <c r="A1125" s="1148"/>
      <c r="B1125" s="1034"/>
      <c r="C1125" s="1034"/>
      <c r="D1125" s="1034"/>
      <c r="E1125" s="1034"/>
      <c r="F1125" s="1034"/>
      <c r="G1125" s="1034"/>
      <c r="H1125" s="1034"/>
      <c r="I1125" s="1034"/>
      <c r="J1125" s="1034"/>
      <c r="K1125" s="1034"/>
      <c r="L1125" s="1034"/>
      <c r="M1125" s="1034"/>
      <c r="N1125" s="1034"/>
      <c r="O1125" s="1034"/>
      <c r="P1125" s="1034"/>
      <c r="Q1125" s="1034"/>
      <c r="R1125" s="1034"/>
      <c r="S1125" s="1034"/>
      <c r="T1125" s="1034"/>
      <c r="U1125" s="1034"/>
      <c r="V1125" s="1034"/>
      <c r="W1125" s="1034"/>
      <c r="X1125" s="1034"/>
      <c r="Y1125" s="1034"/>
      <c r="Z1125" s="1034"/>
      <c r="AA1125" s="1034"/>
      <c r="AB1125" s="1034"/>
      <c r="AC1125" s="1034"/>
      <c r="AD1125" s="1034"/>
      <c r="AE1125" s="1034"/>
      <c r="AF1125" s="1034"/>
      <c r="AG1125" s="1034"/>
      <c r="AH1125" s="1034"/>
      <c r="AI1125" s="1034"/>
      <c r="AJ1125" s="1034"/>
      <c r="AK1125" s="1034"/>
      <c r="AL1125" s="1034"/>
      <c r="AM1125" s="1034"/>
      <c r="AN1125" s="1034"/>
      <c r="AO1125" s="1034"/>
      <c r="AP1125" s="1034"/>
      <c r="AQ1125" s="1034"/>
      <c r="AR1125" s="1034"/>
      <c r="AS1125" s="1034"/>
      <c r="AT1125" s="1034"/>
      <c r="AU1125" s="1034"/>
      <c r="AV1125" s="1034"/>
      <c r="AW1125" s="1034"/>
      <c r="AX1125" s="1034"/>
      <c r="AY1125" s="1034"/>
      <c r="AZ1125" s="1034"/>
      <c r="BA1125" s="1034"/>
      <c r="BB1125" s="1034"/>
      <c r="BC1125" s="1034"/>
      <c r="BD1125" s="1034"/>
      <c r="BE1125" s="1034"/>
      <c r="BF1125" s="1034"/>
      <c r="BG1125" s="1034"/>
      <c r="BH1125" s="1034"/>
    </row>
    <row r="1126" spans="1:60" s="2" customFormat="1">
      <c r="A1126" s="1148"/>
      <c r="B1126" s="1034"/>
      <c r="C1126" s="1034"/>
      <c r="D1126" s="1034"/>
      <c r="E1126" s="1034"/>
      <c r="F1126" s="1034"/>
      <c r="G1126" s="1034"/>
      <c r="H1126" s="1034"/>
      <c r="I1126" s="1034"/>
      <c r="J1126" s="1034"/>
      <c r="K1126" s="1034"/>
      <c r="L1126" s="1034"/>
      <c r="M1126" s="1034"/>
      <c r="N1126" s="1034"/>
      <c r="O1126" s="1034"/>
      <c r="P1126" s="1034"/>
      <c r="Q1126" s="1034"/>
      <c r="R1126" s="1034"/>
      <c r="S1126" s="1034"/>
      <c r="T1126" s="1034"/>
      <c r="U1126" s="1034"/>
      <c r="V1126" s="1034"/>
      <c r="W1126" s="1034"/>
      <c r="X1126" s="1034"/>
      <c r="Y1126" s="1034"/>
      <c r="Z1126" s="1034"/>
      <c r="AA1126" s="1034"/>
      <c r="AB1126" s="1034"/>
      <c r="AC1126" s="1034"/>
      <c r="AD1126" s="1034"/>
      <c r="AE1126" s="1034"/>
      <c r="AF1126" s="1034"/>
      <c r="AG1126" s="1034"/>
      <c r="AH1126" s="1034"/>
      <c r="AI1126" s="1034"/>
      <c r="AJ1126" s="1034"/>
      <c r="AK1126" s="1034"/>
      <c r="AL1126" s="1034"/>
      <c r="AM1126" s="1034"/>
      <c r="AN1126" s="1034"/>
      <c r="AO1126" s="1034"/>
      <c r="AP1126" s="1034"/>
      <c r="AQ1126" s="1034"/>
      <c r="AR1126" s="1034"/>
      <c r="AS1126" s="1034"/>
      <c r="AT1126" s="1034"/>
      <c r="AU1126" s="1034"/>
      <c r="AV1126" s="1034"/>
      <c r="AW1126" s="1034"/>
      <c r="AX1126" s="1034"/>
      <c r="AY1126" s="1034"/>
      <c r="AZ1126" s="1034"/>
      <c r="BA1126" s="1034"/>
      <c r="BB1126" s="1034"/>
      <c r="BC1126" s="1034"/>
      <c r="BD1126" s="1034"/>
      <c r="BE1126" s="1034"/>
      <c r="BF1126" s="1034"/>
      <c r="BG1126" s="1034"/>
      <c r="BH1126" s="1034"/>
    </row>
    <row r="1127" spans="1:60" s="2" customFormat="1">
      <c r="A1127" s="1148"/>
      <c r="B1127" s="1034"/>
      <c r="C1127" s="1034"/>
      <c r="D1127" s="1034"/>
      <c r="E1127" s="1034"/>
      <c r="F1127" s="1034"/>
      <c r="G1127" s="1034"/>
      <c r="H1127" s="1034"/>
      <c r="I1127" s="1034"/>
      <c r="J1127" s="1034"/>
      <c r="K1127" s="1034"/>
      <c r="L1127" s="1034"/>
      <c r="M1127" s="1034"/>
      <c r="N1127" s="1034"/>
      <c r="O1127" s="1034"/>
      <c r="P1127" s="1034"/>
      <c r="Q1127" s="1034"/>
      <c r="R1127" s="1034"/>
      <c r="S1127" s="1034"/>
      <c r="T1127" s="1034"/>
      <c r="U1127" s="1034"/>
      <c r="V1127" s="1034"/>
      <c r="W1127" s="1034"/>
      <c r="X1127" s="1034"/>
      <c r="Y1127" s="1034"/>
      <c r="Z1127" s="1034"/>
      <c r="AA1127" s="1034"/>
      <c r="AB1127" s="1034"/>
      <c r="AC1127" s="1034"/>
      <c r="AD1127" s="1034"/>
      <c r="AE1127" s="1034"/>
      <c r="AF1127" s="1034"/>
      <c r="AG1127" s="1034"/>
      <c r="AH1127" s="1034"/>
      <c r="AI1127" s="1034"/>
      <c r="AJ1127" s="1034"/>
      <c r="AK1127" s="1034"/>
      <c r="AL1127" s="1034"/>
      <c r="AM1127" s="1034"/>
      <c r="AN1127" s="1034"/>
      <c r="AO1127" s="1034"/>
      <c r="AP1127" s="1034"/>
      <c r="AQ1127" s="1034"/>
      <c r="AR1127" s="1034"/>
      <c r="AS1127" s="1034"/>
      <c r="AT1127" s="1034"/>
      <c r="AU1127" s="1034"/>
      <c r="AV1127" s="1034"/>
      <c r="AW1127" s="1034"/>
      <c r="AX1127" s="1034"/>
      <c r="AY1127" s="1034"/>
      <c r="AZ1127" s="1034"/>
      <c r="BA1127" s="1034"/>
      <c r="BB1127" s="1034"/>
      <c r="BC1127" s="1034"/>
      <c r="BD1127" s="1034"/>
      <c r="BE1127" s="1034"/>
      <c r="BF1127" s="1034"/>
      <c r="BG1127" s="1034"/>
      <c r="BH1127" s="1034"/>
    </row>
    <row r="1128" spans="1:60" s="2" customFormat="1">
      <c r="A1128" s="1148"/>
      <c r="B1128" s="1034"/>
      <c r="C1128" s="1034"/>
      <c r="D1128" s="1034"/>
      <c r="E1128" s="1034"/>
      <c r="F1128" s="1034"/>
      <c r="G1128" s="1034"/>
      <c r="H1128" s="1034"/>
      <c r="I1128" s="1034"/>
      <c r="J1128" s="1034"/>
      <c r="K1128" s="1034"/>
      <c r="L1128" s="1034"/>
      <c r="M1128" s="1034"/>
      <c r="N1128" s="1034"/>
      <c r="O1128" s="1034"/>
      <c r="P1128" s="1034"/>
      <c r="Q1128" s="1034"/>
      <c r="R1128" s="1034"/>
      <c r="S1128" s="1034"/>
      <c r="T1128" s="1034"/>
      <c r="U1128" s="1034"/>
      <c r="V1128" s="1034"/>
      <c r="W1128" s="1034"/>
      <c r="X1128" s="1034"/>
      <c r="Y1128" s="1034"/>
      <c r="Z1128" s="1034"/>
      <c r="AA1128" s="1034"/>
      <c r="AB1128" s="1034"/>
      <c r="AC1128" s="1034"/>
      <c r="AD1128" s="1034"/>
      <c r="AE1128" s="1034"/>
      <c r="AF1128" s="1034"/>
      <c r="AG1128" s="1034"/>
      <c r="AH1128" s="1034"/>
      <c r="AI1128" s="1034"/>
      <c r="AJ1128" s="1034"/>
      <c r="AK1128" s="1034"/>
      <c r="AL1128" s="1034"/>
      <c r="AM1128" s="1034"/>
      <c r="AN1128" s="1034"/>
      <c r="AO1128" s="1034"/>
      <c r="AP1128" s="1034"/>
      <c r="AQ1128" s="1034"/>
      <c r="AR1128" s="1034"/>
      <c r="AS1128" s="1034"/>
      <c r="AT1128" s="1034"/>
      <c r="AU1128" s="1034"/>
      <c r="AV1128" s="1034"/>
      <c r="AW1128" s="1034"/>
      <c r="AX1128" s="1034"/>
      <c r="AY1128" s="1034"/>
      <c r="AZ1128" s="1034"/>
      <c r="BA1128" s="1034"/>
      <c r="BB1128" s="1034"/>
      <c r="BC1128" s="1034"/>
      <c r="BD1128" s="1034"/>
      <c r="BE1128" s="1034"/>
      <c r="BF1128" s="1034"/>
      <c r="BG1128" s="1034"/>
      <c r="BH1128" s="1034"/>
    </row>
    <row r="1129" spans="1:60" s="2" customFormat="1">
      <c r="A1129" s="1148"/>
      <c r="B1129" s="1034"/>
      <c r="C1129" s="1034"/>
      <c r="D1129" s="1034"/>
      <c r="E1129" s="1034"/>
      <c r="F1129" s="1034"/>
      <c r="G1129" s="1034"/>
      <c r="H1129" s="1034"/>
      <c r="I1129" s="1034"/>
      <c r="J1129" s="1034"/>
      <c r="K1129" s="1034"/>
      <c r="L1129" s="1034"/>
      <c r="M1129" s="1034"/>
      <c r="N1129" s="1034"/>
      <c r="O1129" s="1034"/>
      <c r="P1129" s="1034"/>
      <c r="Q1129" s="1034"/>
      <c r="R1129" s="1034"/>
      <c r="S1129" s="1034"/>
      <c r="T1129" s="1034"/>
      <c r="U1129" s="1034"/>
      <c r="V1129" s="1034"/>
      <c r="W1129" s="1034"/>
      <c r="X1129" s="1034"/>
      <c r="Y1129" s="1034"/>
      <c r="Z1129" s="1034"/>
      <c r="AA1129" s="1034"/>
      <c r="AB1129" s="1034"/>
      <c r="AC1129" s="1034"/>
      <c r="AD1129" s="1034"/>
      <c r="AE1129" s="1034"/>
      <c r="AF1129" s="1034"/>
      <c r="AG1129" s="1034"/>
      <c r="AH1129" s="1034"/>
      <c r="AI1129" s="1034"/>
      <c r="AJ1129" s="1034"/>
      <c r="AK1129" s="1034"/>
      <c r="AL1129" s="1034"/>
      <c r="AM1129" s="1034"/>
      <c r="AN1129" s="1034"/>
      <c r="AO1129" s="1034"/>
      <c r="AP1129" s="1034"/>
      <c r="AQ1129" s="1034"/>
      <c r="AR1129" s="1034"/>
      <c r="AS1129" s="1034"/>
      <c r="AT1129" s="1034"/>
      <c r="AU1129" s="1034"/>
      <c r="AV1129" s="1034"/>
      <c r="AW1129" s="1034"/>
      <c r="AX1129" s="1034"/>
      <c r="AY1129" s="1034"/>
      <c r="AZ1129" s="1034"/>
      <c r="BA1129" s="1034"/>
      <c r="BB1129" s="1034"/>
      <c r="BC1129" s="1034"/>
      <c r="BD1129" s="1034"/>
      <c r="BE1129" s="1034"/>
      <c r="BF1129" s="1034"/>
      <c r="BG1129" s="1034"/>
      <c r="BH1129" s="1034"/>
    </row>
    <row r="1130" spans="1:60" s="2" customFormat="1">
      <c r="A1130" s="1148"/>
      <c r="B1130" s="1034"/>
      <c r="C1130" s="1034"/>
      <c r="D1130" s="1034"/>
      <c r="E1130" s="1034"/>
      <c r="F1130" s="1034"/>
      <c r="G1130" s="1034"/>
      <c r="H1130" s="1034"/>
      <c r="I1130" s="1034"/>
      <c r="J1130" s="1034"/>
      <c r="K1130" s="1034"/>
      <c r="L1130" s="1034"/>
      <c r="M1130" s="1034"/>
      <c r="N1130" s="1034"/>
      <c r="O1130" s="1034"/>
      <c r="P1130" s="1034"/>
      <c r="Q1130" s="1034"/>
      <c r="R1130" s="1034"/>
      <c r="S1130" s="1034"/>
      <c r="T1130" s="1034"/>
      <c r="U1130" s="1034"/>
      <c r="V1130" s="1034"/>
      <c r="W1130" s="1034"/>
      <c r="X1130" s="1034"/>
      <c r="Y1130" s="1034"/>
      <c r="Z1130" s="1034"/>
      <c r="AA1130" s="1034"/>
      <c r="AB1130" s="1034"/>
      <c r="AC1130" s="1034"/>
      <c r="AD1130" s="1034"/>
      <c r="AE1130" s="1034"/>
      <c r="AF1130" s="1034"/>
      <c r="AG1130" s="1034"/>
      <c r="AH1130" s="1034"/>
      <c r="AI1130" s="1034"/>
      <c r="AJ1130" s="1034"/>
      <c r="AK1130" s="1034"/>
      <c r="AL1130" s="1034"/>
      <c r="AM1130" s="1034"/>
      <c r="AN1130" s="1034"/>
      <c r="AO1130" s="1034"/>
      <c r="AP1130" s="1034"/>
      <c r="AQ1130" s="1034"/>
      <c r="AR1130" s="1034"/>
      <c r="AS1130" s="1034"/>
      <c r="AT1130" s="1034"/>
      <c r="AU1130" s="1034"/>
      <c r="AV1130" s="1034"/>
      <c r="AW1130" s="1034"/>
      <c r="AX1130" s="1034"/>
      <c r="AY1130" s="1034"/>
      <c r="AZ1130" s="1034"/>
      <c r="BA1130" s="1034"/>
      <c r="BB1130" s="1034"/>
      <c r="BC1130" s="1034"/>
      <c r="BD1130" s="1034"/>
      <c r="BE1130" s="1034"/>
      <c r="BF1130" s="1034"/>
      <c r="BG1130" s="1034"/>
      <c r="BH1130" s="1034"/>
    </row>
    <row r="1131" spans="1:60" s="2" customFormat="1">
      <c r="A1131" s="1148"/>
      <c r="B1131" s="1034"/>
      <c r="C1131" s="1034"/>
      <c r="D1131" s="1034"/>
      <c r="E1131" s="1034"/>
      <c r="F1131" s="1034"/>
      <c r="G1131" s="1034"/>
      <c r="H1131" s="1034"/>
      <c r="I1131" s="1034"/>
      <c r="J1131" s="1034"/>
      <c r="K1131" s="1034"/>
      <c r="L1131" s="1034"/>
      <c r="M1131" s="1034"/>
      <c r="N1131" s="1034"/>
      <c r="O1131" s="1034"/>
      <c r="P1131" s="1034"/>
      <c r="Q1131" s="1034"/>
      <c r="R1131" s="1034"/>
      <c r="S1131" s="1034"/>
      <c r="T1131" s="1034"/>
      <c r="U1131" s="1034"/>
      <c r="V1131" s="1034"/>
      <c r="W1131" s="1034"/>
      <c r="X1131" s="1034"/>
      <c r="Y1131" s="1034"/>
      <c r="Z1131" s="1034"/>
      <c r="AA1131" s="1034"/>
      <c r="AB1131" s="1034"/>
      <c r="AC1131" s="1034"/>
      <c r="AD1131" s="1034"/>
      <c r="AE1131" s="1034"/>
      <c r="AF1131" s="1034"/>
      <c r="AG1131" s="1034"/>
      <c r="AH1131" s="1034"/>
      <c r="AI1131" s="1034"/>
      <c r="AJ1131" s="1034"/>
      <c r="AK1131" s="1034"/>
      <c r="AL1131" s="1034"/>
      <c r="AM1131" s="1034"/>
      <c r="AN1131" s="1034"/>
      <c r="AO1131" s="1034"/>
      <c r="AP1131" s="1034"/>
      <c r="AQ1131" s="1034"/>
      <c r="AR1131" s="1034"/>
      <c r="AS1131" s="1034"/>
      <c r="AT1131" s="1034"/>
      <c r="AU1131" s="1034"/>
      <c r="AV1131" s="1034"/>
      <c r="AW1131" s="1034"/>
      <c r="AX1131" s="1034"/>
      <c r="AY1131" s="1034"/>
      <c r="AZ1131" s="1034"/>
      <c r="BA1131" s="1034"/>
      <c r="BB1131" s="1034"/>
      <c r="BC1131" s="1034"/>
      <c r="BD1131" s="1034"/>
      <c r="BE1131" s="1034"/>
      <c r="BF1131" s="1034"/>
      <c r="BG1131" s="1034"/>
      <c r="BH1131" s="1034"/>
    </row>
    <row r="1132" spans="1:60" s="2" customFormat="1">
      <c r="A1132" s="1148"/>
      <c r="B1132" s="1034"/>
      <c r="C1132" s="1034"/>
      <c r="D1132" s="1034"/>
      <c r="E1132" s="1034"/>
      <c r="F1132" s="1034"/>
      <c r="G1132" s="1034"/>
      <c r="H1132" s="1034"/>
      <c r="I1132" s="1034"/>
      <c r="J1132" s="1034"/>
      <c r="K1132" s="1034"/>
      <c r="L1132" s="1034"/>
      <c r="M1132" s="1034"/>
      <c r="N1132" s="1034"/>
      <c r="O1132" s="1034"/>
      <c r="P1132" s="1034"/>
      <c r="Q1132" s="1034"/>
      <c r="R1132" s="1034"/>
      <c r="S1132" s="1034"/>
      <c r="T1132" s="1034"/>
      <c r="U1132" s="1034"/>
      <c r="V1132" s="1034"/>
      <c r="W1132" s="1034"/>
      <c r="X1132" s="1034"/>
      <c r="Y1132" s="1034"/>
      <c r="Z1132" s="1034"/>
      <c r="AA1132" s="1034"/>
      <c r="AB1132" s="1034"/>
      <c r="AC1132" s="1034"/>
      <c r="AD1132" s="1034"/>
      <c r="AE1132" s="1034"/>
      <c r="AF1132" s="1034"/>
      <c r="AG1132" s="1034"/>
      <c r="AH1132" s="1034"/>
      <c r="AI1132" s="1034"/>
      <c r="AJ1132" s="1034"/>
      <c r="AK1132" s="1034"/>
      <c r="AL1132" s="1034"/>
      <c r="AM1132" s="1034"/>
      <c r="AN1132" s="1034"/>
      <c r="AO1132" s="1034"/>
      <c r="AP1132" s="1034"/>
      <c r="AQ1132" s="1034"/>
      <c r="AR1132" s="1034"/>
      <c r="AS1132" s="1034"/>
      <c r="AT1132" s="1034"/>
      <c r="AU1132" s="1034"/>
      <c r="AV1132" s="1034"/>
      <c r="AW1132" s="1034"/>
      <c r="AX1132" s="1034"/>
      <c r="AY1132" s="1034"/>
      <c r="AZ1132" s="1034"/>
      <c r="BA1132" s="1034"/>
      <c r="BB1132" s="1034"/>
      <c r="BC1132" s="1034"/>
      <c r="BD1132" s="1034"/>
      <c r="BE1132" s="1034"/>
      <c r="BF1132" s="1034"/>
      <c r="BG1132" s="1034"/>
      <c r="BH1132" s="1034"/>
    </row>
    <row r="1133" spans="1:60" s="2" customFormat="1">
      <c r="A1133" s="1148"/>
      <c r="B1133" s="1034"/>
      <c r="C1133" s="1034"/>
      <c r="D1133" s="1034"/>
      <c r="E1133" s="1034"/>
      <c r="F1133" s="1034"/>
      <c r="G1133" s="1034"/>
      <c r="H1133" s="1034"/>
      <c r="I1133" s="1034"/>
      <c r="J1133" s="1034"/>
      <c r="K1133" s="1034"/>
      <c r="L1133" s="1034"/>
      <c r="M1133" s="1034"/>
      <c r="N1133" s="1034"/>
      <c r="O1133" s="1034"/>
      <c r="P1133" s="1034"/>
      <c r="Q1133" s="1034"/>
      <c r="R1133" s="1034"/>
      <c r="S1133" s="1034"/>
      <c r="T1133" s="1034"/>
      <c r="U1133" s="1034"/>
      <c r="V1133" s="1034"/>
      <c r="W1133" s="1034"/>
      <c r="X1133" s="1034"/>
      <c r="Y1133" s="1034"/>
      <c r="Z1133" s="1034"/>
      <c r="AA1133" s="1034"/>
      <c r="AB1133" s="1034"/>
      <c r="AC1133" s="1034"/>
      <c r="AD1133" s="1034"/>
      <c r="AE1133" s="1034"/>
      <c r="AF1133" s="1034"/>
      <c r="AG1133" s="1034"/>
      <c r="AH1133" s="1034"/>
      <c r="AI1133" s="1034"/>
      <c r="AJ1133" s="1034"/>
      <c r="AK1133" s="1034"/>
      <c r="AL1133" s="1034"/>
      <c r="AM1133" s="1034"/>
      <c r="AN1133" s="1034"/>
      <c r="AO1133" s="1034"/>
      <c r="AP1133" s="1034"/>
      <c r="AQ1133" s="1034"/>
      <c r="AR1133" s="1034"/>
      <c r="AS1133" s="1034"/>
      <c r="AT1133" s="1034"/>
      <c r="AU1133" s="1034"/>
      <c r="AV1133" s="1034"/>
      <c r="AW1133" s="1034"/>
      <c r="AX1133" s="1034"/>
      <c r="AY1133" s="1034"/>
      <c r="AZ1133" s="1034"/>
      <c r="BA1133" s="1034"/>
      <c r="BB1133" s="1034"/>
      <c r="BC1133" s="1034"/>
      <c r="BD1133" s="1034"/>
      <c r="BE1133" s="1034"/>
      <c r="BF1133" s="1034"/>
      <c r="BG1133" s="1034"/>
      <c r="BH1133" s="1034"/>
    </row>
    <row r="1134" spans="1:60" s="2" customFormat="1">
      <c r="A1134" s="1148"/>
      <c r="B1134" s="1034"/>
      <c r="C1134" s="1034"/>
      <c r="D1134" s="1034"/>
      <c r="E1134" s="1034"/>
      <c r="F1134" s="1034"/>
      <c r="G1134" s="1034"/>
      <c r="H1134" s="1034"/>
      <c r="I1134" s="1034"/>
      <c r="J1134" s="1034"/>
      <c r="K1134" s="1034"/>
      <c r="L1134" s="1034"/>
      <c r="M1134" s="1034"/>
      <c r="N1134" s="1034"/>
      <c r="O1134" s="1034"/>
      <c r="P1134" s="1034"/>
      <c r="Q1134" s="1034"/>
      <c r="R1134" s="1034"/>
      <c r="S1134" s="1034"/>
      <c r="T1134" s="1034"/>
      <c r="U1134" s="1034"/>
      <c r="V1134" s="1034"/>
      <c r="W1134" s="1034"/>
      <c r="X1134" s="1034"/>
      <c r="Y1134" s="1034"/>
      <c r="Z1134" s="1034"/>
      <c r="AA1134" s="1034"/>
      <c r="AB1134" s="1034"/>
      <c r="AC1134" s="1034"/>
      <c r="AD1134" s="1034"/>
      <c r="AE1134" s="1034"/>
      <c r="AF1134" s="1034"/>
      <c r="AG1134" s="1034"/>
      <c r="AH1134" s="1034"/>
      <c r="AI1134" s="1034"/>
      <c r="AJ1134" s="1034"/>
      <c r="AK1134" s="1034"/>
      <c r="AL1134" s="1034"/>
      <c r="AM1134" s="1034"/>
      <c r="AN1134" s="1034"/>
      <c r="AO1134" s="1034"/>
      <c r="AP1134" s="1034"/>
      <c r="AQ1134" s="1034"/>
      <c r="AR1134" s="1034"/>
      <c r="AS1134" s="1034"/>
      <c r="AT1134" s="1034"/>
      <c r="AU1134" s="1034"/>
      <c r="AV1134" s="1034"/>
      <c r="AW1134" s="1034"/>
      <c r="AX1134" s="1034"/>
      <c r="AY1134" s="1034"/>
      <c r="AZ1134" s="1034"/>
      <c r="BA1134" s="1034"/>
      <c r="BB1134" s="1034"/>
      <c r="BC1134" s="1034"/>
      <c r="BD1134" s="1034"/>
      <c r="BE1134" s="1034"/>
      <c r="BF1134" s="1034"/>
      <c r="BG1134" s="1034"/>
      <c r="BH1134" s="1034"/>
    </row>
    <row r="1135" spans="1:60" s="2" customFormat="1">
      <c r="A1135" s="1148"/>
      <c r="B1135" s="1034"/>
      <c r="C1135" s="1034"/>
      <c r="D1135" s="1034"/>
      <c r="E1135" s="1034"/>
      <c r="F1135" s="1034"/>
      <c r="G1135" s="1034"/>
      <c r="H1135" s="1034"/>
      <c r="I1135" s="1034"/>
      <c r="J1135" s="1034"/>
      <c r="K1135" s="1034"/>
      <c r="L1135" s="1034"/>
      <c r="M1135" s="1034"/>
      <c r="N1135" s="1034"/>
      <c r="O1135" s="1034"/>
      <c r="P1135" s="1034"/>
      <c r="Q1135" s="1034"/>
      <c r="R1135" s="1034"/>
      <c r="S1135" s="1034"/>
      <c r="T1135" s="1034"/>
      <c r="U1135" s="1034"/>
      <c r="V1135" s="1034"/>
      <c r="W1135" s="1034"/>
      <c r="X1135" s="1034"/>
      <c r="Y1135" s="1034"/>
      <c r="Z1135" s="1034"/>
      <c r="AA1135" s="1034"/>
      <c r="AB1135" s="1034"/>
      <c r="AC1135" s="1034"/>
      <c r="AD1135" s="1034"/>
      <c r="AE1135" s="1034"/>
      <c r="AF1135" s="1034"/>
      <c r="AG1135" s="1034"/>
      <c r="AH1135" s="1034"/>
      <c r="AI1135" s="1034"/>
      <c r="AJ1135" s="1034"/>
      <c r="AK1135" s="1034"/>
      <c r="AL1135" s="1034"/>
      <c r="AM1135" s="1034"/>
      <c r="AN1135" s="1034"/>
      <c r="AO1135" s="1034"/>
      <c r="AP1135" s="1034"/>
      <c r="AQ1135" s="1034"/>
      <c r="AR1135" s="1034"/>
      <c r="AS1135" s="1034"/>
      <c r="AT1135" s="1034"/>
      <c r="AU1135" s="1034"/>
      <c r="AV1135" s="1034"/>
      <c r="AW1135" s="1034"/>
      <c r="AX1135" s="1034"/>
      <c r="AY1135" s="1034"/>
      <c r="AZ1135" s="1034"/>
      <c r="BA1135" s="1034"/>
      <c r="BB1135" s="1034"/>
      <c r="BC1135" s="1034"/>
      <c r="BD1135" s="1034"/>
      <c r="BE1135" s="1034"/>
      <c r="BF1135" s="1034"/>
      <c r="BG1135" s="1034"/>
      <c r="BH1135" s="1034"/>
    </row>
    <row r="1136" spans="1:60" s="2" customFormat="1">
      <c r="A1136" s="1148"/>
      <c r="B1136" s="1034"/>
      <c r="C1136" s="1034"/>
      <c r="D1136" s="1034"/>
      <c r="E1136" s="1034"/>
      <c r="F1136" s="1034"/>
      <c r="G1136" s="1034"/>
      <c r="H1136" s="1034"/>
      <c r="I1136" s="1034"/>
      <c r="J1136" s="1034"/>
      <c r="K1136" s="1034"/>
      <c r="L1136" s="1034"/>
      <c r="M1136" s="1034"/>
      <c r="N1136" s="1034"/>
      <c r="O1136" s="1034"/>
      <c r="P1136" s="1034"/>
      <c r="Q1136" s="1034"/>
      <c r="R1136" s="1034"/>
      <c r="S1136" s="1034"/>
      <c r="T1136" s="1034"/>
      <c r="U1136" s="1034"/>
      <c r="V1136" s="1034"/>
      <c r="W1136" s="1034"/>
      <c r="X1136" s="1034"/>
      <c r="Y1136" s="1034"/>
      <c r="Z1136" s="1034"/>
      <c r="AA1136" s="1034"/>
      <c r="AB1136" s="1034"/>
      <c r="AC1136" s="1034"/>
      <c r="AD1136" s="1034"/>
      <c r="AE1136" s="1034"/>
      <c r="AF1136" s="1034"/>
      <c r="AG1136" s="1034"/>
      <c r="AH1136" s="1034"/>
      <c r="AI1136" s="1034"/>
      <c r="AJ1136" s="1034"/>
      <c r="AK1136" s="1034"/>
      <c r="AL1136" s="1034"/>
      <c r="AM1136" s="1034"/>
      <c r="AN1136" s="1034"/>
      <c r="AO1136" s="1034"/>
      <c r="AP1136" s="1034"/>
      <c r="AQ1136" s="1034"/>
      <c r="AR1136" s="1034"/>
      <c r="AS1136" s="1034"/>
      <c r="AT1136" s="1034"/>
      <c r="AU1136" s="1034"/>
      <c r="AV1136" s="1034"/>
      <c r="AW1136" s="1034"/>
      <c r="AX1136" s="1034"/>
      <c r="AY1136" s="1034"/>
      <c r="AZ1136" s="1034"/>
      <c r="BA1136" s="1034"/>
      <c r="BB1136" s="1034"/>
      <c r="BC1136" s="1034"/>
      <c r="BD1136" s="1034"/>
      <c r="BE1136" s="1034"/>
      <c r="BF1136" s="1034"/>
      <c r="BG1136" s="1034"/>
      <c r="BH1136" s="1034"/>
    </row>
    <row r="1137" spans="1:60" s="2" customFormat="1">
      <c r="A1137" s="1148"/>
      <c r="B1137" s="1034"/>
      <c r="C1137" s="1034"/>
      <c r="D1137" s="1034"/>
      <c r="E1137" s="1034"/>
      <c r="F1137" s="1034"/>
      <c r="G1137" s="1034"/>
      <c r="H1137" s="1034"/>
      <c r="I1137" s="1034"/>
      <c r="J1137" s="1034"/>
      <c r="K1137" s="1034"/>
      <c r="L1137" s="1034"/>
      <c r="M1137" s="1034"/>
      <c r="N1137" s="1034"/>
      <c r="O1137" s="1034"/>
      <c r="P1137" s="1034"/>
      <c r="Q1137" s="1034"/>
      <c r="R1137" s="1034"/>
      <c r="S1137" s="1034"/>
      <c r="T1137" s="1034"/>
      <c r="U1137" s="1034"/>
      <c r="V1137" s="1034"/>
      <c r="W1137" s="1034"/>
      <c r="X1137" s="1034"/>
      <c r="Y1137" s="1034"/>
      <c r="Z1137" s="1034"/>
      <c r="AA1137" s="1034"/>
      <c r="AB1137" s="1034"/>
      <c r="AC1137" s="1034"/>
      <c r="AD1137" s="1034"/>
      <c r="AE1137" s="1034"/>
      <c r="AF1137" s="1034"/>
      <c r="AG1137" s="1034"/>
      <c r="AH1137" s="1034"/>
      <c r="AI1137" s="1034"/>
      <c r="AJ1137" s="1034"/>
      <c r="AK1137" s="1034"/>
      <c r="AL1137" s="1034"/>
      <c r="AM1137" s="1034"/>
      <c r="AN1137" s="1034"/>
      <c r="AO1137" s="1034"/>
      <c r="AP1137" s="1034"/>
      <c r="AQ1137" s="1034"/>
      <c r="AR1137" s="1034"/>
      <c r="AS1137" s="1034"/>
      <c r="AT1137" s="1034"/>
      <c r="AU1137" s="1034"/>
      <c r="AV1137" s="1034"/>
      <c r="AW1137" s="1034"/>
      <c r="AX1137" s="1034"/>
      <c r="AY1137" s="1034"/>
      <c r="AZ1137" s="1034"/>
      <c r="BA1137" s="1034"/>
      <c r="BB1137" s="1034"/>
      <c r="BC1137" s="1034"/>
      <c r="BD1137" s="1034"/>
      <c r="BE1137" s="1034"/>
      <c r="BF1137" s="1034"/>
      <c r="BG1137" s="1034"/>
      <c r="BH1137" s="1034"/>
    </row>
    <row r="1138" spans="1:60" s="2" customFormat="1">
      <c r="A1138" s="1148"/>
      <c r="B1138" s="1034"/>
      <c r="C1138" s="1034"/>
      <c r="D1138" s="1034"/>
      <c r="E1138" s="1034"/>
      <c r="F1138" s="1034"/>
      <c r="G1138" s="1034"/>
      <c r="H1138" s="1034"/>
      <c r="I1138" s="1034"/>
      <c r="J1138" s="1034"/>
      <c r="K1138" s="1034"/>
      <c r="L1138" s="1034"/>
      <c r="M1138" s="1034"/>
      <c r="N1138" s="1034"/>
      <c r="O1138" s="1034"/>
      <c r="P1138" s="1034"/>
      <c r="Q1138" s="1034"/>
      <c r="R1138" s="1034"/>
      <c r="S1138" s="1034"/>
      <c r="T1138" s="1034"/>
      <c r="U1138" s="1034"/>
      <c r="V1138" s="1034"/>
      <c r="W1138" s="1034"/>
      <c r="X1138" s="1034"/>
      <c r="Y1138" s="1034"/>
      <c r="Z1138" s="1034"/>
      <c r="AA1138" s="1034"/>
      <c r="AB1138" s="1034"/>
      <c r="AC1138" s="1034"/>
      <c r="AD1138" s="1034"/>
      <c r="AE1138" s="1034"/>
      <c r="AF1138" s="1034"/>
      <c r="AG1138" s="1034"/>
      <c r="AH1138" s="1034"/>
      <c r="AI1138" s="1034"/>
      <c r="AJ1138" s="1034"/>
      <c r="AK1138" s="1034"/>
      <c r="AL1138" s="1034"/>
      <c r="AM1138" s="1034"/>
      <c r="AN1138" s="1034"/>
      <c r="AO1138" s="1034"/>
      <c r="AP1138" s="1034"/>
      <c r="AQ1138" s="1034"/>
      <c r="AR1138" s="1034"/>
      <c r="AS1138" s="1034"/>
      <c r="AT1138" s="1034"/>
      <c r="AU1138" s="1034"/>
      <c r="AV1138" s="1034"/>
      <c r="AW1138" s="1034"/>
      <c r="AX1138" s="1034"/>
      <c r="AY1138" s="1034"/>
      <c r="AZ1138" s="1034"/>
      <c r="BA1138" s="1034"/>
      <c r="BB1138" s="1034"/>
      <c r="BC1138" s="1034"/>
      <c r="BD1138" s="1034"/>
      <c r="BE1138" s="1034"/>
      <c r="BF1138" s="1034"/>
      <c r="BG1138" s="1034"/>
      <c r="BH1138" s="1034"/>
    </row>
    <row r="1139" spans="1:60" s="2" customFormat="1">
      <c r="A1139" s="1148"/>
      <c r="B1139" s="1034"/>
      <c r="C1139" s="1034"/>
      <c r="D1139" s="1034"/>
      <c r="E1139" s="1034"/>
      <c r="F1139" s="1034"/>
      <c r="G1139" s="1034"/>
      <c r="H1139" s="1034"/>
      <c r="I1139" s="1034"/>
      <c r="J1139" s="1034"/>
      <c r="K1139" s="1034"/>
      <c r="L1139" s="1034"/>
      <c r="M1139" s="1034"/>
      <c r="N1139" s="1034"/>
      <c r="O1139" s="1034"/>
      <c r="P1139" s="1034"/>
      <c r="Q1139" s="1034"/>
      <c r="R1139" s="1034"/>
      <c r="S1139" s="1034"/>
      <c r="T1139" s="1034"/>
      <c r="U1139" s="1034"/>
      <c r="V1139" s="1034"/>
      <c r="W1139" s="1034"/>
      <c r="X1139" s="1034"/>
      <c r="Y1139" s="1034"/>
      <c r="Z1139" s="1034"/>
      <c r="AA1139" s="1034"/>
      <c r="AB1139" s="1034"/>
      <c r="AC1139" s="1034"/>
      <c r="AD1139" s="1034"/>
      <c r="AE1139" s="1034"/>
      <c r="AF1139" s="1034"/>
      <c r="AG1139" s="1034"/>
      <c r="AH1139" s="1034"/>
      <c r="AI1139" s="1034"/>
      <c r="AJ1139" s="1034"/>
      <c r="AK1139" s="1034"/>
      <c r="AL1139" s="1034"/>
      <c r="AM1139" s="1034"/>
      <c r="AN1139" s="1034"/>
      <c r="AO1139" s="1034"/>
      <c r="AP1139" s="1034"/>
      <c r="AQ1139" s="1034"/>
      <c r="AR1139" s="1034"/>
      <c r="AS1139" s="1034"/>
      <c r="AT1139" s="1034"/>
      <c r="AU1139" s="1034"/>
      <c r="AV1139" s="1034"/>
      <c r="AW1139" s="1034"/>
      <c r="AX1139" s="1034"/>
      <c r="AY1139" s="1034"/>
      <c r="AZ1139" s="1034"/>
      <c r="BA1139" s="1034"/>
      <c r="BB1139" s="1034"/>
      <c r="BC1139" s="1034"/>
      <c r="BD1139" s="1034"/>
      <c r="BE1139" s="1034"/>
      <c r="BF1139" s="1034"/>
      <c r="BG1139" s="1034"/>
      <c r="BH1139" s="1034"/>
    </row>
    <row r="1140" spans="1:60" s="2" customFormat="1">
      <c r="A1140" s="1148"/>
      <c r="B1140" s="1034"/>
      <c r="C1140" s="1034"/>
      <c r="D1140" s="1034"/>
      <c r="E1140" s="1034"/>
      <c r="F1140" s="1034"/>
      <c r="G1140" s="1034"/>
      <c r="H1140" s="1034"/>
      <c r="I1140" s="1034"/>
      <c r="J1140" s="1034"/>
      <c r="K1140" s="1034"/>
      <c r="L1140" s="1034"/>
      <c r="M1140" s="1034"/>
      <c r="N1140" s="1034"/>
      <c r="O1140" s="1034"/>
      <c r="P1140" s="1034"/>
      <c r="Q1140" s="1034"/>
      <c r="R1140" s="1034"/>
      <c r="S1140" s="1034"/>
      <c r="T1140" s="1034"/>
      <c r="U1140" s="1034"/>
      <c r="V1140" s="1034"/>
      <c r="W1140" s="1034"/>
      <c r="X1140" s="1034"/>
      <c r="Y1140" s="1034"/>
      <c r="Z1140" s="1034"/>
      <c r="AA1140" s="1034"/>
      <c r="AB1140" s="1034"/>
      <c r="AC1140" s="1034"/>
      <c r="AD1140" s="1034"/>
      <c r="AE1140" s="1034"/>
      <c r="AF1140" s="1034"/>
      <c r="AG1140" s="1034"/>
      <c r="AH1140" s="1034"/>
      <c r="AI1140" s="1034"/>
      <c r="AJ1140" s="1034"/>
      <c r="AK1140" s="1034"/>
      <c r="AL1140" s="1034"/>
      <c r="AM1140" s="1034"/>
      <c r="AN1140" s="1034"/>
      <c r="AO1140" s="1034"/>
      <c r="AP1140" s="1034"/>
      <c r="AQ1140" s="1034"/>
      <c r="AR1140" s="1034"/>
      <c r="AS1140" s="1034"/>
      <c r="AT1140" s="1034"/>
      <c r="AU1140" s="1034"/>
      <c r="AV1140" s="1034"/>
      <c r="AW1140" s="1034"/>
      <c r="AX1140" s="1034"/>
      <c r="AY1140" s="1034"/>
      <c r="AZ1140" s="1034"/>
      <c r="BA1140" s="1034"/>
      <c r="BB1140" s="1034"/>
      <c r="BC1140" s="1034"/>
      <c r="BD1140" s="1034"/>
      <c r="BE1140" s="1034"/>
      <c r="BF1140" s="1034"/>
      <c r="BG1140" s="1034"/>
      <c r="BH1140" s="1034"/>
    </row>
    <row r="1141" spans="1:60" s="2" customFormat="1">
      <c r="A1141" s="1148"/>
      <c r="B1141" s="1034"/>
      <c r="C1141" s="1034"/>
      <c r="D1141" s="1034"/>
      <c r="E1141" s="1034"/>
      <c r="F1141" s="1034"/>
      <c r="G1141" s="1034"/>
      <c r="H1141" s="1034"/>
      <c r="I1141" s="1034"/>
      <c r="J1141" s="1034"/>
      <c r="K1141" s="1034"/>
      <c r="L1141" s="1034"/>
      <c r="M1141" s="1034"/>
      <c r="N1141" s="1034"/>
      <c r="O1141" s="1034"/>
      <c r="P1141" s="1034"/>
      <c r="Q1141" s="1034"/>
      <c r="R1141" s="1034"/>
      <c r="S1141" s="1034"/>
      <c r="T1141" s="1034"/>
      <c r="U1141" s="1034"/>
      <c r="V1141" s="1034"/>
      <c r="W1141" s="1034"/>
      <c r="X1141" s="1034"/>
      <c r="Y1141" s="1034"/>
      <c r="Z1141" s="1034"/>
      <c r="AA1141" s="1034"/>
      <c r="AB1141" s="1034"/>
      <c r="AC1141" s="1034"/>
      <c r="AD1141" s="1034"/>
      <c r="AE1141" s="1034"/>
      <c r="AF1141" s="1034"/>
      <c r="AG1141" s="1034"/>
      <c r="AH1141" s="1034"/>
      <c r="AI1141" s="1034"/>
      <c r="AJ1141" s="1034"/>
      <c r="AK1141" s="1034"/>
      <c r="AL1141" s="1034"/>
      <c r="AM1141" s="1034"/>
      <c r="AN1141" s="1034"/>
      <c r="AO1141" s="1034"/>
      <c r="AP1141" s="1034"/>
      <c r="AQ1141" s="1034"/>
      <c r="AR1141" s="1034"/>
      <c r="AS1141" s="1034"/>
      <c r="AT1141" s="1034"/>
      <c r="AU1141" s="1034"/>
      <c r="AV1141" s="1034"/>
      <c r="AW1141" s="1034"/>
      <c r="AX1141" s="1034"/>
      <c r="AY1141" s="1034"/>
      <c r="AZ1141" s="1034"/>
      <c r="BA1141" s="1034"/>
      <c r="BB1141" s="1034"/>
      <c r="BC1141" s="1034"/>
      <c r="BD1141" s="1034"/>
      <c r="BE1141" s="1034"/>
      <c r="BF1141" s="1034"/>
      <c r="BG1141" s="1034"/>
      <c r="BH1141" s="1034"/>
    </row>
    <row r="1142" spans="1:60" s="2" customFormat="1">
      <c r="A1142" s="1148"/>
      <c r="B1142" s="1034"/>
      <c r="C1142" s="1034"/>
      <c r="D1142" s="1034"/>
      <c r="E1142" s="1034"/>
      <c r="F1142" s="1034"/>
      <c r="G1142" s="1034"/>
      <c r="H1142" s="1034"/>
      <c r="I1142" s="1034"/>
      <c r="J1142" s="1034"/>
      <c r="K1142" s="1034"/>
      <c r="L1142" s="1034"/>
      <c r="M1142" s="1034"/>
      <c r="N1142" s="1034"/>
      <c r="O1142" s="1034"/>
      <c r="P1142" s="1034"/>
      <c r="Q1142" s="1034"/>
      <c r="R1142" s="1034"/>
      <c r="S1142" s="1034"/>
      <c r="T1142" s="1034"/>
      <c r="U1142" s="1034"/>
      <c r="V1142" s="1034"/>
      <c r="W1142" s="1034"/>
      <c r="X1142" s="1034"/>
      <c r="Y1142" s="1034"/>
      <c r="Z1142" s="1034"/>
      <c r="AA1142" s="1034"/>
      <c r="AB1142" s="1034"/>
      <c r="AC1142" s="1034"/>
      <c r="AD1142" s="1034"/>
      <c r="AE1142" s="1034"/>
      <c r="AF1142" s="1034"/>
      <c r="AG1142" s="1034"/>
      <c r="AH1142" s="1034"/>
      <c r="AI1142" s="1034"/>
      <c r="AJ1142" s="1034"/>
      <c r="AK1142" s="1034"/>
      <c r="AL1142" s="1034"/>
      <c r="AM1142" s="1034"/>
      <c r="AN1142" s="1034"/>
      <c r="AO1142" s="1034"/>
      <c r="AP1142" s="1034"/>
      <c r="AQ1142" s="1034"/>
      <c r="AR1142" s="1034"/>
      <c r="AS1142" s="1034"/>
      <c r="AT1142" s="1034"/>
      <c r="AU1142" s="1034"/>
      <c r="AV1142" s="1034"/>
      <c r="AW1142" s="1034"/>
      <c r="AX1142" s="1034"/>
      <c r="AY1142" s="1034"/>
      <c r="AZ1142" s="1034"/>
      <c r="BA1142" s="1034"/>
      <c r="BB1142" s="1034"/>
      <c r="BC1142" s="1034"/>
      <c r="BD1142" s="1034"/>
      <c r="BE1142" s="1034"/>
      <c r="BF1142" s="1034"/>
      <c r="BG1142" s="1034"/>
      <c r="BH1142" s="1034"/>
    </row>
    <row r="1143" spans="1:60" s="2" customFormat="1">
      <c r="A1143" s="1148"/>
      <c r="B1143" s="1034"/>
      <c r="C1143" s="1034"/>
      <c r="D1143" s="1034"/>
      <c r="E1143" s="1034"/>
      <c r="F1143" s="1034"/>
      <c r="G1143" s="1034"/>
      <c r="H1143" s="1034"/>
      <c r="I1143" s="1034"/>
      <c r="J1143" s="1034"/>
      <c r="K1143" s="1034"/>
      <c r="L1143" s="1034"/>
      <c r="M1143" s="1034"/>
      <c r="N1143" s="1034"/>
      <c r="O1143" s="1034"/>
      <c r="P1143" s="1034"/>
      <c r="Q1143" s="1034"/>
      <c r="R1143" s="1034"/>
      <c r="S1143" s="1034"/>
      <c r="T1143" s="1034"/>
      <c r="U1143" s="1034"/>
      <c r="V1143" s="1034"/>
      <c r="W1143" s="1034"/>
      <c r="X1143" s="1034"/>
      <c r="Y1143" s="1034"/>
      <c r="Z1143" s="1034"/>
      <c r="AA1143" s="1034"/>
      <c r="AB1143" s="1034"/>
      <c r="AC1143" s="1034"/>
      <c r="AD1143" s="1034"/>
      <c r="AE1143" s="1034"/>
      <c r="AF1143" s="1034"/>
      <c r="AG1143" s="1034"/>
      <c r="AH1143" s="1034"/>
      <c r="AI1143" s="1034"/>
      <c r="AJ1143" s="1034"/>
      <c r="AK1143" s="1034"/>
      <c r="AL1143" s="1034"/>
      <c r="AM1143" s="1034"/>
      <c r="AN1143" s="1034"/>
      <c r="AO1143" s="1034"/>
      <c r="AP1143" s="1034"/>
      <c r="AQ1143" s="1034"/>
      <c r="AR1143" s="1034"/>
      <c r="AS1143" s="1034"/>
      <c r="AT1143" s="1034"/>
      <c r="AU1143" s="1034"/>
      <c r="AV1143" s="1034"/>
      <c r="AW1143" s="1034"/>
      <c r="AX1143" s="1034"/>
      <c r="AY1143" s="1034"/>
      <c r="AZ1143" s="1034"/>
      <c r="BA1143" s="1034"/>
      <c r="BB1143" s="1034"/>
      <c r="BC1143" s="1034"/>
      <c r="BD1143" s="1034"/>
      <c r="BE1143" s="1034"/>
      <c r="BF1143" s="1034"/>
      <c r="BG1143" s="1034"/>
      <c r="BH1143" s="1034"/>
    </row>
    <row r="1144" spans="1:60" s="2" customFormat="1">
      <c r="A1144" s="1148"/>
      <c r="B1144" s="1034"/>
      <c r="C1144" s="1034"/>
      <c r="D1144" s="1034"/>
      <c r="E1144" s="1034"/>
      <c r="F1144" s="1034"/>
      <c r="G1144" s="1034"/>
      <c r="H1144" s="1034"/>
      <c r="I1144" s="1034"/>
      <c r="J1144" s="1034"/>
      <c r="K1144" s="1034"/>
      <c r="L1144" s="1034"/>
      <c r="M1144" s="1034"/>
      <c r="N1144" s="1034"/>
      <c r="O1144" s="1034"/>
      <c r="P1144" s="1034"/>
      <c r="Q1144" s="1034"/>
      <c r="R1144" s="1034"/>
      <c r="S1144" s="1034"/>
      <c r="T1144" s="1034"/>
      <c r="U1144" s="1034"/>
      <c r="V1144" s="1034"/>
      <c r="W1144" s="1034"/>
      <c r="X1144" s="1034"/>
      <c r="Y1144" s="1034"/>
      <c r="Z1144" s="1034"/>
      <c r="AA1144" s="1034"/>
      <c r="AB1144" s="1034"/>
      <c r="AC1144" s="1034"/>
      <c r="AD1144" s="1034"/>
      <c r="AE1144" s="1034"/>
      <c r="AF1144" s="1034"/>
      <c r="AG1144" s="1034"/>
      <c r="AH1144" s="1034"/>
      <c r="AI1144" s="1034"/>
      <c r="AJ1144" s="1034"/>
      <c r="AK1144" s="1034"/>
      <c r="AL1144" s="1034"/>
      <c r="AM1144" s="1034"/>
      <c r="AN1144" s="1034"/>
      <c r="AO1144" s="1034"/>
      <c r="AP1144" s="1034"/>
      <c r="AQ1144" s="1034"/>
      <c r="AR1144" s="1034"/>
      <c r="AS1144" s="1034"/>
      <c r="AT1144" s="1034"/>
      <c r="AU1144" s="1034"/>
      <c r="AV1144" s="1034"/>
      <c r="AW1144" s="1034"/>
      <c r="AX1144" s="1034"/>
      <c r="AY1144" s="1034"/>
      <c r="AZ1144" s="1034"/>
      <c r="BA1144" s="1034"/>
      <c r="BB1144" s="1034"/>
      <c r="BC1144" s="1034"/>
      <c r="BD1144" s="1034"/>
      <c r="BE1144" s="1034"/>
      <c r="BF1144" s="1034"/>
      <c r="BG1144" s="1034"/>
      <c r="BH1144" s="1034"/>
    </row>
    <row r="1145" spans="1:60" s="2" customFormat="1">
      <c r="A1145" s="1148"/>
      <c r="B1145" s="1034"/>
      <c r="C1145" s="1034"/>
      <c r="D1145" s="1034"/>
      <c r="E1145" s="1034"/>
      <c r="F1145" s="1034"/>
      <c r="G1145" s="1034"/>
      <c r="H1145" s="1034"/>
      <c r="I1145" s="1034"/>
      <c r="J1145" s="1034"/>
      <c r="K1145" s="1034"/>
      <c r="L1145" s="1034"/>
      <c r="M1145" s="1034"/>
      <c r="N1145" s="1034"/>
      <c r="O1145" s="1034"/>
      <c r="P1145" s="1034"/>
      <c r="Q1145" s="1034"/>
      <c r="R1145" s="1034"/>
      <c r="S1145" s="1034"/>
      <c r="T1145" s="1034"/>
      <c r="U1145" s="1034"/>
      <c r="V1145" s="1034"/>
      <c r="W1145" s="1034"/>
      <c r="X1145" s="1034"/>
      <c r="Y1145" s="1034"/>
      <c r="Z1145" s="1034"/>
      <c r="AA1145" s="1034"/>
      <c r="AB1145" s="1034"/>
      <c r="AC1145" s="1034"/>
      <c r="AD1145" s="1034"/>
      <c r="AE1145" s="1034"/>
      <c r="AF1145" s="1034"/>
      <c r="AG1145" s="1034"/>
      <c r="AH1145" s="1034"/>
      <c r="AI1145" s="1034"/>
      <c r="AJ1145" s="1034"/>
      <c r="AK1145" s="1034"/>
      <c r="AL1145" s="1034"/>
      <c r="AM1145" s="1034"/>
      <c r="AN1145" s="1034"/>
      <c r="AO1145" s="1034"/>
      <c r="AP1145" s="1034"/>
      <c r="AQ1145" s="1034"/>
      <c r="AR1145" s="1034"/>
      <c r="AS1145" s="1034"/>
      <c r="AT1145" s="1034"/>
      <c r="AU1145" s="1034"/>
      <c r="AV1145" s="1034"/>
      <c r="AW1145" s="1034"/>
      <c r="AX1145" s="1034"/>
      <c r="AY1145" s="1034"/>
      <c r="AZ1145" s="1034"/>
      <c r="BA1145" s="1034"/>
      <c r="BB1145" s="1034"/>
      <c r="BC1145" s="1034"/>
      <c r="BD1145" s="1034"/>
      <c r="BE1145" s="1034"/>
      <c r="BF1145" s="1034"/>
      <c r="BG1145" s="1034"/>
      <c r="BH1145" s="1034"/>
    </row>
    <row r="1146" spans="1:60" s="2" customFormat="1">
      <c r="A1146" s="1148"/>
      <c r="B1146" s="1034"/>
      <c r="C1146" s="1034"/>
      <c r="D1146" s="1034"/>
      <c r="E1146" s="1034"/>
      <c r="F1146" s="1034"/>
      <c r="G1146" s="1034"/>
      <c r="H1146" s="1034"/>
      <c r="I1146" s="1034"/>
      <c r="J1146" s="1034"/>
      <c r="K1146" s="1034"/>
      <c r="L1146" s="1034"/>
      <c r="M1146" s="1034"/>
      <c r="N1146" s="1034"/>
      <c r="O1146" s="1034"/>
      <c r="P1146" s="1034"/>
      <c r="Q1146" s="1034"/>
      <c r="R1146" s="1034"/>
      <c r="S1146" s="1034"/>
      <c r="T1146" s="1034"/>
      <c r="U1146" s="1034"/>
      <c r="V1146" s="1034"/>
      <c r="W1146" s="1034"/>
      <c r="X1146" s="1034"/>
      <c r="Y1146" s="1034"/>
      <c r="Z1146" s="1034"/>
      <c r="AA1146" s="1034"/>
      <c r="AB1146" s="1034"/>
      <c r="AC1146" s="1034"/>
      <c r="AD1146" s="1034"/>
      <c r="AE1146" s="1034"/>
      <c r="AF1146" s="1034"/>
      <c r="AG1146" s="1034"/>
      <c r="AH1146" s="1034"/>
      <c r="AI1146" s="1034"/>
      <c r="AJ1146" s="1034"/>
      <c r="AK1146" s="1034"/>
      <c r="AL1146" s="1034"/>
      <c r="AM1146" s="1034"/>
      <c r="AN1146" s="1034"/>
      <c r="AO1146" s="1034"/>
      <c r="AP1146" s="1034"/>
      <c r="AQ1146" s="1034"/>
      <c r="AR1146" s="1034"/>
      <c r="AS1146" s="1034"/>
      <c r="AT1146" s="1034"/>
      <c r="AU1146" s="1034"/>
      <c r="AV1146" s="1034"/>
      <c r="AW1146" s="1034"/>
      <c r="AX1146" s="1034"/>
      <c r="AY1146" s="1034"/>
      <c r="AZ1146" s="1034"/>
      <c r="BA1146" s="1034"/>
      <c r="BB1146" s="1034"/>
      <c r="BC1146" s="1034"/>
      <c r="BD1146" s="1034"/>
      <c r="BE1146" s="1034"/>
      <c r="BF1146" s="1034"/>
      <c r="BG1146" s="1034"/>
      <c r="BH1146" s="1034"/>
    </row>
    <row r="1147" spans="1:60" s="2" customFormat="1">
      <c r="A1147" s="1148"/>
      <c r="B1147" s="1034"/>
      <c r="C1147" s="1034"/>
      <c r="D1147" s="1034"/>
      <c r="E1147" s="1034"/>
      <c r="F1147" s="1034"/>
      <c r="G1147" s="1034"/>
      <c r="H1147" s="1034"/>
      <c r="I1147" s="1034"/>
      <c r="J1147" s="1034"/>
      <c r="K1147" s="1034"/>
      <c r="L1147" s="1034"/>
      <c r="M1147" s="1034"/>
      <c r="N1147" s="1034"/>
      <c r="O1147" s="1034"/>
      <c r="P1147" s="1034"/>
      <c r="Q1147" s="1034"/>
      <c r="R1147" s="1034"/>
      <c r="S1147" s="1034"/>
      <c r="T1147" s="1034"/>
      <c r="U1147" s="1034"/>
      <c r="V1147" s="1034"/>
      <c r="W1147" s="1034"/>
      <c r="X1147" s="1034"/>
      <c r="Y1147" s="1034"/>
      <c r="Z1147" s="1034"/>
      <c r="AA1147" s="1034"/>
      <c r="AB1147" s="1034"/>
      <c r="AC1147" s="1034"/>
      <c r="AD1147" s="1034"/>
      <c r="AE1147" s="1034"/>
      <c r="AF1147" s="1034"/>
      <c r="AG1147" s="1034"/>
      <c r="AH1147" s="1034"/>
      <c r="AI1147" s="1034"/>
      <c r="AJ1147" s="1034"/>
      <c r="AK1147" s="1034"/>
      <c r="AL1147" s="1034"/>
      <c r="AM1147" s="1034"/>
      <c r="AN1147" s="1034"/>
      <c r="AO1147" s="1034"/>
      <c r="AP1147" s="1034"/>
      <c r="AQ1147" s="1034"/>
      <c r="AR1147" s="1034"/>
      <c r="AS1147" s="1034"/>
      <c r="AT1147" s="1034"/>
      <c r="AU1147" s="1034"/>
      <c r="AV1147" s="1034"/>
      <c r="AW1147" s="1034"/>
      <c r="AX1147" s="1034"/>
      <c r="AY1147" s="1034"/>
      <c r="AZ1147" s="1034"/>
      <c r="BA1147" s="1034"/>
      <c r="BB1147" s="1034"/>
      <c r="BC1147" s="1034"/>
      <c r="BD1147" s="1034"/>
      <c r="BE1147" s="1034"/>
      <c r="BF1147" s="1034"/>
      <c r="BG1147" s="1034"/>
      <c r="BH1147" s="1034"/>
    </row>
    <row r="1148" spans="1:60" s="2" customFormat="1">
      <c r="A1148" s="1148"/>
      <c r="B1148" s="1034"/>
      <c r="C1148" s="1034"/>
      <c r="D1148" s="1034"/>
      <c r="E1148" s="1034"/>
      <c r="F1148" s="1034"/>
      <c r="G1148" s="1034"/>
      <c r="H1148" s="1034"/>
      <c r="I1148" s="1034"/>
      <c r="J1148" s="1034"/>
      <c r="K1148" s="1034"/>
      <c r="L1148" s="1034"/>
      <c r="M1148" s="1034"/>
      <c r="N1148" s="1034"/>
      <c r="O1148" s="1034"/>
      <c r="P1148" s="1034"/>
      <c r="Q1148" s="1034"/>
      <c r="R1148" s="1034"/>
      <c r="S1148" s="1034"/>
      <c r="T1148" s="1034"/>
      <c r="U1148" s="1034"/>
      <c r="V1148" s="1034"/>
      <c r="W1148" s="1034"/>
      <c r="X1148" s="1034"/>
      <c r="Y1148" s="1034"/>
      <c r="Z1148" s="1034"/>
      <c r="AA1148" s="1034"/>
      <c r="AB1148" s="1034"/>
      <c r="AC1148" s="1034"/>
      <c r="AD1148" s="1034"/>
      <c r="AE1148" s="1034"/>
      <c r="AF1148" s="1034"/>
      <c r="AG1148" s="1034"/>
      <c r="AH1148" s="1034"/>
      <c r="AI1148" s="1034"/>
      <c r="AJ1148" s="1034"/>
      <c r="AK1148" s="1034"/>
      <c r="AL1148" s="1034"/>
      <c r="AM1148" s="1034"/>
      <c r="AN1148" s="1034"/>
      <c r="AO1148" s="1034"/>
      <c r="AP1148" s="1034"/>
      <c r="AQ1148" s="1034"/>
      <c r="AR1148" s="1034"/>
      <c r="AS1148" s="1034"/>
      <c r="AT1148" s="1034"/>
      <c r="AU1148" s="1034"/>
      <c r="AV1148" s="1034"/>
      <c r="AW1148" s="1034"/>
      <c r="AX1148" s="1034"/>
      <c r="AY1148" s="1034"/>
      <c r="AZ1148" s="1034"/>
      <c r="BA1148" s="1034"/>
      <c r="BB1148" s="1034"/>
      <c r="BC1148" s="1034"/>
      <c r="BD1148" s="1034"/>
      <c r="BE1148" s="1034"/>
      <c r="BF1148" s="1034"/>
      <c r="BG1148" s="1034"/>
      <c r="BH1148" s="1034"/>
    </row>
    <row r="1149" spans="1:60" s="2" customFormat="1">
      <c r="A1149" s="1148"/>
      <c r="B1149" s="1034"/>
      <c r="C1149" s="1034"/>
      <c r="D1149" s="1034"/>
      <c r="E1149" s="1034"/>
      <c r="F1149" s="1034"/>
      <c r="G1149" s="1034"/>
      <c r="H1149" s="1034"/>
      <c r="I1149" s="1034"/>
      <c r="J1149" s="1034"/>
      <c r="K1149" s="1034"/>
      <c r="L1149" s="1034"/>
      <c r="M1149" s="1034"/>
      <c r="N1149" s="1034"/>
      <c r="O1149" s="1034"/>
      <c r="P1149" s="1034"/>
      <c r="Q1149" s="1034"/>
      <c r="R1149" s="1034"/>
      <c r="S1149" s="1034"/>
      <c r="T1149" s="1034"/>
      <c r="U1149" s="1034"/>
      <c r="V1149" s="1034"/>
      <c r="W1149" s="1034"/>
      <c r="X1149" s="1034"/>
      <c r="Y1149" s="1034"/>
      <c r="Z1149" s="1034"/>
      <c r="AA1149" s="1034"/>
      <c r="AB1149" s="1034"/>
      <c r="AC1149" s="1034"/>
      <c r="AD1149" s="1034"/>
      <c r="AE1149" s="1034"/>
      <c r="AF1149" s="1034"/>
      <c r="AG1149" s="1034"/>
      <c r="AH1149" s="1034"/>
      <c r="AI1149" s="1034"/>
      <c r="AJ1149" s="1034"/>
      <c r="AK1149" s="1034"/>
      <c r="AL1149" s="1034"/>
      <c r="AM1149" s="1034"/>
      <c r="AN1149" s="1034"/>
      <c r="AO1149" s="1034"/>
      <c r="AP1149" s="1034"/>
      <c r="AQ1149" s="1034"/>
      <c r="AR1149" s="1034"/>
      <c r="AS1149" s="1034"/>
      <c r="AT1149" s="1034"/>
      <c r="AU1149" s="1034"/>
      <c r="AV1149" s="1034"/>
      <c r="AW1149" s="1034"/>
      <c r="AX1149" s="1034"/>
      <c r="AY1149" s="1034"/>
      <c r="AZ1149" s="1034"/>
      <c r="BA1149" s="1034"/>
      <c r="BB1149" s="1034"/>
      <c r="BC1149" s="1034"/>
      <c r="BD1149" s="1034"/>
      <c r="BE1149" s="1034"/>
      <c r="BF1149" s="1034"/>
      <c r="BG1149" s="1034"/>
      <c r="BH1149" s="1034"/>
    </row>
    <row r="1150" spans="1:60" s="2" customFormat="1">
      <c r="A1150" s="1148"/>
      <c r="B1150" s="1034"/>
      <c r="C1150" s="1034"/>
      <c r="D1150" s="1034"/>
      <c r="E1150" s="1034"/>
      <c r="F1150" s="1034"/>
      <c r="G1150" s="1034"/>
      <c r="H1150" s="1034"/>
      <c r="I1150" s="1034"/>
      <c r="J1150" s="1034"/>
      <c r="K1150" s="1034"/>
      <c r="L1150" s="1034"/>
      <c r="M1150" s="1034"/>
      <c r="N1150" s="1034"/>
      <c r="O1150" s="1034"/>
      <c r="P1150" s="1034"/>
      <c r="Q1150" s="1034"/>
      <c r="R1150" s="1034"/>
      <c r="S1150" s="1034"/>
      <c r="T1150" s="1034"/>
      <c r="U1150" s="1034"/>
      <c r="V1150" s="1034"/>
      <c r="W1150" s="1034"/>
      <c r="X1150" s="1034"/>
      <c r="Y1150" s="1034"/>
      <c r="Z1150" s="1034"/>
      <c r="AA1150" s="1034"/>
      <c r="AB1150" s="1034"/>
      <c r="AC1150" s="1034"/>
      <c r="AD1150" s="1034"/>
      <c r="AE1150" s="1034"/>
      <c r="AF1150" s="1034"/>
      <c r="AG1150" s="1034"/>
      <c r="AH1150" s="1034"/>
      <c r="AI1150" s="1034"/>
      <c r="AJ1150" s="1034"/>
      <c r="AK1150" s="1034"/>
      <c r="AL1150" s="1034"/>
      <c r="AM1150" s="1034"/>
      <c r="AN1150" s="1034"/>
      <c r="AO1150" s="1034"/>
      <c r="AP1150" s="1034"/>
      <c r="AQ1150" s="1034"/>
      <c r="AR1150" s="1034"/>
      <c r="AS1150" s="1034"/>
      <c r="AT1150" s="1034"/>
      <c r="AU1150" s="1034"/>
      <c r="AV1150" s="1034"/>
      <c r="AW1150" s="1034"/>
      <c r="AX1150" s="1034"/>
      <c r="AY1150" s="1034"/>
      <c r="AZ1150" s="1034"/>
      <c r="BA1150" s="1034"/>
      <c r="BB1150" s="1034"/>
      <c r="BC1150" s="1034"/>
      <c r="BD1150" s="1034"/>
      <c r="BE1150" s="1034"/>
      <c r="BF1150" s="1034"/>
      <c r="BG1150" s="1034"/>
      <c r="BH1150" s="1034"/>
    </row>
    <row r="1151" spans="1:60" s="2" customFormat="1">
      <c r="A1151" s="1148"/>
      <c r="B1151" s="1034"/>
      <c r="C1151" s="1034"/>
      <c r="D1151" s="1034"/>
      <c r="E1151" s="1034"/>
      <c r="F1151" s="1034"/>
      <c r="G1151" s="1034"/>
      <c r="H1151" s="1034"/>
      <c r="I1151" s="1034"/>
      <c r="J1151" s="1034"/>
      <c r="K1151" s="1034"/>
      <c r="L1151" s="1034"/>
      <c r="M1151" s="1034"/>
      <c r="N1151" s="1034"/>
      <c r="O1151" s="1034"/>
      <c r="P1151" s="1034"/>
      <c r="Q1151" s="1034"/>
      <c r="R1151" s="1034"/>
      <c r="S1151" s="1034"/>
      <c r="T1151" s="1034"/>
      <c r="U1151" s="1034"/>
      <c r="V1151" s="1034"/>
      <c r="W1151" s="1034"/>
      <c r="X1151" s="1034"/>
      <c r="Y1151" s="1034"/>
      <c r="Z1151" s="1034"/>
      <c r="AA1151" s="1034"/>
      <c r="AB1151" s="1034"/>
      <c r="AC1151" s="1034"/>
      <c r="AD1151" s="1034"/>
      <c r="AE1151" s="1034"/>
      <c r="AF1151" s="1034"/>
      <c r="AG1151" s="1034"/>
      <c r="AH1151" s="1034"/>
      <c r="AI1151" s="1034"/>
      <c r="AJ1151" s="1034"/>
      <c r="AK1151" s="1034"/>
      <c r="AL1151" s="1034"/>
      <c r="AM1151" s="1034"/>
      <c r="AN1151" s="1034"/>
      <c r="AO1151" s="1034"/>
      <c r="AP1151" s="1034"/>
      <c r="AQ1151" s="1034"/>
      <c r="AR1151" s="1034"/>
      <c r="AS1151" s="1034"/>
      <c r="AT1151" s="1034"/>
      <c r="AU1151" s="1034"/>
      <c r="AV1151" s="1034"/>
      <c r="AW1151" s="1034"/>
      <c r="AX1151" s="1034"/>
      <c r="AY1151" s="1034"/>
      <c r="AZ1151" s="1034"/>
      <c r="BA1151" s="1034"/>
      <c r="BB1151" s="1034"/>
      <c r="BC1151" s="1034"/>
      <c r="BD1151" s="1034"/>
      <c r="BE1151" s="1034"/>
      <c r="BF1151" s="1034"/>
      <c r="BG1151" s="1034"/>
      <c r="BH1151" s="1034"/>
    </row>
    <row r="1152" spans="1:60" s="2" customFormat="1">
      <c r="A1152" s="1148"/>
      <c r="B1152" s="1034"/>
      <c r="C1152" s="1034"/>
      <c r="D1152" s="1034"/>
      <c r="E1152" s="1034"/>
      <c r="F1152" s="1034"/>
      <c r="G1152" s="1034"/>
      <c r="H1152" s="1034"/>
      <c r="I1152" s="1034"/>
      <c r="J1152" s="1034"/>
      <c r="K1152" s="1034"/>
      <c r="L1152" s="1034"/>
      <c r="M1152" s="1034"/>
      <c r="N1152" s="1034"/>
      <c r="O1152" s="1034"/>
      <c r="P1152" s="1034"/>
      <c r="Q1152" s="1034"/>
      <c r="R1152" s="1034"/>
      <c r="S1152" s="1034"/>
      <c r="T1152" s="1034"/>
      <c r="U1152" s="1034"/>
      <c r="V1152" s="1034"/>
      <c r="W1152" s="1034"/>
      <c r="X1152" s="1034"/>
      <c r="Y1152" s="1034"/>
      <c r="Z1152" s="1034"/>
      <c r="AA1152" s="1034"/>
      <c r="AB1152" s="1034"/>
      <c r="AC1152" s="1034"/>
      <c r="AD1152" s="1034"/>
      <c r="AE1152" s="1034"/>
      <c r="AF1152" s="1034"/>
      <c r="AG1152" s="1034"/>
      <c r="AH1152" s="1034"/>
      <c r="AI1152" s="1034"/>
      <c r="AJ1152" s="1034"/>
      <c r="AK1152" s="1034"/>
      <c r="AL1152" s="1034"/>
      <c r="AM1152" s="1034"/>
      <c r="AN1152" s="1034"/>
      <c r="AO1152" s="1034"/>
      <c r="AP1152" s="1034"/>
      <c r="AQ1152" s="1034"/>
      <c r="AR1152" s="1034"/>
      <c r="AS1152" s="1034"/>
      <c r="AT1152" s="1034"/>
      <c r="AU1152" s="1034"/>
      <c r="AV1152" s="1034"/>
      <c r="AW1152" s="1034"/>
      <c r="AX1152" s="1034"/>
      <c r="AY1152" s="1034"/>
      <c r="AZ1152" s="1034"/>
      <c r="BA1152" s="1034"/>
      <c r="BB1152" s="1034"/>
      <c r="BC1152" s="1034"/>
      <c r="BD1152" s="1034"/>
      <c r="BE1152" s="1034"/>
      <c r="BF1152" s="1034"/>
      <c r="BG1152" s="1034"/>
      <c r="BH1152" s="1034"/>
    </row>
    <row r="1153" spans="1:60" s="2" customFormat="1">
      <c r="A1153" s="1148"/>
      <c r="B1153" s="1034"/>
      <c r="C1153" s="1034"/>
      <c r="D1153" s="1034"/>
      <c r="E1153" s="1034"/>
      <c r="F1153" s="1034"/>
      <c r="G1153" s="1034"/>
      <c r="H1153" s="1034"/>
      <c r="I1153" s="1034"/>
      <c r="J1153" s="1034"/>
      <c r="K1153" s="1034"/>
      <c r="L1153" s="1034"/>
      <c r="M1153" s="1034"/>
      <c r="N1153" s="1034"/>
      <c r="O1153" s="1034"/>
      <c r="P1153" s="1034"/>
      <c r="Q1153" s="1034"/>
      <c r="R1153" s="1034"/>
      <c r="S1153" s="1034"/>
      <c r="T1153" s="1034"/>
      <c r="U1153" s="1034"/>
      <c r="V1153" s="1034"/>
      <c r="W1153" s="1034"/>
      <c r="X1153" s="1034"/>
      <c r="Y1153" s="1034"/>
      <c r="Z1153" s="1034"/>
      <c r="AA1153" s="1034"/>
      <c r="AB1153" s="1034"/>
      <c r="AC1153" s="1034"/>
      <c r="AD1153" s="1034"/>
      <c r="AE1153" s="1034"/>
      <c r="AF1153" s="1034"/>
      <c r="AG1153" s="1034"/>
      <c r="AH1153" s="1034"/>
      <c r="AI1153" s="1034"/>
      <c r="AJ1153" s="1034"/>
      <c r="AK1153" s="1034"/>
      <c r="AL1153" s="1034"/>
      <c r="AM1153" s="1034"/>
      <c r="AN1153" s="1034"/>
      <c r="AO1153" s="1034"/>
      <c r="AP1153" s="1034"/>
      <c r="AQ1153" s="1034"/>
      <c r="AR1153" s="1034"/>
      <c r="AS1153" s="1034"/>
      <c r="AT1153" s="1034"/>
      <c r="AU1153" s="1034"/>
      <c r="AV1153" s="1034"/>
      <c r="AW1153" s="1034"/>
      <c r="AX1153" s="1034"/>
      <c r="AY1153" s="1034"/>
      <c r="AZ1153" s="1034"/>
      <c r="BA1153" s="1034"/>
      <c r="BB1153" s="1034"/>
      <c r="BC1153" s="1034"/>
      <c r="BD1153" s="1034"/>
      <c r="BE1153" s="1034"/>
      <c r="BF1153" s="1034"/>
      <c r="BG1153" s="1034"/>
      <c r="BH1153" s="1034"/>
    </row>
    <row r="1154" spans="1:60" s="2" customFormat="1">
      <c r="A1154" s="1148"/>
      <c r="B1154" s="1034"/>
      <c r="C1154" s="1034"/>
      <c r="D1154" s="1034"/>
      <c r="E1154" s="1034"/>
      <c r="F1154" s="1034"/>
      <c r="G1154" s="1034"/>
      <c r="H1154" s="1034"/>
      <c r="I1154" s="1034"/>
      <c r="J1154" s="1034"/>
      <c r="K1154" s="1034"/>
      <c r="L1154" s="1034"/>
      <c r="M1154" s="1034"/>
      <c r="N1154" s="1034"/>
      <c r="O1154" s="1034"/>
      <c r="P1154" s="1034"/>
      <c r="Q1154" s="1034"/>
      <c r="R1154" s="1034"/>
      <c r="S1154" s="1034"/>
      <c r="T1154" s="1034"/>
      <c r="U1154" s="1034"/>
      <c r="V1154" s="1034"/>
      <c r="W1154" s="1034"/>
      <c r="X1154" s="1034"/>
      <c r="Y1154" s="1034"/>
      <c r="Z1154" s="1034"/>
      <c r="AA1154" s="1034"/>
      <c r="AB1154" s="1034"/>
      <c r="AC1154" s="1034"/>
      <c r="AD1154" s="1034"/>
      <c r="AE1154" s="1034"/>
      <c r="AF1154" s="1034"/>
      <c r="AG1154" s="1034"/>
      <c r="AH1154" s="1034"/>
      <c r="AI1154" s="1034"/>
      <c r="AJ1154" s="1034"/>
      <c r="AK1154" s="1034"/>
      <c r="AL1154" s="1034"/>
      <c r="AM1154" s="1034"/>
      <c r="AN1154" s="1034"/>
      <c r="AO1154" s="1034"/>
      <c r="AP1154" s="1034"/>
      <c r="AQ1154" s="1034"/>
      <c r="AR1154" s="1034"/>
      <c r="AS1154" s="1034"/>
      <c r="AT1154" s="1034"/>
      <c r="AU1154" s="1034"/>
      <c r="AV1154" s="1034"/>
      <c r="AW1154" s="1034"/>
      <c r="AX1154" s="1034"/>
      <c r="AY1154" s="1034"/>
      <c r="AZ1154" s="1034"/>
      <c r="BA1154" s="1034"/>
      <c r="BB1154" s="1034"/>
      <c r="BC1154" s="1034"/>
      <c r="BD1154" s="1034"/>
      <c r="BE1154" s="1034"/>
      <c r="BF1154" s="1034"/>
      <c r="BG1154" s="1034"/>
      <c r="BH1154" s="1034"/>
    </row>
    <row r="1155" spans="1:60" s="2" customFormat="1">
      <c r="A1155" s="1148"/>
      <c r="B1155" s="1034"/>
      <c r="C1155" s="1034"/>
      <c r="D1155" s="1034"/>
      <c r="E1155" s="1034"/>
      <c r="F1155" s="1034"/>
      <c r="G1155" s="1034"/>
      <c r="H1155" s="1034"/>
      <c r="I1155" s="1034"/>
      <c r="J1155" s="1034"/>
      <c r="K1155" s="1034"/>
      <c r="L1155" s="1034"/>
      <c r="M1155" s="1034"/>
      <c r="N1155" s="1034"/>
      <c r="O1155" s="1034"/>
      <c r="P1155" s="1034"/>
      <c r="Q1155" s="1034"/>
      <c r="R1155" s="1034"/>
      <c r="S1155" s="1034"/>
      <c r="T1155" s="1034"/>
      <c r="U1155" s="1034"/>
      <c r="V1155" s="1034"/>
      <c r="W1155" s="1034"/>
      <c r="X1155" s="1034"/>
      <c r="Y1155" s="1034"/>
      <c r="Z1155" s="1034"/>
      <c r="AA1155" s="1034"/>
      <c r="AB1155" s="1034"/>
      <c r="AC1155" s="1034"/>
      <c r="AD1155" s="1034"/>
      <c r="AE1155" s="1034"/>
      <c r="AF1155" s="1034"/>
      <c r="AG1155" s="1034"/>
      <c r="AH1155" s="1034"/>
      <c r="AI1155" s="1034"/>
      <c r="AJ1155" s="1034"/>
      <c r="AK1155" s="1034"/>
      <c r="AL1155" s="1034"/>
      <c r="AM1155" s="1034"/>
      <c r="AN1155" s="1034"/>
      <c r="AO1155" s="1034"/>
      <c r="AP1155" s="1034"/>
      <c r="AQ1155" s="1034"/>
      <c r="AR1155" s="1034"/>
      <c r="AS1155" s="1034"/>
      <c r="AT1155" s="1034"/>
      <c r="AU1155" s="1034"/>
      <c r="AV1155" s="1034"/>
      <c r="AW1155" s="1034"/>
      <c r="AX1155" s="1034"/>
      <c r="AY1155" s="1034"/>
      <c r="AZ1155" s="1034"/>
      <c r="BA1155" s="1034"/>
      <c r="BB1155" s="1034"/>
      <c r="BC1155" s="1034"/>
      <c r="BD1155" s="1034"/>
      <c r="BE1155" s="1034"/>
      <c r="BF1155" s="1034"/>
      <c r="BG1155" s="1034"/>
      <c r="BH1155" s="1034"/>
    </row>
    <row r="1156" spans="1:60" s="2" customFormat="1">
      <c r="A1156" s="1148"/>
      <c r="B1156" s="1034"/>
      <c r="C1156" s="1034"/>
      <c r="D1156" s="1034"/>
      <c r="E1156" s="1034"/>
      <c r="F1156" s="1034"/>
      <c r="G1156" s="1034"/>
      <c r="H1156" s="1034"/>
      <c r="I1156" s="1034"/>
      <c r="J1156" s="1034"/>
      <c r="K1156" s="1034"/>
      <c r="L1156" s="1034"/>
      <c r="M1156" s="1034"/>
      <c r="N1156" s="1034"/>
      <c r="O1156" s="1034"/>
      <c r="P1156" s="1034"/>
      <c r="Q1156" s="1034"/>
      <c r="R1156" s="1034"/>
      <c r="S1156" s="1034"/>
      <c r="T1156" s="1034"/>
      <c r="U1156" s="1034"/>
      <c r="V1156" s="1034"/>
      <c r="W1156" s="1034"/>
      <c r="X1156" s="1034"/>
      <c r="Y1156" s="1034"/>
      <c r="Z1156" s="1034"/>
      <c r="AA1156" s="1034"/>
      <c r="AB1156" s="1034"/>
      <c r="AC1156" s="1034"/>
      <c r="AD1156" s="1034"/>
      <c r="AE1156" s="1034"/>
      <c r="AF1156" s="1034"/>
      <c r="AG1156" s="1034"/>
      <c r="AH1156" s="1034"/>
      <c r="AI1156" s="1034"/>
      <c r="AJ1156" s="1034"/>
      <c r="AK1156" s="1034"/>
      <c r="AL1156" s="1034"/>
      <c r="AM1156" s="1034"/>
      <c r="AN1156" s="1034"/>
      <c r="AO1156" s="1034"/>
      <c r="AP1156" s="1034"/>
      <c r="AQ1156" s="1034"/>
      <c r="AR1156" s="1034"/>
      <c r="AS1156" s="1034"/>
      <c r="AT1156" s="1034"/>
      <c r="AU1156" s="1034"/>
      <c r="AV1156" s="1034"/>
      <c r="AW1156" s="1034"/>
      <c r="AX1156" s="1034"/>
      <c r="AY1156" s="1034"/>
      <c r="AZ1156" s="1034"/>
      <c r="BA1156" s="1034"/>
      <c r="BB1156" s="1034"/>
      <c r="BC1156" s="1034"/>
      <c r="BD1156" s="1034"/>
      <c r="BE1156" s="1034"/>
      <c r="BF1156" s="1034"/>
      <c r="BG1156" s="1034"/>
      <c r="BH1156" s="1034"/>
    </row>
    <row r="1157" spans="1:60" s="2" customFormat="1">
      <c r="A1157" s="1148"/>
      <c r="B1157" s="1034"/>
      <c r="C1157" s="1034"/>
      <c r="D1157" s="1034"/>
      <c r="E1157" s="1034"/>
      <c r="F1157" s="1034"/>
      <c r="G1157" s="1034"/>
      <c r="H1157" s="1034"/>
      <c r="I1157" s="1034"/>
      <c r="J1157" s="1034"/>
      <c r="K1157" s="1034"/>
      <c r="L1157" s="1034"/>
      <c r="M1157" s="1034"/>
      <c r="N1157" s="1034"/>
      <c r="O1157" s="1034"/>
      <c r="P1157" s="1034"/>
      <c r="Q1157" s="1034"/>
      <c r="R1157" s="1034"/>
      <c r="S1157" s="1034"/>
      <c r="T1157" s="1034"/>
      <c r="U1157" s="1034"/>
      <c r="V1157" s="1034"/>
      <c r="W1157" s="1034"/>
      <c r="X1157" s="1034"/>
      <c r="Y1157" s="1034"/>
      <c r="Z1157" s="1034"/>
      <c r="AA1157" s="1034"/>
      <c r="AB1157" s="1034"/>
      <c r="AC1157" s="1034"/>
      <c r="AD1157" s="1034"/>
      <c r="AE1157" s="1034"/>
      <c r="AF1157" s="1034"/>
      <c r="AG1157" s="1034"/>
      <c r="AH1157" s="1034"/>
      <c r="AI1157" s="1034"/>
      <c r="AJ1157" s="1034"/>
      <c r="AK1157" s="1034"/>
      <c r="AL1157" s="1034"/>
      <c r="AM1157" s="1034"/>
      <c r="AN1157" s="1034"/>
      <c r="AO1157" s="1034"/>
      <c r="AP1157" s="1034"/>
      <c r="AQ1157" s="1034"/>
      <c r="AR1157" s="1034"/>
      <c r="AS1157" s="1034"/>
      <c r="AT1157" s="1034"/>
      <c r="AU1157" s="1034"/>
      <c r="AV1157" s="1034"/>
      <c r="AW1157" s="1034"/>
      <c r="AX1157" s="1034"/>
      <c r="AY1157" s="1034"/>
      <c r="AZ1157" s="1034"/>
      <c r="BA1157" s="1034"/>
      <c r="BB1157" s="1034"/>
      <c r="BC1157" s="1034"/>
      <c r="BD1157" s="1034"/>
      <c r="BE1157" s="1034"/>
      <c r="BF1157" s="1034"/>
      <c r="BG1157" s="1034"/>
      <c r="BH1157" s="1034"/>
    </row>
    <row r="1158" spans="1:60" s="2" customFormat="1">
      <c r="A1158" s="1148"/>
      <c r="B1158" s="1034"/>
      <c r="C1158" s="1034"/>
      <c r="D1158" s="1034"/>
      <c r="E1158" s="1034"/>
      <c r="F1158" s="1034"/>
      <c r="G1158" s="1034"/>
      <c r="H1158" s="1034"/>
      <c r="I1158" s="1034"/>
      <c r="J1158" s="1034"/>
      <c r="K1158" s="1034"/>
      <c r="L1158" s="1034"/>
      <c r="M1158" s="1034"/>
      <c r="N1158" s="1034"/>
      <c r="O1158" s="1034"/>
      <c r="P1158" s="1034"/>
      <c r="Q1158" s="1034"/>
      <c r="R1158" s="1034"/>
      <c r="S1158" s="1034"/>
      <c r="T1158" s="1034"/>
      <c r="U1158" s="1034"/>
      <c r="V1158" s="1034"/>
      <c r="W1158" s="1034"/>
      <c r="X1158" s="1034"/>
      <c r="Y1158" s="1034"/>
      <c r="Z1158" s="1034"/>
      <c r="AA1158" s="1034"/>
      <c r="AB1158" s="1034"/>
      <c r="AC1158" s="1034"/>
      <c r="AD1158" s="1034"/>
      <c r="AE1158" s="1034"/>
      <c r="AF1158" s="1034"/>
      <c r="AG1158" s="1034"/>
      <c r="AH1158" s="1034"/>
      <c r="AI1158" s="1034"/>
      <c r="AJ1158" s="1034"/>
      <c r="AK1158" s="1034"/>
      <c r="AL1158" s="1034"/>
      <c r="AM1158" s="1034"/>
      <c r="AN1158" s="1034"/>
      <c r="AO1158" s="1034"/>
      <c r="AP1158" s="1034"/>
      <c r="AQ1158" s="1034"/>
      <c r="AR1158" s="1034"/>
      <c r="AS1158" s="1034"/>
      <c r="AT1158" s="1034"/>
      <c r="AU1158" s="1034"/>
      <c r="AV1158" s="1034"/>
      <c r="AW1158" s="1034"/>
      <c r="AX1158" s="1034"/>
      <c r="AY1158" s="1034"/>
      <c r="AZ1158" s="1034"/>
      <c r="BA1158" s="1034"/>
      <c r="BB1158" s="1034"/>
      <c r="BC1158" s="1034"/>
      <c r="BD1158" s="1034"/>
      <c r="BE1158" s="1034"/>
      <c r="BF1158" s="1034"/>
      <c r="BG1158" s="1034"/>
      <c r="BH1158" s="1034"/>
    </row>
    <row r="1159" spans="1:60" s="2" customFormat="1">
      <c r="A1159" s="1148"/>
      <c r="B1159" s="1034"/>
      <c r="C1159" s="1034"/>
      <c r="D1159" s="1034"/>
      <c r="E1159" s="1034"/>
      <c r="F1159" s="1034"/>
      <c r="G1159" s="1034"/>
      <c r="H1159" s="1034"/>
      <c r="I1159" s="1034"/>
      <c r="J1159" s="1034"/>
      <c r="K1159" s="1034"/>
      <c r="L1159" s="1034"/>
      <c r="M1159" s="1034"/>
      <c r="N1159" s="1034"/>
      <c r="O1159" s="1034"/>
      <c r="P1159" s="1034"/>
      <c r="Q1159" s="1034"/>
      <c r="R1159" s="1034"/>
      <c r="S1159" s="1034"/>
      <c r="T1159" s="1034"/>
      <c r="U1159" s="1034"/>
      <c r="V1159" s="1034"/>
      <c r="W1159" s="1034"/>
      <c r="X1159" s="1034"/>
      <c r="Y1159" s="1034"/>
      <c r="Z1159" s="1034"/>
      <c r="AA1159" s="1034"/>
      <c r="AB1159" s="1034"/>
      <c r="AC1159" s="1034"/>
      <c r="AD1159" s="1034"/>
      <c r="AE1159" s="1034"/>
      <c r="AF1159" s="1034"/>
      <c r="AG1159" s="1034"/>
      <c r="AH1159" s="1034"/>
      <c r="AI1159" s="1034"/>
      <c r="AJ1159" s="1034"/>
      <c r="AK1159" s="1034"/>
      <c r="AL1159" s="1034"/>
      <c r="AM1159" s="1034"/>
      <c r="AN1159" s="1034"/>
      <c r="AO1159" s="1034"/>
      <c r="AP1159" s="1034"/>
      <c r="AQ1159" s="1034"/>
      <c r="AR1159" s="1034"/>
      <c r="AS1159" s="1034"/>
      <c r="AT1159" s="1034"/>
      <c r="AU1159" s="1034"/>
      <c r="AV1159" s="1034"/>
      <c r="AW1159" s="1034"/>
      <c r="AX1159" s="1034"/>
      <c r="AY1159" s="1034"/>
      <c r="AZ1159" s="1034"/>
      <c r="BA1159" s="1034"/>
      <c r="BB1159" s="1034"/>
      <c r="BC1159" s="1034"/>
      <c r="BD1159" s="1034"/>
      <c r="BE1159" s="1034"/>
      <c r="BF1159" s="1034"/>
      <c r="BG1159" s="1034"/>
      <c r="BH1159" s="1034"/>
    </row>
    <row r="1160" spans="1:60" s="2" customFormat="1">
      <c r="A1160" s="1148"/>
      <c r="B1160" s="1034"/>
      <c r="C1160" s="1034"/>
      <c r="D1160" s="1034"/>
      <c r="E1160" s="1034"/>
      <c r="F1160" s="1034"/>
      <c r="G1160" s="1034"/>
      <c r="H1160" s="1034"/>
      <c r="I1160" s="1034"/>
      <c r="J1160" s="1034"/>
      <c r="K1160" s="1034"/>
      <c r="L1160" s="1034"/>
      <c r="M1160" s="1034"/>
      <c r="N1160" s="1034"/>
      <c r="O1160" s="1034"/>
      <c r="P1160" s="1034"/>
      <c r="Q1160" s="1034"/>
      <c r="R1160" s="1034"/>
      <c r="S1160" s="1034"/>
      <c r="T1160" s="1034"/>
      <c r="U1160" s="1034"/>
      <c r="V1160" s="1034"/>
      <c r="W1160" s="1034"/>
      <c r="X1160" s="1034"/>
      <c r="Y1160" s="1034"/>
      <c r="Z1160" s="1034"/>
      <c r="AA1160" s="1034"/>
      <c r="AB1160" s="1034"/>
      <c r="AC1160" s="1034"/>
      <c r="AD1160" s="1034"/>
      <c r="AE1160" s="1034"/>
      <c r="AF1160" s="1034"/>
      <c r="AG1160" s="1034"/>
      <c r="AH1160" s="1034"/>
      <c r="AI1160" s="1034"/>
      <c r="AJ1160" s="1034"/>
      <c r="AK1160" s="1034"/>
      <c r="AL1160" s="1034"/>
      <c r="AM1160" s="1034"/>
      <c r="AN1160" s="1034"/>
      <c r="AO1160" s="1034"/>
      <c r="AP1160" s="1034"/>
      <c r="AQ1160" s="1034"/>
      <c r="AR1160" s="1034"/>
      <c r="AS1160" s="1034"/>
      <c r="AT1160" s="1034"/>
      <c r="AU1160" s="1034"/>
      <c r="AV1160" s="1034"/>
      <c r="AW1160" s="1034"/>
      <c r="AX1160" s="1034"/>
      <c r="AY1160" s="1034"/>
      <c r="AZ1160" s="1034"/>
      <c r="BA1160" s="1034"/>
      <c r="BB1160" s="1034"/>
      <c r="BC1160" s="1034"/>
      <c r="BD1160" s="1034"/>
      <c r="BE1160" s="1034"/>
      <c r="BF1160" s="1034"/>
      <c r="BG1160" s="1034"/>
      <c r="BH1160" s="1034"/>
    </row>
    <row r="1161" spans="1:60" s="2" customFormat="1">
      <c r="A1161" s="1148"/>
      <c r="B1161" s="1034"/>
      <c r="C1161" s="1034"/>
      <c r="D1161" s="1034"/>
      <c r="E1161" s="1034"/>
      <c r="F1161" s="1034"/>
      <c r="G1161" s="1034"/>
      <c r="H1161" s="1034"/>
      <c r="I1161" s="1034"/>
      <c r="J1161" s="1034"/>
      <c r="K1161" s="1034"/>
      <c r="L1161" s="1034"/>
      <c r="M1161" s="1034"/>
      <c r="N1161" s="1034"/>
      <c r="O1161" s="1034"/>
      <c r="P1161" s="1034"/>
      <c r="Q1161" s="1034"/>
      <c r="R1161" s="1034"/>
      <c r="S1161" s="1034"/>
      <c r="T1161" s="1034"/>
      <c r="U1161" s="1034"/>
      <c r="V1161" s="1034"/>
      <c r="W1161" s="1034"/>
      <c r="X1161" s="1034"/>
      <c r="Y1161" s="1034"/>
      <c r="Z1161" s="1034"/>
      <c r="AA1161" s="1034"/>
      <c r="AB1161" s="1034"/>
      <c r="AC1161" s="1034"/>
      <c r="AD1161" s="1034"/>
      <c r="AE1161" s="1034"/>
      <c r="AF1161" s="1034"/>
      <c r="AG1161" s="1034"/>
      <c r="AH1161" s="1034"/>
      <c r="AI1161" s="1034"/>
      <c r="AJ1161" s="1034"/>
      <c r="AK1161" s="1034"/>
      <c r="AL1161" s="1034"/>
      <c r="AM1161" s="1034"/>
      <c r="AN1161" s="1034"/>
      <c r="AO1161" s="1034"/>
      <c r="AP1161" s="1034"/>
      <c r="AQ1161" s="1034"/>
      <c r="AR1161" s="1034"/>
      <c r="AS1161" s="1034"/>
      <c r="AT1161" s="1034"/>
      <c r="AU1161" s="1034"/>
      <c r="AV1161" s="1034"/>
      <c r="AW1161" s="1034"/>
      <c r="AX1161" s="1034"/>
      <c r="AY1161" s="1034"/>
      <c r="AZ1161" s="1034"/>
      <c r="BA1161" s="1034"/>
      <c r="BB1161" s="1034"/>
      <c r="BC1161" s="1034"/>
      <c r="BD1161" s="1034"/>
      <c r="BE1161" s="1034"/>
      <c r="BF1161" s="1034"/>
      <c r="BG1161" s="1034"/>
      <c r="BH1161" s="1034"/>
    </row>
    <row r="1162" spans="1:60" s="2" customFormat="1">
      <c r="A1162" s="1148"/>
      <c r="B1162" s="1034"/>
      <c r="C1162" s="1034"/>
      <c r="D1162" s="1034"/>
      <c r="E1162" s="1034"/>
      <c r="F1162" s="1034"/>
      <c r="G1162" s="1034"/>
      <c r="H1162" s="1034"/>
      <c r="I1162" s="1034"/>
      <c r="J1162" s="1034"/>
      <c r="K1162" s="1034"/>
      <c r="L1162" s="1034"/>
      <c r="M1162" s="1034"/>
      <c r="N1162" s="1034"/>
      <c r="O1162" s="1034"/>
      <c r="P1162" s="1034"/>
      <c r="Q1162" s="1034"/>
      <c r="R1162" s="1034"/>
      <c r="S1162" s="1034"/>
      <c r="T1162" s="1034"/>
      <c r="U1162" s="1034"/>
      <c r="V1162" s="1034"/>
      <c r="W1162" s="1034"/>
      <c r="X1162" s="1034"/>
      <c r="Y1162" s="1034"/>
      <c r="Z1162" s="1034"/>
      <c r="AA1162" s="1034"/>
      <c r="AB1162" s="1034"/>
      <c r="AC1162" s="1034"/>
      <c r="AD1162" s="1034"/>
      <c r="AE1162" s="1034"/>
      <c r="AF1162" s="1034"/>
      <c r="AG1162" s="1034"/>
      <c r="AH1162" s="1034"/>
      <c r="AI1162" s="1034"/>
      <c r="AJ1162" s="1034"/>
      <c r="AK1162" s="1034"/>
      <c r="AL1162" s="1034"/>
      <c r="AM1162" s="1034"/>
      <c r="AN1162" s="1034"/>
      <c r="AO1162" s="1034"/>
      <c r="AP1162" s="1034"/>
      <c r="AQ1162" s="1034"/>
      <c r="AR1162" s="1034"/>
      <c r="AS1162" s="1034"/>
      <c r="AT1162" s="1034"/>
      <c r="AU1162" s="1034"/>
      <c r="AV1162" s="1034"/>
      <c r="AW1162" s="1034"/>
      <c r="AX1162" s="1034"/>
      <c r="AY1162" s="1034"/>
      <c r="AZ1162" s="1034"/>
      <c r="BA1162" s="1034"/>
      <c r="BB1162" s="1034"/>
      <c r="BC1162" s="1034"/>
      <c r="BD1162" s="1034"/>
      <c r="BE1162" s="1034"/>
      <c r="BF1162" s="1034"/>
      <c r="BG1162" s="1034"/>
      <c r="BH1162" s="1034"/>
    </row>
    <row r="1163" spans="1:60" s="2" customFormat="1">
      <c r="A1163" s="1148"/>
      <c r="B1163" s="1034"/>
      <c r="C1163" s="1034"/>
      <c r="D1163" s="1034"/>
      <c r="E1163" s="1034"/>
      <c r="F1163" s="1034"/>
      <c r="G1163" s="1034"/>
      <c r="H1163" s="1034"/>
      <c r="I1163" s="1034"/>
      <c r="J1163" s="1034"/>
      <c r="K1163" s="1034"/>
      <c r="L1163" s="1034"/>
      <c r="M1163" s="1034"/>
      <c r="N1163" s="1034"/>
      <c r="O1163" s="1034"/>
      <c r="P1163" s="1034"/>
      <c r="Q1163" s="1034"/>
      <c r="R1163" s="1034"/>
      <c r="S1163" s="1034"/>
      <c r="T1163" s="1034"/>
      <c r="U1163" s="1034"/>
      <c r="V1163" s="1034"/>
      <c r="W1163" s="1034"/>
      <c r="X1163" s="1034"/>
      <c r="Y1163" s="1034"/>
      <c r="Z1163" s="1034"/>
      <c r="AA1163" s="1034"/>
      <c r="AB1163" s="1034"/>
      <c r="AC1163" s="1034"/>
      <c r="AD1163" s="1034"/>
      <c r="AE1163" s="1034"/>
      <c r="AF1163" s="1034"/>
      <c r="AG1163" s="1034"/>
      <c r="AH1163" s="1034"/>
      <c r="AI1163" s="1034"/>
      <c r="AJ1163" s="1034"/>
      <c r="AK1163" s="1034"/>
      <c r="AL1163" s="1034"/>
      <c r="AM1163" s="1034"/>
      <c r="AN1163" s="1034"/>
      <c r="AO1163" s="1034"/>
      <c r="AP1163" s="1034"/>
      <c r="AQ1163" s="1034"/>
      <c r="AR1163" s="1034"/>
      <c r="AS1163" s="1034"/>
      <c r="AT1163" s="1034"/>
      <c r="AU1163" s="1034"/>
      <c r="AV1163" s="1034"/>
      <c r="AW1163" s="1034"/>
      <c r="AX1163" s="1034"/>
      <c r="AY1163" s="1034"/>
      <c r="AZ1163" s="1034"/>
      <c r="BA1163" s="1034"/>
      <c r="BB1163" s="1034"/>
      <c r="BC1163" s="1034"/>
      <c r="BD1163" s="1034"/>
      <c r="BE1163" s="1034"/>
      <c r="BF1163" s="1034"/>
      <c r="BG1163" s="1034"/>
      <c r="BH1163" s="1034"/>
    </row>
    <row r="1164" spans="1:60" s="2" customFormat="1">
      <c r="A1164" s="1148"/>
      <c r="B1164" s="1034"/>
      <c r="C1164" s="1034"/>
      <c r="D1164" s="1034"/>
      <c r="E1164" s="1034"/>
      <c r="F1164" s="1034"/>
      <c r="G1164" s="1034"/>
      <c r="H1164" s="1034"/>
      <c r="I1164" s="1034"/>
      <c r="J1164" s="1034"/>
      <c r="K1164" s="1034"/>
      <c r="L1164" s="1034"/>
      <c r="M1164" s="1034"/>
      <c r="N1164" s="1034"/>
      <c r="O1164" s="1034"/>
      <c r="P1164" s="1034"/>
      <c r="Q1164" s="1034"/>
      <c r="R1164" s="1034"/>
      <c r="S1164" s="1034"/>
      <c r="T1164" s="1034"/>
      <c r="U1164" s="1034"/>
      <c r="V1164" s="1034"/>
      <c r="W1164" s="1034"/>
      <c r="X1164" s="1034"/>
      <c r="Y1164" s="1034"/>
      <c r="Z1164" s="1034"/>
      <c r="AA1164" s="1034"/>
      <c r="AB1164" s="1034"/>
      <c r="AC1164" s="1034"/>
      <c r="AD1164" s="1034"/>
      <c r="AE1164" s="1034"/>
      <c r="AF1164" s="1034"/>
      <c r="AG1164" s="1034"/>
      <c r="AH1164" s="1034"/>
      <c r="AI1164" s="1034"/>
      <c r="AJ1164" s="1034"/>
      <c r="AK1164" s="1034"/>
      <c r="AL1164" s="1034"/>
      <c r="AM1164" s="1034"/>
      <c r="AN1164" s="1034"/>
      <c r="AO1164" s="1034"/>
      <c r="AP1164" s="1034"/>
      <c r="AQ1164" s="1034"/>
      <c r="AR1164" s="1034"/>
      <c r="AS1164" s="1034"/>
      <c r="AT1164" s="1034"/>
      <c r="AU1164" s="1034"/>
      <c r="AV1164" s="1034"/>
      <c r="AW1164" s="1034"/>
      <c r="AX1164" s="1034"/>
      <c r="AY1164" s="1034"/>
      <c r="AZ1164" s="1034"/>
      <c r="BA1164" s="1034"/>
      <c r="BB1164" s="1034"/>
      <c r="BC1164" s="1034"/>
      <c r="BD1164" s="1034"/>
      <c r="BE1164" s="1034"/>
      <c r="BF1164" s="1034"/>
      <c r="BG1164" s="1034"/>
      <c r="BH1164" s="1034"/>
    </row>
    <row r="1165" spans="1:60" s="2" customFormat="1">
      <c r="A1165" s="1148"/>
      <c r="B1165" s="1034"/>
      <c r="C1165" s="1034"/>
      <c r="D1165" s="1034"/>
      <c r="E1165" s="1034"/>
      <c r="F1165" s="1034"/>
      <c r="G1165" s="1034"/>
      <c r="H1165" s="1034"/>
      <c r="I1165" s="1034"/>
      <c r="J1165" s="1034"/>
      <c r="K1165" s="1034"/>
      <c r="L1165" s="1034"/>
      <c r="M1165" s="1034"/>
      <c r="N1165" s="1034"/>
      <c r="O1165" s="1034"/>
      <c r="P1165" s="1034"/>
      <c r="Q1165" s="1034"/>
      <c r="R1165" s="1034"/>
      <c r="S1165" s="1034"/>
      <c r="T1165" s="1034"/>
      <c r="U1165" s="1034"/>
      <c r="V1165" s="1034"/>
      <c r="W1165" s="1034"/>
      <c r="X1165" s="1034"/>
      <c r="Y1165" s="1034"/>
      <c r="Z1165" s="1034"/>
      <c r="AA1165" s="1034"/>
      <c r="AB1165" s="1034"/>
      <c r="AC1165" s="1034"/>
      <c r="AD1165" s="1034"/>
      <c r="AE1165" s="1034"/>
      <c r="AF1165" s="1034"/>
      <c r="AG1165" s="1034"/>
      <c r="AH1165" s="1034"/>
      <c r="AI1165" s="1034"/>
      <c r="AJ1165" s="1034"/>
      <c r="AK1165" s="1034"/>
      <c r="AL1165" s="1034"/>
      <c r="AM1165" s="1034"/>
      <c r="AN1165" s="1034"/>
      <c r="AO1165" s="1034"/>
      <c r="AP1165" s="1034"/>
      <c r="AQ1165" s="1034"/>
      <c r="AR1165" s="1034"/>
      <c r="AS1165" s="1034"/>
      <c r="AT1165" s="1034"/>
      <c r="AU1165" s="1034"/>
      <c r="AV1165" s="1034"/>
      <c r="AW1165" s="1034"/>
      <c r="AX1165" s="1034"/>
      <c r="AY1165" s="1034"/>
      <c r="AZ1165" s="1034"/>
      <c r="BA1165" s="1034"/>
      <c r="BB1165" s="1034"/>
      <c r="BC1165" s="1034"/>
      <c r="BD1165" s="1034"/>
      <c r="BE1165" s="1034"/>
      <c r="BF1165" s="1034"/>
      <c r="BG1165" s="1034"/>
      <c r="BH1165" s="1034"/>
    </row>
    <row r="1166" spans="1:60" s="2" customFormat="1">
      <c r="A1166" s="1148"/>
      <c r="B1166" s="1034"/>
      <c r="C1166" s="1034"/>
      <c r="D1166" s="1034"/>
      <c r="E1166" s="1034"/>
      <c r="F1166" s="1034"/>
      <c r="G1166" s="1034"/>
      <c r="H1166" s="1034"/>
      <c r="I1166" s="1034"/>
      <c r="J1166" s="1034"/>
      <c r="K1166" s="1034"/>
      <c r="L1166" s="1034"/>
      <c r="M1166" s="1034"/>
      <c r="N1166" s="1034"/>
      <c r="O1166" s="1034"/>
      <c r="P1166" s="1034"/>
      <c r="Q1166" s="1034"/>
      <c r="R1166" s="1034"/>
      <c r="S1166" s="1034"/>
      <c r="T1166" s="1034"/>
      <c r="U1166" s="1034"/>
      <c r="V1166" s="1034"/>
      <c r="W1166" s="1034"/>
      <c r="X1166" s="1034"/>
      <c r="Y1166" s="1034"/>
      <c r="Z1166" s="1034"/>
      <c r="AA1166" s="1034"/>
      <c r="AB1166" s="1034"/>
      <c r="AC1166" s="1034"/>
      <c r="AD1166" s="1034"/>
      <c r="AE1166" s="1034"/>
      <c r="AF1166" s="1034"/>
      <c r="AG1166" s="1034"/>
      <c r="AH1166" s="1034"/>
      <c r="AI1166" s="1034"/>
      <c r="AJ1166" s="1034"/>
      <c r="AK1166" s="1034"/>
      <c r="AL1166" s="1034"/>
      <c r="AM1166" s="1034"/>
      <c r="AN1166" s="1034"/>
      <c r="AO1166" s="1034"/>
      <c r="AP1166" s="1034"/>
      <c r="AQ1166" s="1034"/>
      <c r="AR1166" s="1034"/>
      <c r="AS1166" s="1034"/>
      <c r="AT1166" s="1034"/>
      <c r="AU1166" s="1034"/>
      <c r="AV1166" s="1034"/>
      <c r="AW1166" s="1034"/>
      <c r="AX1166" s="1034"/>
      <c r="AY1166" s="1034"/>
      <c r="AZ1166" s="1034"/>
      <c r="BA1166" s="1034"/>
      <c r="BB1166" s="1034"/>
      <c r="BC1166" s="1034"/>
      <c r="BD1166" s="1034"/>
      <c r="BE1166" s="1034"/>
      <c r="BF1166" s="1034"/>
      <c r="BG1166" s="1034"/>
      <c r="BH1166" s="1034"/>
    </row>
    <row r="1167" spans="1:60" s="2" customFormat="1">
      <c r="A1167" s="1148"/>
      <c r="B1167" s="1034"/>
      <c r="C1167" s="1034"/>
      <c r="D1167" s="1034"/>
      <c r="E1167" s="1034"/>
      <c r="F1167" s="1034"/>
      <c r="G1167" s="1034"/>
      <c r="H1167" s="1034"/>
      <c r="I1167" s="1034"/>
      <c r="J1167" s="1034"/>
      <c r="K1167" s="1034"/>
      <c r="L1167" s="1034"/>
      <c r="M1167" s="1034"/>
      <c r="N1167" s="1034"/>
      <c r="O1167" s="1034"/>
      <c r="P1167" s="1034"/>
      <c r="Q1167" s="1034"/>
      <c r="R1167" s="1034"/>
      <c r="S1167" s="1034"/>
      <c r="T1167" s="1034"/>
      <c r="U1167" s="1034"/>
      <c r="V1167" s="1034"/>
      <c r="W1167" s="1034"/>
      <c r="X1167" s="1034"/>
      <c r="Y1167" s="1034"/>
      <c r="Z1167" s="1034"/>
      <c r="AA1167" s="1034"/>
      <c r="AB1167" s="1034"/>
      <c r="AC1167" s="1034"/>
      <c r="AD1167" s="1034"/>
      <c r="AE1167" s="1034"/>
      <c r="AF1167" s="1034"/>
      <c r="AG1167" s="1034"/>
      <c r="AH1167" s="1034"/>
      <c r="AI1167" s="1034"/>
      <c r="AJ1167" s="1034"/>
      <c r="AK1167" s="1034"/>
      <c r="AL1167" s="1034"/>
      <c r="AM1167" s="1034"/>
      <c r="AN1167" s="1034"/>
      <c r="AO1167" s="1034"/>
      <c r="AP1167" s="1034"/>
      <c r="AQ1167" s="1034"/>
      <c r="AR1167" s="1034"/>
      <c r="AS1167" s="1034"/>
      <c r="AT1167" s="1034"/>
      <c r="AU1167" s="1034"/>
      <c r="AV1167" s="1034"/>
      <c r="AW1167" s="1034"/>
      <c r="AX1167" s="1034"/>
      <c r="AY1167" s="1034"/>
      <c r="AZ1167" s="1034"/>
      <c r="BA1167" s="1034"/>
      <c r="BB1167" s="1034"/>
      <c r="BC1167" s="1034"/>
      <c r="BD1167" s="1034"/>
      <c r="BE1167" s="1034"/>
      <c r="BF1167" s="1034"/>
      <c r="BG1167" s="1034"/>
      <c r="BH1167" s="1034"/>
    </row>
    <row r="1168" spans="1:60" s="2" customFormat="1">
      <c r="A1168" s="1148"/>
      <c r="B1168" s="1034"/>
      <c r="C1168" s="1034"/>
      <c r="D1168" s="1034"/>
      <c r="E1168" s="1034"/>
      <c r="F1168" s="1034"/>
      <c r="G1168" s="1034"/>
      <c r="H1168" s="1034"/>
      <c r="I1168" s="1034"/>
      <c r="J1168" s="1034"/>
      <c r="K1168" s="1034"/>
      <c r="L1168" s="1034"/>
      <c r="M1168" s="1034"/>
      <c r="N1168" s="1034"/>
      <c r="O1168" s="1034"/>
      <c r="P1168" s="1034"/>
      <c r="Q1168" s="1034"/>
      <c r="R1168" s="1034"/>
      <c r="S1168" s="1034"/>
      <c r="T1168" s="1034"/>
      <c r="U1168" s="1034"/>
      <c r="V1168" s="1034"/>
      <c r="W1168" s="1034"/>
      <c r="X1168" s="1034"/>
      <c r="Y1168" s="1034"/>
      <c r="Z1168" s="1034"/>
      <c r="AA1168" s="1034"/>
      <c r="AB1168" s="1034"/>
      <c r="AC1168" s="1034"/>
      <c r="AD1168" s="1034"/>
      <c r="AE1168" s="1034"/>
      <c r="AF1168" s="1034"/>
      <c r="AG1168" s="1034"/>
      <c r="AH1168" s="1034"/>
      <c r="AI1168" s="1034"/>
      <c r="AJ1168" s="1034"/>
      <c r="AK1168" s="1034"/>
      <c r="AL1168" s="1034"/>
      <c r="AM1168" s="1034"/>
      <c r="AN1168" s="1034"/>
      <c r="AO1168" s="1034"/>
      <c r="AP1168" s="1034"/>
      <c r="AQ1168" s="1034"/>
      <c r="AR1168" s="1034"/>
      <c r="AS1168" s="1034"/>
      <c r="AT1168" s="1034"/>
      <c r="AU1168" s="1034"/>
      <c r="AV1168" s="1034"/>
      <c r="AW1168" s="1034"/>
      <c r="AX1168" s="1034"/>
      <c r="AY1168" s="1034"/>
      <c r="AZ1168" s="1034"/>
      <c r="BA1168" s="1034"/>
      <c r="BB1168" s="1034"/>
      <c r="BC1168" s="1034"/>
      <c r="BD1168" s="1034"/>
      <c r="BE1168" s="1034"/>
      <c r="BF1168" s="1034"/>
      <c r="BG1168" s="1034"/>
      <c r="BH1168" s="1034"/>
    </row>
    <row r="1169" spans="1:60" s="2" customFormat="1">
      <c r="A1169" s="1148"/>
      <c r="B1169" s="1034"/>
      <c r="C1169" s="1034"/>
      <c r="D1169" s="1034"/>
      <c r="E1169" s="1034"/>
      <c r="F1169" s="1034"/>
      <c r="G1169" s="1034"/>
      <c r="H1169" s="1034"/>
      <c r="I1169" s="1034"/>
      <c r="J1169" s="1034"/>
      <c r="K1169" s="1034"/>
      <c r="L1169" s="1034"/>
      <c r="M1169" s="1034"/>
      <c r="N1169" s="1034"/>
      <c r="O1169" s="1034"/>
      <c r="P1169" s="1034"/>
      <c r="Q1169" s="1034"/>
      <c r="R1169" s="1034"/>
      <c r="S1169" s="1034"/>
      <c r="T1169" s="1034"/>
      <c r="U1169" s="1034"/>
      <c r="V1169" s="1034"/>
      <c r="W1169" s="1034"/>
      <c r="X1169" s="1034"/>
      <c r="Y1169" s="1034"/>
      <c r="Z1169" s="1034"/>
      <c r="AA1169" s="1034"/>
      <c r="AB1169" s="1034"/>
      <c r="AC1169" s="1034"/>
      <c r="AD1169" s="1034"/>
      <c r="AE1169" s="1034"/>
      <c r="AF1169" s="1034"/>
      <c r="AG1169" s="1034"/>
      <c r="AH1169" s="1034"/>
      <c r="AI1169" s="1034"/>
      <c r="AJ1169" s="1034"/>
      <c r="AK1169" s="1034"/>
      <c r="AL1169" s="1034"/>
      <c r="AM1169" s="1034"/>
      <c r="AN1169" s="1034"/>
      <c r="AO1169" s="1034"/>
      <c r="AP1169" s="1034"/>
      <c r="AQ1169" s="1034"/>
      <c r="AR1169" s="1034"/>
      <c r="AS1169" s="1034"/>
      <c r="AT1169" s="1034"/>
      <c r="AU1169" s="1034"/>
      <c r="AV1169" s="1034"/>
      <c r="AW1169" s="1034"/>
      <c r="AX1169" s="1034"/>
      <c r="AY1169" s="1034"/>
      <c r="AZ1169" s="1034"/>
      <c r="BA1169" s="1034"/>
      <c r="BB1169" s="1034"/>
      <c r="BC1169" s="1034"/>
      <c r="BD1169" s="1034"/>
      <c r="BE1169" s="1034"/>
      <c r="BF1169" s="1034"/>
      <c r="BG1169" s="1034"/>
      <c r="BH1169" s="1034"/>
    </row>
    <row r="1170" spans="1:60" s="2" customFormat="1">
      <c r="A1170" s="1148"/>
      <c r="B1170" s="1034"/>
      <c r="C1170" s="1034"/>
      <c r="D1170" s="1034"/>
      <c r="E1170" s="1034"/>
      <c r="F1170" s="1034"/>
      <c r="G1170" s="1034"/>
      <c r="H1170" s="1034"/>
      <c r="I1170" s="1034"/>
      <c r="J1170" s="1034"/>
      <c r="K1170" s="1034"/>
      <c r="L1170" s="1034"/>
      <c r="M1170" s="1034"/>
      <c r="N1170" s="1034"/>
      <c r="O1170" s="1034"/>
      <c r="P1170" s="1034"/>
      <c r="Q1170" s="1034"/>
      <c r="R1170" s="1034"/>
      <c r="S1170" s="1034"/>
      <c r="T1170" s="1034"/>
      <c r="U1170" s="1034"/>
      <c r="V1170" s="1034"/>
      <c r="W1170" s="1034"/>
      <c r="X1170" s="1034"/>
      <c r="Y1170" s="1034"/>
      <c r="Z1170" s="1034"/>
      <c r="AA1170" s="1034"/>
      <c r="AB1170" s="1034"/>
      <c r="AC1170" s="1034"/>
      <c r="AD1170" s="1034"/>
      <c r="AE1170" s="1034"/>
      <c r="AF1170" s="1034"/>
      <c r="AG1170" s="1034"/>
      <c r="AH1170" s="1034"/>
      <c r="AI1170" s="1034"/>
      <c r="AJ1170" s="1034"/>
      <c r="AK1170" s="1034"/>
      <c r="AL1170" s="1034"/>
      <c r="AM1170" s="1034"/>
      <c r="AN1170" s="1034"/>
      <c r="AO1170" s="1034"/>
      <c r="AP1170" s="1034"/>
      <c r="AQ1170" s="1034"/>
      <c r="AR1170" s="1034"/>
      <c r="AS1170" s="1034"/>
      <c r="AT1170" s="1034"/>
      <c r="AU1170" s="1034"/>
      <c r="AV1170" s="1034"/>
      <c r="AW1170" s="1034"/>
      <c r="AX1170" s="1034"/>
      <c r="AY1170" s="1034"/>
      <c r="AZ1170" s="1034"/>
      <c r="BA1170" s="1034"/>
      <c r="BB1170" s="1034"/>
      <c r="BC1170" s="1034"/>
      <c r="BD1170" s="1034"/>
      <c r="BE1170" s="1034"/>
      <c r="BF1170" s="1034"/>
      <c r="BG1170" s="1034"/>
      <c r="BH1170" s="1034"/>
    </row>
    <row r="1171" spans="1:60" s="2" customFormat="1">
      <c r="A1171" s="1148"/>
      <c r="B1171" s="1034"/>
      <c r="C1171" s="1034"/>
      <c r="D1171" s="1034"/>
      <c r="E1171" s="1034"/>
      <c r="F1171" s="1034"/>
      <c r="G1171" s="1034"/>
      <c r="H1171" s="1034"/>
      <c r="I1171" s="1034"/>
      <c r="J1171" s="1034"/>
      <c r="K1171" s="1034"/>
      <c r="L1171" s="1034"/>
      <c r="M1171" s="1034"/>
      <c r="N1171" s="1034"/>
      <c r="O1171" s="1034"/>
      <c r="P1171" s="1034"/>
      <c r="Q1171" s="1034"/>
      <c r="R1171" s="1034"/>
      <c r="S1171" s="1034"/>
      <c r="T1171" s="1034"/>
      <c r="U1171" s="1034"/>
      <c r="V1171" s="1034"/>
      <c r="W1171" s="1034"/>
      <c r="X1171" s="1034"/>
      <c r="Y1171" s="1034"/>
      <c r="Z1171" s="1034"/>
      <c r="AA1171" s="1034"/>
      <c r="AB1171" s="1034"/>
      <c r="AC1171" s="1034"/>
      <c r="AD1171" s="1034"/>
      <c r="AE1171" s="1034"/>
      <c r="AF1171" s="1034"/>
      <c r="AG1171" s="1034"/>
      <c r="AH1171" s="1034"/>
      <c r="AI1171" s="1034"/>
      <c r="AJ1171" s="1034"/>
      <c r="AK1171" s="1034"/>
      <c r="AL1171" s="1034"/>
      <c r="AM1171" s="1034"/>
      <c r="AN1171" s="1034"/>
      <c r="AO1171" s="1034"/>
      <c r="AP1171" s="1034"/>
      <c r="AQ1171" s="1034"/>
      <c r="AR1171" s="1034"/>
      <c r="AS1171" s="1034"/>
      <c r="AT1171" s="1034"/>
      <c r="AU1171" s="1034"/>
      <c r="AV1171" s="1034"/>
      <c r="AW1171" s="1034"/>
      <c r="AX1171" s="1034"/>
      <c r="AY1171" s="1034"/>
      <c r="AZ1171" s="1034"/>
      <c r="BA1171" s="1034"/>
      <c r="BB1171" s="1034"/>
      <c r="BC1171" s="1034"/>
      <c r="BD1171" s="1034"/>
      <c r="BE1171" s="1034"/>
      <c r="BF1171" s="1034"/>
      <c r="BG1171" s="1034"/>
      <c r="BH1171" s="1034"/>
    </row>
    <row r="1172" spans="1:60" s="2" customFormat="1">
      <c r="A1172" s="1148"/>
      <c r="B1172" s="1034"/>
      <c r="C1172" s="1034"/>
      <c r="D1172" s="1034"/>
      <c r="E1172" s="1034"/>
      <c r="F1172" s="1034"/>
      <c r="G1172" s="1034"/>
      <c r="H1172" s="1034"/>
      <c r="I1172" s="1034"/>
      <c r="J1172" s="1034"/>
      <c r="K1172" s="1034"/>
      <c r="L1172" s="1034"/>
      <c r="M1172" s="1034"/>
      <c r="N1172" s="1034"/>
      <c r="O1172" s="1034"/>
      <c r="P1172" s="1034"/>
      <c r="Q1172" s="1034"/>
      <c r="R1172" s="1034"/>
      <c r="S1172" s="1034"/>
      <c r="T1172" s="1034"/>
      <c r="U1172" s="1034"/>
      <c r="V1172" s="1034"/>
      <c r="W1172" s="1034"/>
      <c r="X1172" s="1034"/>
      <c r="Y1172" s="1034"/>
      <c r="Z1172" s="1034"/>
      <c r="AA1172" s="1034"/>
      <c r="AB1172" s="1034"/>
      <c r="AC1172" s="1034"/>
      <c r="AD1172" s="1034"/>
      <c r="AE1172" s="1034"/>
      <c r="AF1172" s="1034"/>
      <c r="AG1172" s="1034"/>
      <c r="AH1172" s="1034"/>
      <c r="AI1172" s="1034"/>
      <c r="AJ1172" s="1034"/>
      <c r="AK1172" s="1034"/>
      <c r="AL1172" s="1034"/>
      <c r="AM1172" s="1034"/>
      <c r="AN1172" s="1034"/>
      <c r="AO1172" s="1034"/>
      <c r="AP1172" s="1034"/>
      <c r="AQ1172" s="1034"/>
      <c r="AR1172" s="1034"/>
      <c r="AS1172" s="1034"/>
      <c r="AT1172" s="1034"/>
      <c r="AU1172" s="1034"/>
      <c r="AV1172" s="1034"/>
      <c r="AW1172" s="1034"/>
      <c r="AX1172" s="1034"/>
      <c r="AY1172" s="1034"/>
      <c r="AZ1172" s="1034"/>
      <c r="BA1172" s="1034"/>
      <c r="BB1172" s="1034"/>
      <c r="BC1172" s="1034"/>
      <c r="BD1172" s="1034"/>
      <c r="BE1172" s="1034"/>
      <c r="BF1172" s="1034"/>
      <c r="BG1172" s="1034"/>
      <c r="BH1172" s="1034"/>
    </row>
    <row r="1173" spans="1:60" s="2" customFormat="1">
      <c r="A1173" s="1148"/>
      <c r="B1173" s="1034"/>
      <c r="C1173" s="1034"/>
      <c r="D1173" s="1034"/>
      <c r="E1173" s="1034"/>
      <c r="F1173" s="1034"/>
      <c r="G1173" s="1034"/>
      <c r="H1173" s="1034"/>
      <c r="I1173" s="1034"/>
      <c r="J1173" s="1034"/>
      <c r="K1173" s="1034"/>
      <c r="L1173" s="1034"/>
      <c r="M1173" s="1034"/>
      <c r="N1173" s="1034"/>
      <c r="O1173" s="1034"/>
      <c r="P1173" s="1034"/>
      <c r="Q1173" s="1034"/>
      <c r="R1173" s="1034"/>
      <c r="S1173" s="1034"/>
      <c r="T1173" s="1034"/>
      <c r="U1173" s="1034"/>
      <c r="V1173" s="1034"/>
      <c r="W1173" s="1034"/>
      <c r="X1173" s="1034"/>
      <c r="Y1173" s="1034"/>
      <c r="Z1173" s="1034"/>
      <c r="AA1173" s="1034"/>
      <c r="AB1173" s="1034"/>
      <c r="AC1173" s="1034"/>
      <c r="AD1173" s="1034"/>
      <c r="AE1173" s="1034"/>
      <c r="AF1173" s="1034"/>
      <c r="AG1173" s="1034"/>
      <c r="AH1173" s="1034"/>
      <c r="AI1173" s="1034"/>
      <c r="AJ1173" s="1034"/>
      <c r="AK1173" s="1034"/>
      <c r="AL1173" s="1034"/>
      <c r="AM1173" s="1034"/>
      <c r="AN1173" s="1034"/>
      <c r="AO1173" s="1034"/>
      <c r="AP1173" s="1034"/>
      <c r="AQ1173" s="1034"/>
      <c r="AR1173" s="1034"/>
      <c r="AS1173" s="1034"/>
      <c r="AT1173" s="1034"/>
      <c r="AU1173" s="1034"/>
      <c r="AV1173" s="1034"/>
      <c r="AW1173" s="1034"/>
      <c r="AX1173" s="1034"/>
      <c r="AY1173" s="1034"/>
      <c r="AZ1173" s="1034"/>
      <c r="BA1173" s="1034"/>
      <c r="BB1173" s="1034"/>
      <c r="BC1173" s="1034"/>
      <c r="BD1173" s="1034"/>
      <c r="BE1173" s="1034"/>
      <c r="BF1173" s="1034"/>
      <c r="BG1173" s="1034"/>
      <c r="BH1173" s="1034"/>
    </row>
    <row r="1174" spans="1:60" s="2" customFormat="1">
      <c r="A1174" s="1148"/>
      <c r="B1174" s="1034"/>
      <c r="C1174" s="1034"/>
      <c r="D1174" s="1034"/>
      <c r="E1174" s="1034"/>
      <c r="F1174" s="1034"/>
      <c r="G1174" s="1034"/>
      <c r="H1174" s="1034"/>
      <c r="I1174" s="1034"/>
      <c r="J1174" s="1034"/>
      <c r="K1174" s="1034"/>
      <c r="L1174" s="1034"/>
      <c r="M1174" s="1034"/>
      <c r="N1174" s="1034"/>
      <c r="O1174" s="1034"/>
      <c r="P1174" s="1034"/>
      <c r="Q1174" s="1034"/>
      <c r="R1174" s="1034"/>
      <c r="S1174" s="1034"/>
      <c r="T1174" s="1034"/>
      <c r="U1174" s="1034"/>
      <c r="V1174" s="1034"/>
      <c r="W1174" s="1034"/>
      <c r="X1174" s="1034"/>
      <c r="Y1174" s="1034"/>
      <c r="Z1174" s="1034"/>
      <c r="AA1174" s="1034"/>
      <c r="AB1174" s="1034"/>
      <c r="AC1174" s="1034"/>
      <c r="AD1174" s="1034"/>
      <c r="AE1174" s="1034"/>
      <c r="AF1174" s="1034"/>
      <c r="AG1174" s="1034"/>
      <c r="AH1174" s="1034"/>
      <c r="AI1174" s="1034"/>
      <c r="AJ1174" s="1034"/>
      <c r="AK1174" s="1034"/>
      <c r="AL1174" s="1034"/>
      <c r="AM1174" s="1034"/>
      <c r="AN1174" s="1034"/>
      <c r="AO1174" s="1034"/>
      <c r="AP1174" s="1034"/>
      <c r="AQ1174" s="1034"/>
      <c r="AR1174" s="1034"/>
      <c r="AS1174" s="1034"/>
      <c r="AT1174" s="1034"/>
      <c r="AU1174" s="1034"/>
      <c r="AV1174" s="1034"/>
      <c r="AW1174" s="1034"/>
      <c r="AX1174" s="1034"/>
      <c r="AY1174" s="1034"/>
      <c r="AZ1174" s="1034"/>
      <c r="BA1174" s="1034"/>
      <c r="BB1174" s="1034"/>
      <c r="BC1174" s="1034"/>
      <c r="BD1174" s="1034"/>
      <c r="BE1174" s="1034"/>
      <c r="BF1174" s="1034"/>
      <c r="BG1174" s="1034"/>
      <c r="BH1174" s="1034"/>
    </row>
    <row r="1175" spans="1:60" s="2" customFormat="1">
      <c r="A1175" s="1148"/>
      <c r="B1175" s="1034"/>
      <c r="C1175" s="1034"/>
      <c r="D1175" s="1034"/>
      <c r="E1175" s="1034"/>
      <c r="F1175" s="1034"/>
      <c r="G1175" s="1034"/>
      <c r="H1175" s="1034"/>
      <c r="I1175" s="1034"/>
      <c r="J1175" s="1034"/>
      <c r="K1175" s="1034"/>
      <c r="L1175" s="1034"/>
      <c r="M1175" s="1034"/>
      <c r="N1175" s="1034"/>
      <c r="O1175" s="1034"/>
      <c r="P1175" s="1034"/>
      <c r="Q1175" s="1034"/>
      <c r="R1175" s="1034"/>
      <c r="S1175" s="1034"/>
      <c r="T1175" s="1034"/>
      <c r="U1175" s="1034"/>
      <c r="V1175" s="1034"/>
      <c r="W1175" s="1034"/>
      <c r="X1175" s="1034"/>
      <c r="Y1175" s="1034"/>
      <c r="Z1175" s="1034"/>
      <c r="AA1175" s="1034"/>
      <c r="AB1175" s="1034"/>
      <c r="AC1175" s="1034"/>
      <c r="AD1175" s="1034"/>
      <c r="AE1175" s="1034"/>
      <c r="AF1175" s="1034"/>
      <c r="AG1175" s="1034"/>
      <c r="AH1175" s="1034"/>
      <c r="AI1175" s="1034"/>
      <c r="AJ1175" s="1034"/>
      <c r="AK1175" s="1034"/>
      <c r="AL1175" s="1034"/>
      <c r="AM1175" s="1034"/>
      <c r="AN1175" s="1034"/>
      <c r="AO1175" s="1034"/>
      <c r="AP1175" s="1034"/>
      <c r="AQ1175" s="1034"/>
      <c r="AR1175" s="1034"/>
      <c r="AS1175" s="1034"/>
      <c r="AT1175" s="1034"/>
      <c r="AU1175" s="1034"/>
      <c r="AV1175" s="1034"/>
      <c r="AW1175" s="1034"/>
      <c r="AX1175" s="1034"/>
      <c r="AY1175" s="1034"/>
      <c r="AZ1175" s="1034"/>
      <c r="BA1175" s="1034"/>
      <c r="BB1175" s="1034"/>
      <c r="BC1175" s="1034"/>
      <c r="BD1175" s="1034"/>
      <c r="BE1175" s="1034"/>
      <c r="BF1175" s="1034"/>
      <c r="BG1175" s="1034"/>
      <c r="BH1175" s="1034"/>
    </row>
    <row r="1176" spans="1:60" s="2" customFormat="1">
      <c r="A1176" s="1148"/>
      <c r="B1176" s="1034"/>
      <c r="C1176" s="1034"/>
      <c r="D1176" s="1034"/>
      <c r="E1176" s="1034"/>
      <c r="F1176" s="1034"/>
      <c r="G1176" s="1034"/>
      <c r="H1176" s="1034"/>
      <c r="I1176" s="1034"/>
      <c r="J1176" s="1034"/>
      <c r="K1176" s="1034"/>
      <c r="L1176" s="1034"/>
      <c r="M1176" s="1034"/>
      <c r="N1176" s="1034"/>
      <c r="O1176" s="1034"/>
      <c r="P1176" s="1034"/>
      <c r="Q1176" s="1034"/>
      <c r="R1176" s="1034"/>
      <c r="S1176" s="1034"/>
      <c r="T1176" s="1034"/>
      <c r="U1176" s="1034"/>
      <c r="V1176" s="1034"/>
      <c r="W1176" s="1034"/>
      <c r="X1176" s="1034"/>
      <c r="Y1176" s="1034"/>
      <c r="Z1176" s="1034"/>
      <c r="AA1176" s="1034"/>
      <c r="AB1176" s="1034"/>
      <c r="AC1176" s="1034"/>
      <c r="AD1176" s="1034"/>
      <c r="AE1176" s="1034"/>
      <c r="AF1176" s="1034"/>
      <c r="AG1176" s="1034"/>
      <c r="AH1176" s="1034"/>
      <c r="AI1176" s="1034"/>
      <c r="AJ1176" s="1034"/>
      <c r="AK1176" s="1034"/>
      <c r="AL1176" s="1034"/>
      <c r="AM1176" s="1034"/>
      <c r="AN1176" s="1034"/>
      <c r="AO1176" s="1034"/>
      <c r="AP1176" s="1034"/>
      <c r="AQ1176" s="1034"/>
      <c r="AR1176" s="1034"/>
      <c r="AS1176" s="1034"/>
      <c r="AT1176" s="1034"/>
      <c r="AU1176" s="1034"/>
      <c r="AV1176" s="1034"/>
      <c r="AW1176" s="1034"/>
      <c r="AX1176" s="1034"/>
      <c r="AY1176" s="1034"/>
      <c r="AZ1176" s="1034"/>
      <c r="BA1176" s="1034"/>
      <c r="BB1176" s="1034"/>
      <c r="BC1176" s="1034"/>
      <c r="BD1176" s="1034"/>
      <c r="BE1176" s="1034"/>
      <c r="BF1176" s="1034"/>
      <c r="BG1176" s="1034"/>
      <c r="BH1176" s="1034"/>
    </row>
    <row r="1177" spans="1:60" s="2" customFormat="1">
      <c r="A1177" s="1148"/>
      <c r="B1177" s="1034"/>
      <c r="C1177" s="1034"/>
      <c r="D1177" s="1034"/>
      <c r="E1177" s="1034"/>
      <c r="F1177" s="1034"/>
      <c r="G1177" s="1034"/>
      <c r="H1177" s="1034"/>
      <c r="I1177" s="1034"/>
      <c r="J1177" s="1034"/>
      <c r="K1177" s="1034"/>
      <c r="L1177" s="1034"/>
      <c r="M1177" s="1034"/>
      <c r="N1177" s="1034"/>
      <c r="O1177" s="1034"/>
      <c r="P1177" s="1034"/>
      <c r="Q1177" s="1034"/>
      <c r="R1177" s="1034"/>
      <c r="S1177" s="1034"/>
      <c r="T1177" s="1034"/>
      <c r="U1177" s="1034"/>
      <c r="V1177" s="1034"/>
      <c r="W1177" s="1034"/>
      <c r="X1177" s="1034"/>
      <c r="Y1177" s="1034"/>
      <c r="Z1177" s="1034"/>
      <c r="AA1177" s="1034"/>
      <c r="AB1177" s="1034"/>
      <c r="AC1177" s="1034"/>
      <c r="AD1177" s="1034"/>
      <c r="AE1177" s="1034"/>
      <c r="AF1177" s="1034"/>
      <c r="AG1177" s="1034"/>
      <c r="AH1177" s="1034"/>
      <c r="AI1177" s="1034"/>
      <c r="AJ1177" s="1034"/>
      <c r="AK1177" s="1034"/>
      <c r="AL1177" s="1034"/>
      <c r="AM1177" s="1034"/>
      <c r="AN1177" s="1034"/>
      <c r="AO1177" s="1034"/>
      <c r="AP1177" s="1034"/>
      <c r="AQ1177" s="1034"/>
      <c r="AR1177" s="1034"/>
      <c r="AS1177" s="1034"/>
      <c r="AT1177" s="1034"/>
      <c r="AU1177" s="1034"/>
      <c r="AV1177" s="1034"/>
      <c r="AW1177" s="1034"/>
      <c r="AX1177" s="1034"/>
      <c r="AY1177" s="1034"/>
      <c r="AZ1177" s="1034"/>
      <c r="BA1177" s="1034"/>
      <c r="BB1177" s="1034"/>
      <c r="BC1177" s="1034"/>
      <c r="BD1177" s="1034"/>
      <c r="BE1177" s="1034"/>
      <c r="BF1177" s="1034"/>
      <c r="BG1177" s="1034"/>
      <c r="BH1177" s="1034"/>
    </row>
    <row r="1178" spans="1:60" s="2" customFormat="1">
      <c r="A1178" s="1148"/>
      <c r="B1178" s="1034"/>
      <c r="C1178" s="1034"/>
      <c r="D1178" s="1034"/>
      <c r="E1178" s="1034"/>
      <c r="F1178" s="1034"/>
      <c r="G1178" s="1034"/>
      <c r="H1178" s="1034"/>
      <c r="I1178" s="1034"/>
      <c r="J1178" s="1034"/>
      <c r="K1178" s="1034"/>
      <c r="L1178" s="1034"/>
      <c r="M1178" s="1034"/>
      <c r="N1178" s="1034"/>
      <c r="O1178" s="1034"/>
      <c r="P1178" s="1034"/>
      <c r="Q1178" s="1034"/>
      <c r="R1178" s="1034"/>
      <c r="S1178" s="1034"/>
      <c r="T1178" s="1034"/>
      <c r="U1178" s="1034"/>
      <c r="V1178" s="1034"/>
      <c r="W1178" s="1034"/>
      <c r="X1178" s="1034"/>
      <c r="Y1178" s="1034"/>
      <c r="Z1178" s="1034"/>
      <c r="AA1178" s="1034"/>
      <c r="AB1178" s="1034"/>
      <c r="AC1178" s="1034"/>
      <c r="AD1178" s="1034"/>
      <c r="AE1178" s="1034"/>
      <c r="AF1178" s="1034"/>
      <c r="AG1178" s="1034"/>
      <c r="AH1178" s="1034"/>
      <c r="AI1178" s="1034"/>
      <c r="AJ1178" s="1034"/>
      <c r="AK1178" s="1034"/>
      <c r="AL1178" s="1034"/>
      <c r="AM1178" s="1034"/>
      <c r="AN1178" s="1034"/>
      <c r="AO1178" s="1034"/>
      <c r="AP1178" s="1034"/>
      <c r="AQ1178" s="1034"/>
      <c r="AR1178" s="1034"/>
      <c r="AS1178" s="1034"/>
      <c r="AT1178" s="1034"/>
      <c r="AU1178" s="1034"/>
      <c r="AV1178" s="1034"/>
      <c r="AW1178" s="1034"/>
      <c r="AX1178" s="1034"/>
      <c r="AY1178" s="1034"/>
      <c r="AZ1178" s="1034"/>
      <c r="BA1178" s="1034"/>
      <c r="BB1178" s="1034"/>
      <c r="BC1178" s="1034"/>
      <c r="BD1178" s="1034"/>
      <c r="BE1178" s="1034"/>
      <c r="BF1178" s="1034"/>
      <c r="BG1178" s="1034"/>
      <c r="BH1178" s="1034"/>
    </row>
    <row r="1179" spans="1:60" s="2" customFormat="1">
      <c r="A1179" s="1148"/>
      <c r="B1179" s="1034"/>
      <c r="C1179" s="1034"/>
      <c r="D1179" s="1034"/>
      <c r="E1179" s="1034"/>
      <c r="F1179" s="1034"/>
      <c r="G1179" s="1034"/>
      <c r="H1179" s="1034"/>
      <c r="I1179" s="1034"/>
      <c r="J1179" s="1034"/>
      <c r="K1179" s="1034"/>
      <c r="L1179" s="1034"/>
      <c r="M1179" s="1034"/>
      <c r="N1179" s="1034"/>
      <c r="O1179" s="1034"/>
      <c r="P1179" s="1034"/>
      <c r="Q1179" s="1034"/>
      <c r="R1179" s="1034"/>
      <c r="S1179" s="1034"/>
      <c r="T1179" s="1034"/>
      <c r="U1179" s="1034"/>
      <c r="V1179" s="1034"/>
      <c r="W1179" s="1034"/>
      <c r="X1179" s="1034"/>
      <c r="Y1179" s="1034"/>
      <c r="Z1179" s="1034"/>
      <c r="AA1179" s="1034"/>
      <c r="AB1179" s="1034"/>
      <c r="AC1179" s="1034"/>
      <c r="AD1179" s="1034"/>
      <c r="AE1179" s="1034"/>
      <c r="AF1179" s="1034"/>
      <c r="AG1179" s="1034"/>
      <c r="AH1179" s="1034"/>
      <c r="AI1179" s="1034"/>
      <c r="AJ1179" s="1034"/>
      <c r="AK1179" s="1034"/>
      <c r="AL1179" s="1034"/>
      <c r="AM1179" s="1034"/>
      <c r="AN1179" s="1034"/>
      <c r="AO1179" s="1034"/>
      <c r="AP1179" s="1034"/>
      <c r="AQ1179" s="1034"/>
      <c r="AR1179" s="1034"/>
      <c r="AS1179" s="1034"/>
      <c r="AT1179" s="1034"/>
      <c r="AU1179" s="1034"/>
      <c r="AV1179" s="1034"/>
      <c r="AW1179" s="1034"/>
      <c r="AX1179" s="1034"/>
      <c r="AY1179" s="1034"/>
      <c r="AZ1179" s="1034"/>
      <c r="BA1179" s="1034"/>
      <c r="BB1179" s="1034"/>
      <c r="BC1179" s="1034"/>
      <c r="BD1179" s="1034"/>
      <c r="BE1179" s="1034"/>
      <c r="BF1179" s="1034"/>
      <c r="BG1179" s="1034"/>
      <c r="BH1179" s="1034"/>
    </row>
    <row r="1180" spans="1:60" s="2" customFormat="1">
      <c r="A1180" s="1148"/>
      <c r="B1180" s="1034"/>
      <c r="C1180" s="1034"/>
      <c r="D1180" s="1034"/>
      <c r="E1180" s="1034"/>
      <c r="F1180" s="1034"/>
      <c r="G1180" s="1034"/>
      <c r="H1180" s="1034"/>
      <c r="I1180" s="1034"/>
      <c r="J1180" s="1034"/>
      <c r="K1180" s="1034"/>
      <c r="L1180" s="1034"/>
      <c r="M1180" s="1034"/>
      <c r="N1180" s="1034"/>
      <c r="O1180" s="1034"/>
      <c r="P1180" s="1034"/>
      <c r="Q1180" s="1034"/>
      <c r="R1180" s="1034"/>
      <c r="S1180" s="1034"/>
      <c r="T1180" s="1034"/>
      <c r="U1180" s="1034"/>
      <c r="V1180" s="1034"/>
      <c r="W1180" s="1034"/>
      <c r="X1180" s="1034"/>
      <c r="Y1180" s="1034"/>
      <c r="Z1180" s="1034"/>
      <c r="AA1180" s="1034"/>
      <c r="AB1180" s="1034"/>
      <c r="AC1180" s="1034"/>
      <c r="AD1180" s="1034"/>
      <c r="AE1180" s="1034"/>
      <c r="AF1180" s="1034"/>
      <c r="AG1180" s="1034"/>
      <c r="AH1180" s="1034"/>
      <c r="AI1180" s="1034"/>
      <c r="AJ1180" s="1034"/>
      <c r="AK1180" s="1034"/>
      <c r="AL1180" s="1034"/>
      <c r="AM1180" s="1034"/>
      <c r="AN1180" s="1034"/>
      <c r="AO1180" s="1034"/>
      <c r="AP1180" s="1034"/>
      <c r="AQ1180" s="1034"/>
      <c r="AR1180" s="1034"/>
      <c r="AS1180" s="1034"/>
      <c r="AT1180" s="1034"/>
      <c r="AU1180" s="1034"/>
      <c r="AV1180" s="1034"/>
      <c r="AW1180" s="1034"/>
      <c r="AX1180" s="1034"/>
      <c r="AY1180" s="1034"/>
      <c r="AZ1180" s="1034"/>
      <c r="BA1180" s="1034"/>
      <c r="BB1180" s="1034"/>
      <c r="BC1180" s="1034"/>
      <c r="BD1180" s="1034"/>
      <c r="BE1180" s="1034"/>
      <c r="BF1180" s="1034"/>
      <c r="BG1180" s="1034"/>
      <c r="BH1180" s="1034"/>
    </row>
    <row r="1181" spans="1:60" s="2" customFormat="1">
      <c r="A1181" s="1148"/>
      <c r="B1181" s="1034"/>
      <c r="C1181" s="1034"/>
      <c r="D1181" s="1034"/>
      <c r="E1181" s="1034"/>
      <c r="F1181" s="1034"/>
      <c r="G1181" s="1034"/>
      <c r="H1181" s="1034"/>
      <c r="I1181" s="1034"/>
      <c r="J1181" s="1034"/>
      <c r="K1181" s="1034"/>
      <c r="L1181" s="1034"/>
      <c r="M1181" s="1034"/>
      <c r="N1181" s="1034"/>
      <c r="O1181" s="1034"/>
      <c r="P1181" s="1034"/>
      <c r="Q1181" s="1034"/>
      <c r="R1181" s="1034"/>
      <c r="S1181" s="1034"/>
      <c r="T1181" s="1034"/>
      <c r="U1181" s="1034"/>
      <c r="V1181" s="1034"/>
      <c r="W1181" s="1034"/>
      <c r="X1181" s="1034"/>
      <c r="Y1181" s="1034"/>
      <c r="Z1181" s="1034"/>
      <c r="AA1181" s="1034"/>
      <c r="AB1181" s="1034"/>
      <c r="AC1181" s="1034"/>
      <c r="AD1181" s="1034"/>
      <c r="AE1181" s="1034"/>
      <c r="AF1181" s="1034"/>
      <c r="AG1181" s="1034"/>
      <c r="AH1181" s="1034"/>
      <c r="AI1181" s="1034"/>
      <c r="AJ1181" s="1034"/>
      <c r="AK1181" s="1034"/>
      <c r="AL1181" s="1034"/>
      <c r="AM1181" s="1034"/>
      <c r="AN1181" s="1034"/>
      <c r="AO1181" s="1034"/>
      <c r="AP1181" s="1034"/>
      <c r="AQ1181" s="1034"/>
      <c r="AR1181" s="1034"/>
      <c r="AS1181" s="1034"/>
      <c r="AT1181" s="1034"/>
      <c r="AU1181" s="1034"/>
      <c r="AV1181" s="1034"/>
      <c r="AW1181" s="1034"/>
      <c r="AX1181" s="1034"/>
      <c r="AY1181" s="1034"/>
      <c r="AZ1181" s="1034"/>
      <c r="BA1181" s="1034"/>
      <c r="BB1181" s="1034"/>
      <c r="BC1181" s="1034"/>
      <c r="BD1181" s="1034"/>
      <c r="BE1181" s="1034"/>
      <c r="BF1181" s="1034"/>
      <c r="BG1181" s="1034"/>
      <c r="BH1181" s="1034"/>
    </row>
    <row r="1182" spans="1:60" s="2" customFormat="1">
      <c r="A1182" s="1148"/>
      <c r="B1182" s="1034"/>
      <c r="C1182" s="1034"/>
      <c r="D1182" s="1034"/>
      <c r="E1182" s="1034"/>
      <c r="F1182" s="1034"/>
      <c r="G1182" s="1034"/>
      <c r="H1182" s="1034"/>
      <c r="I1182" s="1034"/>
      <c r="J1182" s="1034"/>
      <c r="K1182" s="1034"/>
      <c r="L1182" s="1034"/>
      <c r="M1182" s="1034"/>
      <c r="N1182" s="1034"/>
      <c r="O1182" s="1034"/>
      <c r="P1182" s="1034"/>
      <c r="Q1182" s="1034"/>
      <c r="R1182" s="1034"/>
      <c r="S1182" s="1034"/>
      <c r="T1182" s="1034"/>
      <c r="U1182" s="1034"/>
      <c r="V1182" s="1034"/>
      <c r="W1182" s="1034"/>
      <c r="X1182" s="1034"/>
      <c r="Y1182" s="1034"/>
      <c r="Z1182" s="1034"/>
      <c r="AA1182" s="1034"/>
      <c r="AB1182" s="1034"/>
      <c r="AC1182" s="1034"/>
      <c r="AD1182" s="1034"/>
      <c r="AE1182" s="1034"/>
      <c r="AF1182" s="1034"/>
      <c r="AG1182" s="1034"/>
      <c r="AH1182" s="1034"/>
      <c r="AI1182" s="1034"/>
      <c r="AJ1182" s="1034"/>
      <c r="AK1182" s="1034"/>
      <c r="AL1182" s="1034"/>
      <c r="AM1182" s="1034"/>
      <c r="AN1182" s="1034"/>
      <c r="AO1182" s="1034"/>
      <c r="AP1182" s="1034"/>
      <c r="AQ1182" s="1034"/>
      <c r="AR1182" s="1034"/>
      <c r="AS1182" s="1034"/>
      <c r="AT1182" s="1034"/>
      <c r="AU1182" s="1034"/>
      <c r="AV1182" s="1034"/>
      <c r="AW1182" s="1034"/>
      <c r="AX1182" s="1034"/>
      <c r="AY1182" s="1034"/>
      <c r="AZ1182" s="1034"/>
      <c r="BA1182" s="1034"/>
      <c r="BB1182" s="1034"/>
      <c r="BC1182" s="1034"/>
      <c r="BD1182" s="1034"/>
      <c r="BE1182" s="1034"/>
      <c r="BF1182" s="1034"/>
      <c r="BG1182" s="1034"/>
      <c r="BH1182" s="1034"/>
    </row>
    <row r="1183" spans="1:60" s="2" customFormat="1">
      <c r="A1183" s="1148"/>
      <c r="B1183" s="1034"/>
      <c r="C1183" s="1034"/>
      <c r="D1183" s="1034"/>
      <c r="E1183" s="1034"/>
      <c r="F1183" s="1034"/>
      <c r="G1183" s="1034"/>
      <c r="H1183" s="1034"/>
      <c r="I1183" s="1034"/>
      <c r="J1183" s="1034"/>
      <c r="K1183" s="1034"/>
      <c r="L1183" s="1034"/>
      <c r="M1183" s="1034"/>
      <c r="N1183" s="1034"/>
      <c r="O1183" s="1034"/>
      <c r="P1183" s="1034"/>
      <c r="Q1183" s="1034"/>
      <c r="R1183" s="1034"/>
      <c r="S1183" s="1034"/>
      <c r="T1183" s="1034"/>
      <c r="U1183" s="1034"/>
      <c r="V1183" s="1034"/>
      <c r="W1183" s="1034"/>
      <c r="X1183" s="1034"/>
      <c r="Y1183" s="1034"/>
      <c r="Z1183" s="1034"/>
      <c r="AA1183" s="1034"/>
      <c r="AB1183" s="1034"/>
      <c r="AC1183" s="1034"/>
      <c r="AD1183" s="1034"/>
      <c r="AE1183" s="1034"/>
      <c r="AF1183" s="1034"/>
      <c r="AG1183" s="1034"/>
      <c r="AH1183" s="1034"/>
      <c r="AI1183" s="1034"/>
      <c r="AJ1183" s="1034"/>
      <c r="AK1183" s="1034"/>
      <c r="AL1183" s="1034"/>
      <c r="AM1183" s="1034"/>
      <c r="AN1183" s="1034"/>
      <c r="AO1183" s="1034"/>
      <c r="AP1183" s="1034"/>
      <c r="AQ1183" s="1034"/>
      <c r="AR1183" s="1034"/>
      <c r="AS1183" s="1034"/>
      <c r="AT1183" s="1034"/>
      <c r="AU1183" s="1034"/>
      <c r="AV1183" s="1034"/>
      <c r="AW1183" s="1034"/>
      <c r="AX1183" s="1034"/>
      <c r="AY1183" s="1034"/>
      <c r="AZ1183" s="1034"/>
      <c r="BA1183" s="1034"/>
      <c r="BB1183" s="1034"/>
      <c r="BC1183" s="1034"/>
      <c r="BD1183" s="1034"/>
      <c r="BE1183" s="1034"/>
      <c r="BF1183" s="1034"/>
      <c r="BG1183" s="1034"/>
      <c r="BH1183" s="1034"/>
    </row>
    <row r="1184" spans="1:60" s="2" customFormat="1">
      <c r="A1184" s="1148"/>
      <c r="B1184" s="1034"/>
      <c r="C1184" s="1034"/>
      <c r="D1184" s="1034"/>
      <c r="E1184" s="1034"/>
      <c r="F1184" s="1034"/>
      <c r="G1184" s="1034"/>
      <c r="H1184" s="1034"/>
      <c r="I1184" s="1034"/>
      <c r="J1184" s="1034"/>
      <c r="K1184" s="1034"/>
      <c r="L1184" s="1034"/>
      <c r="M1184" s="1034"/>
      <c r="N1184" s="1034"/>
      <c r="O1184" s="1034"/>
      <c r="P1184" s="1034"/>
      <c r="Q1184" s="1034"/>
      <c r="R1184" s="1034"/>
      <c r="S1184" s="1034"/>
      <c r="T1184" s="1034"/>
      <c r="U1184" s="1034"/>
      <c r="V1184" s="1034"/>
      <c r="W1184" s="1034"/>
      <c r="X1184" s="1034"/>
      <c r="Y1184" s="1034"/>
      <c r="Z1184" s="1034"/>
      <c r="AA1184" s="1034"/>
      <c r="AB1184" s="1034"/>
      <c r="AC1184" s="1034"/>
      <c r="AD1184" s="1034"/>
      <c r="AE1184" s="1034"/>
      <c r="AF1184" s="1034"/>
      <c r="AG1184" s="1034"/>
      <c r="AH1184" s="1034"/>
      <c r="AI1184" s="1034"/>
      <c r="AJ1184" s="1034"/>
      <c r="AK1184" s="1034"/>
      <c r="AL1184" s="1034"/>
      <c r="AM1184" s="1034"/>
      <c r="AN1184" s="1034"/>
      <c r="AO1184" s="1034"/>
      <c r="AP1184" s="1034"/>
      <c r="AQ1184" s="1034"/>
      <c r="AR1184" s="1034"/>
      <c r="AS1184" s="1034"/>
      <c r="AT1184" s="1034"/>
      <c r="AU1184" s="1034"/>
      <c r="AV1184" s="1034"/>
      <c r="AW1184" s="1034"/>
      <c r="AX1184" s="1034"/>
      <c r="AY1184" s="1034"/>
      <c r="AZ1184" s="1034"/>
      <c r="BA1184" s="1034"/>
      <c r="BB1184" s="1034"/>
      <c r="BC1184" s="1034"/>
      <c r="BD1184" s="1034"/>
      <c r="BE1184" s="1034"/>
      <c r="BF1184" s="1034"/>
      <c r="BG1184" s="1034"/>
      <c r="BH1184" s="1034"/>
    </row>
    <row r="1185" spans="1:60" s="2" customFormat="1">
      <c r="A1185" s="1148"/>
      <c r="B1185" s="1034"/>
      <c r="C1185" s="1034"/>
      <c r="D1185" s="1034"/>
      <c r="E1185" s="1034"/>
      <c r="F1185" s="1034"/>
      <c r="G1185" s="1034"/>
      <c r="H1185" s="1034"/>
      <c r="I1185" s="1034"/>
      <c r="J1185" s="1034"/>
      <c r="K1185" s="1034"/>
      <c r="L1185" s="1034"/>
      <c r="M1185" s="1034"/>
      <c r="N1185" s="1034"/>
      <c r="O1185" s="1034"/>
      <c r="P1185" s="1034"/>
      <c r="Q1185" s="1034"/>
      <c r="R1185" s="1034"/>
      <c r="S1185" s="1034"/>
      <c r="T1185" s="1034"/>
      <c r="U1185" s="1034"/>
      <c r="V1185" s="1034"/>
      <c r="W1185" s="1034"/>
      <c r="X1185" s="1034"/>
      <c r="Y1185" s="1034"/>
      <c r="Z1185" s="1034"/>
      <c r="AA1185" s="1034"/>
      <c r="AB1185" s="1034"/>
      <c r="AC1185" s="1034"/>
      <c r="AD1185" s="1034"/>
      <c r="AE1185" s="1034"/>
      <c r="AF1185" s="1034"/>
      <c r="AG1185" s="1034"/>
      <c r="AH1185" s="1034"/>
      <c r="AI1185" s="1034"/>
      <c r="AJ1185" s="1034"/>
      <c r="AK1185" s="1034"/>
      <c r="AL1185" s="1034"/>
      <c r="AM1185" s="1034"/>
      <c r="AN1185" s="1034"/>
      <c r="AO1185" s="1034"/>
      <c r="AP1185" s="1034"/>
      <c r="AQ1185" s="1034"/>
      <c r="AR1185" s="1034"/>
      <c r="AS1185" s="1034"/>
      <c r="AT1185" s="1034"/>
      <c r="AU1185" s="1034"/>
      <c r="AV1185" s="1034"/>
      <c r="AW1185" s="1034"/>
      <c r="AX1185" s="1034"/>
      <c r="AY1185" s="1034"/>
      <c r="AZ1185" s="1034"/>
      <c r="BA1185" s="1034"/>
      <c r="BB1185" s="1034"/>
      <c r="BC1185" s="1034"/>
      <c r="BD1185" s="1034"/>
      <c r="BE1185" s="1034"/>
      <c r="BF1185" s="1034"/>
      <c r="BG1185" s="1034"/>
      <c r="BH1185" s="1034"/>
    </row>
    <row r="1186" spans="1:60" s="2" customFormat="1">
      <c r="A1186" s="1148"/>
      <c r="B1186" s="1034"/>
      <c r="C1186" s="1034"/>
      <c r="D1186" s="1034"/>
      <c r="E1186" s="1034"/>
      <c r="F1186" s="1034"/>
      <c r="G1186" s="1034"/>
      <c r="H1186" s="1034"/>
      <c r="I1186" s="1034"/>
      <c r="J1186" s="1034"/>
      <c r="K1186" s="1034"/>
      <c r="L1186" s="1034"/>
      <c r="M1186" s="1034"/>
      <c r="N1186" s="1034"/>
      <c r="O1186" s="1034"/>
      <c r="P1186" s="1034"/>
      <c r="Q1186" s="1034"/>
      <c r="R1186" s="1034"/>
      <c r="S1186" s="1034"/>
      <c r="T1186" s="1034"/>
      <c r="U1186" s="1034"/>
      <c r="V1186" s="1034"/>
      <c r="W1186" s="1034"/>
      <c r="X1186" s="1034"/>
      <c r="Y1186" s="1034"/>
      <c r="Z1186" s="1034"/>
      <c r="AA1186" s="1034"/>
      <c r="AB1186" s="1034"/>
      <c r="AC1186" s="1034"/>
      <c r="AD1186" s="1034"/>
      <c r="AE1186" s="1034"/>
      <c r="AF1186" s="1034"/>
      <c r="AG1186" s="1034"/>
      <c r="AH1186" s="1034"/>
      <c r="AI1186" s="1034"/>
      <c r="AJ1186" s="1034"/>
      <c r="AK1186" s="1034"/>
      <c r="AL1186" s="1034"/>
      <c r="AM1186" s="1034"/>
      <c r="AN1186" s="1034"/>
      <c r="AO1186" s="1034"/>
      <c r="AP1186" s="1034"/>
      <c r="AQ1186" s="1034"/>
      <c r="AR1186" s="1034"/>
      <c r="AS1186" s="1034"/>
      <c r="AT1186" s="1034"/>
      <c r="AU1186" s="1034"/>
      <c r="AV1186" s="1034"/>
      <c r="AW1186" s="1034"/>
      <c r="AX1186" s="1034"/>
      <c r="AY1186" s="1034"/>
      <c r="AZ1186" s="1034"/>
      <c r="BA1186" s="1034"/>
      <c r="BB1186" s="1034"/>
      <c r="BC1186" s="1034"/>
      <c r="BD1186" s="1034"/>
      <c r="BE1186" s="1034"/>
      <c r="BF1186" s="1034"/>
      <c r="BG1186" s="1034"/>
      <c r="BH1186" s="1034"/>
    </row>
    <row r="1187" spans="1:60" s="2" customFormat="1">
      <c r="A1187" s="1148"/>
      <c r="B1187" s="1034"/>
      <c r="C1187" s="1034"/>
      <c r="D1187" s="1034"/>
      <c r="E1187" s="1034"/>
      <c r="F1187" s="1034"/>
      <c r="G1187" s="1034"/>
      <c r="H1187" s="1034"/>
      <c r="I1187" s="1034"/>
      <c r="J1187" s="1034"/>
      <c r="K1187" s="1034"/>
      <c r="L1187" s="1034"/>
      <c r="M1187" s="1034"/>
      <c r="N1187" s="1034"/>
      <c r="O1187" s="1034"/>
      <c r="P1187" s="1034"/>
      <c r="Q1187" s="1034"/>
      <c r="R1187" s="1034"/>
      <c r="S1187" s="1034"/>
      <c r="T1187" s="1034"/>
      <c r="U1187" s="1034"/>
      <c r="V1187" s="1034"/>
      <c r="W1187" s="1034"/>
      <c r="X1187" s="1034"/>
      <c r="Y1187" s="1034"/>
      <c r="Z1187" s="1034"/>
      <c r="AA1187" s="1034"/>
      <c r="AB1187" s="1034"/>
      <c r="AC1187" s="1034"/>
      <c r="AD1187" s="1034"/>
      <c r="AE1187" s="1034"/>
      <c r="AF1187" s="1034"/>
      <c r="AG1187" s="1034"/>
      <c r="AH1187" s="1034"/>
      <c r="AI1187" s="1034"/>
      <c r="AJ1187" s="1034"/>
      <c r="AK1187" s="1034"/>
      <c r="AL1187" s="1034"/>
      <c r="AM1187" s="1034"/>
      <c r="AN1187" s="1034"/>
      <c r="AO1187" s="1034"/>
      <c r="AP1187" s="1034"/>
      <c r="AQ1187" s="1034"/>
      <c r="AR1187" s="1034"/>
      <c r="AS1187" s="1034"/>
      <c r="AT1187" s="1034"/>
      <c r="AU1187" s="1034"/>
      <c r="AV1187" s="1034"/>
      <c r="AW1187" s="1034"/>
      <c r="AX1187" s="1034"/>
      <c r="AY1187" s="1034"/>
      <c r="AZ1187" s="1034"/>
      <c r="BA1187" s="1034"/>
      <c r="BB1187" s="1034"/>
      <c r="BC1187" s="1034"/>
      <c r="BD1187" s="1034"/>
      <c r="BE1187" s="1034"/>
      <c r="BF1187" s="1034"/>
      <c r="BG1187" s="1034"/>
      <c r="BH1187" s="1034"/>
    </row>
    <row r="1188" spans="1:60" s="2" customFormat="1">
      <c r="A1188" s="1148"/>
      <c r="B1188" s="1034"/>
      <c r="C1188" s="1034"/>
      <c r="D1188" s="1034"/>
      <c r="E1188" s="1034"/>
      <c r="F1188" s="1034"/>
      <c r="G1188" s="1034"/>
      <c r="H1188" s="1034"/>
      <c r="I1188" s="1034"/>
      <c r="J1188" s="1034"/>
      <c r="K1188" s="1034"/>
      <c r="L1188" s="1034"/>
      <c r="M1188" s="1034"/>
      <c r="N1188" s="1034"/>
      <c r="O1188" s="1034"/>
      <c r="P1188" s="1034"/>
      <c r="Q1188" s="1034"/>
      <c r="R1188" s="1034"/>
      <c r="S1188" s="1034"/>
      <c r="T1188" s="1034"/>
      <c r="U1188" s="1034"/>
      <c r="V1188" s="1034"/>
      <c r="W1188" s="1034"/>
      <c r="X1188" s="1034"/>
      <c r="Y1188" s="1034"/>
      <c r="Z1188" s="1034"/>
      <c r="AA1188" s="1034"/>
      <c r="AB1188" s="1034"/>
      <c r="AC1188" s="1034"/>
      <c r="AD1188" s="1034"/>
      <c r="AE1188" s="1034"/>
      <c r="AF1188" s="1034"/>
      <c r="AG1188" s="1034"/>
      <c r="AH1188" s="1034"/>
      <c r="AI1188" s="1034"/>
      <c r="AJ1188" s="1034"/>
      <c r="AK1188" s="1034"/>
      <c r="AL1188" s="1034"/>
      <c r="AM1188" s="1034"/>
      <c r="AN1188" s="1034"/>
      <c r="AO1188" s="1034"/>
      <c r="AP1188" s="1034"/>
      <c r="AQ1188" s="1034"/>
      <c r="AR1188" s="1034"/>
      <c r="AS1188" s="1034"/>
      <c r="AT1188" s="1034"/>
      <c r="AU1188" s="1034"/>
      <c r="AV1188" s="1034"/>
      <c r="AW1188" s="1034"/>
      <c r="AX1188" s="1034"/>
      <c r="AY1188" s="1034"/>
      <c r="AZ1188" s="1034"/>
      <c r="BA1188" s="1034"/>
      <c r="BB1188" s="1034"/>
      <c r="BC1188" s="1034"/>
      <c r="BD1188" s="1034"/>
      <c r="BE1188" s="1034"/>
      <c r="BF1188" s="1034"/>
      <c r="BG1188" s="1034"/>
      <c r="BH1188" s="1034"/>
    </row>
    <row r="1189" spans="1:60" s="2" customFormat="1">
      <c r="A1189" s="1148"/>
      <c r="B1189" s="1034"/>
      <c r="C1189" s="1034"/>
      <c r="D1189" s="1034"/>
      <c r="E1189" s="1034"/>
      <c r="F1189" s="1034"/>
      <c r="G1189" s="1034"/>
      <c r="H1189" s="1034"/>
      <c r="I1189" s="1034"/>
      <c r="J1189" s="1034"/>
      <c r="K1189" s="1034"/>
      <c r="L1189" s="1034"/>
      <c r="M1189" s="1034"/>
      <c r="N1189" s="1034"/>
      <c r="O1189" s="1034"/>
      <c r="P1189" s="1034"/>
      <c r="Q1189" s="1034"/>
      <c r="R1189" s="1034"/>
      <c r="S1189" s="1034"/>
      <c r="T1189" s="1034"/>
      <c r="U1189" s="1034"/>
      <c r="V1189" s="1034"/>
      <c r="W1189" s="1034"/>
      <c r="X1189" s="1034"/>
      <c r="Y1189" s="1034"/>
      <c r="Z1189" s="1034"/>
      <c r="AA1189" s="1034"/>
      <c r="AB1189" s="1034"/>
      <c r="AC1189" s="1034"/>
      <c r="AD1189" s="1034"/>
      <c r="AE1189" s="1034"/>
      <c r="AF1189" s="1034"/>
      <c r="AG1189" s="1034"/>
      <c r="AH1189" s="1034"/>
      <c r="AI1189" s="1034"/>
      <c r="AJ1189" s="1034"/>
      <c r="AK1189" s="1034"/>
      <c r="AL1189" s="1034"/>
      <c r="AM1189" s="1034"/>
      <c r="AN1189" s="1034"/>
      <c r="AO1189" s="1034"/>
      <c r="AP1189" s="1034"/>
      <c r="AQ1189" s="1034"/>
      <c r="AR1189" s="1034"/>
      <c r="AS1189" s="1034"/>
      <c r="AT1189" s="1034"/>
      <c r="AU1189" s="1034"/>
      <c r="AV1189" s="1034"/>
      <c r="AW1189" s="1034"/>
      <c r="AX1189" s="1034"/>
      <c r="AY1189" s="1034"/>
      <c r="AZ1189" s="1034"/>
      <c r="BA1189" s="1034"/>
      <c r="BB1189" s="1034"/>
      <c r="BC1189" s="1034"/>
      <c r="BD1189" s="1034"/>
      <c r="BE1189" s="1034"/>
      <c r="BF1189" s="1034"/>
      <c r="BG1189" s="1034"/>
      <c r="BH1189" s="1034"/>
    </row>
    <row r="1190" spans="1:60" s="2" customFormat="1">
      <c r="A1190" s="1148"/>
      <c r="B1190" s="1034"/>
      <c r="C1190" s="1034"/>
      <c r="D1190" s="1034"/>
      <c r="E1190" s="1034"/>
      <c r="F1190" s="1034"/>
      <c r="G1190" s="1034"/>
      <c r="H1190" s="1034"/>
      <c r="I1190" s="1034"/>
      <c r="J1190" s="1034"/>
      <c r="K1190" s="1034"/>
      <c r="L1190" s="1034"/>
      <c r="M1190" s="1034"/>
      <c r="N1190" s="1034"/>
      <c r="O1190" s="1034"/>
      <c r="P1190" s="1034"/>
      <c r="Q1190" s="1034"/>
      <c r="R1190" s="1034"/>
      <c r="S1190" s="1034"/>
      <c r="T1190" s="1034"/>
      <c r="U1190" s="1034"/>
      <c r="V1190" s="1034"/>
      <c r="W1190" s="1034"/>
      <c r="X1190" s="1034"/>
      <c r="Y1190" s="1034"/>
      <c r="Z1190" s="1034"/>
      <c r="AA1190" s="1034"/>
      <c r="AB1190" s="1034"/>
      <c r="AC1190" s="1034"/>
      <c r="AD1190" s="1034"/>
      <c r="AE1190" s="1034"/>
      <c r="AF1190" s="1034"/>
      <c r="AG1190" s="1034"/>
      <c r="AH1190" s="1034"/>
      <c r="AI1190" s="1034"/>
      <c r="AJ1190" s="1034"/>
      <c r="AK1190" s="1034"/>
      <c r="AL1190" s="1034"/>
      <c r="AM1190" s="1034"/>
      <c r="AN1190" s="1034"/>
      <c r="AO1190" s="1034"/>
      <c r="AP1190" s="1034"/>
      <c r="AQ1190" s="1034"/>
      <c r="AR1190" s="1034"/>
      <c r="AS1190" s="1034"/>
      <c r="AT1190" s="1034"/>
      <c r="AU1190" s="1034"/>
      <c r="AV1190" s="1034"/>
      <c r="AW1190" s="1034"/>
      <c r="AX1190" s="1034"/>
      <c r="AY1190" s="1034"/>
      <c r="AZ1190" s="1034"/>
      <c r="BA1190" s="1034"/>
      <c r="BB1190" s="1034"/>
      <c r="BC1190" s="1034"/>
      <c r="BD1190" s="1034"/>
      <c r="BE1190" s="1034"/>
      <c r="BF1190" s="1034"/>
      <c r="BG1190" s="1034"/>
      <c r="BH1190" s="1034"/>
    </row>
    <row r="1191" spans="1:60" s="2" customFormat="1">
      <c r="A1191" s="1148"/>
      <c r="B1191" s="1034"/>
      <c r="C1191" s="1034"/>
      <c r="D1191" s="1034"/>
      <c r="E1191" s="1034"/>
      <c r="F1191" s="1034"/>
      <c r="G1191" s="1034"/>
      <c r="H1191" s="1034"/>
      <c r="I1191" s="1034"/>
      <c r="J1191" s="1034"/>
      <c r="K1191" s="1034"/>
      <c r="L1191" s="1034"/>
      <c r="M1191" s="1034"/>
      <c r="N1191" s="1034"/>
      <c r="O1191" s="1034"/>
      <c r="P1191" s="1034"/>
      <c r="Q1191" s="1034"/>
      <c r="R1191" s="1034"/>
      <c r="S1191" s="1034"/>
      <c r="T1191" s="1034"/>
      <c r="U1191" s="1034"/>
      <c r="V1191" s="1034"/>
      <c r="W1191" s="1034"/>
      <c r="X1191" s="1034"/>
      <c r="Y1191" s="1034"/>
      <c r="Z1191" s="1034"/>
      <c r="AA1191" s="1034"/>
      <c r="AB1191" s="1034"/>
      <c r="AC1191" s="1034"/>
      <c r="AD1191" s="1034"/>
      <c r="AE1191" s="1034"/>
      <c r="AF1191" s="1034"/>
      <c r="AG1191" s="1034"/>
      <c r="AH1191" s="1034"/>
      <c r="AI1191" s="1034"/>
      <c r="AJ1191" s="1034"/>
      <c r="AK1191" s="1034"/>
      <c r="AL1191" s="1034"/>
      <c r="AM1191" s="1034"/>
      <c r="AN1191" s="1034"/>
      <c r="AO1191" s="1034"/>
      <c r="AP1191" s="1034"/>
      <c r="AQ1191" s="1034"/>
      <c r="AR1191" s="1034"/>
      <c r="AS1191" s="1034"/>
      <c r="AT1191" s="1034"/>
      <c r="AU1191" s="1034"/>
      <c r="AV1191" s="1034"/>
      <c r="AW1191" s="1034"/>
      <c r="AX1191" s="1034"/>
      <c r="AY1191" s="1034"/>
      <c r="AZ1191" s="1034"/>
      <c r="BA1191" s="1034"/>
      <c r="BB1191" s="1034"/>
      <c r="BC1191" s="1034"/>
      <c r="BD1191" s="1034"/>
      <c r="BE1191" s="1034"/>
      <c r="BF1191" s="1034"/>
      <c r="BG1191" s="1034"/>
      <c r="BH1191" s="1034"/>
    </row>
    <row r="1192" spans="1:60" s="2" customFormat="1">
      <c r="A1192" s="1148"/>
      <c r="B1192" s="1034"/>
      <c r="C1192" s="1034"/>
      <c r="D1192" s="1034"/>
      <c r="E1192" s="1034"/>
      <c r="F1192" s="1034"/>
      <c r="G1192" s="1034"/>
      <c r="H1192" s="1034"/>
      <c r="I1192" s="1034"/>
      <c r="J1192" s="1034"/>
      <c r="K1192" s="1034"/>
      <c r="L1192" s="1034"/>
      <c r="M1192" s="1034"/>
      <c r="N1192" s="1034"/>
      <c r="O1192" s="1034"/>
      <c r="P1192" s="1034"/>
      <c r="Q1192" s="1034"/>
      <c r="R1192" s="1034"/>
      <c r="S1192" s="1034"/>
      <c r="T1192" s="1034"/>
      <c r="U1192" s="1034"/>
      <c r="V1192" s="1034"/>
      <c r="W1192" s="1034"/>
      <c r="X1192" s="1034"/>
      <c r="Y1192" s="1034"/>
      <c r="Z1192" s="1034"/>
      <c r="AA1192" s="1034"/>
      <c r="AB1192" s="1034"/>
      <c r="AC1192" s="1034"/>
      <c r="AD1192" s="1034"/>
      <c r="AE1192" s="1034"/>
      <c r="AF1192" s="1034"/>
      <c r="AG1192" s="1034"/>
      <c r="AH1192" s="1034"/>
      <c r="AI1192" s="1034"/>
      <c r="AJ1192" s="1034"/>
      <c r="AK1192" s="1034"/>
      <c r="AL1192" s="1034"/>
      <c r="AM1192" s="1034"/>
      <c r="AN1192" s="1034"/>
      <c r="AO1192" s="1034"/>
      <c r="AP1192" s="1034"/>
      <c r="AQ1192" s="1034"/>
      <c r="AR1192" s="1034"/>
      <c r="AS1192" s="1034"/>
      <c r="AT1192" s="1034"/>
      <c r="AU1192" s="1034"/>
      <c r="AV1192" s="1034"/>
      <c r="AW1192" s="1034"/>
      <c r="AX1192" s="1034"/>
      <c r="AY1192" s="1034"/>
      <c r="AZ1192" s="1034"/>
      <c r="BA1192" s="1034"/>
      <c r="BB1192" s="1034"/>
      <c r="BC1192" s="1034"/>
      <c r="BD1192" s="1034"/>
      <c r="BE1192" s="1034"/>
      <c r="BF1192" s="1034"/>
      <c r="BG1192" s="1034"/>
      <c r="BH1192" s="1034"/>
    </row>
    <row r="1193" spans="1:60" s="2" customFormat="1">
      <c r="A1193" s="1148"/>
      <c r="B1193" s="1034"/>
      <c r="C1193" s="1034"/>
      <c r="D1193" s="1034"/>
      <c r="E1193" s="1034"/>
      <c r="F1193" s="1034"/>
      <c r="G1193" s="1034"/>
      <c r="H1193" s="1034"/>
      <c r="I1193" s="1034"/>
      <c r="J1193" s="1034"/>
      <c r="K1193" s="1034"/>
      <c r="L1193" s="1034"/>
      <c r="M1193" s="1034"/>
      <c r="N1193" s="1034"/>
      <c r="O1193" s="1034"/>
      <c r="P1193" s="1034"/>
      <c r="Q1193" s="1034"/>
      <c r="R1193" s="1034"/>
      <c r="S1193" s="1034"/>
      <c r="T1193" s="1034"/>
      <c r="U1193" s="1034"/>
      <c r="V1193" s="1034"/>
      <c r="W1193" s="1034"/>
      <c r="X1193" s="1034"/>
      <c r="Y1193" s="1034"/>
      <c r="Z1193" s="1034"/>
      <c r="AA1193" s="1034"/>
      <c r="AB1193" s="1034"/>
      <c r="AC1193" s="1034"/>
      <c r="AD1193" s="1034"/>
      <c r="AE1193" s="1034"/>
      <c r="AF1193" s="1034"/>
      <c r="AG1193" s="1034"/>
      <c r="AH1193" s="1034"/>
      <c r="AI1193" s="1034"/>
      <c r="AJ1193" s="1034"/>
      <c r="AK1193" s="1034"/>
      <c r="AL1193" s="1034"/>
      <c r="AM1193" s="1034"/>
      <c r="AN1193" s="1034"/>
      <c r="AO1193" s="1034"/>
      <c r="AP1193" s="1034"/>
      <c r="AQ1193" s="1034"/>
      <c r="AR1193" s="1034"/>
      <c r="AS1193" s="1034"/>
      <c r="AT1193" s="1034"/>
      <c r="AU1193" s="1034"/>
      <c r="AV1193" s="1034"/>
      <c r="AW1193" s="1034"/>
      <c r="AX1193" s="1034"/>
      <c r="AY1193" s="1034"/>
      <c r="AZ1193" s="1034"/>
      <c r="BA1193" s="1034"/>
      <c r="BB1193" s="1034"/>
      <c r="BC1193" s="1034"/>
      <c r="BD1193" s="1034"/>
      <c r="BE1193" s="1034"/>
      <c r="BF1193" s="1034"/>
      <c r="BG1193" s="1034"/>
      <c r="BH1193" s="1034"/>
    </row>
    <row r="1194" spans="1:60" s="2" customFormat="1">
      <c r="A1194" s="1148"/>
      <c r="B1194" s="1034"/>
      <c r="C1194" s="1034"/>
      <c r="D1194" s="1034"/>
      <c r="E1194" s="1034"/>
      <c r="F1194" s="1034"/>
      <c r="G1194" s="1034"/>
      <c r="H1194" s="1034"/>
      <c r="I1194" s="1034"/>
      <c r="J1194" s="1034"/>
      <c r="K1194" s="1034"/>
      <c r="L1194" s="1034"/>
      <c r="M1194" s="1034"/>
      <c r="N1194" s="1034"/>
      <c r="O1194" s="1034"/>
      <c r="P1194" s="1034"/>
      <c r="Q1194" s="1034"/>
      <c r="R1194" s="1034"/>
      <c r="S1194" s="1034"/>
      <c r="T1194" s="1034"/>
      <c r="U1194" s="1034"/>
      <c r="V1194" s="1034"/>
      <c r="W1194" s="1034"/>
      <c r="X1194" s="1034"/>
      <c r="Y1194" s="1034"/>
      <c r="Z1194" s="1034"/>
      <c r="AA1194" s="1034"/>
      <c r="AB1194" s="1034"/>
      <c r="AC1194" s="1034"/>
      <c r="AD1194" s="1034"/>
      <c r="AE1194" s="1034"/>
      <c r="AF1194" s="1034"/>
      <c r="AG1194" s="1034"/>
      <c r="AH1194" s="1034"/>
      <c r="AI1194" s="1034"/>
      <c r="AJ1194" s="1034"/>
      <c r="AK1194" s="1034"/>
      <c r="AL1194" s="1034"/>
      <c r="AM1194" s="1034"/>
      <c r="AN1194" s="1034"/>
      <c r="AO1194" s="1034"/>
      <c r="AP1194" s="1034"/>
      <c r="AQ1194" s="1034"/>
      <c r="AR1194" s="1034"/>
      <c r="AS1194" s="1034"/>
      <c r="AT1194" s="1034"/>
      <c r="AU1194" s="1034"/>
      <c r="AV1194" s="1034"/>
      <c r="AW1194" s="1034"/>
      <c r="AX1194" s="1034"/>
      <c r="AY1194" s="1034"/>
      <c r="AZ1194" s="1034"/>
      <c r="BA1194" s="1034"/>
      <c r="BB1194" s="1034"/>
      <c r="BC1194" s="1034"/>
      <c r="BD1194" s="1034"/>
      <c r="BE1194" s="1034"/>
      <c r="BF1194" s="1034"/>
      <c r="BG1194" s="1034"/>
      <c r="BH1194" s="1034"/>
    </row>
    <row r="1195" spans="1:60" s="2" customFormat="1">
      <c r="A1195" s="1148"/>
      <c r="B1195" s="1034"/>
      <c r="C1195" s="1034"/>
      <c r="D1195" s="1034"/>
      <c r="E1195" s="1034"/>
      <c r="F1195" s="1034"/>
      <c r="G1195" s="1034"/>
      <c r="H1195" s="1034"/>
      <c r="I1195" s="1034"/>
      <c r="J1195" s="1034"/>
      <c r="K1195" s="1034"/>
      <c r="L1195" s="1034"/>
      <c r="M1195" s="1034"/>
      <c r="N1195" s="1034"/>
      <c r="O1195" s="1034"/>
      <c r="P1195" s="1034"/>
      <c r="Q1195" s="1034"/>
      <c r="R1195" s="1034"/>
      <c r="S1195" s="1034"/>
      <c r="T1195" s="1034"/>
      <c r="U1195" s="1034"/>
      <c r="V1195" s="1034"/>
      <c r="W1195" s="1034"/>
      <c r="X1195" s="1034"/>
      <c r="Y1195" s="1034"/>
      <c r="Z1195" s="1034"/>
      <c r="AA1195" s="1034"/>
      <c r="AB1195" s="1034"/>
      <c r="AC1195" s="1034"/>
      <c r="AD1195" s="1034"/>
      <c r="AE1195" s="1034"/>
      <c r="AF1195" s="1034"/>
      <c r="AG1195" s="1034"/>
      <c r="AH1195" s="1034"/>
      <c r="AI1195" s="1034"/>
      <c r="AJ1195" s="1034"/>
      <c r="AK1195" s="1034"/>
      <c r="AL1195" s="1034"/>
      <c r="AM1195" s="1034"/>
      <c r="AN1195" s="1034"/>
      <c r="AO1195" s="1034"/>
      <c r="AP1195" s="1034"/>
      <c r="AQ1195" s="1034"/>
      <c r="AR1195" s="1034"/>
      <c r="AS1195" s="1034"/>
      <c r="AT1195" s="1034"/>
      <c r="AU1195" s="1034"/>
      <c r="AV1195" s="1034"/>
      <c r="AW1195" s="1034"/>
      <c r="AX1195" s="1034"/>
      <c r="AY1195" s="1034"/>
      <c r="AZ1195" s="1034"/>
      <c r="BA1195" s="1034"/>
      <c r="BB1195" s="1034"/>
      <c r="BC1195" s="1034"/>
      <c r="BD1195" s="1034"/>
      <c r="BE1195" s="1034"/>
      <c r="BF1195" s="1034"/>
      <c r="BG1195" s="1034"/>
      <c r="BH1195" s="1034"/>
    </row>
    <row r="1196" spans="1:60" s="2" customFormat="1">
      <c r="A1196" s="1148"/>
      <c r="B1196" s="1034"/>
      <c r="C1196" s="1034"/>
      <c r="D1196" s="1034"/>
      <c r="E1196" s="1034"/>
      <c r="F1196" s="1034"/>
      <c r="G1196" s="1034"/>
      <c r="H1196" s="1034"/>
      <c r="I1196" s="1034"/>
      <c r="J1196" s="1034"/>
      <c r="K1196" s="1034"/>
      <c r="L1196" s="1034"/>
      <c r="M1196" s="1034"/>
      <c r="N1196" s="1034"/>
      <c r="O1196" s="1034"/>
      <c r="P1196" s="1034"/>
      <c r="Q1196" s="1034"/>
      <c r="R1196" s="1034"/>
      <c r="S1196" s="1034"/>
      <c r="T1196" s="1034"/>
      <c r="U1196" s="1034"/>
      <c r="V1196" s="1034"/>
      <c r="W1196" s="1034"/>
      <c r="X1196" s="1034"/>
      <c r="Y1196" s="1034"/>
      <c r="Z1196" s="1034"/>
      <c r="AA1196" s="1034"/>
      <c r="AB1196" s="1034"/>
      <c r="AC1196" s="1034"/>
      <c r="AD1196" s="1034"/>
      <c r="AE1196" s="1034"/>
      <c r="AF1196" s="1034"/>
      <c r="AG1196" s="1034"/>
      <c r="AH1196" s="1034"/>
      <c r="AI1196" s="1034"/>
      <c r="AJ1196" s="1034"/>
      <c r="AK1196" s="1034"/>
      <c r="AL1196" s="1034"/>
      <c r="AM1196" s="1034"/>
      <c r="AN1196" s="1034"/>
      <c r="AO1196" s="1034"/>
      <c r="AP1196" s="1034"/>
      <c r="AQ1196" s="1034"/>
      <c r="AR1196" s="1034"/>
      <c r="AS1196" s="1034"/>
      <c r="AT1196" s="1034"/>
      <c r="AU1196" s="1034"/>
      <c r="AV1196" s="1034"/>
      <c r="AW1196" s="1034"/>
      <c r="AX1196" s="1034"/>
      <c r="AY1196" s="1034"/>
      <c r="AZ1196" s="1034"/>
      <c r="BA1196" s="1034"/>
      <c r="BB1196" s="1034"/>
      <c r="BC1196" s="1034"/>
      <c r="BD1196" s="1034"/>
      <c r="BE1196" s="1034"/>
      <c r="BF1196" s="1034"/>
      <c r="BG1196" s="1034"/>
      <c r="BH1196" s="1034"/>
    </row>
    <row r="1197" spans="1:60" s="2" customFormat="1">
      <c r="A1197" s="1148"/>
      <c r="B1197" s="1034"/>
      <c r="C1197" s="1034"/>
      <c r="D1197" s="1034"/>
      <c r="E1197" s="1034"/>
      <c r="F1197" s="1034"/>
      <c r="G1197" s="1034"/>
      <c r="H1197" s="1034"/>
      <c r="I1197" s="1034"/>
      <c r="J1197" s="1034"/>
      <c r="K1197" s="1034"/>
      <c r="L1197" s="1034"/>
      <c r="M1197" s="1034"/>
      <c r="N1197" s="1034"/>
      <c r="O1197" s="1034"/>
      <c r="P1197" s="1034"/>
      <c r="Q1197" s="1034"/>
      <c r="R1197" s="1034"/>
      <c r="S1197" s="1034"/>
      <c r="T1197" s="1034"/>
      <c r="U1197" s="1034"/>
      <c r="V1197" s="1034"/>
      <c r="W1197" s="1034"/>
      <c r="X1197" s="1034"/>
      <c r="Y1197" s="1034"/>
      <c r="Z1197" s="1034"/>
      <c r="AA1197" s="1034"/>
      <c r="AB1197" s="1034"/>
      <c r="AC1197" s="1034"/>
      <c r="AD1197" s="1034"/>
      <c r="AE1197" s="1034"/>
      <c r="AF1197" s="1034"/>
      <c r="AG1197" s="1034"/>
      <c r="AH1197" s="1034"/>
      <c r="AI1197" s="1034"/>
      <c r="AJ1197" s="1034"/>
      <c r="AK1197" s="1034"/>
      <c r="AL1197" s="1034"/>
      <c r="AM1197" s="1034"/>
      <c r="AN1197" s="1034"/>
      <c r="AO1197" s="1034"/>
      <c r="AP1197" s="1034"/>
      <c r="AQ1197" s="1034"/>
      <c r="AR1197" s="1034"/>
      <c r="AS1197" s="1034"/>
      <c r="AT1197" s="1034"/>
      <c r="AU1197" s="1034"/>
      <c r="AV1197" s="1034"/>
      <c r="AW1197" s="1034"/>
      <c r="AX1197" s="1034"/>
      <c r="AY1197" s="1034"/>
      <c r="AZ1197" s="1034"/>
      <c r="BA1197" s="1034"/>
      <c r="BB1197" s="1034"/>
      <c r="BC1197" s="1034"/>
      <c r="BD1197" s="1034"/>
      <c r="BE1197" s="1034"/>
      <c r="BF1197" s="1034"/>
      <c r="BG1197" s="1034"/>
      <c r="BH1197" s="1034"/>
    </row>
    <row r="1198" spans="1:60" s="2" customFormat="1">
      <c r="A1198" s="1148"/>
      <c r="B1198" s="1034"/>
      <c r="C1198" s="1034"/>
      <c r="D1198" s="1034"/>
      <c r="E1198" s="1034"/>
      <c r="F1198" s="1034"/>
      <c r="G1198" s="1034"/>
      <c r="H1198" s="1034"/>
      <c r="I1198" s="1034"/>
      <c r="J1198" s="1034"/>
      <c r="K1198" s="1034"/>
      <c r="L1198" s="1034"/>
      <c r="M1198" s="1034"/>
      <c r="N1198" s="1034"/>
      <c r="O1198" s="1034"/>
      <c r="P1198" s="1034"/>
      <c r="Q1198" s="1034"/>
      <c r="R1198" s="1034"/>
      <c r="S1198" s="1034"/>
      <c r="T1198" s="1034"/>
      <c r="U1198" s="1034"/>
      <c r="V1198" s="1034"/>
      <c r="W1198" s="1034"/>
      <c r="X1198" s="1034"/>
      <c r="Y1198" s="1034"/>
      <c r="Z1198" s="1034"/>
      <c r="AA1198" s="1034"/>
      <c r="AB1198" s="1034"/>
      <c r="AC1198" s="1034"/>
      <c r="AD1198" s="1034"/>
      <c r="AE1198" s="1034"/>
      <c r="AF1198" s="1034"/>
      <c r="AG1198" s="1034"/>
      <c r="AH1198" s="1034"/>
      <c r="AI1198" s="1034"/>
      <c r="AJ1198" s="1034"/>
      <c r="AK1198" s="1034"/>
      <c r="AL1198" s="1034"/>
      <c r="AM1198" s="1034"/>
      <c r="AN1198" s="1034"/>
      <c r="AO1198" s="1034"/>
      <c r="AP1198" s="1034"/>
      <c r="AQ1198" s="1034"/>
      <c r="AR1198" s="1034"/>
      <c r="AS1198" s="1034"/>
      <c r="AT1198" s="1034"/>
      <c r="AU1198" s="1034"/>
      <c r="AV1198" s="1034"/>
      <c r="AW1198" s="1034"/>
      <c r="AX1198" s="1034"/>
      <c r="AY1198" s="1034"/>
      <c r="AZ1198" s="1034"/>
      <c r="BA1198" s="1034"/>
      <c r="BB1198" s="1034"/>
      <c r="BC1198" s="1034"/>
      <c r="BD1198" s="1034"/>
      <c r="BE1198" s="1034"/>
      <c r="BF1198" s="1034"/>
      <c r="BG1198" s="1034"/>
      <c r="BH1198" s="1034"/>
    </row>
    <row r="1199" spans="1:60" s="2" customFormat="1">
      <c r="A1199" s="1148"/>
      <c r="B1199" s="1034"/>
      <c r="C1199" s="1034"/>
      <c r="D1199" s="1034"/>
      <c r="E1199" s="1034"/>
      <c r="F1199" s="1034"/>
      <c r="G1199" s="1034"/>
      <c r="H1199" s="1034"/>
      <c r="I1199" s="1034"/>
      <c r="J1199" s="1034"/>
      <c r="K1199" s="1034"/>
      <c r="L1199" s="1034"/>
      <c r="M1199" s="1034"/>
      <c r="N1199" s="1034"/>
      <c r="O1199" s="1034"/>
      <c r="P1199" s="1034"/>
      <c r="Q1199" s="1034"/>
      <c r="R1199" s="1034"/>
      <c r="S1199" s="1034"/>
      <c r="T1199" s="1034"/>
      <c r="U1199" s="1034"/>
      <c r="V1199" s="1034"/>
      <c r="W1199" s="1034"/>
      <c r="X1199" s="1034"/>
      <c r="Y1199" s="1034"/>
      <c r="Z1199" s="1034"/>
      <c r="AA1199" s="1034"/>
      <c r="AB1199" s="1034"/>
      <c r="AC1199" s="1034"/>
      <c r="AD1199" s="1034"/>
      <c r="AE1199" s="1034"/>
      <c r="AF1199" s="1034"/>
      <c r="AG1199" s="1034"/>
      <c r="AH1199" s="1034"/>
      <c r="AI1199" s="1034"/>
      <c r="AJ1199" s="1034"/>
      <c r="AK1199" s="1034"/>
      <c r="AL1199" s="1034"/>
      <c r="AM1199" s="1034"/>
      <c r="AN1199" s="1034"/>
      <c r="AO1199" s="1034"/>
      <c r="AP1199" s="1034"/>
      <c r="AQ1199" s="1034"/>
      <c r="AR1199" s="1034"/>
      <c r="AS1199" s="1034"/>
      <c r="AT1199" s="1034"/>
      <c r="AU1199" s="1034"/>
      <c r="AV1199" s="1034"/>
      <c r="AW1199" s="1034"/>
      <c r="AX1199" s="1034"/>
      <c r="AY1199" s="1034"/>
      <c r="AZ1199" s="1034"/>
      <c r="BA1199" s="1034"/>
      <c r="BB1199" s="1034"/>
      <c r="BC1199" s="1034"/>
      <c r="BD1199" s="1034"/>
      <c r="BE1199" s="1034"/>
      <c r="BF1199" s="1034"/>
      <c r="BG1199" s="1034"/>
      <c r="BH1199" s="1034"/>
    </row>
    <row r="1200" spans="1:60" s="2" customFormat="1">
      <c r="A1200" s="1148"/>
      <c r="B1200" s="1034"/>
      <c r="C1200" s="1034"/>
      <c r="D1200" s="1034"/>
      <c r="E1200" s="1034"/>
      <c r="F1200" s="1034"/>
      <c r="G1200" s="1034"/>
      <c r="H1200" s="1034"/>
      <c r="I1200" s="1034"/>
      <c r="J1200" s="1034"/>
      <c r="K1200" s="1034"/>
      <c r="L1200" s="1034"/>
      <c r="M1200" s="1034"/>
      <c r="N1200" s="1034"/>
      <c r="O1200" s="1034"/>
      <c r="P1200" s="1034"/>
      <c r="Q1200" s="1034"/>
      <c r="R1200" s="1034"/>
      <c r="S1200" s="1034"/>
      <c r="T1200" s="1034"/>
      <c r="U1200" s="1034"/>
      <c r="V1200" s="1034"/>
      <c r="W1200" s="1034"/>
      <c r="X1200" s="1034"/>
      <c r="Y1200" s="1034"/>
      <c r="Z1200" s="1034"/>
      <c r="AA1200" s="1034"/>
      <c r="AB1200" s="1034"/>
      <c r="AC1200" s="1034"/>
      <c r="AD1200" s="1034"/>
      <c r="AE1200" s="1034"/>
      <c r="AF1200" s="1034"/>
      <c r="AG1200" s="1034"/>
      <c r="AH1200" s="1034"/>
      <c r="AI1200" s="1034"/>
      <c r="AJ1200" s="1034"/>
      <c r="AK1200" s="1034"/>
      <c r="AL1200" s="1034"/>
      <c r="AM1200" s="1034"/>
      <c r="AN1200" s="1034"/>
      <c r="AO1200" s="1034"/>
      <c r="AP1200" s="1034"/>
      <c r="AQ1200" s="1034"/>
      <c r="AR1200" s="1034"/>
      <c r="AS1200" s="1034"/>
      <c r="AT1200" s="1034"/>
      <c r="AU1200" s="1034"/>
      <c r="AV1200" s="1034"/>
      <c r="AW1200" s="1034"/>
      <c r="AX1200" s="1034"/>
      <c r="AY1200" s="1034"/>
      <c r="AZ1200" s="1034"/>
      <c r="BA1200" s="1034"/>
      <c r="BB1200" s="1034"/>
      <c r="BC1200" s="1034"/>
      <c r="BD1200" s="1034"/>
      <c r="BE1200" s="1034"/>
      <c r="BF1200" s="1034"/>
      <c r="BG1200" s="1034"/>
      <c r="BH1200" s="1034"/>
    </row>
    <row r="1201" spans="1:60" s="2" customFormat="1">
      <c r="A1201" s="1148"/>
      <c r="B1201" s="1034"/>
      <c r="C1201" s="1034"/>
      <c r="D1201" s="1034"/>
      <c r="E1201" s="1034"/>
      <c r="F1201" s="1034"/>
      <c r="G1201" s="1034"/>
      <c r="H1201" s="1034"/>
      <c r="I1201" s="1034"/>
      <c r="J1201" s="1034"/>
      <c r="K1201" s="1034"/>
      <c r="L1201" s="1034"/>
      <c r="M1201" s="1034"/>
      <c r="N1201" s="1034"/>
      <c r="O1201" s="1034"/>
      <c r="P1201" s="1034"/>
      <c r="Q1201" s="1034"/>
      <c r="R1201" s="1034"/>
      <c r="S1201" s="1034"/>
      <c r="T1201" s="1034"/>
      <c r="U1201" s="1034"/>
      <c r="V1201" s="1034"/>
      <c r="W1201" s="1034"/>
      <c r="X1201" s="1034"/>
      <c r="Y1201" s="1034"/>
      <c r="Z1201" s="1034"/>
      <c r="AA1201" s="1034"/>
      <c r="AB1201" s="1034"/>
      <c r="AC1201" s="1034"/>
      <c r="AD1201" s="1034"/>
      <c r="AE1201" s="1034"/>
      <c r="AF1201" s="1034"/>
      <c r="AG1201" s="1034"/>
      <c r="AH1201" s="1034"/>
      <c r="AI1201" s="1034"/>
      <c r="AJ1201" s="1034"/>
      <c r="AK1201" s="1034"/>
      <c r="AL1201" s="1034"/>
      <c r="AM1201" s="1034"/>
      <c r="AN1201" s="1034"/>
      <c r="AO1201" s="1034"/>
      <c r="AP1201" s="1034"/>
      <c r="AQ1201" s="1034"/>
      <c r="AR1201" s="1034"/>
      <c r="AS1201" s="1034"/>
      <c r="AT1201" s="1034"/>
      <c r="AU1201" s="1034"/>
      <c r="AV1201" s="1034"/>
      <c r="AW1201" s="1034"/>
      <c r="AX1201" s="1034"/>
      <c r="AY1201" s="1034"/>
      <c r="AZ1201" s="1034"/>
      <c r="BA1201" s="1034"/>
      <c r="BB1201" s="1034"/>
      <c r="BC1201" s="1034"/>
      <c r="BD1201" s="1034"/>
      <c r="BE1201" s="1034"/>
      <c r="BF1201" s="1034"/>
      <c r="BG1201" s="1034"/>
      <c r="BH1201" s="1034"/>
    </row>
    <row r="1202" spans="1:60" s="2" customFormat="1">
      <c r="A1202" s="1148"/>
      <c r="B1202" s="1034"/>
      <c r="C1202" s="1034"/>
      <c r="D1202" s="1034"/>
      <c r="E1202" s="1034"/>
      <c r="F1202" s="1034"/>
      <c r="G1202" s="1034"/>
      <c r="H1202" s="1034"/>
      <c r="I1202" s="1034"/>
      <c r="J1202" s="1034"/>
      <c r="K1202" s="1034"/>
      <c r="L1202" s="1034"/>
      <c r="M1202" s="1034"/>
      <c r="N1202" s="1034"/>
      <c r="O1202" s="1034"/>
      <c r="P1202" s="1034"/>
      <c r="Q1202" s="1034"/>
      <c r="R1202" s="1034"/>
      <c r="S1202" s="1034"/>
      <c r="T1202" s="1034"/>
      <c r="U1202" s="1034"/>
      <c r="V1202" s="1034"/>
      <c r="W1202" s="1034"/>
      <c r="X1202" s="1034"/>
      <c r="Y1202" s="1034"/>
      <c r="Z1202" s="1034"/>
      <c r="AA1202" s="1034"/>
      <c r="AB1202" s="1034"/>
      <c r="AC1202" s="1034"/>
      <c r="AD1202" s="1034"/>
      <c r="AE1202" s="1034"/>
      <c r="AF1202" s="1034"/>
      <c r="AG1202" s="1034"/>
      <c r="AH1202" s="1034"/>
      <c r="AI1202" s="1034"/>
      <c r="AJ1202" s="1034"/>
      <c r="AK1202" s="1034"/>
      <c r="AL1202" s="1034"/>
      <c r="AM1202" s="1034"/>
      <c r="AN1202" s="1034"/>
      <c r="AO1202" s="1034"/>
      <c r="AP1202" s="1034"/>
      <c r="AQ1202" s="1034"/>
      <c r="AR1202" s="1034"/>
      <c r="AS1202" s="1034"/>
      <c r="AT1202" s="1034"/>
      <c r="AU1202" s="1034"/>
      <c r="AV1202" s="1034"/>
      <c r="AW1202" s="1034"/>
      <c r="AX1202" s="1034"/>
      <c r="AY1202" s="1034"/>
      <c r="AZ1202" s="1034"/>
      <c r="BA1202" s="1034"/>
      <c r="BB1202" s="1034"/>
      <c r="BC1202" s="1034"/>
      <c r="BD1202" s="1034"/>
      <c r="BE1202" s="1034"/>
      <c r="BF1202" s="1034"/>
      <c r="BG1202" s="1034"/>
      <c r="BH1202" s="1034"/>
    </row>
    <row r="1203" spans="1:60" s="2" customFormat="1">
      <c r="A1203" s="1148"/>
      <c r="B1203" s="1034"/>
      <c r="C1203" s="1034"/>
      <c r="D1203" s="1034"/>
      <c r="E1203" s="1034"/>
      <c r="F1203" s="1034"/>
      <c r="G1203" s="1034"/>
      <c r="H1203" s="1034"/>
      <c r="I1203" s="1034"/>
      <c r="J1203" s="1034"/>
      <c r="K1203" s="1034"/>
      <c r="L1203" s="1034"/>
      <c r="M1203" s="1034"/>
      <c r="N1203" s="1034"/>
      <c r="O1203" s="1034"/>
      <c r="P1203" s="1034"/>
      <c r="Q1203" s="1034"/>
      <c r="R1203" s="1034"/>
      <c r="S1203" s="1034"/>
      <c r="T1203" s="1034"/>
      <c r="U1203" s="1034"/>
      <c r="V1203" s="1034"/>
      <c r="W1203" s="1034"/>
      <c r="X1203" s="1034"/>
      <c r="Y1203" s="1034"/>
      <c r="Z1203" s="1034"/>
      <c r="AA1203" s="1034"/>
      <c r="AB1203" s="1034"/>
      <c r="AC1203" s="1034"/>
      <c r="AD1203" s="1034"/>
      <c r="AE1203" s="1034"/>
      <c r="AF1203" s="1034"/>
      <c r="AG1203" s="1034"/>
      <c r="AH1203" s="1034"/>
      <c r="AI1203" s="1034"/>
      <c r="AJ1203" s="1034"/>
      <c r="AK1203" s="1034"/>
      <c r="AL1203" s="1034"/>
      <c r="AM1203" s="1034"/>
      <c r="AN1203" s="1034"/>
      <c r="AO1203" s="1034"/>
      <c r="AP1203" s="1034"/>
      <c r="AQ1203" s="1034"/>
      <c r="AR1203" s="1034"/>
      <c r="AS1203" s="1034"/>
      <c r="AT1203" s="1034"/>
      <c r="AU1203" s="1034"/>
      <c r="AV1203" s="1034"/>
      <c r="AW1203" s="1034"/>
      <c r="AX1203" s="1034"/>
      <c r="AY1203" s="1034"/>
      <c r="AZ1203" s="1034"/>
      <c r="BA1203" s="1034"/>
      <c r="BB1203" s="1034"/>
      <c r="BC1203" s="1034"/>
      <c r="BD1203" s="1034"/>
      <c r="BE1203" s="1034"/>
      <c r="BF1203" s="1034"/>
      <c r="BG1203" s="1034"/>
      <c r="BH1203" s="1034"/>
    </row>
    <row r="1204" spans="1:60" s="2" customFormat="1">
      <c r="A1204" s="1148"/>
      <c r="B1204" s="1034"/>
      <c r="C1204" s="1034"/>
      <c r="D1204" s="1034"/>
      <c r="E1204" s="1034"/>
      <c r="F1204" s="1034"/>
      <c r="G1204" s="1034"/>
      <c r="H1204" s="1034"/>
      <c r="I1204" s="1034"/>
      <c r="J1204" s="1034"/>
      <c r="K1204" s="1034"/>
      <c r="L1204" s="1034"/>
      <c r="M1204" s="1034"/>
      <c r="N1204" s="1034"/>
      <c r="O1204" s="1034"/>
      <c r="P1204" s="1034"/>
      <c r="Q1204" s="1034"/>
      <c r="R1204" s="1034"/>
      <c r="S1204" s="1034"/>
      <c r="T1204" s="1034"/>
      <c r="U1204" s="1034"/>
      <c r="V1204" s="1034"/>
      <c r="W1204" s="1034"/>
      <c r="X1204" s="1034"/>
      <c r="Y1204" s="1034"/>
      <c r="Z1204" s="1034"/>
      <c r="AA1204" s="1034"/>
      <c r="AB1204" s="1034"/>
      <c r="AC1204" s="1034"/>
      <c r="AD1204" s="1034"/>
      <c r="AE1204" s="1034"/>
      <c r="AF1204" s="1034"/>
      <c r="AG1204" s="1034"/>
      <c r="AH1204" s="1034"/>
      <c r="AI1204" s="1034"/>
      <c r="AJ1204" s="1034"/>
      <c r="AK1204" s="1034"/>
      <c r="AL1204" s="1034"/>
      <c r="AM1204" s="1034"/>
      <c r="AN1204" s="1034"/>
      <c r="AO1204" s="1034"/>
      <c r="AP1204" s="1034"/>
      <c r="AQ1204" s="1034"/>
      <c r="AR1204" s="1034"/>
      <c r="AS1204" s="1034"/>
      <c r="AT1204" s="1034"/>
      <c r="AU1204" s="1034"/>
      <c r="AV1204" s="1034"/>
      <c r="AW1204" s="1034"/>
      <c r="AX1204" s="1034"/>
      <c r="AY1204" s="1034"/>
      <c r="AZ1204" s="1034"/>
      <c r="BA1204" s="1034"/>
      <c r="BB1204" s="1034"/>
      <c r="BC1204" s="1034"/>
      <c r="BD1204" s="1034"/>
      <c r="BE1204" s="1034"/>
      <c r="BF1204" s="1034"/>
      <c r="BG1204" s="1034"/>
      <c r="BH1204" s="1034"/>
    </row>
    <row r="1205" spans="1:60" s="2" customFormat="1">
      <c r="A1205" s="1148"/>
      <c r="B1205" s="1034"/>
      <c r="C1205" s="1034"/>
      <c r="D1205" s="1034"/>
      <c r="E1205" s="1034"/>
      <c r="F1205" s="1034"/>
      <c r="G1205" s="1034"/>
      <c r="H1205" s="1034"/>
      <c r="I1205" s="1034"/>
      <c r="J1205" s="1034"/>
      <c r="K1205" s="1034"/>
      <c r="L1205" s="1034"/>
      <c r="M1205" s="1034"/>
      <c r="N1205" s="1034"/>
      <c r="O1205" s="1034"/>
      <c r="P1205" s="1034"/>
      <c r="Q1205" s="1034"/>
      <c r="R1205" s="1034"/>
      <c r="S1205" s="1034"/>
      <c r="T1205" s="1034"/>
      <c r="U1205" s="1034"/>
      <c r="V1205" s="1034"/>
      <c r="W1205" s="1034"/>
      <c r="X1205" s="1034"/>
      <c r="Y1205" s="1034"/>
      <c r="Z1205" s="1034"/>
      <c r="AA1205" s="1034"/>
      <c r="AB1205" s="1034"/>
      <c r="AC1205" s="1034"/>
      <c r="AD1205" s="1034"/>
      <c r="AE1205" s="1034"/>
      <c r="AF1205" s="1034"/>
      <c r="AG1205" s="1034"/>
      <c r="AH1205" s="1034"/>
      <c r="AI1205" s="1034"/>
      <c r="AJ1205" s="1034"/>
      <c r="AK1205" s="1034"/>
      <c r="AL1205" s="1034"/>
      <c r="AM1205" s="1034"/>
      <c r="AN1205" s="1034"/>
      <c r="AO1205" s="1034"/>
      <c r="AP1205" s="1034"/>
      <c r="AQ1205" s="1034"/>
      <c r="AR1205" s="1034"/>
      <c r="AS1205" s="1034"/>
      <c r="AT1205" s="1034"/>
      <c r="AU1205" s="1034"/>
      <c r="AV1205" s="1034"/>
      <c r="AW1205" s="1034"/>
      <c r="AX1205" s="1034"/>
      <c r="AY1205" s="1034"/>
      <c r="AZ1205" s="1034"/>
      <c r="BA1205" s="1034"/>
      <c r="BB1205" s="1034"/>
      <c r="BC1205" s="1034"/>
      <c r="BD1205" s="1034"/>
      <c r="BE1205" s="1034"/>
      <c r="BF1205" s="1034"/>
      <c r="BG1205" s="1034"/>
      <c r="BH1205" s="1034"/>
    </row>
    <row r="1206" spans="1:60" s="2" customFormat="1">
      <c r="A1206" s="1148"/>
      <c r="B1206" s="1034"/>
      <c r="C1206" s="1034"/>
      <c r="D1206" s="1034"/>
      <c r="E1206" s="1034"/>
      <c r="F1206" s="1034"/>
      <c r="G1206" s="1034"/>
      <c r="H1206" s="1034"/>
      <c r="I1206" s="1034"/>
      <c r="J1206" s="1034"/>
      <c r="K1206" s="1034"/>
      <c r="L1206" s="1034"/>
      <c r="M1206" s="1034"/>
      <c r="N1206" s="1034"/>
      <c r="O1206" s="1034"/>
      <c r="P1206" s="1034"/>
      <c r="Q1206" s="1034"/>
      <c r="R1206" s="1034"/>
      <c r="S1206" s="1034"/>
      <c r="T1206" s="1034"/>
      <c r="U1206" s="1034"/>
      <c r="V1206" s="1034"/>
      <c r="W1206" s="1034"/>
      <c r="X1206" s="1034"/>
      <c r="Y1206" s="1034"/>
      <c r="Z1206" s="1034"/>
      <c r="AA1206" s="1034"/>
      <c r="AB1206" s="1034"/>
      <c r="AC1206" s="1034"/>
      <c r="AD1206" s="1034"/>
      <c r="AE1206" s="1034"/>
      <c r="AF1206" s="1034"/>
      <c r="AG1206" s="1034"/>
      <c r="AH1206" s="1034"/>
      <c r="AI1206" s="1034"/>
      <c r="AJ1206" s="1034"/>
      <c r="AK1206" s="1034"/>
      <c r="AL1206" s="1034"/>
      <c r="AM1206" s="1034"/>
      <c r="AN1206" s="1034"/>
      <c r="AO1206" s="1034"/>
      <c r="AP1206" s="1034"/>
      <c r="AQ1206" s="1034"/>
      <c r="AR1206" s="1034"/>
      <c r="AS1206" s="1034"/>
      <c r="AT1206" s="1034"/>
      <c r="AU1206" s="1034"/>
      <c r="AV1206" s="1034"/>
      <c r="AW1206" s="1034"/>
      <c r="AX1206" s="1034"/>
      <c r="AY1206" s="1034"/>
      <c r="AZ1206" s="1034"/>
      <c r="BA1206" s="1034"/>
      <c r="BB1206" s="1034"/>
      <c r="BC1206" s="1034"/>
      <c r="BD1206" s="1034"/>
      <c r="BE1206" s="1034"/>
      <c r="BF1206" s="1034"/>
      <c r="BG1206" s="1034"/>
      <c r="BH1206" s="1034"/>
    </row>
    <row r="1207" spans="1:60" s="2" customFormat="1">
      <c r="A1207" s="1148"/>
      <c r="B1207" s="1034"/>
      <c r="C1207" s="1034"/>
      <c r="D1207" s="1034"/>
      <c r="E1207" s="1034"/>
      <c r="F1207" s="1034"/>
      <c r="G1207" s="1034"/>
      <c r="H1207" s="1034"/>
      <c r="I1207" s="1034"/>
      <c r="J1207" s="1034"/>
      <c r="K1207" s="1034"/>
      <c r="L1207" s="1034"/>
      <c r="M1207" s="1034"/>
      <c r="N1207" s="1034"/>
      <c r="O1207" s="1034"/>
      <c r="P1207" s="1034"/>
      <c r="Q1207" s="1034"/>
      <c r="R1207" s="1034"/>
      <c r="S1207" s="1034"/>
      <c r="T1207" s="1034"/>
      <c r="U1207" s="1034"/>
      <c r="V1207" s="1034"/>
      <c r="W1207" s="1034"/>
      <c r="X1207" s="1034"/>
      <c r="Y1207" s="1034"/>
      <c r="Z1207" s="1034"/>
      <c r="AA1207" s="1034"/>
      <c r="AB1207" s="1034"/>
      <c r="AC1207" s="1034"/>
      <c r="AD1207" s="1034"/>
      <c r="AE1207" s="1034"/>
      <c r="AF1207" s="1034"/>
      <c r="AG1207" s="1034"/>
      <c r="AH1207" s="1034"/>
      <c r="AI1207" s="1034"/>
      <c r="AJ1207" s="1034"/>
      <c r="AK1207" s="1034"/>
      <c r="AL1207" s="1034"/>
      <c r="AM1207" s="1034"/>
      <c r="AN1207" s="1034"/>
      <c r="AO1207" s="1034"/>
      <c r="AP1207" s="1034"/>
      <c r="AQ1207" s="1034"/>
      <c r="AR1207" s="1034"/>
      <c r="AS1207" s="1034"/>
      <c r="AT1207" s="1034"/>
      <c r="AU1207" s="1034"/>
      <c r="AV1207" s="1034"/>
      <c r="AW1207" s="1034"/>
      <c r="AX1207" s="1034"/>
      <c r="AY1207" s="1034"/>
      <c r="AZ1207" s="1034"/>
      <c r="BA1207" s="1034"/>
      <c r="BB1207" s="1034"/>
      <c r="BC1207" s="1034"/>
      <c r="BD1207" s="1034"/>
      <c r="BE1207" s="1034"/>
      <c r="BF1207" s="1034"/>
      <c r="BG1207" s="1034"/>
      <c r="BH1207" s="1034"/>
    </row>
    <row r="1208" spans="1:60" s="2" customFormat="1">
      <c r="A1208" s="1148"/>
      <c r="B1208" s="1034"/>
      <c r="C1208" s="1034"/>
      <c r="D1208" s="1034"/>
      <c r="E1208" s="1034"/>
      <c r="F1208" s="1034"/>
      <c r="G1208" s="1034"/>
      <c r="H1208" s="1034"/>
      <c r="I1208" s="1034"/>
      <c r="J1208" s="1034"/>
      <c r="K1208" s="1034"/>
      <c r="L1208" s="1034"/>
      <c r="M1208" s="1034"/>
      <c r="N1208" s="1034"/>
      <c r="O1208" s="1034"/>
      <c r="P1208" s="1034"/>
      <c r="Q1208" s="1034"/>
      <c r="R1208" s="1034"/>
      <c r="S1208" s="1034"/>
      <c r="T1208" s="1034"/>
      <c r="U1208" s="1034"/>
      <c r="V1208" s="1034"/>
      <c r="W1208" s="1034"/>
      <c r="X1208" s="1034"/>
      <c r="Y1208" s="1034"/>
      <c r="Z1208" s="1034"/>
      <c r="AA1208" s="1034"/>
      <c r="AB1208" s="1034"/>
      <c r="AC1208" s="1034"/>
      <c r="AD1208" s="1034"/>
      <c r="AE1208" s="1034"/>
      <c r="AF1208" s="1034"/>
      <c r="AG1208" s="1034"/>
      <c r="AH1208" s="1034"/>
      <c r="AI1208" s="1034"/>
      <c r="AJ1208" s="1034"/>
      <c r="AK1208" s="1034"/>
      <c r="AL1208" s="1034"/>
      <c r="AM1208" s="1034"/>
      <c r="AN1208" s="1034"/>
      <c r="AO1208" s="1034"/>
      <c r="AP1208" s="1034"/>
      <c r="AQ1208" s="1034"/>
      <c r="AR1208" s="1034"/>
      <c r="AS1208" s="1034"/>
      <c r="AT1208" s="1034"/>
      <c r="AU1208" s="1034"/>
      <c r="AV1208" s="1034"/>
      <c r="AW1208" s="1034"/>
      <c r="AX1208" s="1034"/>
      <c r="AY1208" s="1034"/>
      <c r="AZ1208" s="1034"/>
      <c r="BA1208" s="1034"/>
      <c r="BB1208" s="1034"/>
      <c r="BC1208" s="1034"/>
      <c r="BD1208" s="1034"/>
      <c r="BE1208" s="1034"/>
      <c r="BF1208" s="1034"/>
      <c r="BG1208" s="1034"/>
      <c r="BH1208" s="1034"/>
    </row>
    <row r="1209" spans="1:60" s="2" customFormat="1">
      <c r="A1209" s="1148"/>
      <c r="B1209" s="1034"/>
      <c r="C1209" s="1034"/>
      <c r="D1209" s="1034"/>
      <c r="E1209" s="1034"/>
      <c r="F1209" s="1034"/>
      <c r="G1209" s="1034"/>
      <c r="H1209" s="1034"/>
      <c r="I1209" s="1034"/>
      <c r="J1209" s="1034"/>
      <c r="K1209" s="1034"/>
      <c r="L1209" s="1034"/>
      <c r="M1209" s="1034"/>
      <c r="N1209" s="1034"/>
      <c r="O1209" s="1034"/>
      <c r="P1209" s="1034"/>
      <c r="Q1209" s="1034"/>
      <c r="R1209" s="1034"/>
      <c r="S1209" s="1034"/>
      <c r="T1209" s="1034"/>
      <c r="U1209" s="1034"/>
      <c r="V1209" s="1034"/>
      <c r="W1209" s="1034"/>
      <c r="X1209" s="1034"/>
      <c r="Y1209" s="1034"/>
      <c r="Z1209" s="1034"/>
      <c r="AA1209" s="1034"/>
      <c r="AB1209" s="1034"/>
      <c r="AC1209" s="1034"/>
      <c r="AD1209" s="1034"/>
      <c r="AE1209" s="1034"/>
      <c r="AF1209" s="1034"/>
      <c r="AG1209" s="1034"/>
      <c r="AH1209" s="1034"/>
      <c r="AI1209" s="1034"/>
      <c r="AJ1209" s="1034"/>
      <c r="AK1209" s="1034"/>
      <c r="AL1209" s="1034"/>
      <c r="AM1209" s="1034"/>
      <c r="AN1209" s="1034"/>
      <c r="AO1209" s="1034"/>
      <c r="AP1209" s="1034"/>
      <c r="AQ1209" s="1034"/>
      <c r="AR1209" s="1034"/>
      <c r="AS1209" s="1034"/>
      <c r="AT1209" s="1034"/>
      <c r="AU1209" s="1034"/>
      <c r="AV1209" s="1034"/>
      <c r="AW1209" s="1034"/>
      <c r="AX1209" s="1034"/>
      <c r="AY1209" s="1034"/>
      <c r="AZ1209" s="1034"/>
      <c r="BA1209" s="1034"/>
      <c r="BB1209" s="1034"/>
      <c r="BC1209" s="1034"/>
      <c r="BD1209" s="1034"/>
      <c r="BE1209" s="1034"/>
      <c r="BF1209" s="1034"/>
      <c r="BG1209" s="1034"/>
      <c r="BH1209" s="1034"/>
    </row>
    <row r="1210" spans="1:60" s="2" customFormat="1">
      <c r="A1210" s="1148"/>
      <c r="B1210" s="1034"/>
      <c r="C1210" s="1034"/>
      <c r="D1210" s="1034"/>
      <c r="E1210" s="1034"/>
      <c r="F1210" s="1034"/>
      <c r="G1210" s="1034"/>
      <c r="H1210" s="1034"/>
      <c r="I1210" s="1034"/>
      <c r="J1210" s="1034"/>
      <c r="K1210" s="1034"/>
      <c r="L1210" s="1034"/>
      <c r="M1210" s="1034"/>
      <c r="N1210" s="1034"/>
      <c r="O1210" s="1034"/>
      <c r="P1210" s="1034"/>
      <c r="Q1210" s="1034"/>
      <c r="R1210" s="1034"/>
      <c r="S1210" s="1034"/>
      <c r="T1210" s="1034"/>
      <c r="U1210" s="1034"/>
      <c r="V1210" s="1034"/>
      <c r="W1210" s="1034"/>
      <c r="X1210" s="1034"/>
      <c r="Y1210" s="1034"/>
      <c r="Z1210" s="1034"/>
      <c r="AA1210" s="1034"/>
      <c r="AB1210" s="1034"/>
      <c r="AC1210" s="1034"/>
      <c r="AD1210" s="1034"/>
      <c r="AE1210" s="1034"/>
      <c r="AF1210" s="1034"/>
      <c r="AG1210" s="1034"/>
      <c r="AH1210" s="1034"/>
      <c r="AI1210" s="1034"/>
      <c r="AJ1210" s="1034"/>
      <c r="AK1210" s="1034"/>
      <c r="AL1210" s="1034"/>
      <c r="AM1210" s="1034"/>
      <c r="AN1210" s="1034"/>
      <c r="AO1210" s="1034"/>
      <c r="AP1210" s="1034"/>
      <c r="AQ1210" s="1034"/>
      <c r="AR1210" s="1034"/>
      <c r="AS1210" s="1034"/>
      <c r="AT1210" s="1034"/>
      <c r="AU1210" s="1034"/>
      <c r="AV1210" s="1034"/>
      <c r="AW1210" s="1034"/>
      <c r="AX1210" s="1034"/>
      <c r="AY1210" s="1034"/>
      <c r="AZ1210" s="1034"/>
      <c r="BA1210" s="1034"/>
      <c r="BB1210" s="1034"/>
      <c r="BC1210" s="1034"/>
      <c r="BD1210" s="1034"/>
      <c r="BE1210" s="1034"/>
      <c r="BF1210" s="1034"/>
      <c r="BG1210" s="1034"/>
      <c r="BH1210" s="1034"/>
    </row>
    <row r="1211" spans="1:60" s="2" customFormat="1">
      <c r="A1211" s="1148"/>
      <c r="B1211" s="1034"/>
      <c r="C1211" s="1034"/>
      <c r="D1211" s="1034"/>
      <c r="E1211" s="1034"/>
      <c r="F1211" s="1034"/>
      <c r="G1211" s="1034"/>
      <c r="H1211" s="1034"/>
      <c r="I1211" s="1034"/>
      <c r="J1211" s="1034"/>
      <c r="K1211" s="1034"/>
      <c r="L1211" s="1034"/>
      <c r="M1211" s="1034"/>
      <c r="N1211" s="1034"/>
      <c r="O1211" s="1034"/>
      <c r="P1211" s="1034"/>
      <c r="Q1211" s="1034"/>
      <c r="R1211" s="1034"/>
      <c r="S1211" s="1034"/>
      <c r="T1211" s="1034"/>
      <c r="U1211" s="1034"/>
      <c r="V1211" s="1034"/>
      <c r="W1211" s="1034"/>
      <c r="X1211" s="1034"/>
      <c r="Y1211" s="1034"/>
      <c r="Z1211" s="1034"/>
      <c r="AA1211" s="1034"/>
      <c r="AB1211" s="1034"/>
      <c r="AC1211" s="1034"/>
      <c r="AD1211" s="1034"/>
      <c r="AE1211" s="1034"/>
      <c r="AF1211" s="1034"/>
      <c r="AG1211" s="1034"/>
      <c r="AH1211" s="1034"/>
      <c r="AI1211" s="1034"/>
      <c r="AJ1211" s="1034"/>
      <c r="AK1211" s="1034"/>
      <c r="AL1211" s="1034"/>
      <c r="AM1211" s="1034"/>
      <c r="AN1211" s="1034"/>
      <c r="AO1211" s="1034"/>
      <c r="AP1211" s="1034"/>
      <c r="AQ1211" s="1034"/>
      <c r="AR1211" s="1034"/>
      <c r="AS1211" s="1034"/>
      <c r="AT1211" s="1034"/>
      <c r="AU1211" s="1034"/>
      <c r="AV1211" s="1034"/>
      <c r="AW1211" s="1034"/>
      <c r="AX1211" s="1034"/>
      <c r="AY1211" s="1034"/>
      <c r="AZ1211" s="1034"/>
      <c r="BA1211" s="1034"/>
      <c r="BB1211" s="1034"/>
      <c r="BC1211" s="1034"/>
      <c r="BD1211" s="1034"/>
      <c r="BE1211" s="1034"/>
      <c r="BF1211" s="1034"/>
      <c r="BG1211" s="1034"/>
      <c r="BH1211" s="1034"/>
    </row>
    <row r="1212" spans="1:60" s="2" customFormat="1">
      <c r="A1212" s="1148"/>
      <c r="B1212" s="1034"/>
      <c r="C1212" s="1034"/>
      <c r="D1212" s="1034"/>
      <c r="E1212" s="1034"/>
      <c r="F1212" s="1034"/>
      <c r="G1212" s="1034"/>
      <c r="H1212" s="1034"/>
      <c r="I1212" s="1034"/>
      <c r="J1212" s="1034"/>
      <c r="K1212" s="1034"/>
      <c r="L1212" s="1034"/>
      <c r="M1212" s="1034"/>
      <c r="N1212" s="1034"/>
      <c r="O1212" s="1034"/>
      <c r="P1212" s="1034"/>
      <c r="Q1212" s="1034"/>
      <c r="R1212" s="1034"/>
      <c r="S1212" s="1034"/>
      <c r="T1212" s="1034"/>
      <c r="U1212" s="1034"/>
      <c r="V1212" s="1034"/>
      <c r="W1212" s="1034"/>
      <c r="X1212" s="1034"/>
      <c r="Y1212" s="1034"/>
      <c r="Z1212" s="1034"/>
      <c r="AA1212" s="1034"/>
      <c r="AB1212" s="1034"/>
      <c r="AC1212" s="1034"/>
      <c r="AD1212" s="1034"/>
      <c r="AE1212" s="1034"/>
      <c r="AF1212" s="1034"/>
      <c r="AG1212" s="1034"/>
      <c r="AH1212" s="1034"/>
      <c r="AI1212" s="1034"/>
      <c r="AJ1212" s="1034"/>
      <c r="AK1212" s="1034"/>
      <c r="AL1212" s="1034"/>
      <c r="AM1212" s="1034"/>
      <c r="AN1212" s="1034"/>
      <c r="AO1212" s="1034"/>
      <c r="AP1212" s="1034"/>
      <c r="AQ1212" s="1034"/>
      <c r="AR1212" s="1034"/>
      <c r="AS1212" s="1034"/>
      <c r="AT1212" s="1034"/>
      <c r="AU1212" s="1034"/>
      <c r="AV1212" s="1034"/>
      <c r="AW1212" s="1034"/>
      <c r="AX1212" s="1034"/>
      <c r="AY1212" s="1034"/>
      <c r="AZ1212" s="1034"/>
      <c r="BA1212" s="1034"/>
      <c r="BB1212" s="1034"/>
      <c r="BC1212" s="1034"/>
      <c r="BD1212" s="1034"/>
      <c r="BE1212" s="1034"/>
      <c r="BF1212" s="1034"/>
      <c r="BG1212" s="1034"/>
      <c r="BH1212" s="1034"/>
    </row>
    <row r="1213" spans="1:60" s="2" customFormat="1">
      <c r="A1213" s="1148"/>
      <c r="B1213" s="1034"/>
      <c r="C1213" s="1034"/>
      <c r="D1213" s="1034"/>
      <c r="E1213" s="1034"/>
      <c r="F1213" s="1034"/>
      <c r="G1213" s="1034"/>
      <c r="H1213" s="1034"/>
      <c r="I1213" s="1034"/>
      <c r="J1213" s="1034"/>
      <c r="K1213" s="1034"/>
      <c r="L1213" s="1034"/>
      <c r="M1213" s="1034"/>
      <c r="N1213" s="1034"/>
      <c r="O1213" s="1034"/>
      <c r="P1213" s="1034"/>
      <c r="Q1213" s="1034"/>
      <c r="R1213" s="1034"/>
      <c r="S1213" s="1034"/>
      <c r="T1213" s="1034"/>
      <c r="U1213" s="1034"/>
      <c r="V1213" s="1034"/>
      <c r="W1213" s="1034"/>
      <c r="X1213" s="1034"/>
      <c r="Y1213" s="1034"/>
      <c r="Z1213" s="1034"/>
      <c r="AA1213" s="1034"/>
      <c r="AB1213" s="1034"/>
      <c r="AC1213" s="1034"/>
      <c r="AD1213" s="1034"/>
      <c r="AE1213" s="1034"/>
      <c r="AF1213" s="1034"/>
      <c r="AG1213" s="1034"/>
      <c r="AH1213" s="1034"/>
      <c r="AI1213" s="1034"/>
      <c r="AJ1213" s="1034"/>
      <c r="AK1213" s="1034"/>
      <c r="AL1213" s="1034"/>
      <c r="AM1213" s="1034"/>
      <c r="AN1213" s="1034"/>
      <c r="AO1213" s="1034"/>
      <c r="AP1213" s="1034"/>
      <c r="AQ1213" s="1034"/>
      <c r="AR1213" s="1034"/>
      <c r="AS1213" s="1034"/>
      <c r="AT1213" s="1034"/>
      <c r="AU1213" s="1034"/>
      <c r="AV1213" s="1034"/>
      <c r="AW1213" s="1034"/>
      <c r="AX1213" s="1034"/>
      <c r="AY1213" s="1034"/>
      <c r="AZ1213" s="1034"/>
      <c r="BA1213" s="1034"/>
      <c r="BB1213" s="1034"/>
      <c r="BC1213" s="1034"/>
      <c r="BD1213" s="1034"/>
      <c r="BE1213" s="1034"/>
      <c r="BF1213" s="1034"/>
      <c r="BG1213" s="1034"/>
      <c r="BH1213" s="1034"/>
    </row>
    <row r="1214" spans="1:60" s="2" customFormat="1">
      <c r="A1214" s="1148"/>
      <c r="B1214" s="1034"/>
      <c r="C1214" s="1034"/>
      <c r="D1214" s="1034"/>
      <c r="E1214" s="1034"/>
      <c r="F1214" s="1034"/>
      <c r="G1214" s="1034"/>
      <c r="H1214" s="1034"/>
      <c r="I1214" s="1034"/>
      <c r="J1214" s="1034"/>
      <c r="K1214" s="1034"/>
      <c r="L1214" s="1034"/>
      <c r="M1214" s="1034"/>
      <c r="N1214" s="1034"/>
      <c r="O1214" s="1034"/>
      <c r="P1214" s="1034"/>
      <c r="Q1214" s="1034"/>
      <c r="R1214" s="1034"/>
      <c r="S1214" s="1034"/>
      <c r="T1214" s="1034"/>
      <c r="U1214" s="1034"/>
      <c r="V1214" s="1034"/>
      <c r="W1214" s="1034"/>
      <c r="X1214" s="1034"/>
      <c r="Y1214" s="1034"/>
      <c r="Z1214" s="1034"/>
      <c r="AA1214" s="1034"/>
      <c r="AB1214" s="1034"/>
      <c r="AC1214" s="1034"/>
      <c r="AD1214" s="1034"/>
      <c r="AE1214" s="1034"/>
      <c r="AF1214" s="1034"/>
      <c r="AG1214" s="1034"/>
      <c r="AH1214" s="1034"/>
      <c r="AI1214" s="1034"/>
      <c r="AJ1214" s="1034"/>
      <c r="AK1214" s="1034"/>
      <c r="AL1214" s="1034"/>
      <c r="AM1214" s="1034"/>
      <c r="AN1214" s="1034"/>
      <c r="AO1214" s="1034"/>
      <c r="AP1214" s="1034"/>
      <c r="AQ1214" s="1034"/>
      <c r="AR1214" s="1034"/>
      <c r="AS1214" s="1034"/>
      <c r="AT1214" s="1034"/>
      <c r="AU1214" s="1034"/>
      <c r="AV1214" s="1034"/>
      <c r="AW1214" s="1034"/>
      <c r="AX1214" s="1034"/>
      <c r="AY1214" s="1034"/>
      <c r="AZ1214" s="1034"/>
      <c r="BA1214" s="1034"/>
      <c r="BB1214" s="1034"/>
      <c r="BC1214" s="1034"/>
      <c r="BD1214" s="1034"/>
      <c r="BE1214" s="1034"/>
      <c r="BF1214" s="1034"/>
      <c r="BG1214" s="1034"/>
      <c r="BH1214" s="1034"/>
    </row>
    <row r="1215" spans="1:60" s="2" customFormat="1">
      <c r="A1215" s="1148"/>
      <c r="B1215" s="1034"/>
      <c r="C1215" s="1034"/>
      <c r="D1215" s="1034"/>
      <c r="E1215" s="1034"/>
      <c r="F1215" s="1034"/>
      <c r="G1215" s="1034"/>
      <c r="H1215" s="1034"/>
      <c r="I1215" s="1034"/>
      <c r="J1215" s="1034"/>
      <c r="K1215" s="1034"/>
      <c r="L1215" s="1034"/>
      <c r="M1215" s="1034"/>
      <c r="N1215" s="1034"/>
      <c r="O1215" s="1034"/>
      <c r="P1215" s="1034"/>
      <c r="Q1215" s="1034"/>
      <c r="R1215" s="1034"/>
      <c r="S1215" s="1034"/>
      <c r="T1215" s="1034"/>
      <c r="U1215" s="1034"/>
      <c r="V1215" s="1034"/>
      <c r="W1215" s="1034"/>
      <c r="X1215" s="1034"/>
      <c r="Y1215" s="1034"/>
      <c r="Z1215" s="1034"/>
      <c r="AA1215" s="1034"/>
      <c r="AB1215" s="1034"/>
      <c r="AC1215" s="1034"/>
      <c r="AD1215" s="1034"/>
      <c r="AE1215" s="1034"/>
      <c r="AF1215" s="1034"/>
      <c r="AG1215" s="1034"/>
      <c r="AH1215" s="1034"/>
      <c r="AI1215" s="1034"/>
      <c r="AJ1215" s="1034"/>
      <c r="AK1215" s="1034"/>
      <c r="AL1215" s="1034"/>
      <c r="AM1215" s="1034"/>
      <c r="AN1215" s="1034"/>
      <c r="AO1215" s="1034"/>
      <c r="AP1215" s="1034"/>
      <c r="AQ1215" s="1034"/>
      <c r="AR1215" s="1034"/>
      <c r="AS1215" s="1034"/>
      <c r="AT1215" s="1034"/>
      <c r="AU1215" s="1034"/>
      <c r="AV1215" s="1034"/>
      <c r="AW1215" s="1034"/>
      <c r="AX1215" s="1034"/>
      <c r="AY1215" s="1034"/>
      <c r="AZ1215" s="1034"/>
      <c r="BA1215" s="1034"/>
      <c r="BB1215" s="1034"/>
      <c r="BC1215" s="1034"/>
      <c r="BD1215" s="1034"/>
      <c r="BE1215" s="1034"/>
      <c r="BF1215" s="1034"/>
      <c r="BG1215" s="1034"/>
      <c r="BH1215" s="1034"/>
    </row>
    <row r="1216" spans="1:60" s="2" customFormat="1">
      <c r="A1216" s="1148"/>
      <c r="B1216" s="1034"/>
      <c r="C1216" s="1034"/>
      <c r="D1216" s="1034"/>
      <c r="E1216" s="1034"/>
      <c r="F1216" s="1034"/>
      <c r="G1216" s="1034"/>
      <c r="H1216" s="1034"/>
      <c r="I1216" s="1034"/>
      <c r="J1216" s="1034"/>
      <c r="K1216" s="1034"/>
      <c r="L1216" s="1034"/>
      <c r="M1216" s="1034"/>
      <c r="N1216" s="1034"/>
      <c r="O1216" s="1034"/>
      <c r="P1216" s="1034"/>
      <c r="Q1216" s="1034"/>
      <c r="R1216" s="1034"/>
      <c r="S1216" s="1034"/>
      <c r="T1216" s="1034"/>
      <c r="U1216" s="1034"/>
      <c r="V1216" s="1034"/>
      <c r="W1216" s="1034"/>
      <c r="X1216" s="1034"/>
      <c r="Y1216" s="1034"/>
      <c r="Z1216" s="1034"/>
      <c r="AA1216" s="1034"/>
      <c r="AB1216" s="1034"/>
      <c r="AC1216" s="1034"/>
      <c r="AD1216" s="1034"/>
      <c r="AE1216" s="1034"/>
      <c r="AF1216" s="1034"/>
      <c r="AG1216" s="1034"/>
      <c r="AH1216" s="1034"/>
      <c r="AI1216" s="1034"/>
      <c r="AJ1216" s="1034"/>
      <c r="AK1216" s="1034"/>
      <c r="AL1216" s="1034"/>
      <c r="AM1216" s="1034"/>
      <c r="AN1216" s="1034"/>
      <c r="AO1216" s="1034"/>
      <c r="AP1216" s="1034"/>
      <c r="AQ1216" s="1034"/>
      <c r="AR1216" s="1034"/>
      <c r="AS1216" s="1034"/>
      <c r="AT1216" s="1034"/>
      <c r="AU1216" s="1034"/>
      <c r="AV1216" s="1034"/>
      <c r="AW1216" s="1034"/>
      <c r="AX1216" s="1034"/>
      <c r="AY1216" s="1034"/>
      <c r="AZ1216" s="1034"/>
      <c r="BA1216" s="1034"/>
      <c r="BB1216" s="1034"/>
      <c r="BC1216" s="1034"/>
      <c r="BD1216" s="1034"/>
      <c r="BE1216" s="1034"/>
      <c r="BF1216" s="1034"/>
      <c r="BG1216" s="1034"/>
      <c r="BH1216" s="1034"/>
    </row>
    <row r="1217" spans="1:60" s="2" customFormat="1">
      <c r="A1217" s="1148"/>
      <c r="B1217" s="1034"/>
      <c r="C1217" s="1034"/>
      <c r="D1217" s="1034"/>
      <c r="E1217" s="1034"/>
      <c r="F1217" s="1034"/>
      <c r="G1217" s="1034"/>
      <c r="H1217" s="1034"/>
      <c r="I1217" s="1034"/>
      <c r="J1217" s="1034"/>
      <c r="K1217" s="1034"/>
      <c r="L1217" s="1034"/>
      <c r="M1217" s="1034"/>
      <c r="N1217" s="1034"/>
      <c r="O1217" s="1034"/>
      <c r="P1217" s="1034"/>
      <c r="Q1217" s="1034"/>
      <c r="R1217" s="1034"/>
      <c r="S1217" s="1034"/>
      <c r="T1217" s="1034"/>
      <c r="U1217" s="1034"/>
      <c r="V1217" s="1034"/>
      <c r="W1217" s="1034"/>
      <c r="X1217" s="1034"/>
      <c r="Y1217" s="1034"/>
      <c r="Z1217" s="1034"/>
      <c r="AA1217" s="1034"/>
      <c r="AB1217" s="1034"/>
      <c r="AC1217" s="1034"/>
      <c r="AD1217" s="1034"/>
      <c r="AE1217" s="1034"/>
      <c r="AF1217" s="1034"/>
      <c r="AG1217" s="1034"/>
      <c r="AH1217" s="1034"/>
      <c r="AI1217" s="1034"/>
      <c r="AJ1217" s="1034"/>
      <c r="AK1217" s="1034"/>
      <c r="AL1217" s="1034"/>
      <c r="AM1217" s="1034"/>
      <c r="AN1217" s="1034"/>
      <c r="AO1217" s="1034"/>
      <c r="AP1217" s="1034"/>
      <c r="AQ1217" s="1034"/>
      <c r="AR1217" s="1034"/>
      <c r="AS1217" s="1034"/>
      <c r="AT1217" s="1034"/>
      <c r="AU1217" s="1034"/>
      <c r="AV1217" s="1034"/>
      <c r="AW1217" s="1034"/>
      <c r="AX1217" s="1034"/>
      <c r="AY1217" s="1034"/>
      <c r="AZ1217" s="1034"/>
      <c r="BA1217" s="1034"/>
      <c r="BB1217" s="1034"/>
      <c r="BC1217" s="1034"/>
      <c r="BD1217" s="1034"/>
      <c r="BE1217" s="1034"/>
      <c r="BF1217" s="1034"/>
      <c r="BG1217" s="1034"/>
      <c r="BH1217" s="1034"/>
    </row>
    <row r="1218" spans="1:60" s="2" customFormat="1">
      <c r="A1218" s="1148"/>
      <c r="B1218" s="1034"/>
      <c r="C1218" s="1034"/>
      <c r="D1218" s="1034"/>
      <c r="E1218" s="1034"/>
      <c r="F1218" s="1034"/>
      <c r="G1218" s="1034"/>
      <c r="H1218" s="1034"/>
      <c r="I1218" s="1034"/>
      <c r="J1218" s="1034"/>
      <c r="K1218" s="1034"/>
      <c r="L1218" s="1034"/>
      <c r="M1218" s="1034"/>
      <c r="N1218" s="1034"/>
      <c r="O1218" s="1034"/>
      <c r="P1218" s="1034"/>
      <c r="Q1218" s="1034"/>
      <c r="R1218" s="1034"/>
      <c r="S1218" s="1034"/>
      <c r="T1218" s="1034"/>
      <c r="U1218" s="1034"/>
      <c r="V1218" s="1034"/>
      <c r="W1218" s="1034"/>
      <c r="X1218" s="1034"/>
      <c r="Y1218" s="1034"/>
      <c r="Z1218" s="1034"/>
      <c r="AA1218" s="1034"/>
      <c r="AB1218" s="1034"/>
      <c r="AC1218" s="1034"/>
      <c r="AD1218" s="1034"/>
      <c r="AE1218" s="1034"/>
      <c r="AF1218" s="1034"/>
      <c r="AG1218" s="1034"/>
      <c r="AH1218" s="1034"/>
      <c r="AI1218" s="1034"/>
      <c r="AJ1218" s="1034"/>
      <c r="AK1218" s="1034"/>
      <c r="AL1218" s="1034"/>
      <c r="AM1218" s="1034"/>
      <c r="AN1218" s="1034"/>
      <c r="AO1218" s="1034"/>
      <c r="AP1218" s="1034"/>
      <c r="AQ1218" s="1034"/>
      <c r="AR1218" s="1034"/>
      <c r="AS1218" s="1034"/>
      <c r="AT1218" s="1034"/>
      <c r="AU1218" s="1034"/>
      <c r="AV1218" s="1034"/>
      <c r="AW1218" s="1034"/>
      <c r="AX1218" s="1034"/>
      <c r="AY1218" s="1034"/>
      <c r="AZ1218" s="1034"/>
      <c r="BA1218" s="1034"/>
      <c r="BB1218" s="1034"/>
      <c r="BC1218" s="1034"/>
      <c r="BD1218" s="1034"/>
      <c r="BE1218" s="1034"/>
      <c r="BF1218" s="1034"/>
      <c r="BG1218" s="1034"/>
      <c r="BH1218" s="1034"/>
    </row>
    <row r="1219" spans="1:60" s="2" customFormat="1">
      <c r="A1219" s="1148"/>
      <c r="B1219" s="1034"/>
      <c r="C1219" s="1034"/>
      <c r="D1219" s="1034"/>
      <c r="E1219" s="1034"/>
      <c r="F1219" s="1034"/>
      <c r="G1219" s="1034"/>
      <c r="H1219" s="1034"/>
      <c r="I1219" s="1034"/>
      <c r="J1219" s="1034"/>
      <c r="K1219" s="1034"/>
      <c r="L1219" s="1034"/>
      <c r="M1219" s="1034"/>
      <c r="N1219" s="1034"/>
      <c r="O1219" s="1034"/>
      <c r="P1219" s="1034"/>
      <c r="Q1219" s="1034"/>
      <c r="R1219" s="1034"/>
      <c r="S1219" s="1034"/>
      <c r="T1219" s="1034"/>
      <c r="U1219" s="1034"/>
      <c r="V1219" s="1034"/>
      <c r="W1219" s="1034"/>
      <c r="X1219" s="1034"/>
      <c r="Y1219" s="1034"/>
      <c r="Z1219" s="1034"/>
      <c r="AA1219" s="1034"/>
      <c r="AB1219" s="1034"/>
      <c r="AC1219" s="1034"/>
      <c r="AD1219" s="1034"/>
      <c r="AE1219" s="1034"/>
      <c r="AF1219" s="1034"/>
      <c r="AG1219" s="1034"/>
      <c r="AH1219" s="1034"/>
      <c r="AI1219" s="1034"/>
      <c r="AJ1219" s="1034"/>
      <c r="AK1219" s="1034"/>
      <c r="AL1219" s="1034"/>
      <c r="AM1219" s="1034"/>
      <c r="AN1219" s="1034"/>
      <c r="AO1219" s="1034"/>
      <c r="AP1219" s="1034"/>
      <c r="AQ1219" s="1034"/>
      <c r="AR1219" s="1034"/>
      <c r="AS1219" s="1034"/>
      <c r="AT1219" s="1034"/>
      <c r="AU1219" s="1034"/>
      <c r="AV1219" s="1034"/>
      <c r="AW1219" s="1034"/>
      <c r="AX1219" s="1034"/>
      <c r="AY1219" s="1034"/>
      <c r="AZ1219" s="1034"/>
      <c r="BA1219" s="1034"/>
      <c r="BB1219" s="1034"/>
      <c r="BC1219" s="1034"/>
      <c r="BD1219" s="1034"/>
      <c r="BE1219" s="1034"/>
      <c r="BF1219" s="1034"/>
      <c r="BG1219" s="1034"/>
      <c r="BH1219" s="1034"/>
    </row>
    <row r="1220" spans="1:60" s="2" customFormat="1">
      <c r="A1220" s="1148"/>
      <c r="B1220" s="1034"/>
      <c r="C1220" s="1034"/>
      <c r="D1220" s="1034"/>
      <c r="E1220" s="1034"/>
      <c r="F1220" s="1034"/>
      <c r="G1220" s="1034"/>
      <c r="H1220" s="1034"/>
      <c r="I1220" s="1034"/>
      <c r="J1220" s="1034"/>
      <c r="K1220" s="1034"/>
      <c r="L1220" s="1034"/>
      <c r="M1220" s="1034"/>
      <c r="N1220" s="1034"/>
      <c r="O1220" s="1034"/>
      <c r="P1220" s="1034"/>
      <c r="Q1220" s="1034"/>
      <c r="R1220" s="1034"/>
      <c r="S1220" s="1034"/>
      <c r="T1220" s="1034"/>
      <c r="U1220" s="1034"/>
      <c r="V1220" s="1034"/>
      <c r="W1220" s="1034"/>
      <c r="X1220" s="1034"/>
      <c r="Y1220" s="1034"/>
      <c r="Z1220" s="1034"/>
      <c r="AA1220" s="1034"/>
      <c r="AB1220" s="1034"/>
      <c r="AC1220" s="1034"/>
      <c r="AD1220" s="1034"/>
      <c r="AE1220" s="1034"/>
      <c r="AF1220" s="1034"/>
      <c r="AG1220" s="1034"/>
      <c r="AH1220" s="1034"/>
      <c r="AI1220" s="1034"/>
      <c r="AJ1220" s="1034"/>
      <c r="AK1220" s="1034"/>
      <c r="AL1220" s="1034"/>
      <c r="AM1220" s="1034"/>
      <c r="AN1220" s="1034"/>
      <c r="AO1220" s="1034"/>
      <c r="AP1220" s="1034"/>
      <c r="AQ1220" s="1034"/>
      <c r="AR1220" s="1034"/>
      <c r="AS1220" s="1034"/>
      <c r="AT1220" s="1034"/>
      <c r="AU1220" s="1034"/>
      <c r="AV1220" s="1034"/>
      <c r="AW1220" s="1034"/>
      <c r="AX1220" s="1034"/>
      <c r="AY1220" s="1034"/>
      <c r="AZ1220" s="1034"/>
      <c r="BA1220" s="1034"/>
      <c r="BB1220" s="1034"/>
      <c r="BC1220" s="1034"/>
      <c r="BD1220" s="1034"/>
      <c r="BE1220" s="1034"/>
      <c r="BF1220" s="1034"/>
      <c r="BG1220" s="1034"/>
      <c r="BH1220" s="1034"/>
    </row>
    <row r="1221" spans="1:60" s="2" customFormat="1">
      <c r="A1221" s="1148"/>
      <c r="B1221" s="1034"/>
      <c r="C1221" s="1034"/>
      <c r="D1221" s="1034"/>
      <c r="E1221" s="1034"/>
      <c r="F1221" s="1034"/>
      <c r="G1221" s="1034"/>
      <c r="H1221" s="1034"/>
      <c r="I1221" s="1034"/>
      <c r="J1221" s="1034"/>
      <c r="K1221" s="1034"/>
      <c r="L1221" s="1034"/>
      <c r="M1221" s="1034"/>
      <c r="N1221" s="1034"/>
      <c r="O1221" s="1034"/>
      <c r="P1221" s="1034"/>
      <c r="Q1221" s="1034"/>
      <c r="R1221" s="1034"/>
      <c r="S1221" s="1034"/>
      <c r="T1221" s="1034"/>
      <c r="U1221" s="1034"/>
      <c r="V1221" s="1034"/>
      <c r="W1221" s="1034"/>
      <c r="X1221" s="1034"/>
      <c r="Y1221" s="1034"/>
      <c r="Z1221" s="1034"/>
      <c r="AA1221" s="1034"/>
      <c r="AB1221" s="1034"/>
      <c r="AC1221" s="1034"/>
      <c r="AD1221" s="1034"/>
      <c r="AE1221" s="1034"/>
      <c r="AF1221" s="1034"/>
      <c r="AG1221" s="1034"/>
      <c r="AH1221" s="1034"/>
      <c r="AI1221" s="1034"/>
      <c r="AJ1221" s="1034"/>
      <c r="AK1221" s="1034"/>
      <c r="AL1221" s="1034"/>
      <c r="AM1221" s="1034"/>
      <c r="AN1221" s="1034"/>
      <c r="AO1221" s="1034"/>
      <c r="AP1221" s="1034"/>
      <c r="AQ1221" s="1034"/>
      <c r="AR1221" s="1034"/>
      <c r="AS1221" s="1034"/>
      <c r="AT1221" s="1034"/>
      <c r="AU1221" s="1034"/>
      <c r="AV1221" s="1034"/>
      <c r="AW1221" s="1034"/>
      <c r="AX1221" s="1034"/>
      <c r="AY1221" s="1034"/>
      <c r="AZ1221" s="1034"/>
      <c r="BA1221" s="1034"/>
      <c r="BB1221" s="1034"/>
      <c r="BC1221" s="1034"/>
      <c r="BD1221" s="1034"/>
      <c r="BE1221" s="1034"/>
      <c r="BF1221" s="1034"/>
      <c r="BG1221" s="1034"/>
      <c r="BH1221" s="1034"/>
    </row>
    <row r="1222" spans="1:60" s="2" customFormat="1">
      <c r="A1222" s="1148"/>
      <c r="B1222" s="1034"/>
      <c r="C1222" s="1034"/>
      <c r="D1222" s="1034"/>
      <c r="E1222" s="1034"/>
      <c r="F1222" s="1034"/>
      <c r="G1222" s="1034"/>
      <c r="H1222" s="1034"/>
      <c r="I1222" s="1034"/>
      <c r="J1222" s="1034"/>
      <c r="K1222" s="1034"/>
      <c r="L1222" s="1034"/>
      <c r="M1222" s="1034"/>
      <c r="N1222" s="1034"/>
      <c r="O1222" s="1034"/>
      <c r="P1222" s="1034"/>
      <c r="Q1222" s="1034"/>
      <c r="R1222" s="1034"/>
      <c r="S1222" s="1034"/>
      <c r="T1222" s="1034"/>
      <c r="U1222" s="1034"/>
      <c r="V1222" s="1034"/>
      <c r="W1222" s="1034"/>
      <c r="X1222" s="1034"/>
      <c r="Y1222" s="1034"/>
      <c r="Z1222" s="1034"/>
      <c r="AA1222" s="1034"/>
      <c r="AB1222" s="1034"/>
      <c r="AC1222" s="1034"/>
      <c r="AD1222" s="1034"/>
      <c r="AE1222" s="1034"/>
      <c r="AF1222" s="1034"/>
      <c r="AG1222" s="1034"/>
      <c r="AH1222" s="1034"/>
      <c r="AI1222" s="1034"/>
      <c r="AJ1222" s="1034"/>
      <c r="AK1222" s="1034"/>
      <c r="AL1222" s="1034"/>
      <c r="AM1222" s="1034"/>
      <c r="AN1222" s="1034"/>
      <c r="AO1222" s="1034"/>
      <c r="AP1222" s="1034"/>
      <c r="AQ1222" s="1034"/>
      <c r="AR1222" s="1034"/>
      <c r="AS1222" s="1034"/>
      <c r="AT1222" s="1034"/>
      <c r="AU1222" s="1034"/>
      <c r="AV1222" s="1034"/>
      <c r="AW1222" s="1034"/>
      <c r="AX1222" s="1034"/>
      <c r="AY1222" s="1034"/>
      <c r="AZ1222" s="1034"/>
      <c r="BA1222" s="1034"/>
      <c r="BB1222" s="1034"/>
      <c r="BC1222" s="1034"/>
      <c r="BD1222" s="1034"/>
      <c r="BE1222" s="1034"/>
      <c r="BF1222" s="1034"/>
      <c r="BG1222" s="1034"/>
      <c r="BH1222" s="1034"/>
    </row>
    <row r="1223" spans="1:60" s="2" customFormat="1">
      <c r="A1223" s="1148"/>
      <c r="B1223" s="1034"/>
      <c r="C1223" s="1034"/>
      <c r="D1223" s="1034"/>
      <c r="E1223" s="1034"/>
      <c r="F1223" s="1034"/>
      <c r="G1223" s="1034"/>
      <c r="H1223" s="1034"/>
      <c r="I1223" s="1034"/>
      <c r="J1223" s="1034"/>
      <c r="K1223" s="1034"/>
      <c r="L1223" s="1034"/>
      <c r="M1223" s="1034"/>
      <c r="N1223" s="1034"/>
      <c r="O1223" s="1034"/>
      <c r="P1223" s="1034"/>
      <c r="Q1223" s="1034"/>
      <c r="R1223" s="1034"/>
      <c r="S1223" s="1034"/>
      <c r="T1223" s="1034"/>
      <c r="U1223" s="1034"/>
      <c r="V1223" s="1034"/>
      <c r="W1223" s="1034"/>
      <c r="X1223" s="1034"/>
      <c r="Y1223" s="1034"/>
      <c r="Z1223" s="1034"/>
      <c r="AA1223" s="1034"/>
      <c r="AB1223" s="1034"/>
      <c r="AC1223" s="1034"/>
      <c r="AD1223" s="1034"/>
      <c r="AE1223" s="1034"/>
      <c r="AF1223" s="1034"/>
      <c r="AG1223" s="1034"/>
      <c r="AH1223" s="1034"/>
      <c r="AI1223" s="1034"/>
      <c r="AJ1223" s="1034"/>
      <c r="AK1223" s="1034"/>
      <c r="AL1223" s="1034"/>
      <c r="AM1223" s="1034"/>
      <c r="AN1223" s="1034"/>
      <c r="AO1223" s="1034"/>
      <c r="AP1223" s="1034"/>
      <c r="AQ1223" s="1034"/>
      <c r="AR1223" s="1034"/>
      <c r="AS1223" s="1034"/>
      <c r="AT1223" s="1034"/>
      <c r="AU1223" s="1034"/>
      <c r="AV1223" s="1034"/>
      <c r="AW1223" s="1034"/>
      <c r="AX1223" s="1034"/>
      <c r="AY1223" s="1034"/>
      <c r="AZ1223" s="1034"/>
      <c r="BA1223" s="1034"/>
      <c r="BB1223" s="1034"/>
      <c r="BC1223" s="1034"/>
      <c r="BD1223" s="1034"/>
      <c r="BE1223" s="1034"/>
      <c r="BF1223" s="1034"/>
      <c r="BG1223" s="1034"/>
      <c r="BH1223" s="1034"/>
    </row>
    <row r="1224" spans="1:60" s="2" customFormat="1">
      <c r="A1224" s="1148"/>
      <c r="B1224" s="1034"/>
      <c r="C1224" s="1034"/>
      <c r="D1224" s="1034"/>
      <c r="E1224" s="1034"/>
      <c r="F1224" s="1034"/>
      <c r="G1224" s="1034"/>
      <c r="H1224" s="1034"/>
      <c r="I1224" s="1034"/>
      <c r="J1224" s="1034"/>
      <c r="K1224" s="1034"/>
      <c r="L1224" s="1034"/>
      <c r="M1224" s="1034"/>
      <c r="N1224" s="1034"/>
      <c r="O1224" s="1034"/>
      <c r="P1224" s="1034"/>
      <c r="Q1224" s="1034"/>
      <c r="R1224" s="1034"/>
      <c r="S1224" s="1034"/>
      <c r="T1224" s="1034"/>
      <c r="U1224" s="1034"/>
      <c r="V1224" s="1034"/>
      <c r="W1224" s="1034"/>
      <c r="X1224" s="1034"/>
      <c r="Y1224" s="1034"/>
      <c r="Z1224" s="1034"/>
      <c r="AA1224" s="1034"/>
      <c r="AB1224" s="1034"/>
      <c r="AC1224" s="1034"/>
      <c r="AD1224" s="1034"/>
      <c r="AE1224" s="1034"/>
      <c r="AF1224" s="1034"/>
      <c r="AG1224" s="1034"/>
      <c r="AH1224" s="1034"/>
      <c r="AI1224" s="1034"/>
      <c r="AJ1224" s="1034"/>
      <c r="AK1224" s="1034"/>
      <c r="AL1224" s="1034"/>
      <c r="AM1224" s="1034"/>
      <c r="AN1224" s="1034"/>
      <c r="AO1224" s="1034"/>
      <c r="AP1224" s="1034"/>
      <c r="AQ1224" s="1034"/>
      <c r="AR1224" s="1034"/>
      <c r="AS1224" s="1034"/>
      <c r="AT1224" s="1034"/>
      <c r="AU1224" s="1034"/>
      <c r="AV1224" s="1034"/>
      <c r="AW1224" s="1034"/>
      <c r="AX1224" s="1034"/>
      <c r="AY1224" s="1034"/>
      <c r="AZ1224" s="1034"/>
      <c r="BA1224" s="1034"/>
      <c r="BB1224" s="1034"/>
      <c r="BC1224" s="1034"/>
      <c r="BD1224" s="1034"/>
      <c r="BE1224" s="1034"/>
      <c r="BF1224" s="1034"/>
      <c r="BG1224" s="1034"/>
      <c r="BH1224" s="1034"/>
    </row>
    <row r="1225" spans="1:60" s="2" customFormat="1">
      <c r="A1225" s="1148"/>
      <c r="B1225" s="1034"/>
      <c r="C1225" s="1034"/>
      <c r="D1225" s="1034"/>
      <c r="E1225" s="1034"/>
      <c r="F1225" s="1034"/>
      <c r="G1225" s="1034"/>
      <c r="H1225" s="1034"/>
      <c r="I1225" s="1034"/>
      <c r="J1225" s="1034"/>
      <c r="K1225" s="1034"/>
      <c r="L1225" s="1034"/>
      <c r="M1225" s="1034"/>
      <c r="N1225" s="1034"/>
      <c r="O1225" s="1034"/>
      <c r="P1225" s="1034"/>
      <c r="Q1225" s="1034"/>
      <c r="R1225" s="1034"/>
      <c r="S1225" s="1034"/>
      <c r="T1225" s="1034"/>
      <c r="U1225" s="1034"/>
      <c r="V1225" s="1034"/>
      <c r="W1225" s="1034"/>
      <c r="X1225" s="1034"/>
      <c r="Y1225" s="1034"/>
      <c r="Z1225" s="1034"/>
      <c r="AA1225" s="1034"/>
      <c r="AB1225" s="1034"/>
      <c r="AC1225" s="1034"/>
      <c r="AD1225" s="1034"/>
      <c r="AE1225" s="1034"/>
      <c r="AF1225" s="1034"/>
      <c r="AG1225" s="1034"/>
      <c r="AH1225" s="1034"/>
      <c r="AI1225" s="1034"/>
      <c r="AJ1225" s="1034"/>
      <c r="AK1225" s="1034"/>
      <c r="AL1225" s="1034"/>
      <c r="AM1225" s="1034"/>
      <c r="AN1225" s="1034"/>
      <c r="AO1225" s="1034"/>
      <c r="AP1225" s="1034"/>
      <c r="AQ1225" s="1034"/>
      <c r="AR1225" s="1034"/>
      <c r="AS1225" s="1034"/>
      <c r="AT1225" s="1034"/>
      <c r="AU1225" s="1034"/>
      <c r="AV1225" s="1034"/>
      <c r="AW1225" s="1034"/>
      <c r="AX1225" s="1034"/>
      <c r="AY1225" s="1034"/>
      <c r="AZ1225" s="1034"/>
      <c r="BA1225" s="1034"/>
      <c r="BB1225" s="1034"/>
      <c r="BC1225" s="1034"/>
      <c r="BD1225" s="1034"/>
      <c r="BE1225" s="1034"/>
      <c r="BF1225" s="1034"/>
      <c r="BG1225" s="1034"/>
      <c r="BH1225" s="1034"/>
    </row>
    <row r="1226" spans="1:60" s="2" customFormat="1">
      <c r="A1226" s="1148"/>
      <c r="B1226" s="1034"/>
      <c r="C1226" s="1034"/>
      <c r="D1226" s="1034"/>
      <c r="E1226" s="1034"/>
      <c r="F1226" s="1034"/>
      <c r="G1226" s="1034"/>
      <c r="H1226" s="1034"/>
      <c r="I1226" s="1034"/>
      <c r="J1226" s="1034"/>
      <c r="K1226" s="1034"/>
      <c r="L1226" s="1034"/>
      <c r="M1226" s="1034"/>
      <c r="N1226" s="1034"/>
      <c r="O1226" s="1034"/>
      <c r="P1226" s="1034"/>
      <c r="Q1226" s="1034"/>
      <c r="R1226" s="1034"/>
      <c r="S1226" s="1034"/>
      <c r="T1226" s="1034"/>
      <c r="U1226" s="1034"/>
      <c r="V1226" s="1034"/>
      <c r="W1226" s="1034"/>
      <c r="X1226" s="1034"/>
      <c r="Y1226" s="1034"/>
      <c r="Z1226" s="1034"/>
      <c r="AA1226" s="1034"/>
      <c r="AB1226" s="1034"/>
      <c r="AC1226" s="1034"/>
      <c r="AD1226" s="1034"/>
      <c r="AE1226" s="1034"/>
      <c r="AF1226" s="1034"/>
      <c r="AG1226" s="1034"/>
      <c r="AH1226" s="1034"/>
      <c r="AI1226" s="1034"/>
      <c r="AJ1226" s="1034"/>
      <c r="AK1226" s="1034"/>
      <c r="AL1226" s="1034"/>
      <c r="AM1226" s="1034"/>
      <c r="AN1226" s="1034"/>
      <c r="AO1226" s="1034"/>
      <c r="AP1226" s="1034"/>
      <c r="AQ1226" s="1034"/>
      <c r="AR1226" s="1034"/>
      <c r="AS1226" s="1034"/>
      <c r="AT1226" s="1034"/>
      <c r="AU1226" s="1034"/>
      <c r="AV1226" s="1034"/>
      <c r="AW1226" s="1034"/>
      <c r="AX1226" s="1034"/>
      <c r="AY1226" s="1034"/>
      <c r="AZ1226" s="1034"/>
      <c r="BA1226" s="1034"/>
      <c r="BB1226" s="1034"/>
      <c r="BC1226" s="1034"/>
      <c r="BD1226" s="1034"/>
      <c r="BE1226" s="1034"/>
      <c r="BF1226" s="1034"/>
      <c r="BG1226" s="1034"/>
      <c r="BH1226" s="1034"/>
    </row>
    <row r="1227" spans="1:60" s="2" customFormat="1">
      <c r="A1227" s="1148"/>
      <c r="B1227" s="1034"/>
      <c r="C1227" s="1034"/>
      <c r="D1227" s="1034"/>
      <c r="E1227" s="1034"/>
      <c r="F1227" s="1034"/>
      <c r="G1227" s="1034"/>
      <c r="H1227" s="1034"/>
      <c r="I1227" s="1034"/>
      <c r="J1227" s="1034"/>
      <c r="K1227" s="1034"/>
      <c r="L1227" s="1034"/>
      <c r="M1227" s="1034"/>
      <c r="N1227" s="1034"/>
      <c r="O1227" s="1034"/>
      <c r="P1227" s="1034"/>
      <c r="Q1227" s="1034"/>
      <c r="R1227" s="1034"/>
      <c r="S1227" s="1034"/>
      <c r="T1227" s="1034"/>
      <c r="U1227" s="1034"/>
      <c r="V1227" s="1034"/>
      <c r="W1227" s="1034"/>
      <c r="X1227" s="1034"/>
      <c r="Y1227" s="1034"/>
      <c r="Z1227" s="1034"/>
      <c r="AA1227" s="1034"/>
      <c r="AB1227" s="1034"/>
      <c r="AC1227" s="1034"/>
      <c r="AD1227" s="1034"/>
      <c r="AE1227" s="1034"/>
      <c r="AF1227" s="1034"/>
      <c r="AG1227" s="1034"/>
      <c r="AH1227" s="1034"/>
      <c r="AI1227" s="1034"/>
      <c r="AJ1227" s="1034"/>
      <c r="AK1227" s="1034"/>
      <c r="AL1227" s="1034"/>
      <c r="AM1227" s="1034"/>
      <c r="AN1227" s="1034"/>
      <c r="AO1227" s="1034"/>
      <c r="AP1227" s="1034"/>
      <c r="AQ1227" s="1034"/>
      <c r="AR1227" s="1034"/>
      <c r="AS1227" s="1034"/>
      <c r="AT1227" s="1034"/>
      <c r="AU1227" s="1034"/>
      <c r="AV1227" s="1034"/>
      <c r="AW1227" s="1034"/>
      <c r="AX1227" s="1034"/>
      <c r="AY1227" s="1034"/>
      <c r="AZ1227" s="1034"/>
      <c r="BA1227" s="1034"/>
      <c r="BB1227" s="1034"/>
      <c r="BC1227" s="1034"/>
      <c r="BD1227" s="1034"/>
      <c r="BE1227" s="1034"/>
      <c r="BF1227" s="1034"/>
      <c r="BG1227" s="1034"/>
      <c r="BH1227" s="1034"/>
    </row>
    <row r="1228" spans="1:60" s="2" customFormat="1">
      <c r="A1228" s="1148"/>
      <c r="B1228" s="1034"/>
      <c r="C1228" s="1034"/>
      <c r="D1228" s="1034"/>
      <c r="E1228" s="1034"/>
      <c r="F1228" s="1034"/>
      <c r="G1228" s="1034"/>
      <c r="H1228" s="1034"/>
      <c r="I1228" s="1034"/>
      <c r="J1228" s="1034"/>
      <c r="K1228" s="1034"/>
      <c r="L1228" s="1034"/>
      <c r="M1228" s="1034"/>
      <c r="N1228" s="1034"/>
      <c r="O1228" s="1034"/>
      <c r="P1228" s="1034"/>
      <c r="Q1228" s="1034"/>
      <c r="R1228" s="1034"/>
      <c r="S1228" s="1034"/>
      <c r="T1228" s="1034"/>
      <c r="U1228" s="1034"/>
      <c r="V1228" s="1034"/>
      <c r="W1228" s="1034"/>
      <c r="X1228" s="1034"/>
      <c r="Y1228" s="1034"/>
      <c r="Z1228" s="1034"/>
      <c r="AA1228" s="1034"/>
      <c r="AB1228" s="1034"/>
      <c r="AC1228" s="1034"/>
      <c r="AD1228" s="1034"/>
      <c r="AE1228" s="1034"/>
      <c r="AF1228" s="1034"/>
      <c r="AG1228" s="1034"/>
      <c r="AH1228" s="1034"/>
      <c r="AI1228" s="1034"/>
      <c r="AJ1228" s="1034"/>
      <c r="AK1228" s="1034"/>
      <c r="AL1228" s="1034"/>
      <c r="AM1228" s="1034"/>
      <c r="AN1228" s="1034"/>
      <c r="AO1228" s="1034"/>
      <c r="AP1228" s="1034"/>
      <c r="AQ1228" s="1034"/>
      <c r="AR1228" s="1034"/>
      <c r="AS1228" s="1034"/>
      <c r="AT1228" s="1034"/>
      <c r="AU1228" s="1034"/>
      <c r="AV1228" s="1034"/>
      <c r="AW1228" s="1034"/>
      <c r="AX1228" s="1034"/>
      <c r="AY1228" s="1034"/>
      <c r="AZ1228" s="1034"/>
      <c r="BA1228" s="1034"/>
      <c r="BB1228" s="1034"/>
      <c r="BC1228" s="1034"/>
      <c r="BD1228" s="1034"/>
      <c r="BE1228" s="1034"/>
      <c r="BF1228" s="1034"/>
      <c r="BG1228" s="1034"/>
      <c r="BH1228" s="1034"/>
    </row>
    <row r="1229" spans="1:60" s="2" customFormat="1">
      <c r="A1229" s="1148"/>
      <c r="B1229" s="1034"/>
      <c r="C1229" s="1034"/>
      <c r="D1229" s="1034"/>
      <c r="E1229" s="1034"/>
      <c r="F1229" s="1034"/>
      <c r="G1229" s="1034"/>
      <c r="H1229" s="1034"/>
      <c r="I1229" s="1034"/>
      <c r="J1229" s="1034"/>
      <c r="K1229" s="1034"/>
      <c r="L1229" s="1034"/>
      <c r="M1229" s="1034"/>
      <c r="N1229" s="1034"/>
      <c r="O1229" s="1034"/>
      <c r="P1229" s="1034"/>
      <c r="Q1229" s="1034"/>
      <c r="R1229" s="1034"/>
      <c r="S1229" s="1034"/>
      <c r="T1229" s="1034"/>
      <c r="U1229" s="1034"/>
      <c r="V1229" s="1034"/>
      <c r="W1229" s="1034"/>
      <c r="X1229" s="1034"/>
      <c r="Y1229" s="1034"/>
      <c r="Z1229" s="1034"/>
      <c r="AA1229" s="1034"/>
      <c r="AB1229" s="1034"/>
      <c r="AC1229" s="1034"/>
      <c r="AD1229" s="1034"/>
      <c r="AE1229" s="1034"/>
      <c r="AF1229" s="1034"/>
      <c r="AG1229" s="1034"/>
      <c r="AH1229" s="1034"/>
      <c r="AI1229" s="1034"/>
      <c r="AJ1229" s="1034"/>
      <c r="AK1229" s="1034"/>
      <c r="AL1229" s="1034"/>
      <c r="AM1229" s="1034"/>
      <c r="AN1229" s="1034"/>
      <c r="AO1229" s="1034"/>
      <c r="AP1229" s="1034"/>
      <c r="AQ1229" s="1034"/>
      <c r="AR1229" s="1034"/>
      <c r="AS1229" s="1034"/>
      <c r="AT1229" s="1034"/>
      <c r="AU1229" s="1034"/>
      <c r="AV1229" s="1034"/>
      <c r="AW1229" s="1034"/>
      <c r="AX1229" s="1034"/>
      <c r="AY1229" s="1034"/>
      <c r="AZ1229" s="1034"/>
      <c r="BA1229" s="1034"/>
      <c r="BB1229" s="1034"/>
      <c r="BC1229" s="1034"/>
      <c r="BD1229" s="1034"/>
      <c r="BE1229" s="1034"/>
      <c r="BF1229" s="1034"/>
      <c r="BG1229" s="1034"/>
      <c r="BH1229" s="1034"/>
    </row>
    <row r="1230" spans="1:60" s="2" customFormat="1">
      <c r="A1230" s="1148"/>
      <c r="B1230" s="1034"/>
      <c r="C1230" s="1034"/>
      <c r="D1230" s="1034"/>
      <c r="E1230" s="1034"/>
      <c r="F1230" s="1034"/>
      <c r="G1230" s="1034"/>
      <c r="H1230" s="1034"/>
      <c r="I1230" s="1034"/>
      <c r="J1230" s="1034"/>
      <c r="K1230" s="1034"/>
      <c r="L1230" s="1034"/>
      <c r="M1230" s="1034"/>
      <c r="N1230" s="1034"/>
      <c r="O1230" s="1034"/>
      <c r="P1230" s="1034"/>
      <c r="Q1230" s="1034"/>
      <c r="R1230" s="1034"/>
      <c r="S1230" s="1034"/>
      <c r="T1230" s="1034"/>
      <c r="U1230" s="1034"/>
      <c r="V1230" s="1034"/>
      <c r="W1230" s="1034"/>
      <c r="X1230" s="1034"/>
      <c r="Y1230" s="1034"/>
      <c r="Z1230" s="1034"/>
      <c r="AA1230" s="1034"/>
      <c r="AB1230" s="1034"/>
      <c r="AC1230" s="1034"/>
      <c r="AD1230" s="1034"/>
      <c r="AE1230" s="1034"/>
      <c r="AF1230" s="1034"/>
      <c r="AG1230" s="1034"/>
      <c r="AH1230" s="1034"/>
      <c r="AI1230" s="1034"/>
      <c r="AJ1230" s="1034"/>
      <c r="AK1230" s="1034"/>
      <c r="AL1230" s="1034"/>
      <c r="AM1230" s="1034"/>
      <c r="AN1230" s="1034"/>
      <c r="AO1230" s="1034"/>
      <c r="AP1230" s="1034"/>
      <c r="AQ1230" s="1034"/>
      <c r="AR1230" s="1034"/>
      <c r="AS1230" s="1034"/>
      <c r="AT1230" s="1034"/>
      <c r="AU1230" s="1034"/>
      <c r="AV1230" s="1034"/>
      <c r="AW1230" s="1034"/>
      <c r="AX1230" s="1034"/>
      <c r="AY1230" s="1034"/>
      <c r="AZ1230" s="1034"/>
      <c r="BA1230" s="1034"/>
      <c r="BB1230" s="1034"/>
      <c r="BC1230" s="1034"/>
      <c r="BD1230" s="1034"/>
      <c r="BE1230" s="1034"/>
      <c r="BF1230" s="1034"/>
      <c r="BG1230" s="1034"/>
      <c r="BH1230" s="1034"/>
    </row>
    <row r="1231" spans="1:60" s="2" customFormat="1">
      <c r="A1231" s="1148"/>
      <c r="B1231" s="1034"/>
      <c r="C1231" s="1034"/>
      <c r="D1231" s="1034"/>
      <c r="E1231" s="1034"/>
      <c r="F1231" s="1034"/>
      <c r="G1231" s="1034"/>
      <c r="H1231" s="1034"/>
      <c r="I1231" s="1034"/>
      <c r="J1231" s="1034"/>
      <c r="K1231" s="1034"/>
      <c r="L1231" s="1034"/>
      <c r="M1231" s="1034"/>
      <c r="N1231" s="1034"/>
      <c r="O1231" s="1034"/>
      <c r="P1231" s="1034"/>
      <c r="Q1231" s="1034"/>
      <c r="R1231" s="1034"/>
      <c r="S1231" s="1034"/>
      <c r="T1231" s="1034"/>
      <c r="U1231" s="1034"/>
      <c r="V1231" s="1034"/>
      <c r="W1231" s="1034"/>
      <c r="X1231" s="1034"/>
      <c r="Y1231" s="1034"/>
      <c r="Z1231" s="1034"/>
      <c r="AA1231" s="1034"/>
      <c r="AB1231" s="1034"/>
      <c r="AC1231" s="1034"/>
      <c r="AD1231" s="1034"/>
      <c r="AE1231" s="1034"/>
      <c r="AF1231" s="1034"/>
      <c r="AG1231" s="1034"/>
      <c r="AH1231" s="1034"/>
      <c r="AI1231" s="1034"/>
      <c r="AJ1231" s="1034"/>
      <c r="AK1231" s="1034"/>
      <c r="AL1231" s="1034"/>
      <c r="AM1231" s="1034"/>
      <c r="AN1231" s="1034"/>
      <c r="AO1231" s="1034"/>
      <c r="AP1231" s="1034"/>
      <c r="AQ1231" s="1034"/>
      <c r="AR1231" s="1034"/>
      <c r="AS1231" s="1034"/>
      <c r="AT1231" s="1034"/>
      <c r="AU1231" s="1034"/>
      <c r="AV1231" s="1034"/>
      <c r="AW1231" s="1034"/>
      <c r="AX1231" s="1034"/>
      <c r="AY1231" s="1034"/>
      <c r="AZ1231" s="1034"/>
      <c r="BA1231" s="1034"/>
      <c r="BB1231" s="1034"/>
      <c r="BC1231" s="1034"/>
      <c r="BD1231" s="1034"/>
      <c r="BE1231" s="1034"/>
      <c r="BF1231" s="1034"/>
      <c r="BG1231" s="1034"/>
      <c r="BH1231" s="1034"/>
    </row>
    <row r="1232" spans="1:60" s="2" customFormat="1">
      <c r="A1232" s="1148"/>
      <c r="B1232" s="1034"/>
      <c r="C1232" s="1034"/>
      <c r="D1232" s="1034"/>
      <c r="E1232" s="1034"/>
      <c r="F1232" s="1034"/>
      <c r="G1232" s="1034"/>
      <c r="H1232" s="1034"/>
      <c r="I1232" s="1034"/>
      <c r="J1232" s="1034"/>
      <c r="K1232" s="1034"/>
      <c r="L1232" s="1034"/>
      <c r="M1232" s="1034"/>
      <c r="N1232" s="1034"/>
      <c r="O1232" s="1034"/>
      <c r="P1232" s="1034"/>
      <c r="Q1232" s="1034"/>
      <c r="R1232" s="1034"/>
      <c r="S1232" s="1034"/>
      <c r="T1232" s="1034"/>
      <c r="U1232" s="1034"/>
      <c r="V1232" s="1034"/>
      <c r="W1232" s="1034"/>
      <c r="X1232" s="1034"/>
      <c r="Y1232" s="1034"/>
      <c r="Z1232" s="1034"/>
      <c r="AA1232" s="1034"/>
      <c r="AB1232" s="1034"/>
      <c r="AC1232" s="1034"/>
      <c r="AD1232" s="1034"/>
      <c r="AE1232" s="1034"/>
      <c r="AF1232" s="1034"/>
      <c r="AG1232" s="1034"/>
      <c r="AH1232" s="1034"/>
      <c r="AI1232" s="1034"/>
      <c r="AJ1232" s="1034"/>
      <c r="AK1232" s="1034"/>
      <c r="AL1232" s="1034"/>
      <c r="AM1232" s="1034"/>
      <c r="AN1232" s="1034"/>
      <c r="AO1232" s="1034"/>
      <c r="AP1232" s="1034"/>
      <c r="AQ1232" s="1034"/>
      <c r="AR1232" s="1034"/>
      <c r="AS1232" s="1034"/>
      <c r="AT1232" s="1034"/>
      <c r="AU1232" s="1034"/>
      <c r="AV1232" s="1034"/>
      <c r="AW1232" s="1034"/>
      <c r="AX1232" s="1034"/>
      <c r="AY1232" s="1034"/>
      <c r="AZ1232" s="1034"/>
      <c r="BA1232" s="1034"/>
      <c r="BB1232" s="1034"/>
      <c r="BC1232" s="1034"/>
      <c r="BD1232" s="1034"/>
      <c r="BE1232" s="1034"/>
      <c r="BF1232" s="1034"/>
      <c r="BG1232" s="1034"/>
      <c r="BH1232" s="1034"/>
    </row>
    <row r="1233" spans="1:60" s="2" customFormat="1">
      <c r="A1233" s="1148"/>
      <c r="B1233" s="1034"/>
      <c r="C1233" s="1034"/>
      <c r="D1233" s="1034"/>
      <c r="E1233" s="1034"/>
      <c r="F1233" s="1034"/>
      <c r="G1233" s="1034"/>
      <c r="H1233" s="1034"/>
      <c r="I1233" s="1034"/>
      <c r="J1233" s="1034"/>
      <c r="K1233" s="1034"/>
      <c r="L1233" s="1034"/>
      <c r="M1233" s="1034"/>
      <c r="N1233" s="1034"/>
      <c r="O1233" s="1034"/>
      <c r="P1233" s="1034"/>
      <c r="Q1233" s="1034"/>
      <c r="R1233" s="1034"/>
      <c r="S1233" s="1034"/>
      <c r="T1233" s="1034"/>
      <c r="U1233" s="1034"/>
      <c r="V1233" s="1034"/>
      <c r="W1233" s="1034"/>
      <c r="X1233" s="1034"/>
      <c r="Y1233" s="1034"/>
      <c r="Z1233" s="1034"/>
      <c r="AA1233" s="1034"/>
      <c r="AB1233" s="1034"/>
      <c r="AC1233" s="1034"/>
      <c r="AD1233" s="1034"/>
      <c r="AE1233" s="1034"/>
      <c r="AF1233" s="1034"/>
      <c r="AG1233" s="1034"/>
      <c r="AH1233" s="1034"/>
      <c r="AI1233" s="1034"/>
      <c r="AJ1233" s="1034"/>
      <c r="AK1233" s="1034"/>
      <c r="AL1233" s="1034"/>
      <c r="AM1233" s="1034"/>
      <c r="AN1233" s="1034"/>
      <c r="AO1233" s="1034"/>
      <c r="AP1233" s="1034"/>
      <c r="AQ1233" s="1034"/>
      <c r="AR1233" s="1034"/>
      <c r="AS1233" s="1034"/>
      <c r="AT1233" s="1034"/>
      <c r="AU1233" s="1034"/>
      <c r="AV1233" s="1034"/>
      <c r="AW1233" s="1034"/>
      <c r="AX1233" s="1034"/>
      <c r="AY1233" s="1034"/>
      <c r="AZ1233" s="1034"/>
      <c r="BA1233" s="1034"/>
      <c r="BB1233" s="1034"/>
      <c r="BC1233" s="1034"/>
      <c r="BD1233" s="1034"/>
      <c r="BE1233" s="1034"/>
      <c r="BF1233" s="1034"/>
      <c r="BG1233" s="1034"/>
      <c r="BH1233" s="1034"/>
    </row>
    <row r="1234" spans="1:60" s="2" customFormat="1">
      <c r="A1234" s="1148"/>
      <c r="B1234" s="1034"/>
      <c r="C1234" s="1034"/>
      <c r="D1234" s="1034"/>
      <c r="E1234" s="1034"/>
      <c r="F1234" s="1034"/>
      <c r="G1234" s="1034"/>
      <c r="H1234" s="1034"/>
      <c r="I1234" s="1034"/>
      <c r="J1234" s="1034"/>
      <c r="K1234" s="1034"/>
      <c r="L1234" s="1034"/>
      <c r="M1234" s="1034"/>
      <c r="N1234" s="1034"/>
      <c r="O1234" s="1034"/>
      <c r="P1234" s="1034"/>
      <c r="Q1234" s="1034"/>
      <c r="R1234" s="1034"/>
      <c r="S1234" s="1034"/>
      <c r="T1234" s="1034"/>
      <c r="U1234" s="1034"/>
      <c r="V1234" s="1034"/>
      <c r="W1234" s="1034"/>
      <c r="X1234" s="1034"/>
      <c r="Y1234" s="1034"/>
      <c r="Z1234" s="1034"/>
      <c r="AA1234" s="1034"/>
      <c r="AB1234" s="1034"/>
      <c r="AC1234" s="1034"/>
      <c r="AD1234" s="1034"/>
      <c r="AE1234" s="1034"/>
      <c r="AF1234" s="1034"/>
      <c r="AG1234" s="1034"/>
      <c r="AH1234" s="1034"/>
      <c r="AI1234" s="1034"/>
      <c r="AJ1234" s="1034"/>
      <c r="AK1234" s="1034"/>
      <c r="AL1234" s="1034"/>
      <c r="AM1234" s="1034"/>
      <c r="AN1234" s="1034"/>
      <c r="AO1234" s="1034"/>
      <c r="AP1234" s="1034"/>
      <c r="AQ1234" s="1034"/>
      <c r="AR1234" s="1034"/>
      <c r="AS1234" s="1034"/>
      <c r="AT1234" s="1034"/>
      <c r="AU1234" s="1034"/>
      <c r="AV1234" s="1034"/>
      <c r="AW1234" s="1034"/>
      <c r="AX1234" s="1034"/>
      <c r="AY1234" s="1034"/>
      <c r="AZ1234" s="1034"/>
      <c r="BA1234" s="1034"/>
      <c r="BB1234" s="1034"/>
      <c r="BC1234" s="1034"/>
      <c r="BD1234" s="1034"/>
      <c r="BE1234" s="1034"/>
      <c r="BF1234" s="1034"/>
      <c r="BG1234" s="1034"/>
      <c r="BH1234" s="1034"/>
    </row>
    <row r="1235" spans="1:60" s="2" customFormat="1">
      <c r="A1235" s="1148"/>
      <c r="B1235" s="1034"/>
      <c r="C1235" s="1034"/>
      <c r="D1235" s="1034"/>
      <c r="E1235" s="1034"/>
      <c r="F1235" s="1034"/>
      <c r="G1235" s="1034"/>
      <c r="H1235" s="1034"/>
      <c r="I1235" s="1034"/>
      <c r="J1235" s="1034"/>
      <c r="K1235" s="1034"/>
      <c r="L1235" s="1034"/>
      <c r="M1235" s="1034"/>
      <c r="N1235" s="1034"/>
      <c r="O1235" s="1034"/>
      <c r="P1235" s="1034"/>
      <c r="Q1235" s="1034"/>
      <c r="R1235" s="1034"/>
      <c r="S1235" s="1034"/>
      <c r="T1235" s="1034"/>
      <c r="U1235" s="1034"/>
      <c r="V1235" s="1034"/>
      <c r="W1235" s="1034"/>
      <c r="X1235" s="1034"/>
      <c r="Y1235" s="1034"/>
      <c r="Z1235" s="1034"/>
      <c r="AA1235" s="1034"/>
      <c r="AB1235" s="1034"/>
      <c r="AC1235" s="1034"/>
      <c r="AD1235" s="1034"/>
      <c r="AE1235" s="1034"/>
      <c r="AF1235" s="1034"/>
      <c r="AG1235" s="1034"/>
      <c r="AH1235" s="1034"/>
      <c r="AI1235" s="1034"/>
      <c r="AJ1235" s="1034"/>
      <c r="AK1235" s="1034"/>
      <c r="AL1235" s="1034"/>
      <c r="AM1235" s="1034"/>
      <c r="AN1235" s="1034"/>
      <c r="AO1235" s="1034"/>
      <c r="AP1235" s="1034"/>
      <c r="AQ1235" s="1034"/>
      <c r="AR1235" s="1034"/>
      <c r="AS1235" s="1034"/>
      <c r="AT1235" s="1034"/>
      <c r="AU1235" s="1034"/>
      <c r="AV1235" s="1034"/>
      <c r="AW1235" s="1034"/>
      <c r="AX1235" s="1034"/>
      <c r="AY1235" s="1034"/>
      <c r="AZ1235" s="1034"/>
      <c r="BA1235" s="1034"/>
      <c r="BB1235" s="1034"/>
      <c r="BC1235" s="1034"/>
      <c r="BD1235" s="1034"/>
      <c r="BE1235" s="1034"/>
      <c r="BF1235" s="1034"/>
      <c r="BG1235" s="1034"/>
      <c r="BH1235" s="1034"/>
    </row>
    <row r="1236" spans="1:60" s="2" customFormat="1">
      <c r="A1236" s="1148"/>
      <c r="B1236" s="1034"/>
      <c r="C1236" s="1034"/>
      <c r="D1236" s="1034"/>
      <c r="E1236" s="1034"/>
      <c r="F1236" s="1034"/>
      <c r="G1236" s="1034"/>
      <c r="H1236" s="1034"/>
      <c r="I1236" s="1034"/>
      <c r="J1236" s="1034"/>
      <c r="K1236" s="1034"/>
      <c r="L1236" s="1034"/>
      <c r="M1236" s="1034"/>
      <c r="N1236" s="1034"/>
      <c r="O1236" s="1034"/>
      <c r="P1236" s="1034"/>
      <c r="Q1236" s="1034"/>
      <c r="R1236" s="1034"/>
      <c r="S1236" s="1034"/>
      <c r="T1236" s="1034"/>
      <c r="U1236" s="1034"/>
      <c r="V1236" s="1034"/>
      <c r="W1236" s="1034"/>
      <c r="X1236" s="1034"/>
      <c r="Y1236" s="1034"/>
      <c r="Z1236" s="1034"/>
      <c r="AA1236" s="1034"/>
      <c r="AB1236" s="1034"/>
      <c r="AC1236" s="1034"/>
      <c r="AD1236" s="1034"/>
      <c r="AE1236" s="1034"/>
      <c r="AF1236" s="1034"/>
      <c r="AG1236" s="1034"/>
      <c r="AH1236" s="1034"/>
      <c r="AI1236" s="1034"/>
      <c r="AJ1236" s="1034"/>
      <c r="AK1236" s="1034"/>
      <c r="AL1236" s="1034"/>
      <c r="AM1236" s="1034"/>
      <c r="AN1236" s="1034"/>
      <c r="AO1236" s="1034"/>
      <c r="AP1236" s="1034"/>
      <c r="AQ1236" s="1034"/>
      <c r="AR1236" s="1034"/>
      <c r="AS1236" s="1034"/>
      <c r="AT1236" s="1034"/>
      <c r="AU1236" s="1034"/>
      <c r="AV1236" s="1034"/>
      <c r="AW1236" s="1034"/>
      <c r="AX1236" s="1034"/>
      <c r="AY1236" s="1034"/>
      <c r="AZ1236" s="1034"/>
      <c r="BA1236" s="1034"/>
      <c r="BB1236" s="1034"/>
      <c r="BC1236" s="1034"/>
      <c r="BD1236" s="1034"/>
      <c r="BE1236" s="1034"/>
      <c r="BF1236" s="1034"/>
      <c r="BG1236" s="1034"/>
      <c r="BH1236" s="1034"/>
    </row>
    <row r="1237" spans="1:60" s="2" customFormat="1">
      <c r="A1237" s="1148"/>
      <c r="B1237" s="1034"/>
      <c r="C1237" s="1034"/>
      <c r="D1237" s="1034"/>
      <c r="E1237" s="1034"/>
      <c r="F1237" s="1034"/>
      <c r="G1237" s="1034"/>
      <c r="H1237" s="1034"/>
      <c r="I1237" s="1034"/>
      <c r="J1237" s="1034"/>
      <c r="K1237" s="1034"/>
      <c r="L1237" s="1034"/>
      <c r="M1237" s="1034"/>
      <c r="N1237" s="1034"/>
      <c r="O1237" s="1034"/>
      <c r="P1237" s="1034"/>
      <c r="Q1237" s="1034"/>
      <c r="R1237" s="1034"/>
      <c r="S1237" s="1034"/>
      <c r="T1237" s="1034"/>
      <c r="U1237" s="1034"/>
      <c r="V1237" s="1034"/>
      <c r="W1237" s="1034"/>
      <c r="X1237" s="1034"/>
      <c r="Y1237" s="1034"/>
      <c r="Z1237" s="1034"/>
      <c r="AA1237" s="1034"/>
      <c r="AB1237" s="1034"/>
      <c r="AC1237" s="1034"/>
      <c r="AD1237" s="1034"/>
      <c r="AE1237" s="1034"/>
      <c r="AF1237" s="1034"/>
      <c r="AG1237" s="1034"/>
      <c r="AH1237" s="1034"/>
      <c r="AI1237" s="1034"/>
      <c r="AJ1237" s="1034"/>
      <c r="AK1237" s="1034"/>
      <c r="AL1237" s="1034"/>
      <c r="AM1237" s="1034"/>
      <c r="AN1237" s="1034"/>
      <c r="AO1237" s="1034"/>
      <c r="AP1237" s="1034"/>
      <c r="AQ1237" s="1034"/>
      <c r="AR1237" s="1034"/>
      <c r="AS1237" s="1034"/>
      <c r="AT1237" s="1034"/>
      <c r="AU1237" s="1034"/>
      <c r="AV1237" s="1034"/>
      <c r="AW1237" s="1034"/>
      <c r="AX1237" s="1034"/>
      <c r="AY1237" s="1034"/>
      <c r="AZ1237" s="1034"/>
      <c r="BA1237" s="1034"/>
      <c r="BB1237" s="1034"/>
      <c r="BC1237" s="1034"/>
      <c r="BD1237" s="1034"/>
      <c r="BE1237" s="1034"/>
      <c r="BF1237" s="1034"/>
      <c r="BG1237" s="1034"/>
      <c r="BH1237" s="1034"/>
    </row>
    <row r="1238" spans="1:60" s="2" customFormat="1">
      <c r="A1238" s="1148"/>
      <c r="B1238" s="1034"/>
      <c r="C1238" s="1034"/>
      <c r="D1238" s="1034"/>
      <c r="E1238" s="1034"/>
      <c r="F1238" s="1034"/>
      <c r="G1238" s="1034"/>
      <c r="H1238" s="1034"/>
      <c r="I1238" s="1034"/>
      <c r="J1238" s="1034"/>
      <c r="K1238" s="1034"/>
      <c r="L1238" s="1034"/>
      <c r="M1238" s="1034"/>
      <c r="N1238" s="1034"/>
      <c r="O1238" s="1034"/>
      <c r="P1238" s="1034"/>
      <c r="Q1238" s="1034"/>
      <c r="R1238" s="1034"/>
      <c r="S1238" s="1034"/>
      <c r="T1238" s="1034"/>
      <c r="U1238" s="1034"/>
      <c r="V1238" s="1034"/>
      <c r="W1238" s="1034"/>
      <c r="X1238" s="1034"/>
      <c r="Y1238" s="1034"/>
      <c r="Z1238" s="1034"/>
      <c r="AA1238" s="1034"/>
      <c r="AB1238" s="1034"/>
      <c r="AC1238" s="1034"/>
      <c r="AD1238" s="1034"/>
      <c r="AE1238" s="1034"/>
      <c r="AF1238" s="1034"/>
      <c r="AG1238" s="1034"/>
      <c r="AH1238" s="1034"/>
      <c r="AI1238" s="1034"/>
      <c r="AJ1238" s="1034"/>
      <c r="AK1238" s="1034"/>
      <c r="AL1238" s="1034"/>
      <c r="AM1238" s="1034"/>
      <c r="AN1238" s="1034"/>
      <c r="AO1238" s="1034"/>
      <c r="AP1238" s="1034"/>
      <c r="AQ1238" s="1034"/>
      <c r="AR1238" s="1034"/>
      <c r="AS1238" s="1034"/>
      <c r="AT1238" s="1034"/>
      <c r="AU1238" s="1034"/>
      <c r="AV1238" s="1034"/>
      <c r="AW1238" s="1034"/>
      <c r="AX1238" s="1034"/>
      <c r="AY1238" s="1034"/>
      <c r="AZ1238" s="1034"/>
      <c r="BA1238" s="1034"/>
      <c r="BB1238" s="1034"/>
      <c r="BC1238" s="1034"/>
      <c r="BD1238" s="1034"/>
      <c r="BE1238" s="1034"/>
      <c r="BF1238" s="1034"/>
      <c r="BG1238" s="1034"/>
      <c r="BH1238" s="1034"/>
    </row>
    <row r="1239" spans="1:60" s="2" customFormat="1">
      <c r="A1239" s="1148"/>
      <c r="B1239" s="1034"/>
      <c r="C1239" s="1034"/>
      <c r="D1239" s="1034"/>
      <c r="E1239" s="1034"/>
      <c r="F1239" s="1034"/>
      <c r="G1239" s="1034"/>
      <c r="H1239" s="1034"/>
      <c r="I1239" s="1034"/>
      <c r="J1239" s="1034"/>
      <c r="K1239" s="1034"/>
      <c r="L1239" s="1034"/>
      <c r="M1239" s="1034"/>
      <c r="N1239" s="1034"/>
      <c r="O1239" s="1034"/>
      <c r="P1239" s="1034"/>
      <c r="Q1239" s="1034"/>
      <c r="R1239" s="1034"/>
      <c r="S1239" s="1034"/>
      <c r="T1239" s="1034"/>
      <c r="U1239" s="1034"/>
      <c r="V1239" s="1034"/>
      <c r="W1239" s="1034"/>
      <c r="X1239" s="1034"/>
      <c r="Y1239" s="1034"/>
      <c r="Z1239" s="1034"/>
      <c r="AA1239" s="1034"/>
      <c r="AB1239" s="1034"/>
      <c r="AC1239" s="1034"/>
      <c r="AD1239" s="1034"/>
      <c r="AE1239" s="1034"/>
      <c r="AF1239" s="1034"/>
      <c r="AG1239" s="1034"/>
      <c r="AH1239" s="1034"/>
      <c r="AI1239" s="1034"/>
      <c r="AJ1239" s="1034"/>
      <c r="AK1239" s="1034"/>
      <c r="AL1239" s="1034"/>
      <c r="AM1239" s="1034"/>
      <c r="AN1239" s="1034"/>
      <c r="AO1239" s="1034"/>
      <c r="AP1239" s="1034"/>
      <c r="AQ1239" s="1034"/>
      <c r="AR1239" s="1034"/>
      <c r="AS1239" s="1034"/>
      <c r="AT1239" s="1034"/>
      <c r="AU1239" s="1034"/>
      <c r="AV1239" s="1034"/>
      <c r="AW1239" s="1034"/>
      <c r="AX1239" s="1034"/>
      <c r="AY1239" s="1034"/>
      <c r="AZ1239" s="1034"/>
      <c r="BA1239" s="1034"/>
      <c r="BB1239" s="1034"/>
      <c r="BC1239" s="1034"/>
      <c r="BD1239" s="1034"/>
      <c r="BE1239" s="1034"/>
      <c r="BF1239" s="1034"/>
      <c r="BG1239" s="1034"/>
      <c r="BH1239" s="1034"/>
    </row>
    <row r="1240" spans="1:60" s="2" customFormat="1">
      <c r="A1240" s="1148"/>
      <c r="B1240" s="1034"/>
      <c r="C1240" s="1034"/>
      <c r="D1240" s="1034"/>
      <c r="E1240" s="1034"/>
      <c r="F1240" s="1034"/>
      <c r="G1240" s="1034"/>
      <c r="H1240" s="1034"/>
      <c r="I1240" s="1034"/>
      <c r="J1240" s="1034"/>
      <c r="K1240" s="1034"/>
      <c r="L1240" s="1034"/>
      <c r="M1240" s="1034"/>
      <c r="N1240" s="1034"/>
      <c r="O1240" s="1034"/>
      <c r="P1240" s="1034"/>
      <c r="Q1240" s="1034"/>
      <c r="R1240" s="1034"/>
      <c r="S1240" s="1034"/>
      <c r="T1240" s="1034"/>
      <c r="U1240" s="1034"/>
      <c r="V1240" s="1034"/>
      <c r="W1240" s="1034"/>
      <c r="X1240" s="1034"/>
      <c r="Y1240" s="1034"/>
      <c r="Z1240" s="1034"/>
      <c r="AA1240" s="1034"/>
      <c r="AB1240" s="1034"/>
      <c r="AC1240" s="1034"/>
      <c r="AD1240" s="1034"/>
      <c r="AE1240" s="1034"/>
      <c r="AF1240" s="1034"/>
      <c r="AG1240" s="1034"/>
      <c r="AH1240" s="1034"/>
      <c r="AI1240" s="1034"/>
      <c r="AJ1240" s="1034"/>
      <c r="AK1240" s="1034"/>
      <c r="AL1240" s="1034"/>
      <c r="AM1240" s="1034"/>
      <c r="AN1240" s="1034"/>
      <c r="AO1240" s="1034"/>
      <c r="AP1240" s="1034"/>
      <c r="AQ1240" s="1034"/>
      <c r="AR1240" s="1034"/>
      <c r="AS1240" s="1034"/>
      <c r="AT1240" s="1034"/>
      <c r="AU1240" s="1034"/>
      <c r="AV1240" s="1034"/>
      <c r="AW1240" s="1034"/>
      <c r="AX1240" s="1034"/>
      <c r="AY1240" s="1034"/>
      <c r="AZ1240" s="1034"/>
      <c r="BA1240" s="1034"/>
      <c r="BB1240" s="1034"/>
      <c r="BC1240" s="1034"/>
      <c r="BD1240" s="1034"/>
      <c r="BE1240" s="1034"/>
      <c r="BF1240" s="1034"/>
      <c r="BG1240" s="1034"/>
      <c r="BH1240" s="1034"/>
    </row>
    <row r="1241" spans="1:60" s="2" customFormat="1">
      <c r="A1241" s="1148"/>
      <c r="B1241" s="1034"/>
      <c r="C1241" s="1034"/>
      <c r="D1241" s="1034"/>
      <c r="E1241" s="1034"/>
      <c r="F1241" s="1034"/>
      <c r="G1241" s="1034"/>
      <c r="H1241" s="1034"/>
      <c r="I1241" s="1034"/>
      <c r="J1241" s="1034"/>
      <c r="K1241" s="1034"/>
      <c r="L1241" s="1034"/>
      <c r="M1241" s="1034"/>
      <c r="N1241" s="1034"/>
      <c r="O1241" s="1034"/>
      <c r="P1241" s="1034"/>
      <c r="Q1241" s="1034"/>
      <c r="R1241" s="1034"/>
      <c r="S1241" s="1034"/>
      <c r="T1241" s="1034"/>
      <c r="U1241" s="1034"/>
      <c r="V1241" s="1034"/>
      <c r="W1241" s="1034"/>
      <c r="X1241" s="1034"/>
      <c r="Y1241" s="1034"/>
      <c r="Z1241" s="1034"/>
      <c r="AA1241" s="1034"/>
      <c r="AB1241" s="1034"/>
      <c r="AC1241" s="1034"/>
      <c r="AD1241" s="1034"/>
      <c r="AE1241" s="1034"/>
      <c r="AF1241" s="1034"/>
      <c r="AG1241" s="1034"/>
      <c r="AH1241" s="1034"/>
      <c r="AI1241" s="1034"/>
      <c r="AJ1241" s="1034"/>
      <c r="AK1241" s="1034"/>
      <c r="AL1241" s="1034"/>
      <c r="AM1241" s="1034"/>
      <c r="AN1241" s="1034"/>
      <c r="AO1241" s="1034"/>
      <c r="AP1241" s="1034"/>
      <c r="AQ1241" s="1034"/>
      <c r="AR1241" s="1034"/>
      <c r="AS1241" s="1034"/>
      <c r="AT1241" s="1034"/>
      <c r="AU1241" s="1034"/>
      <c r="AV1241" s="1034"/>
      <c r="AW1241" s="1034"/>
      <c r="AX1241" s="1034"/>
      <c r="AY1241" s="1034"/>
      <c r="AZ1241" s="1034"/>
      <c r="BA1241" s="1034"/>
      <c r="BB1241" s="1034"/>
      <c r="BC1241" s="1034"/>
      <c r="BD1241" s="1034"/>
      <c r="BE1241" s="1034"/>
      <c r="BF1241" s="1034"/>
      <c r="BG1241" s="1034"/>
      <c r="BH1241" s="1034"/>
    </row>
    <row r="1242" spans="1:60" s="2" customFormat="1">
      <c r="A1242" s="1148"/>
      <c r="B1242" s="1034"/>
      <c r="C1242" s="1034"/>
      <c r="D1242" s="1034"/>
      <c r="E1242" s="1034"/>
      <c r="F1242" s="1034"/>
      <c r="G1242" s="1034"/>
      <c r="H1242" s="1034"/>
      <c r="I1242" s="1034"/>
      <c r="J1242" s="1034"/>
      <c r="K1242" s="1034"/>
      <c r="L1242" s="1034"/>
      <c r="M1242" s="1034"/>
      <c r="N1242" s="1034"/>
      <c r="O1242" s="1034"/>
      <c r="P1242" s="1034"/>
      <c r="Q1242" s="1034"/>
      <c r="R1242" s="1034"/>
      <c r="S1242" s="1034"/>
      <c r="T1242" s="1034"/>
      <c r="U1242" s="1034"/>
      <c r="V1242" s="1034"/>
      <c r="W1242" s="1034"/>
      <c r="X1242" s="1034"/>
      <c r="Y1242" s="1034"/>
      <c r="Z1242" s="1034"/>
      <c r="AA1242" s="1034"/>
      <c r="AB1242" s="1034"/>
      <c r="AC1242" s="1034"/>
      <c r="AD1242" s="1034"/>
      <c r="AE1242" s="1034"/>
      <c r="AF1242" s="1034"/>
      <c r="AG1242" s="1034"/>
      <c r="AH1242" s="1034"/>
      <c r="AI1242" s="1034"/>
      <c r="AJ1242" s="1034"/>
      <c r="AK1242" s="1034"/>
      <c r="AL1242" s="1034"/>
      <c r="AM1242" s="1034"/>
      <c r="AN1242" s="1034"/>
      <c r="AO1242" s="1034"/>
      <c r="AP1242" s="1034"/>
      <c r="AQ1242" s="1034"/>
      <c r="AR1242" s="1034"/>
      <c r="AS1242" s="1034"/>
      <c r="AT1242" s="1034"/>
      <c r="AU1242" s="1034"/>
      <c r="AV1242" s="1034"/>
      <c r="AW1242" s="1034"/>
      <c r="AX1242" s="1034"/>
      <c r="AY1242" s="1034"/>
      <c r="AZ1242" s="1034"/>
      <c r="BA1242" s="1034"/>
      <c r="BB1242" s="1034"/>
      <c r="BC1242" s="1034"/>
      <c r="BD1242" s="1034"/>
      <c r="BE1242" s="1034"/>
      <c r="BF1242" s="1034"/>
      <c r="BG1242" s="1034"/>
      <c r="BH1242" s="1034"/>
    </row>
    <row r="1243" spans="1:60" s="2" customFormat="1">
      <c r="A1243" s="1148"/>
      <c r="B1243" s="1034"/>
      <c r="C1243" s="1034"/>
      <c r="D1243" s="1034"/>
      <c r="E1243" s="1034"/>
      <c r="F1243" s="1034"/>
      <c r="G1243" s="1034"/>
      <c r="H1243" s="1034"/>
      <c r="I1243" s="1034"/>
      <c r="J1243" s="1034"/>
      <c r="K1243" s="1034"/>
      <c r="L1243" s="1034"/>
      <c r="M1243" s="1034"/>
      <c r="N1243" s="1034"/>
      <c r="O1243" s="1034"/>
      <c r="P1243" s="1034"/>
      <c r="Q1243" s="1034"/>
      <c r="R1243" s="1034"/>
      <c r="S1243" s="1034"/>
      <c r="T1243" s="1034"/>
      <c r="U1243" s="1034"/>
      <c r="V1243" s="1034"/>
      <c r="W1243" s="1034"/>
      <c r="X1243" s="1034"/>
      <c r="Y1243" s="1034"/>
      <c r="Z1243" s="1034"/>
      <c r="AA1243" s="1034"/>
      <c r="AB1243" s="1034"/>
      <c r="AC1243" s="1034"/>
      <c r="AD1243" s="1034"/>
      <c r="AE1243" s="1034"/>
      <c r="AF1243" s="1034"/>
      <c r="AG1243" s="1034"/>
      <c r="AH1243" s="1034"/>
      <c r="AI1243" s="1034"/>
      <c r="AJ1243" s="1034"/>
      <c r="AK1243" s="1034"/>
      <c r="AL1243" s="1034"/>
      <c r="AM1243" s="1034"/>
      <c r="AN1243" s="1034"/>
      <c r="AO1243" s="1034"/>
      <c r="AP1243" s="1034"/>
      <c r="AQ1243" s="1034"/>
      <c r="AR1243" s="1034"/>
      <c r="AS1243" s="1034"/>
      <c r="AT1243" s="1034"/>
      <c r="AU1243" s="1034"/>
      <c r="AV1243" s="1034"/>
      <c r="AW1243" s="1034"/>
      <c r="AX1243" s="1034"/>
      <c r="AY1243" s="1034"/>
      <c r="AZ1243" s="1034"/>
      <c r="BA1243" s="1034"/>
      <c r="BB1243" s="1034"/>
      <c r="BC1243" s="1034"/>
      <c r="BD1243" s="1034"/>
      <c r="BE1243" s="1034"/>
      <c r="BF1243" s="1034"/>
      <c r="BG1243" s="1034"/>
      <c r="BH1243" s="1034"/>
    </row>
    <row r="1244" spans="1:60" s="2" customFormat="1">
      <c r="A1244" s="1148"/>
      <c r="B1244" s="1034"/>
      <c r="C1244" s="1034"/>
      <c r="D1244" s="1034"/>
      <c r="E1244" s="1034"/>
      <c r="F1244" s="1034"/>
      <c r="G1244" s="1034"/>
      <c r="H1244" s="1034"/>
      <c r="I1244" s="1034"/>
      <c r="J1244" s="1034"/>
      <c r="K1244" s="1034"/>
      <c r="L1244" s="1034"/>
      <c r="M1244" s="1034"/>
      <c r="N1244" s="1034"/>
      <c r="O1244" s="1034"/>
      <c r="P1244" s="1034"/>
      <c r="Q1244" s="1034"/>
      <c r="R1244" s="1034"/>
      <c r="S1244" s="1034"/>
      <c r="T1244" s="1034"/>
      <c r="U1244" s="1034"/>
      <c r="V1244" s="1034"/>
      <c r="W1244" s="1034"/>
      <c r="X1244" s="1034"/>
      <c r="Y1244" s="1034"/>
      <c r="Z1244" s="1034"/>
      <c r="AA1244" s="1034"/>
      <c r="AB1244" s="1034"/>
      <c r="AC1244" s="1034"/>
      <c r="AD1244" s="1034"/>
      <c r="AE1244" s="1034"/>
      <c r="AF1244" s="1034"/>
      <c r="AG1244" s="1034"/>
      <c r="AH1244" s="1034"/>
      <c r="AI1244" s="1034"/>
      <c r="AJ1244" s="1034"/>
      <c r="AK1244" s="1034"/>
      <c r="AL1244" s="1034"/>
      <c r="AM1244" s="1034"/>
      <c r="AN1244" s="1034"/>
      <c r="AO1244" s="1034"/>
      <c r="AP1244" s="1034"/>
      <c r="AQ1244" s="1034"/>
      <c r="AR1244" s="1034"/>
      <c r="AS1244" s="1034"/>
      <c r="AT1244" s="1034"/>
      <c r="AU1244" s="1034"/>
      <c r="AV1244" s="1034"/>
      <c r="AW1244" s="1034"/>
      <c r="AX1244" s="1034"/>
      <c r="AY1244" s="1034"/>
      <c r="AZ1244" s="1034"/>
      <c r="BA1244" s="1034"/>
      <c r="BB1244" s="1034"/>
      <c r="BC1244" s="1034"/>
      <c r="BD1244" s="1034"/>
      <c r="BE1244" s="1034"/>
      <c r="BF1244" s="1034"/>
      <c r="BG1244" s="1034"/>
      <c r="BH1244" s="1034"/>
    </row>
    <row r="1245" spans="1:60" s="2" customFormat="1">
      <c r="A1245" s="1148"/>
      <c r="B1245" s="1034"/>
      <c r="C1245" s="1034"/>
      <c r="D1245" s="1034"/>
      <c r="E1245" s="1034"/>
      <c r="F1245" s="1034"/>
      <c r="G1245" s="1034"/>
      <c r="H1245" s="1034"/>
      <c r="I1245" s="1034"/>
      <c r="J1245" s="1034"/>
      <c r="K1245" s="1034"/>
      <c r="L1245" s="1034"/>
      <c r="M1245" s="1034"/>
      <c r="N1245" s="1034"/>
      <c r="O1245" s="1034"/>
      <c r="P1245" s="1034"/>
      <c r="Q1245" s="1034"/>
      <c r="R1245" s="1034"/>
      <c r="S1245" s="1034"/>
      <c r="T1245" s="1034"/>
      <c r="U1245" s="1034"/>
      <c r="V1245" s="1034"/>
      <c r="W1245" s="1034"/>
      <c r="X1245" s="1034"/>
      <c r="Y1245" s="1034"/>
      <c r="Z1245" s="1034"/>
      <c r="AA1245" s="1034"/>
      <c r="AB1245" s="1034"/>
      <c r="AC1245" s="1034"/>
      <c r="AD1245" s="1034"/>
      <c r="AE1245" s="1034"/>
      <c r="AF1245" s="1034"/>
      <c r="AG1245" s="1034"/>
      <c r="AH1245" s="1034"/>
      <c r="AI1245" s="1034"/>
      <c r="AJ1245" s="1034"/>
      <c r="AK1245" s="1034"/>
      <c r="AL1245" s="1034"/>
      <c r="AM1245" s="1034"/>
      <c r="AN1245" s="1034"/>
      <c r="AO1245" s="1034"/>
      <c r="AP1245" s="1034"/>
      <c r="AQ1245" s="1034"/>
      <c r="AR1245" s="1034"/>
      <c r="AS1245" s="1034"/>
      <c r="AT1245" s="1034"/>
      <c r="AU1245" s="1034"/>
      <c r="AV1245" s="1034"/>
      <c r="AW1245" s="1034"/>
      <c r="AX1245" s="1034"/>
      <c r="AY1245" s="1034"/>
      <c r="AZ1245" s="1034"/>
      <c r="BA1245" s="1034"/>
      <c r="BB1245" s="1034"/>
      <c r="BC1245" s="1034"/>
      <c r="BD1245" s="1034"/>
      <c r="BE1245" s="1034"/>
      <c r="BF1245" s="1034"/>
      <c r="BG1245" s="1034"/>
      <c r="BH1245" s="1034"/>
    </row>
    <row r="1246" spans="1:60" s="2" customFormat="1">
      <c r="A1246" s="1148"/>
      <c r="B1246" s="1034"/>
      <c r="C1246" s="1034"/>
      <c r="D1246" s="1034"/>
      <c r="E1246" s="1034"/>
      <c r="F1246" s="1034"/>
      <c r="G1246" s="1034"/>
      <c r="H1246" s="1034"/>
      <c r="I1246" s="1034"/>
      <c r="J1246" s="1034"/>
      <c r="K1246" s="1034"/>
      <c r="L1246" s="1034"/>
      <c r="M1246" s="1034"/>
      <c r="N1246" s="1034"/>
      <c r="O1246" s="1034"/>
      <c r="P1246" s="1034"/>
      <c r="Q1246" s="1034"/>
      <c r="R1246" s="1034"/>
      <c r="S1246" s="1034"/>
      <c r="T1246" s="1034"/>
      <c r="U1246" s="1034"/>
      <c r="V1246" s="1034"/>
      <c r="W1246" s="1034"/>
      <c r="X1246" s="1034"/>
      <c r="Y1246" s="1034"/>
      <c r="Z1246" s="1034"/>
      <c r="AA1246" s="1034"/>
      <c r="AB1246" s="1034"/>
      <c r="AC1246" s="1034"/>
      <c r="AD1246" s="1034"/>
      <c r="AE1246" s="1034"/>
      <c r="AF1246" s="1034"/>
      <c r="AG1246" s="1034"/>
      <c r="AH1246" s="1034"/>
      <c r="AI1246" s="1034"/>
      <c r="AJ1246" s="1034"/>
      <c r="AK1246" s="1034"/>
      <c r="AL1246" s="1034"/>
      <c r="AM1246" s="1034"/>
      <c r="AN1246" s="1034"/>
      <c r="AO1246" s="1034"/>
      <c r="AP1246" s="1034"/>
      <c r="AQ1246" s="1034"/>
      <c r="AR1246" s="1034"/>
      <c r="AS1246" s="1034"/>
      <c r="AT1246" s="1034"/>
      <c r="AU1246" s="1034"/>
      <c r="AV1246" s="1034"/>
      <c r="AW1246" s="1034"/>
      <c r="AX1246" s="1034"/>
      <c r="AY1246" s="1034"/>
      <c r="AZ1246" s="1034"/>
      <c r="BA1246" s="1034"/>
      <c r="BB1246" s="1034"/>
      <c r="BC1246" s="1034"/>
      <c r="BD1246" s="1034"/>
      <c r="BE1246" s="1034"/>
      <c r="BF1246" s="1034"/>
      <c r="BG1246" s="1034"/>
      <c r="BH1246" s="1034"/>
    </row>
    <row r="1247" spans="1:60" s="2" customFormat="1">
      <c r="A1247" s="1148"/>
      <c r="B1247" s="1034"/>
      <c r="C1247" s="1034"/>
      <c r="D1247" s="1034"/>
      <c r="E1247" s="1034"/>
      <c r="F1247" s="1034"/>
      <c r="G1247" s="1034"/>
      <c r="H1247" s="1034"/>
      <c r="I1247" s="1034"/>
      <c r="J1247" s="1034"/>
      <c r="K1247" s="1034"/>
      <c r="L1247" s="1034"/>
      <c r="M1247" s="1034"/>
      <c r="N1247" s="1034"/>
      <c r="O1247" s="1034"/>
      <c r="P1247" s="1034"/>
      <c r="Q1247" s="1034"/>
      <c r="R1247" s="1034"/>
      <c r="S1247" s="1034"/>
      <c r="T1247" s="1034"/>
      <c r="U1247" s="1034"/>
      <c r="V1247" s="1034"/>
      <c r="W1247" s="1034"/>
      <c r="X1247" s="1034"/>
      <c r="Y1247" s="1034"/>
      <c r="Z1247" s="1034"/>
      <c r="AA1247" s="1034"/>
      <c r="AB1247" s="1034"/>
      <c r="AC1247" s="1034"/>
      <c r="AD1247" s="1034"/>
      <c r="AE1247" s="1034"/>
      <c r="AF1247" s="1034"/>
      <c r="AG1247" s="1034"/>
      <c r="AH1247" s="1034"/>
      <c r="AI1247" s="1034"/>
      <c r="AJ1247" s="1034"/>
      <c r="AK1247" s="1034"/>
      <c r="AL1247" s="1034"/>
      <c r="AM1247" s="1034"/>
      <c r="AN1247" s="1034"/>
      <c r="AO1247" s="1034"/>
      <c r="AP1247" s="1034"/>
      <c r="AQ1247" s="1034"/>
      <c r="AR1247" s="1034"/>
      <c r="AS1247" s="1034"/>
      <c r="AT1247" s="1034"/>
      <c r="AU1247" s="1034"/>
      <c r="AV1247" s="1034"/>
      <c r="AW1247" s="1034"/>
      <c r="AX1247" s="1034"/>
      <c r="AY1247" s="1034"/>
      <c r="AZ1247" s="1034"/>
      <c r="BA1247" s="1034"/>
      <c r="BB1247" s="1034"/>
      <c r="BC1247" s="1034"/>
      <c r="BD1247" s="1034"/>
      <c r="BE1247" s="1034"/>
      <c r="BF1247" s="1034"/>
      <c r="BG1247" s="1034"/>
      <c r="BH1247" s="1034"/>
    </row>
    <row r="1248" spans="1:60" s="2" customFormat="1">
      <c r="A1248" s="1148"/>
      <c r="B1248" s="1034"/>
      <c r="C1248" s="1034"/>
      <c r="D1248" s="1034"/>
      <c r="E1248" s="1034"/>
      <c r="F1248" s="1034"/>
      <c r="G1248" s="1034"/>
      <c r="H1248" s="1034"/>
      <c r="I1248" s="1034"/>
      <c r="J1248" s="1034"/>
      <c r="K1248" s="1034"/>
      <c r="L1248" s="1034"/>
      <c r="M1248" s="1034"/>
      <c r="N1248" s="1034"/>
      <c r="O1248" s="1034"/>
      <c r="P1248" s="1034"/>
      <c r="Q1248" s="1034"/>
      <c r="R1248" s="1034"/>
      <c r="S1248" s="1034"/>
      <c r="T1248" s="1034"/>
      <c r="U1248" s="1034"/>
      <c r="V1248" s="1034"/>
      <c r="W1248" s="1034"/>
      <c r="X1248" s="1034"/>
      <c r="Y1248" s="1034"/>
      <c r="Z1248" s="1034"/>
      <c r="AA1248" s="1034"/>
      <c r="AB1248" s="1034"/>
      <c r="AC1248" s="1034"/>
      <c r="AD1248" s="1034"/>
      <c r="AE1248" s="1034"/>
      <c r="AF1248" s="1034"/>
      <c r="AG1248" s="1034"/>
      <c r="AH1248" s="1034"/>
      <c r="AI1248" s="1034"/>
      <c r="AJ1248" s="1034"/>
      <c r="AK1248" s="1034"/>
      <c r="AL1248" s="1034"/>
      <c r="AM1248" s="1034"/>
      <c r="AN1248" s="1034"/>
      <c r="AO1248" s="1034"/>
      <c r="AP1248" s="1034"/>
      <c r="AQ1248" s="1034"/>
      <c r="AR1248" s="1034"/>
      <c r="AS1248" s="1034"/>
      <c r="AT1248" s="1034"/>
      <c r="AU1248" s="1034"/>
      <c r="AV1248" s="1034"/>
      <c r="AW1248" s="1034"/>
      <c r="AX1248" s="1034"/>
      <c r="AY1248" s="1034"/>
      <c r="AZ1248" s="1034"/>
      <c r="BA1248" s="1034"/>
      <c r="BB1248" s="1034"/>
      <c r="BC1248" s="1034"/>
      <c r="BD1248" s="1034"/>
      <c r="BE1248" s="1034"/>
      <c r="BF1248" s="1034"/>
      <c r="BG1248" s="1034"/>
      <c r="BH1248" s="1034"/>
    </row>
    <row r="1249" spans="1:60" s="2" customFormat="1">
      <c r="A1249" s="1148"/>
      <c r="B1249" s="1034"/>
      <c r="C1249" s="1034"/>
      <c r="D1249" s="1034"/>
      <c r="E1249" s="1034"/>
      <c r="F1249" s="1034"/>
      <c r="G1249" s="1034"/>
      <c r="H1249" s="1034"/>
      <c r="I1249" s="1034"/>
      <c r="J1249" s="1034"/>
      <c r="K1249" s="1034"/>
      <c r="L1249" s="1034"/>
      <c r="M1249" s="1034"/>
      <c r="N1249" s="1034"/>
      <c r="O1249" s="1034"/>
      <c r="P1249" s="1034"/>
      <c r="Q1249" s="1034"/>
      <c r="R1249" s="1034"/>
      <c r="S1249" s="1034"/>
      <c r="T1249" s="1034"/>
      <c r="U1249" s="1034"/>
      <c r="V1249" s="1034"/>
      <c r="W1249" s="1034"/>
      <c r="X1249" s="1034"/>
      <c r="Y1249" s="1034"/>
      <c r="Z1249" s="1034"/>
      <c r="AA1249" s="1034"/>
      <c r="AB1249" s="1034"/>
      <c r="AC1249" s="1034"/>
      <c r="AD1249" s="1034"/>
      <c r="AE1249" s="1034"/>
      <c r="AF1249" s="1034"/>
      <c r="AG1249" s="1034"/>
      <c r="AH1249" s="1034"/>
      <c r="AI1249" s="1034"/>
      <c r="AJ1249" s="1034"/>
      <c r="AK1249" s="1034"/>
      <c r="AL1249" s="1034"/>
      <c r="AM1249" s="1034"/>
      <c r="AN1249" s="1034"/>
      <c r="AO1249" s="1034"/>
      <c r="AP1249" s="1034"/>
      <c r="AQ1249" s="1034"/>
      <c r="AR1249" s="1034"/>
      <c r="AS1249" s="1034"/>
      <c r="AT1249" s="1034"/>
      <c r="AU1249" s="1034"/>
      <c r="AV1249" s="1034"/>
      <c r="AW1249" s="1034"/>
      <c r="AX1249" s="1034"/>
      <c r="AY1249" s="1034"/>
      <c r="AZ1249" s="1034"/>
      <c r="BA1249" s="1034"/>
      <c r="BB1249" s="1034"/>
      <c r="BC1249" s="1034"/>
      <c r="BD1249" s="1034"/>
      <c r="BE1249" s="1034"/>
      <c r="BF1249" s="1034"/>
      <c r="BG1249" s="1034"/>
      <c r="BH1249" s="1034"/>
    </row>
    <row r="1250" spans="1:60" s="2" customFormat="1">
      <c r="A1250" s="1148"/>
      <c r="B1250" s="1034"/>
      <c r="C1250" s="1034"/>
      <c r="D1250" s="1034"/>
      <c r="E1250" s="1034"/>
      <c r="F1250" s="1034"/>
      <c r="G1250" s="1034"/>
      <c r="H1250" s="1034"/>
      <c r="I1250" s="1034"/>
      <c r="J1250" s="1034"/>
      <c r="K1250" s="1034"/>
      <c r="L1250" s="1034"/>
      <c r="M1250" s="1034"/>
      <c r="N1250" s="1034"/>
      <c r="O1250" s="1034"/>
      <c r="P1250" s="1034"/>
      <c r="Q1250" s="1034"/>
      <c r="R1250" s="1034"/>
      <c r="S1250" s="1034"/>
      <c r="T1250" s="1034"/>
      <c r="U1250" s="1034"/>
      <c r="V1250" s="1034"/>
      <c r="W1250" s="1034"/>
      <c r="X1250" s="1034"/>
      <c r="Y1250" s="1034"/>
      <c r="Z1250" s="1034"/>
      <c r="AA1250" s="1034"/>
      <c r="AB1250" s="1034"/>
      <c r="AC1250" s="1034"/>
      <c r="AD1250" s="1034"/>
      <c r="AE1250" s="1034"/>
      <c r="AF1250" s="1034"/>
      <c r="AG1250" s="1034"/>
      <c r="AH1250" s="1034"/>
      <c r="AI1250" s="1034"/>
      <c r="AJ1250" s="1034"/>
      <c r="AK1250" s="1034"/>
      <c r="AL1250" s="1034"/>
      <c r="AM1250" s="1034"/>
      <c r="AN1250" s="1034"/>
      <c r="AO1250" s="1034"/>
      <c r="AP1250" s="1034"/>
      <c r="AQ1250" s="1034"/>
      <c r="AR1250" s="1034"/>
      <c r="AS1250" s="1034"/>
      <c r="AT1250" s="1034"/>
      <c r="AU1250" s="1034"/>
      <c r="AV1250" s="1034"/>
      <c r="AW1250" s="1034"/>
      <c r="AX1250" s="1034"/>
      <c r="AY1250" s="1034"/>
      <c r="AZ1250" s="1034"/>
      <c r="BA1250" s="1034"/>
      <c r="BB1250" s="1034"/>
      <c r="BC1250" s="1034"/>
      <c r="BD1250" s="1034"/>
      <c r="BE1250" s="1034"/>
      <c r="BF1250" s="1034"/>
      <c r="BG1250" s="1034"/>
      <c r="BH1250" s="1034"/>
    </row>
    <row r="1251" spans="1:60" s="2" customFormat="1">
      <c r="A1251" s="1148"/>
      <c r="B1251" s="1034"/>
      <c r="C1251" s="1034"/>
      <c r="D1251" s="1034"/>
      <c r="E1251" s="1034"/>
      <c r="F1251" s="1034"/>
      <c r="G1251" s="1034"/>
      <c r="H1251" s="1034"/>
      <c r="I1251" s="1034"/>
      <c r="J1251" s="1034"/>
      <c r="K1251" s="1034"/>
      <c r="L1251" s="1034"/>
      <c r="M1251" s="1034"/>
      <c r="N1251" s="1034"/>
      <c r="O1251" s="1034"/>
      <c r="P1251" s="1034"/>
      <c r="Q1251" s="1034"/>
      <c r="R1251" s="1034"/>
      <c r="S1251" s="1034"/>
      <c r="T1251" s="1034"/>
      <c r="U1251" s="1034"/>
      <c r="V1251" s="1034"/>
      <c r="W1251" s="1034"/>
      <c r="X1251" s="1034"/>
      <c r="Y1251" s="1034"/>
      <c r="Z1251" s="1034"/>
      <c r="AA1251" s="1034"/>
      <c r="AB1251" s="1034"/>
      <c r="AC1251" s="1034"/>
      <c r="AD1251" s="1034"/>
      <c r="AE1251" s="1034"/>
      <c r="AF1251" s="1034"/>
      <c r="AG1251" s="1034"/>
      <c r="AH1251" s="1034"/>
      <c r="AI1251" s="1034"/>
      <c r="AJ1251" s="1034"/>
      <c r="AK1251" s="1034"/>
      <c r="AL1251" s="1034"/>
      <c r="AM1251" s="1034"/>
      <c r="AN1251" s="1034"/>
      <c r="AO1251" s="1034"/>
      <c r="AP1251" s="1034"/>
      <c r="AQ1251" s="1034"/>
      <c r="AR1251" s="1034"/>
      <c r="AS1251" s="1034"/>
      <c r="AT1251" s="1034"/>
      <c r="AU1251" s="1034"/>
      <c r="AV1251" s="1034"/>
      <c r="AW1251" s="1034"/>
      <c r="AX1251" s="1034"/>
      <c r="AY1251" s="1034"/>
      <c r="AZ1251" s="1034"/>
      <c r="BA1251" s="1034"/>
      <c r="BB1251" s="1034"/>
      <c r="BC1251" s="1034"/>
      <c r="BD1251" s="1034"/>
      <c r="BE1251" s="1034"/>
      <c r="BF1251" s="1034"/>
      <c r="BG1251" s="1034"/>
      <c r="BH1251" s="1034"/>
    </row>
    <row r="1252" spans="1:60" s="2" customFormat="1">
      <c r="A1252" s="1148"/>
      <c r="B1252" s="1034"/>
      <c r="C1252" s="1034"/>
      <c r="D1252" s="1034"/>
      <c r="E1252" s="1034"/>
      <c r="F1252" s="1034"/>
      <c r="G1252" s="1034"/>
      <c r="H1252" s="1034"/>
      <c r="I1252" s="1034"/>
      <c r="J1252" s="1034"/>
      <c r="K1252" s="1034"/>
      <c r="L1252" s="1034"/>
      <c r="M1252" s="1034"/>
      <c r="N1252" s="1034"/>
      <c r="O1252" s="1034"/>
      <c r="P1252" s="1034"/>
      <c r="Q1252" s="1034"/>
      <c r="R1252" s="1034"/>
      <c r="S1252" s="1034"/>
      <c r="T1252" s="1034"/>
      <c r="U1252" s="1034"/>
      <c r="V1252" s="1034"/>
      <c r="W1252" s="1034"/>
      <c r="X1252" s="1034"/>
      <c r="Y1252" s="1034"/>
      <c r="Z1252" s="1034"/>
      <c r="AA1252" s="1034"/>
      <c r="AB1252" s="1034"/>
      <c r="AC1252" s="1034"/>
      <c r="AD1252" s="1034"/>
      <c r="AE1252" s="1034"/>
      <c r="AF1252" s="1034"/>
      <c r="AG1252" s="1034"/>
      <c r="AH1252" s="1034"/>
      <c r="AI1252" s="1034"/>
      <c r="AJ1252" s="1034"/>
      <c r="AK1252" s="1034"/>
      <c r="AL1252" s="1034"/>
      <c r="AM1252" s="1034"/>
      <c r="AN1252" s="1034"/>
      <c r="AO1252" s="1034"/>
      <c r="AP1252" s="1034"/>
      <c r="AQ1252" s="1034"/>
      <c r="AR1252" s="1034"/>
      <c r="AS1252" s="1034"/>
      <c r="AT1252" s="1034"/>
      <c r="AU1252" s="1034"/>
      <c r="AV1252" s="1034"/>
      <c r="AW1252" s="1034"/>
      <c r="AX1252" s="1034"/>
      <c r="AY1252" s="1034"/>
      <c r="AZ1252" s="1034"/>
      <c r="BA1252" s="1034"/>
      <c r="BB1252" s="1034"/>
      <c r="BC1252" s="1034"/>
      <c r="BD1252" s="1034"/>
      <c r="BE1252" s="1034"/>
      <c r="BF1252" s="1034"/>
      <c r="BG1252" s="1034"/>
      <c r="BH1252" s="1034"/>
    </row>
    <row r="1253" spans="1:60" s="2" customFormat="1">
      <c r="A1253" s="1148"/>
      <c r="B1253" s="1034"/>
      <c r="C1253" s="1034"/>
      <c r="D1253" s="1034"/>
      <c r="E1253" s="1034"/>
      <c r="F1253" s="1034"/>
      <c r="G1253" s="1034"/>
      <c r="H1253" s="1034"/>
      <c r="I1253" s="1034"/>
      <c r="J1253" s="1034"/>
      <c r="K1253" s="1034"/>
      <c r="L1253" s="1034"/>
      <c r="M1253" s="1034"/>
      <c r="N1253" s="1034"/>
      <c r="O1253" s="1034"/>
      <c r="P1253" s="1034"/>
      <c r="Q1253" s="1034"/>
      <c r="R1253" s="1034"/>
      <c r="S1253" s="1034"/>
      <c r="T1253" s="1034"/>
      <c r="U1253" s="1034"/>
      <c r="V1253" s="1034"/>
      <c r="W1253" s="1034"/>
      <c r="X1253" s="1034"/>
      <c r="Y1253" s="1034"/>
      <c r="Z1253" s="1034"/>
      <c r="AA1253" s="1034"/>
      <c r="AB1253" s="1034"/>
      <c r="AC1253" s="1034"/>
      <c r="AD1253" s="1034"/>
      <c r="AE1253" s="1034"/>
      <c r="AF1253" s="1034"/>
      <c r="AG1253" s="1034"/>
      <c r="AH1253" s="1034"/>
      <c r="AI1253" s="1034"/>
      <c r="AJ1253" s="1034"/>
      <c r="AK1253" s="1034"/>
      <c r="AL1253" s="1034"/>
      <c r="AM1253" s="1034"/>
      <c r="AN1253" s="1034"/>
      <c r="AO1253" s="1034"/>
      <c r="AP1253" s="1034"/>
      <c r="AQ1253" s="1034"/>
      <c r="AR1253" s="1034"/>
      <c r="AS1253" s="1034"/>
      <c r="AT1253" s="1034"/>
      <c r="AU1253" s="1034"/>
      <c r="AV1253" s="1034"/>
      <c r="AW1253" s="1034"/>
      <c r="AX1253" s="1034"/>
      <c r="AY1253" s="1034"/>
      <c r="AZ1253" s="1034"/>
      <c r="BA1253" s="1034"/>
      <c r="BB1253" s="1034"/>
      <c r="BC1253" s="1034"/>
      <c r="BD1253" s="1034"/>
      <c r="BE1253" s="1034"/>
      <c r="BF1253" s="1034"/>
      <c r="BG1253" s="1034"/>
      <c r="BH1253" s="1034"/>
    </row>
    <row r="1254" spans="1:60" s="2" customFormat="1">
      <c r="A1254" s="1148"/>
      <c r="B1254" s="1034"/>
      <c r="C1254" s="1034"/>
      <c r="D1254" s="1034"/>
      <c r="E1254" s="1034"/>
      <c r="F1254" s="1034"/>
      <c r="G1254" s="1034"/>
      <c r="H1254" s="1034"/>
      <c r="I1254" s="1034"/>
      <c r="J1254" s="1034"/>
      <c r="K1254" s="1034"/>
      <c r="L1254" s="1034"/>
      <c r="M1254" s="1034"/>
      <c r="N1254" s="1034"/>
      <c r="O1254" s="1034"/>
      <c r="P1254" s="1034"/>
      <c r="Q1254" s="1034"/>
      <c r="R1254" s="1034"/>
      <c r="S1254" s="1034"/>
      <c r="T1254" s="1034"/>
      <c r="U1254" s="1034"/>
      <c r="V1254" s="1034"/>
      <c r="W1254" s="1034"/>
      <c r="X1254" s="1034"/>
      <c r="Y1254" s="1034"/>
      <c r="Z1254" s="1034"/>
      <c r="AA1254" s="1034"/>
      <c r="AB1254" s="1034"/>
      <c r="AC1254" s="1034"/>
      <c r="AD1254" s="1034"/>
      <c r="AE1254" s="1034"/>
      <c r="AF1254" s="1034"/>
      <c r="AG1254" s="1034"/>
      <c r="AH1254" s="1034"/>
      <c r="AI1254" s="1034"/>
      <c r="AJ1254" s="1034"/>
      <c r="AK1254" s="1034"/>
      <c r="AL1254" s="1034"/>
      <c r="AM1254" s="1034"/>
      <c r="AN1254" s="1034"/>
      <c r="AO1254" s="1034"/>
      <c r="AP1254" s="1034"/>
      <c r="AQ1254" s="1034"/>
      <c r="AR1254" s="1034"/>
      <c r="AS1254" s="1034"/>
      <c r="AT1254" s="1034"/>
      <c r="AU1254" s="1034"/>
      <c r="AV1254" s="1034"/>
      <c r="AW1254" s="1034"/>
      <c r="AX1254" s="1034"/>
      <c r="AY1254" s="1034"/>
      <c r="AZ1254" s="1034"/>
      <c r="BA1254" s="1034"/>
      <c r="BB1254" s="1034"/>
      <c r="BC1254" s="1034"/>
      <c r="BD1254" s="1034"/>
      <c r="BE1254" s="1034"/>
      <c r="BF1254" s="1034"/>
      <c r="BG1254" s="1034"/>
      <c r="BH1254" s="1034"/>
    </row>
    <row r="1255" spans="1:60" s="2" customFormat="1">
      <c r="A1255" s="1148"/>
      <c r="B1255" s="1034"/>
      <c r="C1255" s="1034"/>
      <c r="D1255" s="1034"/>
      <c r="E1255" s="1034"/>
      <c r="F1255" s="1034"/>
      <c r="G1255" s="1034"/>
      <c r="H1255" s="1034"/>
      <c r="I1255" s="1034"/>
      <c r="J1255" s="1034"/>
      <c r="K1255" s="1034"/>
      <c r="L1255" s="1034"/>
      <c r="M1255" s="1034"/>
      <c r="N1255" s="1034"/>
      <c r="O1255" s="1034"/>
      <c r="P1255" s="1034"/>
      <c r="Q1255" s="1034"/>
      <c r="R1255" s="1034"/>
      <c r="S1255" s="1034"/>
      <c r="T1255" s="1034"/>
      <c r="U1255" s="1034"/>
      <c r="V1255" s="1034"/>
      <c r="W1255" s="1034"/>
      <c r="X1255" s="1034"/>
      <c r="Y1255" s="1034"/>
      <c r="Z1255" s="1034"/>
      <c r="AA1255" s="1034"/>
      <c r="AB1255" s="1034"/>
      <c r="AC1255" s="1034"/>
      <c r="AD1255" s="1034"/>
      <c r="AE1255" s="1034"/>
      <c r="AF1255" s="1034"/>
      <c r="AG1255" s="1034"/>
      <c r="AH1255" s="1034"/>
      <c r="AI1255" s="1034"/>
      <c r="AJ1255" s="1034"/>
      <c r="AK1255" s="1034"/>
      <c r="AL1255" s="1034"/>
      <c r="AM1255" s="1034"/>
      <c r="AN1255" s="1034"/>
      <c r="AO1255" s="1034"/>
      <c r="AP1255" s="1034"/>
      <c r="AQ1255" s="1034"/>
      <c r="AR1255" s="1034"/>
      <c r="AS1255" s="1034"/>
      <c r="AT1255" s="1034"/>
      <c r="AU1255" s="1034"/>
      <c r="AV1255" s="1034"/>
      <c r="AW1255" s="1034"/>
      <c r="AX1255" s="1034"/>
      <c r="AY1255" s="1034"/>
      <c r="AZ1255" s="1034"/>
      <c r="BA1255" s="1034"/>
      <c r="BB1255" s="1034"/>
      <c r="BC1255" s="1034"/>
      <c r="BD1255" s="1034"/>
      <c r="BE1255" s="1034"/>
      <c r="BF1255" s="1034"/>
      <c r="BG1255" s="1034"/>
      <c r="BH1255" s="1034"/>
    </row>
    <row r="1256" spans="1:60" s="2" customFormat="1">
      <c r="A1256" s="1148"/>
      <c r="B1256" s="1034"/>
      <c r="C1256" s="1034"/>
      <c r="D1256" s="1034"/>
      <c r="E1256" s="1034"/>
      <c r="F1256" s="1034"/>
      <c r="G1256" s="1034"/>
      <c r="H1256" s="1034"/>
      <c r="I1256" s="1034"/>
      <c r="J1256" s="1034"/>
      <c r="K1256" s="1034"/>
      <c r="L1256" s="1034"/>
      <c r="M1256" s="1034"/>
      <c r="N1256" s="1034"/>
      <c r="O1256" s="1034"/>
      <c r="P1256" s="1034"/>
      <c r="Q1256" s="1034"/>
      <c r="R1256" s="1034"/>
      <c r="S1256" s="1034"/>
      <c r="T1256" s="1034"/>
      <c r="U1256" s="1034"/>
      <c r="V1256" s="1034"/>
      <c r="W1256" s="1034"/>
      <c r="X1256" s="1034"/>
      <c r="Y1256" s="1034"/>
      <c r="Z1256" s="1034"/>
      <c r="AA1256" s="1034"/>
      <c r="AB1256" s="1034"/>
      <c r="AC1256" s="1034"/>
      <c r="AD1256" s="1034"/>
      <c r="AE1256" s="1034"/>
      <c r="AF1256" s="1034"/>
      <c r="AG1256" s="1034"/>
      <c r="AH1256" s="1034"/>
      <c r="AI1256" s="1034"/>
      <c r="AJ1256" s="1034"/>
      <c r="AK1256" s="1034"/>
      <c r="AL1256" s="1034"/>
      <c r="AM1256" s="1034"/>
      <c r="AN1256" s="1034"/>
      <c r="AO1256" s="1034"/>
      <c r="AP1256" s="1034"/>
      <c r="AQ1256" s="1034"/>
      <c r="AR1256" s="1034"/>
      <c r="AS1256" s="1034"/>
      <c r="AT1256" s="1034"/>
      <c r="AU1256" s="1034"/>
      <c r="AV1256" s="1034"/>
      <c r="AW1256" s="1034"/>
      <c r="AX1256" s="1034"/>
      <c r="AY1256" s="1034"/>
      <c r="AZ1256" s="1034"/>
      <c r="BA1256" s="1034"/>
      <c r="BB1256" s="1034"/>
      <c r="BC1256" s="1034"/>
      <c r="BD1256" s="1034"/>
      <c r="BE1256" s="1034"/>
      <c r="BF1256" s="1034"/>
      <c r="BG1256" s="1034"/>
      <c r="BH1256" s="1034"/>
    </row>
    <row r="1257" spans="1:60" s="2" customFormat="1">
      <c r="A1257" s="1148"/>
      <c r="B1257" s="1034"/>
      <c r="C1257" s="1034"/>
      <c r="D1257" s="1034"/>
      <c r="E1257" s="1034"/>
      <c r="F1257" s="1034"/>
      <c r="G1257" s="1034"/>
      <c r="H1257" s="1034"/>
      <c r="I1257" s="1034"/>
      <c r="J1257" s="1034"/>
      <c r="K1257" s="1034"/>
      <c r="L1257" s="1034"/>
      <c r="M1257" s="1034"/>
      <c r="N1257" s="1034"/>
      <c r="O1257" s="1034"/>
      <c r="P1257" s="1034"/>
      <c r="Q1257" s="1034"/>
      <c r="R1257" s="1034"/>
      <c r="S1257" s="1034"/>
      <c r="T1257" s="1034"/>
      <c r="U1257" s="1034"/>
      <c r="V1257" s="1034"/>
      <c r="W1257" s="1034"/>
      <c r="X1257" s="1034"/>
      <c r="Y1257" s="1034"/>
      <c r="Z1257" s="1034"/>
      <c r="AA1257" s="1034"/>
      <c r="AB1257" s="1034"/>
      <c r="AC1257" s="1034"/>
      <c r="AD1257" s="1034"/>
      <c r="AE1257" s="1034"/>
      <c r="AF1257" s="1034"/>
      <c r="AG1257" s="1034"/>
      <c r="AH1257" s="1034"/>
      <c r="AI1257" s="1034"/>
      <c r="AJ1257" s="1034"/>
      <c r="AK1257" s="1034"/>
      <c r="AL1257" s="1034"/>
      <c r="AM1257" s="1034"/>
      <c r="AN1257" s="1034"/>
      <c r="AO1257" s="1034"/>
      <c r="AP1257" s="1034"/>
      <c r="AQ1257" s="1034"/>
      <c r="AR1257" s="1034"/>
      <c r="AS1257" s="1034"/>
      <c r="AT1257" s="1034"/>
      <c r="AU1257" s="1034"/>
      <c r="AV1257" s="1034"/>
      <c r="AW1257" s="1034"/>
      <c r="AX1257" s="1034"/>
      <c r="AY1257" s="1034"/>
      <c r="AZ1257" s="1034"/>
      <c r="BA1257" s="1034"/>
      <c r="BB1257" s="1034"/>
      <c r="BC1257" s="1034"/>
      <c r="BD1257" s="1034"/>
      <c r="BE1257" s="1034"/>
      <c r="BF1257" s="1034"/>
      <c r="BG1257" s="1034"/>
      <c r="BH1257" s="1034"/>
    </row>
    <row r="1258" spans="1:60" s="2" customFormat="1">
      <c r="A1258" s="1148"/>
      <c r="B1258" s="1034"/>
      <c r="C1258" s="1034"/>
      <c r="D1258" s="1034"/>
      <c r="E1258" s="1034"/>
      <c r="F1258" s="1034"/>
      <c r="G1258" s="1034"/>
      <c r="H1258" s="1034"/>
      <c r="I1258" s="1034"/>
      <c r="J1258" s="1034"/>
      <c r="K1258" s="1034"/>
      <c r="L1258" s="1034"/>
      <c r="M1258" s="1034"/>
      <c r="N1258" s="1034"/>
      <c r="O1258" s="1034"/>
      <c r="P1258" s="1034"/>
      <c r="Q1258" s="1034"/>
      <c r="R1258" s="1034"/>
      <c r="S1258" s="1034"/>
      <c r="T1258" s="1034"/>
      <c r="U1258" s="1034"/>
      <c r="V1258" s="1034"/>
      <c r="W1258" s="1034"/>
      <c r="X1258" s="1034"/>
      <c r="Y1258" s="1034"/>
      <c r="Z1258" s="1034"/>
      <c r="AA1258" s="1034"/>
      <c r="AB1258" s="1034"/>
      <c r="AC1258" s="1034"/>
      <c r="AD1258" s="1034"/>
      <c r="AE1258" s="1034"/>
      <c r="AF1258" s="1034"/>
      <c r="AG1258" s="1034"/>
      <c r="AH1258" s="1034"/>
      <c r="AI1258" s="1034"/>
      <c r="AJ1258" s="1034"/>
      <c r="AK1258" s="1034"/>
      <c r="AL1258" s="1034"/>
      <c r="AM1258" s="1034"/>
      <c r="AN1258" s="1034"/>
      <c r="AO1258" s="1034"/>
      <c r="AP1258" s="1034"/>
      <c r="AQ1258" s="1034"/>
      <c r="AR1258" s="1034"/>
      <c r="AS1258" s="1034"/>
      <c r="AT1258" s="1034"/>
      <c r="AU1258" s="1034"/>
      <c r="AV1258" s="1034"/>
      <c r="AW1258" s="1034"/>
      <c r="AX1258" s="1034"/>
      <c r="AY1258" s="1034"/>
      <c r="AZ1258" s="1034"/>
      <c r="BA1258" s="1034"/>
      <c r="BB1258" s="1034"/>
      <c r="BC1258" s="1034"/>
      <c r="BD1258" s="1034"/>
      <c r="BE1258" s="1034"/>
      <c r="BF1258" s="1034"/>
      <c r="BG1258" s="1034"/>
      <c r="BH1258" s="1034"/>
    </row>
    <row r="1259" spans="1:60" s="2" customFormat="1">
      <c r="A1259" s="1148"/>
      <c r="B1259" s="1034"/>
      <c r="C1259" s="1034"/>
      <c r="D1259" s="1034"/>
      <c r="E1259" s="1034"/>
      <c r="F1259" s="1034"/>
      <c r="G1259" s="1034"/>
      <c r="H1259" s="1034"/>
      <c r="I1259" s="1034"/>
      <c r="J1259" s="1034"/>
      <c r="K1259" s="1034"/>
      <c r="L1259" s="1034"/>
      <c r="M1259" s="1034"/>
      <c r="N1259" s="1034"/>
      <c r="O1259" s="1034"/>
      <c r="P1259" s="1034"/>
      <c r="Q1259" s="1034"/>
      <c r="R1259" s="1034"/>
      <c r="S1259" s="1034"/>
      <c r="T1259" s="1034"/>
      <c r="U1259" s="1034"/>
      <c r="V1259" s="1034"/>
      <c r="W1259" s="1034"/>
      <c r="X1259" s="1034"/>
      <c r="Y1259" s="1034"/>
      <c r="Z1259" s="1034"/>
      <c r="AA1259" s="1034"/>
      <c r="AB1259" s="1034"/>
      <c r="AC1259" s="1034"/>
      <c r="AD1259" s="1034"/>
      <c r="AE1259" s="1034"/>
      <c r="AF1259" s="1034"/>
      <c r="AG1259" s="1034"/>
      <c r="AH1259" s="1034"/>
      <c r="AI1259" s="1034"/>
      <c r="AJ1259" s="1034"/>
      <c r="AK1259" s="1034"/>
      <c r="AL1259" s="1034"/>
      <c r="AM1259" s="1034"/>
      <c r="AN1259" s="1034"/>
      <c r="AO1259" s="1034"/>
      <c r="AP1259" s="1034"/>
      <c r="AQ1259" s="1034"/>
      <c r="AR1259" s="1034"/>
      <c r="AS1259" s="1034"/>
      <c r="AT1259" s="1034"/>
      <c r="AU1259" s="1034"/>
      <c r="AV1259" s="1034"/>
      <c r="AW1259" s="1034"/>
      <c r="AX1259" s="1034"/>
      <c r="AY1259" s="1034"/>
      <c r="AZ1259" s="1034"/>
      <c r="BA1259" s="1034"/>
      <c r="BB1259" s="1034"/>
      <c r="BC1259" s="1034"/>
      <c r="BD1259" s="1034"/>
      <c r="BE1259" s="1034"/>
      <c r="BF1259" s="1034"/>
      <c r="BG1259" s="1034"/>
      <c r="BH1259" s="1034"/>
    </row>
    <row r="1260" spans="1:60" s="2" customFormat="1">
      <c r="A1260" s="1148"/>
      <c r="B1260" s="1034"/>
      <c r="C1260" s="1034"/>
      <c r="D1260" s="1034"/>
      <c r="E1260" s="1034"/>
      <c r="F1260" s="1034"/>
      <c r="G1260" s="1034"/>
      <c r="H1260" s="1034"/>
      <c r="I1260" s="1034"/>
      <c r="J1260" s="1034"/>
      <c r="K1260" s="1034"/>
      <c r="L1260" s="1034"/>
      <c r="M1260" s="1034"/>
      <c r="N1260" s="1034"/>
      <c r="O1260" s="1034"/>
      <c r="P1260" s="1034"/>
      <c r="Q1260" s="1034"/>
      <c r="R1260" s="1034"/>
      <c r="S1260" s="1034"/>
      <c r="T1260" s="1034"/>
      <c r="U1260" s="1034"/>
      <c r="V1260" s="1034"/>
      <c r="W1260" s="1034"/>
      <c r="X1260" s="1034"/>
      <c r="Y1260" s="1034"/>
      <c r="Z1260" s="1034"/>
      <c r="AA1260" s="1034"/>
      <c r="AB1260" s="1034"/>
      <c r="AC1260" s="1034"/>
      <c r="AD1260" s="1034"/>
      <c r="AE1260" s="1034"/>
      <c r="AF1260" s="1034"/>
      <c r="AG1260" s="1034"/>
      <c r="AH1260" s="1034"/>
      <c r="AI1260" s="1034"/>
      <c r="AJ1260" s="1034"/>
      <c r="AK1260" s="1034"/>
      <c r="AL1260" s="1034"/>
      <c r="AM1260" s="1034"/>
      <c r="AN1260" s="1034"/>
      <c r="AO1260" s="1034"/>
      <c r="AP1260" s="1034"/>
      <c r="AQ1260" s="1034"/>
      <c r="AR1260" s="1034"/>
      <c r="AS1260" s="1034"/>
      <c r="AT1260" s="1034"/>
      <c r="AU1260" s="1034"/>
      <c r="AV1260" s="1034"/>
      <c r="AW1260" s="1034"/>
      <c r="AX1260" s="1034"/>
      <c r="AY1260" s="1034"/>
      <c r="AZ1260" s="1034"/>
      <c r="BA1260" s="1034"/>
      <c r="BB1260" s="1034"/>
      <c r="BC1260" s="1034"/>
      <c r="BD1260" s="1034"/>
      <c r="BE1260" s="1034"/>
      <c r="BF1260" s="1034"/>
      <c r="BG1260" s="1034"/>
      <c r="BH1260" s="1034"/>
    </row>
    <row r="1261" spans="1:60" s="2" customFormat="1">
      <c r="A1261" s="1148"/>
      <c r="B1261" s="1034"/>
      <c r="C1261" s="1034"/>
      <c r="D1261" s="1034"/>
      <c r="E1261" s="1034"/>
      <c r="F1261" s="1034"/>
      <c r="G1261" s="1034"/>
      <c r="H1261" s="1034"/>
      <c r="I1261" s="1034"/>
      <c r="J1261" s="1034"/>
      <c r="K1261" s="1034"/>
      <c r="L1261" s="1034"/>
      <c r="M1261" s="1034"/>
      <c r="N1261" s="1034"/>
      <c r="O1261" s="1034"/>
      <c r="P1261" s="1034"/>
      <c r="Q1261" s="1034"/>
      <c r="R1261" s="1034"/>
      <c r="S1261" s="1034"/>
      <c r="T1261" s="1034"/>
      <c r="U1261" s="1034"/>
      <c r="V1261" s="1034"/>
      <c r="W1261" s="1034"/>
      <c r="X1261" s="1034"/>
      <c r="Y1261" s="1034"/>
      <c r="Z1261" s="1034"/>
      <c r="AA1261" s="1034"/>
      <c r="AB1261" s="1034"/>
      <c r="AC1261" s="1034"/>
      <c r="AD1261" s="1034"/>
      <c r="AE1261" s="1034"/>
      <c r="AF1261" s="1034"/>
      <c r="AG1261" s="1034"/>
      <c r="AH1261" s="1034"/>
      <c r="AI1261" s="1034"/>
      <c r="AJ1261" s="1034"/>
      <c r="AK1261" s="1034"/>
      <c r="AL1261" s="1034"/>
      <c r="AM1261" s="1034"/>
      <c r="AN1261" s="1034"/>
      <c r="AO1261" s="1034"/>
      <c r="AP1261" s="1034"/>
      <c r="AQ1261" s="1034"/>
      <c r="AR1261" s="1034"/>
      <c r="AS1261" s="1034"/>
      <c r="AT1261" s="1034"/>
      <c r="AU1261" s="1034"/>
      <c r="AV1261" s="1034"/>
      <c r="AW1261" s="1034"/>
      <c r="AX1261" s="1034"/>
      <c r="AY1261" s="1034"/>
      <c r="AZ1261" s="1034"/>
      <c r="BA1261" s="1034"/>
      <c r="BB1261" s="1034"/>
      <c r="BC1261" s="1034"/>
      <c r="BD1261" s="1034"/>
      <c r="BE1261" s="1034"/>
      <c r="BF1261" s="1034"/>
      <c r="BG1261" s="1034"/>
      <c r="BH1261" s="1034"/>
    </row>
    <row r="1262" spans="1:60" s="2" customFormat="1">
      <c r="A1262" s="1148"/>
      <c r="B1262" s="1034"/>
      <c r="C1262" s="1034"/>
      <c r="D1262" s="1034"/>
      <c r="E1262" s="1034"/>
      <c r="F1262" s="1034"/>
      <c r="G1262" s="1034"/>
      <c r="H1262" s="1034"/>
      <c r="I1262" s="1034"/>
      <c r="J1262" s="1034"/>
      <c r="K1262" s="1034"/>
      <c r="L1262" s="1034"/>
      <c r="M1262" s="1034"/>
      <c r="N1262" s="1034"/>
      <c r="O1262" s="1034"/>
      <c r="P1262" s="1034"/>
      <c r="Q1262" s="1034"/>
      <c r="R1262" s="1034"/>
      <c r="S1262" s="1034"/>
      <c r="T1262" s="1034"/>
      <c r="U1262" s="1034"/>
      <c r="V1262" s="1034"/>
      <c r="W1262" s="1034"/>
      <c r="X1262" s="1034"/>
      <c r="Y1262" s="1034"/>
      <c r="Z1262" s="1034"/>
      <c r="AA1262" s="1034"/>
      <c r="AB1262" s="1034"/>
      <c r="AC1262" s="1034"/>
      <c r="AD1262" s="1034"/>
      <c r="AE1262" s="1034"/>
      <c r="AF1262" s="1034"/>
      <c r="AG1262" s="1034"/>
      <c r="AH1262" s="1034"/>
      <c r="AI1262" s="1034"/>
      <c r="AJ1262" s="1034"/>
      <c r="AK1262" s="1034"/>
      <c r="AL1262" s="1034"/>
      <c r="AM1262" s="1034"/>
      <c r="AN1262" s="1034"/>
      <c r="AO1262" s="1034"/>
      <c r="AP1262" s="1034"/>
      <c r="AQ1262" s="1034"/>
      <c r="AR1262" s="1034"/>
      <c r="AS1262" s="1034"/>
      <c r="AT1262" s="1034"/>
      <c r="AU1262" s="1034"/>
      <c r="AV1262" s="1034"/>
      <c r="AW1262" s="1034"/>
      <c r="AX1262" s="1034"/>
      <c r="AY1262" s="1034"/>
      <c r="AZ1262" s="1034"/>
      <c r="BA1262" s="1034"/>
      <c r="BB1262" s="1034"/>
      <c r="BC1262" s="1034"/>
      <c r="BD1262" s="1034"/>
      <c r="BE1262" s="1034"/>
      <c r="BF1262" s="1034"/>
      <c r="BG1262" s="1034"/>
      <c r="BH1262" s="1034"/>
    </row>
    <row r="1263" spans="1:60" s="2" customFormat="1">
      <c r="A1263" s="1148"/>
      <c r="B1263" s="1034"/>
      <c r="C1263" s="1034"/>
      <c r="D1263" s="1034"/>
      <c r="E1263" s="1034"/>
      <c r="F1263" s="1034"/>
      <c r="G1263" s="1034"/>
      <c r="H1263" s="1034"/>
      <c r="I1263" s="1034"/>
      <c r="J1263" s="1034"/>
      <c r="K1263" s="1034"/>
      <c r="L1263" s="1034"/>
      <c r="M1263" s="1034"/>
      <c r="N1263" s="1034"/>
      <c r="O1263" s="1034"/>
      <c r="P1263" s="1034"/>
      <c r="Q1263" s="1034"/>
      <c r="R1263" s="1034"/>
      <c r="S1263" s="1034"/>
      <c r="T1263" s="1034"/>
      <c r="U1263" s="1034"/>
      <c r="V1263" s="1034"/>
      <c r="W1263" s="1034"/>
      <c r="X1263" s="1034"/>
      <c r="Y1263" s="1034"/>
      <c r="Z1263" s="1034"/>
      <c r="AA1263" s="1034"/>
      <c r="AB1263" s="1034"/>
      <c r="AC1263" s="1034"/>
      <c r="AD1263" s="1034"/>
      <c r="AE1263" s="1034"/>
      <c r="AF1263" s="1034"/>
      <c r="AG1263" s="1034"/>
      <c r="AH1263" s="1034"/>
      <c r="AI1263" s="1034"/>
      <c r="AJ1263" s="1034"/>
      <c r="AK1263" s="1034"/>
      <c r="AL1263" s="1034"/>
      <c r="AM1263" s="1034"/>
      <c r="AN1263" s="1034"/>
      <c r="AO1263" s="1034"/>
      <c r="AP1263" s="1034"/>
      <c r="AQ1263" s="1034"/>
      <c r="AR1263" s="1034"/>
      <c r="AS1263" s="1034"/>
      <c r="AT1263" s="1034"/>
      <c r="AU1263" s="1034"/>
      <c r="AV1263" s="1034"/>
      <c r="AW1263" s="1034"/>
      <c r="AX1263" s="1034"/>
      <c r="AY1263" s="1034"/>
      <c r="AZ1263" s="1034"/>
      <c r="BA1263" s="1034"/>
      <c r="BB1263" s="1034"/>
      <c r="BC1263" s="1034"/>
      <c r="BD1263" s="1034"/>
      <c r="BE1263" s="1034"/>
      <c r="BF1263" s="1034"/>
      <c r="BG1263" s="1034"/>
      <c r="BH1263" s="1034"/>
    </row>
    <row r="1264" spans="1:60" s="2" customFormat="1">
      <c r="A1264" s="1148"/>
      <c r="B1264" s="1034"/>
      <c r="C1264" s="1034"/>
      <c r="D1264" s="1034"/>
      <c r="E1264" s="1034"/>
      <c r="F1264" s="1034"/>
      <c r="G1264" s="1034"/>
      <c r="H1264" s="1034"/>
      <c r="I1264" s="1034"/>
      <c r="J1264" s="1034"/>
      <c r="K1264" s="1034"/>
      <c r="L1264" s="1034"/>
      <c r="M1264" s="1034"/>
      <c r="N1264" s="1034"/>
      <c r="O1264" s="1034"/>
      <c r="P1264" s="1034"/>
      <c r="Q1264" s="1034"/>
      <c r="R1264" s="1034"/>
      <c r="S1264" s="1034"/>
      <c r="T1264" s="1034"/>
      <c r="U1264" s="1034"/>
      <c r="V1264" s="1034"/>
      <c r="W1264" s="1034"/>
      <c r="X1264" s="1034"/>
      <c r="Y1264" s="1034"/>
      <c r="Z1264" s="1034"/>
      <c r="AA1264" s="1034"/>
      <c r="AB1264" s="1034"/>
      <c r="AC1264" s="1034"/>
      <c r="AD1264" s="1034"/>
      <c r="AE1264" s="1034"/>
      <c r="AF1264" s="1034"/>
      <c r="AG1264" s="1034"/>
      <c r="AH1264" s="1034"/>
      <c r="AI1264" s="1034"/>
      <c r="AJ1264" s="1034"/>
      <c r="AK1264" s="1034"/>
      <c r="AL1264" s="1034"/>
      <c r="AM1264" s="1034"/>
      <c r="AN1264" s="1034"/>
      <c r="AO1264" s="1034"/>
      <c r="AP1264" s="1034"/>
      <c r="AQ1264" s="1034"/>
      <c r="AR1264" s="1034"/>
      <c r="AS1264" s="1034"/>
      <c r="AT1264" s="1034"/>
      <c r="AU1264" s="1034"/>
      <c r="AV1264" s="1034"/>
      <c r="AW1264" s="1034"/>
      <c r="AX1264" s="1034"/>
      <c r="AY1264" s="1034"/>
      <c r="AZ1264" s="1034"/>
      <c r="BA1264" s="1034"/>
      <c r="BB1264" s="1034"/>
      <c r="BC1264" s="1034"/>
      <c r="BD1264" s="1034"/>
      <c r="BE1264" s="1034"/>
      <c r="BF1264" s="1034"/>
      <c r="BG1264" s="1034"/>
      <c r="BH1264" s="1034"/>
    </row>
    <row r="1265" spans="1:60" s="2" customFormat="1">
      <c r="A1265" s="1148"/>
      <c r="B1265" s="1034"/>
      <c r="C1265" s="1034"/>
      <c r="D1265" s="1034"/>
      <c r="E1265" s="1034"/>
      <c r="F1265" s="1034"/>
      <c r="G1265" s="1034"/>
      <c r="H1265" s="1034"/>
      <c r="I1265" s="1034"/>
      <c r="J1265" s="1034"/>
      <c r="K1265" s="1034"/>
      <c r="L1265" s="1034"/>
      <c r="M1265" s="1034"/>
      <c r="N1265" s="1034"/>
      <c r="O1265" s="1034"/>
      <c r="P1265" s="1034"/>
      <c r="Q1265" s="1034"/>
      <c r="R1265" s="1034"/>
      <c r="S1265" s="1034"/>
      <c r="T1265" s="1034"/>
      <c r="U1265" s="1034"/>
      <c r="V1265" s="1034"/>
      <c r="W1265" s="1034"/>
      <c r="X1265" s="1034"/>
      <c r="Y1265" s="1034"/>
      <c r="Z1265" s="1034"/>
      <c r="AA1265" s="1034"/>
      <c r="AB1265" s="1034"/>
      <c r="AC1265" s="1034"/>
      <c r="AD1265" s="1034"/>
      <c r="AE1265" s="1034"/>
      <c r="AF1265" s="1034"/>
      <c r="AG1265" s="1034"/>
      <c r="AH1265" s="1034"/>
      <c r="AI1265" s="1034"/>
      <c r="AJ1265" s="1034"/>
      <c r="AK1265" s="1034"/>
      <c r="AL1265" s="1034"/>
      <c r="AM1265" s="1034"/>
      <c r="AN1265" s="1034"/>
      <c r="AO1265" s="1034"/>
      <c r="AP1265" s="1034"/>
      <c r="AQ1265" s="1034"/>
      <c r="AR1265" s="1034"/>
      <c r="AS1265" s="1034"/>
      <c r="AT1265" s="1034"/>
      <c r="AU1265" s="1034"/>
      <c r="AV1265" s="1034"/>
      <c r="AW1265" s="1034"/>
      <c r="AX1265" s="1034"/>
      <c r="AY1265" s="1034"/>
      <c r="AZ1265" s="1034"/>
      <c r="BA1265" s="1034"/>
      <c r="BB1265" s="1034"/>
      <c r="BC1265" s="1034"/>
      <c r="BD1265" s="1034"/>
      <c r="BE1265" s="1034"/>
      <c r="BF1265" s="1034"/>
      <c r="BG1265" s="1034"/>
      <c r="BH1265" s="1034"/>
    </row>
    <row r="1266" spans="1:60" s="2" customFormat="1">
      <c r="A1266" s="1148"/>
      <c r="B1266" s="1034"/>
      <c r="C1266" s="1034"/>
      <c r="D1266" s="1034"/>
      <c r="E1266" s="1034"/>
      <c r="F1266" s="1034"/>
      <c r="G1266" s="1034"/>
      <c r="H1266" s="1034"/>
      <c r="I1266" s="1034"/>
      <c r="J1266" s="1034"/>
      <c r="K1266" s="1034"/>
      <c r="L1266" s="1034"/>
      <c r="M1266" s="1034"/>
      <c r="N1266" s="1034"/>
      <c r="O1266" s="1034"/>
      <c r="P1266" s="1034"/>
      <c r="Q1266" s="1034"/>
      <c r="R1266" s="1034"/>
      <c r="S1266" s="1034"/>
      <c r="T1266" s="1034"/>
      <c r="U1266" s="1034"/>
      <c r="V1266" s="1034"/>
      <c r="W1266" s="1034"/>
      <c r="X1266" s="1034"/>
      <c r="Y1266" s="1034"/>
      <c r="Z1266" s="1034"/>
      <c r="AA1266" s="1034"/>
      <c r="AB1266" s="1034"/>
      <c r="AC1266" s="1034"/>
      <c r="AD1266" s="1034"/>
      <c r="AE1266" s="1034"/>
      <c r="AF1266" s="1034"/>
      <c r="AG1266" s="1034"/>
      <c r="AH1266" s="1034"/>
      <c r="AI1266" s="1034"/>
      <c r="AJ1266" s="1034"/>
      <c r="AK1266" s="1034"/>
      <c r="AL1266" s="1034"/>
      <c r="AM1266" s="1034"/>
      <c r="AN1266" s="1034"/>
      <c r="AO1266" s="1034"/>
      <c r="AP1266" s="1034"/>
      <c r="AQ1266" s="1034"/>
      <c r="AR1266" s="1034"/>
      <c r="AS1266" s="1034"/>
      <c r="AT1266" s="1034"/>
      <c r="AU1266" s="1034"/>
      <c r="AV1266" s="1034"/>
      <c r="AW1266" s="1034"/>
      <c r="AX1266" s="1034"/>
      <c r="AY1266" s="1034"/>
      <c r="AZ1266" s="1034"/>
      <c r="BA1266" s="1034"/>
      <c r="BB1266" s="1034"/>
      <c r="BC1266" s="1034"/>
      <c r="BD1266" s="1034"/>
      <c r="BE1266" s="1034"/>
      <c r="BF1266" s="1034"/>
      <c r="BG1266" s="1034"/>
      <c r="BH1266" s="1034"/>
    </row>
    <row r="1267" spans="1:60" s="2" customFormat="1">
      <c r="A1267" s="1148"/>
      <c r="B1267" s="1034"/>
      <c r="C1267" s="1034"/>
      <c r="D1267" s="1034"/>
      <c r="E1267" s="1034"/>
      <c r="F1267" s="1034"/>
      <c r="G1267" s="1034"/>
      <c r="H1267" s="1034"/>
      <c r="I1267" s="1034"/>
      <c r="J1267" s="1034"/>
      <c r="K1267" s="1034"/>
      <c r="L1267" s="1034"/>
      <c r="M1267" s="1034"/>
      <c r="N1267" s="1034"/>
      <c r="O1267" s="1034"/>
      <c r="P1267" s="1034"/>
      <c r="Q1267" s="1034"/>
      <c r="R1267" s="1034"/>
      <c r="S1267" s="1034"/>
      <c r="T1267" s="1034"/>
      <c r="U1267" s="1034"/>
      <c r="V1267" s="1034"/>
      <c r="W1267" s="1034"/>
      <c r="X1267" s="1034"/>
      <c r="Y1267" s="1034"/>
      <c r="Z1267" s="1034"/>
      <c r="AA1267" s="1034"/>
      <c r="AB1267" s="1034"/>
      <c r="AC1267" s="1034"/>
      <c r="AD1267" s="1034"/>
      <c r="AE1267" s="1034"/>
      <c r="AF1267" s="1034"/>
      <c r="AG1267" s="1034"/>
      <c r="AH1267" s="1034"/>
      <c r="AI1267" s="1034"/>
      <c r="AJ1267" s="1034"/>
      <c r="AK1267" s="1034"/>
      <c r="AL1267" s="1034"/>
      <c r="AM1267" s="1034"/>
      <c r="AN1267" s="1034"/>
      <c r="AO1267" s="1034"/>
      <c r="AP1267" s="1034"/>
      <c r="AQ1267" s="1034"/>
      <c r="AR1267" s="1034"/>
      <c r="AS1267" s="1034"/>
      <c r="AT1267" s="1034"/>
      <c r="AU1267" s="1034"/>
      <c r="AV1267" s="1034"/>
      <c r="AW1267" s="1034"/>
      <c r="AX1267" s="1034"/>
      <c r="AY1267" s="1034"/>
      <c r="AZ1267" s="1034"/>
      <c r="BA1267" s="1034"/>
      <c r="BB1267" s="1034"/>
      <c r="BC1267" s="1034"/>
      <c r="BD1267" s="1034"/>
      <c r="BE1267" s="1034"/>
      <c r="BF1267" s="1034"/>
      <c r="BG1267" s="1034"/>
      <c r="BH1267" s="1034"/>
    </row>
    <row r="1268" spans="1:60" s="2" customFormat="1">
      <c r="A1268" s="1148"/>
      <c r="B1268" s="1034"/>
      <c r="C1268" s="1034"/>
      <c r="D1268" s="1034"/>
      <c r="E1268" s="1034"/>
      <c r="F1268" s="1034"/>
      <c r="G1268" s="1034"/>
      <c r="H1268" s="1034"/>
      <c r="I1268" s="1034"/>
      <c r="J1268" s="1034"/>
      <c r="K1268" s="1034"/>
      <c r="L1268" s="1034"/>
      <c r="M1268" s="1034"/>
      <c r="N1268" s="1034"/>
      <c r="O1268" s="1034"/>
      <c r="P1268" s="1034"/>
      <c r="Q1268" s="1034"/>
      <c r="R1268" s="1034"/>
      <c r="S1268" s="1034"/>
      <c r="T1268" s="1034"/>
      <c r="U1268" s="1034"/>
      <c r="V1268" s="1034"/>
      <c r="W1268" s="1034"/>
      <c r="X1268" s="1034"/>
      <c r="Y1268" s="1034"/>
      <c r="Z1268" s="1034"/>
      <c r="AA1268" s="1034"/>
      <c r="AB1268" s="1034"/>
      <c r="AC1268" s="1034"/>
      <c r="AD1268" s="1034"/>
      <c r="AE1268" s="1034"/>
      <c r="AF1268" s="1034"/>
      <c r="AG1268" s="1034"/>
      <c r="AH1268" s="1034"/>
      <c r="AI1268" s="1034"/>
      <c r="AJ1268" s="1034"/>
      <c r="AK1268" s="1034"/>
      <c r="AL1268" s="1034"/>
      <c r="AM1268" s="1034"/>
      <c r="AN1268" s="1034"/>
      <c r="AO1268" s="1034"/>
      <c r="AP1268" s="1034"/>
      <c r="AQ1268" s="1034"/>
      <c r="AR1268" s="1034"/>
      <c r="AS1268" s="1034"/>
      <c r="AT1268" s="1034"/>
      <c r="AU1268" s="1034"/>
      <c r="AV1268" s="1034"/>
      <c r="AW1268" s="1034"/>
      <c r="AX1268" s="1034"/>
      <c r="AY1268" s="1034"/>
      <c r="AZ1268" s="1034"/>
      <c r="BA1268" s="1034"/>
      <c r="BB1268" s="1034"/>
      <c r="BC1268" s="1034"/>
      <c r="BD1268" s="1034"/>
      <c r="BE1268" s="1034"/>
      <c r="BF1268" s="1034"/>
      <c r="BG1268" s="1034"/>
      <c r="BH1268" s="1034"/>
    </row>
    <row r="1269" spans="1:60" s="2" customFormat="1">
      <c r="A1269" s="1148"/>
      <c r="B1269" s="1034"/>
      <c r="C1269" s="1034"/>
      <c r="D1269" s="1034"/>
      <c r="E1269" s="1034"/>
      <c r="F1269" s="1034"/>
      <c r="G1269" s="1034"/>
      <c r="H1269" s="1034"/>
      <c r="I1269" s="1034"/>
      <c r="J1269" s="1034"/>
      <c r="K1269" s="1034"/>
      <c r="L1269" s="1034"/>
      <c r="M1269" s="1034"/>
      <c r="N1269" s="1034"/>
      <c r="O1269" s="1034"/>
      <c r="P1269" s="1034"/>
      <c r="Q1269" s="1034"/>
      <c r="R1269" s="1034"/>
      <c r="S1269" s="1034"/>
      <c r="T1269" s="1034"/>
      <c r="U1269" s="1034"/>
      <c r="V1269" s="1034"/>
      <c r="W1269" s="1034"/>
      <c r="X1269" s="1034"/>
      <c r="Y1269" s="1034"/>
      <c r="Z1269" s="1034"/>
      <c r="AA1269" s="1034"/>
      <c r="AB1269" s="1034"/>
      <c r="AC1269" s="1034"/>
      <c r="AD1269" s="1034"/>
      <c r="AE1269" s="1034"/>
      <c r="AF1269" s="1034"/>
      <c r="AG1269" s="1034"/>
      <c r="AH1269" s="1034"/>
      <c r="AI1269" s="1034"/>
      <c r="AJ1269" s="1034"/>
      <c r="AK1269" s="1034"/>
      <c r="AL1269" s="1034"/>
      <c r="AM1269" s="1034"/>
      <c r="AN1269" s="1034"/>
      <c r="AO1269" s="1034"/>
      <c r="AP1269" s="1034"/>
      <c r="AQ1269" s="1034"/>
      <c r="AR1269" s="1034"/>
      <c r="AS1269" s="1034"/>
      <c r="AT1269" s="1034"/>
      <c r="AU1269" s="1034"/>
      <c r="AV1269" s="1034"/>
      <c r="AW1269" s="1034"/>
      <c r="AX1269" s="1034"/>
      <c r="AY1269" s="1034"/>
      <c r="AZ1269" s="1034"/>
      <c r="BA1269" s="1034"/>
      <c r="BB1269" s="1034"/>
      <c r="BC1269" s="1034"/>
      <c r="BD1269" s="1034"/>
      <c r="BE1269" s="1034"/>
      <c r="BF1269" s="1034"/>
      <c r="BG1269" s="1034"/>
      <c r="BH1269" s="1034"/>
    </row>
    <row r="1270" spans="1:60" s="2" customFormat="1">
      <c r="A1270" s="1148"/>
      <c r="B1270" s="1034"/>
      <c r="C1270" s="1034"/>
      <c r="D1270" s="1034"/>
      <c r="E1270" s="1034"/>
      <c r="F1270" s="1034"/>
      <c r="G1270" s="1034"/>
      <c r="H1270" s="1034"/>
      <c r="I1270" s="1034"/>
      <c r="J1270" s="1034"/>
      <c r="K1270" s="1034"/>
      <c r="L1270" s="1034"/>
      <c r="M1270" s="1034"/>
      <c r="N1270" s="1034"/>
      <c r="O1270" s="1034"/>
      <c r="P1270" s="1034"/>
      <c r="Q1270" s="1034"/>
      <c r="R1270" s="1034"/>
      <c r="S1270" s="1034"/>
      <c r="T1270" s="1034"/>
      <c r="U1270" s="1034"/>
      <c r="V1270" s="1034"/>
      <c r="W1270" s="1034"/>
      <c r="X1270" s="1034"/>
      <c r="Y1270" s="1034"/>
      <c r="Z1270" s="1034"/>
      <c r="AA1270" s="1034"/>
      <c r="AB1270" s="1034"/>
      <c r="AC1270" s="1034"/>
      <c r="AD1270" s="1034"/>
      <c r="AE1270" s="1034"/>
      <c r="AF1270" s="1034"/>
      <c r="AG1270" s="1034"/>
      <c r="AH1270" s="1034"/>
      <c r="AI1270" s="1034"/>
      <c r="AJ1270" s="1034"/>
      <c r="AK1270" s="1034"/>
      <c r="AL1270" s="1034"/>
      <c r="AM1270" s="1034"/>
      <c r="AN1270" s="1034"/>
      <c r="AO1270" s="1034"/>
      <c r="AP1270" s="1034"/>
      <c r="AQ1270" s="1034"/>
      <c r="AR1270" s="1034"/>
      <c r="AS1270" s="1034"/>
      <c r="AT1270" s="1034"/>
      <c r="AU1270" s="1034"/>
      <c r="AV1270" s="1034"/>
      <c r="AW1270" s="1034"/>
      <c r="AX1270" s="1034"/>
      <c r="AY1270" s="1034"/>
      <c r="AZ1270" s="1034"/>
      <c r="BA1270" s="1034"/>
      <c r="BB1270" s="1034"/>
      <c r="BC1270" s="1034"/>
      <c r="BD1270" s="1034"/>
      <c r="BE1270" s="1034"/>
      <c r="BF1270" s="1034"/>
      <c r="BG1270" s="1034"/>
      <c r="BH1270" s="1034"/>
    </row>
    <row r="1271" spans="1:60" s="2" customFormat="1">
      <c r="A1271" s="1148"/>
      <c r="B1271" s="1034"/>
      <c r="C1271" s="1034"/>
      <c r="D1271" s="1034"/>
      <c r="E1271" s="1034"/>
      <c r="F1271" s="1034"/>
      <c r="G1271" s="1034"/>
      <c r="H1271" s="1034"/>
      <c r="I1271" s="1034"/>
      <c r="J1271" s="1034"/>
      <c r="K1271" s="1034"/>
      <c r="L1271" s="1034"/>
      <c r="M1271" s="1034"/>
      <c r="N1271" s="1034"/>
      <c r="O1271" s="1034"/>
      <c r="P1271" s="1034"/>
      <c r="Q1271" s="1034"/>
      <c r="R1271" s="1034"/>
      <c r="S1271" s="1034"/>
      <c r="T1271" s="1034"/>
      <c r="U1271" s="1034"/>
      <c r="V1271" s="1034"/>
      <c r="W1271" s="1034"/>
      <c r="X1271" s="1034"/>
      <c r="Y1271" s="1034"/>
      <c r="Z1271" s="1034"/>
      <c r="AA1271" s="1034"/>
      <c r="AB1271" s="1034"/>
      <c r="AC1271" s="1034"/>
      <c r="AD1271" s="1034"/>
      <c r="AE1271" s="1034"/>
      <c r="AF1271" s="1034"/>
      <c r="AG1271" s="1034"/>
      <c r="AH1271" s="1034"/>
      <c r="AI1271" s="1034"/>
      <c r="AJ1271" s="1034"/>
      <c r="AK1271" s="1034"/>
      <c r="AL1271" s="1034"/>
      <c r="AM1271" s="1034"/>
      <c r="AN1271" s="1034"/>
      <c r="AO1271" s="1034"/>
      <c r="AP1271" s="1034"/>
      <c r="AQ1271" s="1034"/>
      <c r="AR1271" s="1034"/>
      <c r="AS1271" s="1034"/>
      <c r="AT1271" s="1034"/>
      <c r="AU1271" s="1034"/>
      <c r="AV1271" s="1034"/>
      <c r="AW1271" s="1034"/>
      <c r="AX1271" s="1034"/>
      <c r="AY1271" s="1034"/>
      <c r="AZ1271" s="1034"/>
      <c r="BA1271" s="1034"/>
      <c r="BB1271" s="1034"/>
      <c r="BC1271" s="1034"/>
      <c r="BD1271" s="1034"/>
      <c r="BE1271" s="1034"/>
      <c r="BF1271" s="1034"/>
      <c r="BG1271" s="1034"/>
      <c r="BH1271" s="1034"/>
    </row>
    <row r="1272" spans="1:60" s="2" customFormat="1">
      <c r="A1272" s="1148"/>
      <c r="B1272" s="1034"/>
      <c r="C1272" s="1034"/>
      <c r="D1272" s="1034"/>
      <c r="E1272" s="1034"/>
      <c r="F1272" s="1034"/>
      <c r="G1272" s="1034"/>
      <c r="H1272" s="1034"/>
      <c r="I1272" s="1034"/>
      <c r="J1272" s="1034"/>
      <c r="K1272" s="1034"/>
      <c r="L1272" s="1034"/>
      <c r="M1272" s="1034"/>
      <c r="N1272" s="1034"/>
      <c r="O1272" s="1034"/>
      <c r="P1272" s="1034"/>
      <c r="Q1272" s="1034"/>
      <c r="R1272" s="1034"/>
      <c r="S1272" s="1034"/>
      <c r="T1272" s="1034"/>
      <c r="U1272" s="1034"/>
      <c r="V1272" s="1034"/>
      <c r="W1272" s="1034"/>
      <c r="X1272" s="1034"/>
      <c r="Y1272" s="1034"/>
      <c r="Z1272" s="1034"/>
      <c r="AA1272" s="1034"/>
      <c r="AB1272" s="1034"/>
      <c r="AC1272" s="1034"/>
      <c r="AD1272" s="1034"/>
      <c r="AE1272" s="1034"/>
      <c r="AF1272" s="1034"/>
      <c r="AG1272" s="1034"/>
      <c r="AH1272" s="1034"/>
      <c r="AI1272" s="1034"/>
      <c r="AJ1272" s="1034"/>
      <c r="AK1272" s="1034"/>
      <c r="AL1272" s="1034"/>
      <c r="AM1272" s="1034"/>
      <c r="AN1272" s="1034"/>
      <c r="AO1272" s="1034"/>
      <c r="AP1272" s="1034"/>
      <c r="AQ1272" s="1034"/>
      <c r="AR1272" s="1034"/>
      <c r="AS1272" s="1034"/>
      <c r="AT1272" s="1034"/>
      <c r="AU1272" s="1034"/>
      <c r="AV1272" s="1034"/>
      <c r="AW1272" s="1034"/>
      <c r="AX1272" s="1034"/>
      <c r="AY1272" s="1034"/>
      <c r="AZ1272" s="1034"/>
      <c r="BA1272" s="1034"/>
      <c r="BB1272" s="1034"/>
      <c r="BC1272" s="1034"/>
      <c r="BD1272" s="1034"/>
      <c r="BE1272" s="1034"/>
      <c r="BF1272" s="1034"/>
      <c r="BG1272" s="1034"/>
      <c r="BH1272" s="1034"/>
    </row>
    <row r="1273" spans="1:60" s="2" customFormat="1">
      <c r="A1273" s="1148"/>
      <c r="B1273" s="1034"/>
      <c r="C1273" s="1034"/>
      <c r="D1273" s="1034"/>
      <c r="E1273" s="1034"/>
      <c r="F1273" s="1034"/>
      <c r="G1273" s="1034"/>
      <c r="H1273" s="1034"/>
      <c r="I1273" s="1034"/>
      <c r="J1273" s="1034"/>
      <c r="K1273" s="1034"/>
      <c r="L1273" s="1034"/>
      <c r="M1273" s="1034"/>
      <c r="N1273" s="1034"/>
      <c r="O1273" s="1034"/>
      <c r="P1273" s="1034"/>
      <c r="Q1273" s="1034"/>
      <c r="R1273" s="1034"/>
      <c r="S1273" s="1034"/>
      <c r="T1273" s="1034"/>
      <c r="U1273" s="1034"/>
      <c r="V1273" s="1034"/>
      <c r="W1273" s="1034"/>
      <c r="X1273" s="1034"/>
      <c r="Y1273" s="1034"/>
      <c r="Z1273" s="1034"/>
      <c r="AA1273" s="1034"/>
      <c r="AB1273" s="1034"/>
      <c r="AC1273" s="1034"/>
      <c r="AD1273" s="1034"/>
      <c r="AE1273" s="1034"/>
      <c r="AF1273" s="1034"/>
      <c r="AG1273" s="1034"/>
      <c r="AH1273" s="1034"/>
      <c r="AI1273" s="1034"/>
      <c r="AJ1273" s="1034"/>
      <c r="AK1273" s="1034"/>
      <c r="AL1273" s="1034"/>
      <c r="AM1273" s="1034"/>
      <c r="AN1273" s="1034"/>
      <c r="AO1273" s="1034"/>
      <c r="AP1273" s="1034"/>
      <c r="AQ1273" s="1034"/>
      <c r="AR1273" s="1034"/>
      <c r="AS1273" s="1034"/>
      <c r="AT1273" s="1034"/>
      <c r="AU1273" s="1034"/>
      <c r="AV1273" s="1034"/>
      <c r="AW1273" s="1034"/>
      <c r="AX1273" s="1034"/>
      <c r="AY1273" s="1034"/>
      <c r="AZ1273" s="1034"/>
      <c r="BA1273" s="1034"/>
      <c r="BB1273" s="1034"/>
      <c r="BC1273" s="1034"/>
      <c r="BD1273" s="1034"/>
      <c r="BE1273" s="1034"/>
      <c r="BF1273" s="1034"/>
      <c r="BG1273" s="1034"/>
      <c r="BH1273" s="1034"/>
    </row>
    <row r="1274" spans="1:60" s="2" customFormat="1">
      <c r="A1274" s="1148"/>
      <c r="B1274" s="1034"/>
      <c r="C1274" s="1034"/>
      <c r="D1274" s="1034"/>
      <c r="E1274" s="1034"/>
      <c r="F1274" s="1034"/>
      <c r="G1274" s="1034"/>
      <c r="H1274" s="1034"/>
      <c r="I1274" s="1034"/>
      <c r="J1274" s="1034"/>
      <c r="K1274" s="1034"/>
      <c r="L1274" s="1034"/>
      <c r="M1274" s="1034"/>
      <c r="N1274" s="1034"/>
      <c r="O1274" s="1034"/>
      <c r="P1274" s="1034"/>
      <c r="Q1274" s="1034"/>
      <c r="R1274" s="1034"/>
      <c r="S1274" s="1034"/>
      <c r="T1274" s="1034"/>
      <c r="U1274" s="1034"/>
      <c r="V1274" s="1034"/>
      <c r="W1274" s="1034"/>
      <c r="X1274" s="1034"/>
      <c r="Y1274" s="1034"/>
      <c r="Z1274" s="1034"/>
      <c r="AA1274" s="1034"/>
      <c r="AB1274" s="1034"/>
      <c r="AC1274" s="1034"/>
      <c r="AD1274" s="1034"/>
      <c r="AE1274" s="1034"/>
      <c r="AF1274" s="1034"/>
      <c r="AG1274" s="1034"/>
      <c r="AH1274" s="1034"/>
      <c r="AI1274" s="1034"/>
      <c r="AJ1274" s="1034"/>
      <c r="AK1274" s="1034"/>
      <c r="AL1274" s="1034"/>
      <c r="AM1274" s="1034"/>
      <c r="AN1274" s="1034"/>
      <c r="AO1274" s="1034"/>
      <c r="AP1274" s="1034"/>
      <c r="AQ1274" s="1034"/>
      <c r="AR1274" s="1034"/>
      <c r="AS1274" s="1034"/>
      <c r="AT1274" s="1034"/>
      <c r="AU1274" s="1034"/>
      <c r="AV1274" s="1034"/>
      <c r="AW1274" s="1034"/>
      <c r="AX1274" s="1034"/>
      <c r="AY1274" s="1034"/>
      <c r="AZ1274" s="1034"/>
      <c r="BA1274" s="1034"/>
      <c r="BB1274" s="1034"/>
      <c r="BC1274" s="1034"/>
      <c r="BD1274" s="1034"/>
      <c r="BE1274" s="1034"/>
      <c r="BF1274" s="1034"/>
      <c r="BG1274" s="1034"/>
      <c r="BH1274" s="1034"/>
    </row>
    <row r="1275" spans="1:60" s="2" customFormat="1">
      <c r="A1275" s="1148"/>
      <c r="B1275" s="1034"/>
      <c r="C1275" s="1034"/>
      <c r="D1275" s="1034"/>
      <c r="E1275" s="1034"/>
      <c r="F1275" s="1034"/>
      <c r="G1275" s="1034"/>
      <c r="H1275" s="1034"/>
      <c r="I1275" s="1034"/>
      <c r="J1275" s="1034"/>
      <c r="K1275" s="1034"/>
      <c r="L1275" s="1034"/>
      <c r="M1275" s="1034"/>
      <c r="N1275" s="1034"/>
      <c r="O1275" s="1034"/>
      <c r="P1275" s="1034"/>
      <c r="Q1275" s="1034"/>
      <c r="R1275" s="1034"/>
      <c r="S1275" s="1034"/>
      <c r="T1275" s="1034"/>
      <c r="U1275" s="1034"/>
      <c r="V1275" s="1034"/>
      <c r="W1275" s="1034"/>
      <c r="X1275" s="1034"/>
      <c r="Y1275" s="1034"/>
      <c r="Z1275" s="1034"/>
      <c r="AA1275" s="1034"/>
      <c r="AB1275" s="1034"/>
      <c r="AC1275" s="1034"/>
      <c r="AD1275" s="1034"/>
      <c r="AE1275" s="1034"/>
      <c r="AF1275" s="1034"/>
      <c r="AG1275" s="1034"/>
      <c r="AH1275" s="1034"/>
      <c r="AI1275" s="1034"/>
      <c r="AJ1275" s="1034"/>
      <c r="AK1275" s="1034"/>
      <c r="AL1275" s="1034"/>
      <c r="AM1275" s="1034"/>
      <c r="AN1275" s="1034"/>
      <c r="AO1275" s="1034"/>
      <c r="AP1275" s="1034"/>
      <c r="AQ1275" s="1034"/>
      <c r="AR1275" s="1034"/>
      <c r="AS1275" s="1034"/>
      <c r="AT1275" s="1034"/>
      <c r="AU1275" s="1034"/>
      <c r="AV1275" s="1034"/>
      <c r="AW1275" s="1034"/>
      <c r="AX1275" s="1034"/>
      <c r="AY1275" s="1034"/>
      <c r="AZ1275" s="1034"/>
      <c r="BA1275" s="1034"/>
      <c r="BB1275" s="1034"/>
      <c r="BC1275" s="1034"/>
      <c r="BD1275" s="1034"/>
      <c r="BE1275" s="1034"/>
      <c r="BF1275" s="1034"/>
      <c r="BG1275" s="1034"/>
      <c r="BH1275" s="1034"/>
    </row>
    <row r="1276" spans="1:60" s="2" customFormat="1">
      <c r="A1276" s="1148"/>
      <c r="B1276" s="1034"/>
      <c r="C1276" s="1034"/>
      <c r="D1276" s="1034"/>
      <c r="E1276" s="1034"/>
      <c r="F1276" s="1034"/>
      <c r="G1276" s="1034"/>
      <c r="H1276" s="1034"/>
      <c r="I1276" s="1034"/>
      <c r="J1276" s="1034"/>
      <c r="K1276" s="1034"/>
      <c r="L1276" s="1034"/>
      <c r="M1276" s="1034"/>
      <c r="N1276" s="1034"/>
      <c r="O1276" s="1034"/>
      <c r="P1276" s="1034"/>
      <c r="Q1276" s="1034"/>
      <c r="R1276" s="1034"/>
      <c r="S1276" s="1034"/>
      <c r="T1276" s="1034"/>
      <c r="U1276" s="1034"/>
      <c r="V1276" s="1034"/>
      <c r="W1276" s="1034"/>
      <c r="X1276" s="1034"/>
      <c r="Y1276" s="1034"/>
      <c r="Z1276" s="1034"/>
      <c r="AA1276" s="1034"/>
      <c r="AB1276" s="1034"/>
      <c r="AC1276" s="1034"/>
      <c r="AD1276" s="1034"/>
      <c r="AE1276" s="1034"/>
      <c r="AF1276" s="1034"/>
      <c r="AG1276" s="1034"/>
      <c r="AH1276" s="1034"/>
      <c r="AI1276" s="1034"/>
      <c r="AJ1276" s="1034"/>
      <c r="AK1276" s="1034"/>
      <c r="AL1276" s="1034"/>
      <c r="AM1276" s="1034"/>
      <c r="AN1276" s="1034"/>
      <c r="AO1276" s="1034"/>
      <c r="AP1276" s="1034"/>
      <c r="AQ1276" s="1034"/>
      <c r="AR1276" s="1034"/>
      <c r="AS1276" s="1034"/>
      <c r="AT1276" s="1034"/>
      <c r="AU1276" s="1034"/>
      <c r="AV1276" s="1034"/>
      <c r="AW1276" s="1034"/>
      <c r="AX1276" s="1034"/>
      <c r="AY1276" s="1034"/>
      <c r="AZ1276" s="1034"/>
      <c r="BA1276" s="1034"/>
      <c r="BB1276" s="1034"/>
      <c r="BC1276" s="1034"/>
      <c r="BD1276" s="1034"/>
      <c r="BE1276" s="1034"/>
      <c r="BF1276" s="1034"/>
      <c r="BG1276" s="1034"/>
      <c r="BH1276" s="1034"/>
    </row>
    <row r="1277" spans="1:60" s="2" customFormat="1">
      <c r="A1277" s="1148"/>
      <c r="B1277" s="1034"/>
      <c r="C1277" s="1034"/>
      <c r="D1277" s="1034"/>
      <c r="E1277" s="1034"/>
      <c r="F1277" s="1034"/>
      <c r="G1277" s="1034"/>
      <c r="H1277" s="1034"/>
      <c r="I1277" s="1034"/>
      <c r="J1277" s="1034"/>
      <c r="K1277" s="1034"/>
      <c r="L1277" s="1034"/>
      <c r="M1277" s="1034"/>
      <c r="N1277" s="1034"/>
      <c r="O1277" s="1034"/>
      <c r="P1277" s="1034"/>
      <c r="Q1277" s="1034"/>
      <c r="R1277" s="1034"/>
      <c r="S1277" s="1034"/>
      <c r="T1277" s="1034"/>
      <c r="U1277" s="1034"/>
      <c r="V1277" s="1034"/>
      <c r="W1277" s="1034"/>
      <c r="X1277" s="1034"/>
      <c r="Y1277" s="1034"/>
      <c r="Z1277" s="1034"/>
      <c r="AA1277" s="1034"/>
      <c r="AB1277" s="1034"/>
      <c r="AC1277" s="1034"/>
      <c r="AD1277" s="1034"/>
      <c r="AE1277" s="1034"/>
      <c r="AF1277" s="1034"/>
      <c r="AG1277" s="1034"/>
      <c r="AH1277" s="1034"/>
      <c r="AI1277" s="1034"/>
      <c r="AJ1277" s="1034"/>
      <c r="AK1277" s="1034"/>
      <c r="AL1277" s="1034"/>
      <c r="AM1277" s="1034"/>
      <c r="AN1277" s="1034"/>
      <c r="AO1277" s="1034"/>
      <c r="AP1277" s="1034"/>
      <c r="AQ1277" s="1034"/>
      <c r="AR1277" s="1034"/>
      <c r="AS1277" s="1034"/>
      <c r="AT1277" s="1034"/>
      <c r="AU1277" s="1034"/>
      <c r="AV1277" s="1034"/>
      <c r="AW1277" s="1034"/>
      <c r="AX1277" s="1034"/>
      <c r="AY1277" s="1034"/>
      <c r="AZ1277" s="1034"/>
      <c r="BA1277" s="1034"/>
      <c r="BB1277" s="1034"/>
      <c r="BC1277" s="1034"/>
      <c r="BD1277" s="1034"/>
      <c r="BE1277" s="1034"/>
      <c r="BF1277" s="1034"/>
      <c r="BG1277" s="1034"/>
      <c r="BH1277" s="1034"/>
    </row>
    <row r="1278" spans="1:60" s="2" customFormat="1">
      <c r="A1278" s="1148"/>
      <c r="B1278" s="1034"/>
      <c r="C1278" s="1034"/>
      <c r="D1278" s="1034"/>
      <c r="E1278" s="1034"/>
      <c r="F1278" s="1034"/>
      <c r="G1278" s="1034"/>
      <c r="H1278" s="1034"/>
      <c r="I1278" s="1034"/>
      <c r="J1278" s="1034"/>
      <c r="K1278" s="1034"/>
      <c r="L1278" s="1034"/>
      <c r="M1278" s="1034"/>
      <c r="N1278" s="1034"/>
      <c r="O1278" s="1034"/>
      <c r="P1278" s="1034"/>
      <c r="Q1278" s="1034"/>
      <c r="R1278" s="1034"/>
      <c r="S1278" s="1034"/>
      <c r="T1278" s="1034"/>
      <c r="U1278" s="1034"/>
      <c r="V1278" s="1034"/>
      <c r="W1278" s="1034"/>
      <c r="X1278" s="1034"/>
      <c r="Y1278" s="1034"/>
      <c r="Z1278" s="1034"/>
      <c r="AA1278" s="1034"/>
      <c r="AB1278" s="1034"/>
      <c r="AC1278" s="1034"/>
      <c r="AD1278" s="1034"/>
      <c r="AE1278" s="1034"/>
      <c r="AF1278" s="1034"/>
      <c r="AG1278" s="1034"/>
      <c r="AH1278" s="1034"/>
      <c r="AI1278" s="1034"/>
      <c r="AJ1278" s="1034"/>
      <c r="AK1278" s="1034"/>
      <c r="AL1278" s="1034"/>
      <c r="AM1278" s="1034"/>
      <c r="AN1278" s="1034"/>
      <c r="AO1278" s="1034"/>
      <c r="AP1278" s="1034"/>
      <c r="AQ1278" s="1034"/>
      <c r="AR1278" s="1034"/>
      <c r="AS1278" s="1034"/>
      <c r="AT1278" s="1034"/>
      <c r="AU1278" s="1034"/>
      <c r="AV1278" s="1034"/>
      <c r="AW1278" s="1034"/>
      <c r="AX1278" s="1034"/>
      <c r="AY1278" s="1034"/>
      <c r="AZ1278" s="1034"/>
      <c r="BA1278" s="1034"/>
      <c r="BB1278" s="1034"/>
      <c r="BC1278" s="1034"/>
      <c r="BD1278" s="1034"/>
      <c r="BE1278" s="1034"/>
      <c r="BF1278" s="1034"/>
      <c r="BG1278" s="1034"/>
      <c r="BH1278" s="1034"/>
    </row>
    <row r="1279" spans="1:60" s="2" customFormat="1">
      <c r="A1279" s="1148"/>
      <c r="B1279" s="1034"/>
      <c r="C1279" s="1034"/>
      <c r="D1279" s="1034"/>
      <c r="E1279" s="1034"/>
      <c r="F1279" s="1034"/>
      <c r="G1279" s="1034"/>
      <c r="H1279" s="1034"/>
      <c r="I1279" s="1034"/>
      <c r="J1279" s="1034"/>
      <c r="K1279" s="1034"/>
      <c r="L1279" s="1034"/>
      <c r="M1279" s="1034"/>
      <c r="N1279" s="1034"/>
      <c r="O1279" s="1034"/>
      <c r="P1279" s="1034"/>
      <c r="Q1279" s="1034"/>
      <c r="R1279" s="1034"/>
      <c r="S1279" s="1034"/>
      <c r="T1279" s="1034"/>
      <c r="U1279" s="1034"/>
      <c r="V1279" s="1034"/>
      <c r="W1279" s="1034"/>
      <c r="X1279" s="1034"/>
      <c r="Y1279" s="1034"/>
      <c r="Z1279" s="1034"/>
      <c r="AA1279" s="1034"/>
      <c r="AB1279" s="1034"/>
      <c r="AC1279" s="1034"/>
      <c r="AD1279" s="1034"/>
      <c r="AE1279" s="1034"/>
      <c r="AF1279" s="1034"/>
      <c r="AG1279" s="1034"/>
      <c r="AH1279" s="1034"/>
      <c r="AI1279" s="1034"/>
      <c r="AJ1279" s="1034"/>
      <c r="AK1279" s="1034"/>
      <c r="AL1279" s="1034"/>
      <c r="AM1279" s="1034"/>
      <c r="AN1279" s="1034"/>
      <c r="AO1279" s="1034"/>
      <c r="AP1279" s="1034"/>
      <c r="AQ1279" s="1034"/>
      <c r="AR1279" s="1034"/>
      <c r="AS1279" s="1034"/>
      <c r="AT1279" s="1034"/>
      <c r="AU1279" s="1034"/>
      <c r="AV1279" s="1034"/>
      <c r="AW1279" s="1034"/>
      <c r="AX1279" s="1034"/>
      <c r="AY1279" s="1034"/>
      <c r="AZ1279" s="1034"/>
      <c r="BA1279" s="1034"/>
      <c r="BB1279" s="1034"/>
      <c r="BC1279" s="1034"/>
      <c r="BD1279" s="1034"/>
      <c r="BE1279" s="1034"/>
      <c r="BF1279" s="1034"/>
      <c r="BG1279" s="1034"/>
      <c r="BH1279" s="1034"/>
    </row>
    <row r="1280" spans="1:60" s="2" customFormat="1">
      <c r="A1280" s="1148"/>
      <c r="B1280" s="1034"/>
      <c r="C1280" s="1034"/>
      <c r="D1280" s="1034"/>
      <c r="E1280" s="1034"/>
      <c r="F1280" s="1034"/>
      <c r="G1280" s="1034"/>
      <c r="H1280" s="1034"/>
      <c r="I1280" s="1034"/>
      <c r="J1280" s="1034"/>
      <c r="K1280" s="1034"/>
      <c r="L1280" s="1034"/>
      <c r="M1280" s="1034"/>
      <c r="N1280" s="1034"/>
      <c r="O1280" s="1034"/>
      <c r="P1280" s="1034"/>
      <c r="Q1280" s="1034"/>
      <c r="R1280" s="1034"/>
      <c r="S1280" s="1034"/>
      <c r="T1280" s="1034"/>
      <c r="U1280" s="1034"/>
      <c r="V1280" s="1034"/>
      <c r="W1280" s="1034"/>
      <c r="X1280" s="1034"/>
      <c r="Y1280" s="1034"/>
      <c r="Z1280" s="1034"/>
      <c r="AA1280" s="1034"/>
      <c r="AB1280" s="1034"/>
      <c r="AC1280" s="1034"/>
      <c r="AD1280" s="1034"/>
      <c r="AE1280" s="1034"/>
      <c r="AF1280" s="1034"/>
      <c r="AG1280" s="1034"/>
      <c r="AH1280" s="1034"/>
      <c r="AI1280" s="1034"/>
      <c r="AJ1280" s="1034"/>
      <c r="AK1280" s="1034"/>
      <c r="AL1280" s="1034"/>
      <c r="AM1280" s="1034"/>
      <c r="AN1280" s="1034"/>
      <c r="AO1280" s="1034"/>
      <c r="AP1280" s="1034"/>
      <c r="AQ1280" s="1034"/>
      <c r="AR1280" s="1034"/>
      <c r="AS1280" s="1034"/>
      <c r="AT1280" s="1034"/>
      <c r="AU1280" s="1034"/>
      <c r="AV1280" s="1034"/>
      <c r="AW1280" s="1034"/>
      <c r="AX1280" s="1034"/>
      <c r="AY1280" s="1034"/>
      <c r="AZ1280" s="1034"/>
      <c r="BA1280" s="1034"/>
      <c r="BB1280" s="1034"/>
      <c r="BC1280" s="1034"/>
      <c r="BD1280" s="1034"/>
      <c r="BE1280" s="1034"/>
      <c r="BF1280" s="1034"/>
      <c r="BG1280" s="1034"/>
      <c r="BH1280" s="1034"/>
    </row>
    <row r="1281" spans="1:60" s="2" customFormat="1">
      <c r="A1281" s="1148"/>
      <c r="B1281" s="1034"/>
      <c r="C1281" s="1034"/>
      <c r="D1281" s="1034"/>
      <c r="E1281" s="1034"/>
      <c r="F1281" s="1034"/>
      <c r="G1281" s="1034"/>
      <c r="H1281" s="1034"/>
      <c r="I1281" s="1034"/>
      <c r="J1281" s="1034"/>
      <c r="K1281" s="1034"/>
      <c r="L1281" s="1034"/>
      <c r="M1281" s="1034"/>
      <c r="N1281" s="1034"/>
      <c r="O1281" s="1034"/>
      <c r="P1281" s="1034"/>
      <c r="Q1281" s="1034"/>
      <c r="R1281" s="1034"/>
      <c r="S1281" s="1034"/>
      <c r="T1281" s="1034"/>
      <c r="U1281" s="1034"/>
      <c r="V1281" s="1034"/>
      <c r="W1281" s="1034"/>
      <c r="X1281" s="1034"/>
      <c r="Y1281" s="1034"/>
      <c r="Z1281" s="1034"/>
      <c r="AA1281" s="1034"/>
      <c r="AB1281" s="1034"/>
      <c r="AC1281" s="1034"/>
      <c r="AD1281" s="1034"/>
      <c r="AE1281" s="1034"/>
      <c r="AF1281" s="1034"/>
      <c r="AG1281" s="1034"/>
      <c r="AH1281" s="1034"/>
      <c r="AI1281" s="1034"/>
      <c r="AJ1281" s="1034"/>
      <c r="AK1281" s="1034"/>
      <c r="AL1281" s="1034"/>
      <c r="AM1281" s="1034"/>
      <c r="AN1281" s="1034"/>
      <c r="AO1281" s="1034"/>
      <c r="AP1281" s="1034"/>
      <c r="AQ1281" s="1034"/>
      <c r="AR1281" s="1034"/>
      <c r="AS1281" s="1034"/>
      <c r="AT1281" s="1034"/>
      <c r="AU1281" s="1034"/>
      <c r="AV1281" s="1034"/>
      <c r="AW1281" s="1034"/>
      <c r="AX1281" s="1034"/>
      <c r="AY1281" s="1034"/>
      <c r="AZ1281" s="1034"/>
      <c r="BA1281" s="1034"/>
      <c r="BB1281" s="1034"/>
      <c r="BC1281" s="1034"/>
      <c r="BD1281" s="1034"/>
      <c r="BE1281" s="1034"/>
      <c r="BF1281" s="1034"/>
      <c r="BG1281" s="1034"/>
      <c r="BH1281" s="1034"/>
    </row>
    <row r="1282" spans="1:60" s="2" customFormat="1">
      <c r="A1282" s="1148"/>
      <c r="B1282" s="1034"/>
      <c r="C1282" s="1034"/>
      <c r="D1282" s="1034"/>
      <c r="E1282" s="1034"/>
      <c r="F1282" s="1034"/>
      <c r="G1282" s="1034"/>
      <c r="H1282" s="1034"/>
      <c r="I1282" s="1034"/>
      <c r="J1282" s="1034"/>
      <c r="K1282" s="1034"/>
      <c r="L1282" s="1034"/>
      <c r="M1282" s="1034"/>
      <c r="N1282" s="1034"/>
      <c r="O1282" s="1034"/>
      <c r="P1282" s="1034"/>
      <c r="Q1282" s="1034"/>
      <c r="R1282" s="1034"/>
      <c r="S1282" s="1034"/>
      <c r="T1282" s="1034"/>
      <c r="U1282" s="1034"/>
      <c r="V1282" s="1034"/>
      <c r="W1282" s="1034"/>
      <c r="X1282" s="1034"/>
      <c r="Y1282" s="1034"/>
      <c r="Z1282" s="1034"/>
      <c r="AA1282" s="1034"/>
      <c r="AB1282" s="1034"/>
      <c r="AC1282" s="1034"/>
      <c r="AD1282" s="1034"/>
      <c r="AE1282" s="1034"/>
      <c r="AF1282" s="1034"/>
      <c r="AG1282" s="1034"/>
      <c r="AH1282" s="1034"/>
      <c r="AI1282" s="1034"/>
      <c r="AJ1282" s="1034"/>
      <c r="AK1282" s="1034"/>
      <c r="AL1282" s="1034"/>
      <c r="AM1282" s="1034"/>
      <c r="AN1282" s="1034"/>
      <c r="AO1282" s="1034"/>
      <c r="AP1282" s="1034"/>
      <c r="AQ1282" s="1034"/>
      <c r="AR1282" s="1034"/>
      <c r="AS1282" s="1034"/>
      <c r="AT1282" s="1034"/>
      <c r="AU1282" s="1034"/>
      <c r="AV1282" s="1034"/>
      <c r="AW1282" s="1034"/>
      <c r="AX1282" s="1034"/>
      <c r="AY1282" s="1034"/>
      <c r="AZ1282" s="1034"/>
      <c r="BA1282" s="1034"/>
      <c r="BB1282" s="1034"/>
      <c r="BC1282" s="1034"/>
      <c r="BD1282" s="1034"/>
      <c r="BE1282" s="1034"/>
      <c r="BF1282" s="1034"/>
      <c r="BG1282" s="1034"/>
      <c r="BH1282" s="1034"/>
    </row>
    <row r="1283" spans="1:60" s="2" customFormat="1">
      <c r="A1283" s="1148"/>
      <c r="B1283" s="1034"/>
      <c r="C1283" s="1034"/>
      <c r="D1283" s="1034"/>
      <c r="E1283" s="1034"/>
      <c r="F1283" s="1034"/>
      <c r="G1283" s="1034"/>
      <c r="H1283" s="1034"/>
      <c r="I1283" s="1034"/>
      <c r="J1283" s="1034"/>
      <c r="K1283" s="1034"/>
      <c r="L1283" s="1034"/>
      <c r="M1283" s="1034"/>
      <c r="N1283" s="1034"/>
      <c r="O1283" s="1034"/>
      <c r="P1283" s="1034"/>
      <c r="Q1283" s="1034"/>
      <c r="R1283" s="1034"/>
      <c r="S1283" s="1034"/>
      <c r="T1283" s="1034"/>
      <c r="U1283" s="1034"/>
      <c r="V1283" s="1034"/>
      <c r="W1283" s="1034"/>
      <c r="X1283" s="1034"/>
      <c r="Y1283" s="1034"/>
      <c r="Z1283" s="1034"/>
      <c r="AA1283" s="1034"/>
      <c r="AB1283" s="1034"/>
      <c r="AC1283" s="1034"/>
      <c r="AD1283" s="1034"/>
      <c r="AE1283" s="1034"/>
      <c r="AF1283" s="1034"/>
      <c r="AG1283" s="1034"/>
      <c r="AH1283" s="1034"/>
      <c r="AI1283" s="1034"/>
      <c r="AJ1283" s="1034"/>
      <c r="AK1283" s="1034"/>
      <c r="AL1283" s="1034"/>
      <c r="AM1283" s="1034"/>
      <c r="AN1283" s="1034"/>
      <c r="AO1283" s="1034"/>
      <c r="AP1283" s="1034"/>
      <c r="AQ1283" s="1034"/>
      <c r="AR1283" s="1034"/>
      <c r="AS1283" s="1034"/>
      <c r="AT1283" s="1034"/>
      <c r="AU1283" s="1034"/>
      <c r="AV1283" s="1034"/>
      <c r="AW1283" s="1034"/>
      <c r="AX1283" s="1034"/>
      <c r="AY1283" s="1034"/>
      <c r="AZ1283" s="1034"/>
      <c r="BA1283" s="1034"/>
      <c r="BB1283" s="1034"/>
      <c r="BC1283" s="1034"/>
      <c r="BD1283" s="1034"/>
      <c r="BE1283" s="1034"/>
      <c r="BF1283" s="1034"/>
      <c r="BG1283" s="1034"/>
      <c r="BH1283" s="1034"/>
    </row>
    <row r="1284" spans="1:60" s="2" customFormat="1">
      <c r="A1284" s="1148"/>
      <c r="B1284" s="1034"/>
      <c r="C1284" s="1034"/>
      <c r="D1284" s="1034"/>
      <c r="E1284" s="1034"/>
      <c r="F1284" s="1034"/>
      <c r="G1284" s="1034"/>
      <c r="H1284" s="1034"/>
      <c r="I1284" s="1034"/>
      <c r="J1284" s="1034"/>
      <c r="K1284" s="1034"/>
      <c r="L1284" s="1034"/>
      <c r="M1284" s="1034"/>
      <c r="N1284" s="1034"/>
      <c r="O1284" s="1034"/>
      <c r="P1284" s="1034"/>
      <c r="Q1284" s="1034"/>
      <c r="R1284" s="1034"/>
      <c r="S1284" s="1034"/>
      <c r="T1284" s="1034"/>
      <c r="U1284" s="1034"/>
      <c r="V1284" s="1034"/>
      <c r="W1284" s="1034"/>
      <c r="X1284" s="1034"/>
      <c r="Y1284" s="1034"/>
      <c r="Z1284" s="1034"/>
      <c r="AA1284" s="1034"/>
      <c r="AB1284" s="1034"/>
      <c r="AC1284" s="1034"/>
      <c r="AD1284" s="1034"/>
      <c r="AE1284" s="1034"/>
      <c r="AF1284" s="1034"/>
      <c r="AG1284" s="1034"/>
      <c r="AH1284" s="1034"/>
      <c r="AI1284" s="1034"/>
      <c r="AJ1284" s="1034"/>
      <c r="AK1284" s="1034"/>
      <c r="AL1284" s="1034"/>
      <c r="AM1284" s="1034"/>
      <c r="AN1284" s="1034"/>
      <c r="AO1284" s="1034"/>
      <c r="AP1284" s="1034"/>
      <c r="AQ1284" s="1034"/>
      <c r="AR1284" s="1034"/>
      <c r="AS1284" s="1034"/>
      <c r="AT1284" s="1034"/>
      <c r="AU1284" s="1034"/>
      <c r="AV1284" s="1034"/>
      <c r="AW1284" s="1034"/>
      <c r="AX1284" s="1034"/>
      <c r="AY1284" s="1034"/>
      <c r="AZ1284" s="1034"/>
      <c r="BA1284" s="1034"/>
      <c r="BB1284" s="1034"/>
      <c r="BC1284" s="1034"/>
      <c r="BD1284" s="1034"/>
      <c r="BE1284" s="1034"/>
      <c r="BF1284" s="1034"/>
      <c r="BG1284" s="1034"/>
      <c r="BH1284" s="1034"/>
    </row>
    <row r="1285" spans="1:60" s="2" customFormat="1">
      <c r="A1285" s="1148"/>
      <c r="B1285" s="1034"/>
      <c r="C1285" s="1034"/>
      <c r="D1285" s="1034"/>
      <c r="E1285" s="1034"/>
      <c r="F1285" s="1034"/>
      <c r="G1285" s="1034"/>
      <c r="H1285" s="1034"/>
      <c r="I1285" s="1034"/>
      <c r="J1285" s="1034"/>
      <c r="K1285" s="1034"/>
      <c r="L1285" s="1034"/>
      <c r="M1285" s="1034"/>
      <c r="N1285" s="1034"/>
      <c r="O1285" s="1034"/>
      <c r="P1285" s="1034"/>
      <c r="Q1285" s="1034"/>
      <c r="R1285" s="1034"/>
      <c r="S1285" s="1034"/>
      <c r="T1285" s="1034"/>
      <c r="U1285" s="1034"/>
      <c r="V1285" s="1034"/>
      <c r="W1285" s="1034"/>
      <c r="X1285" s="1034"/>
      <c r="Y1285" s="1034"/>
      <c r="Z1285" s="1034"/>
      <c r="AA1285" s="1034"/>
      <c r="AB1285" s="1034"/>
      <c r="AC1285" s="1034"/>
      <c r="AD1285" s="1034"/>
      <c r="AE1285" s="1034"/>
      <c r="AF1285" s="1034"/>
      <c r="AG1285" s="1034"/>
      <c r="AH1285" s="1034"/>
      <c r="AI1285" s="1034"/>
      <c r="AJ1285" s="1034"/>
      <c r="AK1285" s="1034"/>
      <c r="AL1285" s="1034"/>
      <c r="AM1285" s="1034"/>
      <c r="AN1285" s="1034"/>
      <c r="AO1285" s="1034"/>
      <c r="AP1285" s="1034"/>
      <c r="AQ1285" s="1034"/>
      <c r="AR1285" s="1034"/>
      <c r="AS1285" s="1034"/>
      <c r="AT1285" s="1034"/>
      <c r="AU1285" s="1034"/>
      <c r="AV1285" s="1034"/>
      <c r="AW1285" s="1034"/>
      <c r="AX1285" s="1034"/>
      <c r="AY1285" s="1034"/>
      <c r="AZ1285" s="1034"/>
      <c r="BA1285" s="1034"/>
      <c r="BB1285" s="1034"/>
      <c r="BC1285" s="1034"/>
      <c r="BD1285" s="1034"/>
      <c r="BE1285" s="1034"/>
      <c r="BF1285" s="1034"/>
      <c r="BG1285" s="1034"/>
      <c r="BH1285" s="1034"/>
    </row>
    <row r="1286" spans="1:60" s="2" customFormat="1">
      <c r="A1286" s="1148"/>
      <c r="B1286" s="1034"/>
      <c r="C1286" s="1034"/>
      <c r="D1286" s="1034"/>
      <c r="E1286" s="1034"/>
      <c r="F1286" s="1034"/>
      <c r="G1286" s="1034"/>
      <c r="H1286" s="1034"/>
      <c r="I1286" s="1034"/>
      <c r="J1286" s="1034"/>
      <c r="K1286" s="1034"/>
      <c r="L1286" s="1034"/>
      <c r="M1286" s="1034"/>
      <c r="N1286" s="1034"/>
      <c r="O1286" s="1034"/>
      <c r="P1286" s="1034"/>
      <c r="Q1286" s="1034"/>
      <c r="R1286" s="1034"/>
      <c r="S1286" s="1034"/>
      <c r="T1286" s="1034"/>
      <c r="U1286" s="1034"/>
      <c r="V1286" s="1034"/>
      <c r="W1286" s="1034"/>
      <c r="X1286" s="1034"/>
      <c r="Y1286" s="1034"/>
      <c r="Z1286" s="1034"/>
      <c r="AA1286" s="1034"/>
      <c r="AB1286" s="1034"/>
      <c r="AC1286" s="1034"/>
      <c r="AD1286" s="1034"/>
      <c r="AE1286" s="1034"/>
      <c r="AF1286" s="1034"/>
      <c r="AG1286" s="1034"/>
      <c r="AH1286" s="1034"/>
      <c r="AI1286" s="1034"/>
      <c r="AJ1286" s="1034"/>
      <c r="AK1286" s="1034"/>
      <c r="AL1286" s="1034"/>
      <c r="AM1286" s="1034"/>
      <c r="AN1286" s="1034"/>
      <c r="AO1286" s="1034"/>
      <c r="AP1286" s="1034"/>
      <c r="AQ1286" s="1034"/>
      <c r="AR1286" s="1034"/>
      <c r="AS1286" s="1034"/>
      <c r="AT1286" s="1034"/>
      <c r="AU1286" s="1034"/>
      <c r="AV1286" s="1034"/>
      <c r="AW1286" s="1034"/>
      <c r="AX1286" s="1034"/>
      <c r="AY1286" s="1034"/>
      <c r="AZ1286" s="1034"/>
      <c r="BA1286" s="1034"/>
      <c r="BB1286" s="1034"/>
      <c r="BC1286" s="1034"/>
      <c r="BD1286" s="1034"/>
      <c r="BE1286" s="1034"/>
      <c r="BF1286" s="1034"/>
      <c r="BG1286" s="1034"/>
      <c r="BH1286" s="1034"/>
    </row>
    <row r="1287" spans="1:60" s="2" customFormat="1">
      <c r="A1287" s="1148"/>
      <c r="B1287" s="1034"/>
      <c r="C1287" s="1034"/>
      <c r="D1287" s="1034"/>
      <c r="E1287" s="1034"/>
      <c r="F1287" s="1034"/>
      <c r="G1287" s="1034"/>
      <c r="H1287" s="1034"/>
      <c r="I1287" s="1034"/>
      <c r="J1287" s="1034"/>
      <c r="K1287" s="1034"/>
      <c r="L1287" s="1034"/>
      <c r="M1287" s="1034"/>
      <c r="N1287" s="1034"/>
      <c r="O1287" s="1034"/>
      <c r="P1287" s="1034"/>
      <c r="Q1287" s="1034"/>
      <c r="R1287" s="1034"/>
      <c r="S1287" s="1034"/>
      <c r="T1287" s="1034"/>
      <c r="U1287" s="1034"/>
      <c r="V1287" s="1034"/>
      <c r="W1287" s="1034"/>
      <c r="X1287" s="1034"/>
      <c r="Y1287" s="1034"/>
      <c r="Z1287" s="1034"/>
      <c r="AA1287" s="1034"/>
      <c r="AB1287" s="1034"/>
      <c r="AC1287" s="1034"/>
      <c r="AD1287" s="1034"/>
      <c r="AE1287" s="1034"/>
      <c r="AF1287" s="1034"/>
      <c r="AG1287" s="1034"/>
      <c r="AH1287" s="1034"/>
      <c r="AI1287" s="1034"/>
      <c r="AJ1287" s="1034"/>
      <c r="AK1287" s="1034"/>
      <c r="AL1287" s="1034"/>
      <c r="AM1287" s="1034"/>
      <c r="AN1287" s="1034"/>
      <c r="AO1287" s="1034"/>
      <c r="AP1287" s="1034"/>
      <c r="AQ1287" s="1034"/>
      <c r="AR1287" s="1034"/>
      <c r="AS1287" s="1034"/>
      <c r="AT1287" s="1034"/>
      <c r="AU1287" s="1034"/>
      <c r="AV1287" s="1034"/>
      <c r="AW1287" s="1034"/>
      <c r="AX1287" s="1034"/>
      <c r="AY1287" s="1034"/>
      <c r="AZ1287" s="1034"/>
      <c r="BA1287" s="1034"/>
      <c r="BB1287" s="1034"/>
      <c r="BC1287" s="1034"/>
      <c r="BD1287" s="1034"/>
      <c r="BE1287" s="1034"/>
      <c r="BF1287" s="1034"/>
      <c r="BG1287" s="1034"/>
      <c r="BH1287" s="1034"/>
    </row>
    <row r="1288" spans="1:60" s="2" customFormat="1">
      <c r="A1288" s="1148"/>
      <c r="B1288" s="1034"/>
      <c r="C1288" s="1034"/>
      <c r="D1288" s="1034"/>
      <c r="E1288" s="1034"/>
      <c r="F1288" s="1034"/>
      <c r="G1288" s="1034"/>
      <c r="H1288" s="1034"/>
      <c r="I1288" s="1034"/>
      <c r="J1288" s="1034"/>
      <c r="K1288" s="1034"/>
      <c r="L1288" s="1034"/>
      <c r="M1288" s="1034"/>
      <c r="N1288" s="1034"/>
      <c r="O1288" s="1034"/>
      <c r="P1288" s="1034"/>
      <c r="Q1288" s="1034"/>
      <c r="R1288" s="1034"/>
      <c r="S1288" s="1034"/>
      <c r="T1288" s="1034"/>
      <c r="U1288" s="1034"/>
      <c r="V1288" s="1034"/>
      <c r="W1288" s="1034"/>
      <c r="X1288" s="1034"/>
      <c r="Y1288" s="1034"/>
      <c r="Z1288" s="1034"/>
      <c r="AA1288" s="1034"/>
      <c r="AB1288" s="1034"/>
      <c r="AC1288" s="1034"/>
      <c r="AD1288" s="1034"/>
      <c r="AE1288" s="1034"/>
      <c r="AF1288" s="1034"/>
      <c r="AG1288" s="1034"/>
      <c r="AH1288" s="1034"/>
      <c r="AI1288" s="1034"/>
      <c r="AJ1288" s="1034"/>
      <c r="AK1288" s="1034"/>
      <c r="AL1288" s="1034"/>
      <c r="AM1288" s="1034"/>
      <c r="AN1288" s="1034"/>
      <c r="AO1288" s="1034"/>
      <c r="AP1288" s="1034"/>
      <c r="AQ1288" s="1034"/>
      <c r="AR1288" s="1034"/>
      <c r="AS1288" s="1034"/>
      <c r="AT1288" s="1034"/>
      <c r="AU1288" s="1034"/>
      <c r="AV1288" s="1034"/>
      <c r="AW1288" s="1034"/>
      <c r="AX1288" s="1034"/>
      <c r="AY1288" s="1034"/>
      <c r="AZ1288" s="1034"/>
      <c r="BA1288" s="1034"/>
      <c r="BB1288" s="1034"/>
      <c r="BC1288" s="1034"/>
      <c r="BD1288" s="1034"/>
      <c r="BE1288" s="1034"/>
      <c r="BF1288" s="1034"/>
      <c r="BG1288" s="1034"/>
      <c r="BH1288" s="1034"/>
    </row>
    <row r="1289" spans="1:60" s="2" customFormat="1">
      <c r="A1289" s="1148"/>
      <c r="B1289" s="1034"/>
      <c r="C1289" s="1034"/>
      <c r="D1289" s="1034"/>
      <c r="E1289" s="1034"/>
      <c r="F1289" s="1034"/>
      <c r="G1289" s="1034"/>
      <c r="H1289" s="1034"/>
      <c r="I1289" s="1034"/>
      <c r="J1289" s="1034"/>
      <c r="K1289" s="1034"/>
      <c r="L1289" s="1034"/>
      <c r="M1289" s="1034"/>
      <c r="N1289" s="1034"/>
      <c r="O1289" s="1034"/>
      <c r="P1289" s="1034"/>
      <c r="Q1289" s="1034"/>
      <c r="R1289" s="1034"/>
      <c r="S1289" s="1034"/>
      <c r="T1289" s="1034"/>
      <c r="U1289" s="1034"/>
      <c r="V1289" s="1034"/>
      <c r="W1289" s="1034"/>
      <c r="X1289" s="1034"/>
      <c r="Y1289" s="1034"/>
      <c r="Z1289" s="1034"/>
      <c r="AA1289" s="1034"/>
      <c r="AB1289" s="1034"/>
      <c r="AC1289" s="1034"/>
      <c r="AD1289" s="1034"/>
      <c r="AE1289" s="1034"/>
      <c r="AF1289" s="1034"/>
      <c r="AG1289" s="1034"/>
      <c r="AH1289" s="1034"/>
      <c r="AI1289" s="1034"/>
      <c r="AJ1289" s="1034"/>
      <c r="AK1289" s="1034"/>
      <c r="AL1289" s="1034"/>
      <c r="AM1289" s="1034"/>
      <c r="AN1289" s="1034"/>
      <c r="AO1289" s="1034"/>
      <c r="AP1289" s="1034"/>
      <c r="AQ1289" s="1034"/>
      <c r="AR1289" s="1034"/>
      <c r="AS1289" s="1034"/>
      <c r="AT1289" s="1034"/>
      <c r="AU1289" s="1034"/>
      <c r="AV1289" s="1034"/>
      <c r="AW1289" s="1034"/>
      <c r="AX1289" s="1034"/>
      <c r="AY1289" s="1034"/>
      <c r="AZ1289" s="1034"/>
      <c r="BA1289" s="1034"/>
      <c r="BB1289" s="1034"/>
      <c r="BC1289" s="1034"/>
      <c r="BD1289" s="1034"/>
      <c r="BE1289" s="1034"/>
      <c r="BF1289" s="1034"/>
      <c r="BG1289" s="1034"/>
      <c r="BH1289" s="1034"/>
    </row>
    <row r="1290" spans="1:60" s="2" customFormat="1">
      <c r="A1290" s="1148"/>
      <c r="B1290" s="1034"/>
      <c r="C1290" s="1034"/>
      <c r="D1290" s="1034"/>
      <c r="E1290" s="1034"/>
      <c r="F1290" s="1034"/>
      <c r="G1290" s="1034"/>
      <c r="H1290" s="1034"/>
      <c r="I1290" s="1034"/>
      <c r="J1290" s="1034"/>
      <c r="K1290" s="1034"/>
      <c r="L1290" s="1034"/>
      <c r="M1290" s="1034"/>
      <c r="N1290" s="1034"/>
      <c r="O1290" s="1034"/>
      <c r="P1290" s="1034"/>
      <c r="Q1290" s="1034"/>
      <c r="R1290" s="1034"/>
      <c r="S1290" s="1034"/>
      <c r="T1290" s="1034"/>
      <c r="U1290" s="1034"/>
      <c r="V1290" s="1034"/>
      <c r="W1290" s="1034"/>
      <c r="X1290" s="1034"/>
      <c r="Y1290" s="1034"/>
      <c r="Z1290" s="1034"/>
      <c r="AA1290" s="1034"/>
      <c r="AB1290" s="1034"/>
      <c r="AC1290" s="1034"/>
      <c r="AD1290" s="1034"/>
      <c r="AE1290" s="1034"/>
      <c r="AF1290" s="1034"/>
      <c r="AG1290" s="1034"/>
      <c r="AH1290" s="1034"/>
      <c r="AI1290" s="1034"/>
      <c r="AJ1290" s="1034"/>
      <c r="AK1290" s="1034"/>
      <c r="AL1290" s="1034"/>
      <c r="AM1290" s="1034"/>
      <c r="AN1290" s="1034"/>
      <c r="AO1290" s="1034"/>
      <c r="AP1290" s="1034"/>
      <c r="AQ1290" s="1034"/>
      <c r="AR1290" s="1034"/>
      <c r="AS1290" s="1034"/>
      <c r="AT1290" s="1034"/>
      <c r="AU1290" s="1034"/>
      <c r="AV1290" s="1034"/>
      <c r="AW1290" s="1034"/>
      <c r="AX1290" s="1034"/>
      <c r="AY1290" s="1034"/>
      <c r="AZ1290" s="1034"/>
      <c r="BA1290" s="1034"/>
      <c r="BB1290" s="1034"/>
      <c r="BC1290" s="1034"/>
      <c r="BD1290" s="1034"/>
      <c r="BE1290" s="1034"/>
      <c r="BF1290" s="1034"/>
      <c r="BG1290" s="1034"/>
      <c r="BH1290" s="1034"/>
    </row>
    <row r="1291" spans="1:60" s="2" customFormat="1">
      <c r="A1291" s="1148"/>
      <c r="B1291" s="1034"/>
      <c r="C1291" s="1034"/>
      <c r="D1291" s="1034"/>
      <c r="E1291" s="1034"/>
      <c r="F1291" s="1034"/>
      <c r="G1291" s="1034"/>
      <c r="H1291" s="1034"/>
      <c r="I1291" s="1034"/>
      <c r="J1291" s="1034"/>
      <c r="K1291" s="1034"/>
      <c r="L1291" s="1034"/>
      <c r="M1291" s="1034"/>
      <c r="N1291" s="1034"/>
      <c r="O1291" s="1034"/>
      <c r="P1291" s="1034"/>
      <c r="Q1291" s="1034"/>
      <c r="R1291" s="1034"/>
      <c r="S1291" s="1034"/>
      <c r="T1291" s="1034"/>
      <c r="U1291" s="1034"/>
      <c r="V1291" s="1034"/>
      <c r="W1291" s="1034"/>
      <c r="X1291" s="1034"/>
      <c r="Y1291" s="1034"/>
      <c r="Z1291" s="1034"/>
      <c r="AA1291" s="1034"/>
      <c r="AB1291" s="1034"/>
      <c r="AC1291" s="1034"/>
      <c r="AD1291" s="1034"/>
      <c r="AE1291" s="1034"/>
      <c r="AF1291" s="1034"/>
      <c r="AG1291" s="1034"/>
      <c r="AH1291" s="1034"/>
      <c r="AI1291" s="1034"/>
      <c r="AJ1291" s="1034"/>
      <c r="AK1291" s="1034"/>
      <c r="AL1291" s="1034"/>
      <c r="AM1291" s="1034"/>
      <c r="AN1291" s="1034"/>
      <c r="AO1291" s="1034"/>
      <c r="AP1291" s="1034"/>
      <c r="AQ1291" s="1034"/>
      <c r="AR1291" s="1034"/>
      <c r="AS1291" s="1034"/>
      <c r="AT1291" s="1034"/>
      <c r="AU1291" s="1034"/>
      <c r="AV1291" s="1034"/>
      <c r="AW1291" s="1034"/>
      <c r="AX1291" s="1034"/>
      <c r="AY1291" s="1034"/>
      <c r="AZ1291" s="1034"/>
      <c r="BA1291" s="1034"/>
      <c r="BB1291" s="1034"/>
      <c r="BC1291" s="1034"/>
      <c r="BD1291" s="1034"/>
      <c r="BE1291" s="1034"/>
      <c r="BF1291" s="1034"/>
      <c r="BG1291" s="1034"/>
      <c r="BH1291" s="1034"/>
    </row>
    <row r="1292" spans="1:60" s="2" customFormat="1">
      <c r="A1292" s="1148"/>
      <c r="B1292" s="1034"/>
      <c r="C1292" s="1034"/>
      <c r="D1292" s="1034"/>
      <c r="E1292" s="1034"/>
      <c r="F1292" s="1034"/>
      <c r="G1292" s="1034"/>
      <c r="H1292" s="1034"/>
      <c r="I1292" s="1034"/>
      <c r="J1292" s="1034"/>
      <c r="K1292" s="1034"/>
      <c r="L1292" s="1034"/>
      <c r="M1292" s="1034"/>
      <c r="N1292" s="1034"/>
      <c r="O1292" s="1034"/>
      <c r="P1292" s="1034"/>
      <c r="Q1292" s="1034"/>
      <c r="R1292" s="1034"/>
      <c r="S1292" s="1034"/>
      <c r="T1292" s="1034"/>
      <c r="U1292" s="1034"/>
      <c r="V1292" s="1034"/>
      <c r="W1292" s="1034"/>
      <c r="X1292" s="1034"/>
      <c r="Y1292" s="1034"/>
      <c r="Z1292" s="1034"/>
      <c r="AA1292" s="1034"/>
      <c r="AB1292" s="1034"/>
      <c r="AC1292" s="1034"/>
      <c r="AD1292" s="1034"/>
      <c r="AE1292" s="1034"/>
      <c r="AF1292" s="1034"/>
      <c r="AG1292" s="1034"/>
      <c r="AH1292" s="1034"/>
      <c r="AI1292" s="1034"/>
      <c r="AJ1292" s="1034"/>
      <c r="AK1292" s="1034"/>
      <c r="AL1292" s="1034"/>
      <c r="AM1292" s="1034"/>
      <c r="AN1292" s="1034"/>
      <c r="AO1292" s="1034"/>
      <c r="AP1292" s="1034"/>
      <c r="AQ1292" s="1034"/>
      <c r="AR1292" s="1034"/>
      <c r="AS1292" s="1034"/>
      <c r="AT1292" s="1034"/>
      <c r="AU1292" s="1034"/>
      <c r="AV1292" s="1034"/>
      <c r="AW1292" s="1034"/>
      <c r="AX1292" s="1034"/>
      <c r="AY1292" s="1034"/>
      <c r="AZ1292" s="1034"/>
      <c r="BA1292" s="1034"/>
      <c r="BB1292" s="1034"/>
      <c r="BC1292" s="1034"/>
      <c r="BD1292" s="1034"/>
      <c r="BE1292" s="1034"/>
      <c r="BF1292" s="1034"/>
      <c r="BG1292" s="1034"/>
      <c r="BH1292" s="1034"/>
    </row>
    <row r="1293" spans="1:60" s="2" customFormat="1">
      <c r="A1293" s="1148"/>
      <c r="B1293" s="1034"/>
      <c r="C1293" s="1034"/>
      <c r="D1293" s="1034"/>
      <c r="E1293" s="1034"/>
      <c r="F1293" s="1034"/>
      <c r="G1293" s="1034"/>
      <c r="H1293" s="1034"/>
      <c r="I1293" s="1034"/>
      <c r="J1293" s="1034"/>
      <c r="K1293" s="1034"/>
      <c r="L1293" s="1034"/>
      <c r="M1293" s="1034"/>
      <c r="N1293" s="1034"/>
      <c r="O1293" s="1034"/>
      <c r="P1293" s="1034"/>
      <c r="Q1293" s="1034"/>
      <c r="R1293" s="1034"/>
      <c r="S1293" s="1034"/>
      <c r="T1293" s="1034"/>
      <c r="U1293" s="1034"/>
      <c r="V1293" s="1034"/>
      <c r="W1293" s="1034"/>
      <c r="X1293" s="1034"/>
      <c r="Y1293" s="1034"/>
      <c r="Z1293" s="1034"/>
      <c r="AA1293" s="1034"/>
      <c r="AB1293" s="1034"/>
      <c r="AC1293" s="1034"/>
      <c r="AD1293" s="1034"/>
      <c r="AE1293" s="1034"/>
      <c r="AF1293" s="1034"/>
      <c r="AG1293" s="1034"/>
      <c r="AH1293" s="1034"/>
      <c r="AI1293" s="1034"/>
      <c r="AJ1293" s="1034"/>
      <c r="AK1293" s="1034"/>
      <c r="AL1293" s="1034"/>
      <c r="AM1293" s="1034"/>
      <c r="AN1293" s="1034"/>
      <c r="AO1293" s="1034"/>
      <c r="AP1293" s="1034"/>
      <c r="AQ1293" s="1034"/>
      <c r="AR1293" s="1034"/>
      <c r="AS1293" s="1034"/>
      <c r="AT1293" s="1034"/>
      <c r="AU1293" s="1034"/>
      <c r="AV1293" s="1034"/>
      <c r="AW1293" s="1034"/>
      <c r="AX1293" s="1034"/>
      <c r="AY1293" s="1034"/>
      <c r="AZ1293" s="1034"/>
      <c r="BA1293" s="1034"/>
      <c r="BB1293" s="1034"/>
      <c r="BC1293" s="1034"/>
      <c r="BD1293" s="1034"/>
      <c r="BE1293" s="1034"/>
      <c r="BF1293" s="1034"/>
      <c r="BG1293" s="1034"/>
      <c r="BH1293" s="1034"/>
    </row>
    <row r="1294" spans="1:60" s="2" customFormat="1">
      <c r="A1294" s="1148"/>
      <c r="B1294" s="1034"/>
      <c r="C1294" s="1034"/>
      <c r="D1294" s="1034"/>
      <c r="E1294" s="1034"/>
      <c r="F1294" s="1034"/>
      <c r="G1294" s="1034"/>
      <c r="H1294" s="1034"/>
      <c r="I1294" s="1034"/>
      <c r="J1294" s="1034"/>
      <c r="K1294" s="1034"/>
      <c r="L1294" s="1034"/>
      <c r="M1294" s="1034"/>
      <c r="N1294" s="1034"/>
      <c r="O1294" s="1034"/>
      <c r="P1294" s="1034"/>
      <c r="Q1294" s="1034"/>
      <c r="R1294" s="1034"/>
      <c r="S1294" s="1034"/>
      <c r="T1294" s="1034"/>
      <c r="U1294" s="1034"/>
      <c r="V1294" s="1034"/>
      <c r="W1294" s="1034"/>
      <c r="X1294" s="1034"/>
      <c r="Y1294" s="1034"/>
      <c r="Z1294" s="1034"/>
      <c r="AA1294" s="1034"/>
      <c r="AB1294" s="1034"/>
      <c r="AC1294" s="1034"/>
      <c r="AD1294" s="1034"/>
      <c r="AE1294" s="1034"/>
      <c r="AF1294" s="1034"/>
      <c r="AG1294" s="1034"/>
      <c r="AH1294" s="1034"/>
      <c r="AI1294" s="1034"/>
      <c r="AJ1294" s="1034"/>
      <c r="AK1294" s="1034"/>
      <c r="AL1294" s="1034"/>
      <c r="AM1294" s="1034"/>
      <c r="AN1294" s="1034"/>
      <c r="AO1294" s="1034"/>
      <c r="AP1294" s="1034"/>
      <c r="AQ1294" s="1034"/>
      <c r="AR1294" s="1034"/>
      <c r="AS1294" s="1034"/>
      <c r="AT1294" s="1034"/>
      <c r="AU1294" s="1034"/>
      <c r="AV1294" s="1034"/>
      <c r="AW1294" s="1034"/>
      <c r="AX1294" s="1034"/>
      <c r="AY1294" s="1034"/>
      <c r="AZ1294" s="1034"/>
      <c r="BA1294" s="1034"/>
      <c r="BB1294" s="1034"/>
      <c r="BC1294" s="1034"/>
      <c r="BD1294" s="1034"/>
      <c r="BE1294" s="1034"/>
      <c r="BF1294" s="1034"/>
      <c r="BG1294" s="1034"/>
      <c r="BH1294" s="1034"/>
    </row>
    <row r="1295" spans="1:60" s="2" customFormat="1">
      <c r="A1295" s="1148"/>
      <c r="B1295" s="1034"/>
      <c r="C1295" s="1034"/>
      <c r="D1295" s="1034"/>
      <c r="E1295" s="1034"/>
      <c r="F1295" s="1034"/>
      <c r="G1295" s="1034"/>
      <c r="H1295" s="1034"/>
      <c r="I1295" s="1034"/>
      <c r="J1295" s="1034"/>
      <c r="K1295" s="1034"/>
      <c r="L1295" s="1034"/>
      <c r="M1295" s="1034"/>
      <c r="N1295" s="1034"/>
      <c r="O1295" s="1034"/>
      <c r="P1295" s="1034"/>
      <c r="Q1295" s="1034"/>
      <c r="R1295" s="1034"/>
      <c r="S1295" s="1034"/>
      <c r="T1295" s="1034"/>
      <c r="U1295" s="1034"/>
      <c r="V1295" s="1034"/>
      <c r="W1295" s="1034"/>
      <c r="X1295" s="1034"/>
      <c r="Y1295" s="1034"/>
      <c r="Z1295" s="1034"/>
      <c r="AA1295" s="1034"/>
      <c r="AB1295" s="1034"/>
      <c r="AC1295" s="1034"/>
      <c r="AD1295" s="1034"/>
      <c r="AE1295" s="1034"/>
      <c r="AF1295" s="1034"/>
      <c r="AG1295" s="1034"/>
      <c r="AH1295" s="1034"/>
      <c r="AI1295" s="1034"/>
      <c r="AJ1295" s="1034"/>
      <c r="AK1295" s="1034"/>
      <c r="AL1295" s="1034"/>
      <c r="AM1295" s="1034"/>
      <c r="AN1295" s="1034"/>
      <c r="AO1295" s="1034"/>
      <c r="AP1295" s="1034"/>
      <c r="AQ1295" s="1034"/>
      <c r="AR1295" s="1034"/>
      <c r="AS1295" s="1034"/>
      <c r="AT1295" s="1034"/>
      <c r="AU1295" s="1034"/>
      <c r="AV1295" s="1034"/>
      <c r="AW1295" s="1034"/>
      <c r="AX1295" s="1034"/>
      <c r="AY1295" s="1034"/>
      <c r="AZ1295" s="1034"/>
      <c r="BA1295" s="1034"/>
      <c r="BB1295" s="1034"/>
      <c r="BC1295" s="1034"/>
      <c r="BD1295" s="1034"/>
      <c r="BE1295" s="1034"/>
      <c r="BF1295" s="1034"/>
      <c r="BG1295" s="1034"/>
      <c r="BH1295" s="1034"/>
    </row>
    <row r="1296" spans="1:60" s="2" customFormat="1">
      <c r="A1296" s="1148"/>
      <c r="B1296" s="1034"/>
      <c r="C1296" s="1034"/>
      <c r="D1296" s="1034"/>
      <c r="E1296" s="1034"/>
      <c r="F1296" s="1034"/>
      <c r="G1296" s="1034"/>
      <c r="H1296" s="1034"/>
      <c r="I1296" s="1034"/>
      <c r="J1296" s="1034"/>
      <c r="K1296" s="1034"/>
      <c r="L1296" s="1034"/>
      <c r="M1296" s="1034"/>
      <c r="N1296" s="1034"/>
      <c r="O1296" s="1034"/>
      <c r="P1296" s="1034"/>
      <c r="Q1296" s="1034"/>
      <c r="R1296" s="1034"/>
      <c r="S1296" s="1034"/>
      <c r="T1296" s="1034"/>
      <c r="U1296" s="1034"/>
      <c r="V1296" s="1034"/>
      <c r="W1296" s="1034"/>
      <c r="X1296" s="1034"/>
      <c r="Y1296" s="1034"/>
      <c r="Z1296" s="1034"/>
      <c r="AA1296" s="1034"/>
      <c r="AB1296" s="1034"/>
      <c r="AC1296" s="1034"/>
      <c r="AD1296" s="1034"/>
      <c r="AE1296" s="1034"/>
      <c r="AF1296" s="1034"/>
      <c r="AG1296" s="1034"/>
      <c r="AH1296" s="1034"/>
      <c r="AI1296" s="1034"/>
      <c r="AJ1296" s="1034"/>
      <c r="AK1296" s="1034"/>
      <c r="AL1296" s="1034"/>
      <c r="AM1296" s="1034"/>
      <c r="AN1296" s="1034"/>
      <c r="AO1296" s="1034"/>
      <c r="AP1296" s="1034"/>
      <c r="AQ1296" s="1034"/>
      <c r="AR1296" s="1034"/>
      <c r="AS1296" s="1034"/>
      <c r="AT1296" s="1034"/>
      <c r="AU1296" s="1034"/>
      <c r="AV1296" s="1034"/>
      <c r="AW1296" s="1034"/>
      <c r="AX1296" s="1034"/>
      <c r="AY1296" s="1034"/>
      <c r="AZ1296" s="1034"/>
      <c r="BA1296" s="1034"/>
      <c r="BB1296" s="1034"/>
      <c r="BC1296" s="1034"/>
      <c r="BD1296" s="1034"/>
      <c r="BE1296" s="1034"/>
      <c r="BF1296" s="1034"/>
      <c r="BG1296" s="1034"/>
      <c r="BH1296" s="1034"/>
    </row>
    <row r="1297" spans="1:60" s="2" customFormat="1">
      <c r="A1297" s="1148"/>
      <c r="B1297" s="1034"/>
      <c r="C1297" s="1034"/>
      <c r="D1297" s="1034"/>
      <c r="E1297" s="1034"/>
      <c r="F1297" s="1034"/>
      <c r="G1297" s="1034"/>
      <c r="H1297" s="1034"/>
      <c r="I1297" s="1034"/>
      <c r="J1297" s="1034"/>
      <c r="K1297" s="1034"/>
      <c r="L1297" s="1034"/>
      <c r="M1297" s="1034"/>
      <c r="N1297" s="1034"/>
      <c r="O1297" s="1034"/>
      <c r="P1297" s="1034"/>
      <c r="Q1297" s="1034"/>
      <c r="R1297" s="1034"/>
      <c r="S1297" s="1034"/>
      <c r="T1297" s="1034"/>
      <c r="U1297" s="1034"/>
      <c r="V1297" s="1034"/>
      <c r="W1297" s="1034"/>
      <c r="X1297" s="1034"/>
      <c r="Y1297" s="1034"/>
      <c r="Z1297" s="1034"/>
      <c r="AA1297" s="1034"/>
      <c r="AB1297" s="1034"/>
      <c r="AC1297" s="1034"/>
      <c r="AD1297" s="1034"/>
      <c r="AE1297" s="1034"/>
      <c r="AF1297" s="1034"/>
      <c r="AG1297" s="1034"/>
      <c r="AH1297" s="1034"/>
      <c r="AI1297" s="1034"/>
      <c r="AJ1297" s="1034"/>
      <c r="AK1297" s="1034"/>
      <c r="AL1297" s="1034"/>
      <c r="AM1297" s="1034"/>
      <c r="AN1297" s="1034"/>
      <c r="AO1297" s="1034"/>
      <c r="AP1297" s="1034"/>
      <c r="AQ1297" s="1034"/>
      <c r="AR1297" s="1034"/>
      <c r="AS1297" s="1034"/>
      <c r="AT1297" s="1034"/>
      <c r="AU1297" s="1034"/>
      <c r="AV1297" s="1034"/>
      <c r="AW1297" s="1034"/>
      <c r="AX1297" s="1034"/>
      <c r="AY1297" s="1034"/>
      <c r="AZ1297" s="1034"/>
      <c r="BA1297" s="1034"/>
      <c r="BB1297" s="1034"/>
      <c r="BC1297" s="1034"/>
      <c r="BD1297" s="1034"/>
      <c r="BE1297" s="1034"/>
      <c r="BF1297" s="1034"/>
      <c r="BG1297" s="1034"/>
      <c r="BH1297" s="1034"/>
    </row>
    <row r="1298" spans="1:60" s="2" customFormat="1">
      <c r="A1298" s="1148"/>
      <c r="B1298" s="1034"/>
      <c r="C1298" s="1034"/>
      <c r="D1298" s="1034"/>
      <c r="E1298" s="1034"/>
      <c r="F1298" s="1034"/>
      <c r="G1298" s="1034"/>
      <c r="H1298" s="1034"/>
      <c r="I1298" s="1034"/>
      <c r="J1298" s="1034"/>
      <c r="K1298" s="1034"/>
      <c r="L1298" s="1034"/>
      <c r="M1298" s="1034"/>
      <c r="N1298" s="1034"/>
      <c r="O1298" s="1034"/>
      <c r="P1298" s="1034"/>
      <c r="Q1298" s="1034"/>
      <c r="R1298" s="1034"/>
      <c r="S1298" s="1034"/>
      <c r="T1298" s="1034"/>
      <c r="U1298" s="1034"/>
      <c r="V1298" s="1034"/>
      <c r="W1298" s="1034"/>
      <c r="X1298" s="1034"/>
      <c r="Y1298" s="1034"/>
      <c r="Z1298" s="1034"/>
      <c r="AA1298" s="1034"/>
      <c r="AB1298" s="1034"/>
      <c r="AC1298" s="1034"/>
      <c r="AD1298" s="1034"/>
      <c r="AE1298" s="1034"/>
      <c r="AF1298" s="1034"/>
      <c r="AG1298" s="1034"/>
      <c r="AH1298" s="1034"/>
      <c r="AI1298" s="1034"/>
      <c r="AJ1298" s="1034"/>
      <c r="AK1298" s="1034"/>
      <c r="AL1298" s="1034"/>
      <c r="AM1298" s="1034"/>
      <c r="AN1298" s="1034"/>
      <c r="AO1298" s="1034"/>
      <c r="AP1298" s="1034"/>
      <c r="AQ1298" s="1034"/>
      <c r="AR1298" s="1034"/>
      <c r="AS1298" s="1034"/>
      <c r="AT1298" s="1034"/>
      <c r="AU1298" s="1034"/>
      <c r="AV1298" s="1034"/>
      <c r="AW1298" s="1034"/>
      <c r="AX1298" s="1034"/>
      <c r="AY1298" s="1034"/>
      <c r="AZ1298" s="1034"/>
      <c r="BA1298" s="1034"/>
      <c r="BB1298" s="1034"/>
      <c r="BC1298" s="1034"/>
      <c r="BD1298" s="1034"/>
      <c r="BE1298" s="1034"/>
      <c r="BF1298" s="1034"/>
      <c r="BG1298" s="1034"/>
      <c r="BH1298" s="1034"/>
    </row>
    <row r="1299" spans="1:60" s="2" customFormat="1">
      <c r="A1299" s="1148"/>
      <c r="B1299" s="1034"/>
      <c r="C1299" s="1034"/>
      <c r="D1299" s="1034"/>
      <c r="E1299" s="1034"/>
      <c r="F1299" s="1034"/>
      <c r="G1299" s="1034"/>
      <c r="H1299" s="1034"/>
      <c r="I1299" s="1034"/>
      <c r="J1299" s="1034"/>
      <c r="K1299" s="1034"/>
      <c r="L1299" s="1034"/>
      <c r="M1299" s="1034"/>
      <c r="N1299" s="1034"/>
      <c r="O1299" s="1034"/>
      <c r="P1299" s="1034"/>
      <c r="Q1299" s="1034"/>
      <c r="R1299" s="1034"/>
      <c r="S1299" s="1034"/>
      <c r="T1299" s="1034"/>
      <c r="U1299" s="1034"/>
      <c r="V1299" s="1034"/>
      <c r="W1299" s="1034"/>
      <c r="X1299" s="1034"/>
      <c r="Y1299" s="1034"/>
      <c r="Z1299" s="1034"/>
      <c r="AA1299" s="1034"/>
      <c r="AB1299" s="1034"/>
      <c r="AC1299" s="1034"/>
      <c r="AD1299" s="1034"/>
      <c r="AE1299" s="1034"/>
      <c r="AF1299" s="1034"/>
      <c r="AG1299" s="1034"/>
      <c r="AH1299" s="1034"/>
      <c r="AI1299" s="1034"/>
      <c r="AJ1299" s="1034"/>
      <c r="AK1299" s="1034"/>
      <c r="AL1299" s="1034"/>
      <c r="AM1299" s="1034"/>
      <c r="AN1299" s="1034"/>
      <c r="AO1299" s="1034"/>
      <c r="AP1299" s="1034"/>
      <c r="AQ1299" s="1034"/>
      <c r="AR1299" s="1034"/>
      <c r="AS1299" s="1034"/>
      <c r="AT1299" s="1034"/>
      <c r="AU1299" s="1034"/>
      <c r="AV1299" s="1034"/>
      <c r="AW1299" s="1034"/>
      <c r="AX1299" s="1034"/>
      <c r="AY1299" s="1034"/>
      <c r="AZ1299" s="1034"/>
      <c r="BA1299" s="1034"/>
      <c r="BB1299" s="1034"/>
      <c r="BC1299" s="1034"/>
      <c r="BD1299" s="1034"/>
      <c r="BE1299" s="1034"/>
      <c r="BF1299" s="1034"/>
      <c r="BG1299" s="1034"/>
      <c r="BH1299" s="1034"/>
    </row>
    <row r="1300" spans="1:60" s="2" customFormat="1">
      <c r="A1300" s="1148"/>
      <c r="B1300" s="1034"/>
      <c r="C1300" s="1034"/>
      <c r="D1300" s="1034"/>
      <c r="E1300" s="1034"/>
      <c r="F1300" s="1034"/>
      <c r="G1300" s="1034"/>
      <c r="H1300" s="1034"/>
      <c r="I1300" s="1034"/>
      <c r="J1300" s="1034"/>
      <c r="K1300" s="1034"/>
      <c r="L1300" s="1034"/>
      <c r="M1300" s="1034"/>
      <c r="N1300" s="1034"/>
      <c r="O1300" s="1034"/>
      <c r="P1300" s="1034"/>
      <c r="Q1300" s="1034"/>
      <c r="R1300" s="1034"/>
      <c r="S1300" s="1034"/>
      <c r="T1300" s="1034"/>
      <c r="U1300" s="1034"/>
      <c r="V1300" s="1034"/>
      <c r="W1300" s="1034"/>
      <c r="X1300" s="1034"/>
      <c r="Y1300" s="1034"/>
      <c r="Z1300" s="1034"/>
      <c r="AA1300" s="1034"/>
      <c r="AB1300" s="1034"/>
      <c r="AC1300" s="1034"/>
      <c r="AD1300" s="1034"/>
      <c r="AE1300" s="1034"/>
      <c r="AF1300" s="1034"/>
      <c r="AG1300" s="1034"/>
      <c r="AH1300" s="1034"/>
      <c r="AI1300" s="1034"/>
      <c r="AJ1300" s="1034"/>
      <c r="AK1300" s="1034"/>
      <c r="AL1300" s="1034"/>
      <c r="AM1300" s="1034"/>
      <c r="AN1300" s="1034"/>
      <c r="AO1300" s="1034"/>
      <c r="AP1300" s="1034"/>
      <c r="AQ1300" s="1034"/>
      <c r="AR1300" s="1034"/>
      <c r="AS1300" s="1034"/>
      <c r="AT1300" s="1034"/>
      <c r="AU1300" s="1034"/>
      <c r="AV1300" s="1034"/>
      <c r="AW1300" s="1034"/>
      <c r="AX1300" s="1034"/>
      <c r="AY1300" s="1034"/>
      <c r="AZ1300" s="1034"/>
      <c r="BA1300" s="1034"/>
      <c r="BB1300" s="1034"/>
      <c r="BC1300" s="1034"/>
      <c r="BD1300" s="1034"/>
      <c r="BE1300" s="1034"/>
      <c r="BF1300" s="1034"/>
      <c r="BG1300" s="1034"/>
      <c r="BH1300" s="1034"/>
    </row>
    <row r="1301" spans="1:60" s="2" customFormat="1">
      <c r="A1301" s="1148"/>
      <c r="B1301" s="1034"/>
      <c r="C1301" s="1034"/>
      <c r="D1301" s="1034"/>
      <c r="E1301" s="1034"/>
      <c r="F1301" s="1034"/>
      <c r="G1301" s="1034"/>
      <c r="H1301" s="1034"/>
      <c r="I1301" s="1034"/>
      <c r="J1301" s="1034"/>
      <c r="K1301" s="1034"/>
      <c r="L1301" s="1034"/>
      <c r="M1301" s="1034"/>
      <c r="N1301" s="1034"/>
      <c r="O1301" s="1034"/>
      <c r="P1301" s="1034"/>
      <c r="Q1301" s="1034"/>
      <c r="R1301" s="1034"/>
      <c r="S1301" s="1034"/>
      <c r="T1301" s="1034"/>
      <c r="U1301" s="1034"/>
      <c r="V1301" s="1034"/>
      <c r="W1301" s="1034"/>
      <c r="X1301" s="1034"/>
      <c r="Y1301" s="1034"/>
      <c r="Z1301" s="1034"/>
      <c r="AA1301" s="1034"/>
      <c r="AB1301" s="1034"/>
      <c r="AC1301" s="1034"/>
      <c r="AD1301" s="1034"/>
      <c r="AE1301" s="1034"/>
      <c r="AF1301" s="1034"/>
      <c r="AG1301" s="1034"/>
      <c r="AH1301" s="1034"/>
      <c r="AI1301" s="1034"/>
      <c r="AJ1301" s="1034"/>
      <c r="AK1301" s="1034"/>
      <c r="AL1301" s="1034"/>
      <c r="AM1301" s="1034"/>
      <c r="AN1301" s="1034"/>
      <c r="AO1301" s="1034"/>
      <c r="AP1301" s="1034"/>
      <c r="AQ1301" s="1034"/>
      <c r="AR1301" s="1034"/>
      <c r="AS1301" s="1034"/>
      <c r="AT1301" s="1034"/>
      <c r="AU1301" s="1034"/>
      <c r="AV1301" s="1034"/>
      <c r="AW1301" s="1034"/>
      <c r="AX1301" s="1034"/>
      <c r="AY1301" s="1034"/>
      <c r="AZ1301" s="1034"/>
      <c r="BA1301" s="1034"/>
      <c r="BB1301" s="1034"/>
      <c r="BC1301" s="1034"/>
      <c r="BD1301" s="1034"/>
      <c r="BE1301" s="1034"/>
      <c r="BF1301" s="1034"/>
      <c r="BG1301" s="1034"/>
      <c r="BH1301" s="1034"/>
    </row>
    <row r="1302" spans="1:60" s="2" customFormat="1">
      <c r="A1302" s="1148"/>
      <c r="B1302" s="1034"/>
      <c r="C1302" s="1034"/>
      <c r="D1302" s="1034"/>
      <c r="E1302" s="1034"/>
      <c r="F1302" s="1034"/>
      <c r="G1302" s="1034"/>
      <c r="H1302" s="1034"/>
      <c r="I1302" s="1034"/>
      <c r="J1302" s="1034"/>
      <c r="K1302" s="1034"/>
      <c r="L1302" s="1034"/>
      <c r="M1302" s="1034"/>
      <c r="N1302" s="1034"/>
      <c r="O1302" s="1034"/>
      <c r="P1302" s="1034"/>
      <c r="Q1302" s="1034"/>
      <c r="R1302" s="1034"/>
      <c r="S1302" s="1034"/>
      <c r="T1302" s="1034"/>
      <c r="U1302" s="1034"/>
      <c r="V1302" s="1034"/>
      <c r="W1302" s="1034"/>
      <c r="X1302" s="1034"/>
      <c r="Y1302" s="1034"/>
      <c r="Z1302" s="1034"/>
      <c r="AA1302" s="1034"/>
      <c r="AB1302" s="1034"/>
      <c r="AC1302" s="1034"/>
      <c r="AD1302" s="1034"/>
      <c r="AE1302" s="1034"/>
      <c r="AF1302" s="1034"/>
      <c r="AG1302" s="1034"/>
      <c r="AH1302" s="1034"/>
      <c r="AI1302" s="1034"/>
      <c r="AJ1302" s="1034"/>
      <c r="AK1302" s="1034"/>
      <c r="AL1302" s="1034"/>
      <c r="AM1302" s="1034"/>
      <c r="AN1302" s="1034"/>
      <c r="AO1302" s="1034"/>
      <c r="AP1302" s="1034"/>
      <c r="AQ1302" s="1034"/>
      <c r="AR1302" s="1034"/>
      <c r="AS1302" s="1034"/>
      <c r="AT1302" s="1034"/>
      <c r="AU1302" s="1034"/>
      <c r="AV1302" s="1034"/>
      <c r="AW1302" s="1034"/>
      <c r="AX1302" s="1034"/>
      <c r="AY1302" s="1034"/>
      <c r="AZ1302" s="1034"/>
      <c r="BA1302" s="1034"/>
      <c r="BB1302" s="1034"/>
      <c r="BC1302" s="1034"/>
      <c r="BD1302" s="1034"/>
      <c r="BE1302" s="1034"/>
      <c r="BF1302" s="1034"/>
      <c r="BG1302" s="1034"/>
      <c r="BH1302" s="1034"/>
    </row>
    <row r="1303" spans="1:60" s="2" customFormat="1">
      <c r="A1303" s="1148"/>
      <c r="B1303" s="1034"/>
      <c r="C1303" s="1034"/>
      <c r="D1303" s="1034"/>
      <c r="E1303" s="1034"/>
      <c r="F1303" s="1034"/>
      <c r="G1303" s="1034"/>
      <c r="H1303" s="1034"/>
      <c r="I1303" s="1034"/>
      <c r="J1303" s="1034"/>
      <c r="K1303" s="1034"/>
      <c r="L1303" s="1034"/>
      <c r="M1303" s="1034"/>
      <c r="N1303" s="1034"/>
      <c r="O1303" s="1034"/>
      <c r="P1303" s="1034"/>
      <c r="Q1303" s="1034"/>
      <c r="R1303" s="1034"/>
      <c r="S1303" s="1034"/>
      <c r="T1303" s="1034"/>
      <c r="U1303" s="1034"/>
      <c r="V1303" s="1034"/>
      <c r="W1303" s="1034"/>
      <c r="X1303" s="1034"/>
      <c r="Y1303" s="1034"/>
      <c r="Z1303" s="1034"/>
      <c r="AA1303" s="1034"/>
      <c r="AB1303" s="1034"/>
      <c r="AC1303" s="1034"/>
      <c r="AD1303" s="1034"/>
      <c r="AE1303" s="1034"/>
      <c r="AF1303" s="1034"/>
      <c r="AG1303" s="1034"/>
      <c r="AH1303" s="1034"/>
      <c r="AI1303" s="1034"/>
      <c r="AJ1303" s="1034"/>
      <c r="AK1303" s="1034"/>
      <c r="AL1303" s="1034"/>
      <c r="AM1303" s="1034"/>
      <c r="AN1303" s="1034"/>
      <c r="AO1303" s="1034"/>
      <c r="AP1303" s="1034"/>
      <c r="AQ1303" s="1034"/>
      <c r="AR1303" s="1034"/>
      <c r="AS1303" s="1034"/>
      <c r="AT1303" s="1034"/>
      <c r="AU1303" s="1034"/>
      <c r="AV1303" s="1034"/>
      <c r="AW1303" s="1034"/>
      <c r="AX1303" s="1034"/>
      <c r="AY1303" s="1034"/>
      <c r="AZ1303" s="1034"/>
      <c r="BA1303" s="1034"/>
      <c r="BB1303" s="1034"/>
      <c r="BC1303" s="1034"/>
      <c r="BD1303" s="1034"/>
      <c r="BE1303" s="1034"/>
      <c r="BF1303" s="1034"/>
      <c r="BG1303" s="1034"/>
      <c r="BH1303" s="1034"/>
    </row>
    <row r="1304" spans="1:60" s="2" customFormat="1">
      <c r="A1304" s="1148"/>
      <c r="B1304" s="1034"/>
      <c r="C1304" s="1034"/>
      <c r="D1304" s="1034"/>
      <c r="E1304" s="1034"/>
      <c r="F1304" s="1034"/>
      <c r="G1304" s="1034"/>
      <c r="H1304" s="1034"/>
      <c r="I1304" s="1034"/>
      <c r="J1304" s="1034"/>
      <c r="K1304" s="1034"/>
      <c r="L1304" s="1034"/>
      <c r="M1304" s="1034"/>
      <c r="N1304" s="1034"/>
      <c r="O1304" s="1034"/>
      <c r="P1304" s="1034"/>
      <c r="Q1304" s="1034"/>
      <c r="R1304" s="1034"/>
      <c r="S1304" s="1034"/>
      <c r="T1304" s="1034"/>
      <c r="U1304" s="1034"/>
      <c r="V1304" s="1034"/>
      <c r="W1304" s="1034"/>
      <c r="X1304" s="1034"/>
      <c r="Y1304" s="1034"/>
      <c r="Z1304" s="1034"/>
      <c r="AA1304" s="1034"/>
      <c r="AB1304" s="1034"/>
      <c r="AC1304" s="1034"/>
      <c r="AD1304" s="1034"/>
      <c r="AE1304" s="1034"/>
      <c r="AF1304" s="1034"/>
      <c r="AG1304" s="1034"/>
      <c r="AH1304" s="1034"/>
      <c r="AI1304" s="1034"/>
      <c r="AJ1304" s="1034"/>
      <c r="AK1304" s="1034"/>
      <c r="AL1304" s="1034"/>
      <c r="AM1304" s="1034"/>
      <c r="AN1304" s="1034"/>
      <c r="AO1304" s="1034"/>
      <c r="AP1304" s="1034"/>
      <c r="AQ1304" s="1034"/>
      <c r="AR1304" s="1034"/>
      <c r="AS1304" s="1034"/>
      <c r="AT1304" s="1034"/>
      <c r="AU1304" s="1034"/>
      <c r="AV1304" s="1034"/>
      <c r="AW1304" s="1034"/>
      <c r="AX1304" s="1034"/>
      <c r="AY1304" s="1034"/>
      <c r="AZ1304" s="1034"/>
      <c r="BA1304" s="1034"/>
      <c r="BB1304" s="1034"/>
      <c r="BC1304" s="1034"/>
      <c r="BD1304" s="1034"/>
      <c r="BE1304" s="1034"/>
      <c r="BF1304" s="1034"/>
      <c r="BG1304" s="1034"/>
      <c r="BH1304" s="1034"/>
    </row>
    <row r="1305" spans="1:60" s="2" customFormat="1">
      <c r="A1305" s="1148"/>
      <c r="B1305" s="1034"/>
      <c r="C1305" s="1034"/>
      <c r="D1305" s="1034"/>
      <c r="E1305" s="1034"/>
      <c r="F1305" s="1034"/>
      <c r="G1305" s="1034"/>
      <c r="H1305" s="1034"/>
      <c r="I1305" s="1034"/>
      <c r="J1305" s="1034"/>
      <c r="K1305" s="1034"/>
      <c r="L1305" s="1034"/>
      <c r="M1305" s="1034"/>
      <c r="N1305" s="1034"/>
      <c r="O1305" s="1034"/>
      <c r="P1305" s="1034"/>
      <c r="Q1305" s="1034"/>
      <c r="R1305" s="1034"/>
      <c r="S1305" s="1034"/>
      <c r="T1305" s="1034"/>
      <c r="U1305" s="1034"/>
      <c r="V1305" s="1034"/>
      <c r="W1305" s="1034"/>
      <c r="X1305" s="1034"/>
      <c r="Y1305" s="1034"/>
      <c r="Z1305" s="1034"/>
      <c r="AA1305" s="1034"/>
      <c r="AB1305" s="1034"/>
      <c r="AC1305" s="1034"/>
      <c r="AD1305" s="1034"/>
      <c r="AE1305" s="1034"/>
      <c r="AF1305" s="1034"/>
      <c r="AG1305" s="1034"/>
      <c r="AH1305" s="1034"/>
      <c r="AI1305" s="1034"/>
      <c r="AJ1305" s="1034"/>
      <c r="AK1305" s="1034"/>
      <c r="AL1305" s="1034"/>
      <c r="AM1305" s="1034"/>
      <c r="AN1305" s="1034"/>
      <c r="AO1305" s="1034"/>
      <c r="AP1305" s="1034"/>
      <c r="AQ1305" s="1034"/>
      <c r="AR1305" s="1034"/>
      <c r="AS1305" s="1034"/>
      <c r="AT1305" s="1034"/>
      <c r="AU1305" s="1034"/>
      <c r="AV1305" s="1034"/>
      <c r="AW1305" s="1034"/>
      <c r="AX1305" s="1034"/>
      <c r="AY1305" s="1034"/>
      <c r="AZ1305" s="1034"/>
      <c r="BA1305" s="1034"/>
      <c r="BB1305" s="1034"/>
      <c r="BC1305" s="1034"/>
      <c r="BD1305" s="1034"/>
      <c r="BE1305" s="1034"/>
      <c r="BF1305" s="1034"/>
      <c r="BG1305" s="1034"/>
      <c r="BH1305" s="1034"/>
    </row>
    <row r="1306" spans="1:60" s="2" customFormat="1">
      <c r="A1306" s="1148"/>
      <c r="B1306" s="1034"/>
      <c r="C1306" s="1034"/>
      <c r="D1306" s="1034"/>
      <c r="E1306" s="1034"/>
      <c r="F1306" s="1034"/>
      <c r="G1306" s="1034"/>
      <c r="H1306" s="1034"/>
      <c r="I1306" s="1034"/>
      <c r="J1306" s="1034"/>
      <c r="K1306" s="1034"/>
      <c r="L1306" s="1034"/>
      <c r="M1306" s="1034"/>
      <c r="N1306" s="1034"/>
      <c r="O1306" s="1034"/>
      <c r="P1306" s="1034"/>
      <c r="Q1306" s="1034"/>
      <c r="R1306" s="1034"/>
      <c r="S1306" s="1034"/>
      <c r="T1306" s="1034"/>
      <c r="U1306" s="1034"/>
      <c r="V1306" s="1034"/>
      <c r="W1306" s="1034"/>
      <c r="X1306" s="1034"/>
      <c r="Y1306" s="1034"/>
      <c r="Z1306" s="1034"/>
      <c r="AA1306" s="1034"/>
      <c r="AB1306" s="1034"/>
      <c r="AC1306" s="1034"/>
      <c r="AD1306" s="1034"/>
      <c r="AE1306" s="1034"/>
      <c r="AF1306" s="1034"/>
      <c r="AG1306" s="1034"/>
      <c r="AH1306" s="1034"/>
      <c r="AI1306" s="1034"/>
      <c r="AJ1306" s="1034"/>
      <c r="AK1306" s="1034"/>
      <c r="AL1306" s="1034"/>
      <c r="AM1306" s="1034"/>
      <c r="AN1306" s="1034"/>
      <c r="AO1306" s="1034"/>
      <c r="AP1306" s="1034"/>
      <c r="AQ1306" s="1034"/>
      <c r="AR1306" s="1034"/>
      <c r="AS1306" s="1034"/>
      <c r="AT1306" s="1034"/>
      <c r="AU1306" s="1034"/>
      <c r="AV1306" s="1034"/>
      <c r="AW1306" s="1034"/>
      <c r="AX1306" s="1034"/>
      <c r="AY1306" s="1034"/>
      <c r="AZ1306" s="1034"/>
      <c r="BA1306" s="1034"/>
      <c r="BB1306" s="1034"/>
      <c r="BC1306" s="1034"/>
      <c r="BD1306" s="1034"/>
      <c r="BE1306" s="1034"/>
      <c r="BF1306" s="1034"/>
      <c r="BG1306" s="1034"/>
      <c r="BH1306" s="1034"/>
    </row>
    <row r="1307" spans="1:60" s="2" customFormat="1">
      <c r="A1307" s="1148"/>
      <c r="B1307" s="1034"/>
      <c r="C1307" s="1034"/>
      <c r="D1307" s="1034"/>
      <c r="E1307" s="1034"/>
      <c r="F1307" s="1034"/>
      <c r="G1307" s="1034"/>
      <c r="H1307" s="1034"/>
      <c r="I1307" s="1034"/>
      <c r="J1307" s="1034"/>
      <c r="K1307" s="1034"/>
      <c r="L1307" s="1034"/>
      <c r="M1307" s="1034"/>
      <c r="N1307" s="1034"/>
      <c r="O1307" s="1034"/>
      <c r="P1307" s="1034"/>
      <c r="Q1307" s="1034"/>
      <c r="R1307" s="1034"/>
      <c r="S1307" s="1034"/>
      <c r="T1307" s="1034"/>
      <c r="U1307" s="1034"/>
      <c r="V1307" s="1034"/>
      <c r="W1307" s="1034"/>
      <c r="X1307" s="1034"/>
      <c r="Y1307" s="1034"/>
      <c r="Z1307" s="1034"/>
      <c r="AA1307" s="1034"/>
      <c r="AB1307" s="1034"/>
      <c r="AC1307" s="1034"/>
      <c r="AD1307" s="1034"/>
      <c r="AE1307" s="1034"/>
      <c r="AF1307" s="1034"/>
      <c r="AG1307" s="1034"/>
      <c r="AH1307" s="1034"/>
      <c r="AI1307" s="1034"/>
      <c r="AJ1307" s="1034"/>
      <c r="AK1307" s="1034"/>
      <c r="AL1307" s="1034"/>
      <c r="AM1307" s="1034"/>
      <c r="AN1307" s="1034"/>
      <c r="AO1307" s="1034"/>
      <c r="AP1307" s="1034"/>
      <c r="AQ1307" s="1034"/>
      <c r="AR1307" s="1034"/>
      <c r="AS1307" s="1034"/>
      <c r="AT1307" s="1034"/>
      <c r="AU1307" s="1034"/>
      <c r="AV1307" s="1034"/>
      <c r="AW1307" s="1034"/>
      <c r="AX1307" s="1034"/>
      <c r="AY1307" s="1034"/>
      <c r="AZ1307" s="1034"/>
      <c r="BA1307" s="1034"/>
      <c r="BB1307" s="1034"/>
      <c r="BC1307" s="1034"/>
      <c r="BD1307" s="1034"/>
      <c r="BE1307" s="1034"/>
      <c r="BF1307" s="1034"/>
      <c r="BG1307" s="1034"/>
      <c r="BH1307" s="1034"/>
    </row>
    <row r="1308" spans="1:60" s="2" customFormat="1">
      <c r="A1308" s="1148"/>
      <c r="B1308" s="1034"/>
      <c r="C1308" s="1034"/>
      <c r="D1308" s="1034"/>
      <c r="E1308" s="1034"/>
      <c r="F1308" s="1034"/>
      <c r="G1308" s="1034"/>
      <c r="H1308" s="1034"/>
      <c r="I1308" s="1034"/>
      <c r="J1308" s="1034"/>
      <c r="K1308" s="1034"/>
      <c r="L1308" s="1034"/>
      <c r="M1308" s="1034"/>
      <c r="N1308" s="1034"/>
      <c r="O1308" s="1034"/>
      <c r="P1308" s="1034"/>
      <c r="Q1308" s="1034"/>
      <c r="R1308" s="1034"/>
      <c r="S1308" s="1034"/>
      <c r="T1308" s="1034"/>
      <c r="U1308" s="1034"/>
      <c r="V1308" s="1034"/>
      <c r="W1308" s="1034"/>
      <c r="X1308" s="1034"/>
      <c r="Y1308" s="1034"/>
      <c r="Z1308" s="1034"/>
      <c r="AA1308" s="1034"/>
      <c r="AB1308" s="1034"/>
      <c r="AC1308" s="1034"/>
      <c r="AD1308" s="1034"/>
      <c r="AE1308" s="1034"/>
      <c r="AF1308" s="1034"/>
      <c r="AG1308" s="1034"/>
      <c r="AH1308" s="1034"/>
      <c r="AI1308" s="1034"/>
      <c r="AJ1308" s="1034"/>
      <c r="AK1308" s="1034"/>
      <c r="AL1308" s="1034"/>
      <c r="AM1308" s="1034"/>
      <c r="AN1308" s="1034"/>
      <c r="AO1308" s="1034"/>
      <c r="AP1308" s="1034"/>
      <c r="AQ1308" s="1034"/>
      <c r="AR1308" s="1034"/>
      <c r="AS1308" s="1034"/>
      <c r="AT1308" s="1034"/>
      <c r="AU1308" s="1034"/>
      <c r="AV1308" s="1034"/>
      <c r="AW1308" s="1034"/>
      <c r="AX1308" s="1034"/>
      <c r="AY1308" s="1034"/>
      <c r="AZ1308" s="1034"/>
      <c r="BA1308" s="1034"/>
      <c r="BB1308" s="1034"/>
      <c r="BC1308" s="1034"/>
      <c r="BD1308" s="1034"/>
      <c r="BE1308" s="1034"/>
      <c r="BF1308" s="1034"/>
      <c r="BG1308" s="1034"/>
      <c r="BH1308" s="1034"/>
    </row>
    <row r="1309" spans="1:60" s="2" customFormat="1">
      <c r="A1309" s="1148"/>
      <c r="B1309" s="1034"/>
      <c r="C1309" s="1034"/>
      <c r="D1309" s="1034"/>
      <c r="E1309" s="1034"/>
      <c r="F1309" s="1034"/>
      <c r="G1309" s="1034"/>
      <c r="H1309" s="1034"/>
      <c r="I1309" s="1034"/>
      <c r="J1309" s="1034"/>
      <c r="K1309" s="1034"/>
      <c r="L1309" s="1034"/>
      <c r="M1309" s="1034"/>
      <c r="N1309" s="1034"/>
      <c r="O1309" s="1034"/>
      <c r="P1309" s="1034"/>
      <c r="Q1309" s="1034"/>
      <c r="R1309" s="1034"/>
      <c r="S1309" s="1034"/>
      <c r="T1309" s="1034"/>
      <c r="U1309" s="1034"/>
      <c r="V1309" s="1034"/>
      <c r="W1309" s="1034"/>
      <c r="X1309" s="1034"/>
      <c r="Y1309" s="1034"/>
      <c r="Z1309" s="1034"/>
      <c r="AA1309" s="1034"/>
      <c r="AB1309" s="1034"/>
      <c r="AC1309" s="1034"/>
      <c r="AD1309" s="1034"/>
      <c r="AE1309" s="1034"/>
      <c r="AF1309" s="1034"/>
      <c r="AG1309" s="1034"/>
      <c r="AH1309" s="1034"/>
      <c r="AI1309" s="1034"/>
      <c r="AJ1309" s="1034"/>
      <c r="AK1309" s="1034"/>
      <c r="AL1309" s="1034"/>
      <c r="AM1309" s="1034"/>
      <c r="AN1309" s="1034"/>
      <c r="AO1309" s="1034"/>
      <c r="AP1309" s="1034"/>
      <c r="AQ1309" s="1034"/>
      <c r="AR1309" s="1034"/>
      <c r="AS1309" s="1034"/>
      <c r="AT1309" s="1034"/>
      <c r="AU1309" s="1034"/>
      <c r="AV1309" s="1034"/>
      <c r="AW1309" s="1034"/>
      <c r="AX1309" s="1034"/>
      <c r="AY1309" s="1034"/>
      <c r="AZ1309" s="1034"/>
      <c r="BA1309" s="1034"/>
      <c r="BB1309" s="1034"/>
      <c r="BC1309" s="1034"/>
      <c r="BD1309" s="1034"/>
      <c r="BE1309" s="1034"/>
      <c r="BF1309" s="1034"/>
      <c r="BG1309" s="1034"/>
      <c r="BH1309" s="1034"/>
    </row>
    <row r="1310" spans="1:60" s="2" customFormat="1">
      <c r="A1310" s="1148"/>
      <c r="B1310" s="1034"/>
      <c r="C1310" s="1034"/>
      <c r="D1310" s="1034"/>
      <c r="E1310" s="1034"/>
      <c r="F1310" s="1034"/>
      <c r="G1310" s="1034"/>
      <c r="H1310" s="1034"/>
      <c r="I1310" s="1034"/>
      <c r="J1310" s="1034"/>
      <c r="K1310" s="1034"/>
      <c r="L1310" s="1034"/>
      <c r="M1310" s="1034"/>
      <c r="N1310" s="1034"/>
      <c r="O1310" s="1034"/>
      <c r="P1310" s="1034"/>
      <c r="Q1310" s="1034"/>
      <c r="R1310" s="1034"/>
      <c r="S1310" s="1034"/>
      <c r="T1310" s="1034"/>
      <c r="U1310" s="1034"/>
      <c r="V1310" s="1034"/>
      <c r="W1310" s="1034"/>
      <c r="X1310" s="1034"/>
      <c r="Y1310" s="1034"/>
      <c r="Z1310" s="1034"/>
      <c r="AA1310" s="1034"/>
      <c r="AB1310" s="1034"/>
      <c r="AC1310" s="1034"/>
      <c r="AD1310" s="1034"/>
      <c r="AE1310" s="1034"/>
      <c r="AF1310" s="1034"/>
      <c r="AG1310" s="1034"/>
      <c r="AH1310" s="1034"/>
      <c r="AI1310" s="1034"/>
      <c r="AJ1310" s="1034"/>
      <c r="AK1310" s="1034"/>
      <c r="AL1310" s="1034"/>
      <c r="AM1310" s="1034"/>
      <c r="AN1310" s="1034"/>
      <c r="AO1310" s="1034"/>
      <c r="AP1310" s="1034"/>
      <c r="AQ1310" s="1034"/>
      <c r="AR1310" s="1034"/>
      <c r="AS1310" s="1034"/>
      <c r="AT1310" s="1034"/>
      <c r="AU1310" s="1034"/>
      <c r="AV1310" s="1034"/>
      <c r="AW1310" s="1034"/>
      <c r="AX1310" s="1034"/>
      <c r="AY1310" s="1034"/>
      <c r="AZ1310" s="1034"/>
      <c r="BA1310" s="1034"/>
      <c r="BB1310" s="1034"/>
      <c r="BC1310" s="1034"/>
      <c r="BD1310" s="1034"/>
      <c r="BE1310" s="1034"/>
      <c r="BF1310" s="1034"/>
      <c r="BG1310" s="1034"/>
      <c r="BH1310" s="1034"/>
    </row>
    <row r="1311" spans="1:60" s="2" customFormat="1">
      <c r="A1311" s="1148"/>
      <c r="B1311" s="1034"/>
      <c r="C1311" s="1034"/>
      <c r="D1311" s="1034"/>
      <c r="E1311" s="1034"/>
      <c r="F1311" s="1034"/>
      <c r="G1311" s="1034"/>
      <c r="H1311" s="1034"/>
      <c r="I1311" s="1034"/>
      <c r="J1311" s="1034"/>
      <c r="K1311" s="1034"/>
      <c r="L1311" s="1034"/>
      <c r="M1311" s="1034"/>
      <c r="N1311" s="1034"/>
      <c r="O1311" s="1034"/>
      <c r="P1311" s="1034"/>
      <c r="Q1311" s="1034"/>
      <c r="R1311" s="1034"/>
      <c r="S1311" s="1034"/>
      <c r="T1311" s="1034"/>
      <c r="U1311" s="1034"/>
      <c r="V1311" s="1034"/>
      <c r="W1311" s="1034"/>
      <c r="X1311" s="1034"/>
      <c r="Y1311" s="1034"/>
      <c r="Z1311" s="1034"/>
      <c r="AA1311" s="1034"/>
      <c r="AB1311" s="1034"/>
      <c r="AC1311" s="1034"/>
      <c r="AD1311" s="1034"/>
      <c r="AE1311" s="1034"/>
      <c r="AF1311" s="1034"/>
      <c r="AG1311" s="1034"/>
      <c r="AH1311" s="1034"/>
      <c r="AI1311" s="1034"/>
      <c r="AJ1311" s="1034"/>
      <c r="AK1311" s="1034"/>
      <c r="AL1311" s="1034"/>
      <c r="AM1311" s="1034"/>
      <c r="AN1311" s="1034"/>
      <c r="AO1311" s="1034"/>
      <c r="AP1311" s="1034"/>
      <c r="AQ1311" s="1034"/>
      <c r="AR1311" s="1034"/>
      <c r="AS1311" s="1034"/>
      <c r="AT1311" s="1034"/>
      <c r="AU1311" s="1034"/>
      <c r="AV1311" s="1034"/>
      <c r="AW1311" s="1034"/>
      <c r="AX1311" s="1034"/>
      <c r="AY1311" s="1034"/>
      <c r="AZ1311" s="1034"/>
      <c r="BA1311" s="1034"/>
      <c r="BB1311" s="1034"/>
      <c r="BC1311" s="1034"/>
      <c r="BD1311" s="1034"/>
      <c r="BE1311" s="1034"/>
      <c r="BF1311" s="1034"/>
      <c r="BG1311" s="1034"/>
      <c r="BH1311" s="1034"/>
    </row>
    <row r="1312" spans="1:60" s="2" customFormat="1">
      <c r="A1312" s="1148"/>
      <c r="B1312" s="1034"/>
      <c r="C1312" s="1034"/>
      <c r="D1312" s="1034"/>
      <c r="E1312" s="1034"/>
      <c r="F1312" s="1034"/>
      <c r="G1312" s="1034"/>
      <c r="H1312" s="1034"/>
      <c r="I1312" s="1034"/>
      <c r="J1312" s="1034"/>
      <c r="K1312" s="1034"/>
      <c r="L1312" s="1034"/>
      <c r="M1312" s="1034"/>
      <c r="N1312" s="1034"/>
      <c r="O1312" s="1034"/>
      <c r="P1312" s="1034"/>
      <c r="Q1312" s="1034"/>
      <c r="R1312" s="1034"/>
      <c r="S1312" s="1034"/>
      <c r="T1312" s="1034"/>
      <c r="U1312" s="1034"/>
      <c r="V1312" s="1034"/>
      <c r="W1312" s="1034"/>
      <c r="X1312" s="1034"/>
      <c r="Y1312" s="1034"/>
      <c r="Z1312" s="1034"/>
      <c r="AA1312" s="1034"/>
      <c r="AB1312" s="1034"/>
      <c r="AC1312" s="1034"/>
      <c r="AD1312" s="1034"/>
      <c r="AE1312" s="1034"/>
      <c r="AF1312" s="1034"/>
      <c r="AG1312" s="1034"/>
      <c r="AH1312" s="1034"/>
      <c r="AI1312" s="1034"/>
      <c r="AJ1312" s="1034"/>
      <c r="AK1312" s="1034"/>
      <c r="AL1312" s="1034"/>
      <c r="AM1312" s="1034"/>
      <c r="AN1312" s="1034"/>
      <c r="AO1312" s="1034"/>
      <c r="AP1312" s="1034"/>
      <c r="AQ1312" s="1034"/>
      <c r="AR1312" s="1034"/>
      <c r="AS1312" s="1034"/>
      <c r="AT1312" s="1034"/>
      <c r="AU1312" s="1034"/>
      <c r="AV1312" s="1034"/>
      <c r="AW1312" s="1034"/>
      <c r="AX1312" s="1034"/>
      <c r="AY1312" s="1034"/>
      <c r="AZ1312" s="1034"/>
      <c r="BA1312" s="1034"/>
      <c r="BB1312" s="1034"/>
      <c r="BC1312" s="1034"/>
      <c r="BD1312" s="1034"/>
      <c r="BE1312" s="1034"/>
      <c r="BF1312" s="1034"/>
      <c r="BG1312" s="1034"/>
      <c r="BH1312" s="1034"/>
    </row>
    <row r="1313" spans="1:60" s="2" customFormat="1">
      <c r="A1313" s="1148"/>
      <c r="B1313" s="1034"/>
      <c r="C1313" s="1034"/>
      <c r="D1313" s="1034"/>
      <c r="E1313" s="1034"/>
      <c r="F1313" s="1034"/>
      <c r="G1313" s="1034"/>
      <c r="H1313" s="1034"/>
      <c r="I1313" s="1034"/>
      <c r="J1313" s="1034"/>
      <c r="K1313" s="1034"/>
      <c r="L1313" s="1034"/>
      <c r="M1313" s="1034"/>
      <c r="N1313" s="1034"/>
      <c r="O1313" s="1034"/>
      <c r="P1313" s="1034"/>
      <c r="Q1313" s="1034"/>
      <c r="R1313" s="1034"/>
      <c r="S1313" s="1034"/>
      <c r="T1313" s="1034"/>
      <c r="U1313" s="1034"/>
      <c r="V1313" s="1034"/>
      <c r="W1313" s="1034"/>
      <c r="X1313" s="1034"/>
      <c r="Y1313" s="1034"/>
      <c r="Z1313" s="1034"/>
      <c r="AA1313" s="1034"/>
      <c r="AB1313" s="1034"/>
      <c r="AC1313" s="1034"/>
      <c r="AD1313" s="1034"/>
      <c r="AE1313" s="1034"/>
      <c r="AF1313" s="1034"/>
      <c r="AG1313" s="1034"/>
      <c r="AH1313" s="1034"/>
      <c r="AI1313" s="1034"/>
      <c r="AJ1313" s="1034"/>
      <c r="AK1313" s="1034"/>
      <c r="AL1313" s="1034"/>
      <c r="AM1313" s="1034"/>
      <c r="AN1313" s="1034"/>
      <c r="AO1313" s="1034"/>
      <c r="AP1313" s="1034"/>
      <c r="AQ1313" s="1034"/>
      <c r="AR1313" s="1034"/>
      <c r="AS1313" s="1034"/>
      <c r="AT1313" s="1034"/>
      <c r="AU1313" s="1034"/>
      <c r="AV1313" s="1034"/>
      <c r="AW1313" s="1034"/>
      <c r="AX1313" s="1034"/>
      <c r="AY1313" s="1034"/>
      <c r="AZ1313" s="1034"/>
      <c r="BA1313" s="1034"/>
      <c r="BB1313" s="1034"/>
      <c r="BC1313" s="1034"/>
      <c r="BD1313" s="1034"/>
      <c r="BE1313" s="1034"/>
      <c r="BF1313" s="1034"/>
      <c r="BG1313" s="1034"/>
      <c r="BH1313" s="1034"/>
    </row>
    <row r="1314" spans="1:60" s="2" customFormat="1">
      <c r="A1314" s="1148"/>
      <c r="B1314" s="1034"/>
      <c r="C1314" s="1034"/>
      <c r="D1314" s="1034"/>
      <c r="E1314" s="1034"/>
      <c r="F1314" s="1034"/>
      <c r="G1314" s="1034"/>
      <c r="H1314" s="1034"/>
      <c r="I1314" s="1034"/>
      <c r="J1314" s="1034"/>
      <c r="K1314" s="1034"/>
      <c r="L1314" s="1034"/>
      <c r="M1314" s="1034"/>
      <c r="N1314" s="1034"/>
      <c r="O1314" s="1034"/>
      <c r="P1314" s="1034"/>
      <c r="Q1314" s="1034"/>
      <c r="R1314" s="1034"/>
      <c r="S1314" s="1034"/>
      <c r="T1314" s="1034"/>
      <c r="U1314" s="1034"/>
      <c r="V1314" s="1034"/>
      <c r="W1314" s="1034"/>
      <c r="X1314" s="1034"/>
      <c r="Y1314" s="1034"/>
      <c r="Z1314" s="1034"/>
      <c r="AA1314" s="1034"/>
      <c r="AB1314" s="1034"/>
      <c r="AC1314" s="1034"/>
      <c r="AD1314" s="1034"/>
      <c r="AE1314" s="1034"/>
      <c r="AF1314" s="1034"/>
      <c r="AG1314" s="1034"/>
      <c r="AH1314" s="1034"/>
      <c r="AI1314" s="1034"/>
      <c r="AJ1314" s="1034"/>
      <c r="AK1314" s="1034"/>
      <c r="AL1314" s="1034"/>
      <c r="AM1314" s="1034"/>
      <c r="AN1314" s="1034"/>
      <c r="AO1314" s="1034"/>
      <c r="AP1314" s="1034"/>
      <c r="AQ1314" s="1034"/>
      <c r="AR1314" s="1034"/>
      <c r="AS1314" s="1034"/>
      <c r="AT1314" s="1034"/>
      <c r="AU1314" s="1034"/>
      <c r="AV1314" s="1034"/>
      <c r="AW1314" s="1034"/>
      <c r="AX1314" s="1034"/>
      <c r="AY1314" s="1034"/>
      <c r="AZ1314" s="1034"/>
      <c r="BA1314" s="1034"/>
      <c r="BB1314" s="1034"/>
      <c r="BC1314" s="1034"/>
      <c r="BD1314" s="1034"/>
      <c r="BE1314" s="1034"/>
      <c r="BF1314" s="1034"/>
      <c r="BG1314" s="1034"/>
      <c r="BH1314" s="1034"/>
    </row>
    <row r="1315" spans="1:60" s="2" customFormat="1">
      <c r="A1315" s="1148"/>
      <c r="B1315" s="1034"/>
      <c r="C1315" s="1034"/>
      <c r="D1315" s="1034"/>
      <c r="E1315" s="1034"/>
      <c r="F1315" s="1034"/>
      <c r="G1315" s="1034"/>
      <c r="H1315" s="1034"/>
      <c r="I1315" s="1034"/>
      <c r="J1315" s="1034"/>
      <c r="K1315" s="1034"/>
      <c r="L1315" s="1034"/>
      <c r="M1315" s="1034"/>
      <c r="N1315" s="1034"/>
      <c r="O1315" s="1034"/>
      <c r="P1315" s="1034"/>
      <c r="Q1315" s="1034"/>
      <c r="R1315" s="1034"/>
      <c r="S1315" s="1034"/>
      <c r="T1315" s="1034"/>
      <c r="U1315" s="1034"/>
      <c r="V1315" s="1034"/>
      <c r="W1315" s="1034"/>
      <c r="X1315" s="1034"/>
      <c r="Y1315" s="1034"/>
      <c r="Z1315" s="1034"/>
      <c r="AA1315" s="1034"/>
      <c r="AB1315" s="1034"/>
      <c r="AC1315" s="1034"/>
      <c r="AD1315" s="1034"/>
      <c r="AE1315" s="1034"/>
      <c r="AF1315" s="1034"/>
      <c r="AG1315" s="1034"/>
      <c r="AH1315" s="1034"/>
      <c r="AI1315" s="1034"/>
      <c r="AJ1315" s="1034"/>
      <c r="AK1315" s="1034"/>
      <c r="AL1315" s="1034"/>
      <c r="AM1315" s="1034"/>
      <c r="AN1315" s="1034"/>
      <c r="AO1315" s="1034"/>
      <c r="AP1315" s="1034"/>
      <c r="AQ1315" s="1034"/>
      <c r="AR1315" s="1034"/>
      <c r="AS1315" s="1034"/>
      <c r="AT1315" s="1034"/>
      <c r="AU1315" s="1034"/>
      <c r="AV1315" s="1034"/>
      <c r="AW1315" s="1034"/>
      <c r="AX1315" s="1034"/>
      <c r="AY1315" s="1034"/>
      <c r="AZ1315" s="1034"/>
      <c r="BA1315" s="1034"/>
      <c r="BB1315" s="1034"/>
      <c r="BC1315" s="1034"/>
      <c r="BD1315" s="1034"/>
      <c r="BE1315" s="1034"/>
      <c r="BF1315" s="1034"/>
      <c r="BG1315" s="1034"/>
      <c r="BH1315" s="1034"/>
    </row>
    <row r="1316" spans="1:60" s="2" customFormat="1">
      <c r="A1316" s="1148"/>
      <c r="B1316" s="1034"/>
      <c r="C1316" s="1034"/>
      <c r="D1316" s="1034"/>
      <c r="E1316" s="1034"/>
      <c r="F1316" s="1034"/>
      <c r="G1316" s="1034"/>
      <c r="H1316" s="1034"/>
      <c r="I1316" s="1034"/>
      <c r="J1316" s="1034"/>
      <c r="K1316" s="1034"/>
      <c r="L1316" s="1034"/>
      <c r="M1316" s="1034"/>
      <c r="N1316" s="1034"/>
      <c r="O1316" s="1034"/>
      <c r="P1316" s="1034"/>
      <c r="Q1316" s="1034"/>
      <c r="R1316" s="1034"/>
      <c r="S1316" s="1034"/>
      <c r="T1316" s="1034"/>
      <c r="U1316" s="1034"/>
      <c r="V1316" s="1034"/>
      <c r="W1316" s="1034"/>
      <c r="X1316" s="1034"/>
      <c r="Y1316" s="1034"/>
      <c r="Z1316" s="1034"/>
      <c r="AA1316" s="1034"/>
      <c r="AB1316" s="1034"/>
      <c r="AC1316" s="1034"/>
      <c r="AD1316" s="1034"/>
      <c r="AE1316" s="1034"/>
      <c r="AF1316" s="1034"/>
      <c r="AG1316" s="1034"/>
      <c r="AH1316" s="1034"/>
      <c r="AI1316" s="1034"/>
      <c r="AJ1316" s="1034"/>
      <c r="AK1316" s="1034"/>
      <c r="AL1316" s="1034"/>
      <c r="AM1316" s="1034"/>
      <c r="AN1316" s="1034"/>
      <c r="AO1316" s="1034"/>
      <c r="AP1316" s="1034"/>
      <c r="AQ1316" s="1034"/>
      <c r="AR1316" s="1034"/>
      <c r="AS1316" s="1034"/>
      <c r="AT1316" s="1034"/>
      <c r="AU1316" s="1034"/>
      <c r="AV1316" s="1034"/>
      <c r="AW1316" s="1034"/>
      <c r="AX1316" s="1034"/>
      <c r="AY1316" s="1034"/>
      <c r="AZ1316" s="1034"/>
      <c r="BA1316" s="1034"/>
      <c r="BB1316" s="1034"/>
      <c r="BC1316" s="1034"/>
      <c r="BD1316" s="1034"/>
      <c r="BE1316" s="1034"/>
      <c r="BF1316" s="1034"/>
      <c r="BG1316" s="1034"/>
      <c r="BH1316" s="1034"/>
    </row>
    <row r="1317" spans="1:60" s="2" customFormat="1">
      <c r="A1317" s="1148"/>
      <c r="B1317" s="1034"/>
      <c r="C1317" s="1034"/>
      <c r="D1317" s="1034"/>
      <c r="E1317" s="1034"/>
      <c r="F1317" s="1034"/>
      <c r="G1317" s="1034"/>
      <c r="H1317" s="1034"/>
      <c r="I1317" s="1034"/>
      <c r="J1317" s="1034"/>
      <c r="K1317" s="1034"/>
      <c r="L1317" s="1034"/>
      <c r="M1317" s="1034"/>
      <c r="N1317" s="1034"/>
      <c r="O1317" s="1034"/>
      <c r="P1317" s="1034"/>
      <c r="Q1317" s="1034"/>
      <c r="R1317" s="1034"/>
      <c r="S1317" s="1034"/>
      <c r="T1317" s="1034"/>
      <c r="U1317" s="1034"/>
      <c r="V1317" s="1034"/>
      <c r="W1317" s="1034"/>
      <c r="X1317" s="1034"/>
      <c r="Y1317" s="1034"/>
      <c r="Z1317" s="1034"/>
      <c r="AA1317" s="1034"/>
      <c r="AB1317" s="1034"/>
      <c r="AC1317" s="1034"/>
      <c r="AD1317" s="1034"/>
      <c r="AE1317" s="1034"/>
      <c r="AF1317" s="1034"/>
      <c r="AG1317" s="1034"/>
      <c r="AH1317" s="1034"/>
      <c r="AI1317" s="1034"/>
      <c r="AJ1317" s="1034"/>
      <c r="AK1317" s="1034"/>
      <c r="AL1317" s="1034"/>
      <c r="AM1317" s="1034"/>
      <c r="AN1317" s="1034"/>
      <c r="AO1317" s="1034"/>
      <c r="AP1317" s="1034"/>
      <c r="AQ1317" s="1034"/>
      <c r="AR1317" s="1034"/>
      <c r="AS1317" s="1034"/>
      <c r="AT1317" s="1034"/>
      <c r="AU1317" s="1034"/>
      <c r="AV1317" s="1034"/>
      <c r="AW1317" s="1034"/>
      <c r="AX1317" s="1034"/>
      <c r="AY1317" s="1034"/>
      <c r="AZ1317" s="1034"/>
      <c r="BA1317" s="1034"/>
      <c r="BB1317" s="1034"/>
      <c r="BC1317" s="1034"/>
      <c r="BD1317" s="1034"/>
      <c r="BE1317" s="1034"/>
      <c r="BF1317" s="1034"/>
      <c r="BG1317" s="1034"/>
      <c r="BH1317" s="1034"/>
    </row>
    <row r="1318" spans="1:60" s="2" customFormat="1">
      <c r="A1318" s="1148"/>
      <c r="B1318" s="1034"/>
      <c r="C1318" s="1034"/>
      <c r="D1318" s="1034"/>
      <c r="E1318" s="1034"/>
      <c r="F1318" s="1034"/>
      <c r="G1318" s="1034"/>
      <c r="H1318" s="1034"/>
      <c r="I1318" s="1034"/>
      <c r="J1318" s="1034"/>
      <c r="K1318" s="1034"/>
      <c r="L1318" s="1034"/>
      <c r="M1318" s="1034"/>
      <c r="N1318" s="1034"/>
      <c r="O1318" s="1034"/>
      <c r="P1318" s="1034"/>
      <c r="Q1318" s="1034"/>
      <c r="R1318" s="1034"/>
      <c r="S1318" s="1034"/>
      <c r="T1318" s="1034"/>
      <c r="U1318" s="1034"/>
      <c r="V1318" s="1034"/>
      <c r="W1318" s="1034"/>
      <c r="X1318" s="1034"/>
      <c r="Y1318" s="1034"/>
      <c r="Z1318" s="1034"/>
      <c r="AA1318" s="1034"/>
      <c r="AB1318" s="1034"/>
      <c r="AC1318" s="1034"/>
      <c r="AD1318" s="1034"/>
      <c r="AE1318" s="1034"/>
      <c r="AF1318" s="1034"/>
      <c r="AG1318" s="1034"/>
      <c r="AH1318" s="1034"/>
      <c r="AI1318" s="1034"/>
      <c r="AJ1318" s="1034"/>
      <c r="AK1318" s="1034"/>
      <c r="AL1318" s="1034"/>
      <c r="AM1318" s="1034"/>
      <c r="AN1318" s="1034"/>
      <c r="AO1318" s="1034"/>
      <c r="AP1318" s="1034"/>
      <c r="AQ1318" s="1034"/>
      <c r="AR1318" s="1034"/>
      <c r="AS1318" s="1034"/>
      <c r="AT1318" s="1034"/>
      <c r="AU1318" s="1034"/>
      <c r="AV1318" s="1034"/>
      <c r="AW1318" s="1034"/>
      <c r="AX1318" s="1034"/>
      <c r="AY1318" s="1034"/>
      <c r="AZ1318" s="1034"/>
      <c r="BA1318" s="1034"/>
      <c r="BB1318" s="1034"/>
      <c r="BC1318" s="1034"/>
      <c r="BD1318" s="1034"/>
      <c r="BE1318" s="1034"/>
      <c r="BF1318" s="1034"/>
      <c r="BG1318" s="1034"/>
      <c r="BH1318" s="1034"/>
    </row>
    <row r="1319" spans="1:60" s="2" customFormat="1">
      <c r="A1319" s="1148"/>
      <c r="B1319" s="1034"/>
      <c r="C1319" s="1034"/>
      <c r="D1319" s="1034"/>
      <c r="E1319" s="1034"/>
      <c r="F1319" s="1034"/>
      <c r="G1319" s="1034"/>
      <c r="H1319" s="1034"/>
      <c r="I1319" s="1034"/>
      <c r="J1319" s="1034"/>
      <c r="K1319" s="1034"/>
      <c r="L1319" s="1034"/>
      <c r="M1319" s="1034"/>
      <c r="N1319" s="1034"/>
      <c r="O1319" s="1034"/>
      <c r="P1319" s="1034"/>
      <c r="Q1319" s="1034"/>
      <c r="R1319" s="1034"/>
      <c r="S1319" s="1034"/>
      <c r="T1319" s="1034"/>
      <c r="U1319" s="1034"/>
      <c r="V1319" s="1034"/>
      <c r="W1319" s="1034"/>
      <c r="X1319" s="1034"/>
      <c r="Y1319" s="1034"/>
      <c r="Z1319" s="1034"/>
      <c r="AA1319" s="1034"/>
      <c r="AB1319" s="1034"/>
      <c r="AC1319" s="1034"/>
      <c r="AD1319" s="1034"/>
      <c r="AE1319" s="1034"/>
      <c r="AF1319" s="1034"/>
      <c r="AG1319" s="1034"/>
      <c r="AH1319" s="1034"/>
      <c r="AI1319" s="1034"/>
      <c r="AJ1319" s="1034"/>
      <c r="AK1319" s="1034"/>
      <c r="AL1319" s="1034"/>
      <c r="AM1319" s="1034"/>
      <c r="AN1319" s="1034"/>
      <c r="AO1319" s="1034"/>
      <c r="AP1319" s="1034"/>
      <c r="AQ1319" s="1034"/>
      <c r="AR1319" s="1034"/>
      <c r="AS1319" s="1034"/>
      <c r="AT1319" s="1034"/>
      <c r="AU1319" s="1034"/>
      <c r="AV1319" s="1034"/>
      <c r="AW1319" s="1034"/>
      <c r="AX1319" s="1034"/>
      <c r="AY1319" s="1034"/>
      <c r="AZ1319" s="1034"/>
      <c r="BA1319" s="1034"/>
      <c r="BB1319" s="1034"/>
      <c r="BC1319" s="1034"/>
      <c r="BD1319" s="1034"/>
      <c r="BE1319" s="1034"/>
      <c r="BF1319" s="1034"/>
      <c r="BG1319" s="1034"/>
      <c r="BH1319" s="1034"/>
    </row>
    <row r="1320" spans="1:60" s="2" customFormat="1">
      <c r="A1320" s="1148"/>
      <c r="B1320" s="1034"/>
      <c r="C1320" s="1034"/>
      <c r="D1320" s="1034"/>
      <c r="E1320" s="1034"/>
      <c r="F1320" s="1034"/>
      <c r="G1320" s="1034"/>
      <c r="H1320" s="1034"/>
      <c r="I1320" s="1034"/>
      <c r="J1320" s="1034"/>
      <c r="K1320" s="1034"/>
      <c r="L1320" s="1034"/>
      <c r="M1320" s="1034"/>
      <c r="N1320" s="1034"/>
      <c r="O1320" s="1034"/>
      <c r="P1320" s="1034"/>
      <c r="Q1320" s="1034"/>
      <c r="R1320" s="1034"/>
      <c r="S1320" s="1034"/>
      <c r="T1320" s="1034"/>
      <c r="U1320" s="1034"/>
      <c r="V1320" s="1034"/>
      <c r="W1320" s="1034"/>
      <c r="X1320" s="1034"/>
      <c r="Y1320" s="1034"/>
      <c r="Z1320" s="1034"/>
      <c r="AA1320" s="1034"/>
      <c r="AB1320" s="1034"/>
      <c r="AC1320" s="1034"/>
      <c r="AD1320" s="1034"/>
      <c r="AE1320" s="1034"/>
      <c r="AF1320" s="1034"/>
      <c r="AG1320" s="1034"/>
      <c r="AH1320" s="1034"/>
      <c r="AI1320" s="1034"/>
      <c r="AJ1320" s="1034"/>
      <c r="AK1320" s="1034"/>
      <c r="AL1320" s="1034"/>
      <c r="AM1320" s="1034"/>
      <c r="AN1320" s="1034"/>
      <c r="AO1320" s="1034"/>
      <c r="AP1320" s="1034"/>
      <c r="AQ1320" s="1034"/>
      <c r="AR1320" s="1034"/>
      <c r="AS1320" s="1034"/>
      <c r="AT1320" s="1034"/>
      <c r="AU1320" s="1034"/>
      <c r="AV1320" s="1034"/>
      <c r="AW1320" s="1034"/>
      <c r="AX1320" s="1034"/>
      <c r="AY1320" s="1034"/>
      <c r="AZ1320" s="1034"/>
      <c r="BA1320" s="1034"/>
      <c r="BB1320" s="1034"/>
      <c r="BC1320" s="1034"/>
      <c r="BD1320" s="1034"/>
      <c r="BE1320" s="1034"/>
      <c r="BF1320" s="1034"/>
      <c r="BG1320" s="1034"/>
      <c r="BH1320" s="1034"/>
    </row>
    <row r="1321" spans="1:60" s="2" customFormat="1">
      <c r="A1321" s="1148"/>
      <c r="B1321" s="1034"/>
      <c r="C1321" s="1034"/>
      <c r="D1321" s="1034"/>
      <c r="E1321" s="1034"/>
      <c r="F1321" s="1034"/>
      <c r="G1321" s="1034"/>
      <c r="H1321" s="1034"/>
      <c r="I1321" s="1034"/>
      <c r="J1321" s="1034"/>
      <c r="K1321" s="1034"/>
      <c r="L1321" s="1034"/>
      <c r="M1321" s="1034"/>
      <c r="N1321" s="1034"/>
      <c r="O1321" s="1034"/>
      <c r="P1321" s="1034"/>
      <c r="Q1321" s="1034"/>
      <c r="R1321" s="1034"/>
      <c r="S1321" s="1034"/>
      <c r="T1321" s="1034"/>
      <c r="U1321" s="1034"/>
      <c r="V1321" s="1034"/>
      <c r="W1321" s="1034"/>
      <c r="X1321" s="1034"/>
      <c r="Y1321" s="1034"/>
      <c r="Z1321" s="1034"/>
      <c r="AA1321" s="1034"/>
      <c r="AB1321" s="1034"/>
      <c r="AC1321" s="1034"/>
      <c r="AD1321" s="1034"/>
      <c r="AE1321" s="1034"/>
      <c r="AF1321" s="1034"/>
      <c r="AG1321" s="1034"/>
      <c r="AH1321" s="1034"/>
      <c r="AI1321" s="1034"/>
      <c r="AJ1321" s="1034"/>
      <c r="AK1321" s="1034"/>
      <c r="AL1321" s="1034"/>
      <c r="AM1321" s="1034"/>
      <c r="AN1321" s="1034"/>
      <c r="AO1321" s="1034"/>
      <c r="AP1321" s="1034"/>
      <c r="AQ1321" s="1034"/>
      <c r="AR1321" s="1034"/>
      <c r="AS1321" s="1034"/>
      <c r="AT1321" s="1034"/>
      <c r="AU1321" s="1034"/>
      <c r="AV1321" s="1034"/>
      <c r="AW1321" s="1034"/>
      <c r="AX1321" s="1034"/>
      <c r="AY1321" s="1034"/>
      <c r="AZ1321" s="1034"/>
      <c r="BA1321" s="1034"/>
      <c r="BB1321" s="1034"/>
      <c r="BC1321" s="1034"/>
      <c r="BD1321" s="1034"/>
      <c r="BE1321" s="1034"/>
      <c r="BF1321" s="1034"/>
      <c r="BG1321" s="1034"/>
      <c r="BH1321" s="1034"/>
    </row>
    <row r="1322" spans="1:60" s="2" customFormat="1">
      <c r="A1322" s="1148"/>
      <c r="B1322" s="1034"/>
      <c r="C1322" s="1034"/>
      <c r="D1322" s="1034"/>
      <c r="E1322" s="1034"/>
      <c r="F1322" s="1034"/>
      <c r="G1322" s="1034"/>
      <c r="H1322" s="1034"/>
      <c r="I1322" s="1034"/>
      <c r="J1322" s="1034"/>
      <c r="K1322" s="1034"/>
      <c r="L1322" s="1034"/>
      <c r="M1322" s="1034"/>
      <c r="N1322" s="1034"/>
      <c r="O1322" s="1034"/>
      <c r="P1322" s="1034"/>
      <c r="Q1322" s="1034"/>
      <c r="R1322" s="1034"/>
      <c r="S1322" s="1034"/>
      <c r="T1322" s="1034"/>
      <c r="U1322" s="1034"/>
      <c r="V1322" s="1034"/>
      <c r="W1322" s="1034"/>
      <c r="X1322" s="1034"/>
      <c r="Y1322" s="1034"/>
      <c r="Z1322" s="1034"/>
      <c r="AA1322" s="1034"/>
      <c r="AB1322" s="1034"/>
      <c r="AC1322" s="1034"/>
      <c r="AD1322" s="1034"/>
      <c r="AE1322" s="1034"/>
      <c r="AF1322" s="1034"/>
      <c r="AG1322" s="1034"/>
      <c r="AH1322" s="1034"/>
      <c r="AI1322" s="1034"/>
      <c r="AJ1322" s="1034"/>
      <c r="AK1322" s="1034"/>
      <c r="AL1322" s="1034"/>
      <c r="AM1322" s="1034"/>
      <c r="AN1322" s="1034"/>
      <c r="AO1322" s="1034"/>
      <c r="AP1322" s="1034"/>
      <c r="AQ1322" s="1034"/>
      <c r="AR1322" s="1034"/>
      <c r="AS1322" s="1034"/>
      <c r="AT1322" s="1034"/>
      <c r="AU1322" s="1034"/>
      <c r="AV1322" s="1034"/>
      <c r="AW1322" s="1034"/>
      <c r="AX1322" s="1034"/>
      <c r="AY1322" s="1034"/>
      <c r="AZ1322" s="1034"/>
      <c r="BA1322" s="1034"/>
      <c r="BB1322" s="1034"/>
      <c r="BC1322" s="1034"/>
      <c r="BD1322" s="1034"/>
      <c r="BE1322" s="1034"/>
      <c r="BF1322" s="1034"/>
      <c r="BG1322" s="1034"/>
      <c r="BH1322" s="1034"/>
    </row>
    <row r="1323" spans="1:60" s="2" customFormat="1">
      <c r="A1323" s="1148"/>
      <c r="B1323" s="1034"/>
      <c r="C1323" s="1034"/>
      <c r="D1323" s="1034"/>
      <c r="E1323" s="1034"/>
      <c r="F1323" s="1034"/>
      <c r="G1323" s="1034"/>
      <c r="H1323" s="1034"/>
      <c r="I1323" s="1034"/>
      <c r="J1323" s="1034"/>
      <c r="K1323" s="1034"/>
      <c r="L1323" s="1034"/>
      <c r="M1323" s="1034"/>
      <c r="N1323" s="1034"/>
      <c r="O1323" s="1034"/>
      <c r="P1323" s="1034"/>
      <c r="Q1323" s="1034"/>
      <c r="R1323" s="1034"/>
      <c r="S1323" s="1034"/>
      <c r="T1323" s="1034"/>
      <c r="U1323" s="1034"/>
      <c r="V1323" s="1034"/>
      <c r="W1323" s="1034"/>
      <c r="X1323" s="1034"/>
      <c r="Y1323" s="1034"/>
      <c r="Z1323" s="1034"/>
      <c r="AA1323" s="1034"/>
      <c r="AB1323" s="1034"/>
      <c r="AC1323" s="1034"/>
      <c r="AD1323" s="1034"/>
      <c r="AE1323" s="1034"/>
      <c r="AF1323" s="1034"/>
      <c r="AG1323" s="1034"/>
      <c r="AH1323" s="1034"/>
      <c r="AI1323" s="1034"/>
      <c r="AJ1323" s="1034"/>
      <c r="AK1323" s="1034"/>
      <c r="AL1323" s="1034"/>
      <c r="AM1323" s="1034"/>
      <c r="AN1323" s="1034"/>
      <c r="AO1323" s="1034"/>
      <c r="AP1323" s="1034"/>
      <c r="AQ1323" s="1034"/>
      <c r="AR1323" s="1034"/>
      <c r="AS1323" s="1034"/>
      <c r="AT1323" s="1034"/>
      <c r="AU1323" s="1034"/>
      <c r="AV1323" s="1034"/>
      <c r="AW1323" s="1034"/>
      <c r="AX1323" s="1034"/>
      <c r="AY1323" s="1034"/>
      <c r="AZ1323" s="1034"/>
      <c r="BA1323" s="1034"/>
      <c r="BB1323" s="1034"/>
      <c r="BC1323" s="1034"/>
      <c r="BD1323" s="1034"/>
      <c r="BE1323" s="1034"/>
      <c r="BF1323" s="1034"/>
      <c r="BG1323" s="1034"/>
      <c r="BH1323" s="1034"/>
    </row>
    <row r="1324" spans="1:60" s="2" customFormat="1">
      <c r="A1324" s="1148"/>
      <c r="B1324" s="1034"/>
      <c r="C1324" s="1034"/>
      <c r="D1324" s="1034"/>
      <c r="E1324" s="1034"/>
      <c r="F1324" s="1034"/>
      <c r="G1324" s="1034"/>
      <c r="H1324" s="1034"/>
      <c r="I1324" s="1034"/>
      <c r="J1324" s="1034"/>
      <c r="K1324" s="1034"/>
      <c r="L1324" s="1034"/>
      <c r="M1324" s="1034"/>
      <c r="N1324" s="1034"/>
      <c r="O1324" s="1034"/>
      <c r="P1324" s="1034"/>
      <c r="Q1324" s="1034"/>
      <c r="R1324" s="1034"/>
      <c r="S1324" s="1034"/>
      <c r="T1324" s="1034"/>
      <c r="U1324" s="1034"/>
      <c r="V1324" s="1034"/>
      <c r="W1324" s="1034"/>
      <c r="X1324" s="1034"/>
      <c r="Y1324" s="1034"/>
      <c r="Z1324" s="1034"/>
      <c r="AA1324" s="1034"/>
      <c r="AB1324" s="1034"/>
      <c r="AC1324" s="1034"/>
      <c r="AD1324" s="1034"/>
      <c r="AE1324" s="1034"/>
      <c r="AF1324" s="1034"/>
      <c r="AG1324" s="1034"/>
      <c r="AH1324" s="1034"/>
      <c r="AI1324" s="1034"/>
      <c r="AJ1324" s="1034"/>
      <c r="AK1324" s="1034"/>
      <c r="AL1324" s="1034"/>
      <c r="AM1324" s="1034"/>
      <c r="AN1324" s="1034"/>
      <c r="AO1324" s="1034"/>
      <c r="AP1324" s="1034"/>
      <c r="AQ1324" s="1034"/>
      <c r="AR1324" s="1034"/>
      <c r="AS1324" s="1034"/>
      <c r="AT1324" s="1034"/>
      <c r="AU1324" s="1034"/>
      <c r="AV1324" s="1034"/>
      <c r="AW1324" s="1034"/>
      <c r="AX1324" s="1034"/>
      <c r="AY1324" s="1034"/>
      <c r="AZ1324" s="1034"/>
      <c r="BA1324" s="1034"/>
      <c r="BB1324" s="1034"/>
      <c r="BC1324" s="1034"/>
      <c r="BD1324" s="1034"/>
      <c r="BE1324" s="1034"/>
      <c r="BF1324" s="1034"/>
      <c r="BG1324" s="1034"/>
      <c r="BH1324" s="1034"/>
    </row>
    <row r="1325" spans="1:60" s="2" customFormat="1">
      <c r="A1325" s="1148"/>
      <c r="B1325" s="1034"/>
      <c r="C1325" s="1034"/>
      <c r="D1325" s="1034"/>
      <c r="E1325" s="1034"/>
      <c r="F1325" s="1034"/>
      <c r="G1325" s="1034"/>
      <c r="H1325" s="1034"/>
      <c r="I1325" s="1034"/>
      <c r="J1325" s="1034"/>
      <c r="K1325" s="1034"/>
      <c r="L1325" s="1034"/>
      <c r="M1325" s="1034"/>
      <c r="N1325" s="1034"/>
      <c r="O1325" s="1034"/>
      <c r="P1325" s="1034"/>
      <c r="Q1325" s="1034"/>
      <c r="R1325" s="1034"/>
      <c r="S1325" s="1034"/>
      <c r="T1325" s="1034"/>
      <c r="U1325" s="1034"/>
      <c r="V1325" s="1034"/>
      <c r="W1325" s="1034"/>
      <c r="X1325" s="1034"/>
      <c r="Y1325" s="1034"/>
      <c r="Z1325" s="1034"/>
      <c r="AA1325" s="1034"/>
      <c r="AB1325" s="1034"/>
      <c r="AC1325" s="1034"/>
      <c r="AD1325" s="1034"/>
      <c r="AE1325" s="1034"/>
      <c r="AF1325" s="1034"/>
      <c r="AG1325" s="1034"/>
      <c r="AH1325" s="1034"/>
      <c r="AI1325" s="1034"/>
      <c r="AJ1325" s="1034"/>
      <c r="AK1325" s="1034"/>
      <c r="AL1325" s="1034"/>
      <c r="AM1325" s="1034"/>
      <c r="AN1325" s="1034"/>
      <c r="AO1325" s="1034"/>
      <c r="AP1325" s="1034"/>
      <c r="AQ1325" s="1034"/>
      <c r="AR1325" s="1034"/>
      <c r="AS1325" s="1034"/>
      <c r="AT1325" s="1034"/>
      <c r="AU1325" s="1034"/>
      <c r="AV1325" s="1034"/>
      <c r="AW1325" s="1034"/>
      <c r="AX1325" s="1034"/>
      <c r="AY1325" s="1034"/>
      <c r="AZ1325" s="1034"/>
      <c r="BA1325" s="1034"/>
      <c r="BB1325" s="1034"/>
      <c r="BC1325" s="1034"/>
      <c r="BD1325" s="1034"/>
      <c r="BE1325" s="1034"/>
      <c r="BF1325" s="1034"/>
      <c r="BG1325" s="1034"/>
      <c r="BH1325" s="1034"/>
    </row>
    <row r="1326" spans="1:60" s="2" customFormat="1">
      <c r="A1326" s="1148"/>
      <c r="B1326" s="1034"/>
      <c r="C1326" s="1034"/>
      <c r="D1326" s="1034"/>
      <c r="E1326" s="1034"/>
      <c r="F1326" s="1034"/>
      <c r="G1326" s="1034"/>
      <c r="H1326" s="1034"/>
      <c r="I1326" s="1034"/>
      <c r="J1326" s="1034"/>
      <c r="K1326" s="1034"/>
      <c r="L1326" s="1034"/>
      <c r="M1326" s="1034"/>
      <c r="N1326" s="1034"/>
      <c r="O1326" s="1034"/>
      <c r="P1326" s="1034"/>
      <c r="Q1326" s="1034"/>
      <c r="R1326" s="1034"/>
      <c r="S1326" s="1034"/>
      <c r="T1326" s="1034"/>
      <c r="U1326" s="1034"/>
      <c r="V1326" s="1034"/>
      <c r="W1326" s="1034"/>
      <c r="X1326" s="1034"/>
      <c r="Y1326" s="1034"/>
      <c r="Z1326" s="1034"/>
      <c r="AA1326" s="1034"/>
      <c r="AB1326" s="1034"/>
      <c r="AC1326" s="1034"/>
      <c r="AD1326" s="1034"/>
      <c r="AE1326" s="1034"/>
      <c r="AF1326" s="1034"/>
      <c r="AG1326" s="1034"/>
      <c r="AH1326" s="1034"/>
      <c r="AI1326" s="1034"/>
      <c r="AJ1326" s="1034"/>
      <c r="AK1326" s="1034"/>
      <c r="AL1326" s="1034"/>
      <c r="AM1326" s="1034"/>
      <c r="AN1326" s="1034"/>
      <c r="AO1326" s="1034"/>
      <c r="AP1326" s="1034"/>
      <c r="AQ1326" s="1034"/>
      <c r="AR1326" s="1034"/>
      <c r="AS1326" s="1034"/>
      <c r="AT1326" s="1034"/>
      <c r="AU1326" s="1034"/>
      <c r="AV1326" s="1034"/>
      <c r="AW1326" s="1034"/>
      <c r="AX1326" s="1034"/>
      <c r="AY1326" s="1034"/>
      <c r="AZ1326" s="1034"/>
      <c r="BA1326" s="1034"/>
      <c r="BB1326" s="1034"/>
      <c r="BC1326" s="1034"/>
      <c r="BD1326" s="1034"/>
      <c r="BE1326" s="1034"/>
      <c r="BF1326" s="1034"/>
      <c r="BG1326" s="1034"/>
      <c r="BH1326" s="1034"/>
    </row>
    <row r="1327" spans="1:60" s="2" customFormat="1">
      <c r="A1327" s="1148"/>
      <c r="B1327" s="1034"/>
      <c r="C1327" s="1034"/>
      <c r="D1327" s="1034"/>
      <c r="E1327" s="1034"/>
      <c r="F1327" s="1034"/>
      <c r="G1327" s="1034"/>
      <c r="H1327" s="1034"/>
      <c r="I1327" s="1034"/>
      <c r="J1327" s="1034"/>
      <c r="K1327" s="1034"/>
      <c r="L1327" s="1034"/>
      <c r="M1327" s="1034"/>
      <c r="N1327" s="1034"/>
      <c r="O1327" s="1034"/>
      <c r="P1327" s="1034"/>
      <c r="Q1327" s="1034"/>
      <c r="R1327" s="1034"/>
      <c r="S1327" s="1034"/>
      <c r="T1327" s="1034"/>
      <c r="U1327" s="1034"/>
      <c r="V1327" s="1034"/>
      <c r="W1327" s="1034"/>
      <c r="X1327" s="1034"/>
      <c r="Y1327" s="1034"/>
      <c r="Z1327" s="1034"/>
      <c r="AA1327" s="1034"/>
      <c r="AB1327" s="1034"/>
      <c r="AC1327" s="1034"/>
      <c r="AD1327" s="1034"/>
      <c r="AE1327" s="1034"/>
      <c r="AF1327" s="1034"/>
      <c r="AG1327" s="1034"/>
      <c r="AH1327" s="1034"/>
      <c r="AI1327" s="1034"/>
      <c r="AJ1327" s="1034"/>
      <c r="AK1327" s="1034"/>
      <c r="AL1327" s="1034"/>
      <c r="AM1327" s="1034"/>
      <c r="AN1327" s="1034"/>
      <c r="AO1327" s="1034"/>
      <c r="AP1327" s="1034"/>
      <c r="AQ1327" s="1034"/>
      <c r="AR1327" s="1034"/>
      <c r="AS1327" s="1034"/>
      <c r="AT1327" s="1034"/>
      <c r="AU1327" s="1034"/>
      <c r="AV1327" s="1034"/>
      <c r="AW1327" s="1034"/>
      <c r="AX1327" s="1034"/>
      <c r="AY1327" s="1034"/>
      <c r="AZ1327" s="1034"/>
      <c r="BA1327" s="1034"/>
      <c r="BB1327" s="1034"/>
      <c r="BC1327" s="1034"/>
      <c r="BD1327" s="1034"/>
      <c r="BE1327" s="1034"/>
      <c r="BF1327" s="1034"/>
      <c r="BG1327" s="1034"/>
      <c r="BH1327" s="1034"/>
    </row>
    <row r="1328" spans="1:60" s="2" customFormat="1">
      <c r="A1328" s="1148"/>
      <c r="B1328" s="1034"/>
      <c r="C1328" s="1034"/>
      <c r="D1328" s="1034"/>
      <c r="E1328" s="1034"/>
      <c r="F1328" s="1034"/>
      <c r="G1328" s="1034"/>
      <c r="H1328" s="1034"/>
      <c r="I1328" s="1034"/>
      <c r="J1328" s="1034"/>
      <c r="K1328" s="1034"/>
      <c r="L1328" s="1034"/>
      <c r="M1328" s="1034"/>
      <c r="N1328" s="1034"/>
      <c r="O1328" s="1034"/>
      <c r="P1328" s="1034"/>
      <c r="Q1328" s="1034"/>
      <c r="R1328" s="1034"/>
      <c r="S1328" s="1034"/>
      <c r="T1328" s="1034"/>
      <c r="U1328" s="1034"/>
      <c r="V1328" s="1034"/>
      <c r="W1328" s="1034"/>
      <c r="X1328" s="1034"/>
      <c r="Y1328" s="1034"/>
      <c r="Z1328" s="1034"/>
      <c r="AA1328" s="1034"/>
      <c r="AB1328" s="1034"/>
      <c r="AC1328" s="1034"/>
      <c r="AD1328" s="1034"/>
      <c r="AE1328" s="1034"/>
      <c r="AF1328" s="1034"/>
      <c r="AG1328" s="1034"/>
      <c r="AH1328" s="1034"/>
      <c r="AI1328" s="1034"/>
      <c r="AJ1328" s="1034"/>
      <c r="AK1328" s="1034"/>
      <c r="AL1328" s="1034"/>
      <c r="AM1328" s="1034"/>
      <c r="AN1328" s="1034"/>
      <c r="AO1328" s="1034"/>
      <c r="AP1328" s="1034"/>
      <c r="AQ1328" s="1034"/>
      <c r="AR1328" s="1034"/>
      <c r="AS1328" s="1034"/>
      <c r="AT1328" s="1034"/>
      <c r="AU1328" s="1034"/>
      <c r="AV1328" s="1034"/>
      <c r="AW1328" s="1034"/>
      <c r="AX1328" s="1034"/>
      <c r="AY1328" s="1034"/>
      <c r="AZ1328" s="1034"/>
      <c r="BA1328" s="1034"/>
      <c r="BB1328" s="1034"/>
      <c r="BC1328" s="1034"/>
      <c r="BD1328" s="1034"/>
      <c r="BE1328" s="1034"/>
      <c r="BF1328" s="1034"/>
      <c r="BG1328" s="1034"/>
      <c r="BH1328" s="1034"/>
    </row>
    <row r="1329" spans="1:60" s="2" customFormat="1">
      <c r="A1329" s="1148"/>
      <c r="B1329" s="1034"/>
      <c r="C1329" s="1034"/>
      <c r="D1329" s="1034"/>
      <c r="E1329" s="1034"/>
      <c r="F1329" s="1034"/>
      <c r="G1329" s="1034"/>
      <c r="H1329" s="1034"/>
      <c r="I1329" s="1034"/>
      <c r="J1329" s="1034"/>
      <c r="K1329" s="1034"/>
      <c r="L1329" s="1034"/>
      <c r="M1329" s="1034"/>
      <c r="N1329" s="1034"/>
      <c r="O1329" s="1034"/>
      <c r="P1329" s="1034"/>
      <c r="Q1329" s="1034"/>
      <c r="R1329" s="1034"/>
      <c r="S1329" s="1034"/>
      <c r="T1329" s="1034"/>
      <c r="U1329" s="1034"/>
      <c r="V1329" s="1034"/>
      <c r="W1329" s="1034"/>
      <c r="X1329" s="1034"/>
      <c r="Y1329" s="1034"/>
      <c r="Z1329" s="1034"/>
      <c r="AA1329" s="1034"/>
      <c r="AB1329" s="1034"/>
      <c r="AC1329" s="1034"/>
      <c r="AD1329" s="1034"/>
      <c r="AE1329" s="1034"/>
      <c r="AF1329" s="1034"/>
      <c r="AG1329" s="1034"/>
      <c r="AH1329" s="1034"/>
      <c r="AI1329" s="1034"/>
      <c r="AJ1329" s="1034"/>
      <c r="AK1329" s="1034"/>
      <c r="AL1329" s="1034"/>
      <c r="AM1329" s="1034"/>
      <c r="AN1329" s="1034"/>
      <c r="AO1329" s="1034"/>
      <c r="AP1329" s="1034"/>
      <c r="AQ1329" s="1034"/>
      <c r="AR1329" s="1034"/>
      <c r="AS1329" s="1034"/>
      <c r="AT1329" s="1034"/>
      <c r="AU1329" s="1034"/>
      <c r="AV1329" s="1034"/>
      <c r="AW1329" s="1034"/>
      <c r="AX1329" s="1034"/>
      <c r="AY1329" s="1034"/>
      <c r="AZ1329" s="1034"/>
      <c r="BA1329" s="1034"/>
      <c r="BB1329" s="1034"/>
      <c r="BC1329" s="1034"/>
      <c r="BD1329" s="1034"/>
      <c r="BE1329" s="1034"/>
      <c r="BF1329" s="1034"/>
      <c r="BG1329" s="1034"/>
      <c r="BH1329" s="1034"/>
    </row>
    <row r="1330" spans="1:60" s="2" customFormat="1">
      <c r="A1330" s="1148"/>
      <c r="B1330" s="1034"/>
      <c r="C1330" s="1034"/>
      <c r="D1330" s="1034"/>
      <c r="E1330" s="1034"/>
      <c r="F1330" s="1034"/>
      <c r="G1330" s="1034"/>
      <c r="H1330" s="1034"/>
      <c r="I1330" s="1034"/>
      <c r="J1330" s="1034"/>
      <c r="K1330" s="1034"/>
      <c r="L1330" s="1034"/>
      <c r="M1330" s="1034"/>
      <c r="N1330" s="1034"/>
      <c r="O1330" s="1034"/>
      <c r="P1330" s="1034"/>
      <c r="Q1330" s="1034"/>
      <c r="R1330" s="1034"/>
      <c r="S1330" s="1034"/>
      <c r="T1330" s="1034"/>
      <c r="U1330" s="1034"/>
      <c r="V1330" s="1034"/>
      <c r="W1330" s="1034"/>
      <c r="X1330" s="1034"/>
      <c r="Y1330" s="1034"/>
      <c r="Z1330" s="1034"/>
      <c r="AA1330" s="1034"/>
      <c r="AB1330" s="1034"/>
      <c r="AC1330" s="1034"/>
      <c r="AD1330" s="1034"/>
      <c r="AE1330" s="1034"/>
      <c r="AF1330" s="1034"/>
      <c r="AG1330" s="1034"/>
      <c r="AH1330" s="1034"/>
      <c r="AI1330" s="1034"/>
      <c r="AJ1330" s="1034"/>
      <c r="AK1330" s="1034"/>
      <c r="AL1330" s="1034"/>
      <c r="AM1330" s="1034"/>
      <c r="AN1330" s="1034"/>
      <c r="AO1330" s="1034"/>
      <c r="AP1330" s="1034"/>
      <c r="AQ1330" s="1034"/>
      <c r="AR1330" s="1034"/>
      <c r="AS1330" s="1034"/>
      <c r="AT1330" s="1034"/>
      <c r="AU1330" s="1034"/>
      <c r="AV1330" s="1034"/>
      <c r="AW1330" s="1034"/>
      <c r="AX1330" s="1034"/>
      <c r="AY1330" s="1034"/>
      <c r="AZ1330" s="1034"/>
      <c r="BA1330" s="1034"/>
      <c r="BB1330" s="1034"/>
      <c r="BC1330" s="1034"/>
      <c r="BD1330" s="1034"/>
      <c r="BE1330" s="1034"/>
      <c r="BF1330" s="1034"/>
      <c r="BG1330" s="1034"/>
      <c r="BH1330" s="1034"/>
    </row>
    <row r="1331" spans="1:60" s="2" customFormat="1">
      <c r="A1331" s="1148"/>
      <c r="B1331" s="1034"/>
      <c r="C1331" s="1034"/>
      <c r="D1331" s="1034"/>
      <c r="E1331" s="1034"/>
      <c r="F1331" s="1034"/>
      <c r="G1331" s="1034"/>
      <c r="H1331" s="1034"/>
      <c r="I1331" s="1034"/>
      <c r="J1331" s="1034"/>
      <c r="K1331" s="1034"/>
      <c r="L1331" s="1034"/>
      <c r="M1331" s="1034"/>
      <c r="N1331" s="1034"/>
      <c r="O1331" s="1034"/>
      <c r="P1331" s="1034"/>
      <c r="Q1331" s="1034"/>
      <c r="R1331" s="1034"/>
      <c r="S1331" s="1034"/>
      <c r="T1331" s="1034"/>
      <c r="U1331" s="1034"/>
      <c r="V1331" s="1034"/>
      <c r="W1331" s="1034"/>
      <c r="X1331" s="1034"/>
      <c r="Y1331" s="1034"/>
      <c r="Z1331" s="1034"/>
      <c r="AA1331" s="1034"/>
      <c r="AB1331" s="1034"/>
      <c r="AC1331" s="1034"/>
      <c r="AD1331" s="1034"/>
      <c r="AE1331" s="1034"/>
      <c r="AF1331" s="1034"/>
      <c r="AG1331" s="1034"/>
      <c r="AH1331" s="1034"/>
      <c r="AI1331" s="1034"/>
      <c r="AJ1331" s="1034"/>
      <c r="AK1331" s="1034"/>
      <c r="AL1331" s="1034"/>
      <c r="AM1331" s="1034"/>
      <c r="AN1331" s="1034"/>
      <c r="AO1331" s="1034"/>
      <c r="AP1331" s="1034"/>
      <c r="AQ1331" s="1034"/>
      <c r="AR1331" s="1034"/>
      <c r="AS1331" s="1034"/>
      <c r="AT1331" s="1034"/>
      <c r="AU1331" s="1034"/>
      <c r="AV1331" s="1034"/>
      <c r="AW1331" s="1034"/>
      <c r="AX1331" s="1034"/>
      <c r="AY1331" s="1034"/>
      <c r="AZ1331" s="1034"/>
      <c r="BA1331" s="1034"/>
      <c r="BB1331" s="1034"/>
      <c r="BC1331" s="1034"/>
      <c r="BD1331" s="1034"/>
      <c r="BE1331" s="1034"/>
      <c r="BF1331" s="1034"/>
      <c r="BG1331" s="1034"/>
      <c r="BH1331" s="1034"/>
    </row>
    <row r="1332" spans="1:60" s="2" customFormat="1">
      <c r="A1332" s="1148"/>
      <c r="B1332" s="1034"/>
      <c r="C1332" s="1034"/>
      <c r="D1332" s="1034"/>
      <c r="E1332" s="1034"/>
      <c r="F1332" s="1034"/>
      <c r="G1332" s="1034"/>
      <c r="H1332" s="1034"/>
      <c r="I1332" s="1034"/>
      <c r="J1332" s="1034"/>
      <c r="K1332" s="1034"/>
      <c r="L1332" s="1034"/>
      <c r="M1332" s="1034"/>
      <c r="N1332" s="1034"/>
      <c r="O1332" s="1034"/>
      <c r="P1332" s="1034"/>
      <c r="Q1332" s="1034"/>
      <c r="R1332" s="1034"/>
      <c r="S1332" s="1034"/>
      <c r="T1332" s="1034"/>
      <c r="U1332" s="1034"/>
      <c r="V1332" s="1034"/>
      <c r="W1332" s="1034"/>
      <c r="X1332" s="1034"/>
      <c r="Y1332" s="1034"/>
      <c r="Z1332" s="1034"/>
      <c r="AA1332" s="1034"/>
      <c r="AB1332" s="1034"/>
      <c r="AC1332" s="1034"/>
      <c r="AD1332" s="1034"/>
      <c r="AE1332" s="1034"/>
      <c r="AF1332" s="1034"/>
      <c r="AG1332" s="1034"/>
      <c r="AH1332" s="1034"/>
      <c r="AI1332" s="1034"/>
      <c r="AJ1332" s="1034"/>
      <c r="AK1332" s="1034"/>
      <c r="AL1332" s="1034"/>
      <c r="AM1332" s="1034"/>
      <c r="AN1332" s="1034"/>
      <c r="AO1332" s="1034"/>
      <c r="AP1332" s="1034"/>
      <c r="AQ1332" s="1034"/>
      <c r="AR1332" s="1034"/>
      <c r="AS1332" s="1034"/>
      <c r="AT1332" s="1034"/>
      <c r="AU1332" s="1034"/>
      <c r="AV1332" s="1034"/>
      <c r="AW1332" s="1034"/>
      <c r="AX1332" s="1034"/>
      <c r="AY1332" s="1034"/>
      <c r="AZ1332" s="1034"/>
      <c r="BA1332" s="1034"/>
      <c r="BB1332" s="1034"/>
      <c r="BC1332" s="1034"/>
      <c r="BD1332" s="1034"/>
      <c r="BE1332" s="1034"/>
      <c r="BF1332" s="1034"/>
      <c r="BG1332" s="1034"/>
      <c r="BH1332" s="1034"/>
    </row>
    <row r="1333" spans="1:60" s="2" customFormat="1">
      <c r="A1333" s="1148"/>
      <c r="B1333" s="1034"/>
      <c r="C1333" s="1034"/>
      <c r="D1333" s="1034"/>
      <c r="E1333" s="1034"/>
      <c r="F1333" s="1034"/>
      <c r="G1333" s="1034"/>
      <c r="H1333" s="1034"/>
      <c r="I1333" s="1034"/>
      <c r="J1333" s="1034"/>
      <c r="K1333" s="1034"/>
      <c r="L1333" s="1034"/>
      <c r="M1333" s="1034"/>
      <c r="N1333" s="1034"/>
      <c r="O1333" s="1034"/>
      <c r="P1333" s="1034"/>
      <c r="Q1333" s="1034"/>
      <c r="R1333" s="1034"/>
      <c r="S1333" s="1034"/>
      <c r="T1333" s="1034"/>
      <c r="U1333" s="1034"/>
      <c r="V1333" s="1034"/>
      <c r="W1333" s="1034"/>
      <c r="X1333" s="1034"/>
      <c r="Y1333" s="1034"/>
      <c r="Z1333" s="1034"/>
      <c r="AA1333" s="1034"/>
      <c r="AB1333" s="1034"/>
      <c r="AC1333" s="1034"/>
      <c r="AD1333" s="1034"/>
      <c r="AE1333" s="1034"/>
      <c r="AF1333" s="1034"/>
      <c r="AG1333" s="1034"/>
      <c r="AH1333" s="1034"/>
      <c r="AI1333" s="1034"/>
      <c r="AJ1333" s="1034"/>
      <c r="AK1333" s="1034"/>
      <c r="AL1333" s="1034"/>
      <c r="AM1333" s="1034"/>
      <c r="AN1333" s="1034"/>
      <c r="AO1333" s="1034"/>
      <c r="AP1333" s="1034"/>
      <c r="AQ1333" s="1034"/>
      <c r="AR1333" s="1034"/>
      <c r="AS1333" s="1034"/>
      <c r="AT1333" s="1034"/>
      <c r="AU1333" s="1034"/>
      <c r="AV1333" s="1034"/>
      <c r="AW1333" s="1034"/>
      <c r="AX1333" s="1034"/>
      <c r="AY1333" s="1034"/>
      <c r="AZ1333" s="1034"/>
      <c r="BA1333" s="1034"/>
      <c r="BB1333" s="1034"/>
      <c r="BC1333" s="1034"/>
      <c r="BD1333" s="1034"/>
      <c r="BE1333" s="1034"/>
      <c r="BF1333" s="1034"/>
      <c r="BG1333" s="1034"/>
      <c r="BH1333" s="1034"/>
    </row>
    <row r="1334" spans="1:60" s="2" customFormat="1">
      <c r="A1334" s="1148"/>
      <c r="B1334" s="1034"/>
      <c r="C1334" s="1034"/>
      <c r="D1334" s="1034"/>
      <c r="E1334" s="1034"/>
      <c r="F1334" s="1034"/>
      <c r="G1334" s="1034"/>
      <c r="H1334" s="1034"/>
      <c r="I1334" s="1034"/>
      <c r="J1334" s="1034"/>
      <c r="K1334" s="1034"/>
      <c r="L1334" s="1034"/>
      <c r="M1334" s="1034"/>
      <c r="N1334" s="1034"/>
      <c r="O1334" s="1034"/>
      <c r="P1334" s="1034"/>
      <c r="Q1334" s="1034"/>
      <c r="R1334" s="1034"/>
      <c r="S1334" s="1034"/>
      <c r="T1334" s="1034"/>
      <c r="U1334" s="1034"/>
      <c r="V1334" s="1034"/>
      <c r="W1334" s="1034"/>
      <c r="X1334" s="1034"/>
      <c r="Y1334" s="1034"/>
      <c r="Z1334" s="1034"/>
      <c r="AA1334" s="1034"/>
      <c r="AB1334" s="1034"/>
      <c r="AC1334" s="1034"/>
      <c r="AD1334" s="1034"/>
      <c r="AE1334" s="1034"/>
      <c r="AF1334" s="1034"/>
      <c r="AG1334" s="1034"/>
      <c r="AH1334" s="1034"/>
      <c r="AI1334" s="1034"/>
      <c r="AJ1334" s="1034"/>
      <c r="AK1334" s="1034"/>
      <c r="AL1334" s="1034"/>
      <c r="AM1334" s="1034"/>
      <c r="AN1334" s="1034"/>
      <c r="AO1334" s="1034"/>
      <c r="AP1334" s="1034"/>
      <c r="AQ1334" s="1034"/>
      <c r="AR1334" s="1034"/>
      <c r="AS1334" s="1034"/>
      <c r="AT1334" s="1034"/>
      <c r="AU1334" s="1034"/>
      <c r="AV1334" s="1034"/>
      <c r="AW1334" s="1034"/>
      <c r="AX1334" s="1034"/>
      <c r="AY1334" s="1034"/>
      <c r="AZ1334" s="1034"/>
      <c r="BA1334" s="1034"/>
      <c r="BB1334" s="1034"/>
      <c r="BC1334" s="1034"/>
      <c r="BD1334" s="1034"/>
      <c r="BE1334" s="1034"/>
      <c r="BF1334" s="1034"/>
      <c r="BG1334" s="1034"/>
      <c r="BH1334" s="1034"/>
    </row>
    <row r="1335" spans="1:60" s="2" customFormat="1">
      <c r="A1335" s="1148"/>
      <c r="B1335" s="1034"/>
      <c r="C1335" s="1034"/>
      <c r="D1335" s="1034"/>
      <c r="E1335" s="1034"/>
      <c r="F1335" s="1034"/>
      <c r="G1335" s="1034"/>
      <c r="H1335" s="1034"/>
      <c r="I1335" s="1034"/>
      <c r="J1335" s="1034"/>
      <c r="K1335" s="1034"/>
      <c r="L1335" s="1034"/>
      <c r="M1335" s="1034"/>
      <c r="N1335" s="1034"/>
      <c r="O1335" s="1034"/>
      <c r="P1335" s="1034"/>
      <c r="Q1335" s="1034"/>
      <c r="R1335" s="1034"/>
      <c r="S1335" s="1034"/>
      <c r="T1335" s="1034"/>
      <c r="U1335" s="1034"/>
      <c r="V1335" s="1034"/>
      <c r="W1335" s="1034"/>
      <c r="X1335" s="1034"/>
      <c r="Y1335" s="1034"/>
      <c r="Z1335" s="1034"/>
      <c r="AA1335" s="1034"/>
      <c r="AB1335" s="1034"/>
      <c r="AC1335" s="1034"/>
      <c r="AD1335" s="1034"/>
      <c r="AE1335" s="1034"/>
      <c r="AF1335" s="1034"/>
      <c r="AG1335" s="1034"/>
      <c r="AH1335" s="1034"/>
      <c r="AI1335" s="1034"/>
      <c r="AJ1335" s="1034"/>
      <c r="AK1335" s="1034"/>
      <c r="AL1335" s="1034"/>
      <c r="AM1335" s="1034"/>
      <c r="AN1335" s="1034"/>
      <c r="AO1335" s="1034"/>
      <c r="AP1335" s="1034"/>
      <c r="AQ1335" s="1034"/>
      <c r="AR1335" s="1034"/>
      <c r="AS1335" s="1034"/>
      <c r="AT1335" s="1034"/>
      <c r="AU1335" s="1034"/>
      <c r="AV1335" s="1034"/>
      <c r="AW1335" s="1034"/>
      <c r="AX1335" s="1034"/>
      <c r="AY1335" s="1034"/>
      <c r="AZ1335" s="1034"/>
      <c r="BA1335" s="1034"/>
      <c r="BB1335" s="1034"/>
      <c r="BC1335" s="1034"/>
      <c r="BD1335" s="1034"/>
      <c r="BE1335" s="1034"/>
      <c r="BF1335" s="1034"/>
      <c r="BG1335" s="1034"/>
      <c r="BH1335" s="1034"/>
    </row>
    <row r="1336" spans="1:60" s="2" customFormat="1">
      <c r="A1336" s="1148"/>
      <c r="B1336" s="1034"/>
      <c r="C1336" s="1034"/>
      <c r="D1336" s="1034"/>
      <c r="E1336" s="1034"/>
      <c r="F1336" s="1034"/>
      <c r="G1336" s="1034"/>
      <c r="H1336" s="1034"/>
      <c r="I1336" s="1034"/>
      <c r="J1336" s="1034"/>
      <c r="K1336" s="1034"/>
      <c r="L1336" s="1034"/>
      <c r="M1336" s="1034"/>
      <c r="N1336" s="1034"/>
      <c r="O1336" s="1034"/>
      <c r="P1336" s="1034"/>
      <c r="Q1336" s="1034"/>
      <c r="R1336" s="1034"/>
      <c r="S1336" s="1034"/>
      <c r="T1336" s="1034"/>
      <c r="U1336" s="1034"/>
      <c r="V1336" s="1034"/>
      <c r="W1336" s="1034"/>
      <c r="X1336" s="1034"/>
      <c r="Y1336" s="1034"/>
      <c r="Z1336" s="1034"/>
      <c r="AA1336" s="1034"/>
      <c r="AB1336" s="1034"/>
      <c r="AC1336" s="1034"/>
      <c r="AD1336" s="1034"/>
      <c r="AE1336" s="1034"/>
      <c r="AF1336" s="1034"/>
      <c r="AG1336" s="1034"/>
      <c r="AH1336" s="1034"/>
      <c r="AI1336" s="1034"/>
      <c r="AJ1336" s="1034"/>
      <c r="AK1336" s="1034"/>
      <c r="AL1336" s="1034"/>
      <c r="AM1336" s="1034"/>
      <c r="AN1336" s="1034"/>
      <c r="AO1336" s="1034"/>
      <c r="AP1336" s="1034"/>
      <c r="AQ1336" s="1034"/>
      <c r="AR1336" s="1034"/>
      <c r="AS1336" s="1034"/>
      <c r="AT1336" s="1034"/>
      <c r="AU1336" s="1034"/>
      <c r="AV1336" s="1034"/>
      <c r="AW1336" s="1034"/>
      <c r="AX1336" s="1034"/>
      <c r="AY1336" s="1034"/>
      <c r="AZ1336" s="1034"/>
      <c r="BA1336" s="1034"/>
      <c r="BB1336" s="1034"/>
      <c r="BC1336" s="1034"/>
      <c r="BD1336" s="1034"/>
      <c r="BE1336" s="1034"/>
      <c r="BF1336" s="1034"/>
      <c r="BG1336" s="1034"/>
      <c r="BH1336" s="1034"/>
    </row>
    <row r="1337" spans="1:60" s="2" customFormat="1">
      <c r="A1337" s="1148"/>
      <c r="B1337" s="1034"/>
      <c r="C1337" s="1034"/>
      <c r="D1337" s="1034"/>
      <c r="E1337" s="1034"/>
      <c r="F1337" s="1034"/>
      <c r="G1337" s="1034"/>
      <c r="H1337" s="1034"/>
      <c r="I1337" s="1034"/>
      <c r="J1337" s="1034"/>
      <c r="K1337" s="1034"/>
      <c r="L1337" s="1034"/>
      <c r="M1337" s="1034"/>
      <c r="N1337" s="1034"/>
      <c r="O1337" s="1034"/>
      <c r="P1337" s="1034"/>
      <c r="Q1337" s="1034"/>
      <c r="R1337" s="1034"/>
      <c r="S1337" s="1034"/>
      <c r="T1337" s="1034"/>
      <c r="U1337" s="1034"/>
      <c r="V1337" s="1034"/>
      <c r="W1337" s="1034"/>
      <c r="X1337" s="1034"/>
      <c r="Y1337" s="1034"/>
      <c r="Z1337" s="1034"/>
      <c r="AA1337" s="1034"/>
      <c r="AB1337" s="1034"/>
      <c r="AC1337" s="1034"/>
      <c r="AD1337" s="1034"/>
      <c r="AE1337" s="1034"/>
      <c r="AF1337" s="1034"/>
      <c r="AG1337" s="1034"/>
      <c r="AH1337" s="1034"/>
      <c r="AI1337" s="1034"/>
      <c r="AJ1337" s="1034"/>
      <c r="AK1337" s="1034"/>
      <c r="AL1337" s="1034"/>
      <c r="AM1337" s="1034"/>
      <c r="AN1337" s="1034"/>
      <c r="AO1337" s="1034"/>
      <c r="AP1337" s="1034"/>
      <c r="AQ1337" s="1034"/>
      <c r="AR1337" s="1034"/>
      <c r="AS1337" s="1034"/>
      <c r="AT1337" s="1034"/>
      <c r="AU1337" s="1034"/>
      <c r="AV1337" s="1034"/>
      <c r="AW1337" s="1034"/>
      <c r="AX1337" s="1034"/>
      <c r="AY1337" s="1034"/>
      <c r="AZ1337" s="1034"/>
      <c r="BA1337" s="1034"/>
      <c r="BB1337" s="1034"/>
      <c r="BC1337" s="1034"/>
      <c r="BD1337" s="1034"/>
      <c r="BE1337" s="1034"/>
      <c r="BF1337" s="1034"/>
      <c r="BG1337" s="1034"/>
      <c r="BH1337" s="1034"/>
    </row>
    <row r="1338" spans="1:60" s="2" customFormat="1">
      <c r="A1338" s="1148"/>
      <c r="B1338" s="1034"/>
      <c r="C1338" s="1034"/>
      <c r="D1338" s="1034"/>
      <c r="E1338" s="1034"/>
      <c r="F1338" s="1034"/>
      <c r="G1338" s="1034"/>
      <c r="H1338" s="1034"/>
      <c r="I1338" s="1034"/>
      <c r="J1338" s="1034"/>
      <c r="K1338" s="1034"/>
      <c r="L1338" s="1034"/>
      <c r="M1338" s="1034"/>
      <c r="N1338" s="1034"/>
      <c r="O1338" s="1034"/>
      <c r="P1338" s="1034"/>
      <c r="Q1338" s="1034"/>
      <c r="R1338" s="1034"/>
      <c r="S1338" s="1034"/>
      <c r="T1338" s="1034"/>
      <c r="U1338" s="1034"/>
      <c r="V1338" s="1034"/>
      <c r="W1338" s="1034"/>
      <c r="X1338" s="1034"/>
      <c r="Y1338" s="1034"/>
      <c r="Z1338" s="1034"/>
      <c r="AA1338" s="1034"/>
      <c r="AB1338" s="1034"/>
      <c r="AC1338" s="1034"/>
      <c r="AD1338" s="1034"/>
      <c r="AE1338" s="1034"/>
      <c r="AF1338" s="1034"/>
      <c r="AG1338" s="1034"/>
      <c r="AH1338" s="1034"/>
      <c r="AI1338" s="1034"/>
      <c r="AJ1338" s="1034"/>
      <c r="AK1338" s="1034"/>
      <c r="AL1338" s="1034"/>
      <c r="AM1338" s="1034"/>
      <c r="AN1338" s="1034"/>
      <c r="AO1338" s="1034"/>
      <c r="AP1338" s="1034"/>
      <c r="AQ1338" s="1034"/>
      <c r="AR1338" s="1034"/>
      <c r="AS1338" s="1034"/>
      <c r="AT1338" s="1034"/>
      <c r="AU1338" s="1034"/>
      <c r="AV1338" s="1034"/>
      <c r="AW1338" s="1034"/>
      <c r="AX1338" s="1034"/>
      <c r="AY1338" s="1034"/>
      <c r="AZ1338" s="1034"/>
      <c r="BA1338" s="1034"/>
      <c r="BB1338" s="1034"/>
      <c r="BC1338" s="1034"/>
      <c r="BD1338" s="1034"/>
      <c r="BE1338" s="1034"/>
      <c r="BF1338" s="1034"/>
      <c r="BG1338" s="1034"/>
      <c r="BH1338" s="1034"/>
    </row>
    <row r="1339" spans="1:60" s="2" customFormat="1">
      <c r="A1339" s="1148"/>
      <c r="B1339" s="1034"/>
      <c r="C1339" s="1034"/>
      <c r="D1339" s="1034"/>
      <c r="E1339" s="1034"/>
      <c r="F1339" s="1034"/>
      <c r="G1339" s="1034"/>
      <c r="H1339" s="1034"/>
      <c r="I1339" s="1034"/>
      <c r="J1339" s="1034"/>
      <c r="K1339" s="1034"/>
      <c r="L1339" s="1034"/>
      <c r="M1339" s="1034"/>
      <c r="N1339" s="1034"/>
      <c r="O1339" s="1034"/>
      <c r="P1339" s="1034"/>
      <c r="Q1339" s="1034"/>
      <c r="R1339" s="1034"/>
      <c r="S1339" s="1034"/>
      <c r="T1339" s="1034"/>
      <c r="U1339" s="1034"/>
      <c r="V1339" s="1034"/>
      <c r="W1339" s="1034"/>
      <c r="X1339" s="1034"/>
      <c r="Y1339" s="1034"/>
      <c r="Z1339" s="1034"/>
      <c r="AA1339" s="1034"/>
      <c r="AB1339" s="1034"/>
      <c r="AC1339" s="1034"/>
      <c r="AD1339" s="1034"/>
      <c r="AE1339" s="1034"/>
      <c r="AF1339" s="1034"/>
      <c r="AG1339" s="1034"/>
      <c r="AH1339" s="1034"/>
      <c r="AI1339" s="1034"/>
      <c r="AJ1339" s="1034"/>
      <c r="AK1339" s="1034"/>
      <c r="AL1339" s="1034"/>
      <c r="AM1339" s="1034"/>
      <c r="AN1339" s="1034"/>
      <c r="AO1339" s="1034"/>
      <c r="AP1339" s="1034"/>
      <c r="AQ1339" s="1034"/>
      <c r="AR1339" s="1034"/>
      <c r="AS1339" s="1034"/>
      <c r="AT1339" s="1034"/>
      <c r="AU1339" s="1034"/>
      <c r="AV1339" s="1034"/>
      <c r="AW1339" s="1034"/>
      <c r="AX1339" s="1034"/>
      <c r="AY1339" s="1034"/>
      <c r="AZ1339" s="1034"/>
      <c r="BA1339" s="1034"/>
      <c r="BB1339" s="1034"/>
      <c r="BC1339" s="1034"/>
      <c r="BD1339" s="1034"/>
      <c r="BE1339" s="1034"/>
      <c r="BF1339" s="1034"/>
      <c r="BG1339" s="1034"/>
      <c r="BH1339" s="1034"/>
    </row>
    <row r="1340" spans="1:60" s="2" customFormat="1">
      <c r="A1340" s="1148"/>
      <c r="B1340" s="1034"/>
      <c r="C1340" s="1034"/>
      <c r="D1340" s="1034"/>
      <c r="E1340" s="1034"/>
      <c r="F1340" s="1034"/>
      <c r="G1340" s="1034"/>
      <c r="H1340" s="1034"/>
      <c r="I1340" s="1034"/>
      <c r="J1340" s="1034"/>
      <c r="K1340" s="1034"/>
      <c r="L1340" s="1034"/>
      <c r="M1340" s="1034"/>
      <c r="N1340" s="1034"/>
      <c r="O1340" s="1034"/>
      <c r="P1340" s="1034"/>
      <c r="Q1340" s="1034"/>
      <c r="R1340" s="1034"/>
      <c r="S1340" s="1034"/>
      <c r="T1340" s="1034"/>
      <c r="U1340" s="1034"/>
      <c r="V1340" s="1034"/>
      <c r="W1340" s="1034"/>
      <c r="X1340" s="1034"/>
      <c r="Y1340" s="1034"/>
      <c r="Z1340" s="1034"/>
      <c r="AA1340" s="1034"/>
      <c r="AB1340" s="1034"/>
      <c r="AC1340" s="1034"/>
      <c r="AD1340" s="1034"/>
      <c r="AE1340" s="1034"/>
      <c r="AF1340" s="1034"/>
      <c r="AG1340" s="1034"/>
      <c r="AH1340" s="1034"/>
      <c r="AI1340" s="1034"/>
      <c r="AJ1340" s="1034"/>
      <c r="AK1340" s="1034"/>
      <c r="AL1340" s="1034"/>
      <c r="AM1340" s="1034"/>
      <c r="AN1340" s="1034"/>
      <c r="AO1340" s="1034"/>
      <c r="AP1340" s="1034"/>
      <c r="AQ1340" s="1034"/>
      <c r="AR1340" s="1034"/>
      <c r="AS1340" s="1034"/>
      <c r="AT1340" s="1034"/>
      <c r="AU1340" s="1034"/>
      <c r="AV1340" s="1034"/>
      <c r="AW1340" s="1034"/>
      <c r="AX1340" s="1034"/>
      <c r="AY1340" s="1034"/>
      <c r="AZ1340" s="1034"/>
      <c r="BA1340" s="1034"/>
      <c r="BB1340" s="1034"/>
      <c r="BC1340" s="1034"/>
      <c r="BD1340" s="1034"/>
      <c r="BE1340" s="1034"/>
      <c r="BF1340" s="1034"/>
      <c r="BG1340" s="1034"/>
      <c r="BH1340" s="1034"/>
    </row>
    <row r="1341" spans="1:60" s="2" customFormat="1">
      <c r="A1341" s="1148"/>
      <c r="B1341" s="1034"/>
      <c r="C1341" s="1034"/>
      <c r="D1341" s="1034"/>
      <c r="E1341" s="1034"/>
      <c r="F1341" s="1034"/>
      <c r="G1341" s="1034"/>
      <c r="H1341" s="1034"/>
      <c r="I1341" s="1034"/>
      <c r="J1341" s="1034"/>
      <c r="K1341" s="1034"/>
      <c r="L1341" s="1034"/>
      <c r="M1341" s="1034"/>
      <c r="N1341" s="1034"/>
      <c r="O1341" s="1034"/>
      <c r="P1341" s="1034"/>
      <c r="Q1341" s="1034"/>
      <c r="R1341" s="1034"/>
      <c r="S1341" s="1034"/>
      <c r="T1341" s="1034"/>
      <c r="U1341" s="1034"/>
      <c r="V1341" s="1034"/>
      <c r="W1341" s="1034"/>
      <c r="X1341" s="1034"/>
      <c r="Y1341" s="1034"/>
      <c r="Z1341" s="1034"/>
      <c r="AA1341" s="1034"/>
      <c r="AB1341" s="1034"/>
      <c r="AC1341" s="1034"/>
      <c r="AD1341" s="1034"/>
      <c r="AE1341" s="1034"/>
      <c r="AF1341" s="1034"/>
      <c r="AG1341" s="1034"/>
      <c r="AH1341" s="1034"/>
      <c r="AI1341" s="1034"/>
      <c r="AJ1341" s="1034"/>
      <c r="AK1341" s="1034"/>
      <c r="AL1341" s="1034"/>
      <c r="AM1341" s="1034"/>
      <c r="AN1341" s="1034"/>
      <c r="AO1341" s="1034"/>
      <c r="AP1341" s="1034"/>
      <c r="AQ1341" s="1034"/>
      <c r="AR1341" s="1034"/>
      <c r="AS1341" s="1034"/>
      <c r="AT1341" s="1034"/>
      <c r="AU1341" s="1034"/>
      <c r="AV1341" s="1034"/>
      <c r="AW1341" s="1034"/>
      <c r="AX1341" s="1034"/>
      <c r="AY1341" s="1034"/>
      <c r="AZ1341" s="1034"/>
      <c r="BA1341" s="1034"/>
      <c r="BB1341" s="1034"/>
      <c r="BC1341" s="1034"/>
      <c r="BD1341" s="1034"/>
      <c r="BE1341" s="1034"/>
      <c r="BF1341" s="1034"/>
      <c r="BG1341" s="1034"/>
      <c r="BH1341" s="1034"/>
    </row>
    <row r="1342" spans="1:60" s="2" customFormat="1">
      <c r="A1342" s="1148"/>
      <c r="B1342" s="1034"/>
      <c r="C1342" s="1034"/>
      <c r="D1342" s="1034"/>
      <c r="E1342" s="1034"/>
      <c r="F1342" s="1034"/>
      <c r="G1342" s="1034"/>
      <c r="H1342" s="1034"/>
      <c r="I1342" s="1034"/>
      <c r="J1342" s="1034"/>
      <c r="K1342" s="1034"/>
      <c r="L1342" s="1034"/>
      <c r="M1342" s="1034"/>
      <c r="N1342" s="1034"/>
      <c r="O1342" s="1034"/>
      <c r="P1342" s="1034"/>
      <c r="Q1342" s="1034"/>
      <c r="R1342" s="1034"/>
      <c r="S1342" s="1034"/>
      <c r="T1342" s="1034"/>
      <c r="U1342" s="1034"/>
      <c r="V1342" s="1034"/>
      <c r="W1342" s="1034"/>
      <c r="X1342" s="1034"/>
      <c r="Y1342" s="1034"/>
      <c r="Z1342" s="1034"/>
      <c r="AA1342" s="1034"/>
      <c r="AB1342" s="1034"/>
      <c r="AC1342" s="1034"/>
      <c r="AD1342" s="1034"/>
      <c r="AE1342" s="1034"/>
      <c r="AF1342" s="1034"/>
      <c r="AG1342" s="1034"/>
      <c r="AH1342" s="1034"/>
      <c r="AI1342" s="1034"/>
      <c r="AJ1342" s="1034"/>
      <c r="AK1342" s="1034"/>
      <c r="AL1342" s="1034"/>
      <c r="AM1342" s="1034"/>
      <c r="AN1342" s="1034"/>
      <c r="AO1342" s="1034"/>
      <c r="AP1342" s="1034"/>
      <c r="AQ1342" s="1034"/>
      <c r="AR1342" s="1034"/>
      <c r="AS1342" s="1034"/>
      <c r="AT1342" s="1034"/>
      <c r="AU1342" s="1034"/>
      <c r="AV1342" s="1034"/>
      <c r="AW1342" s="1034"/>
      <c r="AX1342" s="1034"/>
      <c r="AY1342" s="1034"/>
      <c r="AZ1342" s="1034"/>
      <c r="BA1342" s="1034"/>
      <c r="BB1342" s="1034"/>
      <c r="BC1342" s="1034"/>
      <c r="BD1342" s="1034"/>
      <c r="BE1342" s="1034"/>
      <c r="BF1342" s="1034"/>
      <c r="BG1342" s="1034"/>
      <c r="BH1342" s="1034"/>
    </row>
    <row r="1343" spans="1:60" s="2" customFormat="1">
      <c r="A1343" s="1148"/>
      <c r="B1343" s="1034"/>
      <c r="C1343" s="1034"/>
      <c r="D1343" s="1034"/>
      <c r="E1343" s="1034"/>
      <c r="F1343" s="1034"/>
      <c r="G1343" s="1034"/>
      <c r="H1343" s="1034"/>
      <c r="I1343" s="1034"/>
      <c r="J1343" s="1034"/>
      <c r="K1343" s="1034"/>
      <c r="L1343" s="1034"/>
      <c r="M1343" s="1034"/>
      <c r="N1343" s="1034"/>
      <c r="O1343" s="1034"/>
      <c r="P1343" s="1034"/>
      <c r="Q1343" s="1034"/>
      <c r="R1343" s="1034"/>
      <c r="S1343" s="1034"/>
      <c r="T1343" s="1034"/>
      <c r="U1343" s="1034"/>
      <c r="V1343" s="1034"/>
      <c r="W1343" s="1034"/>
      <c r="X1343" s="1034"/>
      <c r="Y1343" s="1034"/>
      <c r="Z1343" s="1034"/>
      <c r="AA1343" s="1034"/>
      <c r="AB1343" s="1034"/>
      <c r="AC1343" s="1034"/>
      <c r="AD1343" s="1034"/>
      <c r="AE1343" s="1034"/>
      <c r="AF1343" s="1034"/>
      <c r="AG1343" s="1034"/>
      <c r="AH1343" s="1034"/>
      <c r="AI1343" s="1034"/>
      <c r="AJ1343" s="1034"/>
      <c r="AK1343" s="1034"/>
      <c r="AL1343" s="1034"/>
      <c r="AM1343" s="1034"/>
      <c r="AN1343" s="1034"/>
      <c r="AO1343" s="1034"/>
      <c r="AP1343" s="1034"/>
      <c r="AQ1343" s="1034"/>
      <c r="AR1343" s="1034"/>
      <c r="AS1343" s="1034"/>
      <c r="AT1343" s="1034"/>
      <c r="AU1343" s="1034"/>
      <c r="AV1343" s="1034"/>
      <c r="AW1343" s="1034"/>
      <c r="AX1343" s="1034"/>
      <c r="AY1343" s="1034"/>
      <c r="AZ1343" s="1034"/>
      <c r="BA1343" s="1034"/>
      <c r="BB1343" s="1034"/>
      <c r="BC1343" s="1034"/>
      <c r="BD1343" s="1034"/>
      <c r="BE1343" s="1034"/>
      <c r="BF1343" s="1034"/>
      <c r="BG1343" s="1034"/>
      <c r="BH1343" s="1034"/>
    </row>
    <row r="1344" spans="1:60" s="2" customFormat="1">
      <c r="A1344" s="1148"/>
      <c r="B1344" s="1034"/>
      <c r="C1344" s="1034"/>
      <c r="D1344" s="1034"/>
      <c r="E1344" s="1034"/>
      <c r="F1344" s="1034"/>
      <c r="G1344" s="1034"/>
      <c r="H1344" s="1034"/>
      <c r="I1344" s="1034"/>
      <c r="J1344" s="1034"/>
      <c r="K1344" s="1034"/>
      <c r="L1344" s="1034"/>
      <c r="M1344" s="1034"/>
      <c r="N1344" s="1034"/>
      <c r="O1344" s="1034"/>
      <c r="P1344" s="1034"/>
      <c r="Q1344" s="1034"/>
      <c r="R1344" s="1034"/>
      <c r="S1344" s="1034"/>
      <c r="T1344" s="1034"/>
      <c r="U1344" s="1034"/>
      <c r="V1344" s="1034"/>
      <c r="W1344" s="1034"/>
      <c r="X1344" s="1034"/>
      <c r="Y1344" s="1034"/>
      <c r="Z1344" s="1034"/>
      <c r="AA1344" s="1034"/>
      <c r="AB1344" s="1034"/>
      <c r="AC1344" s="1034"/>
      <c r="AD1344" s="1034"/>
      <c r="AE1344" s="1034"/>
      <c r="AF1344" s="1034"/>
      <c r="AG1344" s="1034"/>
      <c r="AH1344" s="1034"/>
      <c r="AI1344" s="1034"/>
      <c r="AJ1344" s="1034"/>
      <c r="AK1344" s="1034"/>
      <c r="AL1344" s="1034"/>
      <c r="AM1344" s="1034"/>
      <c r="AN1344" s="1034"/>
      <c r="AO1344" s="1034"/>
      <c r="AP1344" s="1034"/>
      <c r="AQ1344" s="1034"/>
      <c r="AR1344" s="1034"/>
      <c r="AS1344" s="1034"/>
      <c r="AT1344" s="1034"/>
      <c r="AU1344" s="1034"/>
      <c r="AV1344" s="1034"/>
      <c r="AW1344" s="1034"/>
      <c r="AX1344" s="1034"/>
      <c r="AY1344" s="1034"/>
      <c r="AZ1344" s="1034"/>
      <c r="BA1344" s="1034"/>
      <c r="BB1344" s="1034"/>
      <c r="BC1344" s="1034"/>
      <c r="BD1344" s="1034"/>
      <c r="BE1344" s="1034"/>
      <c r="BF1344" s="1034"/>
      <c r="BG1344" s="1034"/>
      <c r="BH1344" s="1034"/>
    </row>
    <row r="1345" spans="1:60" s="2" customFormat="1">
      <c r="A1345" s="1148"/>
      <c r="B1345" s="1034"/>
      <c r="C1345" s="1034"/>
      <c r="D1345" s="1034"/>
      <c r="E1345" s="1034"/>
      <c r="F1345" s="1034"/>
      <c r="G1345" s="1034"/>
      <c r="H1345" s="1034"/>
      <c r="I1345" s="1034"/>
      <c r="J1345" s="1034"/>
      <c r="K1345" s="1034"/>
      <c r="L1345" s="1034"/>
      <c r="M1345" s="1034"/>
      <c r="N1345" s="1034"/>
      <c r="O1345" s="1034"/>
      <c r="P1345" s="1034"/>
      <c r="Q1345" s="1034"/>
      <c r="R1345" s="1034"/>
      <c r="S1345" s="1034"/>
      <c r="T1345" s="1034"/>
      <c r="U1345" s="1034"/>
      <c r="V1345" s="1034"/>
      <c r="W1345" s="1034"/>
      <c r="X1345" s="1034"/>
      <c r="Y1345" s="1034"/>
      <c r="Z1345" s="1034"/>
      <c r="AA1345" s="1034"/>
      <c r="AB1345" s="1034"/>
      <c r="AC1345" s="1034"/>
      <c r="AD1345" s="1034"/>
      <c r="AE1345" s="1034"/>
      <c r="AF1345" s="1034"/>
      <c r="AG1345" s="1034"/>
      <c r="AH1345" s="1034"/>
      <c r="AI1345" s="1034"/>
      <c r="AJ1345" s="1034"/>
      <c r="AK1345" s="1034"/>
      <c r="AL1345" s="1034"/>
      <c r="AM1345" s="1034"/>
      <c r="AN1345" s="1034"/>
      <c r="AO1345" s="1034"/>
      <c r="AP1345" s="1034"/>
      <c r="AQ1345" s="1034"/>
      <c r="AR1345" s="1034"/>
      <c r="AS1345" s="1034"/>
      <c r="AT1345" s="1034"/>
      <c r="AU1345" s="1034"/>
      <c r="AV1345" s="1034"/>
      <c r="AW1345" s="1034"/>
      <c r="AX1345" s="1034"/>
      <c r="AY1345" s="1034"/>
      <c r="AZ1345" s="1034"/>
      <c r="BA1345" s="1034"/>
      <c r="BB1345" s="1034"/>
      <c r="BC1345" s="1034"/>
      <c r="BD1345" s="1034"/>
      <c r="BE1345" s="1034"/>
      <c r="BF1345" s="1034"/>
      <c r="BG1345" s="1034"/>
      <c r="BH1345" s="1034"/>
    </row>
    <row r="1346" spans="1:60" s="2" customFormat="1">
      <c r="A1346" s="1148"/>
      <c r="B1346" s="1034"/>
      <c r="C1346" s="1034"/>
      <c r="D1346" s="1034"/>
      <c r="E1346" s="1034"/>
      <c r="F1346" s="1034"/>
      <c r="G1346" s="1034"/>
      <c r="H1346" s="1034"/>
      <c r="I1346" s="1034"/>
      <c r="J1346" s="1034"/>
      <c r="K1346" s="1034"/>
      <c r="L1346" s="1034"/>
      <c r="M1346" s="1034"/>
      <c r="N1346" s="1034"/>
      <c r="O1346" s="1034"/>
      <c r="P1346" s="1034"/>
      <c r="Q1346" s="1034"/>
      <c r="R1346" s="1034"/>
      <c r="S1346" s="1034"/>
      <c r="T1346" s="1034"/>
      <c r="U1346" s="1034"/>
      <c r="V1346" s="1034"/>
      <c r="W1346" s="1034"/>
      <c r="X1346" s="1034"/>
      <c r="Y1346" s="1034"/>
      <c r="Z1346" s="1034"/>
      <c r="AA1346" s="1034"/>
      <c r="AB1346" s="1034"/>
      <c r="AC1346" s="1034"/>
      <c r="AD1346" s="1034"/>
      <c r="AE1346" s="1034"/>
      <c r="AF1346" s="1034"/>
      <c r="AG1346" s="1034"/>
      <c r="AH1346" s="1034"/>
      <c r="AI1346" s="1034"/>
      <c r="AJ1346" s="1034"/>
      <c r="AK1346" s="1034"/>
      <c r="AL1346" s="1034"/>
      <c r="AM1346" s="1034"/>
      <c r="AN1346" s="1034"/>
      <c r="AO1346" s="1034"/>
      <c r="AP1346" s="1034"/>
      <c r="AQ1346" s="1034"/>
      <c r="AR1346" s="1034"/>
      <c r="AS1346" s="1034"/>
      <c r="AT1346" s="1034"/>
      <c r="AU1346" s="1034"/>
      <c r="AV1346" s="1034"/>
      <c r="AW1346" s="1034"/>
      <c r="AX1346" s="1034"/>
      <c r="AY1346" s="1034"/>
      <c r="AZ1346" s="1034"/>
      <c r="BA1346" s="1034"/>
      <c r="BB1346" s="1034"/>
      <c r="BC1346" s="1034"/>
      <c r="BD1346" s="1034"/>
      <c r="BE1346" s="1034"/>
      <c r="BF1346" s="1034"/>
      <c r="BG1346" s="1034"/>
      <c r="BH1346" s="1034"/>
    </row>
    <row r="1347" spans="1:60" s="2" customFormat="1">
      <c r="A1347" s="1148"/>
      <c r="B1347" s="1034"/>
      <c r="C1347" s="1034"/>
      <c r="D1347" s="1034"/>
      <c r="E1347" s="1034"/>
      <c r="F1347" s="1034"/>
      <c r="G1347" s="1034"/>
      <c r="H1347" s="1034"/>
      <c r="I1347" s="1034"/>
      <c r="J1347" s="1034"/>
      <c r="K1347" s="1034"/>
      <c r="L1347" s="1034"/>
      <c r="M1347" s="1034"/>
      <c r="N1347" s="1034"/>
      <c r="O1347" s="1034"/>
      <c r="P1347" s="1034"/>
      <c r="Q1347" s="1034"/>
      <c r="R1347" s="1034"/>
      <c r="S1347" s="1034"/>
      <c r="T1347" s="1034"/>
      <c r="U1347" s="1034"/>
      <c r="V1347" s="1034"/>
      <c r="W1347" s="1034"/>
      <c r="X1347" s="1034"/>
      <c r="Y1347" s="1034"/>
      <c r="Z1347" s="1034"/>
      <c r="AA1347" s="1034"/>
      <c r="AB1347" s="1034"/>
      <c r="AC1347" s="1034"/>
      <c r="AD1347" s="1034"/>
      <c r="AE1347" s="1034"/>
      <c r="AF1347" s="1034"/>
      <c r="AG1347" s="1034"/>
      <c r="AH1347" s="1034"/>
      <c r="AI1347" s="1034"/>
      <c r="AJ1347" s="1034"/>
      <c r="AK1347" s="1034"/>
      <c r="AL1347" s="1034"/>
      <c r="AM1347" s="1034"/>
      <c r="AN1347" s="1034"/>
      <c r="AO1347" s="1034"/>
      <c r="AP1347" s="1034"/>
      <c r="AQ1347" s="1034"/>
      <c r="AR1347" s="1034"/>
      <c r="AS1347" s="1034"/>
      <c r="AT1347" s="1034"/>
      <c r="AU1347" s="1034"/>
      <c r="AV1347" s="1034"/>
      <c r="AW1347" s="1034"/>
      <c r="AX1347" s="1034"/>
      <c r="AY1347" s="1034"/>
      <c r="AZ1347" s="1034"/>
      <c r="BA1347" s="1034"/>
      <c r="BB1347" s="1034"/>
      <c r="BC1347" s="1034"/>
      <c r="BD1347" s="1034"/>
      <c r="BE1347" s="1034"/>
      <c r="BF1347" s="1034"/>
      <c r="BG1347" s="1034"/>
      <c r="BH1347" s="1034"/>
    </row>
    <row r="1348" spans="1:60" s="2" customFormat="1">
      <c r="A1348" s="1148"/>
      <c r="B1348" s="1034"/>
      <c r="C1348" s="1034"/>
      <c r="D1348" s="1034"/>
      <c r="E1348" s="1034"/>
      <c r="F1348" s="1034"/>
      <c r="G1348" s="1034"/>
      <c r="H1348" s="1034"/>
      <c r="I1348" s="1034"/>
      <c r="J1348" s="1034"/>
      <c r="K1348" s="1034"/>
      <c r="L1348" s="1034"/>
      <c r="M1348" s="1034"/>
      <c r="N1348" s="1034"/>
      <c r="O1348" s="1034"/>
      <c r="P1348" s="1034"/>
      <c r="Q1348" s="1034"/>
      <c r="R1348" s="1034"/>
      <c r="S1348" s="1034"/>
      <c r="T1348" s="1034"/>
      <c r="U1348" s="1034"/>
      <c r="V1348" s="1034"/>
      <c r="W1348" s="1034"/>
      <c r="X1348" s="1034"/>
      <c r="Y1348" s="1034"/>
      <c r="Z1348" s="1034"/>
      <c r="AA1348" s="1034"/>
      <c r="AB1348" s="1034"/>
      <c r="AC1348" s="1034"/>
      <c r="AD1348" s="1034"/>
      <c r="AE1348" s="1034"/>
      <c r="AF1348" s="1034"/>
      <c r="AG1348" s="1034"/>
      <c r="AH1348" s="1034"/>
      <c r="AI1348" s="1034"/>
      <c r="AJ1348" s="1034"/>
      <c r="AK1348" s="1034"/>
      <c r="AL1348" s="1034"/>
      <c r="AM1348" s="1034"/>
      <c r="AN1348" s="1034"/>
      <c r="AO1348" s="1034"/>
      <c r="AP1348" s="1034"/>
      <c r="AQ1348" s="1034"/>
      <c r="AR1348" s="1034"/>
      <c r="AS1348" s="1034"/>
      <c r="AT1348" s="1034"/>
      <c r="AU1348" s="1034"/>
      <c r="AV1348" s="1034"/>
      <c r="AW1348" s="1034"/>
      <c r="AX1348" s="1034"/>
      <c r="AY1348" s="1034"/>
      <c r="AZ1348" s="1034"/>
      <c r="BA1348" s="1034"/>
      <c r="BB1348" s="1034"/>
      <c r="BC1348" s="1034"/>
      <c r="BD1348" s="1034"/>
      <c r="BE1348" s="1034"/>
      <c r="BF1348" s="1034"/>
      <c r="BG1348" s="1034"/>
      <c r="BH1348" s="1034"/>
    </row>
    <row r="1349" spans="1:60" s="2" customFormat="1">
      <c r="A1349" s="1148"/>
      <c r="B1349" s="1034"/>
      <c r="C1349" s="1034"/>
      <c r="D1349" s="1034"/>
      <c r="E1349" s="1034"/>
      <c r="F1349" s="1034"/>
      <c r="G1349" s="1034"/>
      <c r="H1349" s="1034"/>
      <c r="I1349" s="1034"/>
      <c r="J1349" s="1034"/>
      <c r="K1349" s="1034"/>
      <c r="L1349" s="1034"/>
      <c r="M1349" s="1034"/>
      <c r="N1349" s="1034"/>
      <c r="O1349" s="1034"/>
      <c r="P1349" s="1034"/>
      <c r="Q1349" s="1034"/>
      <c r="R1349" s="1034"/>
      <c r="S1349" s="1034"/>
      <c r="T1349" s="1034"/>
      <c r="U1349" s="1034"/>
      <c r="V1349" s="1034"/>
      <c r="W1349" s="1034"/>
      <c r="X1349" s="1034"/>
      <c r="Y1349" s="1034"/>
      <c r="Z1349" s="1034"/>
      <c r="AA1349" s="1034"/>
      <c r="AB1349" s="1034"/>
      <c r="AC1349" s="1034"/>
      <c r="AD1349" s="1034"/>
      <c r="AE1349" s="1034"/>
      <c r="AF1349" s="1034"/>
      <c r="AG1349" s="1034"/>
      <c r="AH1349" s="1034"/>
      <c r="AI1349" s="1034"/>
      <c r="AJ1349" s="1034"/>
      <c r="AK1349" s="1034"/>
      <c r="AL1349" s="1034"/>
      <c r="AM1349" s="1034"/>
      <c r="AN1349" s="1034"/>
      <c r="AO1349" s="1034"/>
      <c r="AP1349" s="1034"/>
      <c r="AQ1349" s="1034"/>
      <c r="AR1349" s="1034"/>
      <c r="AS1349" s="1034"/>
      <c r="AT1349" s="1034"/>
      <c r="AU1349" s="1034"/>
      <c r="AV1349" s="1034"/>
      <c r="AW1349" s="1034"/>
      <c r="AX1349" s="1034"/>
      <c r="AY1349" s="1034"/>
      <c r="AZ1349" s="1034"/>
      <c r="BA1349" s="1034"/>
      <c r="BB1349" s="1034"/>
      <c r="BC1349" s="1034"/>
      <c r="BD1349" s="1034"/>
      <c r="BE1349" s="1034"/>
      <c r="BF1349" s="1034"/>
      <c r="BG1349" s="1034"/>
      <c r="BH1349" s="1034"/>
    </row>
    <row r="1350" spans="1:60" s="2" customFormat="1">
      <c r="A1350" s="1148"/>
      <c r="B1350" s="1034"/>
      <c r="C1350" s="1034"/>
      <c r="D1350" s="1034"/>
      <c r="E1350" s="1034"/>
      <c r="F1350" s="1034"/>
      <c r="G1350" s="1034"/>
      <c r="H1350" s="1034"/>
      <c r="I1350" s="1034"/>
      <c r="J1350" s="1034"/>
      <c r="K1350" s="1034"/>
      <c r="L1350" s="1034"/>
      <c r="M1350" s="1034"/>
      <c r="N1350" s="1034"/>
      <c r="O1350" s="1034"/>
      <c r="P1350" s="1034"/>
      <c r="Q1350" s="1034"/>
      <c r="R1350" s="1034"/>
      <c r="S1350" s="1034"/>
      <c r="T1350" s="1034"/>
      <c r="U1350" s="1034"/>
      <c r="V1350" s="1034"/>
      <c r="W1350" s="1034"/>
      <c r="X1350" s="1034"/>
      <c r="Y1350" s="1034"/>
      <c r="Z1350" s="1034"/>
      <c r="AA1350" s="1034"/>
      <c r="AB1350" s="1034"/>
      <c r="AC1350" s="1034"/>
      <c r="AD1350" s="1034"/>
      <c r="AE1350" s="1034"/>
      <c r="AF1350" s="1034"/>
      <c r="AG1350" s="1034"/>
      <c r="AH1350" s="1034"/>
      <c r="AI1350" s="1034"/>
      <c r="AJ1350" s="1034"/>
      <c r="AK1350" s="1034"/>
      <c r="AL1350" s="1034"/>
      <c r="AM1350" s="1034"/>
      <c r="AN1350" s="1034"/>
      <c r="AO1350" s="1034"/>
      <c r="AP1350" s="1034"/>
      <c r="AQ1350" s="1034"/>
      <c r="AR1350" s="1034"/>
      <c r="AS1350" s="1034"/>
      <c r="AT1350" s="1034"/>
      <c r="AU1350" s="1034"/>
      <c r="AV1350" s="1034"/>
      <c r="AW1350" s="1034"/>
      <c r="AX1350" s="1034"/>
      <c r="AY1350" s="1034"/>
      <c r="AZ1350" s="1034"/>
      <c r="BA1350" s="1034"/>
      <c r="BB1350" s="1034"/>
      <c r="BC1350" s="1034"/>
      <c r="BD1350" s="1034"/>
      <c r="BE1350" s="1034"/>
      <c r="BF1350" s="1034"/>
      <c r="BG1350" s="1034"/>
      <c r="BH1350" s="1034"/>
    </row>
    <row r="1351" spans="1:60" s="2" customFormat="1">
      <c r="A1351" s="1148"/>
      <c r="B1351" s="1034"/>
      <c r="C1351" s="1034"/>
      <c r="D1351" s="1034"/>
      <c r="E1351" s="1034"/>
      <c r="F1351" s="1034"/>
      <c r="G1351" s="1034"/>
      <c r="H1351" s="1034"/>
      <c r="I1351" s="1034"/>
      <c r="J1351" s="1034"/>
      <c r="K1351" s="1034"/>
      <c r="L1351" s="1034"/>
      <c r="M1351" s="1034"/>
      <c r="N1351" s="1034"/>
      <c r="O1351" s="1034"/>
      <c r="P1351" s="1034"/>
      <c r="Q1351" s="1034"/>
      <c r="R1351" s="1034"/>
      <c r="S1351" s="1034"/>
      <c r="T1351" s="1034"/>
      <c r="U1351" s="1034"/>
      <c r="V1351" s="1034"/>
      <c r="W1351" s="1034"/>
      <c r="X1351" s="1034"/>
      <c r="Y1351" s="1034"/>
      <c r="Z1351" s="1034"/>
      <c r="AA1351" s="1034"/>
      <c r="AB1351" s="1034"/>
      <c r="AC1351" s="1034"/>
      <c r="AD1351" s="1034"/>
      <c r="AE1351" s="1034"/>
      <c r="AF1351" s="1034"/>
      <c r="AG1351" s="1034"/>
      <c r="AH1351" s="1034"/>
      <c r="AI1351" s="1034"/>
      <c r="AJ1351" s="1034"/>
      <c r="AK1351" s="1034"/>
      <c r="AL1351" s="1034"/>
      <c r="AM1351" s="1034"/>
      <c r="AN1351" s="1034"/>
      <c r="AO1351" s="1034"/>
      <c r="AP1351" s="1034"/>
      <c r="AQ1351" s="1034"/>
      <c r="AR1351" s="1034"/>
      <c r="AS1351" s="1034"/>
      <c r="AT1351" s="1034"/>
      <c r="AU1351" s="1034"/>
      <c r="AV1351" s="1034"/>
      <c r="AW1351" s="1034"/>
      <c r="AX1351" s="1034"/>
      <c r="AY1351" s="1034"/>
      <c r="AZ1351" s="1034"/>
      <c r="BA1351" s="1034"/>
      <c r="BB1351" s="1034"/>
      <c r="BC1351" s="1034"/>
      <c r="BD1351" s="1034"/>
      <c r="BE1351" s="1034"/>
      <c r="BF1351" s="1034"/>
      <c r="BG1351" s="1034"/>
      <c r="BH1351" s="1034"/>
    </row>
    <row r="1352" spans="1:60" s="2" customFormat="1">
      <c r="A1352" s="1148"/>
      <c r="B1352" s="1034"/>
      <c r="C1352" s="1034"/>
      <c r="D1352" s="1034"/>
      <c r="E1352" s="1034"/>
      <c r="F1352" s="1034"/>
      <c r="G1352" s="1034"/>
      <c r="H1352" s="1034"/>
      <c r="I1352" s="1034"/>
      <c r="J1352" s="1034"/>
      <c r="K1352" s="1034"/>
      <c r="L1352" s="1034"/>
      <c r="M1352" s="1034"/>
      <c r="N1352" s="1034"/>
      <c r="O1352" s="1034"/>
      <c r="P1352" s="1034"/>
      <c r="Q1352" s="1034"/>
      <c r="R1352" s="1034"/>
      <c r="S1352" s="1034"/>
      <c r="T1352" s="1034"/>
      <c r="U1352" s="1034"/>
      <c r="V1352" s="1034"/>
      <c r="W1352" s="1034"/>
      <c r="X1352" s="1034"/>
      <c r="Y1352" s="1034"/>
      <c r="Z1352" s="1034"/>
      <c r="AA1352" s="1034"/>
      <c r="AB1352" s="1034"/>
      <c r="AC1352" s="1034"/>
      <c r="AD1352" s="1034"/>
      <c r="AE1352" s="1034"/>
      <c r="AF1352" s="1034"/>
      <c r="AG1352" s="1034"/>
      <c r="AH1352" s="1034"/>
      <c r="AI1352" s="1034"/>
      <c r="AJ1352" s="1034"/>
      <c r="AK1352" s="1034"/>
      <c r="AL1352" s="1034"/>
      <c r="AM1352" s="1034"/>
      <c r="AN1352" s="1034"/>
      <c r="AO1352" s="1034"/>
      <c r="AP1352" s="1034"/>
      <c r="AQ1352" s="1034"/>
      <c r="AR1352" s="1034"/>
      <c r="AS1352" s="1034"/>
      <c r="AT1352" s="1034"/>
      <c r="AU1352" s="1034"/>
      <c r="AV1352" s="1034"/>
      <c r="AW1352" s="1034"/>
      <c r="AX1352" s="1034"/>
      <c r="AY1352" s="1034"/>
      <c r="AZ1352" s="1034"/>
      <c r="BA1352" s="1034"/>
      <c r="BB1352" s="1034"/>
      <c r="BC1352" s="1034"/>
      <c r="BD1352" s="1034"/>
      <c r="BE1352" s="1034"/>
      <c r="BF1352" s="1034"/>
      <c r="BG1352" s="1034"/>
      <c r="BH1352" s="1034"/>
    </row>
    <row r="1353" spans="1:60" s="2" customFormat="1">
      <c r="A1353" s="1148"/>
      <c r="B1353" s="1034"/>
      <c r="C1353" s="1034"/>
      <c r="D1353" s="1034"/>
      <c r="E1353" s="1034"/>
      <c r="F1353" s="1034"/>
      <c r="G1353" s="1034"/>
      <c r="H1353" s="1034"/>
      <c r="I1353" s="1034"/>
      <c r="J1353" s="1034"/>
      <c r="K1353" s="1034"/>
      <c r="L1353" s="1034"/>
      <c r="M1353" s="1034"/>
      <c r="N1353" s="1034"/>
      <c r="O1353" s="1034"/>
      <c r="P1353" s="1034"/>
      <c r="Q1353" s="1034"/>
      <c r="R1353" s="1034"/>
      <c r="S1353" s="1034"/>
      <c r="T1353" s="1034"/>
      <c r="U1353" s="1034"/>
      <c r="V1353" s="1034"/>
      <c r="W1353" s="1034"/>
      <c r="X1353" s="1034"/>
      <c r="Y1353" s="1034"/>
      <c r="Z1353" s="1034"/>
      <c r="AA1353" s="1034"/>
      <c r="AB1353" s="1034"/>
      <c r="AC1353" s="1034"/>
      <c r="AD1353" s="1034"/>
      <c r="AE1353" s="1034"/>
      <c r="AF1353" s="1034"/>
      <c r="AG1353" s="1034"/>
      <c r="AH1353" s="1034"/>
      <c r="AI1353" s="1034"/>
      <c r="AJ1353" s="1034"/>
      <c r="AK1353" s="1034"/>
      <c r="AL1353" s="1034"/>
      <c r="AM1353" s="1034"/>
      <c r="AN1353" s="1034"/>
      <c r="AO1353" s="1034"/>
      <c r="AP1353" s="1034"/>
      <c r="AQ1353" s="1034"/>
      <c r="AR1353" s="1034"/>
      <c r="AS1353" s="1034"/>
      <c r="AT1353" s="1034"/>
      <c r="AU1353" s="1034"/>
      <c r="AV1353" s="1034"/>
      <c r="AW1353" s="1034"/>
      <c r="AX1353" s="1034"/>
      <c r="AY1353" s="1034"/>
      <c r="AZ1353" s="1034"/>
      <c r="BA1353" s="1034"/>
      <c r="BB1353" s="1034"/>
      <c r="BC1353" s="1034"/>
      <c r="BD1353" s="1034"/>
      <c r="BE1353" s="1034"/>
      <c r="BF1353" s="1034"/>
      <c r="BG1353" s="1034"/>
      <c r="BH1353" s="1034"/>
    </row>
    <row r="1354" spans="1:60" s="2" customFormat="1">
      <c r="A1354" s="1148"/>
      <c r="B1354" s="1034"/>
      <c r="C1354" s="1034"/>
      <c r="D1354" s="1034"/>
      <c r="E1354" s="1034"/>
      <c r="F1354" s="1034"/>
      <c r="G1354" s="1034"/>
      <c r="H1354" s="1034"/>
      <c r="I1354" s="1034"/>
      <c r="J1354" s="1034"/>
      <c r="K1354" s="1034"/>
      <c r="L1354" s="1034"/>
      <c r="M1354" s="1034"/>
      <c r="N1354" s="1034"/>
      <c r="O1354" s="1034"/>
      <c r="P1354" s="1034"/>
      <c r="Q1354" s="1034"/>
      <c r="R1354" s="1034"/>
      <c r="S1354" s="1034"/>
      <c r="T1354" s="1034"/>
      <c r="U1354" s="1034"/>
      <c r="V1354" s="1034"/>
      <c r="W1354" s="1034"/>
      <c r="X1354" s="1034"/>
      <c r="Y1354" s="1034"/>
      <c r="Z1354" s="1034"/>
      <c r="AA1354" s="1034"/>
      <c r="AB1354" s="1034"/>
      <c r="AC1354" s="1034"/>
      <c r="AD1354" s="1034"/>
      <c r="AE1354" s="1034"/>
      <c r="AF1354" s="1034"/>
      <c r="AG1354" s="1034"/>
      <c r="AH1354" s="1034"/>
      <c r="AI1354" s="1034"/>
      <c r="AJ1354" s="1034"/>
      <c r="AK1354" s="1034"/>
      <c r="AL1354" s="1034"/>
      <c r="AM1354" s="1034"/>
      <c r="AN1354" s="1034"/>
      <c r="AO1354" s="1034"/>
      <c r="AP1354" s="1034"/>
      <c r="AQ1354" s="1034"/>
      <c r="AR1354" s="1034"/>
      <c r="AS1354" s="1034"/>
      <c r="AT1354" s="1034"/>
      <c r="AU1354" s="1034"/>
      <c r="AV1354" s="1034"/>
      <c r="AW1354" s="1034"/>
      <c r="AX1354" s="1034"/>
      <c r="AY1354" s="1034"/>
      <c r="AZ1354" s="1034"/>
      <c r="BA1354" s="1034"/>
      <c r="BB1354" s="1034"/>
      <c r="BC1354" s="1034"/>
      <c r="BD1354" s="1034"/>
      <c r="BE1354" s="1034"/>
      <c r="BF1354" s="1034"/>
      <c r="BG1354" s="1034"/>
      <c r="BH1354" s="1034"/>
    </row>
    <row r="1355" spans="1:60" s="2" customFormat="1">
      <c r="A1355" s="1148"/>
      <c r="B1355" s="1034"/>
      <c r="C1355" s="1034"/>
      <c r="D1355" s="1034"/>
      <c r="E1355" s="1034"/>
      <c r="F1355" s="1034"/>
      <c r="G1355" s="1034"/>
      <c r="H1355" s="1034"/>
      <c r="I1355" s="1034"/>
      <c r="J1355" s="1034"/>
      <c r="K1355" s="1034"/>
      <c r="L1355" s="1034"/>
      <c r="M1355" s="1034"/>
      <c r="N1355" s="1034"/>
      <c r="O1355" s="1034"/>
      <c r="P1355" s="1034"/>
      <c r="Q1355" s="1034"/>
      <c r="R1355" s="1034"/>
      <c r="S1355" s="1034"/>
      <c r="T1355" s="1034"/>
      <c r="U1355" s="1034"/>
      <c r="V1355" s="1034"/>
      <c r="W1355" s="1034"/>
      <c r="X1355" s="1034"/>
      <c r="Y1355" s="1034"/>
      <c r="Z1355" s="1034"/>
      <c r="AA1355" s="1034"/>
      <c r="AB1355" s="1034"/>
      <c r="AC1355" s="1034"/>
      <c r="AD1355" s="1034"/>
      <c r="AE1355" s="1034"/>
      <c r="AF1355" s="1034"/>
      <c r="AG1355" s="1034"/>
      <c r="AH1355" s="1034"/>
      <c r="AI1355" s="1034"/>
      <c r="AJ1355" s="1034"/>
      <c r="AK1355" s="1034"/>
      <c r="AL1355" s="1034"/>
      <c r="AM1355" s="1034"/>
      <c r="AN1355" s="1034"/>
      <c r="AO1355" s="1034"/>
      <c r="AP1355" s="1034"/>
      <c r="AQ1355" s="1034"/>
      <c r="AR1355" s="1034"/>
      <c r="AS1355" s="1034"/>
      <c r="AT1355" s="1034"/>
      <c r="AU1355" s="1034"/>
      <c r="AV1355" s="1034"/>
      <c r="AW1355" s="1034"/>
      <c r="AX1355" s="1034"/>
      <c r="AY1355" s="1034"/>
      <c r="AZ1355" s="1034"/>
      <c r="BA1355" s="1034"/>
      <c r="BB1355" s="1034"/>
      <c r="BC1355" s="1034"/>
      <c r="BD1355" s="1034"/>
      <c r="BE1355" s="1034"/>
      <c r="BF1355" s="1034"/>
      <c r="BG1355" s="1034"/>
      <c r="BH1355" s="1034"/>
    </row>
    <row r="1356" spans="1:60" s="2" customFormat="1">
      <c r="A1356" s="1148"/>
      <c r="B1356" s="1034"/>
      <c r="C1356" s="1034"/>
      <c r="D1356" s="1034"/>
      <c r="E1356" s="1034"/>
      <c r="F1356" s="1034"/>
      <c r="G1356" s="1034"/>
      <c r="H1356" s="1034"/>
      <c r="I1356" s="1034"/>
      <c r="J1356" s="1034"/>
      <c r="K1356" s="1034"/>
      <c r="L1356" s="1034"/>
      <c r="M1356" s="1034"/>
      <c r="N1356" s="1034"/>
      <c r="O1356" s="1034"/>
      <c r="P1356" s="1034"/>
      <c r="Q1356" s="1034"/>
      <c r="R1356" s="1034"/>
      <c r="S1356" s="1034"/>
      <c r="T1356" s="1034"/>
      <c r="U1356" s="1034"/>
      <c r="V1356" s="1034"/>
      <c r="W1356" s="1034"/>
      <c r="X1356" s="1034"/>
      <c r="Y1356" s="1034"/>
      <c r="Z1356" s="1034"/>
      <c r="AA1356" s="1034"/>
      <c r="AB1356" s="1034"/>
      <c r="AC1356" s="1034"/>
      <c r="AD1356" s="1034"/>
      <c r="AE1356" s="1034"/>
      <c r="AF1356" s="1034"/>
      <c r="AG1356" s="1034"/>
      <c r="AH1356" s="1034"/>
      <c r="AI1356" s="1034"/>
      <c r="AJ1356" s="1034"/>
      <c r="AK1356" s="1034"/>
      <c r="AL1356" s="1034"/>
      <c r="AM1356" s="1034"/>
      <c r="AN1356" s="1034"/>
      <c r="AO1356" s="1034"/>
      <c r="AP1356" s="1034"/>
      <c r="AQ1356" s="1034"/>
      <c r="AR1356" s="1034"/>
      <c r="AS1356" s="1034"/>
      <c r="AT1356" s="1034"/>
      <c r="AU1356" s="1034"/>
      <c r="AV1356" s="1034"/>
      <c r="AW1356" s="1034"/>
      <c r="AX1356" s="1034"/>
      <c r="AY1356" s="1034"/>
      <c r="AZ1356" s="1034"/>
      <c r="BA1356" s="1034"/>
      <c r="BB1356" s="1034"/>
      <c r="BC1356" s="1034"/>
      <c r="BD1356" s="1034"/>
      <c r="BE1356" s="1034"/>
      <c r="BF1356" s="1034"/>
      <c r="BG1356" s="1034"/>
      <c r="BH1356" s="1034"/>
    </row>
    <row r="1357" spans="1:60" s="2" customFormat="1">
      <c r="A1357" s="1148"/>
      <c r="B1357" s="1034"/>
      <c r="C1357" s="1034"/>
      <c r="D1357" s="1034"/>
      <c r="E1357" s="1034"/>
      <c r="F1357" s="1034"/>
      <c r="G1357" s="1034"/>
      <c r="H1357" s="1034"/>
      <c r="I1357" s="1034"/>
      <c r="J1357" s="1034"/>
      <c r="K1357" s="1034"/>
      <c r="L1357" s="1034"/>
      <c r="M1357" s="1034"/>
      <c r="N1357" s="1034"/>
      <c r="O1357" s="1034"/>
      <c r="P1357" s="1034"/>
      <c r="Q1357" s="1034"/>
      <c r="R1357" s="1034"/>
      <c r="S1357" s="1034"/>
      <c r="T1357" s="1034"/>
      <c r="U1357" s="1034"/>
      <c r="V1357" s="1034"/>
      <c r="W1357" s="1034"/>
      <c r="X1357" s="1034"/>
      <c r="Y1357" s="1034"/>
      <c r="Z1357" s="1034"/>
      <c r="AA1357" s="1034"/>
      <c r="AB1357" s="1034"/>
      <c r="AC1357" s="1034"/>
      <c r="AD1357" s="1034"/>
      <c r="AE1357" s="1034"/>
      <c r="AF1357" s="1034"/>
      <c r="AG1357" s="1034"/>
      <c r="AH1357" s="1034"/>
      <c r="AI1357" s="1034"/>
      <c r="AJ1357" s="1034"/>
      <c r="AK1357" s="1034"/>
      <c r="AL1357" s="1034"/>
      <c r="AM1357" s="1034"/>
      <c r="AN1357" s="1034"/>
      <c r="AO1357" s="1034"/>
      <c r="AP1357" s="1034"/>
      <c r="AQ1357" s="1034"/>
      <c r="AR1357" s="1034"/>
      <c r="AS1357" s="1034"/>
      <c r="AT1357" s="1034"/>
      <c r="AU1357" s="1034"/>
      <c r="AV1357" s="1034"/>
      <c r="AW1357" s="1034"/>
      <c r="AX1357" s="1034"/>
      <c r="AY1357" s="1034"/>
      <c r="AZ1357" s="1034"/>
      <c r="BA1357" s="1034"/>
      <c r="BB1357" s="1034"/>
      <c r="BC1357" s="1034"/>
      <c r="BD1357" s="1034"/>
      <c r="BE1357" s="1034"/>
      <c r="BF1357" s="1034"/>
      <c r="BG1357" s="1034"/>
      <c r="BH1357" s="1034"/>
    </row>
    <row r="1358" spans="1:60" s="2" customFormat="1">
      <c r="A1358" s="1148"/>
      <c r="B1358" s="1034"/>
      <c r="C1358" s="1034"/>
      <c r="D1358" s="1034"/>
      <c r="E1358" s="1034"/>
      <c r="F1358" s="1034"/>
      <c r="G1358" s="1034"/>
      <c r="H1358" s="1034"/>
      <c r="I1358" s="1034"/>
      <c r="J1358" s="1034"/>
      <c r="K1358" s="1034"/>
      <c r="L1358" s="1034"/>
      <c r="M1358" s="1034"/>
      <c r="N1358" s="1034"/>
      <c r="O1358" s="1034"/>
      <c r="P1358" s="1034"/>
      <c r="Q1358" s="1034"/>
      <c r="R1358" s="1034"/>
      <c r="S1358" s="1034"/>
      <c r="T1358" s="1034"/>
      <c r="U1358" s="1034"/>
      <c r="V1358" s="1034"/>
      <c r="W1358" s="1034"/>
      <c r="X1358" s="1034"/>
      <c r="Y1358" s="1034"/>
      <c r="Z1358" s="1034"/>
      <c r="AA1358" s="1034"/>
      <c r="AB1358" s="1034"/>
      <c r="AC1358" s="1034"/>
      <c r="AD1358" s="1034"/>
      <c r="AE1358" s="1034"/>
      <c r="AF1358" s="1034"/>
      <c r="AG1358" s="1034"/>
      <c r="AH1358" s="1034"/>
      <c r="AI1358" s="1034"/>
      <c r="AJ1358" s="1034"/>
      <c r="AK1358" s="1034"/>
      <c r="AL1358" s="1034"/>
      <c r="AM1358" s="1034"/>
      <c r="AN1358" s="1034"/>
      <c r="AO1358" s="1034"/>
      <c r="AP1358" s="1034"/>
      <c r="AQ1358" s="1034"/>
      <c r="AR1358" s="1034"/>
      <c r="AS1358" s="1034"/>
      <c r="AT1358" s="1034"/>
      <c r="AU1358" s="1034"/>
      <c r="AV1358" s="1034"/>
      <c r="AW1358" s="1034"/>
      <c r="AX1358" s="1034"/>
      <c r="AY1358" s="1034"/>
      <c r="AZ1358" s="1034"/>
      <c r="BA1358" s="1034"/>
      <c r="BB1358" s="1034"/>
      <c r="BC1358" s="1034"/>
      <c r="BD1358" s="1034"/>
      <c r="BE1358" s="1034"/>
      <c r="BF1358" s="1034"/>
      <c r="BG1358" s="1034"/>
      <c r="BH1358" s="1034"/>
    </row>
    <row r="1359" spans="1:60" s="2" customFormat="1">
      <c r="A1359" s="1148"/>
      <c r="B1359" s="1034"/>
      <c r="C1359" s="1034"/>
      <c r="D1359" s="1034"/>
      <c r="E1359" s="1034"/>
      <c r="F1359" s="1034"/>
      <c r="G1359" s="1034"/>
      <c r="H1359" s="1034"/>
      <c r="I1359" s="1034"/>
      <c r="J1359" s="1034"/>
      <c r="K1359" s="1034"/>
      <c r="L1359" s="1034"/>
      <c r="M1359" s="1034"/>
      <c r="N1359" s="1034"/>
      <c r="O1359" s="1034"/>
      <c r="P1359" s="1034"/>
      <c r="Q1359" s="1034"/>
      <c r="R1359" s="1034"/>
      <c r="S1359" s="1034"/>
      <c r="T1359" s="1034"/>
      <c r="U1359" s="1034"/>
      <c r="V1359" s="1034"/>
      <c r="W1359" s="1034"/>
      <c r="X1359" s="1034"/>
      <c r="Y1359" s="1034"/>
      <c r="Z1359" s="1034"/>
      <c r="AA1359" s="1034"/>
      <c r="AB1359" s="1034"/>
      <c r="AC1359" s="1034"/>
      <c r="AD1359" s="1034"/>
      <c r="AE1359" s="1034"/>
      <c r="AF1359" s="1034"/>
      <c r="AG1359" s="1034"/>
      <c r="AH1359" s="1034"/>
      <c r="AI1359" s="1034"/>
      <c r="AJ1359" s="1034"/>
      <c r="AK1359" s="1034"/>
      <c r="AL1359" s="1034"/>
      <c r="AM1359" s="1034"/>
      <c r="AN1359" s="1034"/>
      <c r="AO1359" s="1034"/>
      <c r="AP1359" s="1034"/>
      <c r="AQ1359" s="1034"/>
      <c r="AR1359" s="1034"/>
      <c r="AS1359" s="1034"/>
      <c r="AT1359" s="1034"/>
      <c r="AU1359" s="1034"/>
      <c r="AV1359" s="1034"/>
      <c r="AW1359" s="1034"/>
      <c r="AX1359" s="1034"/>
      <c r="AY1359" s="1034"/>
      <c r="AZ1359" s="1034"/>
      <c r="BA1359" s="1034"/>
      <c r="BB1359" s="1034"/>
      <c r="BC1359" s="1034"/>
      <c r="BD1359" s="1034"/>
      <c r="BE1359" s="1034"/>
      <c r="BF1359" s="1034"/>
      <c r="BG1359" s="1034"/>
      <c r="BH1359" s="1034"/>
    </row>
    <row r="1360" spans="1:60" s="2" customFormat="1">
      <c r="A1360" s="1148"/>
      <c r="B1360" s="1034"/>
      <c r="C1360" s="1034"/>
      <c r="D1360" s="1034"/>
      <c r="E1360" s="1034"/>
      <c r="F1360" s="1034"/>
      <c r="G1360" s="1034"/>
      <c r="H1360" s="1034"/>
      <c r="I1360" s="1034"/>
      <c r="J1360" s="1034"/>
      <c r="K1360" s="1034"/>
      <c r="L1360" s="1034"/>
      <c r="M1360" s="1034"/>
      <c r="N1360" s="1034"/>
      <c r="O1360" s="1034"/>
      <c r="P1360" s="1034"/>
      <c r="Q1360" s="1034"/>
      <c r="R1360" s="1034"/>
      <c r="S1360" s="1034"/>
      <c r="T1360" s="1034"/>
      <c r="U1360" s="1034"/>
      <c r="V1360" s="1034"/>
      <c r="W1360" s="1034"/>
      <c r="X1360" s="1034"/>
      <c r="Y1360" s="1034"/>
      <c r="Z1360" s="1034"/>
      <c r="AA1360" s="1034"/>
      <c r="AB1360" s="1034"/>
      <c r="AC1360" s="1034"/>
      <c r="AD1360" s="1034"/>
      <c r="AE1360" s="1034"/>
      <c r="AF1360" s="1034"/>
      <c r="AG1360" s="1034"/>
      <c r="AH1360" s="1034"/>
      <c r="AI1360" s="1034"/>
      <c r="AJ1360" s="1034"/>
      <c r="AK1360" s="1034"/>
      <c r="AL1360" s="1034"/>
      <c r="AM1360" s="1034"/>
      <c r="AN1360" s="1034"/>
      <c r="AO1360" s="1034"/>
      <c r="AP1360" s="1034"/>
      <c r="AQ1360" s="1034"/>
      <c r="AR1360" s="1034"/>
      <c r="AS1360" s="1034"/>
      <c r="AT1360" s="1034"/>
      <c r="AU1360" s="1034"/>
      <c r="AV1360" s="1034"/>
      <c r="AW1360" s="1034"/>
      <c r="AX1360" s="1034"/>
      <c r="AY1360" s="1034"/>
      <c r="AZ1360" s="1034"/>
      <c r="BA1360" s="1034"/>
      <c r="BB1360" s="1034"/>
      <c r="BC1360" s="1034"/>
      <c r="BD1360" s="1034"/>
      <c r="BE1360" s="1034"/>
      <c r="BF1360" s="1034"/>
      <c r="BG1360" s="1034"/>
      <c r="BH1360" s="1034"/>
    </row>
    <row r="1361" spans="1:60" s="2" customFormat="1">
      <c r="A1361" s="1148"/>
      <c r="B1361" s="1034"/>
      <c r="C1361" s="1034"/>
      <c r="D1361" s="1034"/>
      <c r="E1361" s="1034"/>
      <c r="F1361" s="1034"/>
      <c r="G1361" s="1034"/>
      <c r="H1361" s="1034"/>
      <c r="I1361" s="1034"/>
      <c r="J1361" s="1034"/>
      <c r="K1361" s="1034"/>
      <c r="L1361" s="1034"/>
      <c r="M1361" s="1034"/>
      <c r="N1361" s="1034"/>
      <c r="O1361" s="1034"/>
      <c r="P1361" s="1034"/>
      <c r="Q1361" s="1034"/>
      <c r="R1361" s="1034"/>
      <c r="S1361" s="1034"/>
      <c r="T1361" s="1034"/>
      <c r="U1361" s="1034"/>
      <c r="V1361" s="1034"/>
      <c r="W1361" s="1034"/>
      <c r="X1361" s="1034"/>
      <c r="Y1361" s="1034"/>
      <c r="Z1361" s="1034"/>
      <c r="AA1361" s="1034"/>
      <c r="AB1361" s="1034"/>
      <c r="AC1361" s="1034"/>
      <c r="AD1361" s="1034"/>
      <c r="AE1361" s="1034"/>
      <c r="AF1361" s="1034"/>
      <c r="AG1361" s="1034"/>
      <c r="AH1361" s="1034"/>
      <c r="AI1361" s="1034"/>
      <c r="AJ1361" s="1034"/>
      <c r="AK1361" s="1034"/>
      <c r="AL1361" s="1034"/>
      <c r="AM1361" s="1034"/>
      <c r="AN1361" s="1034"/>
      <c r="AO1361" s="1034"/>
      <c r="AP1361" s="1034"/>
      <c r="AQ1361" s="1034"/>
      <c r="AR1361" s="1034"/>
      <c r="AS1361" s="1034"/>
      <c r="AT1361" s="1034"/>
      <c r="AU1361" s="1034"/>
      <c r="AV1361" s="1034"/>
      <c r="AW1361" s="1034"/>
      <c r="AX1361" s="1034"/>
      <c r="AY1361" s="1034"/>
      <c r="AZ1361" s="1034"/>
      <c r="BA1361" s="1034"/>
      <c r="BB1361" s="1034"/>
      <c r="BC1361" s="1034"/>
      <c r="BD1361" s="1034"/>
      <c r="BE1361" s="1034"/>
      <c r="BF1361" s="1034"/>
      <c r="BG1361" s="1034"/>
      <c r="BH1361" s="1034"/>
    </row>
    <row r="1362" spans="1:60" s="2" customFormat="1">
      <c r="A1362" s="1148"/>
      <c r="B1362" s="1034"/>
      <c r="C1362" s="1034"/>
      <c r="D1362" s="1034"/>
      <c r="E1362" s="1034"/>
      <c r="F1362" s="1034"/>
      <c r="G1362" s="1034"/>
      <c r="H1362" s="1034"/>
      <c r="I1362" s="1034"/>
      <c r="J1362" s="1034"/>
      <c r="K1362" s="1034"/>
      <c r="L1362" s="1034"/>
      <c r="M1362" s="1034"/>
      <c r="N1362" s="1034"/>
      <c r="O1362" s="1034"/>
      <c r="P1362" s="1034"/>
      <c r="Q1362" s="1034"/>
      <c r="R1362" s="1034"/>
      <c r="S1362" s="1034"/>
      <c r="T1362" s="1034"/>
      <c r="U1362" s="1034"/>
      <c r="V1362" s="1034"/>
      <c r="W1362" s="1034"/>
      <c r="X1362" s="1034"/>
      <c r="Y1362" s="1034"/>
      <c r="Z1362" s="1034"/>
      <c r="AA1362" s="1034"/>
      <c r="AB1362" s="1034"/>
      <c r="AC1362" s="1034"/>
      <c r="AD1362" s="1034"/>
      <c r="AE1362" s="1034"/>
      <c r="AF1362" s="1034"/>
      <c r="AG1362" s="1034"/>
      <c r="AH1362" s="1034"/>
      <c r="AI1362" s="1034"/>
      <c r="AJ1362" s="1034"/>
      <c r="AK1362" s="1034"/>
      <c r="AL1362" s="1034"/>
      <c r="AM1362" s="1034"/>
      <c r="AN1362" s="1034"/>
      <c r="AO1362" s="1034"/>
      <c r="AP1362" s="1034"/>
      <c r="AQ1362" s="1034"/>
      <c r="AR1362" s="1034"/>
      <c r="AS1362" s="1034"/>
      <c r="AT1362" s="1034"/>
      <c r="AU1362" s="1034"/>
      <c r="AV1362" s="1034"/>
      <c r="AW1362" s="1034"/>
      <c r="AX1362" s="1034"/>
      <c r="AY1362" s="1034"/>
      <c r="AZ1362" s="1034"/>
      <c r="BA1362" s="1034"/>
      <c r="BB1362" s="1034"/>
      <c r="BC1362" s="1034"/>
      <c r="BD1362" s="1034"/>
      <c r="BE1362" s="1034"/>
      <c r="BF1362" s="1034"/>
      <c r="BG1362" s="1034"/>
      <c r="BH1362" s="1034"/>
    </row>
    <row r="1363" spans="1:60" s="2" customFormat="1">
      <c r="A1363" s="1148"/>
      <c r="B1363" s="1034"/>
      <c r="C1363" s="1034"/>
      <c r="D1363" s="1034"/>
      <c r="E1363" s="1034"/>
      <c r="F1363" s="1034"/>
      <c r="G1363" s="1034"/>
      <c r="H1363" s="1034"/>
      <c r="I1363" s="1034"/>
      <c r="J1363" s="1034"/>
      <c r="K1363" s="1034"/>
      <c r="L1363" s="1034"/>
      <c r="M1363" s="1034"/>
      <c r="N1363" s="1034"/>
      <c r="O1363" s="1034"/>
      <c r="P1363" s="1034"/>
      <c r="Q1363" s="1034"/>
      <c r="R1363" s="1034"/>
      <c r="S1363" s="1034"/>
      <c r="T1363" s="1034"/>
      <c r="U1363" s="1034"/>
      <c r="V1363" s="1034"/>
      <c r="W1363" s="1034"/>
      <c r="X1363" s="1034"/>
      <c r="Y1363" s="1034"/>
      <c r="Z1363" s="1034"/>
      <c r="AA1363" s="1034"/>
      <c r="AB1363" s="1034"/>
      <c r="AC1363" s="1034"/>
      <c r="AD1363" s="1034"/>
      <c r="AE1363" s="1034"/>
      <c r="AF1363" s="1034"/>
      <c r="AG1363" s="1034"/>
      <c r="AH1363" s="1034"/>
      <c r="AI1363" s="1034"/>
      <c r="AJ1363" s="1034"/>
      <c r="AK1363" s="1034"/>
      <c r="AL1363" s="1034"/>
      <c r="AM1363" s="1034"/>
      <c r="AN1363" s="1034"/>
      <c r="AO1363" s="1034"/>
      <c r="AP1363" s="1034"/>
      <c r="AQ1363" s="1034"/>
      <c r="AR1363" s="1034"/>
      <c r="AS1363" s="1034"/>
      <c r="AT1363" s="1034"/>
      <c r="AU1363" s="1034"/>
      <c r="AV1363" s="1034"/>
      <c r="AW1363" s="1034"/>
      <c r="AX1363" s="1034"/>
      <c r="AY1363" s="1034"/>
      <c r="AZ1363" s="1034"/>
      <c r="BA1363" s="1034"/>
      <c r="BB1363" s="1034"/>
      <c r="BC1363" s="1034"/>
      <c r="BD1363" s="1034"/>
      <c r="BE1363" s="1034"/>
      <c r="BF1363" s="1034"/>
      <c r="BG1363" s="1034"/>
      <c r="BH1363" s="1034"/>
    </row>
    <row r="1364" spans="1:60" s="2" customFormat="1">
      <c r="A1364" s="1148"/>
      <c r="B1364" s="1034"/>
      <c r="C1364" s="1034"/>
      <c r="D1364" s="1034"/>
      <c r="E1364" s="1034"/>
      <c r="F1364" s="1034"/>
      <c r="G1364" s="1034"/>
      <c r="H1364" s="1034"/>
      <c r="I1364" s="1034"/>
      <c r="J1364" s="1034"/>
      <c r="K1364" s="1034"/>
      <c r="L1364" s="1034"/>
      <c r="M1364" s="1034"/>
      <c r="N1364" s="1034"/>
      <c r="O1364" s="1034"/>
      <c r="P1364" s="1034"/>
      <c r="Q1364" s="1034"/>
      <c r="R1364" s="1034"/>
      <c r="S1364" s="1034"/>
      <c r="T1364" s="1034"/>
      <c r="U1364" s="1034"/>
      <c r="V1364" s="1034"/>
      <c r="W1364" s="1034"/>
      <c r="X1364" s="1034"/>
      <c r="Y1364" s="1034"/>
      <c r="Z1364" s="1034"/>
      <c r="AA1364" s="1034"/>
      <c r="AB1364" s="1034"/>
      <c r="AC1364" s="1034"/>
      <c r="AD1364" s="1034"/>
      <c r="AE1364" s="1034"/>
      <c r="AF1364" s="1034"/>
      <c r="AG1364" s="1034"/>
      <c r="AH1364" s="1034"/>
      <c r="AI1364" s="1034"/>
      <c r="AJ1364" s="1034"/>
      <c r="AK1364" s="1034"/>
      <c r="AL1364" s="1034"/>
      <c r="AM1364" s="1034"/>
      <c r="AN1364" s="1034"/>
      <c r="AO1364" s="1034"/>
      <c r="AP1364" s="1034"/>
      <c r="AQ1364" s="1034"/>
      <c r="AR1364" s="1034"/>
      <c r="AS1364" s="1034"/>
      <c r="AT1364" s="1034"/>
      <c r="AU1364" s="1034"/>
      <c r="AV1364" s="1034"/>
      <c r="AW1364" s="1034"/>
      <c r="AX1364" s="1034"/>
      <c r="AY1364" s="1034"/>
      <c r="AZ1364" s="1034"/>
      <c r="BA1364" s="1034"/>
      <c r="BB1364" s="1034"/>
      <c r="BC1364" s="1034"/>
      <c r="BD1364" s="1034"/>
      <c r="BE1364" s="1034"/>
      <c r="BF1364" s="1034"/>
      <c r="BG1364" s="1034"/>
      <c r="BH1364" s="1034"/>
    </row>
    <row r="1365" spans="1:60" s="2" customFormat="1">
      <c r="A1365" s="1148"/>
      <c r="B1365" s="1034"/>
      <c r="C1365" s="1034"/>
      <c r="D1365" s="1034"/>
      <c r="E1365" s="1034"/>
      <c r="F1365" s="1034"/>
      <c r="G1365" s="1034"/>
      <c r="H1365" s="1034"/>
      <c r="I1365" s="1034"/>
      <c r="J1365" s="1034"/>
      <c r="K1365" s="1034"/>
      <c r="L1365" s="1034"/>
      <c r="M1365" s="1034"/>
      <c r="N1365" s="1034"/>
      <c r="O1365" s="1034"/>
      <c r="P1365" s="1034"/>
      <c r="Q1365" s="1034"/>
      <c r="R1365" s="1034"/>
      <c r="S1365" s="1034"/>
      <c r="T1365" s="1034"/>
      <c r="U1365" s="1034"/>
      <c r="V1365" s="1034"/>
      <c r="W1365" s="1034"/>
      <c r="X1365" s="1034"/>
      <c r="Y1365" s="1034"/>
      <c r="Z1365" s="1034"/>
      <c r="AA1365" s="1034"/>
      <c r="AB1365" s="1034"/>
      <c r="AC1365" s="1034"/>
      <c r="AD1365" s="1034"/>
      <c r="AE1365" s="1034"/>
      <c r="AF1365" s="1034"/>
      <c r="AG1365" s="1034"/>
      <c r="AH1365" s="1034"/>
      <c r="AI1365" s="1034"/>
      <c r="AJ1365" s="1034"/>
      <c r="AK1365" s="1034"/>
      <c r="AL1365" s="1034"/>
      <c r="AM1365" s="1034"/>
      <c r="AN1365" s="1034"/>
      <c r="AO1365" s="1034"/>
      <c r="AP1365" s="1034"/>
      <c r="AQ1365" s="1034"/>
      <c r="AR1365" s="1034"/>
      <c r="AS1365" s="1034"/>
      <c r="AT1365" s="1034"/>
      <c r="AU1365" s="1034"/>
      <c r="AV1365" s="1034"/>
      <c r="AW1365" s="1034"/>
      <c r="AX1365" s="1034"/>
      <c r="AY1365" s="1034"/>
      <c r="AZ1365" s="1034"/>
      <c r="BA1365" s="1034"/>
      <c r="BB1365" s="1034"/>
      <c r="BC1365" s="1034"/>
      <c r="BD1365" s="1034"/>
      <c r="BE1365" s="1034"/>
      <c r="BF1365" s="1034"/>
      <c r="BG1365" s="1034"/>
      <c r="BH1365" s="1034"/>
    </row>
    <row r="1366" spans="1:60" s="2" customFormat="1">
      <c r="A1366" s="1148"/>
      <c r="B1366" s="1034"/>
      <c r="C1366" s="1034"/>
      <c r="D1366" s="1034"/>
      <c r="E1366" s="1034"/>
      <c r="F1366" s="1034"/>
      <c r="G1366" s="1034"/>
      <c r="H1366" s="1034"/>
      <c r="I1366" s="1034"/>
      <c r="J1366" s="1034"/>
      <c r="K1366" s="1034"/>
      <c r="L1366" s="1034"/>
      <c r="M1366" s="1034"/>
      <c r="N1366" s="1034"/>
      <c r="O1366" s="1034"/>
      <c r="P1366" s="1034"/>
      <c r="Q1366" s="1034"/>
      <c r="R1366" s="1034"/>
      <c r="S1366" s="1034"/>
      <c r="T1366" s="1034"/>
      <c r="U1366" s="1034"/>
      <c r="V1366" s="1034"/>
      <c r="W1366" s="1034"/>
      <c r="X1366" s="1034"/>
      <c r="Y1366" s="1034"/>
      <c r="Z1366" s="1034"/>
      <c r="AA1366" s="1034"/>
      <c r="AB1366" s="1034"/>
      <c r="AC1366" s="1034"/>
      <c r="AD1366" s="1034"/>
      <c r="AE1366" s="1034"/>
      <c r="AF1366" s="1034"/>
      <c r="AG1366" s="1034"/>
      <c r="AH1366" s="1034"/>
      <c r="AI1366" s="1034"/>
      <c r="AJ1366" s="1034"/>
      <c r="AK1366" s="1034"/>
      <c r="AL1366" s="1034"/>
      <c r="AM1366" s="1034"/>
      <c r="AN1366" s="1034"/>
      <c r="AO1366" s="1034"/>
      <c r="AP1366" s="1034"/>
      <c r="AQ1366" s="1034"/>
      <c r="AR1366" s="1034"/>
      <c r="AS1366" s="1034"/>
      <c r="AT1366" s="1034"/>
      <c r="AU1366" s="1034"/>
      <c r="AV1366" s="1034"/>
      <c r="AW1366" s="1034"/>
      <c r="AX1366" s="1034"/>
      <c r="AY1366" s="1034"/>
      <c r="AZ1366" s="1034"/>
      <c r="BA1366" s="1034"/>
      <c r="BB1366" s="1034"/>
      <c r="BC1366" s="1034"/>
      <c r="BD1366" s="1034"/>
      <c r="BE1366" s="1034"/>
      <c r="BF1366" s="1034"/>
      <c r="BG1366" s="1034"/>
      <c r="BH1366" s="1034"/>
    </row>
    <row r="1367" spans="1:60" s="2" customFormat="1">
      <c r="A1367" s="1148"/>
      <c r="B1367" s="1034"/>
      <c r="C1367" s="1034"/>
      <c r="D1367" s="1034"/>
      <c r="E1367" s="1034"/>
      <c r="F1367" s="1034"/>
      <c r="G1367" s="1034"/>
      <c r="H1367" s="1034"/>
      <c r="I1367" s="1034"/>
      <c r="J1367" s="1034"/>
      <c r="K1367" s="1034"/>
      <c r="L1367" s="1034"/>
      <c r="M1367" s="1034"/>
      <c r="N1367" s="1034"/>
      <c r="O1367" s="1034"/>
      <c r="P1367" s="1034"/>
      <c r="Q1367" s="1034"/>
      <c r="R1367" s="1034"/>
      <c r="S1367" s="1034"/>
      <c r="T1367" s="1034"/>
      <c r="U1367" s="1034"/>
      <c r="V1367" s="1034"/>
      <c r="W1367" s="1034"/>
      <c r="X1367" s="1034"/>
      <c r="Y1367" s="1034"/>
      <c r="Z1367" s="1034"/>
      <c r="AA1367" s="1034"/>
      <c r="AB1367" s="1034"/>
      <c r="AC1367" s="1034"/>
      <c r="AD1367" s="1034"/>
      <c r="AE1367" s="1034"/>
      <c r="AF1367" s="1034"/>
      <c r="AG1367" s="1034"/>
      <c r="AH1367" s="1034"/>
      <c r="AI1367" s="1034"/>
      <c r="AJ1367" s="1034"/>
      <c r="AK1367" s="1034"/>
      <c r="AL1367" s="1034"/>
      <c r="AM1367" s="1034"/>
      <c r="AN1367" s="1034"/>
      <c r="AO1367" s="1034"/>
      <c r="AP1367" s="1034"/>
      <c r="AQ1367" s="1034"/>
      <c r="AR1367" s="1034"/>
      <c r="AS1367" s="1034"/>
      <c r="AT1367" s="1034"/>
      <c r="AU1367" s="1034"/>
      <c r="AV1367" s="1034"/>
      <c r="AW1367" s="1034"/>
      <c r="AX1367" s="1034"/>
      <c r="AY1367" s="1034"/>
      <c r="AZ1367" s="1034"/>
      <c r="BA1367" s="1034"/>
      <c r="BB1367" s="1034"/>
      <c r="BC1367" s="1034"/>
      <c r="BD1367" s="1034"/>
      <c r="BE1367" s="1034"/>
      <c r="BF1367" s="1034"/>
      <c r="BG1367" s="1034"/>
      <c r="BH1367" s="1034"/>
    </row>
    <row r="1368" spans="1:60" s="2" customFormat="1">
      <c r="A1368" s="1148"/>
      <c r="B1368" s="1034"/>
      <c r="C1368" s="1034"/>
      <c r="D1368" s="1034"/>
      <c r="E1368" s="1034"/>
      <c r="F1368" s="1034"/>
      <c r="G1368" s="1034"/>
      <c r="H1368" s="1034"/>
      <c r="I1368" s="1034"/>
      <c r="J1368" s="1034"/>
      <c r="K1368" s="1034"/>
      <c r="L1368" s="1034"/>
      <c r="M1368" s="1034"/>
      <c r="N1368" s="1034"/>
      <c r="O1368" s="1034"/>
      <c r="P1368" s="1034"/>
      <c r="Q1368" s="1034"/>
      <c r="R1368" s="1034"/>
      <c r="S1368" s="1034"/>
      <c r="T1368" s="1034"/>
      <c r="U1368" s="1034"/>
      <c r="V1368" s="1034"/>
      <c r="W1368" s="1034"/>
      <c r="X1368" s="1034"/>
      <c r="Y1368" s="1034"/>
      <c r="Z1368" s="1034"/>
      <c r="AA1368" s="1034"/>
      <c r="AB1368" s="1034"/>
      <c r="AC1368" s="1034"/>
      <c r="AD1368" s="1034"/>
      <c r="AE1368" s="1034"/>
      <c r="AF1368" s="1034"/>
      <c r="AG1368" s="1034"/>
      <c r="AH1368" s="1034"/>
      <c r="AI1368" s="1034"/>
      <c r="AJ1368" s="1034"/>
      <c r="AK1368" s="1034"/>
      <c r="AL1368" s="1034"/>
      <c r="AM1368" s="1034"/>
      <c r="AN1368" s="1034"/>
      <c r="AO1368" s="1034"/>
      <c r="AP1368" s="1034"/>
      <c r="AQ1368" s="1034"/>
      <c r="AR1368" s="1034"/>
      <c r="AS1368" s="1034"/>
      <c r="AT1368" s="1034"/>
      <c r="AU1368" s="1034"/>
      <c r="AV1368" s="1034"/>
      <c r="AW1368" s="1034"/>
      <c r="AX1368" s="1034"/>
      <c r="AY1368" s="1034"/>
      <c r="AZ1368" s="1034"/>
      <c r="BA1368" s="1034"/>
      <c r="BB1368" s="1034"/>
      <c r="BC1368" s="1034"/>
      <c r="BD1368" s="1034"/>
      <c r="BE1368" s="1034"/>
      <c r="BF1368" s="1034"/>
      <c r="BG1368" s="1034"/>
      <c r="BH1368" s="1034"/>
    </row>
    <row r="1369" spans="1:60" s="2" customFormat="1">
      <c r="A1369" s="1148"/>
      <c r="B1369" s="1034"/>
      <c r="C1369" s="1034"/>
      <c r="D1369" s="1034"/>
      <c r="E1369" s="1034"/>
      <c r="F1369" s="1034"/>
      <c r="G1369" s="1034"/>
      <c r="H1369" s="1034"/>
      <c r="I1369" s="1034"/>
      <c r="J1369" s="1034"/>
      <c r="K1369" s="1034"/>
      <c r="L1369" s="1034"/>
      <c r="M1369" s="1034"/>
      <c r="N1369" s="1034"/>
      <c r="O1369" s="1034"/>
      <c r="P1369" s="1034"/>
      <c r="Q1369" s="1034"/>
      <c r="R1369" s="1034"/>
      <c r="S1369" s="1034"/>
      <c r="T1369" s="1034"/>
      <c r="U1369" s="1034"/>
      <c r="V1369" s="1034"/>
      <c r="W1369" s="1034"/>
      <c r="X1369" s="1034"/>
      <c r="Y1369" s="1034"/>
      <c r="Z1369" s="1034"/>
      <c r="AA1369" s="1034"/>
      <c r="AB1369" s="1034"/>
      <c r="AC1369" s="1034"/>
      <c r="AD1369" s="1034"/>
      <c r="AE1369" s="1034"/>
      <c r="AF1369" s="1034"/>
      <c r="AG1369" s="1034"/>
      <c r="AH1369" s="1034"/>
      <c r="AI1369" s="1034"/>
      <c r="AJ1369" s="1034"/>
      <c r="AK1369" s="1034"/>
      <c r="AL1369" s="1034"/>
      <c r="AM1369" s="1034"/>
      <c r="AN1369" s="1034"/>
      <c r="AO1369" s="1034"/>
      <c r="AP1369" s="1034"/>
      <c r="AQ1369" s="1034"/>
      <c r="AR1369" s="1034"/>
      <c r="AS1369" s="1034"/>
      <c r="AT1369" s="1034"/>
      <c r="AU1369" s="1034"/>
      <c r="AV1369" s="1034"/>
      <c r="AW1369" s="1034"/>
      <c r="AX1369" s="1034"/>
      <c r="AY1369" s="1034"/>
      <c r="AZ1369" s="1034"/>
      <c r="BA1369" s="1034"/>
      <c r="BB1369" s="1034"/>
      <c r="BC1369" s="1034"/>
      <c r="BD1369" s="1034"/>
      <c r="BE1369" s="1034"/>
      <c r="BF1369" s="1034"/>
      <c r="BG1369" s="1034"/>
      <c r="BH1369" s="1034"/>
    </row>
    <row r="1370" spans="1:60" s="2" customFormat="1">
      <c r="A1370" s="1148"/>
      <c r="B1370" s="1034"/>
      <c r="C1370" s="1034"/>
      <c r="D1370" s="1034"/>
      <c r="E1370" s="1034"/>
      <c r="F1370" s="1034"/>
      <c r="G1370" s="1034"/>
      <c r="H1370" s="1034"/>
      <c r="I1370" s="1034"/>
      <c r="J1370" s="1034"/>
      <c r="K1370" s="1034"/>
      <c r="L1370" s="1034"/>
      <c r="M1370" s="1034"/>
      <c r="N1370" s="1034"/>
      <c r="O1370" s="1034"/>
      <c r="P1370" s="1034"/>
      <c r="Q1370" s="1034"/>
      <c r="R1370" s="1034"/>
      <c r="S1370" s="1034"/>
      <c r="T1370" s="1034"/>
      <c r="U1370" s="1034"/>
      <c r="V1370" s="1034"/>
      <c r="W1370" s="1034"/>
      <c r="X1370" s="1034"/>
      <c r="Y1370" s="1034"/>
      <c r="Z1370" s="1034"/>
      <c r="AA1370" s="1034"/>
      <c r="AB1370" s="1034"/>
      <c r="AC1370" s="1034"/>
      <c r="AD1370" s="1034"/>
      <c r="AE1370" s="1034"/>
      <c r="AF1370" s="1034"/>
      <c r="AG1370" s="1034"/>
      <c r="AH1370" s="1034"/>
      <c r="AI1370" s="1034"/>
      <c r="AJ1370" s="1034"/>
      <c r="AK1370" s="1034"/>
      <c r="AL1370" s="1034"/>
      <c r="AM1370" s="1034"/>
      <c r="AN1370" s="1034"/>
      <c r="AO1370" s="1034"/>
      <c r="AP1370" s="1034"/>
      <c r="AQ1370" s="1034"/>
      <c r="AR1370" s="1034"/>
      <c r="AS1370" s="1034"/>
      <c r="AT1370" s="1034"/>
      <c r="AU1370" s="1034"/>
      <c r="AV1370" s="1034"/>
      <c r="AW1370" s="1034"/>
      <c r="AX1370" s="1034"/>
      <c r="AY1370" s="1034"/>
      <c r="AZ1370" s="1034"/>
      <c r="BA1370" s="1034"/>
      <c r="BB1370" s="1034"/>
      <c r="BC1370" s="1034"/>
      <c r="BD1370" s="1034"/>
      <c r="BE1370" s="1034"/>
      <c r="BF1370" s="1034"/>
      <c r="BG1370" s="1034"/>
      <c r="BH1370" s="1034"/>
    </row>
    <row r="1371" spans="1:60" s="2" customFormat="1">
      <c r="A1371" s="1148"/>
      <c r="B1371" s="1034"/>
      <c r="C1371" s="1034"/>
      <c r="D1371" s="1034"/>
      <c r="E1371" s="1034"/>
      <c r="F1371" s="1034"/>
      <c r="G1371" s="1034"/>
      <c r="H1371" s="1034"/>
      <c r="I1371" s="1034"/>
      <c r="J1371" s="1034"/>
      <c r="K1371" s="1034"/>
      <c r="L1371" s="1034"/>
      <c r="M1371" s="1034"/>
      <c r="N1371" s="1034"/>
      <c r="O1371" s="1034"/>
      <c r="P1371" s="1034"/>
      <c r="Q1371" s="1034"/>
      <c r="R1371" s="1034"/>
      <c r="S1371" s="1034"/>
      <c r="T1371" s="1034"/>
      <c r="U1371" s="1034"/>
      <c r="V1371" s="1034"/>
      <c r="W1371" s="1034"/>
      <c r="X1371" s="1034"/>
      <c r="Y1371" s="1034"/>
      <c r="Z1371" s="1034"/>
      <c r="AA1371" s="1034"/>
      <c r="AB1371" s="1034"/>
      <c r="AC1371" s="1034"/>
      <c r="AD1371" s="1034"/>
      <c r="AE1371" s="1034"/>
      <c r="AF1371" s="1034"/>
      <c r="AG1371" s="1034"/>
      <c r="AH1371" s="1034"/>
      <c r="AI1371" s="1034"/>
      <c r="AJ1371" s="1034"/>
      <c r="AK1371" s="1034"/>
      <c r="AL1371" s="1034"/>
      <c r="AM1371" s="1034"/>
      <c r="AN1371" s="1034"/>
      <c r="AO1371" s="1034"/>
      <c r="AP1371" s="1034"/>
      <c r="AQ1371" s="1034"/>
      <c r="AR1371" s="1034"/>
      <c r="AS1371" s="1034"/>
      <c r="AT1371" s="1034"/>
      <c r="AU1371" s="1034"/>
      <c r="AV1371" s="1034"/>
      <c r="AW1371" s="1034"/>
      <c r="AX1371" s="1034"/>
      <c r="AY1371" s="1034"/>
      <c r="AZ1371" s="1034"/>
      <c r="BA1371" s="1034"/>
      <c r="BB1371" s="1034"/>
      <c r="BC1371" s="1034"/>
      <c r="BD1371" s="1034"/>
      <c r="BE1371" s="1034"/>
      <c r="BF1371" s="1034"/>
      <c r="BG1371" s="1034"/>
      <c r="BH1371" s="1034"/>
    </row>
    <row r="1372" spans="1:60" s="2" customFormat="1">
      <c r="A1372" s="1148"/>
      <c r="B1372" s="1034"/>
      <c r="C1372" s="1034"/>
      <c r="D1372" s="1034"/>
      <c r="E1372" s="1034"/>
      <c r="F1372" s="1034"/>
      <c r="G1372" s="1034"/>
      <c r="H1372" s="1034"/>
      <c r="I1372" s="1034"/>
      <c r="J1372" s="1034"/>
      <c r="K1372" s="1034"/>
      <c r="L1372" s="1034"/>
      <c r="M1372" s="1034"/>
      <c r="N1372" s="1034"/>
      <c r="O1372" s="1034"/>
      <c r="P1372" s="1034"/>
      <c r="Q1372" s="1034"/>
      <c r="R1372" s="1034"/>
      <c r="S1372" s="1034"/>
      <c r="T1372" s="1034"/>
      <c r="U1372" s="1034"/>
      <c r="V1372" s="1034"/>
      <c r="W1372" s="1034"/>
      <c r="X1372" s="1034"/>
      <c r="Y1372" s="1034"/>
      <c r="Z1372" s="1034"/>
      <c r="AA1372" s="1034"/>
      <c r="AB1372" s="1034"/>
      <c r="AC1372" s="1034"/>
      <c r="AD1372" s="1034"/>
      <c r="AE1372" s="1034"/>
      <c r="AF1372" s="1034"/>
      <c r="AG1372" s="1034"/>
      <c r="AH1372" s="1034"/>
      <c r="AI1372" s="1034"/>
      <c r="AJ1372" s="1034"/>
      <c r="AK1372" s="1034"/>
      <c r="AL1372" s="1034"/>
      <c r="AM1372" s="1034"/>
      <c r="AN1372" s="1034"/>
      <c r="AO1372" s="1034"/>
      <c r="AP1372" s="1034"/>
      <c r="AQ1372" s="1034"/>
      <c r="AR1372" s="1034"/>
      <c r="AS1372" s="1034"/>
      <c r="AT1372" s="1034"/>
      <c r="AU1372" s="1034"/>
      <c r="AV1372" s="1034"/>
      <c r="AW1372" s="1034"/>
      <c r="AX1372" s="1034"/>
      <c r="AY1372" s="1034"/>
      <c r="AZ1372" s="1034"/>
      <c r="BA1372" s="1034"/>
      <c r="BB1372" s="1034"/>
      <c r="BC1372" s="1034"/>
      <c r="BD1372" s="1034"/>
      <c r="BE1372" s="1034"/>
      <c r="BF1372" s="1034"/>
      <c r="BG1372" s="1034"/>
      <c r="BH1372" s="1034"/>
    </row>
    <row r="1373" spans="1:60" s="2" customFormat="1">
      <c r="A1373" s="1148"/>
      <c r="B1373" s="1034"/>
      <c r="C1373" s="1034"/>
      <c r="D1373" s="1034"/>
      <c r="E1373" s="1034"/>
      <c r="F1373" s="1034"/>
      <c r="G1373" s="1034"/>
      <c r="H1373" s="1034"/>
      <c r="I1373" s="1034"/>
      <c r="J1373" s="1034"/>
      <c r="K1373" s="1034"/>
      <c r="L1373" s="1034"/>
      <c r="M1373" s="1034"/>
      <c r="N1373" s="1034"/>
      <c r="O1373" s="1034"/>
      <c r="P1373" s="1034"/>
      <c r="Q1373" s="1034"/>
      <c r="R1373" s="1034"/>
      <c r="S1373" s="1034"/>
      <c r="T1373" s="1034"/>
      <c r="U1373" s="1034"/>
      <c r="V1373" s="1034"/>
      <c r="W1373" s="1034"/>
      <c r="X1373" s="1034"/>
      <c r="Y1373" s="1034"/>
      <c r="Z1373" s="1034"/>
      <c r="AA1373" s="1034"/>
      <c r="AB1373" s="1034"/>
      <c r="AC1373" s="1034"/>
      <c r="AD1373" s="1034"/>
      <c r="AE1373" s="1034"/>
      <c r="AF1373" s="1034"/>
      <c r="AG1373" s="1034"/>
      <c r="AH1373" s="1034"/>
      <c r="AI1373" s="1034"/>
      <c r="AJ1373" s="1034"/>
      <c r="AK1373" s="1034"/>
      <c r="AL1373" s="1034"/>
      <c r="AM1373" s="1034"/>
      <c r="AN1373" s="1034"/>
      <c r="AO1373" s="1034"/>
      <c r="AP1373" s="1034"/>
      <c r="AQ1373" s="1034"/>
      <c r="AR1373" s="1034"/>
      <c r="AS1373" s="1034"/>
      <c r="AT1373" s="1034"/>
      <c r="AU1373" s="1034"/>
      <c r="AV1373" s="1034"/>
      <c r="AW1373" s="1034"/>
      <c r="AX1373" s="1034"/>
      <c r="AY1373" s="1034"/>
      <c r="AZ1373" s="1034"/>
      <c r="BA1373" s="1034"/>
      <c r="BB1373" s="1034"/>
      <c r="BC1373" s="1034"/>
      <c r="BD1373" s="1034"/>
      <c r="BE1373" s="1034"/>
      <c r="BF1373" s="1034"/>
      <c r="BG1373" s="1034"/>
      <c r="BH1373" s="1034"/>
    </row>
    <row r="1374" spans="1:60" s="2" customFormat="1">
      <c r="A1374" s="1148"/>
      <c r="B1374" s="1034"/>
      <c r="C1374" s="1034"/>
      <c r="D1374" s="1034"/>
      <c r="E1374" s="1034"/>
      <c r="F1374" s="1034"/>
      <c r="G1374" s="1034"/>
      <c r="H1374" s="1034"/>
      <c r="I1374" s="1034"/>
      <c r="J1374" s="1034"/>
      <c r="K1374" s="1034"/>
      <c r="L1374" s="1034"/>
      <c r="M1374" s="1034"/>
      <c r="N1374" s="1034"/>
      <c r="O1374" s="1034"/>
      <c r="P1374" s="1034"/>
      <c r="Q1374" s="1034"/>
      <c r="R1374" s="1034"/>
      <c r="S1374" s="1034"/>
      <c r="T1374" s="1034"/>
      <c r="U1374" s="1034"/>
      <c r="V1374" s="1034"/>
      <c r="W1374" s="1034"/>
      <c r="X1374" s="1034"/>
      <c r="Y1374" s="1034"/>
      <c r="Z1374" s="1034"/>
      <c r="AA1374" s="1034"/>
      <c r="AB1374" s="1034"/>
      <c r="AC1374" s="1034"/>
      <c r="AD1374" s="1034"/>
      <c r="AE1374" s="1034"/>
      <c r="AF1374" s="1034"/>
      <c r="AG1374" s="1034"/>
      <c r="AH1374" s="1034"/>
      <c r="AI1374" s="1034"/>
      <c r="AJ1374" s="1034"/>
      <c r="AK1374" s="1034"/>
      <c r="AL1374" s="1034"/>
      <c r="AM1374" s="1034"/>
      <c r="AN1374" s="1034"/>
      <c r="AO1374" s="1034"/>
      <c r="AP1374" s="1034"/>
      <c r="AQ1374" s="1034"/>
      <c r="AR1374" s="1034"/>
      <c r="AS1374" s="1034"/>
      <c r="AT1374" s="1034"/>
      <c r="AU1374" s="1034"/>
      <c r="AV1374" s="1034"/>
      <c r="AW1374" s="1034"/>
      <c r="AX1374" s="1034"/>
      <c r="AY1374" s="1034"/>
      <c r="AZ1374" s="1034"/>
      <c r="BA1374" s="1034"/>
      <c r="BB1374" s="1034"/>
      <c r="BC1374" s="1034"/>
      <c r="BD1374" s="1034"/>
      <c r="BE1374" s="1034"/>
      <c r="BF1374" s="1034"/>
      <c r="BG1374" s="1034"/>
      <c r="BH1374" s="1034"/>
    </row>
    <row r="1375" spans="1:60" s="2" customFormat="1">
      <c r="A1375" s="1148"/>
      <c r="B1375" s="1034"/>
      <c r="C1375" s="1034"/>
      <c r="D1375" s="1034"/>
      <c r="E1375" s="1034"/>
      <c r="F1375" s="1034"/>
      <c r="G1375" s="1034"/>
      <c r="H1375" s="1034"/>
      <c r="I1375" s="1034"/>
      <c r="J1375" s="1034"/>
      <c r="K1375" s="1034"/>
      <c r="L1375" s="1034"/>
      <c r="M1375" s="1034"/>
      <c r="N1375" s="1034"/>
      <c r="O1375" s="1034"/>
      <c r="P1375" s="1034"/>
      <c r="Q1375" s="1034"/>
      <c r="R1375" s="1034"/>
      <c r="S1375" s="1034"/>
      <c r="T1375" s="1034"/>
      <c r="U1375" s="1034"/>
      <c r="V1375" s="1034"/>
      <c r="W1375" s="1034"/>
      <c r="X1375" s="1034"/>
      <c r="Y1375" s="1034"/>
      <c r="Z1375" s="1034"/>
      <c r="AA1375" s="1034"/>
      <c r="AB1375" s="1034"/>
      <c r="AC1375" s="1034"/>
      <c r="AD1375" s="1034"/>
      <c r="AE1375" s="1034"/>
      <c r="AF1375" s="1034"/>
      <c r="AG1375" s="1034"/>
      <c r="AH1375" s="1034"/>
      <c r="AI1375" s="1034"/>
      <c r="AJ1375" s="1034"/>
      <c r="AK1375" s="1034"/>
      <c r="AL1375" s="1034"/>
      <c r="AM1375" s="1034"/>
      <c r="AN1375" s="1034"/>
      <c r="AO1375" s="1034"/>
      <c r="AP1375" s="1034"/>
      <c r="AQ1375" s="1034"/>
      <c r="AR1375" s="1034"/>
      <c r="AS1375" s="1034"/>
      <c r="AT1375" s="1034"/>
      <c r="AU1375" s="1034"/>
      <c r="AV1375" s="1034"/>
      <c r="AW1375" s="1034"/>
      <c r="AX1375" s="1034"/>
      <c r="AY1375" s="1034"/>
      <c r="AZ1375" s="1034"/>
      <c r="BA1375" s="1034"/>
      <c r="BB1375" s="1034"/>
      <c r="BC1375" s="1034"/>
      <c r="BD1375" s="1034"/>
      <c r="BE1375" s="1034"/>
      <c r="BF1375" s="1034"/>
      <c r="BG1375" s="1034"/>
      <c r="BH1375" s="1034"/>
    </row>
    <row r="1376" spans="1:60" s="2" customFormat="1">
      <c r="A1376" s="1148"/>
      <c r="B1376" s="1034"/>
      <c r="C1376" s="1034"/>
      <c r="D1376" s="1034"/>
      <c r="E1376" s="1034"/>
      <c r="F1376" s="1034"/>
      <c r="G1376" s="1034"/>
      <c r="H1376" s="1034"/>
      <c r="I1376" s="1034"/>
      <c r="J1376" s="1034"/>
      <c r="K1376" s="1034"/>
      <c r="L1376" s="1034"/>
      <c r="M1376" s="1034"/>
      <c r="N1376" s="1034"/>
      <c r="O1376" s="1034"/>
      <c r="P1376" s="1034"/>
      <c r="Q1376" s="1034"/>
      <c r="R1376" s="1034"/>
      <c r="S1376" s="1034"/>
      <c r="T1376" s="1034"/>
      <c r="U1376" s="1034"/>
      <c r="V1376" s="1034"/>
      <c r="W1376" s="1034"/>
      <c r="X1376" s="1034"/>
      <c r="Y1376" s="1034"/>
      <c r="Z1376" s="1034"/>
      <c r="AA1376" s="1034"/>
      <c r="AB1376" s="1034"/>
      <c r="AC1376" s="1034"/>
      <c r="AD1376" s="1034"/>
      <c r="AE1376" s="1034"/>
      <c r="AF1376" s="1034"/>
      <c r="AG1376" s="1034"/>
      <c r="AH1376" s="1034"/>
      <c r="AI1376" s="1034"/>
      <c r="AJ1376" s="1034"/>
      <c r="AK1376" s="1034"/>
      <c r="AL1376" s="1034"/>
      <c r="AM1376" s="1034"/>
      <c r="AN1376" s="1034"/>
      <c r="AO1376" s="1034"/>
      <c r="AP1376" s="1034"/>
      <c r="AQ1376" s="1034"/>
      <c r="AR1376" s="1034"/>
      <c r="AS1376" s="1034"/>
      <c r="AT1376" s="1034"/>
      <c r="AU1376" s="1034"/>
      <c r="AV1376" s="1034"/>
      <c r="AW1376" s="1034"/>
      <c r="AX1376" s="1034"/>
      <c r="AY1376" s="1034"/>
      <c r="AZ1376" s="1034"/>
      <c r="BA1376" s="1034"/>
      <c r="BB1376" s="1034"/>
      <c r="BC1376" s="1034"/>
      <c r="BD1376" s="1034"/>
      <c r="BE1376" s="1034"/>
      <c r="BF1376" s="1034"/>
      <c r="BG1376" s="1034"/>
      <c r="BH1376" s="1034"/>
    </row>
    <row r="1377" spans="1:60" s="2" customFormat="1">
      <c r="A1377" s="1148"/>
      <c r="B1377" s="1034"/>
      <c r="C1377" s="1034"/>
      <c r="D1377" s="1034"/>
      <c r="E1377" s="1034"/>
      <c r="F1377" s="1034"/>
      <c r="G1377" s="1034"/>
      <c r="H1377" s="1034"/>
      <c r="I1377" s="1034"/>
      <c r="J1377" s="1034"/>
      <c r="K1377" s="1034"/>
      <c r="L1377" s="1034"/>
      <c r="M1377" s="1034"/>
      <c r="N1377" s="1034"/>
      <c r="O1377" s="1034"/>
      <c r="P1377" s="1034"/>
      <c r="Q1377" s="1034"/>
      <c r="R1377" s="1034"/>
      <c r="S1377" s="1034"/>
      <c r="T1377" s="1034"/>
      <c r="U1377" s="1034"/>
      <c r="V1377" s="1034"/>
      <c r="W1377" s="1034"/>
      <c r="X1377" s="1034"/>
      <c r="Y1377" s="1034"/>
      <c r="Z1377" s="1034"/>
      <c r="AA1377" s="1034"/>
      <c r="AB1377" s="1034"/>
      <c r="AC1377" s="1034"/>
      <c r="AD1377" s="1034"/>
      <c r="AE1377" s="1034"/>
      <c r="AF1377" s="1034"/>
      <c r="AG1377" s="1034"/>
      <c r="AH1377" s="1034"/>
      <c r="AI1377" s="1034"/>
      <c r="AJ1377" s="1034"/>
      <c r="AK1377" s="1034"/>
      <c r="AL1377" s="1034"/>
      <c r="AM1377" s="1034"/>
      <c r="AN1377" s="1034"/>
      <c r="AO1377" s="1034"/>
      <c r="AP1377" s="1034"/>
      <c r="AQ1377" s="1034"/>
      <c r="AR1377" s="1034"/>
      <c r="AS1377" s="1034"/>
      <c r="AT1377" s="1034"/>
      <c r="AU1377" s="1034"/>
      <c r="AV1377" s="1034"/>
      <c r="AW1377" s="1034"/>
      <c r="AX1377" s="1034"/>
      <c r="AY1377" s="1034"/>
      <c r="AZ1377" s="1034"/>
      <c r="BA1377" s="1034"/>
      <c r="BB1377" s="1034"/>
      <c r="BC1377" s="1034"/>
      <c r="BD1377" s="1034"/>
      <c r="BE1377" s="1034"/>
      <c r="BF1377" s="1034"/>
      <c r="BG1377" s="1034"/>
      <c r="BH1377" s="1034"/>
    </row>
    <row r="1378" spans="1:60" s="2" customFormat="1">
      <c r="A1378" s="1148"/>
      <c r="B1378" s="1034"/>
      <c r="C1378" s="1034"/>
      <c r="D1378" s="1034"/>
      <c r="E1378" s="1034"/>
      <c r="F1378" s="1034"/>
      <c r="G1378" s="1034"/>
      <c r="H1378" s="1034"/>
      <c r="I1378" s="1034"/>
      <c r="J1378" s="1034"/>
      <c r="K1378" s="1034"/>
      <c r="L1378" s="1034"/>
      <c r="M1378" s="1034"/>
      <c r="N1378" s="1034"/>
      <c r="O1378" s="1034"/>
      <c r="P1378" s="1034"/>
      <c r="Q1378" s="1034"/>
      <c r="R1378" s="1034"/>
      <c r="S1378" s="1034"/>
      <c r="T1378" s="1034"/>
      <c r="U1378" s="1034"/>
      <c r="V1378" s="1034"/>
      <c r="W1378" s="1034"/>
      <c r="X1378" s="1034"/>
      <c r="Y1378" s="1034"/>
      <c r="Z1378" s="1034"/>
      <c r="AA1378" s="1034"/>
      <c r="AB1378" s="1034"/>
      <c r="AC1378" s="1034"/>
      <c r="AD1378" s="1034"/>
      <c r="AE1378" s="1034"/>
      <c r="AF1378" s="1034"/>
      <c r="AG1378" s="1034"/>
      <c r="AH1378" s="1034"/>
      <c r="AI1378" s="1034"/>
      <c r="AJ1378" s="1034"/>
      <c r="AK1378" s="1034"/>
      <c r="AL1378" s="1034"/>
      <c r="AM1378" s="1034"/>
      <c r="AN1378" s="1034"/>
      <c r="AO1378" s="1034"/>
      <c r="AP1378" s="1034"/>
      <c r="AQ1378" s="1034"/>
      <c r="AR1378" s="1034"/>
      <c r="AS1378" s="1034"/>
      <c r="AT1378" s="1034"/>
      <c r="AU1378" s="1034"/>
      <c r="AV1378" s="1034"/>
      <c r="AW1378" s="1034"/>
      <c r="AX1378" s="1034"/>
      <c r="AY1378" s="1034"/>
      <c r="AZ1378" s="1034"/>
      <c r="BA1378" s="1034"/>
      <c r="BB1378" s="1034"/>
      <c r="BC1378" s="1034"/>
      <c r="BD1378" s="1034"/>
      <c r="BE1378" s="1034"/>
      <c r="BF1378" s="1034"/>
      <c r="BG1378" s="1034"/>
      <c r="BH1378" s="1034"/>
    </row>
    <row r="1379" spans="1:60" s="2" customFormat="1">
      <c r="A1379" s="1148"/>
      <c r="B1379" s="1034"/>
      <c r="C1379" s="1034"/>
      <c r="D1379" s="1034"/>
      <c r="E1379" s="1034"/>
      <c r="F1379" s="1034"/>
      <c r="G1379" s="1034"/>
      <c r="H1379" s="1034"/>
      <c r="I1379" s="1034"/>
      <c r="J1379" s="1034"/>
      <c r="K1379" s="1034"/>
      <c r="L1379" s="1034"/>
      <c r="M1379" s="1034"/>
      <c r="N1379" s="1034"/>
      <c r="O1379" s="1034"/>
      <c r="P1379" s="1034"/>
      <c r="Q1379" s="1034"/>
      <c r="R1379" s="1034"/>
      <c r="S1379" s="1034"/>
      <c r="T1379" s="1034"/>
      <c r="U1379" s="1034"/>
      <c r="V1379" s="1034"/>
      <c r="W1379" s="1034"/>
      <c r="X1379" s="1034"/>
      <c r="Y1379" s="1034"/>
      <c r="Z1379" s="1034"/>
      <c r="AA1379" s="1034"/>
      <c r="AB1379" s="1034"/>
      <c r="AC1379" s="1034"/>
      <c r="AD1379" s="1034"/>
      <c r="AE1379" s="1034"/>
      <c r="AF1379" s="1034"/>
      <c r="AG1379" s="1034"/>
      <c r="AH1379" s="1034"/>
      <c r="AI1379" s="1034"/>
      <c r="AJ1379" s="1034"/>
      <c r="AK1379" s="1034"/>
      <c r="AL1379" s="1034"/>
      <c r="AM1379" s="1034"/>
      <c r="AN1379" s="1034"/>
      <c r="AO1379" s="1034"/>
      <c r="AP1379" s="1034"/>
      <c r="AQ1379" s="1034"/>
      <c r="AR1379" s="1034"/>
      <c r="AS1379" s="1034"/>
      <c r="AT1379" s="1034"/>
      <c r="AU1379" s="1034"/>
      <c r="AV1379" s="1034"/>
      <c r="AW1379" s="1034"/>
      <c r="AX1379" s="1034"/>
      <c r="AY1379" s="1034"/>
      <c r="AZ1379" s="1034"/>
      <c r="BA1379" s="1034"/>
      <c r="BB1379" s="1034"/>
      <c r="BC1379" s="1034"/>
      <c r="BD1379" s="1034"/>
      <c r="BE1379" s="1034"/>
      <c r="BF1379" s="1034"/>
      <c r="BG1379" s="1034"/>
      <c r="BH1379" s="1034"/>
    </row>
    <row r="1380" spans="1:60" s="2" customFormat="1">
      <c r="A1380" s="1148"/>
      <c r="B1380" s="1034"/>
      <c r="C1380" s="1034"/>
      <c r="D1380" s="1034"/>
      <c r="E1380" s="1034"/>
      <c r="F1380" s="1034"/>
      <c r="G1380" s="1034"/>
      <c r="H1380" s="1034"/>
      <c r="I1380" s="1034"/>
      <c r="J1380" s="1034"/>
      <c r="K1380" s="1034"/>
      <c r="L1380" s="1034"/>
      <c r="M1380" s="1034"/>
      <c r="N1380" s="1034"/>
      <c r="O1380" s="1034"/>
      <c r="P1380" s="1034"/>
      <c r="Q1380" s="1034"/>
      <c r="R1380" s="1034"/>
      <c r="S1380" s="1034"/>
      <c r="T1380" s="1034"/>
      <c r="U1380" s="1034"/>
      <c r="V1380" s="1034"/>
      <c r="W1380" s="1034"/>
      <c r="X1380" s="1034"/>
      <c r="Y1380" s="1034"/>
      <c r="Z1380" s="1034"/>
      <c r="AA1380" s="1034"/>
      <c r="AB1380" s="1034"/>
      <c r="AC1380" s="1034"/>
      <c r="AD1380" s="1034"/>
      <c r="AE1380" s="1034"/>
      <c r="AF1380" s="1034"/>
      <c r="AG1380" s="1034"/>
      <c r="AH1380" s="1034"/>
      <c r="AI1380" s="1034"/>
      <c r="AJ1380" s="1034"/>
      <c r="AK1380" s="1034"/>
      <c r="AL1380" s="1034"/>
      <c r="AM1380" s="1034"/>
      <c r="AN1380" s="1034"/>
      <c r="AO1380" s="1034"/>
      <c r="AP1380" s="1034"/>
      <c r="AQ1380" s="1034"/>
      <c r="AR1380" s="1034"/>
      <c r="AS1380" s="1034"/>
      <c r="AT1380" s="1034"/>
      <c r="AU1380" s="1034"/>
      <c r="AV1380" s="1034"/>
      <c r="AW1380" s="1034"/>
      <c r="AX1380" s="1034"/>
      <c r="AY1380" s="1034"/>
      <c r="AZ1380" s="1034"/>
      <c r="BA1380" s="1034"/>
      <c r="BB1380" s="1034"/>
      <c r="BC1380" s="1034"/>
      <c r="BD1380" s="1034"/>
      <c r="BE1380" s="1034"/>
      <c r="BF1380" s="1034"/>
      <c r="BG1380" s="1034"/>
      <c r="BH1380" s="1034"/>
    </row>
    <row r="1381" spans="1:60" s="2" customFormat="1">
      <c r="A1381" s="1148"/>
      <c r="B1381" s="1034"/>
      <c r="C1381" s="1034"/>
      <c r="D1381" s="1034"/>
      <c r="E1381" s="1034"/>
      <c r="F1381" s="1034"/>
      <c r="G1381" s="1034"/>
      <c r="H1381" s="1034"/>
      <c r="I1381" s="1034"/>
      <c r="J1381" s="1034"/>
      <c r="K1381" s="1034"/>
      <c r="L1381" s="1034"/>
      <c r="M1381" s="1034"/>
      <c r="N1381" s="1034"/>
      <c r="O1381" s="1034"/>
      <c r="P1381" s="1034"/>
      <c r="Q1381" s="1034"/>
      <c r="R1381" s="1034"/>
      <c r="S1381" s="1034"/>
      <c r="T1381" s="1034"/>
      <c r="U1381" s="1034"/>
      <c r="V1381" s="1034"/>
      <c r="W1381" s="1034"/>
      <c r="X1381" s="1034"/>
      <c r="Y1381" s="1034"/>
      <c r="Z1381" s="1034"/>
      <c r="AA1381" s="1034"/>
      <c r="AB1381" s="1034"/>
      <c r="AC1381" s="1034"/>
      <c r="AD1381" s="1034"/>
      <c r="AE1381" s="1034"/>
      <c r="AF1381" s="1034"/>
      <c r="AG1381" s="1034"/>
      <c r="AH1381" s="1034"/>
      <c r="AI1381" s="1034"/>
      <c r="AJ1381" s="1034"/>
      <c r="AK1381" s="1034"/>
      <c r="AL1381" s="1034"/>
      <c r="AM1381" s="1034"/>
      <c r="AN1381" s="1034"/>
      <c r="AO1381" s="1034"/>
      <c r="AP1381" s="1034"/>
      <c r="AQ1381" s="1034"/>
      <c r="AR1381" s="1034"/>
      <c r="AS1381" s="1034"/>
      <c r="AT1381" s="1034"/>
      <c r="AU1381" s="1034"/>
      <c r="AV1381" s="1034"/>
      <c r="AW1381" s="1034"/>
      <c r="AX1381" s="1034"/>
      <c r="AY1381" s="1034"/>
      <c r="AZ1381" s="1034"/>
      <c r="BA1381" s="1034"/>
      <c r="BB1381" s="1034"/>
      <c r="BC1381" s="1034"/>
      <c r="BD1381" s="1034"/>
      <c r="BE1381" s="1034"/>
      <c r="BF1381" s="1034"/>
      <c r="BG1381" s="1034"/>
      <c r="BH1381" s="1034"/>
    </row>
    <row r="1382" spans="1:60" s="2" customFormat="1">
      <c r="A1382" s="1148"/>
      <c r="B1382" s="1034"/>
      <c r="C1382" s="1034"/>
      <c r="D1382" s="1034"/>
      <c r="E1382" s="1034"/>
      <c r="F1382" s="1034"/>
      <c r="G1382" s="1034"/>
      <c r="H1382" s="1034"/>
      <c r="I1382" s="1034"/>
      <c r="J1382" s="1034"/>
      <c r="K1382" s="1034"/>
      <c r="L1382" s="1034"/>
      <c r="M1382" s="1034"/>
      <c r="N1382" s="1034"/>
      <c r="O1382" s="1034"/>
      <c r="P1382" s="1034"/>
      <c r="Q1382" s="1034"/>
      <c r="R1382" s="1034"/>
      <c r="S1382" s="1034"/>
      <c r="T1382" s="1034"/>
      <c r="U1382" s="1034"/>
      <c r="V1382" s="1034"/>
      <c r="W1382" s="1034"/>
      <c r="X1382" s="1034"/>
      <c r="Y1382" s="1034"/>
      <c r="Z1382" s="1034"/>
      <c r="AA1382" s="1034"/>
      <c r="AB1382" s="1034"/>
      <c r="AC1382" s="1034"/>
      <c r="AD1382" s="1034"/>
      <c r="AE1382" s="1034"/>
      <c r="AF1382" s="1034"/>
      <c r="AG1382" s="1034"/>
      <c r="AH1382" s="1034"/>
      <c r="AI1382" s="1034"/>
      <c r="AJ1382" s="1034"/>
      <c r="AK1382" s="1034"/>
      <c r="AL1382" s="1034"/>
      <c r="AM1382" s="1034"/>
      <c r="AN1382" s="1034"/>
      <c r="AO1382" s="1034"/>
      <c r="AP1382" s="1034"/>
      <c r="AQ1382" s="1034"/>
      <c r="AR1382" s="1034"/>
      <c r="AS1382" s="1034"/>
      <c r="AT1382" s="1034"/>
      <c r="AU1382" s="1034"/>
      <c r="AV1382" s="1034"/>
      <c r="AW1382" s="1034"/>
      <c r="AX1382" s="1034"/>
      <c r="AY1382" s="1034"/>
      <c r="AZ1382" s="1034"/>
      <c r="BA1382" s="1034"/>
      <c r="BB1382" s="1034"/>
      <c r="BC1382" s="1034"/>
      <c r="BD1382" s="1034"/>
      <c r="BE1382" s="1034"/>
      <c r="BF1382" s="1034"/>
      <c r="BG1382" s="1034"/>
      <c r="BH1382" s="1034"/>
    </row>
    <row r="1383" spans="1:60" s="2" customFormat="1">
      <c r="A1383" s="1148"/>
      <c r="B1383" s="1034"/>
      <c r="C1383" s="1034"/>
      <c r="D1383" s="1034"/>
      <c r="E1383" s="1034"/>
      <c r="F1383" s="1034"/>
      <c r="G1383" s="1034"/>
      <c r="H1383" s="1034"/>
      <c r="I1383" s="1034"/>
      <c r="J1383" s="1034"/>
      <c r="K1383" s="1034"/>
      <c r="L1383" s="1034"/>
      <c r="M1383" s="1034"/>
      <c r="N1383" s="1034"/>
      <c r="O1383" s="1034"/>
      <c r="P1383" s="1034"/>
      <c r="Q1383" s="1034"/>
      <c r="R1383" s="1034"/>
      <c r="S1383" s="1034"/>
      <c r="T1383" s="1034"/>
      <c r="U1383" s="1034"/>
      <c r="V1383" s="1034"/>
      <c r="W1383" s="1034"/>
      <c r="X1383" s="1034"/>
      <c r="Y1383" s="1034"/>
      <c r="Z1383" s="1034"/>
      <c r="AA1383" s="1034"/>
      <c r="AB1383" s="1034"/>
      <c r="AC1383" s="1034"/>
      <c r="AD1383" s="1034"/>
      <c r="AE1383" s="1034"/>
      <c r="AF1383" s="1034"/>
      <c r="AG1383" s="1034"/>
      <c r="AH1383" s="1034"/>
      <c r="AI1383" s="1034"/>
      <c r="AJ1383" s="1034"/>
      <c r="AK1383" s="1034"/>
      <c r="AL1383" s="1034"/>
      <c r="AM1383" s="1034"/>
      <c r="AN1383" s="1034"/>
      <c r="AO1383" s="1034"/>
      <c r="AP1383" s="1034"/>
      <c r="AQ1383" s="1034"/>
      <c r="AR1383" s="1034"/>
      <c r="AS1383" s="1034"/>
      <c r="AT1383" s="1034"/>
      <c r="AU1383" s="1034"/>
      <c r="AV1383" s="1034"/>
      <c r="AW1383" s="1034"/>
      <c r="AX1383" s="1034"/>
      <c r="AY1383" s="1034"/>
      <c r="AZ1383" s="1034"/>
      <c r="BA1383" s="1034"/>
      <c r="BB1383" s="1034"/>
      <c r="BC1383" s="1034"/>
      <c r="BD1383" s="1034"/>
      <c r="BE1383" s="1034"/>
      <c r="BF1383" s="1034"/>
      <c r="BG1383" s="1034"/>
      <c r="BH1383" s="1034"/>
    </row>
    <row r="1384" spans="1:60" s="2" customFormat="1">
      <c r="A1384" s="1148"/>
      <c r="B1384" s="1034"/>
      <c r="C1384" s="1034"/>
      <c r="D1384" s="1034"/>
      <c r="E1384" s="1034"/>
      <c r="F1384" s="1034"/>
      <c r="G1384" s="1034"/>
      <c r="H1384" s="1034"/>
      <c r="I1384" s="1034"/>
      <c r="J1384" s="1034"/>
      <c r="K1384" s="1034"/>
      <c r="L1384" s="1034"/>
      <c r="M1384" s="1034"/>
      <c r="N1384" s="1034"/>
      <c r="O1384" s="1034"/>
      <c r="P1384" s="1034"/>
      <c r="Q1384" s="1034"/>
      <c r="R1384" s="1034"/>
      <c r="S1384" s="1034"/>
      <c r="T1384" s="1034"/>
      <c r="U1384" s="1034"/>
      <c r="V1384" s="1034"/>
      <c r="W1384" s="1034"/>
      <c r="X1384" s="1034"/>
      <c r="Y1384" s="1034"/>
      <c r="Z1384" s="1034"/>
      <c r="AA1384" s="1034"/>
      <c r="AB1384" s="1034"/>
      <c r="AC1384" s="1034"/>
      <c r="AD1384" s="1034"/>
      <c r="AE1384" s="1034"/>
      <c r="AF1384" s="1034"/>
      <c r="AG1384" s="1034"/>
      <c r="AH1384" s="1034"/>
      <c r="AI1384" s="1034"/>
      <c r="AJ1384" s="1034"/>
      <c r="AK1384" s="1034"/>
      <c r="AL1384" s="1034"/>
      <c r="AM1384" s="1034"/>
      <c r="AN1384" s="1034"/>
      <c r="AO1384" s="1034"/>
      <c r="AP1384" s="1034"/>
      <c r="AQ1384" s="1034"/>
      <c r="AR1384" s="1034"/>
      <c r="AS1384" s="1034"/>
      <c r="AT1384" s="1034"/>
      <c r="AU1384" s="1034"/>
      <c r="AV1384" s="1034"/>
      <c r="AW1384" s="1034"/>
      <c r="AX1384" s="1034"/>
      <c r="AY1384" s="1034"/>
      <c r="AZ1384" s="1034"/>
      <c r="BA1384" s="1034"/>
      <c r="BB1384" s="1034"/>
      <c r="BC1384" s="1034"/>
      <c r="BD1384" s="1034"/>
      <c r="BE1384" s="1034"/>
      <c r="BF1384" s="1034"/>
      <c r="BG1384" s="1034"/>
      <c r="BH1384" s="1034"/>
    </row>
    <row r="1385" spans="1:60" s="2" customFormat="1">
      <c r="A1385" s="1148"/>
      <c r="B1385" s="1034"/>
      <c r="C1385" s="1034"/>
      <c r="D1385" s="1034"/>
      <c r="E1385" s="1034"/>
      <c r="F1385" s="1034"/>
      <c r="G1385" s="1034"/>
      <c r="H1385" s="1034"/>
      <c r="I1385" s="1034"/>
      <c r="J1385" s="1034"/>
      <c r="K1385" s="1034"/>
      <c r="L1385" s="1034"/>
      <c r="M1385" s="1034"/>
      <c r="N1385" s="1034"/>
      <c r="O1385" s="1034"/>
      <c r="P1385" s="1034"/>
      <c r="Q1385" s="1034"/>
      <c r="R1385" s="1034"/>
      <c r="S1385" s="1034"/>
      <c r="T1385" s="1034"/>
      <c r="U1385" s="1034"/>
      <c r="V1385" s="1034"/>
      <c r="W1385" s="1034"/>
      <c r="X1385" s="1034"/>
      <c r="Y1385" s="1034"/>
      <c r="Z1385" s="1034"/>
      <c r="AA1385" s="1034"/>
      <c r="AB1385" s="1034"/>
      <c r="AC1385" s="1034"/>
      <c r="AD1385" s="1034"/>
      <c r="AE1385" s="1034"/>
      <c r="AF1385" s="1034"/>
      <c r="AG1385" s="1034"/>
      <c r="AH1385" s="1034"/>
      <c r="AI1385" s="1034"/>
      <c r="AJ1385" s="1034"/>
      <c r="AK1385" s="1034"/>
      <c r="AL1385" s="1034"/>
      <c r="AM1385" s="1034"/>
      <c r="AN1385" s="1034"/>
      <c r="AO1385" s="1034"/>
      <c r="AP1385" s="1034"/>
      <c r="AQ1385" s="1034"/>
      <c r="AR1385" s="1034"/>
      <c r="AS1385" s="1034"/>
      <c r="AT1385" s="1034"/>
      <c r="AU1385" s="1034"/>
      <c r="AV1385" s="1034"/>
      <c r="AW1385" s="1034"/>
      <c r="AX1385" s="1034"/>
      <c r="AY1385" s="1034"/>
      <c r="AZ1385" s="1034"/>
      <c r="BA1385" s="1034"/>
      <c r="BB1385" s="1034"/>
      <c r="BC1385" s="1034"/>
      <c r="BD1385" s="1034"/>
      <c r="BE1385" s="1034"/>
      <c r="BF1385" s="1034"/>
      <c r="BG1385" s="1034"/>
      <c r="BH1385" s="1034"/>
    </row>
    <row r="1386" spans="1:60" s="2" customFormat="1">
      <c r="A1386" s="1148"/>
      <c r="B1386" s="1034"/>
      <c r="C1386" s="1034"/>
      <c r="D1386" s="1034"/>
      <c r="E1386" s="1034"/>
      <c r="F1386" s="1034"/>
      <c r="G1386" s="1034"/>
      <c r="H1386" s="1034"/>
      <c r="I1386" s="1034"/>
      <c r="J1386" s="1034"/>
      <c r="K1386" s="1034"/>
      <c r="L1386" s="1034"/>
      <c r="M1386" s="1034"/>
      <c r="N1386" s="1034"/>
      <c r="O1386" s="1034"/>
      <c r="P1386" s="1034"/>
      <c r="Q1386" s="1034"/>
      <c r="R1386" s="1034"/>
      <c r="S1386" s="1034"/>
      <c r="T1386" s="1034"/>
      <c r="U1386" s="1034"/>
      <c r="V1386" s="1034"/>
      <c r="W1386" s="1034"/>
      <c r="X1386" s="1034"/>
      <c r="Y1386" s="1034"/>
      <c r="Z1386" s="1034"/>
      <c r="AA1386" s="1034"/>
      <c r="AB1386" s="1034"/>
      <c r="AC1386" s="1034"/>
      <c r="AD1386" s="1034"/>
      <c r="AE1386" s="1034"/>
      <c r="AF1386" s="1034"/>
      <c r="AG1386" s="1034"/>
      <c r="AH1386" s="1034"/>
      <c r="AI1386" s="1034"/>
      <c r="AJ1386" s="1034"/>
      <c r="AK1386" s="1034"/>
      <c r="AL1386" s="1034"/>
      <c r="AM1386" s="1034"/>
      <c r="AN1386" s="1034"/>
      <c r="AO1386" s="1034"/>
      <c r="AP1386" s="1034"/>
      <c r="AQ1386" s="1034"/>
      <c r="AR1386" s="1034"/>
      <c r="AS1386" s="1034"/>
      <c r="AT1386" s="1034"/>
      <c r="AU1386" s="1034"/>
      <c r="AV1386" s="1034"/>
      <c r="AW1386" s="1034"/>
      <c r="AX1386" s="1034"/>
      <c r="AY1386" s="1034"/>
      <c r="AZ1386" s="1034"/>
      <c r="BA1386" s="1034"/>
      <c r="BB1386" s="1034"/>
      <c r="BC1386" s="1034"/>
      <c r="BD1386" s="1034"/>
      <c r="BE1386" s="1034"/>
      <c r="BF1386" s="1034"/>
      <c r="BG1386" s="1034"/>
      <c r="BH1386" s="1034"/>
    </row>
    <row r="1387" spans="1:60" s="2" customFormat="1">
      <c r="A1387" s="1148"/>
      <c r="B1387" s="1034"/>
      <c r="C1387" s="1034"/>
      <c r="D1387" s="1034"/>
      <c r="E1387" s="1034"/>
      <c r="F1387" s="1034"/>
      <c r="G1387" s="1034"/>
      <c r="H1387" s="1034"/>
      <c r="I1387" s="1034"/>
      <c r="J1387" s="1034"/>
      <c r="K1387" s="1034"/>
      <c r="L1387" s="1034"/>
      <c r="M1387" s="1034"/>
      <c r="N1387" s="1034"/>
      <c r="O1387" s="1034"/>
      <c r="P1387" s="1034"/>
      <c r="Q1387" s="1034"/>
      <c r="R1387" s="1034"/>
      <c r="S1387" s="1034"/>
      <c r="T1387" s="1034"/>
      <c r="U1387" s="1034"/>
      <c r="V1387" s="1034"/>
      <c r="W1387" s="1034"/>
      <c r="X1387" s="1034"/>
      <c r="Y1387" s="1034"/>
      <c r="Z1387" s="1034"/>
      <c r="AA1387" s="1034"/>
      <c r="AB1387" s="1034"/>
      <c r="AC1387" s="1034"/>
      <c r="AD1387" s="1034"/>
      <c r="AE1387" s="1034"/>
      <c r="AF1387" s="1034"/>
      <c r="AG1387" s="1034"/>
      <c r="AH1387" s="1034"/>
      <c r="AI1387" s="1034"/>
      <c r="AJ1387" s="1034"/>
      <c r="AK1387" s="1034"/>
      <c r="AL1387" s="1034"/>
      <c r="AM1387" s="1034"/>
      <c r="AN1387" s="1034"/>
      <c r="AO1387" s="1034"/>
      <c r="AP1387" s="1034"/>
      <c r="AQ1387" s="1034"/>
      <c r="AR1387" s="1034"/>
      <c r="AS1387" s="1034"/>
      <c r="AT1387" s="1034"/>
      <c r="AU1387" s="1034"/>
      <c r="AV1387" s="1034"/>
      <c r="AW1387" s="1034"/>
      <c r="AX1387" s="1034"/>
      <c r="AY1387" s="1034"/>
      <c r="AZ1387" s="1034"/>
      <c r="BA1387" s="1034"/>
      <c r="BB1387" s="1034"/>
      <c r="BC1387" s="1034"/>
      <c r="BD1387" s="1034"/>
      <c r="BE1387" s="1034"/>
      <c r="BF1387" s="1034"/>
      <c r="BG1387" s="1034"/>
      <c r="BH1387" s="1034"/>
    </row>
    <row r="1388" spans="1:60" s="2" customFormat="1">
      <c r="A1388" s="1148"/>
      <c r="B1388" s="1034"/>
      <c r="C1388" s="1034"/>
      <c r="D1388" s="1034"/>
      <c r="E1388" s="1034"/>
      <c r="F1388" s="1034"/>
      <c r="G1388" s="1034"/>
      <c r="H1388" s="1034"/>
      <c r="I1388" s="1034"/>
      <c r="J1388" s="1034"/>
      <c r="K1388" s="1034"/>
      <c r="L1388" s="1034"/>
      <c r="M1388" s="1034"/>
      <c r="N1388" s="1034"/>
      <c r="O1388" s="1034"/>
      <c r="P1388" s="1034"/>
      <c r="Q1388" s="1034"/>
      <c r="R1388" s="1034"/>
      <c r="S1388" s="1034"/>
      <c r="T1388" s="1034"/>
      <c r="U1388" s="1034"/>
      <c r="V1388" s="1034"/>
      <c r="W1388" s="1034"/>
      <c r="X1388" s="1034"/>
      <c r="Y1388" s="1034"/>
      <c r="Z1388" s="1034"/>
      <c r="AA1388" s="1034"/>
      <c r="AB1388" s="1034"/>
      <c r="AC1388" s="1034"/>
      <c r="AD1388" s="1034"/>
      <c r="AE1388" s="1034"/>
      <c r="AF1388" s="1034"/>
      <c r="AG1388" s="1034"/>
      <c r="AH1388" s="1034"/>
      <c r="AI1388" s="1034"/>
      <c r="AJ1388" s="1034"/>
      <c r="AK1388" s="1034"/>
      <c r="AL1388" s="1034"/>
      <c r="AM1388" s="1034"/>
      <c r="AN1388" s="1034"/>
      <c r="AO1388" s="1034"/>
      <c r="AP1388" s="1034"/>
      <c r="AQ1388" s="1034"/>
      <c r="AR1388" s="1034"/>
      <c r="AS1388" s="1034"/>
      <c r="AT1388" s="1034"/>
      <c r="AU1388" s="1034"/>
      <c r="AV1388" s="1034"/>
      <c r="AW1388" s="1034"/>
      <c r="AX1388" s="1034"/>
      <c r="AY1388" s="1034"/>
      <c r="AZ1388" s="1034"/>
      <c r="BA1388" s="1034"/>
      <c r="BB1388" s="1034"/>
      <c r="BC1388" s="1034"/>
      <c r="BD1388" s="1034"/>
      <c r="BE1388" s="1034"/>
      <c r="BF1388" s="1034"/>
      <c r="BG1388" s="1034"/>
      <c r="BH1388" s="1034"/>
    </row>
    <row r="1389" spans="1:60" s="2" customFormat="1">
      <c r="A1389" s="1148"/>
      <c r="B1389" s="1034"/>
      <c r="C1389" s="1034"/>
      <c r="D1389" s="1034"/>
      <c r="E1389" s="1034"/>
      <c r="F1389" s="1034"/>
      <c r="G1389" s="1034"/>
      <c r="H1389" s="1034"/>
      <c r="I1389" s="1034"/>
      <c r="J1389" s="1034"/>
      <c r="K1389" s="1034"/>
      <c r="L1389" s="1034"/>
      <c r="M1389" s="1034"/>
      <c r="N1389" s="1034"/>
      <c r="O1389" s="1034"/>
      <c r="P1389" s="1034"/>
      <c r="Q1389" s="1034"/>
      <c r="R1389" s="1034"/>
      <c r="S1389" s="1034"/>
      <c r="T1389" s="1034"/>
      <c r="U1389" s="1034"/>
      <c r="V1389" s="1034"/>
      <c r="W1389" s="1034"/>
      <c r="X1389" s="1034"/>
      <c r="Y1389" s="1034"/>
      <c r="Z1389" s="1034"/>
      <c r="AA1389" s="1034"/>
      <c r="AB1389" s="1034"/>
      <c r="AC1389" s="1034"/>
      <c r="AD1389" s="1034"/>
      <c r="AE1389" s="1034"/>
      <c r="AF1389" s="1034"/>
      <c r="AG1389" s="1034"/>
      <c r="AH1389" s="1034"/>
      <c r="AI1389" s="1034"/>
      <c r="AJ1389" s="1034"/>
      <c r="AK1389" s="1034"/>
      <c r="AL1389" s="1034"/>
      <c r="AM1389" s="1034"/>
      <c r="AN1389" s="1034"/>
      <c r="AO1389" s="1034"/>
      <c r="AP1389" s="1034"/>
      <c r="AQ1389" s="1034"/>
      <c r="AR1389" s="1034"/>
      <c r="AS1389" s="1034"/>
      <c r="AT1389" s="1034"/>
      <c r="AU1389" s="1034"/>
      <c r="AV1389" s="1034"/>
      <c r="AW1389" s="1034"/>
      <c r="AX1389" s="1034"/>
      <c r="AY1389" s="1034"/>
      <c r="AZ1389" s="1034"/>
      <c r="BA1389" s="1034"/>
      <c r="BB1389" s="1034"/>
      <c r="BC1389" s="1034"/>
      <c r="BD1389" s="1034"/>
      <c r="BE1389" s="1034"/>
      <c r="BF1389" s="1034"/>
      <c r="BG1389" s="1034"/>
      <c r="BH1389" s="1034"/>
    </row>
    <row r="1390" spans="1:60" s="2" customFormat="1">
      <c r="A1390" s="1148"/>
      <c r="B1390" s="1034"/>
      <c r="C1390" s="1034"/>
      <c r="D1390" s="1034"/>
      <c r="E1390" s="1034"/>
      <c r="F1390" s="1034"/>
      <c r="G1390" s="1034"/>
      <c r="H1390" s="1034"/>
      <c r="I1390" s="1034"/>
      <c r="J1390" s="1034"/>
      <c r="K1390" s="1034"/>
      <c r="L1390" s="1034"/>
      <c r="M1390" s="1034"/>
      <c r="N1390" s="1034"/>
      <c r="O1390" s="1034"/>
      <c r="P1390" s="1034"/>
      <c r="Q1390" s="1034"/>
      <c r="R1390" s="1034"/>
      <c r="S1390" s="1034"/>
      <c r="T1390" s="1034"/>
      <c r="U1390" s="1034"/>
      <c r="V1390" s="1034"/>
      <c r="W1390" s="1034"/>
      <c r="X1390" s="1034"/>
      <c r="Y1390" s="1034"/>
      <c r="Z1390" s="1034"/>
      <c r="AA1390" s="1034"/>
      <c r="AB1390" s="1034"/>
      <c r="AC1390" s="1034"/>
      <c r="AD1390" s="1034"/>
      <c r="AE1390" s="1034"/>
      <c r="AF1390" s="1034"/>
      <c r="AG1390" s="1034"/>
      <c r="AH1390" s="1034"/>
      <c r="AI1390" s="1034"/>
      <c r="AJ1390" s="1034"/>
      <c r="AK1390" s="1034"/>
      <c r="AL1390" s="1034"/>
      <c r="AM1390" s="1034"/>
      <c r="AN1390" s="1034"/>
      <c r="AO1390" s="1034"/>
      <c r="AP1390" s="1034"/>
      <c r="AQ1390" s="1034"/>
      <c r="AR1390" s="1034"/>
      <c r="AS1390" s="1034"/>
      <c r="AT1390" s="1034"/>
      <c r="AU1390" s="1034"/>
      <c r="AV1390" s="1034"/>
      <c r="AW1390" s="1034"/>
      <c r="AX1390" s="1034"/>
      <c r="AY1390" s="1034"/>
      <c r="AZ1390" s="1034"/>
      <c r="BA1390" s="1034"/>
      <c r="BB1390" s="1034"/>
      <c r="BC1390" s="1034"/>
      <c r="BD1390" s="1034"/>
      <c r="BE1390" s="1034"/>
      <c r="BF1390" s="1034"/>
      <c r="BG1390" s="1034"/>
      <c r="BH1390" s="1034"/>
    </row>
    <row r="1391" spans="1:60" s="2" customFormat="1">
      <c r="A1391" s="1148"/>
      <c r="B1391" s="1034"/>
      <c r="C1391" s="1034"/>
      <c r="D1391" s="1034"/>
      <c r="E1391" s="1034"/>
      <c r="F1391" s="1034"/>
      <c r="G1391" s="1034"/>
      <c r="H1391" s="1034"/>
      <c r="I1391" s="1034"/>
      <c r="J1391" s="1034"/>
      <c r="K1391" s="1034"/>
      <c r="L1391" s="1034"/>
      <c r="M1391" s="1034"/>
      <c r="N1391" s="1034"/>
      <c r="O1391" s="1034"/>
      <c r="P1391" s="1034"/>
      <c r="Q1391" s="1034"/>
      <c r="R1391" s="1034"/>
      <c r="S1391" s="1034"/>
      <c r="T1391" s="1034"/>
      <c r="U1391" s="1034"/>
      <c r="V1391" s="1034"/>
      <c r="W1391" s="1034"/>
      <c r="X1391" s="1034"/>
      <c r="Y1391" s="1034"/>
      <c r="Z1391" s="1034"/>
      <c r="AA1391" s="1034"/>
      <c r="AB1391" s="1034"/>
      <c r="AC1391" s="1034"/>
      <c r="AD1391" s="1034"/>
      <c r="AE1391" s="1034"/>
      <c r="AF1391" s="1034"/>
      <c r="AG1391" s="1034"/>
      <c r="AH1391" s="1034"/>
      <c r="AI1391" s="1034"/>
      <c r="AJ1391" s="1034"/>
      <c r="AK1391" s="1034"/>
      <c r="AL1391" s="1034"/>
      <c r="AM1391" s="1034"/>
      <c r="AN1391" s="1034"/>
      <c r="AO1391" s="1034"/>
      <c r="AP1391" s="1034"/>
      <c r="AQ1391" s="1034"/>
      <c r="AR1391" s="1034"/>
      <c r="AS1391" s="1034"/>
      <c r="AT1391" s="1034"/>
      <c r="AU1391" s="1034"/>
      <c r="AV1391" s="1034"/>
      <c r="AW1391" s="1034"/>
      <c r="AX1391" s="1034"/>
      <c r="AY1391" s="1034"/>
      <c r="AZ1391" s="1034"/>
      <c r="BA1391" s="1034"/>
      <c r="BB1391" s="1034"/>
      <c r="BC1391" s="1034"/>
      <c r="BD1391" s="1034"/>
      <c r="BE1391" s="1034"/>
      <c r="BF1391" s="1034"/>
      <c r="BG1391" s="1034"/>
      <c r="BH1391" s="1034"/>
    </row>
    <row r="1392" spans="1:60" s="2" customFormat="1">
      <c r="A1392" s="1148"/>
      <c r="B1392" s="1034"/>
      <c r="C1392" s="1034"/>
      <c r="D1392" s="1034"/>
      <c r="E1392" s="1034"/>
      <c r="F1392" s="1034"/>
      <c r="G1392" s="1034"/>
      <c r="H1392" s="1034"/>
      <c r="I1392" s="1034"/>
      <c r="J1392" s="1034"/>
      <c r="K1392" s="1034"/>
      <c r="L1392" s="1034"/>
      <c r="M1392" s="1034"/>
      <c r="N1392" s="1034"/>
      <c r="O1392" s="1034"/>
      <c r="P1392" s="1034"/>
      <c r="Q1392" s="1034"/>
      <c r="R1392" s="1034"/>
      <c r="S1392" s="1034"/>
      <c r="T1392" s="1034"/>
      <c r="U1392" s="1034"/>
      <c r="V1392" s="1034"/>
      <c r="W1392" s="1034"/>
      <c r="X1392" s="1034"/>
      <c r="Y1392" s="1034"/>
      <c r="Z1392" s="1034"/>
      <c r="AA1392" s="1034"/>
      <c r="AB1392" s="1034"/>
      <c r="AC1392" s="1034"/>
      <c r="AD1392" s="1034"/>
      <c r="AE1392" s="1034"/>
      <c r="AF1392" s="1034"/>
      <c r="AG1392" s="1034"/>
      <c r="AH1392" s="1034"/>
      <c r="AI1392" s="1034"/>
      <c r="AJ1392" s="1034"/>
      <c r="AK1392" s="1034"/>
      <c r="AL1392" s="1034"/>
      <c r="AM1392" s="1034"/>
      <c r="AN1392" s="1034"/>
      <c r="AO1392" s="1034"/>
      <c r="AP1392" s="1034"/>
      <c r="AQ1392" s="1034"/>
      <c r="AR1392" s="1034"/>
      <c r="AS1392" s="1034"/>
      <c r="AT1392" s="1034"/>
      <c r="AU1392" s="1034"/>
      <c r="AV1392" s="1034"/>
      <c r="AW1392" s="1034"/>
      <c r="AX1392" s="1034"/>
      <c r="AY1392" s="1034"/>
      <c r="AZ1392" s="1034"/>
      <c r="BA1392" s="1034"/>
      <c r="BB1392" s="1034"/>
      <c r="BC1392" s="1034"/>
      <c r="BD1392" s="1034"/>
      <c r="BE1392" s="1034"/>
      <c r="BF1392" s="1034"/>
      <c r="BG1392" s="1034"/>
      <c r="BH1392" s="1034"/>
    </row>
    <row r="1393" spans="1:60" s="2" customFormat="1">
      <c r="A1393" s="1148"/>
      <c r="B1393" s="1034"/>
      <c r="C1393" s="1034"/>
      <c r="D1393" s="1034"/>
      <c r="E1393" s="1034"/>
      <c r="F1393" s="1034"/>
      <c r="G1393" s="1034"/>
      <c r="H1393" s="1034"/>
      <c r="I1393" s="1034"/>
      <c r="J1393" s="1034"/>
      <c r="K1393" s="1034"/>
      <c r="L1393" s="1034"/>
      <c r="M1393" s="1034"/>
      <c r="N1393" s="1034"/>
      <c r="O1393" s="1034"/>
      <c r="P1393" s="1034"/>
      <c r="Q1393" s="1034"/>
      <c r="R1393" s="1034"/>
      <c r="S1393" s="1034"/>
      <c r="T1393" s="1034"/>
      <c r="U1393" s="1034"/>
      <c r="V1393" s="1034"/>
      <c r="W1393" s="1034"/>
      <c r="X1393" s="1034"/>
      <c r="Y1393" s="1034"/>
      <c r="Z1393" s="1034"/>
      <c r="AA1393" s="1034"/>
      <c r="AB1393" s="1034"/>
      <c r="AC1393" s="1034"/>
      <c r="AD1393" s="1034"/>
      <c r="AE1393" s="1034"/>
      <c r="AF1393" s="1034"/>
      <c r="AG1393" s="1034"/>
      <c r="AH1393" s="1034"/>
      <c r="AI1393" s="1034"/>
      <c r="AJ1393" s="1034"/>
      <c r="AK1393" s="1034"/>
      <c r="AL1393" s="1034"/>
      <c r="AM1393" s="1034"/>
      <c r="AN1393" s="1034"/>
      <c r="AO1393" s="1034"/>
      <c r="AP1393" s="1034"/>
      <c r="AQ1393" s="1034"/>
      <c r="AR1393" s="1034"/>
      <c r="AS1393" s="1034"/>
      <c r="AT1393" s="1034"/>
      <c r="AU1393" s="1034"/>
      <c r="AV1393" s="1034"/>
      <c r="AW1393" s="1034"/>
      <c r="AX1393" s="1034"/>
      <c r="AY1393" s="1034"/>
      <c r="AZ1393" s="1034"/>
      <c r="BA1393" s="1034"/>
      <c r="BB1393" s="1034"/>
      <c r="BC1393" s="1034"/>
      <c r="BD1393" s="1034"/>
      <c r="BE1393" s="1034"/>
      <c r="BF1393" s="1034"/>
      <c r="BG1393" s="1034"/>
      <c r="BH1393" s="1034"/>
    </row>
    <row r="1394" spans="1:60" s="2" customFormat="1">
      <c r="A1394" s="1148"/>
      <c r="B1394" s="1034"/>
      <c r="C1394" s="1034"/>
      <c r="D1394" s="1034"/>
      <c r="E1394" s="1034"/>
      <c r="F1394" s="1034"/>
      <c r="G1394" s="1034"/>
      <c r="H1394" s="1034"/>
      <c r="I1394" s="1034"/>
      <c r="J1394" s="1034"/>
      <c r="K1394" s="1034"/>
      <c r="L1394" s="1034"/>
      <c r="M1394" s="1034"/>
      <c r="N1394" s="1034"/>
      <c r="O1394" s="1034"/>
      <c r="P1394" s="1034"/>
      <c r="Q1394" s="1034"/>
      <c r="R1394" s="1034"/>
      <c r="S1394" s="1034"/>
      <c r="T1394" s="1034"/>
      <c r="U1394" s="1034"/>
      <c r="V1394" s="1034"/>
      <c r="W1394" s="1034"/>
      <c r="X1394" s="1034"/>
      <c r="Y1394" s="1034"/>
      <c r="Z1394" s="1034"/>
      <c r="AA1394" s="1034"/>
      <c r="AB1394" s="1034"/>
      <c r="AC1394" s="1034"/>
      <c r="AD1394" s="1034"/>
      <c r="AE1394" s="1034"/>
      <c r="AF1394" s="1034"/>
      <c r="AG1394" s="1034"/>
      <c r="AH1394" s="1034"/>
      <c r="AI1394" s="1034"/>
      <c r="AJ1394" s="1034"/>
      <c r="AK1394" s="1034"/>
      <c r="AL1394" s="1034"/>
      <c r="AM1394" s="1034"/>
      <c r="AN1394" s="1034"/>
      <c r="AO1394" s="1034"/>
      <c r="AP1394" s="1034"/>
      <c r="AQ1394" s="1034"/>
      <c r="AR1394" s="1034"/>
      <c r="AS1394" s="1034"/>
      <c r="AT1394" s="1034"/>
      <c r="AU1394" s="1034"/>
      <c r="AV1394" s="1034"/>
      <c r="AW1394" s="1034"/>
      <c r="AX1394" s="1034"/>
      <c r="AY1394" s="1034"/>
      <c r="AZ1394" s="1034"/>
      <c r="BA1394" s="1034"/>
      <c r="BB1394" s="1034"/>
      <c r="BC1394" s="1034"/>
      <c r="BD1394" s="1034"/>
      <c r="BE1394" s="1034"/>
      <c r="BF1394" s="1034"/>
      <c r="BG1394" s="1034"/>
      <c r="BH1394" s="1034"/>
    </row>
    <row r="1395" spans="1:60" s="2" customFormat="1">
      <c r="A1395" s="1148"/>
      <c r="B1395" s="1034"/>
      <c r="C1395" s="1034"/>
      <c r="D1395" s="1034"/>
      <c r="E1395" s="1034"/>
      <c r="F1395" s="1034"/>
      <c r="G1395" s="1034"/>
      <c r="H1395" s="1034"/>
      <c r="I1395" s="1034"/>
      <c r="J1395" s="1034"/>
      <c r="K1395" s="1034"/>
      <c r="L1395" s="1034"/>
      <c r="M1395" s="1034"/>
      <c r="N1395" s="1034"/>
      <c r="O1395" s="1034"/>
      <c r="P1395" s="1034"/>
      <c r="Q1395" s="1034"/>
      <c r="R1395" s="1034"/>
      <c r="S1395" s="1034"/>
      <c r="T1395" s="1034"/>
      <c r="U1395" s="1034"/>
      <c r="V1395" s="1034"/>
      <c r="W1395" s="1034"/>
      <c r="X1395" s="1034"/>
      <c r="Y1395" s="1034"/>
      <c r="Z1395" s="1034"/>
      <c r="AA1395" s="1034"/>
      <c r="AB1395" s="1034"/>
      <c r="AC1395" s="1034"/>
      <c r="AD1395" s="1034"/>
      <c r="AE1395" s="1034"/>
      <c r="AF1395" s="1034"/>
      <c r="AG1395" s="1034"/>
      <c r="AH1395" s="1034"/>
      <c r="AI1395" s="1034"/>
      <c r="AJ1395" s="1034"/>
      <c r="AK1395" s="1034"/>
      <c r="AL1395" s="1034"/>
      <c r="AM1395" s="1034"/>
      <c r="AN1395" s="1034"/>
      <c r="AO1395" s="1034"/>
      <c r="AP1395" s="1034"/>
      <c r="AQ1395" s="1034"/>
      <c r="AR1395" s="1034"/>
      <c r="AS1395" s="1034"/>
      <c r="AT1395" s="1034"/>
      <c r="AU1395" s="1034"/>
      <c r="AV1395" s="1034"/>
      <c r="AW1395" s="1034"/>
      <c r="AX1395" s="1034"/>
      <c r="AY1395" s="1034"/>
      <c r="AZ1395" s="1034"/>
      <c r="BA1395" s="1034"/>
      <c r="BB1395" s="1034"/>
      <c r="BC1395" s="1034"/>
      <c r="BD1395" s="1034"/>
      <c r="BE1395" s="1034"/>
      <c r="BF1395" s="1034"/>
      <c r="BG1395" s="1034"/>
      <c r="BH1395" s="1034"/>
    </row>
    <row r="1396" spans="1:60" s="2" customFormat="1">
      <c r="A1396" s="1148"/>
      <c r="B1396" s="1034"/>
      <c r="C1396" s="1034"/>
      <c r="D1396" s="1034"/>
      <c r="E1396" s="1034"/>
      <c r="F1396" s="1034"/>
      <c r="G1396" s="1034"/>
      <c r="H1396" s="1034"/>
      <c r="I1396" s="1034"/>
      <c r="J1396" s="1034"/>
      <c r="K1396" s="1034"/>
      <c r="L1396" s="1034"/>
      <c r="M1396" s="1034"/>
      <c r="N1396" s="1034"/>
      <c r="O1396" s="1034"/>
      <c r="P1396" s="1034"/>
      <c r="Q1396" s="1034"/>
      <c r="R1396" s="1034"/>
      <c r="S1396" s="1034"/>
      <c r="T1396" s="1034"/>
      <c r="U1396" s="1034"/>
      <c r="V1396" s="1034"/>
      <c r="W1396" s="1034"/>
      <c r="X1396" s="1034"/>
      <c r="Y1396" s="1034"/>
      <c r="Z1396" s="1034"/>
      <c r="AA1396" s="1034"/>
      <c r="AB1396" s="1034"/>
      <c r="AC1396" s="1034"/>
      <c r="AD1396" s="1034"/>
      <c r="AE1396" s="1034"/>
      <c r="AF1396" s="1034"/>
      <c r="AG1396" s="1034"/>
      <c r="AH1396" s="1034"/>
      <c r="AI1396" s="1034"/>
      <c r="AJ1396" s="1034"/>
      <c r="AK1396" s="1034"/>
      <c r="AL1396" s="1034"/>
      <c r="AM1396" s="1034"/>
      <c r="AN1396" s="1034"/>
      <c r="AO1396" s="1034"/>
      <c r="AP1396" s="1034"/>
      <c r="AQ1396" s="1034"/>
      <c r="AR1396" s="1034"/>
      <c r="AS1396" s="1034"/>
      <c r="AT1396" s="1034"/>
      <c r="AU1396" s="1034"/>
      <c r="AV1396" s="1034"/>
      <c r="AW1396" s="1034"/>
      <c r="AX1396" s="1034"/>
      <c r="AY1396" s="1034"/>
      <c r="AZ1396" s="1034"/>
      <c r="BA1396" s="1034"/>
      <c r="BB1396" s="1034"/>
      <c r="BC1396" s="1034"/>
      <c r="BD1396" s="1034"/>
      <c r="BE1396" s="1034"/>
      <c r="BF1396" s="1034"/>
      <c r="BG1396" s="1034"/>
      <c r="BH1396" s="1034"/>
    </row>
    <row r="1397" spans="1:60" s="2" customFormat="1">
      <c r="A1397" s="1148"/>
      <c r="B1397" s="1034"/>
      <c r="C1397" s="1034"/>
      <c r="D1397" s="1034"/>
      <c r="E1397" s="1034"/>
      <c r="F1397" s="1034"/>
      <c r="G1397" s="1034"/>
      <c r="H1397" s="1034"/>
      <c r="I1397" s="1034"/>
      <c r="J1397" s="1034"/>
      <c r="K1397" s="1034"/>
      <c r="L1397" s="1034"/>
      <c r="M1397" s="1034"/>
      <c r="N1397" s="1034"/>
      <c r="O1397" s="1034"/>
      <c r="P1397" s="1034"/>
      <c r="Q1397" s="1034"/>
      <c r="R1397" s="1034"/>
      <c r="S1397" s="1034"/>
      <c r="T1397" s="1034"/>
      <c r="U1397" s="1034"/>
      <c r="V1397" s="1034"/>
      <c r="W1397" s="1034"/>
      <c r="X1397" s="1034"/>
      <c r="Y1397" s="1034"/>
      <c r="Z1397" s="1034"/>
      <c r="AA1397" s="1034"/>
      <c r="AB1397" s="1034"/>
      <c r="AC1397" s="1034"/>
      <c r="AD1397" s="1034"/>
      <c r="AE1397" s="1034"/>
      <c r="AF1397" s="1034"/>
      <c r="AG1397" s="1034"/>
      <c r="AH1397" s="1034"/>
      <c r="AI1397" s="1034"/>
      <c r="AJ1397" s="1034"/>
      <c r="AK1397" s="1034"/>
      <c r="AL1397" s="1034"/>
      <c r="AM1397" s="1034"/>
      <c r="AN1397" s="1034"/>
      <c r="AO1397" s="1034"/>
      <c r="AP1397" s="1034"/>
      <c r="AQ1397" s="1034"/>
      <c r="AR1397" s="1034"/>
      <c r="AS1397" s="1034"/>
      <c r="AT1397" s="1034"/>
      <c r="AU1397" s="1034"/>
      <c r="AV1397" s="1034"/>
      <c r="AW1397" s="1034"/>
      <c r="AX1397" s="1034"/>
      <c r="AY1397" s="1034"/>
      <c r="AZ1397" s="1034"/>
      <c r="BA1397" s="1034"/>
      <c r="BB1397" s="1034"/>
      <c r="BC1397" s="1034"/>
      <c r="BD1397" s="1034"/>
      <c r="BE1397" s="1034"/>
      <c r="BF1397" s="1034"/>
      <c r="BG1397" s="1034"/>
      <c r="BH1397" s="1034"/>
    </row>
    <row r="1398" spans="1:60" s="2" customFormat="1">
      <c r="A1398" s="1148"/>
      <c r="B1398" s="1034"/>
      <c r="C1398" s="1034"/>
      <c r="D1398" s="1034"/>
      <c r="E1398" s="1034"/>
      <c r="F1398" s="1034"/>
      <c r="G1398" s="1034"/>
      <c r="H1398" s="1034"/>
      <c r="I1398" s="1034"/>
      <c r="J1398" s="1034"/>
      <c r="K1398" s="1034"/>
      <c r="L1398" s="1034"/>
      <c r="M1398" s="1034"/>
      <c r="N1398" s="1034"/>
      <c r="O1398" s="1034"/>
      <c r="P1398" s="1034"/>
      <c r="Q1398" s="1034"/>
      <c r="R1398" s="1034"/>
      <c r="S1398" s="1034"/>
      <c r="T1398" s="1034"/>
      <c r="U1398" s="1034"/>
      <c r="V1398" s="1034"/>
      <c r="W1398" s="1034"/>
      <c r="X1398" s="1034"/>
      <c r="Y1398" s="1034"/>
      <c r="Z1398" s="1034"/>
      <c r="AA1398" s="1034"/>
      <c r="AB1398" s="1034"/>
      <c r="AC1398" s="1034"/>
      <c r="AD1398" s="1034"/>
      <c r="AE1398" s="1034"/>
      <c r="AF1398" s="1034"/>
      <c r="AG1398" s="1034"/>
      <c r="AH1398" s="1034"/>
      <c r="AI1398" s="1034"/>
      <c r="AJ1398" s="1034"/>
      <c r="AK1398" s="1034"/>
      <c r="AL1398" s="1034"/>
      <c r="AM1398" s="1034"/>
      <c r="AN1398" s="1034"/>
      <c r="AO1398" s="1034"/>
      <c r="AP1398" s="1034"/>
      <c r="AQ1398" s="1034"/>
      <c r="AR1398" s="1034"/>
      <c r="AS1398" s="1034"/>
      <c r="AT1398" s="1034"/>
      <c r="AU1398" s="1034"/>
      <c r="AV1398" s="1034"/>
      <c r="AW1398" s="1034"/>
      <c r="AX1398" s="1034"/>
      <c r="AY1398" s="1034"/>
      <c r="AZ1398" s="1034"/>
      <c r="BA1398" s="1034"/>
      <c r="BB1398" s="1034"/>
      <c r="BC1398" s="1034"/>
      <c r="BD1398" s="1034"/>
      <c r="BE1398" s="1034"/>
      <c r="BF1398" s="1034"/>
      <c r="BG1398" s="1034"/>
      <c r="BH1398" s="1034"/>
    </row>
    <row r="1399" spans="1:60" s="2" customFormat="1">
      <c r="A1399" s="1148"/>
      <c r="B1399" s="1034"/>
      <c r="C1399" s="1034"/>
      <c r="D1399" s="1034"/>
      <c r="E1399" s="1034"/>
      <c r="F1399" s="1034"/>
      <c r="G1399" s="1034"/>
      <c r="H1399" s="1034"/>
      <c r="I1399" s="1034"/>
      <c r="J1399" s="1034"/>
      <c r="K1399" s="1034"/>
      <c r="L1399" s="1034"/>
      <c r="M1399" s="1034"/>
      <c r="N1399" s="1034"/>
      <c r="O1399" s="1034"/>
      <c r="P1399" s="1034"/>
      <c r="Q1399" s="1034"/>
      <c r="R1399" s="1034"/>
      <c r="S1399" s="1034"/>
      <c r="T1399" s="1034"/>
      <c r="U1399" s="1034"/>
      <c r="V1399" s="1034"/>
      <c r="W1399" s="1034"/>
      <c r="X1399" s="1034"/>
      <c r="Y1399" s="1034"/>
      <c r="Z1399" s="1034"/>
      <c r="AA1399" s="1034"/>
      <c r="AB1399" s="1034"/>
      <c r="AC1399" s="1034"/>
      <c r="AD1399" s="1034"/>
      <c r="AE1399" s="1034"/>
      <c r="AF1399" s="1034"/>
      <c r="AG1399" s="1034"/>
      <c r="AH1399" s="1034"/>
      <c r="AI1399" s="1034"/>
      <c r="AJ1399" s="1034"/>
      <c r="AK1399" s="1034"/>
      <c r="AL1399" s="1034"/>
      <c r="AM1399" s="1034"/>
      <c r="AN1399" s="1034"/>
      <c r="AO1399" s="1034"/>
      <c r="AP1399" s="1034"/>
      <c r="AQ1399" s="1034"/>
      <c r="AR1399" s="1034"/>
      <c r="AS1399" s="1034"/>
      <c r="AT1399" s="1034"/>
      <c r="AU1399" s="1034"/>
      <c r="AV1399" s="1034"/>
      <c r="AW1399" s="1034"/>
      <c r="AX1399" s="1034"/>
      <c r="AY1399" s="1034"/>
      <c r="AZ1399" s="1034"/>
      <c r="BA1399" s="1034"/>
      <c r="BB1399" s="1034"/>
      <c r="BC1399" s="1034"/>
      <c r="BD1399" s="1034"/>
      <c r="BE1399" s="1034"/>
      <c r="BF1399" s="1034"/>
      <c r="BG1399" s="1034"/>
      <c r="BH1399" s="1034"/>
    </row>
    <row r="1400" spans="1:60" s="2" customFormat="1">
      <c r="A1400" s="1148"/>
      <c r="B1400" s="1034"/>
      <c r="C1400" s="1034"/>
      <c r="D1400" s="1034"/>
      <c r="E1400" s="1034"/>
      <c r="F1400" s="1034"/>
      <c r="G1400" s="1034"/>
      <c r="H1400" s="1034"/>
      <c r="I1400" s="1034"/>
      <c r="J1400" s="1034"/>
      <c r="K1400" s="1034"/>
      <c r="L1400" s="1034"/>
      <c r="M1400" s="1034"/>
      <c r="N1400" s="1034"/>
      <c r="O1400" s="1034"/>
      <c r="P1400" s="1034"/>
      <c r="Q1400" s="1034"/>
      <c r="R1400" s="1034"/>
      <c r="S1400" s="1034"/>
      <c r="T1400" s="1034"/>
      <c r="U1400" s="1034"/>
      <c r="V1400" s="1034"/>
      <c r="W1400" s="1034"/>
      <c r="X1400" s="1034"/>
      <c r="Y1400" s="1034"/>
      <c r="Z1400" s="1034"/>
      <c r="AA1400" s="1034"/>
      <c r="AB1400" s="1034"/>
      <c r="AC1400" s="1034"/>
      <c r="AD1400" s="1034"/>
      <c r="AE1400" s="1034"/>
      <c r="AF1400" s="1034"/>
      <c r="AG1400" s="1034"/>
      <c r="AH1400" s="1034"/>
      <c r="AI1400" s="1034"/>
      <c r="AJ1400" s="1034"/>
      <c r="AK1400" s="1034"/>
      <c r="AL1400" s="1034"/>
      <c r="AM1400" s="1034"/>
      <c r="AN1400" s="1034"/>
      <c r="AO1400" s="1034"/>
      <c r="AP1400" s="1034"/>
      <c r="AQ1400" s="1034"/>
      <c r="AR1400" s="1034"/>
      <c r="AS1400" s="1034"/>
      <c r="AT1400" s="1034"/>
      <c r="AU1400" s="1034"/>
      <c r="AV1400" s="1034"/>
      <c r="AW1400" s="1034"/>
      <c r="AX1400" s="1034"/>
      <c r="AY1400" s="1034"/>
      <c r="AZ1400" s="1034"/>
      <c r="BA1400" s="1034"/>
      <c r="BB1400" s="1034"/>
      <c r="BC1400" s="1034"/>
      <c r="BD1400" s="1034"/>
      <c r="BE1400" s="1034"/>
      <c r="BF1400" s="1034"/>
      <c r="BG1400" s="1034"/>
      <c r="BH1400" s="1034"/>
    </row>
    <row r="1401" spans="1:60" s="2" customFormat="1">
      <c r="A1401" s="1148"/>
      <c r="B1401" s="1034"/>
      <c r="C1401" s="1034"/>
      <c r="D1401" s="1034"/>
      <c r="E1401" s="1034"/>
      <c r="F1401" s="1034"/>
      <c r="G1401" s="1034"/>
      <c r="H1401" s="1034"/>
      <c r="I1401" s="1034"/>
      <c r="J1401" s="1034"/>
      <c r="K1401" s="1034"/>
      <c r="L1401" s="1034"/>
      <c r="M1401" s="1034"/>
      <c r="N1401" s="1034"/>
      <c r="O1401" s="1034"/>
      <c r="P1401" s="1034"/>
      <c r="Q1401" s="1034"/>
      <c r="R1401" s="1034"/>
      <c r="S1401" s="1034"/>
      <c r="T1401" s="1034"/>
      <c r="U1401" s="1034"/>
      <c r="V1401" s="1034"/>
      <c r="W1401" s="1034"/>
      <c r="X1401" s="1034"/>
      <c r="Y1401" s="1034"/>
      <c r="Z1401" s="1034"/>
      <c r="AA1401" s="1034"/>
      <c r="AB1401" s="1034"/>
      <c r="AC1401" s="1034"/>
      <c r="AD1401" s="1034"/>
      <c r="AE1401" s="1034"/>
      <c r="AF1401" s="1034"/>
      <c r="AG1401" s="1034"/>
      <c r="AH1401" s="1034"/>
      <c r="AI1401" s="1034"/>
      <c r="AJ1401" s="1034"/>
      <c r="AK1401" s="1034"/>
      <c r="AL1401" s="1034"/>
      <c r="AM1401" s="1034"/>
      <c r="AN1401" s="1034"/>
      <c r="AO1401" s="1034"/>
      <c r="AP1401" s="1034"/>
      <c r="AQ1401" s="1034"/>
      <c r="AR1401" s="1034"/>
      <c r="AS1401" s="1034"/>
      <c r="AT1401" s="1034"/>
      <c r="AU1401" s="1034"/>
      <c r="AV1401" s="1034"/>
      <c r="AW1401" s="1034"/>
      <c r="AX1401" s="1034"/>
      <c r="AY1401" s="1034"/>
      <c r="AZ1401" s="1034"/>
      <c r="BA1401" s="1034"/>
      <c r="BB1401" s="1034"/>
      <c r="BC1401" s="1034"/>
      <c r="BD1401" s="1034"/>
      <c r="BE1401" s="1034"/>
      <c r="BF1401" s="1034"/>
      <c r="BG1401" s="1034"/>
      <c r="BH1401" s="1034"/>
    </row>
    <row r="1402" spans="1:60" s="2" customFormat="1">
      <c r="A1402" s="1148"/>
      <c r="B1402" s="1034"/>
      <c r="C1402" s="1034"/>
      <c r="D1402" s="1034"/>
      <c r="E1402" s="1034"/>
      <c r="F1402" s="1034"/>
      <c r="G1402" s="1034"/>
      <c r="H1402" s="1034"/>
      <c r="I1402" s="1034"/>
      <c r="J1402" s="1034"/>
      <c r="K1402" s="1034"/>
      <c r="L1402" s="1034"/>
      <c r="M1402" s="1034"/>
      <c r="N1402" s="1034"/>
      <c r="O1402" s="1034"/>
      <c r="P1402" s="1034"/>
      <c r="Q1402" s="1034"/>
      <c r="R1402" s="1034"/>
      <c r="S1402" s="1034"/>
      <c r="T1402" s="1034"/>
      <c r="U1402" s="1034"/>
      <c r="V1402" s="1034"/>
      <c r="W1402" s="1034"/>
      <c r="X1402" s="1034"/>
      <c r="Y1402" s="1034"/>
      <c r="Z1402" s="1034"/>
      <c r="AA1402" s="1034"/>
      <c r="AB1402" s="1034"/>
      <c r="AC1402" s="1034"/>
      <c r="AD1402" s="1034"/>
      <c r="AE1402" s="1034"/>
      <c r="AF1402" s="1034"/>
      <c r="AG1402" s="1034"/>
      <c r="AH1402" s="1034"/>
      <c r="AI1402" s="1034"/>
      <c r="AJ1402" s="1034"/>
      <c r="AK1402" s="1034"/>
      <c r="AL1402" s="1034"/>
      <c r="AM1402" s="1034"/>
      <c r="AN1402" s="1034"/>
      <c r="AO1402" s="1034"/>
      <c r="AP1402" s="1034"/>
      <c r="AQ1402" s="1034"/>
      <c r="AR1402" s="1034"/>
      <c r="AS1402" s="1034"/>
      <c r="AT1402" s="1034"/>
      <c r="AU1402" s="1034"/>
      <c r="AV1402" s="1034"/>
      <c r="AW1402" s="1034"/>
      <c r="AX1402" s="1034"/>
      <c r="AY1402" s="1034"/>
      <c r="AZ1402" s="1034"/>
      <c r="BA1402" s="1034"/>
      <c r="BB1402" s="1034"/>
      <c r="BC1402" s="1034"/>
      <c r="BD1402" s="1034"/>
      <c r="BE1402" s="1034"/>
      <c r="BF1402" s="1034"/>
      <c r="BG1402" s="1034"/>
      <c r="BH1402" s="1034"/>
    </row>
    <row r="1403" spans="1:60" s="2" customFormat="1">
      <c r="A1403" s="1148"/>
      <c r="B1403" s="1034"/>
      <c r="C1403" s="1034"/>
      <c r="D1403" s="1034"/>
      <c r="E1403" s="1034"/>
      <c r="F1403" s="1034"/>
      <c r="G1403" s="1034"/>
      <c r="H1403" s="1034"/>
      <c r="I1403" s="1034"/>
      <c r="J1403" s="1034"/>
      <c r="K1403" s="1034"/>
      <c r="L1403" s="1034"/>
      <c r="M1403" s="1034"/>
      <c r="N1403" s="1034"/>
      <c r="O1403" s="1034"/>
      <c r="P1403" s="1034"/>
      <c r="Q1403" s="1034"/>
      <c r="R1403" s="1034"/>
      <c r="S1403" s="1034"/>
      <c r="T1403" s="1034"/>
      <c r="U1403" s="1034"/>
      <c r="V1403" s="1034"/>
      <c r="W1403" s="1034"/>
      <c r="X1403" s="1034"/>
      <c r="Y1403" s="1034"/>
      <c r="Z1403" s="1034"/>
      <c r="AA1403" s="1034"/>
      <c r="AB1403" s="1034"/>
      <c r="AC1403" s="1034"/>
      <c r="AD1403" s="1034"/>
      <c r="AE1403" s="1034"/>
      <c r="AF1403" s="1034"/>
      <c r="AG1403" s="1034"/>
      <c r="AH1403" s="1034"/>
      <c r="AI1403" s="1034"/>
      <c r="AJ1403" s="1034"/>
      <c r="AK1403" s="1034"/>
      <c r="AL1403" s="1034"/>
      <c r="AM1403" s="1034"/>
      <c r="AN1403" s="1034"/>
      <c r="AO1403" s="1034"/>
      <c r="AP1403" s="1034"/>
      <c r="AQ1403" s="1034"/>
      <c r="AR1403" s="1034"/>
      <c r="AS1403" s="1034"/>
      <c r="AT1403" s="1034"/>
      <c r="AU1403" s="1034"/>
      <c r="AV1403" s="1034"/>
      <c r="AW1403" s="1034"/>
      <c r="AX1403" s="1034"/>
      <c r="AY1403" s="1034"/>
      <c r="AZ1403" s="1034"/>
      <c r="BA1403" s="1034"/>
      <c r="BB1403" s="1034"/>
      <c r="BC1403" s="1034"/>
      <c r="BD1403" s="1034"/>
      <c r="BE1403" s="1034"/>
      <c r="BF1403" s="1034"/>
      <c r="BG1403" s="1034"/>
      <c r="BH1403" s="1034"/>
    </row>
    <row r="1404" spans="1:60" s="2" customFormat="1">
      <c r="A1404" s="1148"/>
      <c r="B1404" s="1034"/>
      <c r="C1404" s="1034"/>
      <c r="D1404" s="1034"/>
      <c r="E1404" s="1034"/>
      <c r="F1404" s="1034"/>
      <c r="G1404" s="1034"/>
      <c r="H1404" s="1034"/>
      <c r="I1404" s="1034"/>
      <c r="J1404" s="1034"/>
      <c r="K1404" s="1034"/>
      <c r="L1404" s="1034"/>
      <c r="M1404" s="1034"/>
      <c r="N1404" s="1034"/>
      <c r="O1404" s="1034"/>
      <c r="P1404" s="1034"/>
      <c r="Q1404" s="1034"/>
      <c r="R1404" s="1034"/>
      <c r="S1404" s="1034"/>
      <c r="T1404" s="1034"/>
      <c r="U1404" s="1034"/>
      <c r="V1404" s="1034"/>
      <c r="W1404" s="1034"/>
      <c r="X1404" s="1034"/>
      <c r="Y1404" s="1034"/>
      <c r="Z1404" s="1034"/>
      <c r="AA1404" s="1034"/>
      <c r="AB1404" s="1034"/>
      <c r="AC1404" s="1034"/>
      <c r="AD1404" s="1034"/>
      <c r="AE1404" s="1034"/>
      <c r="AF1404" s="1034"/>
      <c r="AG1404" s="1034"/>
      <c r="AH1404" s="1034"/>
      <c r="AI1404" s="1034"/>
      <c r="AJ1404" s="1034"/>
      <c r="AK1404" s="1034"/>
      <c r="AL1404" s="1034"/>
      <c r="AM1404" s="1034"/>
      <c r="AN1404" s="1034"/>
      <c r="AO1404" s="1034"/>
      <c r="AP1404" s="1034"/>
      <c r="AQ1404" s="1034"/>
      <c r="AR1404" s="1034"/>
      <c r="AS1404" s="1034"/>
      <c r="AT1404" s="1034"/>
      <c r="AU1404" s="1034"/>
      <c r="AV1404" s="1034"/>
      <c r="AW1404" s="1034"/>
      <c r="AX1404" s="1034"/>
      <c r="AY1404" s="1034"/>
      <c r="AZ1404" s="1034"/>
      <c r="BA1404" s="1034"/>
      <c r="BB1404" s="1034"/>
      <c r="BC1404" s="1034"/>
      <c r="BD1404" s="1034"/>
      <c r="BE1404" s="1034"/>
      <c r="BF1404" s="1034"/>
      <c r="BG1404" s="1034"/>
      <c r="BH1404" s="1034"/>
    </row>
    <row r="1405" spans="1:60" s="2" customFormat="1">
      <c r="A1405" s="1148"/>
      <c r="B1405" s="1034"/>
      <c r="C1405" s="1034"/>
      <c r="D1405" s="1034"/>
      <c r="E1405" s="1034"/>
      <c r="F1405" s="1034"/>
      <c r="G1405" s="1034"/>
      <c r="H1405" s="1034"/>
      <c r="I1405" s="1034"/>
      <c r="J1405" s="1034"/>
      <c r="K1405" s="1034"/>
      <c r="L1405" s="1034"/>
      <c r="M1405" s="1034"/>
      <c r="N1405" s="1034"/>
      <c r="O1405" s="1034"/>
      <c r="P1405" s="1034"/>
      <c r="Q1405" s="1034"/>
      <c r="R1405" s="1034"/>
      <c r="S1405" s="1034"/>
      <c r="T1405" s="1034"/>
      <c r="U1405" s="1034"/>
      <c r="V1405" s="1034"/>
      <c r="W1405" s="1034"/>
      <c r="X1405" s="1034"/>
      <c r="Y1405" s="1034"/>
      <c r="Z1405" s="1034"/>
      <c r="AA1405" s="1034"/>
      <c r="AB1405" s="1034"/>
      <c r="AC1405" s="1034"/>
      <c r="AD1405" s="1034"/>
      <c r="AE1405" s="1034"/>
      <c r="AF1405" s="1034"/>
      <c r="AG1405" s="1034"/>
      <c r="AH1405" s="1034"/>
      <c r="AI1405" s="1034"/>
      <c r="AJ1405" s="1034"/>
      <c r="AK1405" s="1034"/>
      <c r="AL1405" s="1034"/>
      <c r="AM1405" s="1034"/>
      <c r="AN1405" s="1034"/>
      <c r="AO1405" s="1034"/>
      <c r="AP1405" s="1034"/>
      <c r="AQ1405" s="1034"/>
      <c r="AR1405" s="1034"/>
      <c r="AS1405" s="1034"/>
      <c r="AT1405" s="1034"/>
      <c r="AU1405" s="1034"/>
      <c r="AV1405" s="1034"/>
      <c r="AW1405" s="1034"/>
      <c r="AX1405" s="1034"/>
      <c r="AY1405" s="1034"/>
      <c r="AZ1405" s="1034"/>
      <c r="BA1405" s="1034"/>
      <c r="BB1405" s="1034"/>
      <c r="BC1405" s="1034"/>
      <c r="BD1405" s="1034"/>
      <c r="BE1405" s="1034"/>
      <c r="BF1405" s="1034"/>
      <c r="BG1405" s="1034"/>
      <c r="BH1405" s="1034"/>
    </row>
    <row r="1406" spans="1:60" s="2" customFormat="1">
      <c r="A1406" s="1148"/>
      <c r="B1406" s="1034"/>
      <c r="C1406" s="1034"/>
      <c r="D1406" s="1034"/>
      <c r="E1406" s="1034"/>
      <c r="F1406" s="1034"/>
      <c r="G1406" s="1034"/>
      <c r="H1406" s="1034"/>
      <c r="I1406" s="1034"/>
      <c r="J1406" s="1034"/>
      <c r="K1406" s="1034"/>
      <c r="L1406" s="1034"/>
      <c r="M1406" s="1034"/>
      <c r="N1406" s="1034"/>
      <c r="O1406" s="1034"/>
      <c r="P1406" s="1034"/>
      <c r="Q1406" s="1034"/>
      <c r="R1406" s="1034"/>
      <c r="S1406" s="1034"/>
      <c r="T1406" s="1034"/>
      <c r="U1406" s="1034"/>
      <c r="V1406" s="1034"/>
      <c r="W1406" s="1034"/>
      <c r="X1406" s="1034"/>
      <c r="Y1406" s="1034"/>
      <c r="Z1406" s="1034"/>
      <c r="AA1406" s="1034"/>
      <c r="AB1406" s="1034"/>
      <c r="AC1406" s="1034"/>
      <c r="AD1406" s="1034"/>
      <c r="AE1406" s="1034"/>
      <c r="AF1406" s="1034"/>
      <c r="AG1406" s="1034"/>
      <c r="AH1406" s="1034"/>
      <c r="AI1406" s="1034"/>
      <c r="AJ1406" s="1034"/>
      <c r="AK1406" s="1034"/>
      <c r="AL1406" s="1034"/>
      <c r="AM1406" s="1034"/>
      <c r="AN1406" s="1034"/>
      <c r="AO1406" s="1034"/>
      <c r="AP1406" s="1034"/>
      <c r="AQ1406" s="1034"/>
      <c r="AR1406" s="1034"/>
      <c r="AS1406" s="1034"/>
      <c r="AT1406" s="1034"/>
      <c r="AU1406" s="1034"/>
      <c r="AV1406" s="1034"/>
      <c r="AW1406" s="1034"/>
      <c r="AX1406" s="1034"/>
      <c r="AY1406" s="1034"/>
      <c r="AZ1406" s="1034"/>
      <c r="BA1406" s="1034"/>
      <c r="BB1406" s="1034"/>
      <c r="BC1406" s="1034"/>
      <c r="BD1406" s="1034"/>
      <c r="BE1406" s="1034"/>
      <c r="BF1406" s="1034"/>
      <c r="BG1406" s="1034"/>
      <c r="BH1406" s="1034"/>
    </row>
    <row r="1407" spans="1:60" s="2" customFormat="1">
      <c r="A1407" s="1148"/>
      <c r="B1407" s="1034"/>
      <c r="C1407" s="1034"/>
      <c r="D1407" s="1034"/>
      <c r="E1407" s="1034"/>
      <c r="F1407" s="1034"/>
      <c r="G1407" s="1034"/>
      <c r="H1407" s="1034"/>
      <c r="I1407" s="1034"/>
      <c r="J1407" s="1034"/>
      <c r="K1407" s="1034"/>
      <c r="L1407" s="1034"/>
      <c r="M1407" s="1034"/>
      <c r="N1407" s="1034"/>
      <c r="O1407" s="1034"/>
      <c r="P1407" s="1034"/>
      <c r="Q1407" s="1034"/>
      <c r="R1407" s="1034"/>
      <c r="S1407" s="1034"/>
      <c r="T1407" s="1034"/>
      <c r="U1407" s="1034"/>
      <c r="V1407" s="1034"/>
      <c r="W1407" s="1034"/>
      <c r="X1407" s="1034"/>
      <c r="Y1407" s="1034"/>
      <c r="Z1407" s="1034"/>
      <c r="AA1407" s="1034"/>
      <c r="AB1407" s="1034"/>
      <c r="AC1407" s="1034"/>
      <c r="AD1407" s="1034"/>
      <c r="AE1407" s="1034"/>
      <c r="AF1407" s="1034"/>
      <c r="AG1407" s="1034"/>
      <c r="AH1407" s="1034"/>
      <c r="AI1407" s="1034"/>
      <c r="AJ1407" s="1034"/>
      <c r="AK1407" s="1034"/>
      <c r="AL1407" s="1034"/>
      <c r="AM1407" s="1034"/>
      <c r="AN1407" s="1034"/>
      <c r="AO1407" s="1034"/>
      <c r="AP1407" s="1034"/>
      <c r="AQ1407" s="1034"/>
      <c r="AR1407" s="1034"/>
      <c r="AS1407" s="1034"/>
      <c r="AT1407" s="1034"/>
      <c r="AU1407" s="1034"/>
      <c r="AV1407" s="1034"/>
      <c r="AW1407" s="1034"/>
      <c r="AX1407" s="1034"/>
      <c r="AY1407" s="1034"/>
      <c r="AZ1407" s="1034"/>
      <c r="BA1407" s="1034"/>
      <c r="BB1407" s="1034"/>
      <c r="BC1407" s="1034"/>
      <c r="BD1407" s="1034"/>
      <c r="BE1407" s="1034"/>
      <c r="BF1407" s="1034"/>
      <c r="BG1407" s="1034"/>
      <c r="BH1407" s="1034"/>
    </row>
    <row r="1408" spans="1:60" s="2" customFormat="1">
      <c r="A1408" s="1148"/>
      <c r="B1408" s="1034"/>
      <c r="C1408" s="1034"/>
      <c r="D1408" s="1034"/>
      <c r="E1408" s="1034"/>
      <c r="F1408" s="1034"/>
      <c r="G1408" s="1034"/>
      <c r="H1408" s="1034"/>
      <c r="I1408" s="1034"/>
      <c r="J1408" s="1034"/>
      <c r="K1408" s="1034"/>
      <c r="L1408" s="1034"/>
      <c r="M1408" s="1034"/>
      <c r="N1408" s="1034"/>
      <c r="O1408" s="1034"/>
      <c r="P1408" s="1034"/>
      <c r="Q1408" s="1034"/>
      <c r="R1408" s="1034"/>
      <c r="S1408" s="1034"/>
      <c r="T1408" s="1034"/>
      <c r="U1408" s="1034"/>
      <c r="V1408" s="1034"/>
      <c r="W1408" s="1034"/>
      <c r="X1408" s="1034"/>
      <c r="Y1408" s="1034"/>
      <c r="Z1408" s="1034"/>
      <c r="AA1408" s="1034"/>
      <c r="AB1408" s="1034"/>
      <c r="AC1408" s="1034"/>
      <c r="AD1408" s="1034"/>
      <c r="AE1408" s="1034"/>
      <c r="AF1408" s="1034"/>
      <c r="AG1408" s="1034"/>
      <c r="AH1408" s="1034"/>
      <c r="AI1408" s="1034"/>
      <c r="AJ1408" s="1034"/>
      <c r="AK1408" s="1034"/>
      <c r="AL1408" s="1034"/>
      <c r="AM1408" s="1034"/>
      <c r="AN1408" s="1034"/>
      <c r="AO1408" s="1034"/>
      <c r="AP1408" s="1034"/>
      <c r="AQ1408" s="1034"/>
      <c r="AR1408" s="1034"/>
      <c r="AS1408" s="1034"/>
      <c r="AT1408" s="1034"/>
      <c r="AU1408" s="1034"/>
      <c r="AV1408" s="1034"/>
      <c r="AW1408" s="1034"/>
      <c r="AX1408" s="1034"/>
      <c r="AY1408" s="1034"/>
      <c r="AZ1408" s="1034"/>
      <c r="BA1408" s="1034"/>
      <c r="BB1408" s="1034"/>
      <c r="BC1408" s="1034"/>
      <c r="BD1408" s="1034"/>
      <c r="BE1408" s="1034"/>
      <c r="BF1408" s="1034"/>
      <c r="BG1408" s="1034"/>
      <c r="BH1408" s="1034"/>
    </row>
    <row r="1409" spans="1:60" s="2" customFormat="1">
      <c r="A1409" s="1148"/>
      <c r="B1409" s="1034"/>
      <c r="C1409" s="1034"/>
      <c r="D1409" s="1034"/>
      <c r="E1409" s="1034"/>
      <c r="F1409" s="1034"/>
      <c r="G1409" s="1034"/>
      <c r="H1409" s="1034"/>
      <c r="I1409" s="1034"/>
      <c r="J1409" s="1034"/>
      <c r="K1409" s="1034"/>
      <c r="L1409" s="1034"/>
      <c r="M1409" s="1034"/>
      <c r="N1409" s="1034"/>
      <c r="O1409" s="1034"/>
      <c r="P1409" s="1034"/>
      <c r="Q1409" s="1034"/>
      <c r="R1409" s="1034"/>
      <c r="S1409" s="1034"/>
      <c r="T1409" s="1034"/>
      <c r="U1409" s="1034"/>
      <c r="V1409" s="1034"/>
      <c r="W1409" s="1034"/>
      <c r="X1409" s="1034"/>
      <c r="Y1409" s="1034"/>
      <c r="Z1409" s="1034"/>
      <c r="AA1409" s="1034"/>
      <c r="AB1409" s="1034"/>
      <c r="AC1409" s="1034"/>
      <c r="AD1409" s="1034"/>
      <c r="AE1409" s="1034"/>
      <c r="AF1409" s="1034"/>
      <c r="AG1409" s="1034"/>
      <c r="AH1409" s="1034"/>
      <c r="AI1409" s="1034"/>
      <c r="AJ1409" s="1034"/>
      <c r="AK1409" s="1034"/>
      <c r="AL1409" s="1034"/>
      <c r="AM1409" s="1034"/>
      <c r="AN1409" s="1034"/>
      <c r="AO1409" s="1034"/>
      <c r="AP1409" s="1034"/>
      <c r="AQ1409" s="1034"/>
      <c r="AR1409" s="1034"/>
      <c r="AS1409" s="1034"/>
      <c r="AT1409" s="1034"/>
      <c r="AU1409" s="1034"/>
      <c r="AV1409" s="1034"/>
      <c r="AW1409" s="1034"/>
      <c r="AX1409" s="1034"/>
      <c r="AY1409" s="1034"/>
      <c r="AZ1409" s="1034"/>
      <c r="BA1409" s="1034"/>
      <c r="BB1409" s="1034"/>
      <c r="BC1409" s="1034"/>
      <c r="BD1409" s="1034"/>
      <c r="BE1409" s="1034"/>
      <c r="BF1409" s="1034"/>
      <c r="BG1409" s="1034"/>
      <c r="BH1409" s="1034"/>
    </row>
    <row r="1410" spans="1:60" s="2" customFormat="1">
      <c r="A1410" s="1148"/>
      <c r="B1410" s="1034"/>
      <c r="C1410" s="1034"/>
      <c r="D1410" s="1034"/>
      <c r="E1410" s="1034"/>
      <c r="F1410" s="1034"/>
      <c r="G1410" s="1034"/>
      <c r="H1410" s="1034"/>
      <c r="I1410" s="1034"/>
      <c r="J1410" s="1034"/>
      <c r="K1410" s="1034"/>
      <c r="L1410" s="1034"/>
      <c r="M1410" s="1034"/>
      <c r="N1410" s="1034"/>
      <c r="O1410" s="1034"/>
      <c r="P1410" s="1034"/>
      <c r="Q1410" s="1034"/>
      <c r="R1410" s="1034"/>
      <c r="S1410" s="1034"/>
      <c r="T1410" s="1034"/>
      <c r="U1410" s="1034"/>
      <c r="V1410" s="1034"/>
      <c r="W1410" s="1034"/>
      <c r="X1410" s="1034"/>
      <c r="Y1410" s="1034"/>
      <c r="Z1410" s="1034"/>
      <c r="AA1410" s="1034"/>
      <c r="AB1410" s="1034"/>
      <c r="AC1410" s="1034"/>
      <c r="AD1410" s="1034"/>
      <c r="AE1410" s="1034"/>
      <c r="AF1410" s="1034"/>
      <c r="AG1410" s="1034"/>
      <c r="AH1410" s="1034"/>
      <c r="AI1410" s="1034"/>
      <c r="AJ1410" s="1034"/>
      <c r="AK1410" s="1034"/>
      <c r="AL1410" s="1034"/>
      <c r="AM1410" s="1034"/>
      <c r="AN1410" s="1034"/>
      <c r="AO1410" s="1034"/>
      <c r="AP1410" s="1034"/>
      <c r="AQ1410" s="1034"/>
      <c r="AR1410" s="1034"/>
      <c r="AS1410" s="1034"/>
      <c r="AT1410" s="1034"/>
      <c r="AU1410" s="1034"/>
      <c r="AV1410" s="1034"/>
      <c r="AW1410" s="1034"/>
      <c r="AX1410" s="1034"/>
      <c r="AY1410" s="1034"/>
      <c r="AZ1410" s="1034"/>
      <c r="BA1410" s="1034"/>
      <c r="BB1410" s="1034"/>
      <c r="BC1410" s="1034"/>
      <c r="BD1410" s="1034"/>
      <c r="BE1410" s="1034"/>
      <c r="BF1410" s="1034"/>
      <c r="BG1410" s="1034"/>
      <c r="BH1410" s="1034"/>
    </row>
    <row r="1411" spans="1:60" s="2" customFormat="1">
      <c r="A1411" s="1148"/>
      <c r="B1411" s="1034"/>
      <c r="C1411" s="1034"/>
      <c r="D1411" s="1034"/>
      <c r="E1411" s="1034"/>
      <c r="F1411" s="1034"/>
      <c r="G1411" s="1034"/>
      <c r="H1411" s="1034"/>
      <c r="I1411" s="1034"/>
      <c r="J1411" s="1034"/>
      <c r="K1411" s="1034"/>
      <c r="L1411" s="1034"/>
      <c r="M1411" s="1034"/>
      <c r="N1411" s="1034"/>
      <c r="O1411" s="1034"/>
      <c r="P1411" s="1034"/>
      <c r="Q1411" s="1034"/>
      <c r="R1411" s="1034"/>
      <c r="S1411" s="1034"/>
      <c r="T1411" s="1034"/>
      <c r="U1411" s="1034"/>
      <c r="V1411" s="1034"/>
      <c r="W1411" s="1034"/>
      <c r="X1411" s="1034"/>
      <c r="Y1411" s="1034"/>
      <c r="Z1411" s="1034"/>
      <c r="AA1411" s="1034"/>
      <c r="AB1411" s="1034"/>
      <c r="AC1411" s="1034"/>
      <c r="AD1411" s="1034"/>
      <c r="AE1411" s="1034"/>
      <c r="AF1411" s="1034"/>
      <c r="AG1411" s="1034"/>
      <c r="AH1411" s="1034"/>
      <c r="AI1411" s="1034"/>
      <c r="AJ1411" s="1034"/>
      <c r="AK1411" s="1034"/>
      <c r="AL1411" s="1034"/>
      <c r="AM1411" s="1034"/>
      <c r="AN1411" s="1034"/>
      <c r="AO1411" s="1034"/>
      <c r="AP1411" s="1034"/>
      <c r="AQ1411" s="1034"/>
      <c r="AR1411" s="1034"/>
      <c r="AS1411" s="1034"/>
      <c r="AT1411" s="1034"/>
      <c r="AU1411" s="1034"/>
      <c r="AV1411" s="1034"/>
      <c r="AW1411" s="1034"/>
      <c r="AX1411" s="1034"/>
      <c r="AY1411" s="1034"/>
      <c r="AZ1411" s="1034"/>
      <c r="BA1411" s="1034"/>
      <c r="BB1411" s="1034"/>
      <c r="BC1411" s="1034"/>
      <c r="BD1411" s="1034"/>
      <c r="BE1411" s="1034"/>
      <c r="BF1411" s="1034"/>
      <c r="BG1411" s="1034"/>
      <c r="BH1411" s="1034"/>
    </row>
    <row r="1412" spans="1:60" s="2" customFormat="1">
      <c r="A1412" s="1148"/>
      <c r="B1412" s="1034"/>
      <c r="C1412" s="1034"/>
      <c r="D1412" s="1034"/>
      <c r="E1412" s="1034"/>
      <c r="F1412" s="1034"/>
      <c r="G1412" s="1034"/>
      <c r="H1412" s="1034"/>
      <c r="I1412" s="1034"/>
      <c r="J1412" s="1034"/>
      <c r="K1412" s="1034"/>
      <c r="L1412" s="1034"/>
      <c r="M1412" s="1034"/>
      <c r="N1412" s="1034"/>
      <c r="O1412" s="1034"/>
      <c r="P1412" s="1034"/>
      <c r="Q1412" s="1034"/>
      <c r="R1412" s="1034"/>
      <c r="S1412" s="1034"/>
      <c r="T1412" s="1034"/>
      <c r="U1412" s="1034"/>
      <c r="V1412" s="1034"/>
      <c r="W1412" s="1034"/>
      <c r="X1412" s="1034"/>
      <c r="Y1412" s="1034"/>
      <c r="Z1412" s="1034"/>
      <c r="AA1412" s="1034"/>
      <c r="AB1412" s="1034"/>
      <c r="AC1412" s="1034"/>
      <c r="AD1412" s="1034"/>
      <c r="AE1412" s="1034"/>
      <c r="AF1412" s="1034"/>
      <c r="AG1412" s="1034"/>
      <c r="AH1412" s="1034"/>
      <c r="AI1412" s="1034"/>
      <c r="AJ1412" s="1034"/>
      <c r="AK1412" s="1034"/>
      <c r="AL1412" s="1034"/>
      <c r="AM1412" s="1034"/>
      <c r="AN1412" s="1034"/>
      <c r="AO1412" s="1034"/>
      <c r="AP1412" s="1034"/>
      <c r="AQ1412" s="1034"/>
      <c r="AR1412" s="1034"/>
      <c r="AS1412" s="1034"/>
      <c r="AT1412" s="1034"/>
      <c r="AU1412" s="1034"/>
      <c r="AV1412" s="1034"/>
      <c r="AW1412" s="1034"/>
      <c r="AX1412" s="1034"/>
      <c r="AY1412" s="1034"/>
      <c r="AZ1412" s="1034"/>
      <c r="BA1412" s="1034"/>
      <c r="BB1412" s="1034"/>
      <c r="BC1412" s="1034"/>
      <c r="BD1412" s="1034"/>
      <c r="BE1412" s="1034"/>
      <c r="BF1412" s="1034"/>
      <c r="BG1412" s="1034"/>
      <c r="BH1412" s="1034"/>
    </row>
    <row r="1413" spans="1:60" s="2" customFormat="1">
      <c r="A1413" s="1148"/>
      <c r="B1413" s="1034"/>
      <c r="C1413" s="1034"/>
      <c r="D1413" s="1034"/>
      <c r="E1413" s="1034"/>
      <c r="F1413" s="1034"/>
      <c r="G1413" s="1034"/>
      <c r="H1413" s="1034"/>
      <c r="I1413" s="1034"/>
      <c r="J1413" s="1034"/>
      <c r="K1413" s="1034"/>
      <c r="L1413" s="1034"/>
      <c r="M1413" s="1034"/>
      <c r="N1413" s="1034"/>
      <c r="O1413" s="1034"/>
      <c r="P1413" s="1034"/>
      <c r="Q1413" s="1034"/>
      <c r="R1413" s="1034"/>
      <c r="S1413" s="1034"/>
      <c r="T1413" s="1034"/>
      <c r="U1413" s="1034"/>
      <c r="V1413" s="1034"/>
      <c r="W1413" s="1034"/>
      <c r="X1413" s="1034"/>
      <c r="Y1413" s="1034"/>
      <c r="Z1413" s="1034"/>
      <c r="AA1413" s="1034"/>
      <c r="AB1413" s="1034"/>
      <c r="AC1413" s="1034"/>
      <c r="AD1413" s="1034"/>
      <c r="AE1413" s="1034"/>
      <c r="AF1413" s="1034"/>
      <c r="AG1413" s="1034"/>
      <c r="AH1413" s="1034"/>
      <c r="AI1413" s="1034"/>
      <c r="AJ1413" s="1034"/>
      <c r="AK1413" s="1034"/>
      <c r="AL1413" s="1034"/>
      <c r="AM1413" s="1034"/>
      <c r="AN1413" s="1034"/>
      <c r="AO1413" s="1034"/>
      <c r="AP1413" s="1034"/>
      <c r="AQ1413" s="1034"/>
      <c r="AR1413" s="1034"/>
      <c r="AS1413" s="1034"/>
      <c r="AT1413" s="1034"/>
      <c r="AU1413" s="1034"/>
      <c r="AV1413" s="1034"/>
      <c r="AW1413" s="1034"/>
      <c r="AX1413" s="1034"/>
      <c r="AY1413" s="1034"/>
      <c r="AZ1413" s="1034"/>
      <c r="BA1413" s="1034"/>
      <c r="BB1413" s="1034"/>
      <c r="BC1413" s="1034"/>
      <c r="BD1413" s="1034"/>
      <c r="BE1413" s="1034"/>
      <c r="BF1413" s="1034"/>
      <c r="BG1413" s="1034"/>
      <c r="BH1413" s="1034"/>
    </row>
    <row r="1414" spans="1:60" s="2" customFormat="1">
      <c r="A1414" s="1148"/>
      <c r="B1414" s="1034"/>
      <c r="C1414" s="1034"/>
      <c r="D1414" s="1034"/>
      <c r="E1414" s="1034"/>
      <c r="F1414" s="1034"/>
      <c r="G1414" s="1034"/>
      <c r="H1414" s="1034"/>
      <c r="I1414" s="1034"/>
      <c r="J1414" s="1034"/>
      <c r="K1414" s="1034"/>
      <c r="L1414" s="1034"/>
      <c r="M1414" s="1034"/>
      <c r="N1414" s="1034"/>
      <c r="O1414" s="1034"/>
      <c r="P1414" s="1034"/>
      <c r="Q1414" s="1034"/>
      <c r="R1414" s="1034"/>
      <c r="S1414" s="1034"/>
      <c r="T1414" s="1034"/>
      <c r="U1414" s="1034"/>
      <c r="V1414" s="1034"/>
      <c r="W1414" s="1034"/>
      <c r="X1414" s="1034"/>
      <c r="Y1414" s="1034"/>
      <c r="Z1414" s="1034"/>
      <c r="AA1414" s="1034"/>
      <c r="AB1414" s="1034"/>
      <c r="AC1414" s="1034"/>
      <c r="AD1414" s="1034"/>
      <c r="AE1414" s="1034"/>
      <c r="AF1414" s="1034"/>
      <c r="AG1414" s="1034"/>
      <c r="AH1414" s="1034"/>
      <c r="AI1414" s="1034"/>
      <c r="AJ1414" s="1034"/>
      <c r="AK1414" s="1034"/>
      <c r="AL1414" s="1034"/>
      <c r="AM1414" s="1034"/>
      <c r="AN1414" s="1034"/>
      <c r="AO1414" s="1034"/>
      <c r="AP1414" s="1034"/>
      <c r="AQ1414" s="1034"/>
      <c r="AR1414" s="1034"/>
      <c r="AS1414" s="1034"/>
      <c r="AT1414" s="1034"/>
      <c r="AU1414" s="1034"/>
      <c r="AV1414" s="1034"/>
      <c r="AW1414" s="1034"/>
      <c r="AX1414" s="1034"/>
      <c r="AY1414" s="1034"/>
      <c r="AZ1414" s="1034"/>
      <c r="BA1414" s="1034"/>
      <c r="BB1414" s="1034"/>
      <c r="BC1414" s="1034"/>
      <c r="BD1414" s="1034"/>
      <c r="BE1414" s="1034"/>
      <c r="BF1414" s="1034"/>
      <c r="BG1414" s="1034"/>
      <c r="BH1414" s="1034"/>
    </row>
    <row r="1415" spans="1:60" s="2" customFormat="1">
      <c r="A1415" s="1148"/>
      <c r="B1415" s="1034"/>
      <c r="C1415" s="1034"/>
      <c r="D1415" s="1034"/>
      <c r="E1415" s="1034"/>
      <c r="F1415" s="1034"/>
      <c r="G1415" s="1034"/>
      <c r="H1415" s="1034"/>
      <c r="I1415" s="1034"/>
      <c r="J1415" s="1034"/>
      <c r="K1415" s="1034"/>
      <c r="L1415" s="1034"/>
      <c r="M1415" s="1034"/>
      <c r="N1415" s="1034"/>
      <c r="O1415" s="1034"/>
      <c r="P1415" s="1034"/>
      <c r="Q1415" s="1034"/>
      <c r="R1415" s="1034"/>
      <c r="S1415" s="1034"/>
      <c r="T1415" s="1034"/>
      <c r="U1415" s="1034"/>
      <c r="V1415" s="1034"/>
      <c r="W1415" s="1034"/>
      <c r="X1415" s="1034"/>
      <c r="Y1415" s="1034"/>
      <c r="Z1415" s="1034"/>
      <c r="AA1415" s="1034"/>
      <c r="AB1415" s="1034"/>
      <c r="AC1415" s="1034"/>
      <c r="AD1415" s="1034"/>
      <c r="AE1415" s="1034"/>
      <c r="AF1415" s="1034"/>
      <c r="AG1415" s="1034"/>
      <c r="AH1415" s="1034"/>
      <c r="AI1415" s="1034"/>
      <c r="AJ1415" s="1034"/>
      <c r="AK1415" s="1034"/>
      <c r="AL1415" s="1034"/>
      <c r="AM1415" s="1034"/>
      <c r="AN1415" s="1034"/>
      <c r="AO1415" s="1034"/>
      <c r="AP1415" s="1034"/>
      <c r="AQ1415" s="1034"/>
      <c r="AR1415" s="1034"/>
      <c r="AS1415" s="1034"/>
      <c r="AT1415" s="1034"/>
      <c r="AU1415" s="1034"/>
      <c r="AV1415" s="1034"/>
      <c r="AW1415" s="1034"/>
      <c r="AX1415" s="1034"/>
      <c r="AY1415" s="1034"/>
      <c r="AZ1415" s="1034"/>
      <c r="BA1415" s="1034"/>
      <c r="BB1415" s="1034"/>
      <c r="BC1415" s="1034"/>
      <c r="BD1415" s="1034"/>
      <c r="BE1415" s="1034"/>
      <c r="BF1415" s="1034"/>
      <c r="BG1415" s="1034"/>
      <c r="BH1415" s="1034"/>
    </row>
    <row r="1416" spans="1:60" s="2" customFormat="1">
      <c r="A1416" s="1148"/>
      <c r="B1416" s="1034"/>
      <c r="C1416" s="1034"/>
      <c r="D1416" s="1034"/>
      <c r="E1416" s="1034"/>
      <c r="F1416" s="1034"/>
      <c r="G1416" s="1034"/>
      <c r="H1416" s="1034"/>
      <c r="I1416" s="1034"/>
      <c r="J1416" s="1034"/>
      <c r="K1416" s="1034"/>
      <c r="L1416" s="1034"/>
      <c r="M1416" s="1034"/>
      <c r="N1416" s="1034"/>
      <c r="O1416" s="1034"/>
      <c r="P1416" s="1034"/>
      <c r="Q1416" s="1034"/>
      <c r="R1416" s="1034"/>
      <c r="S1416" s="1034"/>
      <c r="T1416" s="1034"/>
      <c r="U1416" s="1034"/>
      <c r="V1416" s="1034"/>
      <c r="W1416" s="1034"/>
      <c r="X1416" s="1034"/>
      <c r="Y1416" s="1034"/>
      <c r="Z1416" s="1034"/>
      <c r="AA1416" s="1034"/>
      <c r="AB1416" s="1034"/>
      <c r="AC1416" s="1034"/>
      <c r="AD1416" s="1034"/>
      <c r="AE1416" s="1034"/>
      <c r="AF1416" s="1034"/>
      <c r="AG1416" s="1034"/>
      <c r="AH1416" s="1034"/>
      <c r="AI1416" s="1034"/>
      <c r="AJ1416" s="1034"/>
      <c r="AK1416" s="1034"/>
      <c r="AL1416" s="1034"/>
      <c r="AM1416" s="1034"/>
      <c r="AN1416" s="1034"/>
      <c r="AO1416" s="1034"/>
      <c r="AP1416" s="1034"/>
      <c r="AQ1416" s="1034"/>
      <c r="AR1416" s="1034"/>
      <c r="AS1416" s="1034"/>
      <c r="AT1416" s="1034"/>
      <c r="AU1416" s="1034"/>
      <c r="AV1416" s="1034"/>
      <c r="AW1416" s="1034"/>
      <c r="AX1416" s="1034"/>
      <c r="AY1416" s="1034"/>
      <c r="AZ1416" s="1034"/>
      <c r="BA1416" s="1034"/>
      <c r="BB1416" s="1034"/>
      <c r="BC1416" s="1034"/>
      <c r="BD1416" s="1034"/>
      <c r="BE1416" s="1034"/>
      <c r="BF1416" s="1034"/>
      <c r="BG1416" s="1034"/>
      <c r="BH1416" s="1034"/>
    </row>
    <row r="1417" spans="1:60" s="2" customFormat="1">
      <c r="A1417" s="1148"/>
      <c r="B1417" s="1034"/>
      <c r="C1417" s="1034"/>
      <c r="D1417" s="1034"/>
      <c r="E1417" s="1034"/>
      <c r="F1417" s="1034"/>
      <c r="G1417" s="1034"/>
      <c r="H1417" s="1034"/>
      <c r="I1417" s="1034"/>
      <c r="J1417" s="1034"/>
      <c r="K1417" s="1034"/>
      <c r="L1417" s="1034"/>
      <c r="M1417" s="1034"/>
      <c r="N1417" s="1034"/>
      <c r="O1417" s="1034"/>
      <c r="P1417" s="1034"/>
      <c r="Q1417" s="1034"/>
      <c r="R1417" s="1034"/>
      <c r="S1417" s="1034"/>
      <c r="T1417" s="1034"/>
      <c r="U1417" s="1034"/>
      <c r="V1417" s="1034"/>
      <c r="W1417" s="1034"/>
      <c r="X1417" s="1034"/>
      <c r="Y1417" s="1034"/>
      <c r="Z1417" s="1034"/>
      <c r="AA1417" s="1034"/>
      <c r="AB1417" s="1034"/>
      <c r="AC1417" s="1034"/>
      <c r="AD1417" s="1034"/>
      <c r="AE1417" s="1034"/>
      <c r="AF1417" s="1034"/>
      <c r="AG1417" s="1034"/>
      <c r="AH1417" s="1034"/>
      <c r="AI1417" s="1034"/>
      <c r="AJ1417" s="1034"/>
      <c r="AK1417" s="1034"/>
      <c r="AL1417" s="1034"/>
      <c r="AM1417" s="1034"/>
      <c r="AN1417" s="1034"/>
      <c r="AO1417" s="1034"/>
      <c r="AP1417" s="1034"/>
      <c r="AQ1417" s="1034"/>
      <c r="AR1417" s="1034"/>
      <c r="AS1417" s="1034"/>
      <c r="AT1417" s="1034"/>
      <c r="AU1417" s="1034"/>
      <c r="AV1417" s="1034"/>
      <c r="AW1417" s="1034"/>
      <c r="AX1417" s="1034"/>
      <c r="AY1417" s="1034"/>
      <c r="AZ1417" s="1034"/>
      <c r="BA1417" s="1034"/>
      <c r="BB1417" s="1034"/>
      <c r="BC1417" s="1034"/>
      <c r="BD1417" s="1034"/>
      <c r="BE1417" s="1034"/>
      <c r="BF1417" s="1034"/>
      <c r="BG1417" s="1034"/>
      <c r="BH1417" s="1034"/>
    </row>
    <row r="1418" spans="1:60" s="2" customFormat="1">
      <c r="A1418" s="1148"/>
      <c r="B1418" s="1034"/>
      <c r="C1418" s="1034"/>
      <c r="D1418" s="1034"/>
      <c r="E1418" s="1034"/>
      <c r="F1418" s="1034"/>
      <c r="G1418" s="1034"/>
      <c r="H1418" s="1034"/>
      <c r="I1418" s="1034"/>
      <c r="J1418" s="1034"/>
      <c r="K1418" s="1034"/>
      <c r="L1418" s="1034"/>
      <c r="M1418" s="1034"/>
      <c r="N1418" s="1034"/>
      <c r="O1418" s="1034"/>
      <c r="P1418" s="1034"/>
      <c r="Q1418" s="1034"/>
      <c r="R1418" s="1034"/>
      <c r="S1418" s="1034"/>
      <c r="T1418" s="1034"/>
      <c r="U1418" s="1034"/>
      <c r="V1418" s="1034"/>
      <c r="W1418" s="1034"/>
      <c r="X1418" s="1034"/>
      <c r="Y1418" s="1034"/>
      <c r="Z1418" s="1034"/>
      <c r="AA1418" s="1034"/>
      <c r="AB1418" s="1034"/>
      <c r="AC1418" s="1034"/>
      <c r="AD1418" s="1034"/>
      <c r="AE1418" s="1034"/>
      <c r="AF1418" s="1034"/>
      <c r="AG1418" s="1034"/>
      <c r="AH1418" s="1034"/>
      <c r="AI1418" s="1034"/>
      <c r="AJ1418" s="1034"/>
      <c r="AK1418" s="1034"/>
      <c r="AL1418" s="1034"/>
      <c r="AM1418" s="1034"/>
      <c r="AN1418" s="1034"/>
      <c r="AO1418" s="1034"/>
      <c r="AP1418" s="1034"/>
      <c r="AQ1418" s="1034"/>
      <c r="AR1418" s="1034"/>
      <c r="AS1418" s="1034"/>
      <c r="AT1418" s="1034"/>
      <c r="AU1418" s="1034"/>
      <c r="AV1418" s="1034"/>
      <c r="AW1418" s="1034"/>
      <c r="AX1418" s="1034"/>
      <c r="AY1418" s="1034"/>
      <c r="AZ1418" s="1034"/>
      <c r="BA1418" s="1034"/>
      <c r="BB1418" s="1034"/>
      <c r="BC1418" s="1034"/>
      <c r="BD1418" s="1034"/>
      <c r="BE1418" s="1034"/>
      <c r="BF1418" s="1034"/>
      <c r="BG1418" s="1034"/>
      <c r="BH1418" s="1034"/>
    </row>
    <row r="1419" spans="1:60" s="2" customFormat="1">
      <c r="A1419" s="1148"/>
      <c r="B1419" s="1034"/>
      <c r="C1419" s="1034"/>
      <c r="D1419" s="1034"/>
      <c r="E1419" s="1034"/>
      <c r="F1419" s="1034"/>
      <c r="G1419" s="1034"/>
      <c r="H1419" s="1034"/>
      <c r="I1419" s="1034"/>
      <c r="J1419" s="1034"/>
      <c r="K1419" s="1034"/>
      <c r="L1419" s="1034"/>
      <c r="M1419" s="1034"/>
      <c r="N1419" s="1034"/>
      <c r="O1419" s="1034"/>
      <c r="P1419" s="1034"/>
      <c r="Q1419" s="1034"/>
      <c r="R1419" s="1034"/>
      <c r="S1419" s="1034"/>
      <c r="T1419" s="1034"/>
      <c r="U1419" s="1034"/>
      <c r="V1419" s="1034"/>
      <c r="W1419" s="1034"/>
      <c r="X1419" s="1034"/>
      <c r="Y1419" s="1034"/>
      <c r="Z1419" s="1034"/>
      <c r="AA1419" s="1034"/>
      <c r="AB1419" s="1034"/>
      <c r="AC1419" s="1034"/>
      <c r="AD1419" s="1034"/>
      <c r="AE1419" s="1034"/>
      <c r="AF1419" s="1034"/>
      <c r="AG1419" s="1034"/>
      <c r="AH1419" s="1034"/>
      <c r="AI1419" s="1034"/>
      <c r="AJ1419" s="1034"/>
      <c r="AK1419" s="1034"/>
      <c r="AL1419" s="1034"/>
      <c r="AM1419" s="1034"/>
      <c r="AN1419" s="1034"/>
      <c r="AO1419" s="1034"/>
      <c r="AP1419" s="1034"/>
      <c r="AQ1419" s="1034"/>
      <c r="AR1419" s="1034"/>
      <c r="AS1419" s="1034"/>
      <c r="AT1419" s="1034"/>
      <c r="AU1419" s="1034"/>
      <c r="AV1419" s="1034"/>
      <c r="AW1419" s="1034"/>
      <c r="AX1419" s="1034"/>
      <c r="AY1419" s="1034"/>
      <c r="AZ1419" s="1034"/>
      <c r="BA1419" s="1034"/>
      <c r="BB1419" s="1034"/>
      <c r="BC1419" s="1034"/>
      <c r="BD1419" s="1034"/>
      <c r="BE1419" s="1034"/>
      <c r="BF1419" s="1034"/>
      <c r="BG1419" s="1034"/>
      <c r="BH1419" s="1034"/>
    </row>
    <row r="1420" spans="1:60" s="2" customFormat="1">
      <c r="A1420" s="1148"/>
      <c r="B1420" s="1034"/>
      <c r="C1420" s="1034"/>
      <c r="D1420" s="1034"/>
      <c r="E1420" s="1034"/>
      <c r="F1420" s="1034"/>
      <c r="G1420" s="1034"/>
      <c r="H1420" s="1034"/>
      <c r="I1420" s="1034"/>
      <c r="J1420" s="1034"/>
      <c r="K1420" s="1034"/>
      <c r="L1420" s="1034"/>
      <c r="M1420" s="1034"/>
      <c r="N1420" s="1034"/>
      <c r="O1420" s="1034"/>
      <c r="P1420" s="1034"/>
      <c r="Q1420" s="1034"/>
      <c r="R1420" s="1034"/>
      <c r="S1420" s="1034"/>
      <c r="T1420" s="1034"/>
      <c r="U1420" s="1034"/>
      <c r="V1420" s="1034"/>
      <c r="W1420" s="1034"/>
      <c r="X1420" s="1034"/>
      <c r="Y1420" s="1034"/>
      <c r="Z1420" s="1034"/>
      <c r="AA1420" s="1034"/>
      <c r="AB1420" s="1034"/>
      <c r="AC1420" s="1034"/>
      <c r="AD1420" s="1034"/>
      <c r="AE1420" s="1034"/>
      <c r="AF1420" s="1034"/>
      <c r="AG1420" s="1034"/>
      <c r="AH1420" s="1034"/>
      <c r="AI1420" s="1034"/>
      <c r="AJ1420" s="1034"/>
      <c r="AK1420" s="1034"/>
      <c r="AL1420" s="1034"/>
      <c r="AM1420" s="1034"/>
      <c r="AN1420" s="1034"/>
      <c r="AO1420" s="1034"/>
      <c r="AP1420" s="1034"/>
      <c r="AQ1420" s="1034"/>
      <c r="AR1420" s="1034"/>
      <c r="AS1420" s="1034"/>
      <c r="AT1420" s="1034"/>
      <c r="AU1420" s="1034"/>
      <c r="AV1420" s="1034"/>
      <c r="AW1420" s="1034"/>
      <c r="AX1420" s="1034"/>
      <c r="AY1420" s="1034"/>
      <c r="AZ1420" s="1034"/>
      <c r="BA1420" s="1034"/>
      <c r="BB1420" s="1034"/>
      <c r="BC1420" s="1034"/>
      <c r="BD1420" s="1034"/>
      <c r="BE1420" s="1034"/>
      <c r="BF1420" s="1034"/>
      <c r="BG1420" s="1034"/>
      <c r="BH1420" s="1034"/>
    </row>
    <row r="1421" spans="1:60" s="2" customFormat="1">
      <c r="A1421" s="1148"/>
      <c r="B1421" s="1034"/>
      <c r="C1421" s="1034"/>
      <c r="D1421" s="1034"/>
      <c r="E1421" s="1034"/>
      <c r="F1421" s="1034"/>
      <c r="G1421" s="1034"/>
      <c r="H1421" s="1034"/>
      <c r="I1421" s="1034"/>
      <c r="J1421" s="1034"/>
      <c r="K1421" s="1034"/>
      <c r="L1421" s="1034"/>
      <c r="M1421" s="1034"/>
      <c r="N1421" s="1034"/>
      <c r="O1421" s="1034"/>
      <c r="P1421" s="1034"/>
      <c r="Q1421" s="1034"/>
      <c r="R1421" s="1034"/>
      <c r="S1421" s="1034"/>
      <c r="T1421" s="1034"/>
      <c r="U1421" s="1034"/>
      <c r="V1421" s="1034"/>
      <c r="W1421" s="1034"/>
      <c r="X1421" s="1034"/>
      <c r="Y1421" s="1034"/>
      <c r="Z1421" s="1034"/>
      <c r="AA1421" s="1034"/>
      <c r="AB1421" s="1034"/>
      <c r="AC1421" s="1034"/>
      <c r="AD1421" s="1034"/>
      <c r="AE1421" s="1034"/>
      <c r="AF1421" s="1034"/>
      <c r="AG1421" s="1034"/>
      <c r="AH1421" s="1034"/>
      <c r="AI1421" s="1034"/>
      <c r="AJ1421" s="1034"/>
      <c r="AK1421" s="1034"/>
      <c r="AL1421" s="1034"/>
      <c r="AM1421" s="1034"/>
      <c r="AN1421" s="1034"/>
      <c r="AO1421" s="1034"/>
      <c r="AP1421" s="1034"/>
      <c r="AQ1421" s="1034"/>
      <c r="AR1421" s="1034"/>
      <c r="AS1421" s="1034"/>
      <c r="AT1421" s="1034"/>
      <c r="AU1421" s="1034"/>
      <c r="AV1421" s="1034"/>
      <c r="AW1421" s="1034"/>
      <c r="AX1421" s="1034"/>
      <c r="AY1421" s="1034"/>
      <c r="AZ1421" s="1034"/>
      <c r="BA1421" s="1034"/>
      <c r="BB1421" s="1034"/>
      <c r="BC1421" s="1034"/>
      <c r="BD1421" s="1034"/>
      <c r="BE1421" s="1034"/>
      <c r="BF1421" s="1034"/>
      <c r="BG1421" s="1034"/>
      <c r="BH1421" s="1034"/>
    </row>
    <row r="1422" spans="1:60" s="2" customFormat="1">
      <c r="A1422" s="1148"/>
      <c r="B1422" s="1034"/>
      <c r="C1422" s="1034"/>
      <c r="D1422" s="1034"/>
      <c r="E1422" s="1034"/>
      <c r="F1422" s="1034"/>
      <c r="G1422" s="1034"/>
      <c r="H1422" s="1034"/>
      <c r="I1422" s="1034"/>
      <c r="J1422" s="1034"/>
      <c r="K1422" s="1034"/>
      <c r="L1422" s="1034"/>
      <c r="M1422" s="1034"/>
      <c r="N1422" s="1034"/>
      <c r="O1422" s="1034"/>
      <c r="P1422" s="1034"/>
      <c r="Q1422" s="1034"/>
      <c r="R1422" s="1034"/>
      <c r="S1422" s="1034"/>
      <c r="T1422" s="1034"/>
      <c r="U1422" s="1034"/>
      <c r="V1422" s="1034"/>
      <c r="W1422" s="1034"/>
      <c r="X1422" s="1034"/>
      <c r="Y1422" s="1034"/>
      <c r="Z1422" s="1034"/>
      <c r="AA1422" s="1034"/>
      <c r="AB1422" s="1034"/>
      <c r="AC1422" s="1034"/>
      <c r="AD1422" s="1034"/>
      <c r="AE1422" s="1034"/>
      <c r="AF1422" s="1034"/>
      <c r="AG1422" s="1034"/>
      <c r="AH1422" s="1034"/>
      <c r="AI1422" s="1034"/>
      <c r="AJ1422" s="1034"/>
      <c r="AK1422" s="1034"/>
      <c r="AL1422" s="1034"/>
      <c r="AM1422" s="1034"/>
      <c r="AN1422" s="1034"/>
      <c r="AO1422" s="1034"/>
      <c r="AP1422" s="1034"/>
      <c r="AQ1422" s="1034"/>
      <c r="AR1422" s="1034"/>
      <c r="AS1422" s="1034"/>
      <c r="AT1422" s="1034"/>
      <c r="AU1422" s="1034"/>
      <c r="AV1422" s="1034"/>
      <c r="AW1422" s="1034"/>
      <c r="AX1422" s="1034"/>
      <c r="AY1422" s="1034"/>
      <c r="AZ1422" s="1034"/>
      <c r="BA1422" s="1034"/>
      <c r="BB1422" s="1034"/>
      <c r="BC1422" s="1034"/>
      <c r="BD1422" s="1034"/>
      <c r="BE1422" s="1034"/>
      <c r="BF1422" s="1034"/>
      <c r="BG1422" s="1034"/>
      <c r="BH1422" s="1034"/>
    </row>
    <row r="1423" spans="1:60" s="2" customFormat="1">
      <c r="A1423" s="1148"/>
      <c r="B1423" s="1034"/>
      <c r="C1423" s="1034"/>
      <c r="D1423" s="1034"/>
      <c r="E1423" s="1034"/>
      <c r="F1423" s="1034"/>
      <c r="G1423" s="1034"/>
      <c r="H1423" s="1034"/>
      <c r="I1423" s="1034"/>
      <c r="J1423" s="1034"/>
      <c r="K1423" s="1034"/>
      <c r="L1423" s="1034"/>
      <c r="M1423" s="1034"/>
      <c r="N1423" s="1034"/>
      <c r="O1423" s="1034"/>
      <c r="P1423" s="1034"/>
      <c r="Q1423" s="1034"/>
      <c r="R1423" s="1034"/>
      <c r="S1423" s="1034"/>
      <c r="T1423" s="1034"/>
      <c r="U1423" s="1034"/>
      <c r="V1423" s="1034"/>
      <c r="W1423" s="1034"/>
      <c r="X1423" s="1034"/>
      <c r="Y1423" s="1034"/>
      <c r="Z1423" s="1034"/>
      <c r="AA1423" s="1034"/>
      <c r="AB1423" s="1034"/>
      <c r="AC1423" s="1034"/>
      <c r="AD1423" s="1034"/>
      <c r="AE1423" s="1034"/>
      <c r="AF1423" s="1034"/>
      <c r="AG1423" s="1034"/>
      <c r="AH1423" s="1034"/>
      <c r="AI1423" s="1034"/>
      <c r="AJ1423" s="1034"/>
      <c r="AK1423" s="1034"/>
      <c r="AL1423" s="1034"/>
      <c r="AM1423" s="1034"/>
      <c r="AN1423" s="1034"/>
      <c r="AO1423" s="1034"/>
      <c r="AP1423" s="1034"/>
      <c r="AQ1423" s="1034"/>
      <c r="AR1423" s="1034"/>
      <c r="AS1423" s="1034"/>
      <c r="AT1423" s="1034"/>
      <c r="AU1423" s="1034"/>
      <c r="AV1423" s="1034"/>
      <c r="AW1423" s="1034"/>
      <c r="AX1423" s="1034"/>
      <c r="AY1423" s="1034"/>
      <c r="AZ1423" s="1034"/>
      <c r="BA1423" s="1034"/>
      <c r="BB1423" s="1034"/>
      <c r="BC1423" s="1034"/>
      <c r="BD1423" s="1034"/>
      <c r="BE1423" s="1034"/>
      <c r="BF1423" s="1034"/>
      <c r="BG1423" s="1034"/>
      <c r="BH1423" s="1034"/>
    </row>
    <row r="1424" spans="1:60" s="2" customFormat="1">
      <c r="A1424" s="1148"/>
      <c r="B1424" s="1034"/>
      <c r="C1424" s="1034"/>
      <c r="D1424" s="1034"/>
      <c r="E1424" s="1034"/>
      <c r="F1424" s="1034"/>
      <c r="G1424" s="1034"/>
      <c r="H1424" s="1034"/>
      <c r="I1424" s="1034"/>
      <c r="J1424" s="1034"/>
      <c r="K1424" s="1034"/>
      <c r="L1424" s="1034"/>
      <c r="M1424" s="1034"/>
      <c r="N1424" s="1034"/>
      <c r="O1424" s="1034"/>
      <c r="P1424" s="1034"/>
      <c r="Q1424" s="1034"/>
      <c r="R1424" s="1034"/>
      <c r="S1424" s="1034"/>
      <c r="T1424" s="1034"/>
      <c r="U1424" s="1034"/>
      <c r="V1424" s="1034"/>
      <c r="W1424" s="1034"/>
      <c r="X1424" s="1034"/>
      <c r="Y1424" s="1034"/>
      <c r="Z1424" s="1034"/>
      <c r="AA1424" s="1034"/>
      <c r="AB1424" s="1034"/>
      <c r="AC1424" s="1034"/>
      <c r="AD1424" s="1034"/>
      <c r="AE1424" s="1034"/>
      <c r="AF1424" s="1034"/>
      <c r="AG1424" s="1034"/>
      <c r="AH1424" s="1034"/>
      <c r="AI1424" s="1034"/>
      <c r="AJ1424" s="1034"/>
      <c r="AK1424" s="1034"/>
      <c r="AL1424" s="1034"/>
      <c r="AM1424" s="1034"/>
      <c r="AN1424" s="1034"/>
      <c r="AO1424" s="1034"/>
      <c r="AP1424" s="1034"/>
      <c r="AQ1424" s="1034"/>
      <c r="AR1424" s="1034"/>
      <c r="AS1424" s="1034"/>
      <c r="AT1424" s="1034"/>
      <c r="AU1424" s="1034"/>
      <c r="AV1424" s="1034"/>
      <c r="AW1424" s="1034"/>
      <c r="AX1424" s="1034"/>
      <c r="AY1424" s="1034"/>
      <c r="AZ1424" s="1034"/>
      <c r="BA1424" s="1034"/>
      <c r="BB1424" s="1034"/>
      <c r="BC1424" s="1034"/>
      <c r="BD1424" s="1034"/>
      <c r="BE1424" s="1034"/>
      <c r="BF1424" s="1034"/>
      <c r="BG1424" s="1034"/>
      <c r="BH1424" s="1034"/>
    </row>
    <row r="1425" spans="1:60" s="2" customFormat="1">
      <c r="A1425" s="1148"/>
      <c r="B1425" s="1034"/>
      <c r="C1425" s="1034"/>
      <c r="D1425" s="1034"/>
      <c r="E1425" s="1034"/>
      <c r="F1425" s="1034"/>
      <c r="G1425" s="1034"/>
      <c r="H1425" s="1034"/>
      <c r="I1425" s="1034"/>
      <c r="J1425" s="1034"/>
      <c r="K1425" s="1034"/>
      <c r="L1425" s="1034"/>
      <c r="M1425" s="1034"/>
      <c r="N1425" s="1034"/>
      <c r="O1425" s="1034"/>
      <c r="P1425" s="1034"/>
      <c r="Q1425" s="1034"/>
      <c r="R1425" s="1034"/>
      <c r="S1425" s="1034"/>
      <c r="T1425" s="1034"/>
      <c r="U1425" s="1034"/>
      <c r="V1425" s="1034"/>
      <c r="W1425" s="1034"/>
      <c r="X1425" s="1034"/>
      <c r="Y1425" s="1034"/>
      <c r="Z1425" s="1034"/>
      <c r="AA1425" s="1034"/>
      <c r="AB1425" s="1034"/>
      <c r="AC1425" s="1034"/>
      <c r="AD1425" s="1034"/>
      <c r="AE1425" s="1034"/>
      <c r="AF1425" s="1034"/>
      <c r="AG1425" s="1034"/>
      <c r="AH1425" s="1034"/>
      <c r="AI1425" s="1034"/>
      <c r="AJ1425" s="1034"/>
      <c r="AK1425" s="1034"/>
      <c r="AL1425" s="1034"/>
      <c r="AM1425" s="1034"/>
      <c r="AN1425" s="1034"/>
      <c r="AO1425" s="1034"/>
      <c r="AP1425" s="1034"/>
      <c r="AQ1425" s="1034"/>
      <c r="AR1425" s="1034"/>
      <c r="AS1425" s="1034"/>
      <c r="AT1425" s="1034"/>
      <c r="AU1425" s="1034"/>
      <c r="AV1425" s="1034"/>
      <c r="AW1425" s="1034"/>
      <c r="AX1425" s="1034"/>
      <c r="AY1425" s="1034"/>
      <c r="AZ1425" s="1034"/>
      <c r="BA1425" s="1034"/>
      <c r="BB1425" s="1034"/>
      <c r="BC1425" s="1034"/>
      <c r="BD1425" s="1034"/>
      <c r="BE1425" s="1034"/>
      <c r="BF1425" s="1034"/>
      <c r="BG1425" s="1034"/>
      <c r="BH1425" s="1034"/>
    </row>
    <row r="1426" spans="1:60" s="2" customFormat="1">
      <c r="A1426" s="1148"/>
      <c r="B1426" s="1034"/>
      <c r="C1426" s="1034"/>
      <c r="D1426" s="1034"/>
      <c r="E1426" s="1034"/>
      <c r="F1426" s="1034"/>
      <c r="G1426" s="1034"/>
      <c r="H1426" s="1034"/>
      <c r="I1426" s="1034"/>
      <c r="J1426" s="1034"/>
      <c r="K1426" s="1034"/>
      <c r="L1426" s="1034"/>
      <c r="M1426" s="1034"/>
      <c r="N1426" s="1034"/>
      <c r="O1426" s="1034"/>
      <c r="P1426" s="1034"/>
      <c r="Q1426" s="1034"/>
      <c r="R1426" s="1034"/>
      <c r="S1426" s="1034"/>
      <c r="T1426" s="1034"/>
      <c r="U1426" s="1034"/>
      <c r="V1426" s="1034"/>
      <c r="W1426" s="1034"/>
      <c r="X1426" s="1034"/>
      <c r="Y1426" s="1034"/>
      <c r="Z1426" s="1034"/>
      <c r="AA1426" s="1034"/>
      <c r="AB1426" s="1034"/>
      <c r="AC1426" s="1034"/>
      <c r="AD1426" s="1034"/>
      <c r="AE1426" s="1034"/>
      <c r="AF1426" s="1034"/>
      <c r="AG1426" s="1034"/>
      <c r="AH1426" s="1034"/>
      <c r="AI1426" s="1034"/>
      <c r="AJ1426" s="1034"/>
      <c r="AK1426" s="1034"/>
      <c r="AL1426" s="1034"/>
      <c r="AM1426" s="1034"/>
      <c r="AN1426" s="1034"/>
      <c r="AO1426" s="1034"/>
      <c r="AP1426" s="1034"/>
      <c r="AQ1426" s="1034"/>
      <c r="AR1426" s="1034"/>
      <c r="AS1426" s="1034"/>
      <c r="AT1426" s="1034"/>
      <c r="AU1426" s="1034"/>
      <c r="AV1426" s="1034"/>
      <c r="AW1426" s="1034"/>
      <c r="AX1426" s="1034"/>
      <c r="AY1426" s="1034"/>
      <c r="AZ1426" s="1034"/>
      <c r="BA1426" s="1034"/>
      <c r="BB1426" s="1034"/>
      <c r="BC1426" s="1034"/>
      <c r="BD1426" s="1034"/>
      <c r="BE1426" s="1034"/>
      <c r="BF1426" s="1034"/>
      <c r="BG1426" s="1034"/>
      <c r="BH1426" s="1034"/>
    </row>
    <row r="1427" spans="1:60" s="2" customFormat="1">
      <c r="A1427" s="1148"/>
      <c r="B1427" s="1034"/>
      <c r="C1427" s="1034"/>
      <c r="D1427" s="1034"/>
      <c r="E1427" s="1034"/>
      <c r="F1427" s="1034"/>
      <c r="G1427" s="1034"/>
      <c r="H1427" s="1034"/>
      <c r="I1427" s="1034"/>
      <c r="J1427" s="1034"/>
      <c r="K1427" s="1034"/>
      <c r="L1427" s="1034"/>
      <c r="M1427" s="1034"/>
      <c r="N1427" s="1034"/>
      <c r="O1427" s="1034"/>
      <c r="P1427" s="1034"/>
      <c r="Q1427" s="1034"/>
      <c r="R1427" s="1034"/>
      <c r="S1427" s="1034"/>
      <c r="T1427" s="1034"/>
      <c r="U1427" s="1034"/>
      <c r="V1427" s="1034"/>
      <c r="W1427" s="1034"/>
      <c r="X1427" s="1034"/>
      <c r="Y1427" s="1034"/>
      <c r="Z1427" s="1034"/>
      <c r="AA1427" s="1034"/>
      <c r="AB1427" s="1034"/>
      <c r="AC1427" s="1034"/>
      <c r="AD1427" s="1034"/>
      <c r="AE1427" s="1034"/>
      <c r="AF1427" s="1034"/>
      <c r="AG1427" s="1034"/>
      <c r="AH1427" s="1034"/>
      <c r="AI1427" s="1034"/>
      <c r="AJ1427" s="1034"/>
      <c r="AK1427" s="1034"/>
      <c r="AL1427" s="1034"/>
      <c r="AM1427" s="1034"/>
      <c r="AN1427" s="1034"/>
      <c r="AO1427" s="1034"/>
      <c r="AP1427" s="1034"/>
      <c r="AQ1427" s="1034"/>
      <c r="AR1427" s="1034"/>
      <c r="AS1427" s="1034"/>
      <c r="AT1427" s="1034"/>
      <c r="AU1427" s="1034"/>
      <c r="AV1427" s="1034"/>
      <c r="AW1427" s="1034"/>
      <c r="AX1427" s="1034"/>
      <c r="AY1427" s="1034"/>
      <c r="AZ1427" s="1034"/>
      <c r="BA1427" s="1034"/>
      <c r="BB1427" s="1034"/>
      <c r="BC1427" s="1034"/>
      <c r="BD1427" s="1034"/>
      <c r="BE1427" s="1034"/>
      <c r="BF1427" s="1034"/>
      <c r="BG1427" s="1034"/>
      <c r="BH1427" s="1034"/>
    </row>
    <row r="1428" spans="1:60" s="2" customFormat="1">
      <c r="A1428" s="1148"/>
      <c r="B1428" s="1034"/>
      <c r="C1428" s="1034"/>
      <c r="D1428" s="1034"/>
      <c r="E1428" s="1034"/>
      <c r="F1428" s="1034"/>
      <c r="G1428" s="1034"/>
      <c r="H1428" s="1034"/>
      <c r="I1428" s="1034"/>
      <c r="J1428" s="1034"/>
      <c r="K1428" s="1034"/>
      <c r="L1428" s="1034"/>
      <c r="M1428" s="1034"/>
      <c r="N1428" s="1034"/>
      <c r="O1428" s="1034"/>
      <c r="P1428" s="1034"/>
      <c r="Q1428" s="1034"/>
      <c r="R1428" s="1034"/>
      <c r="S1428" s="1034"/>
      <c r="T1428" s="1034"/>
      <c r="U1428" s="1034"/>
      <c r="V1428" s="1034"/>
      <c r="W1428" s="1034"/>
      <c r="X1428" s="1034"/>
      <c r="Y1428" s="1034"/>
      <c r="Z1428" s="1034"/>
      <c r="AA1428" s="1034"/>
      <c r="AB1428" s="1034"/>
      <c r="AC1428" s="1034"/>
      <c r="AD1428" s="1034"/>
      <c r="AE1428" s="1034"/>
      <c r="AF1428" s="1034"/>
      <c r="AG1428" s="1034"/>
      <c r="AH1428" s="1034"/>
      <c r="AI1428" s="1034"/>
      <c r="AJ1428" s="1034"/>
      <c r="AK1428" s="1034"/>
      <c r="AL1428" s="1034"/>
      <c r="AM1428" s="1034"/>
      <c r="AN1428" s="1034"/>
      <c r="AO1428" s="1034"/>
      <c r="AP1428" s="1034"/>
      <c r="AQ1428" s="1034"/>
      <c r="AR1428" s="1034"/>
      <c r="AS1428" s="1034"/>
      <c r="AT1428" s="1034"/>
      <c r="AU1428" s="1034"/>
      <c r="AV1428" s="1034"/>
      <c r="AW1428" s="1034"/>
      <c r="AX1428" s="1034"/>
      <c r="AY1428" s="1034"/>
      <c r="AZ1428" s="1034"/>
      <c r="BA1428" s="1034"/>
      <c r="BB1428" s="1034"/>
      <c r="BC1428" s="1034"/>
      <c r="BD1428" s="1034"/>
      <c r="BE1428" s="1034"/>
      <c r="BF1428" s="1034"/>
      <c r="BG1428" s="1034"/>
      <c r="BH1428" s="1034"/>
    </row>
    <row r="1429" spans="1:60" s="2" customFormat="1">
      <c r="A1429" s="1148"/>
      <c r="B1429" s="1034"/>
      <c r="C1429" s="1034"/>
      <c r="D1429" s="1034"/>
      <c r="E1429" s="1034"/>
      <c r="F1429" s="1034"/>
      <c r="G1429" s="1034"/>
      <c r="H1429" s="1034"/>
      <c r="I1429" s="1034"/>
      <c r="J1429" s="1034"/>
      <c r="K1429" s="1034"/>
      <c r="L1429" s="1034"/>
      <c r="M1429" s="1034"/>
      <c r="N1429" s="1034"/>
      <c r="O1429" s="1034"/>
      <c r="P1429" s="1034"/>
      <c r="Q1429" s="1034"/>
      <c r="R1429" s="1034"/>
      <c r="S1429" s="1034"/>
      <c r="T1429" s="1034"/>
      <c r="U1429" s="1034"/>
      <c r="V1429" s="1034"/>
      <c r="W1429" s="1034"/>
      <c r="X1429" s="1034"/>
      <c r="Y1429" s="1034"/>
      <c r="Z1429" s="1034"/>
      <c r="AA1429" s="1034"/>
      <c r="AB1429" s="1034"/>
      <c r="AC1429" s="1034"/>
      <c r="AD1429" s="1034"/>
      <c r="AE1429" s="1034"/>
      <c r="AF1429" s="1034"/>
      <c r="AG1429" s="1034"/>
      <c r="AH1429" s="1034"/>
      <c r="AI1429" s="1034"/>
      <c r="AJ1429" s="1034"/>
      <c r="AK1429" s="1034"/>
      <c r="AL1429" s="1034"/>
      <c r="AM1429" s="1034"/>
      <c r="AN1429" s="1034"/>
      <c r="AO1429" s="1034"/>
      <c r="AP1429" s="1034"/>
      <c r="AQ1429" s="1034"/>
      <c r="AR1429" s="1034"/>
      <c r="AS1429" s="1034"/>
      <c r="AT1429" s="1034"/>
      <c r="AU1429" s="1034"/>
      <c r="AV1429" s="1034"/>
      <c r="AW1429" s="1034"/>
      <c r="AX1429" s="1034"/>
      <c r="AY1429" s="1034"/>
      <c r="AZ1429" s="1034"/>
      <c r="BA1429" s="1034"/>
      <c r="BB1429" s="1034"/>
      <c r="BC1429" s="1034"/>
      <c r="BD1429" s="1034"/>
      <c r="BE1429" s="1034"/>
      <c r="BF1429" s="1034"/>
      <c r="BG1429" s="1034"/>
      <c r="BH1429" s="1034"/>
    </row>
    <row r="1430" spans="1:60" s="2" customFormat="1">
      <c r="A1430" s="1148"/>
      <c r="B1430" s="1034"/>
      <c r="C1430" s="1034"/>
      <c r="D1430" s="1034"/>
      <c r="E1430" s="1034"/>
      <c r="F1430" s="1034"/>
      <c r="G1430" s="1034"/>
      <c r="H1430" s="1034"/>
      <c r="I1430" s="1034"/>
      <c r="J1430" s="1034"/>
      <c r="K1430" s="1034"/>
      <c r="L1430" s="1034"/>
      <c r="M1430" s="1034"/>
      <c r="N1430" s="1034"/>
      <c r="O1430" s="1034"/>
      <c r="P1430" s="1034"/>
      <c r="Q1430" s="1034"/>
      <c r="R1430" s="1034"/>
      <c r="S1430" s="1034"/>
      <c r="T1430" s="1034"/>
      <c r="U1430" s="1034"/>
      <c r="V1430" s="1034"/>
      <c r="W1430" s="1034"/>
      <c r="X1430" s="1034"/>
      <c r="Y1430" s="1034"/>
      <c r="Z1430" s="1034"/>
      <c r="AA1430" s="1034"/>
      <c r="AB1430" s="1034"/>
      <c r="AC1430" s="1034"/>
      <c r="AD1430" s="1034"/>
      <c r="AE1430" s="1034"/>
      <c r="AF1430" s="1034"/>
      <c r="AG1430" s="1034"/>
      <c r="AH1430" s="1034"/>
      <c r="AI1430" s="1034"/>
      <c r="AJ1430" s="1034"/>
      <c r="AK1430" s="1034"/>
      <c r="AL1430" s="1034"/>
      <c r="AM1430" s="1034"/>
      <c r="AN1430" s="1034"/>
      <c r="AO1430" s="1034"/>
      <c r="AP1430" s="1034"/>
      <c r="AQ1430" s="1034"/>
      <c r="AR1430" s="1034"/>
      <c r="AS1430" s="1034"/>
      <c r="AT1430" s="1034"/>
      <c r="AU1430" s="1034"/>
      <c r="AV1430" s="1034"/>
      <c r="AW1430" s="1034"/>
      <c r="AX1430" s="1034"/>
      <c r="AY1430" s="1034"/>
      <c r="AZ1430" s="1034"/>
      <c r="BA1430" s="1034"/>
      <c r="BB1430" s="1034"/>
      <c r="BC1430" s="1034"/>
      <c r="BD1430" s="1034"/>
      <c r="BE1430" s="1034"/>
      <c r="BF1430" s="1034"/>
      <c r="BG1430" s="1034"/>
      <c r="BH1430" s="1034"/>
    </row>
    <row r="1431" spans="1:60" s="2" customFormat="1">
      <c r="A1431" s="1148"/>
      <c r="B1431" s="1034"/>
      <c r="C1431" s="1034"/>
      <c r="D1431" s="1034"/>
      <c r="E1431" s="1034"/>
      <c r="F1431" s="1034"/>
      <c r="G1431" s="1034"/>
      <c r="H1431" s="1034"/>
      <c r="I1431" s="1034"/>
      <c r="J1431" s="1034"/>
      <c r="K1431" s="1034"/>
      <c r="L1431" s="1034"/>
      <c r="M1431" s="1034"/>
      <c r="N1431" s="1034"/>
      <c r="O1431" s="1034"/>
      <c r="P1431" s="1034"/>
      <c r="Q1431" s="1034"/>
      <c r="R1431" s="1034"/>
      <c r="S1431" s="1034"/>
      <c r="T1431" s="1034"/>
      <c r="U1431" s="1034"/>
      <c r="V1431" s="1034"/>
      <c r="W1431" s="1034"/>
      <c r="X1431" s="1034"/>
      <c r="Y1431" s="1034"/>
      <c r="Z1431" s="1034"/>
      <c r="AA1431" s="1034"/>
      <c r="AB1431" s="1034"/>
      <c r="AC1431" s="1034"/>
      <c r="AD1431" s="1034"/>
      <c r="AE1431" s="1034"/>
      <c r="AF1431" s="1034"/>
      <c r="AG1431" s="1034"/>
      <c r="AH1431" s="1034"/>
      <c r="AI1431" s="1034"/>
      <c r="AJ1431" s="1034"/>
      <c r="AK1431" s="1034"/>
      <c r="AL1431" s="1034"/>
      <c r="AM1431" s="1034"/>
      <c r="AN1431" s="1034"/>
      <c r="AO1431" s="1034"/>
      <c r="AP1431" s="1034"/>
      <c r="AQ1431" s="1034"/>
      <c r="AR1431" s="1034"/>
      <c r="AS1431" s="1034"/>
      <c r="AT1431" s="1034"/>
      <c r="AU1431" s="1034"/>
      <c r="AV1431" s="1034"/>
      <c r="AW1431" s="1034"/>
      <c r="AX1431" s="1034"/>
      <c r="AY1431" s="1034"/>
      <c r="AZ1431" s="1034"/>
      <c r="BA1431" s="1034"/>
      <c r="BB1431" s="1034"/>
      <c r="BC1431" s="1034"/>
      <c r="BD1431" s="1034"/>
      <c r="BE1431" s="1034"/>
      <c r="BF1431" s="1034"/>
      <c r="BG1431" s="1034"/>
      <c r="BH1431" s="1034"/>
    </row>
    <row r="1432" spans="1:60" s="2" customFormat="1">
      <c r="A1432" s="1148"/>
      <c r="B1432" s="1034"/>
      <c r="C1432" s="1034"/>
      <c r="D1432" s="1034"/>
      <c r="E1432" s="1034"/>
      <c r="F1432" s="1034"/>
      <c r="G1432" s="1034"/>
      <c r="H1432" s="1034"/>
      <c r="I1432" s="1034"/>
      <c r="J1432" s="1034"/>
      <c r="K1432" s="1034"/>
      <c r="L1432" s="1034"/>
      <c r="M1432" s="1034"/>
      <c r="N1432" s="1034"/>
      <c r="O1432" s="1034"/>
      <c r="P1432" s="1034"/>
      <c r="Q1432" s="1034"/>
      <c r="R1432" s="1034"/>
      <c r="S1432" s="1034"/>
      <c r="T1432" s="1034"/>
      <c r="U1432" s="1034"/>
      <c r="V1432" s="1034"/>
      <c r="W1432" s="1034"/>
      <c r="X1432" s="1034"/>
      <c r="Y1432" s="1034"/>
      <c r="Z1432" s="1034"/>
      <c r="AA1432" s="1034"/>
      <c r="AB1432" s="1034"/>
      <c r="AC1432" s="1034"/>
      <c r="AD1432" s="1034"/>
      <c r="AE1432" s="1034"/>
      <c r="AF1432" s="1034"/>
      <c r="AG1432" s="1034"/>
      <c r="AH1432" s="1034"/>
      <c r="AI1432" s="1034"/>
      <c r="AJ1432" s="1034"/>
      <c r="AK1432" s="1034"/>
      <c r="AL1432" s="1034"/>
      <c r="AM1432" s="1034"/>
      <c r="AN1432" s="1034"/>
      <c r="AO1432" s="1034"/>
      <c r="AP1432" s="1034"/>
      <c r="AQ1432" s="1034"/>
      <c r="AR1432" s="1034"/>
      <c r="AS1432" s="1034"/>
      <c r="AT1432" s="1034"/>
      <c r="AU1432" s="1034"/>
      <c r="AV1432" s="1034"/>
      <c r="AW1432" s="1034"/>
      <c r="AX1432" s="1034"/>
      <c r="AY1432" s="1034"/>
      <c r="AZ1432" s="1034"/>
      <c r="BA1432" s="1034"/>
      <c r="BB1432" s="1034"/>
      <c r="BC1432" s="1034"/>
      <c r="BD1432" s="1034"/>
      <c r="BE1432" s="1034"/>
      <c r="BF1432" s="1034"/>
      <c r="BG1432" s="1034"/>
      <c r="BH1432" s="1034"/>
    </row>
    <row r="1433" spans="1:60" s="2" customFormat="1">
      <c r="A1433" s="1148"/>
      <c r="B1433" s="1034"/>
      <c r="C1433" s="1034"/>
      <c r="D1433" s="1034"/>
      <c r="E1433" s="1034"/>
      <c r="F1433" s="1034"/>
      <c r="G1433" s="1034"/>
      <c r="H1433" s="1034"/>
      <c r="I1433" s="1034"/>
      <c r="J1433" s="1034"/>
      <c r="K1433" s="1034"/>
      <c r="L1433" s="1034"/>
      <c r="M1433" s="1034"/>
      <c r="N1433" s="1034"/>
      <c r="O1433" s="1034"/>
      <c r="P1433" s="1034"/>
      <c r="Q1433" s="1034"/>
      <c r="R1433" s="1034"/>
      <c r="S1433" s="1034"/>
      <c r="T1433" s="1034"/>
      <c r="U1433" s="1034"/>
      <c r="V1433" s="1034"/>
      <c r="W1433" s="1034"/>
      <c r="X1433" s="1034"/>
      <c r="Y1433" s="1034"/>
      <c r="Z1433" s="1034"/>
      <c r="AA1433" s="1034"/>
      <c r="AB1433" s="1034"/>
      <c r="AC1433" s="1034"/>
      <c r="AD1433" s="1034"/>
      <c r="AE1433" s="1034"/>
      <c r="AF1433" s="1034"/>
      <c r="AG1433" s="1034"/>
      <c r="AH1433" s="1034"/>
      <c r="AI1433" s="1034"/>
      <c r="AJ1433" s="1034"/>
      <c r="AK1433" s="1034"/>
      <c r="AL1433" s="1034"/>
      <c r="AM1433" s="1034"/>
      <c r="AN1433" s="1034"/>
      <c r="AO1433" s="1034"/>
      <c r="AP1433" s="1034"/>
      <c r="AQ1433" s="1034"/>
      <c r="AR1433" s="1034"/>
      <c r="AS1433" s="1034"/>
      <c r="AT1433" s="1034"/>
      <c r="AU1433" s="1034"/>
      <c r="AV1433" s="1034"/>
      <c r="AW1433" s="1034"/>
      <c r="AX1433" s="1034"/>
      <c r="AY1433" s="1034"/>
      <c r="AZ1433" s="1034"/>
      <c r="BA1433" s="1034"/>
      <c r="BB1433" s="1034"/>
      <c r="BC1433" s="1034"/>
      <c r="BD1433" s="1034"/>
      <c r="BE1433" s="1034"/>
      <c r="BF1433" s="1034"/>
      <c r="BG1433" s="1034"/>
      <c r="BH1433" s="1034"/>
    </row>
    <row r="1434" spans="1:60" s="2" customFormat="1">
      <c r="A1434" s="1148"/>
      <c r="B1434" s="1034"/>
      <c r="C1434" s="1034"/>
      <c r="D1434" s="1034"/>
      <c r="E1434" s="1034"/>
      <c r="F1434" s="1034"/>
      <c r="G1434" s="1034"/>
      <c r="H1434" s="1034"/>
      <c r="I1434" s="1034"/>
      <c r="J1434" s="1034"/>
      <c r="K1434" s="1034"/>
      <c r="L1434" s="1034"/>
      <c r="M1434" s="1034"/>
      <c r="N1434" s="1034"/>
      <c r="O1434" s="1034"/>
      <c r="P1434" s="1034"/>
      <c r="Q1434" s="1034"/>
      <c r="R1434" s="1034"/>
      <c r="S1434" s="1034"/>
      <c r="T1434" s="1034"/>
      <c r="U1434" s="1034"/>
      <c r="V1434" s="1034"/>
      <c r="W1434" s="1034"/>
      <c r="X1434" s="1034"/>
      <c r="Y1434" s="1034"/>
      <c r="Z1434" s="1034"/>
      <c r="AA1434" s="1034"/>
      <c r="AB1434" s="1034"/>
      <c r="AC1434" s="1034"/>
      <c r="AD1434" s="1034"/>
      <c r="AE1434" s="1034"/>
      <c r="AF1434" s="1034"/>
      <c r="AG1434" s="1034"/>
      <c r="AH1434" s="1034"/>
      <c r="AI1434" s="1034"/>
      <c r="AJ1434" s="1034"/>
      <c r="AK1434" s="1034"/>
      <c r="AL1434" s="1034"/>
      <c r="AM1434" s="1034"/>
      <c r="AN1434" s="1034"/>
      <c r="AO1434" s="1034"/>
      <c r="AP1434" s="1034"/>
      <c r="AQ1434" s="1034"/>
      <c r="AR1434" s="1034"/>
      <c r="AS1434" s="1034"/>
      <c r="AT1434" s="1034"/>
      <c r="AU1434" s="1034"/>
      <c r="AV1434" s="1034"/>
      <c r="AW1434" s="1034"/>
      <c r="AX1434" s="1034"/>
      <c r="AY1434" s="1034"/>
      <c r="AZ1434" s="1034"/>
      <c r="BA1434" s="1034"/>
      <c r="BB1434" s="1034"/>
      <c r="BC1434" s="1034"/>
      <c r="BD1434" s="1034"/>
      <c r="BE1434" s="1034"/>
      <c r="BF1434" s="1034"/>
      <c r="BG1434" s="1034"/>
      <c r="BH1434" s="1034"/>
    </row>
    <row r="1435" spans="1:60" s="2" customFormat="1">
      <c r="A1435" s="1148"/>
      <c r="B1435" s="1034"/>
      <c r="C1435" s="1034"/>
      <c r="D1435" s="1034"/>
      <c r="E1435" s="1034"/>
      <c r="F1435" s="1034"/>
      <c r="G1435" s="1034"/>
      <c r="H1435" s="1034"/>
      <c r="I1435" s="1034"/>
      <c r="J1435" s="1034"/>
      <c r="K1435" s="1034"/>
      <c r="L1435" s="1034"/>
      <c r="M1435" s="1034"/>
      <c r="N1435" s="1034"/>
      <c r="O1435" s="1034"/>
      <c r="P1435" s="1034"/>
      <c r="Q1435" s="1034"/>
      <c r="R1435" s="1034"/>
      <c r="S1435" s="1034"/>
      <c r="T1435" s="1034"/>
      <c r="U1435" s="1034"/>
      <c r="V1435" s="1034"/>
      <c r="W1435" s="1034"/>
      <c r="X1435" s="1034"/>
      <c r="Y1435" s="1034"/>
      <c r="Z1435" s="1034"/>
      <c r="AA1435" s="1034"/>
      <c r="AB1435" s="1034"/>
      <c r="AC1435" s="1034"/>
      <c r="AD1435" s="1034"/>
      <c r="AE1435" s="1034"/>
      <c r="AF1435" s="1034"/>
      <c r="AG1435" s="1034"/>
      <c r="AH1435" s="1034"/>
      <c r="AI1435" s="1034"/>
      <c r="AJ1435" s="1034"/>
      <c r="AK1435" s="1034"/>
      <c r="AL1435" s="1034"/>
      <c r="AM1435" s="1034"/>
      <c r="AN1435" s="1034"/>
      <c r="AO1435" s="1034"/>
      <c r="AP1435" s="1034"/>
      <c r="AQ1435" s="1034"/>
      <c r="AR1435" s="1034"/>
      <c r="AS1435" s="1034"/>
      <c r="AT1435" s="1034"/>
      <c r="AU1435" s="1034"/>
      <c r="AV1435" s="1034"/>
      <c r="AW1435" s="1034"/>
      <c r="AX1435" s="1034"/>
      <c r="AY1435" s="1034"/>
      <c r="AZ1435" s="1034"/>
      <c r="BA1435" s="1034"/>
      <c r="BB1435" s="1034"/>
      <c r="BC1435" s="1034"/>
      <c r="BD1435" s="1034"/>
      <c r="BE1435" s="1034"/>
      <c r="BF1435" s="1034"/>
      <c r="BG1435" s="1034"/>
      <c r="BH1435" s="1034"/>
    </row>
    <row r="1436" spans="1:60" s="2" customFormat="1">
      <c r="A1436" s="1148"/>
      <c r="B1436" s="1034"/>
      <c r="C1436" s="1034"/>
      <c r="D1436" s="1034"/>
      <c r="E1436" s="1034"/>
      <c r="F1436" s="1034"/>
      <c r="G1436" s="1034"/>
      <c r="H1436" s="1034"/>
      <c r="I1436" s="1034"/>
      <c r="J1436" s="1034"/>
      <c r="K1436" s="1034"/>
      <c r="L1436" s="1034"/>
      <c r="M1436" s="1034"/>
      <c r="N1436" s="1034"/>
      <c r="O1436" s="1034"/>
      <c r="P1436" s="1034"/>
      <c r="Q1436" s="1034"/>
      <c r="R1436" s="1034"/>
      <c r="S1436" s="1034"/>
      <c r="T1436" s="1034"/>
      <c r="U1436" s="1034"/>
      <c r="V1436" s="1034"/>
      <c r="W1436" s="1034"/>
      <c r="X1436" s="1034"/>
      <c r="Y1436" s="1034"/>
      <c r="Z1436" s="1034"/>
      <c r="AA1436" s="1034"/>
      <c r="AB1436" s="1034"/>
      <c r="AC1436" s="1034"/>
      <c r="AD1436" s="1034"/>
      <c r="AE1436" s="1034"/>
      <c r="AF1436" s="1034"/>
      <c r="AG1436" s="1034"/>
      <c r="AH1436" s="1034"/>
      <c r="AI1436" s="1034"/>
      <c r="AJ1436" s="1034"/>
      <c r="AK1436" s="1034"/>
      <c r="AL1436" s="1034"/>
      <c r="AM1436" s="1034"/>
      <c r="AN1436" s="1034"/>
      <c r="AO1436" s="1034"/>
      <c r="AP1436" s="1034"/>
      <c r="AQ1436" s="1034"/>
      <c r="AR1436" s="1034"/>
      <c r="AS1436" s="1034"/>
      <c r="AT1436" s="1034"/>
      <c r="AU1436" s="1034"/>
      <c r="AV1436" s="1034"/>
      <c r="AW1436" s="1034"/>
      <c r="AX1436" s="1034"/>
      <c r="AY1436" s="1034"/>
      <c r="AZ1436" s="1034"/>
      <c r="BA1436" s="1034"/>
      <c r="BB1436" s="1034"/>
      <c r="BC1436" s="1034"/>
      <c r="BD1436" s="1034"/>
      <c r="BE1436" s="1034"/>
      <c r="BF1436" s="1034"/>
      <c r="BG1436" s="1034"/>
      <c r="BH1436" s="1034"/>
    </row>
    <row r="1437" spans="1:60" s="2" customFormat="1">
      <c r="A1437" s="1148"/>
      <c r="B1437" s="1034"/>
      <c r="C1437" s="1034"/>
      <c r="D1437" s="1034"/>
      <c r="E1437" s="1034"/>
      <c r="F1437" s="1034"/>
      <c r="G1437" s="1034"/>
      <c r="H1437" s="1034"/>
      <c r="I1437" s="1034"/>
      <c r="J1437" s="1034"/>
      <c r="K1437" s="1034"/>
      <c r="L1437" s="1034"/>
      <c r="M1437" s="1034"/>
      <c r="N1437" s="1034"/>
      <c r="O1437" s="1034"/>
      <c r="P1437" s="1034"/>
      <c r="Q1437" s="1034"/>
      <c r="R1437" s="1034"/>
      <c r="S1437" s="1034"/>
      <c r="T1437" s="1034"/>
      <c r="U1437" s="1034"/>
      <c r="V1437" s="1034"/>
      <c r="W1437" s="1034"/>
      <c r="X1437" s="1034"/>
      <c r="Y1437" s="1034"/>
      <c r="Z1437" s="1034"/>
      <c r="AA1437" s="1034"/>
      <c r="AB1437" s="1034"/>
      <c r="AC1437" s="1034"/>
      <c r="AD1437" s="1034"/>
      <c r="AE1437" s="1034"/>
      <c r="AF1437" s="1034"/>
      <c r="AG1437" s="1034"/>
      <c r="AH1437" s="1034"/>
      <c r="AI1437" s="1034"/>
      <c r="AJ1437" s="1034"/>
      <c r="AK1437" s="1034"/>
      <c r="AL1437" s="1034"/>
      <c r="AM1437" s="1034"/>
      <c r="AN1437" s="1034"/>
      <c r="AO1437" s="1034"/>
      <c r="AP1437" s="1034"/>
      <c r="AQ1437" s="1034"/>
      <c r="AR1437" s="1034"/>
      <c r="AS1437" s="1034"/>
      <c r="AT1437" s="1034"/>
      <c r="AU1437" s="1034"/>
      <c r="AV1437" s="1034"/>
      <c r="AW1437" s="1034"/>
      <c r="AX1437" s="1034"/>
      <c r="AY1437" s="1034"/>
      <c r="AZ1437" s="1034"/>
      <c r="BA1437" s="1034"/>
      <c r="BB1437" s="1034"/>
      <c r="BC1437" s="1034"/>
      <c r="BD1437" s="1034"/>
      <c r="BE1437" s="1034"/>
      <c r="BF1437" s="1034"/>
      <c r="BG1437" s="1034"/>
      <c r="BH1437" s="1034"/>
    </row>
    <row r="1438" spans="1:60" s="2" customFormat="1">
      <c r="A1438" s="1148"/>
      <c r="B1438" s="1034"/>
      <c r="C1438" s="1034"/>
      <c r="D1438" s="1034"/>
      <c r="E1438" s="1034"/>
      <c r="F1438" s="1034"/>
      <c r="G1438" s="1034"/>
      <c r="H1438" s="1034"/>
      <c r="I1438" s="1034"/>
      <c r="J1438" s="1034"/>
      <c r="K1438" s="1034"/>
      <c r="L1438" s="1034"/>
      <c r="M1438" s="1034"/>
      <c r="N1438" s="1034"/>
      <c r="O1438" s="1034"/>
      <c r="P1438" s="1034"/>
      <c r="Q1438" s="1034"/>
      <c r="R1438" s="1034"/>
      <c r="S1438" s="1034"/>
      <c r="T1438" s="1034"/>
      <c r="U1438" s="1034"/>
      <c r="V1438" s="1034"/>
      <c r="W1438" s="1034"/>
      <c r="X1438" s="1034"/>
      <c r="Y1438" s="1034"/>
      <c r="Z1438" s="1034"/>
      <c r="AA1438" s="1034"/>
      <c r="AB1438" s="1034"/>
      <c r="AC1438" s="1034"/>
      <c r="AD1438" s="1034"/>
      <c r="AE1438" s="1034"/>
      <c r="AF1438" s="1034"/>
      <c r="AG1438" s="1034"/>
      <c r="AH1438" s="1034"/>
      <c r="AI1438" s="1034"/>
      <c r="AJ1438" s="1034"/>
      <c r="AK1438" s="1034"/>
      <c r="AL1438" s="1034"/>
      <c r="AM1438" s="1034"/>
      <c r="AN1438" s="1034"/>
      <c r="AO1438" s="1034"/>
      <c r="AP1438" s="1034"/>
      <c r="AQ1438" s="1034"/>
      <c r="AR1438" s="1034"/>
      <c r="AS1438" s="1034"/>
      <c r="AT1438" s="1034"/>
      <c r="AU1438" s="1034"/>
      <c r="AV1438" s="1034"/>
      <c r="AW1438" s="1034"/>
      <c r="AX1438" s="1034"/>
      <c r="AY1438" s="1034"/>
      <c r="AZ1438" s="1034"/>
      <c r="BA1438" s="1034"/>
      <c r="BB1438" s="1034"/>
      <c r="BC1438" s="1034"/>
      <c r="BD1438" s="1034"/>
      <c r="BE1438" s="1034"/>
      <c r="BF1438" s="1034"/>
      <c r="BG1438" s="1034"/>
      <c r="BH1438" s="1034"/>
    </row>
    <row r="1439" spans="1:60" s="2" customFormat="1">
      <c r="A1439" s="1148"/>
      <c r="B1439" s="1034"/>
      <c r="C1439" s="1034"/>
      <c r="D1439" s="1034"/>
      <c r="E1439" s="1034"/>
      <c r="F1439" s="1034"/>
      <c r="G1439" s="1034"/>
      <c r="H1439" s="1034"/>
      <c r="I1439" s="1034"/>
      <c r="J1439" s="1034"/>
      <c r="K1439" s="1034"/>
      <c r="L1439" s="1034"/>
      <c r="M1439" s="1034"/>
      <c r="N1439" s="1034"/>
      <c r="O1439" s="1034"/>
      <c r="P1439" s="1034"/>
      <c r="Q1439" s="1034"/>
      <c r="R1439" s="1034"/>
      <c r="S1439" s="1034"/>
      <c r="T1439" s="1034"/>
      <c r="U1439" s="1034"/>
      <c r="V1439" s="1034"/>
      <c r="W1439" s="1034"/>
      <c r="X1439" s="1034"/>
      <c r="Y1439" s="1034"/>
      <c r="Z1439" s="1034"/>
      <c r="AA1439" s="1034"/>
      <c r="AB1439" s="1034"/>
      <c r="AC1439" s="1034"/>
      <c r="AD1439" s="1034"/>
      <c r="AE1439" s="1034"/>
      <c r="AF1439" s="1034"/>
      <c r="AG1439" s="1034"/>
      <c r="AH1439" s="1034"/>
      <c r="AI1439" s="1034"/>
      <c r="AJ1439" s="1034"/>
      <c r="AK1439" s="1034"/>
      <c r="AL1439" s="1034"/>
      <c r="AM1439" s="1034"/>
      <c r="AN1439" s="1034"/>
      <c r="AO1439" s="1034"/>
      <c r="AP1439" s="1034"/>
      <c r="AQ1439" s="1034"/>
      <c r="AR1439" s="1034"/>
      <c r="AS1439" s="1034"/>
      <c r="AT1439" s="1034"/>
      <c r="AU1439" s="1034"/>
      <c r="AV1439" s="1034"/>
      <c r="AW1439" s="1034"/>
      <c r="AX1439" s="1034"/>
      <c r="AY1439" s="1034"/>
      <c r="AZ1439" s="1034"/>
      <c r="BA1439" s="1034"/>
      <c r="BB1439" s="1034"/>
      <c r="BC1439" s="1034"/>
      <c r="BD1439" s="1034"/>
      <c r="BE1439" s="1034"/>
      <c r="BF1439" s="1034"/>
      <c r="BG1439" s="1034"/>
      <c r="BH1439" s="1034"/>
    </row>
    <row r="1440" spans="1:60" s="2" customFormat="1">
      <c r="A1440" s="1148"/>
      <c r="B1440" s="1034"/>
      <c r="C1440" s="1034"/>
      <c r="D1440" s="1034"/>
      <c r="E1440" s="1034"/>
      <c r="F1440" s="1034"/>
      <c r="G1440" s="1034"/>
      <c r="H1440" s="1034"/>
      <c r="I1440" s="1034"/>
      <c r="J1440" s="1034"/>
      <c r="K1440" s="1034"/>
      <c r="L1440" s="1034"/>
      <c r="M1440" s="1034"/>
      <c r="N1440" s="1034"/>
      <c r="O1440" s="1034"/>
      <c r="P1440" s="1034"/>
      <c r="Q1440" s="1034"/>
      <c r="R1440" s="1034"/>
      <c r="S1440" s="1034"/>
      <c r="T1440" s="1034"/>
      <c r="U1440" s="1034"/>
      <c r="V1440" s="1034"/>
      <c r="W1440" s="1034"/>
      <c r="X1440" s="1034"/>
      <c r="Y1440" s="1034"/>
      <c r="Z1440" s="1034"/>
      <c r="AA1440" s="1034"/>
      <c r="AB1440" s="1034"/>
      <c r="AC1440" s="1034"/>
      <c r="AD1440" s="1034"/>
      <c r="AE1440" s="1034"/>
      <c r="AF1440" s="1034"/>
      <c r="AG1440" s="1034"/>
      <c r="AH1440" s="1034"/>
      <c r="AI1440" s="1034"/>
      <c r="AJ1440" s="1034"/>
      <c r="AK1440" s="1034"/>
      <c r="AL1440" s="1034"/>
      <c r="AM1440" s="1034"/>
      <c r="AN1440" s="1034"/>
      <c r="AO1440" s="1034"/>
      <c r="AP1440" s="1034"/>
      <c r="AQ1440" s="1034"/>
      <c r="AR1440" s="1034"/>
      <c r="AS1440" s="1034"/>
      <c r="AT1440" s="1034"/>
      <c r="AU1440" s="1034"/>
      <c r="AV1440" s="1034"/>
      <c r="AW1440" s="1034"/>
      <c r="AX1440" s="1034"/>
      <c r="AY1440" s="1034"/>
      <c r="AZ1440" s="1034"/>
      <c r="BA1440" s="1034"/>
      <c r="BB1440" s="1034"/>
      <c r="BC1440" s="1034"/>
      <c r="BD1440" s="1034"/>
      <c r="BE1440" s="1034"/>
      <c r="BF1440" s="1034"/>
      <c r="BG1440" s="1034"/>
      <c r="BH1440" s="1034"/>
    </row>
    <row r="1441" spans="1:60" s="2" customFormat="1">
      <c r="A1441" s="1148"/>
      <c r="B1441" s="1034"/>
      <c r="C1441" s="1034"/>
      <c r="D1441" s="1034"/>
      <c r="E1441" s="1034"/>
      <c r="F1441" s="1034"/>
      <c r="G1441" s="1034"/>
      <c r="H1441" s="1034"/>
      <c r="I1441" s="1034"/>
      <c r="J1441" s="1034"/>
      <c r="K1441" s="1034"/>
      <c r="L1441" s="1034"/>
      <c r="M1441" s="1034"/>
      <c r="N1441" s="1034"/>
      <c r="O1441" s="1034"/>
      <c r="P1441" s="1034"/>
      <c r="Q1441" s="1034"/>
      <c r="R1441" s="1034"/>
      <c r="S1441" s="1034"/>
      <c r="T1441" s="1034"/>
      <c r="U1441" s="1034"/>
      <c r="V1441" s="1034"/>
      <c r="W1441" s="1034"/>
      <c r="X1441" s="1034"/>
      <c r="Y1441" s="1034"/>
      <c r="Z1441" s="1034"/>
      <c r="AA1441" s="1034"/>
      <c r="AB1441" s="1034"/>
      <c r="AC1441" s="1034"/>
      <c r="AD1441" s="1034"/>
      <c r="AE1441" s="1034"/>
      <c r="AF1441" s="1034"/>
      <c r="AG1441" s="1034"/>
      <c r="AH1441" s="1034"/>
      <c r="AI1441" s="1034"/>
      <c r="AJ1441" s="1034"/>
      <c r="AK1441" s="1034"/>
      <c r="AL1441" s="1034"/>
      <c r="AM1441" s="1034"/>
      <c r="AN1441" s="1034"/>
      <c r="AO1441" s="1034"/>
      <c r="AP1441" s="1034"/>
      <c r="AQ1441" s="1034"/>
      <c r="AR1441" s="1034"/>
      <c r="AS1441" s="1034"/>
      <c r="AT1441" s="1034"/>
      <c r="AU1441" s="1034"/>
      <c r="AV1441" s="1034"/>
      <c r="AW1441" s="1034"/>
      <c r="AX1441" s="1034"/>
      <c r="AY1441" s="1034"/>
      <c r="AZ1441" s="1034"/>
      <c r="BA1441" s="1034"/>
      <c r="BB1441" s="1034"/>
      <c r="BC1441" s="1034"/>
      <c r="BD1441" s="1034"/>
      <c r="BE1441" s="1034"/>
      <c r="BF1441" s="1034"/>
      <c r="BG1441" s="1034"/>
      <c r="BH1441" s="1034"/>
    </row>
    <row r="1442" spans="1:60" s="2" customFormat="1">
      <c r="A1442" s="1148"/>
      <c r="B1442" s="1034"/>
      <c r="C1442" s="1034"/>
      <c r="D1442" s="1034"/>
      <c r="E1442" s="1034"/>
      <c r="F1442" s="1034"/>
      <c r="G1442" s="1034"/>
      <c r="H1442" s="1034"/>
      <c r="I1442" s="1034"/>
      <c r="J1442" s="1034"/>
      <c r="K1442" s="1034"/>
      <c r="L1442" s="1034"/>
      <c r="M1442" s="1034"/>
      <c r="N1442" s="1034"/>
      <c r="O1442" s="1034"/>
      <c r="P1442" s="1034"/>
      <c r="Q1442" s="1034"/>
      <c r="R1442" s="1034"/>
      <c r="S1442" s="1034"/>
      <c r="T1442" s="1034"/>
      <c r="U1442" s="1034"/>
      <c r="V1442" s="1034"/>
      <c r="W1442" s="1034"/>
      <c r="X1442" s="1034"/>
      <c r="Y1442" s="1034"/>
      <c r="Z1442" s="1034"/>
      <c r="AA1442" s="1034"/>
      <c r="AB1442" s="1034"/>
      <c r="AC1442" s="1034"/>
      <c r="AD1442" s="1034"/>
      <c r="AE1442" s="1034"/>
      <c r="AF1442" s="1034"/>
      <c r="AG1442" s="1034"/>
      <c r="AH1442" s="1034"/>
      <c r="AI1442" s="1034"/>
      <c r="AJ1442" s="1034"/>
      <c r="AK1442" s="1034"/>
      <c r="AL1442" s="1034"/>
      <c r="AM1442" s="1034"/>
      <c r="AN1442" s="1034"/>
      <c r="AO1442" s="1034"/>
      <c r="AP1442" s="1034"/>
      <c r="AQ1442" s="1034"/>
      <c r="AR1442" s="1034"/>
      <c r="AS1442" s="1034"/>
      <c r="AT1442" s="1034"/>
      <c r="AU1442" s="1034"/>
      <c r="AV1442" s="1034"/>
      <c r="AW1442" s="1034"/>
      <c r="AX1442" s="1034"/>
      <c r="AY1442" s="1034"/>
      <c r="AZ1442" s="1034"/>
      <c r="BA1442" s="1034"/>
      <c r="BB1442" s="1034"/>
      <c r="BC1442" s="1034"/>
      <c r="BD1442" s="1034"/>
      <c r="BE1442" s="1034"/>
      <c r="BF1442" s="1034"/>
      <c r="BG1442" s="1034"/>
      <c r="BH1442" s="1034"/>
    </row>
    <row r="1443" spans="1:60" s="2" customFormat="1">
      <c r="A1443" s="1148"/>
      <c r="B1443" s="1034"/>
      <c r="C1443" s="1034"/>
      <c r="D1443" s="1034"/>
      <c r="E1443" s="1034"/>
      <c r="F1443" s="1034"/>
      <c r="G1443" s="1034"/>
      <c r="H1443" s="1034"/>
      <c r="I1443" s="1034"/>
      <c r="J1443" s="1034"/>
      <c r="K1443" s="1034"/>
      <c r="L1443" s="1034"/>
      <c r="M1443" s="1034"/>
      <c r="N1443" s="1034"/>
      <c r="O1443" s="1034"/>
      <c r="P1443" s="1034"/>
      <c r="Q1443" s="1034"/>
      <c r="R1443" s="1034"/>
      <c r="S1443" s="1034"/>
      <c r="T1443" s="1034"/>
      <c r="U1443" s="1034"/>
      <c r="V1443" s="1034"/>
      <c r="W1443" s="1034"/>
      <c r="X1443" s="1034"/>
      <c r="Y1443" s="1034"/>
      <c r="Z1443" s="1034"/>
      <c r="AA1443" s="1034"/>
      <c r="AB1443" s="1034"/>
      <c r="AC1443" s="1034"/>
      <c r="AD1443" s="1034"/>
      <c r="AE1443" s="1034"/>
      <c r="AF1443" s="1034"/>
      <c r="AG1443" s="1034"/>
      <c r="AH1443" s="1034"/>
      <c r="AI1443" s="1034"/>
      <c r="AJ1443" s="1034"/>
      <c r="AK1443" s="1034"/>
      <c r="AL1443" s="1034"/>
      <c r="AM1443" s="1034"/>
      <c r="AN1443" s="1034"/>
      <c r="AO1443" s="1034"/>
      <c r="AP1443" s="1034"/>
      <c r="AQ1443" s="1034"/>
      <c r="AR1443" s="1034"/>
      <c r="AS1443" s="1034"/>
      <c r="AT1443" s="1034"/>
      <c r="AU1443" s="1034"/>
      <c r="AV1443" s="1034"/>
      <c r="AW1443" s="1034"/>
      <c r="AX1443" s="1034"/>
      <c r="AY1443" s="1034"/>
      <c r="AZ1443" s="1034"/>
      <c r="BA1443" s="1034"/>
      <c r="BB1443" s="1034"/>
      <c r="BC1443" s="1034"/>
      <c r="BD1443" s="1034"/>
      <c r="BE1443" s="1034"/>
      <c r="BF1443" s="1034"/>
      <c r="BG1443" s="1034"/>
      <c r="BH1443" s="1034"/>
    </row>
    <row r="1444" spans="1:60" s="2" customFormat="1">
      <c r="A1444" s="1148"/>
      <c r="B1444" s="1034"/>
      <c r="C1444" s="1034"/>
      <c r="D1444" s="1034"/>
      <c r="E1444" s="1034"/>
      <c r="F1444" s="1034"/>
      <c r="G1444" s="1034"/>
      <c r="H1444" s="1034"/>
      <c r="I1444" s="1034"/>
      <c r="J1444" s="1034"/>
      <c r="K1444" s="1034"/>
      <c r="L1444" s="1034"/>
      <c r="M1444" s="1034"/>
      <c r="N1444" s="1034"/>
      <c r="O1444" s="1034"/>
      <c r="P1444" s="1034"/>
      <c r="Q1444" s="1034"/>
      <c r="R1444" s="1034"/>
      <c r="S1444" s="1034"/>
      <c r="T1444" s="1034"/>
      <c r="U1444" s="1034"/>
      <c r="V1444" s="1034"/>
      <c r="W1444" s="1034"/>
      <c r="X1444" s="1034"/>
      <c r="Y1444" s="1034"/>
      <c r="Z1444" s="1034"/>
      <c r="AA1444" s="1034"/>
      <c r="AB1444" s="1034"/>
      <c r="AC1444" s="1034"/>
      <c r="AD1444" s="1034"/>
      <c r="AE1444" s="1034"/>
      <c r="AF1444" s="1034"/>
      <c r="AG1444" s="1034"/>
      <c r="AH1444" s="1034"/>
      <c r="AI1444" s="1034"/>
      <c r="AJ1444" s="1034"/>
      <c r="AK1444" s="1034"/>
      <c r="AL1444" s="1034"/>
      <c r="AM1444" s="1034"/>
      <c r="AN1444" s="1034"/>
      <c r="AO1444" s="1034"/>
      <c r="AP1444" s="1034"/>
      <c r="AQ1444" s="1034"/>
      <c r="AR1444" s="1034"/>
      <c r="AS1444" s="1034"/>
      <c r="AT1444" s="1034"/>
      <c r="AU1444" s="1034"/>
      <c r="AV1444" s="1034"/>
      <c r="AW1444" s="1034"/>
      <c r="AX1444" s="1034"/>
      <c r="AY1444" s="1034"/>
      <c r="AZ1444" s="1034"/>
      <c r="BA1444" s="1034"/>
      <c r="BB1444" s="1034"/>
      <c r="BC1444" s="1034"/>
      <c r="BD1444" s="1034"/>
      <c r="BE1444" s="1034"/>
      <c r="BF1444" s="1034"/>
      <c r="BG1444" s="1034"/>
      <c r="BH1444" s="1034"/>
    </row>
    <row r="1445" spans="1:60" s="2" customFormat="1">
      <c r="A1445" s="1148"/>
      <c r="B1445" s="1034"/>
      <c r="C1445" s="1034"/>
      <c r="D1445" s="1034"/>
      <c r="E1445" s="1034"/>
      <c r="F1445" s="1034"/>
      <c r="G1445" s="1034"/>
      <c r="H1445" s="1034"/>
      <c r="I1445" s="1034"/>
      <c r="J1445" s="1034"/>
      <c r="K1445" s="1034"/>
      <c r="L1445" s="1034"/>
      <c r="M1445" s="1034"/>
      <c r="N1445" s="1034"/>
      <c r="O1445" s="1034"/>
      <c r="P1445" s="1034"/>
      <c r="Q1445" s="1034"/>
      <c r="R1445" s="1034"/>
      <c r="S1445" s="1034"/>
      <c r="T1445" s="1034"/>
      <c r="U1445" s="1034"/>
      <c r="V1445" s="1034"/>
      <c r="W1445" s="1034"/>
      <c r="X1445" s="1034"/>
      <c r="Y1445" s="1034"/>
      <c r="Z1445" s="1034"/>
      <c r="AA1445" s="1034"/>
      <c r="AB1445" s="1034"/>
      <c r="AC1445" s="1034"/>
      <c r="AD1445" s="1034"/>
      <c r="AE1445" s="1034"/>
      <c r="AF1445" s="1034"/>
      <c r="AG1445" s="1034"/>
      <c r="AH1445" s="1034"/>
      <c r="AI1445" s="1034"/>
      <c r="AJ1445" s="1034"/>
      <c r="AK1445" s="1034"/>
      <c r="AL1445" s="1034"/>
      <c r="AM1445" s="1034"/>
      <c r="AN1445" s="1034"/>
      <c r="AO1445" s="1034"/>
      <c r="AP1445" s="1034"/>
      <c r="AQ1445" s="1034"/>
      <c r="AR1445" s="1034"/>
      <c r="AS1445" s="1034"/>
      <c r="AT1445" s="1034"/>
      <c r="AU1445" s="1034"/>
      <c r="AV1445" s="1034"/>
      <c r="AW1445" s="1034"/>
      <c r="AX1445" s="1034"/>
      <c r="AY1445" s="1034"/>
      <c r="AZ1445" s="1034"/>
      <c r="BA1445" s="1034"/>
      <c r="BB1445" s="1034"/>
      <c r="BC1445" s="1034"/>
      <c r="BD1445" s="1034"/>
      <c r="BE1445" s="1034"/>
      <c r="BF1445" s="1034"/>
      <c r="BG1445" s="1034"/>
      <c r="BH1445" s="1034"/>
    </row>
    <row r="1446" spans="1:60" s="2" customFormat="1">
      <c r="A1446" s="1148"/>
      <c r="B1446" s="1034"/>
      <c r="C1446" s="1034"/>
      <c r="D1446" s="1034"/>
      <c r="E1446" s="1034"/>
      <c r="F1446" s="1034"/>
      <c r="G1446" s="1034"/>
      <c r="H1446" s="1034"/>
      <c r="I1446" s="1034"/>
      <c r="J1446" s="1034"/>
      <c r="K1446" s="1034"/>
      <c r="L1446" s="1034"/>
      <c r="M1446" s="1034"/>
      <c r="N1446" s="1034"/>
      <c r="O1446" s="1034"/>
      <c r="P1446" s="1034"/>
      <c r="Q1446" s="1034"/>
      <c r="R1446" s="1034"/>
      <c r="S1446" s="1034"/>
      <c r="T1446" s="1034"/>
      <c r="U1446" s="1034"/>
      <c r="V1446" s="1034"/>
      <c r="W1446" s="1034"/>
      <c r="X1446" s="1034"/>
      <c r="Y1446" s="1034"/>
      <c r="Z1446" s="1034"/>
      <c r="AA1446" s="1034"/>
      <c r="AB1446" s="1034"/>
      <c r="AC1446" s="1034"/>
      <c r="AD1446" s="1034"/>
      <c r="AE1446" s="1034"/>
      <c r="AF1446" s="1034"/>
      <c r="AG1446" s="1034"/>
      <c r="AH1446" s="1034"/>
      <c r="AI1446" s="1034"/>
      <c r="AJ1446" s="1034"/>
      <c r="AK1446" s="1034"/>
      <c r="AL1446" s="1034"/>
      <c r="AM1446" s="1034"/>
      <c r="AN1446" s="1034"/>
      <c r="AO1446" s="1034"/>
      <c r="AP1446" s="1034"/>
      <c r="AQ1446" s="1034"/>
      <c r="AR1446" s="1034"/>
      <c r="AS1446" s="1034"/>
      <c r="AT1446" s="1034"/>
      <c r="AU1446" s="1034"/>
      <c r="AV1446" s="1034"/>
      <c r="AW1446" s="1034"/>
      <c r="AX1446" s="1034"/>
      <c r="AY1446" s="1034"/>
      <c r="AZ1446" s="1034"/>
      <c r="BA1446" s="1034"/>
      <c r="BB1446" s="1034"/>
      <c r="BC1446" s="1034"/>
      <c r="BD1446" s="1034"/>
      <c r="BE1446" s="1034"/>
      <c r="BF1446" s="1034"/>
      <c r="BG1446" s="1034"/>
      <c r="BH1446" s="1034"/>
    </row>
    <row r="1447" spans="1:60" s="2" customFormat="1">
      <c r="A1447" s="1148"/>
      <c r="B1447" s="1034"/>
      <c r="C1447" s="1034"/>
      <c r="D1447" s="1034"/>
      <c r="E1447" s="1034"/>
      <c r="F1447" s="1034"/>
      <c r="G1447" s="1034"/>
      <c r="H1447" s="1034"/>
      <c r="I1447" s="1034"/>
      <c r="J1447" s="1034"/>
      <c r="K1447" s="1034"/>
      <c r="L1447" s="1034"/>
      <c r="M1447" s="1034"/>
      <c r="N1447" s="1034"/>
      <c r="O1447" s="1034"/>
      <c r="P1447" s="1034"/>
      <c r="Q1447" s="1034"/>
      <c r="R1447" s="1034"/>
      <c r="S1447" s="1034"/>
      <c r="T1447" s="1034"/>
      <c r="U1447" s="1034"/>
      <c r="V1447" s="1034"/>
      <c r="W1447" s="1034"/>
      <c r="X1447" s="1034"/>
      <c r="Y1447" s="1034"/>
      <c r="Z1447" s="1034"/>
      <c r="AA1447" s="1034"/>
      <c r="AB1447" s="1034"/>
      <c r="AC1447" s="1034"/>
      <c r="AD1447" s="1034"/>
      <c r="AE1447" s="1034"/>
      <c r="AF1447" s="1034"/>
      <c r="AG1447" s="1034"/>
      <c r="AH1447" s="1034"/>
      <c r="AI1447" s="1034"/>
      <c r="AJ1447" s="1034"/>
      <c r="AK1447" s="1034"/>
      <c r="AL1447" s="1034"/>
      <c r="AM1447" s="1034"/>
      <c r="AN1447" s="1034"/>
      <c r="AO1447" s="1034"/>
      <c r="AP1447" s="1034"/>
      <c r="AQ1447" s="1034"/>
      <c r="AR1447" s="1034"/>
      <c r="AS1447" s="1034"/>
      <c r="AT1447" s="1034"/>
      <c r="AU1447" s="1034"/>
      <c r="AV1447" s="1034"/>
      <c r="AW1447" s="1034"/>
      <c r="AX1447" s="1034"/>
      <c r="AY1447" s="1034"/>
      <c r="AZ1447" s="1034"/>
      <c r="BA1447" s="1034"/>
      <c r="BB1447" s="1034"/>
      <c r="BC1447" s="1034"/>
      <c r="BD1447" s="1034"/>
      <c r="BE1447" s="1034"/>
      <c r="BF1447" s="1034"/>
      <c r="BG1447" s="1034"/>
      <c r="BH1447" s="1034"/>
    </row>
    <row r="1448" spans="1:60" s="2" customFormat="1">
      <c r="A1448" s="1148"/>
      <c r="B1448" s="1034"/>
      <c r="C1448" s="1034"/>
      <c r="D1448" s="1034"/>
      <c r="E1448" s="1034"/>
      <c r="F1448" s="1034"/>
      <c r="G1448" s="1034"/>
      <c r="H1448" s="1034"/>
      <c r="I1448" s="1034"/>
      <c r="J1448" s="1034"/>
      <c r="K1448" s="1034"/>
      <c r="L1448" s="1034"/>
      <c r="M1448" s="1034"/>
      <c r="N1448" s="1034"/>
      <c r="O1448" s="1034"/>
      <c r="P1448" s="1034"/>
      <c r="Q1448" s="1034"/>
      <c r="R1448" s="1034"/>
      <c r="S1448" s="1034"/>
      <c r="T1448" s="1034"/>
      <c r="U1448" s="1034"/>
      <c r="V1448" s="1034"/>
      <c r="W1448" s="1034"/>
      <c r="X1448" s="1034"/>
      <c r="Y1448" s="1034"/>
      <c r="Z1448" s="1034"/>
      <c r="AA1448" s="1034"/>
      <c r="AB1448" s="1034"/>
      <c r="AC1448" s="1034"/>
      <c r="AD1448" s="1034"/>
      <c r="AE1448" s="1034"/>
      <c r="AF1448" s="1034"/>
      <c r="AG1448" s="1034"/>
      <c r="AH1448" s="1034"/>
      <c r="AI1448" s="1034"/>
      <c r="AJ1448" s="1034"/>
      <c r="AK1448" s="1034"/>
      <c r="AL1448" s="1034"/>
      <c r="AM1448" s="1034"/>
      <c r="AN1448" s="1034"/>
      <c r="AO1448" s="1034"/>
      <c r="AP1448" s="1034"/>
      <c r="AQ1448" s="1034"/>
      <c r="AR1448" s="1034"/>
      <c r="AS1448" s="1034"/>
      <c r="AT1448" s="1034"/>
      <c r="AU1448" s="1034"/>
      <c r="AV1448" s="1034"/>
      <c r="AW1448" s="1034"/>
      <c r="AX1448" s="1034"/>
      <c r="AY1448" s="1034"/>
      <c r="AZ1448" s="1034"/>
      <c r="BA1448" s="1034"/>
      <c r="BB1448" s="1034"/>
      <c r="BC1448" s="1034"/>
      <c r="BD1448" s="1034"/>
      <c r="BE1448" s="1034"/>
      <c r="BF1448" s="1034"/>
      <c r="BG1448" s="1034"/>
      <c r="BH1448" s="1034"/>
    </row>
    <row r="1449" spans="1:60" s="2" customFormat="1">
      <c r="A1449" s="1148"/>
      <c r="B1449" s="1034"/>
      <c r="C1449" s="1034"/>
      <c r="D1449" s="1034"/>
      <c r="E1449" s="1034"/>
      <c r="F1449" s="1034"/>
      <c r="G1449" s="1034"/>
      <c r="H1449" s="1034"/>
      <c r="I1449" s="1034"/>
      <c r="J1449" s="1034"/>
      <c r="K1449" s="1034"/>
      <c r="L1449" s="1034"/>
      <c r="M1449" s="1034"/>
      <c r="N1449" s="1034"/>
      <c r="O1449" s="1034"/>
      <c r="P1449" s="1034"/>
      <c r="Q1449" s="1034"/>
      <c r="R1449" s="1034"/>
      <c r="S1449" s="1034"/>
      <c r="T1449" s="1034"/>
      <c r="U1449" s="1034"/>
      <c r="V1449" s="1034"/>
      <c r="W1449" s="1034"/>
      <c r="X1449" s="1034"/>
      <c r="Y1449" s="1034"/>
      <c r="Z1449" s="1034"/>
      <c r="AA1449" s="1034"/>
      <c r="AB1449" s="1034"/>
      <c r="AC1449" s="1034"/>
      <c r="AD1449" s="1034"/>
      <c r="AE1449" s="1034"/>
      <c r="AF1449" s="1034"/>
      <c r="AG1449" s="1034"/>
      <c r="AH1449" s="1034"/>
      <c r="AI1449" s="1034"/>
      <c r="AJ1449" s="1034"/>
      <c r="AK1449" s="1034"/>
      <c r="AL1449" s="1034"/>
      <c r="AM1449" s="1034"/>
      <c r="AN1449" s="1034"/>
      <c r="AO1449" s="1034"/>
      <c r="AP1449" s="1034"/>
      <c r="AQ1449" s="1034"/>
      <c r="AR1449" s="1034"/>
      <c r="AS1449" s="1034"/>
      <c r="AT1449" s="1034"/>
      <c r="AU1449" s="1034"/>
      <c r="AV1449" s="1034"/>
      <c r="AW1449" s="1034"/>
      <c r="AX1449" s="1034"/>
      <c r="AY1449" s="1034"/>
      <c r="AZ1449" s="1034"/>
      <c r="BA1449" s="1034"/>
      <c r="BB1449" s="1034"/>
      <c r="BC1449" s="1034"/>
      <c r="BD1449" s="1034"/>
      <c r="BE1449" s="1034"/>
      <c r="BF1449" s="1034"/>
      <c r="BG1449" s="1034"/>
      <c r="BH1449" s="1034"/>
    </row>
    <row r="1450" spans="1:60" s="2" customFormat="1">
      <c r="A1450" s="1148"/>
      <c r="B1450" s="1034"/>
      <c r="C1450" s="1034"/>
      <c r="D1450" s="1034"/>
      <c r="E1450" s="1034"/>
      <c r="F1450" s="1034"/>
      <c r="G1450" s="1034"/>
      <c r="H1450" s="1034"/>
      <c r="I1450" s="1034"/>
      <c r="J1450" s="1034"/>
      <c r="K1450" s="1034"/>
      <c r="L1450" s="1034"/>
      <c r="M1450" s="1034"/>
      <c r="N1450" s="1034"/>
      <c r="O1450" s="1034"/>
      <c r="P1450" s="1034"/>
      <c r="Q1450" s="1034"/>
      <c r="R1450" s="1034"/>
      <c r="S1450" s="1034"/>
      <c r="T1450" s="1034"/>
      <c r="U1450" s="1034"/>
      <c r="V1450" s="1034"/>
      <c r="W1450" s="1034"/>
      <c r="X1450" s="1034"/>
      <c r="Y1450" s="1034"/>
      <c r="Z1450" s="1034"/>
      <c r="AA1450" s="1034"/>
      <c r="AB1450" s="1034"/>
      <c r="AC1450" s="1034"/>
      <c r="AD1450" s="1034"/>
      <c r="AE1450" s="1034"/>
      <c r="AF1450" s="1034"/>
      <c r="AG1450" s="1034"/>
      <c r="AH1450" s="1034"/>
      <c r="AI1450" s="1034"/>
      <c r="AJ1450" s="1034"/>
      <c r="AK1450" s="1034"/>
      <c r="AL1450" s="1034"/>
      <c r="AM1450" s="1034"/>
      <c r="AN1450" s="1034"/>
      <c r="AO1450" s="1034"/>
      <c r="AP1450" s="1034"/>
      <c r="AQ1450" s="1034"/>
      <c r="AR1450" s="1034"/>
      <c r="AS1450" s="1034"/>
      <c r="AT1450" s="1034"/>
      <c r="AU1450" s="1034"/>
      <c r="AV1450" s="1034"/>
      <c r="AW1450" s="1034"/>
      <c r="AX1450" s="1034"/>
      <c r="AY1450" s="1034"/>
      <c r="AZ1450" s="1034"/>
      <c r="BA1450" s="1034"/>
      <c r="BB1450" s="1034"/>
      <c r="BC1450" s="1034"/>
      <c r="BD1450" s="1034"/>
      <c r="BE1450" s="1034"/>
      <c r="BF1450" s="1034"/>
      <c r="BG1450" s="1034"/>
      <c r="BH1450" s="1034"/>
    </row>
  </sheetData>
  <mergeCells count="101">
    <mergeCell ref="A1:BL1"/>
    <mergeCell ref="A4:BL4"/>
    <mergeCell ref="B354:B363"/>
    <mergeCell ref="B311:C311"/>
    <mergeCell ref="B322:C322"/>
    <mergeCell ref="A288:A300"/>
    <mergeCell ref="B288:B299"/>
    <mergeCell ref="B268:C268"/>
    <mergeCell ref="B279:C279"/>
    <mergeCell ref="A97:A130"/>
    <mergeCell ref="A221:A254"/>
    <mergeCell ref="B221:B241"/>
    <mergeCell ref="B243:B253"/>
    <mergeCell ref="A255:A287"/>
    <mergeCell ref="B255:B267"/>
    <mergeCell ref="B269:B278"/>
    <mergeCell ref="B280:B286"/>
    <mergeCell ref="A2:BL2"/>
    <mergeCell ref="A3:BL3"/>
    <mergeCell ref="B345:C345"/>
    <mergeCell ref="B353:C353"/>
    <mergeCell ref="A312:A322"/>
    <mergeCell ref="B312:B321"/>
    <mergeCell ref="B300:C300"/>
    <mergeCell ref="B287:C287"/>
    <mergeCell ref="B242:C242"/>
    <mergeCell ref="B254:C254"/>
    <mergeCell ref="B380:C380"/>
    <mergeCell ref="B384:C384"/>
    <mergeCell ref="A323:A380"/>
    <mergeCell ref="B323:B326"/>
    <mergeCell ref="B328:B335"/>
    <mergeCell ref="B337:B344"/>
    <mergeCell ref="B346:B352"/>
    <mergeCell ref="B382:C382"/>
    <mergeCell ref="B365:B379"/>
    <mergeCell ref="B327:C327"/>
    <mergeCell ref="B336:C336"/>
    <mergeCell ref="B364:C364"/>
    <mergeCell ref="A162:A220"/>
    <mergeCell ref="B162:B169"/>
    <mergeCell ref="B171:B174"/>
    <mergeCell ref="B176:B182"/>
    <mergeCell ref="B184:B197"/>
    <mergeCell ref="B199:B219"/>
    <mergeCell ref="B170:C170"/>
    <mergeCell ref="B175:C175"/>
    <mergeCell ref="B183:C183"/>
    <mergeCell ref="A301:A311"/>
    <mergeCell ref="B301:B310"/>
    <mergeCell ref="B96:C96"/>
    <mergeCell ref="A20:A29"/>
    <mergeCell ref="B20:B28"/>
    <mergeCell ref="B19:C19"/>
    <mergeCell ref="B29:C29"/>
    <mergeCell ref="G5:I5"/>
    <mergeCell ref="A12:A19"/>
    <mergeCell ref="B12:B18"/>
    <mergeCell ref="B220:C220"/>
    <mergeCell ref="A40:A55"/>
    <mergeCell ref="B40:B54"/>
    <mergeCell ref="A56:A96"/>
    <mergeCell ref="B56:B75"/>
    <mergeCell ref="B77:B84"/>
    <mergeCell ref="B86:B95"/>
    <mergeCell ref="B198:C198"/>
    <mergeCell ref="B55:C55"/>
    <mergeCell ref="B97:B129"/>
    <mergeCell ref="A131:A161"/>
    <mergeCell ref="B131:B160"/>
    <mergeCell ref="B76:C76"/>
    <mergeCell ref="B85:C85"/>
    <mergeCell ref="B130:C130"/>
    <mergeCell ref="B161:C161"/>
    <mergeCell ref="A30:A39"/>
    <mergeCell ref="B30:B38"/>
    <mergeCell ref="B39:C39"/>
    <mergeCell ref="A7:A11"/>
    <mergeCell ref="AK5:AM5"/>
    <mergeCell ref="AN5:AP5"/>
    <mergeCell ref="AE5:AG5"/>
    <mergeCell ref="AH5:AJ5"/>
    <mergeCell ref="B7:B10"/>
    <mergeCell ref="A5:A6"/>
    <mergeCell ref="B5:C5"/>
    <mergeCell ref="D5:F5"/>
    <mergeCell ref="B11:C11"/>
    <mergeCell ref="AT5:AV5"/>
    <mergeCell ref="AZ5:BB5"/>
    <mergeCell ref="BC5:BE5"/>
    <mergeCell ref="BF5:BH5"/>
    <mergeCell ref="AQ5:AS5"/>
    <mergeCell ref="J5:L5"/>
    <mergeCell ref="BJ5:BL5"/>
    <mergeCell ref="P5:R5"/>
    <mergeCell ref="S5:U5"/>
    <mergeCell ref="M5:O5"/>
    <mergeCell ref="AW5:AY5"/>
    <mergeCell ref="V5:X5"/>
    <mergeCell ref="Y5:AA5"/>
    <mergeCell ref="AB5:AD5"/>
  </mergeCells>
  <phoneticPr fontId="74" type="noConversion"/>
  <hyperlinks>
    <hyperlink ref="A1:BL1" location="'Sección J'!B4" display="TABLA J01b"/>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008080"/>
  </sheetPr>
  <dimension ref="A1:O54"/>
  <sheetViews>
    <sheetView topLeftCell="A19" zoomScale="92" zoomScaleNormal="92" workbookViewId="0">
      <selection activeCell="A25" sqref="A25"/>
    </sheetView>
  </sheetViews>
  <sheetFormatPr baseColWidth="10" defaultColWidth="11.42578125" defaultRowHeight="14.25"/>
  <cols>
    <col min="1" max="1" width="58.7109375" style="1171" customWidth="1"/>
    <col min="2" max="2" width="10.5703125" style="1171" customWidth="1"/>
    <col min="3" max="3" width="11.5703125" style="1171" bestFit="1" customWidth="1"/>
    <col min="4" max="4" width="11" style="1171" customWidth="1"/>
    <col min="5" max="5" width="10.85546875" style="1171" customWidth="1"/>
    <col min="6" max="6" width="10.5703125" style="1171" customWidth="1"/>
    <col min="7" max="7" width="11.5703125" style="1171" bestFit="1" customWidth="1"/>
    <col min="8" max="9" width="10.7109375" style="1171" customWidth="1"/>
    <col min="10" max="10" width="11.5703125" style="1171" bestFit="1" customWidth="1"/>
    <col min="11" max="11" width="10.42578125" style="1171" customWidth="1"/>
    <col min="12" max="12" width="11.140625" style="1171" bestFit="1" customWidth="1"/>
    <col min="13" max="13" width="13.140625" style="1171" bestFit="1" customWidth="1"/>
    <col min="14" max="15" width="12.7109375" style="1171" bestFit="1" customWidth="1"/>
    <col min="16" max="16384" width="11.42578125" style="1171"/>
  </cols>
  <sheetData>
    <row r="1" spans="1:12">
      <c r="A1" s="2036" t="s">
        <v>2466</v>
      </c>
      <c r="B1" s="2036"/>
      <c r="C1" s="2036"/>
      <c r="D1" s="2036"/>
      <c r="E1" s="2036"/>
      <c r="F1" s="2036"/>
      <c r="G1" s="2036"/>
      <c r="H1" s="2036"/>
      <c r="I1" s="2036"/>
      <c r="J1" s="2036"/>
      <c r="K1" s="2036"/>
      <c r="L1" s="2036"/>
    </row>
    <row r="2" spans="1:12">
      <c r="A2" s="2057" t="s">
        <v>1203</v>
      </c>
      <c r="B2" s="2057"/>
      <c r="C2" s="2057"/>
      <c r="D2" s="2057"/>
      <c r="E2" s="2057"/>
      <c r="F2" s="2057"/>
      <c r="G2" s="2057"/>
      <c r="H2" s="2057"/>
      <c r="I2" s="2057"/>
      <c r="J2" s="2057"/>
      <c r="K2" s="2057"/>
      <c r="L2" s="2057"/>
    </row>
    <row r="3" spans="1:12">
      <c r="A3" s="2072" t="s">
        <v>457</v>
      </c>
      <c r="B3" s="2072"/>
      <c r="C3" s="2072"/>
      <c r="D3" s="2072"/>
      <c r="E3" s="2072"/>
      <c r="F3" s="2072"/>
      <c r="G3" s="2072"/>
      <c r="H3" s="2072"/>
      <c r="I3" s="2072"/>
      <c r="J3" s="2072"/>
      <c r="K3" s="2072"/>
      <c r="L3" s="2072"/>
    </row>
    <row r="4" spans="1:12">
      <c r="A4" s="2071" t="s">
        <v>438</v>
      </c>
      <c r="B4" s="2071"/>
      <c r="C4" s="2071"/>
      <c r="D4" s="2071"/>
      <c r="E4" s="2071"/>
      <c r="F4" s="2071"/>
      <c r="G4" s="2071"/>
      <c r="H4" s="2071"/>
      <c r="I4" s="2071"/>
      <c r="J4" s="2071"/>
      <c r="K4" s="2071"/>
      <c r="L4" s="2071"/>
    </row>
    <row r="5" spans="1:12" ht="3.75" customHeight="1" thickBot="1">
      <c r="A5" s="59"/>
      <c r="B5" s="59"/>
      <c r="C5" s="59"/>
      <c r="D5" s="59"/>
      <c r="E5" s="59"/>
      <c r="F5" s="59"/>
      <c r="G5" s="59"/>
      <c r="H5" s="59"/>
      <c r="I5" s="59"/>
      <c r="J5" s="59"/>
      <c r="K5" s="8"/>
      <c r="L5" s="1250"/>
    </row>
    <row r="6" spans="1:12">
      <c r="A6" s="16"/>
      <c r="B6" s="2067" t="s">
        <v>885</v>
      </c>
      <c r="C6" s="2067"/>
      <c r="D6" s="2067"/>
      <c r="E6" s="2067"/>
      <c r="F6" s="2067"/>
      <c r="G6" s="2067"/>
      <c r="H6" s="2067"/>
      <c r="I6" s="2067"/>
      <c r="J6" s="2067"/>
      <c r="K6" s="2068"/>
    </row>
    <row r="7" spans="1:12">
      <c r="A7" s="16"/>
      <c r="B7" s="1251">
        <f>+C7-1</f>
        <v>2000</v>
      </c>
      <c r="C7" s="1251">
        <f>+D7-1</f>
        <v>2001</v>
      </c>
      <c r="D7" s="1251">
        <f>+E7-1</f>
        <v>2002</v>
      </c>
      <c r="E7" s="1251">
        <v>2003</v>
      </c>
      <c r="F7" s="1251">
        <v>2004</v>
      </c>
      <c r="G7" s="1251">
        <v>2005</v>
      </c>
      <c r="H7" s="1251">
        <v>2006</v>
      </c>
      <c r="I7" s="1251">
        <v>2007</v>
      </c>
      <c r="J7" s="1242">
        <v>2008</v>
      </c>
      <c r="K7" s="1252">
        <v>2009</v>
      </c>
      <c r="L7" s="1252" t="s">
        <v>2491</v>
      </c>
    </row>
    <row r="8" spans="1:12">
      <c r="A8" s="18"/>
      <c r="B8" s="1253" t="s">
        <v>967</v>
      </c>
      <c r="C8" s="1253" t="s">
        <v>967</v>
      </c>
      <c r="D8" s="1253" t="s">
        <v>967</v>
      </c>
      <c r="E8" s="1253" t="s">
        <v>967</v>
      </c>
      <c r="F8" s="1253" t="s">
        <v>967</v>
      </c>
      <c r="G8" s="1253" t="s">
        <v>967</v>
      </c>
      <c r="H8" s="1253" t="s">
        <v>967</v>
      </c>
      <c r="I8" s="1253" t="s">
        <v>967</v>
      </c>
      <c r="J8" s="1253" t="s">
        <v>967</v>
      </c>
      <c r="K8" s="1253" t="s">
        <v>967</v>
      </c>
      <c r="L8" s="1253" t="s">
        <v>967</v>
      </c>
    </row>
    <row r="9" spans="1:12">
      <c r="A9" s="13" t="s">
        <v>439</v>
      </c>
      <c r="B9" s="61">
        <f>1000000*B34/B27</f>
        <v>106719.71488443948</v>
      </c>
      <c r="C9" s="61">
        <f t="shared" ref="C9:K9" si="0">1000000*C34/C27</f>
        <v>123823.23784183865</v>
      </c>
      <c r="D9" s="61">
        <f t="shared" si="0"/>
        <v>135236.89641958667</v>
      </c>
      <c r="E9" s="61">
        <f t="shared" si="0"/>
        <v>136335.58698441001</v>
      </c>
      <c r="F9" s="61">
        <f t="shared" si="0"/>
        <v>141354.5044743669</v>
      </c>
      <c r="G9" s="61">
        <f t="shared" si="0"/>
        <v>149283.94319426161</v>
      </c>
      <c r="H9" s="61">
        <f t="shared" si="0"/>
        <v>167010.62671928521</v>
      </c>
      <c r="I9" s="61">
        <f t="shared" si="0"/>
        <v>182036.94098671764</v>
      </c>
      <c r="J9" s="61">
        <f t="shared" si="0"/>
        <v>202851.3434743465</v>
      </c>
      <c r="K9" s="61">
        <f t="shared" si="0"/>
        <v>210754.2489644069</v>
      </c>
      <c r="L9" s="61">
        <f>1000000*L34/L27</f>
        <v>216265.57193181998</v>
      </c>
    </row>
    <row r="10" spans="1:12" ht="3.75" customHeight="1">
      <c r="A10" s="14"/>
      <c r="B10" s="61"/>
      <c r="C10" s="61"/>
      <c r="D10" s="61"/>
      <c r="E10" s="61"/>
      <c r="F10" s="61"/>
      <c r="G10" s="61"/>
      <c r="H10" s="61"/>
      <c r="I10" s="61"/>
      <c r="J10" s="61"/>
      <c r="K10" s="61"/>
      <c r="L10" s="61"/>
    </row>
    <row r="11" spans="1:12">
      <c r="A11" s="13" t="s">
        <v>440</v>
      </c>
      <c r="B11" s="61">
        <f>1000000*B35/B25</f>
        <v>45709.297905251253</v>
      </c>
      <c r="C11" s="61">
        <f t="shared" ref="C11:K11" si="1">1000000*C35/C25</f>
        <v>49145.848314022609</v>
      </c>
      <c r="D11" s="61">
        <f t="shared" si="1"/>
        <v>76623.009096544702</v>
      </c>
      <c r="E11" s="61">
        <f t="shared" si="1"/>
        <v>81176.638019903432</v>
      </c>
      <c r="F11" s="61">
        <f t="shared" si="1"/>
        <v>87719.545989891383</v>
      </c>
      <c r="G11" s="61">
        <f t="shared" si="1"/>
        <v>96465.509524829569</v>
      </c>
      <c r="H11" s="61">
        <f t="shared" si="1"/>
        <v>114941.34266803863</v>
      </c>
      <c r="I11" s="61">
        <f t="shared" si="1"/>
        <v>129120.38430984624</v>
      </c>
      <c r="J11" s="61">
        <f t="shared" si="1"/>
        <v>144630.98143392973</v>
      </c>
      <c r="K11" s="61">
        <f t="shared" si="1"/>
        <v>177979.88469474236</v>
      </c>
      <c r="L11" s="61">
        <f>1000000*L35/L25</f>
        <v>192070.41123021895</v>
      </c>
    </row>
    <row r="12" spans="1:12" ht="3.75" customHeight="1">
      <c r="A12" s="14"/>
      <c r="B12" s="61"/>
      <c r="C12" s="61"/>
      <c r="D12" s="61"/>
      <c r="E12" s="61"/>
      <c r="F12" s="61"/>
      <c r="G12" s="61"/>
      <c r="H12" s="61"/>
      <c r="I12" s="61"/>
      <c r="J12" s="61"/>
      <c r="K12" s="61"/>
      <c r="L12" s="61"/>
    </row>
    <row r="13" spans="1:12">
      <c r="A13" s="13" t="s">
        <v>441</v>
      </c>
      <c r="B13" s="61">
        <f>1000000*B36/B26</f>
        <v>24860.32594010697</v>
      </c>
      <c r="C13" s="61">
        <f t="shared" ref="C13:K13" si="2">1000000*C36/C26</f>
        <v>29230.051183985601</v>
      </c>
      <c r="D13" s="61">
        <f t="shared" si="2"/>
        <v>33667.74040518963</v>
      </c>
      <c r="E13" s="61">
        <f t="shared" si="2"/>
        <v>36622.736767663489</v>
      </c>
      <c r="F13" s="61">
        <f t="shared" si="2"/>
        <v>39103.409991472152</v>
      </c>
      <c r="G13" s="61">
        <f t="shared" si="2"/>
        <v>39038.073037281174</v>
      </c>
      <c r="H13" s="61">
        <f t="shared" si="2"/>
        <v>40814.491131678791</v>
      </c>
      <c r="I13" s="61">
        <f t="shared" si="2"/>
        <v>42764.420042494232</v>
      </c>
      <c r="J13" s="61">
        <f t="shared" si="2"/>
        <v>44191.636206819036</v>
      </c>
      <c r="K13" s="61">
        <f t="shared" si="2"/>
        <v>48917.493801942837</v>
      </c>
      <c r="L13" s="61">
        <f>1000000*L36/L26</f>
        <v>50749.408727940114</v>
      </c>
    </row>
    <row r="14" spans="1:12" ht="3.75" customHeight="1">
      <c r="A14" s="14"/>
      <c r="B14" s="61"/>
      <c r="C14" s="61"/>
      <c r="D14" s="61"/>
      <c r="E14" s="61"/>
      <c r="F14" s="61"/>
      <c r="G14" s="61"/>
      <c r="H14" s="61"/>
      <c r="I14" s="61"/>
      <c r="J14" s="61"/>
      <c r="K14" s="61"/>
      <c r="L14" s="61"/>
    </row>
    <row r="15" spans="1:12">
      <c r="A15" s="13" t="s">
        <v>442</v>
      </c>
      <c r="B15" s="61">
        <f>1000000*B37/B28</f>
        <v>30053.506751757152</v>
      </c>
      <c r="C15" s="61">
        <f t="shared" ref="C15:K15" si="3">1000000*C37/C28</f>
        <v>34020.495108097966</v>
      </c>
      <c r="D15" s="61">
        <f t="shared" si="3"/>
        <v>37531.321731783908</v>
      </c>
      <c r="E15" s="61">
        <f t="shared" si="3"/>
        <v>35118.238597817501</v>
      </c>
      <c r="F15" s="61">
        <f t="shared" si="3"/>
        <v>36080.133356993872</v>
      </c>
      <c r="G15" s="61">
        <f t="shared" si="3"/>
        <v>39976.847872760394</v>
      </c>
      <c r="H15" s="61">
        <f t="shared" si="3"/>
        <v>53098.642242637048</v>
      </c>
      <c r="I15" s="61">
        <f t="shared" si="3"/>
        <v>64075.717999991095</v>
      </c>
      <c r="J15" s="61">
        <f t="shared" si="3"/>
        <v>78147.074635472236</v>
      </c>
      <c r="K15" s="61">
        <f t="shared" si="3"/>
        <v>94219.785886637314</v>
      </c>
      <c r="L15" s="61">
        <f>1000000*L37/L28</f>
        <v>90447.689263072461</v>
      </c>
    </row>
    <row r="16" spans="1:12" ht="3.75" customHeight="1">
      <c r="A16" s="14"/>
      <c r="B16" s="61"/>
      <c r="C16" s="61"/>
      <c r="D16" s="61"/>
      <c r="E16" s="61"/>
      <c r="F16" s="61"/>
      <c r="G16" s="61"/>
      <c r="H16" s="61"/>
      <c r="I16" s="61"/>
      <c r="J16" s="61"/>
      <c r="K16" s="61"/>
      <c r="L16" s="61"/>
    </row>
    <row r="17" spans="1:12">
      <c r="A17" s="13" t="s">
        <v>443</v>
      </c>
      <c r="B17" s="61">
        <f>1000000*B38/B27</f>
        <v>4816.7673646695321</v>
      </c>
      <c r="C17" s="61">
        <f t="shared" ref="C17:K17" si="4">1000000*C38/C27</f>
        <v>6452.1683355892455</v>
      </c>
      <c r="D17" s="61">
        <f t="shared" si="4"/>
        <v>6700.0475597160703</v>
      </c>
      <c r="E17" s="61">
        <f t="shared" si="4"/>
        <v>4298.6193159212635</v>
      </c>
      <c r="F17" s="61">
        <f t="shared" si="4"/>
        <v>3336.8029442435882</v>
      </c>
      <c r="G17" s="61">
        <f t="shared" si="4"/>
        <v>2482.1729038333124</v>
      </c>
      <c r="H17" s="61">
        <f t="shared" si="4"/>
        <v>1947.2009275540161</v>
      </c>
      <c r="I17" s="61">
        <f t="shared" si="4"/>
        <v>1665.5416728644047</v>
      </c>
      <c r="J17" s="61">
        <f t="shared" si="4"/>
        <v>1724.626477030401</v>
      </c>
      <c r="K17" s="61">
        <f t="shared" si="4"/>
        <v>1408.8739055819426</v>
      </c>
      <c r="L17" s="61">
        <f>1000000*L38/L27</f>
        <v>1214.6041319661574</v>
      </c>
    </row>
    <row r="18" spans="1:12" ht="4.5" customHeight="1">
      <c r="A18" s="14"/>
      <c r="B18" s="61"/>
      <c r="C18" s="61"/>
      <c r="D18" s="61"/>
      <c r="E18" s="61"/>
      <c r="F18" s="61"/>
      <c r="G18" s="61"/>
      <c r="H18" s="61"/>
      <c r="I18" s="61"/>
      <c r="J18" s="61"/>
      <c r="K18" s="61"/>
      <c r="L18" s="61"/>
    </row>
    <row r="19" spans="1:12">
      <c r="A19" s="9" t="s">
        <v>444</v>
      </c>
      <c r="B19" s="689">
        <f>1000000*B39/B25</f>
        <v>1218.736038897048</v>
      </c>
      <c r="C19" s="689">
        <f t="shared" ref="C19:K19" si="5">1000000*C39/C25</f>
        <v>1303.1950213678833</v>
      </c>
      <c r="D19" s="689">
        <f t="shared" si="5"/>
        <v>1474.0634893153219</v>
      </c>
      <c r="E19" s="689">
        <f t="shared" si="5"/>
        <v>1605.4695186902945</v>
      </c>
      <c r="F19" s="689">
        <f t="shared" si="5"/>
        <v>2095.042738771529</v>
      </c>
      <c r="G19" s="689">
        <f t="shared" si="5"/>
        <v>2029.5130598716162</v>
      </c>
      <c r="H19" s="689">
        <f t="shared" si="5"/>
        <v>2013.2692660163646</v>
      </c>
      <c r="I19" s="689">
        <f t="shared" si="5"/>
        <v>2291.3136776992965</v>
      </c>
      <c r="J19" s="689">
        <f t="shared" si="5"/>
        <v>2741.9638565715923</v>
      </c>
      <c r="K19" s="689">
        <f t="shared" si="5"/>
        <v>3004.0932561519603</v>
      </c>
      <c r="L19" s="689">
        <f>1000000*L39/L25</f>
        <v>2965.9909833133647</v>
      </c>
    </row>
    <row r="20" spans="1:12">
      <c r="A20" s="19"/>
      <c r="B20" s="370"/>
      <c r="C20" s="370"/>
      <c r="D20" s="370"/>
      <c r="E20" s="370"/>
      <c r="F20" s="370"/>
      <c r="G20" s="370"/>
      <c r="H20" s="370"/>
      <c r="I20" s="370"/>
      <c r="J20" s="370"/>
      <c r="K20" s="370"/>
      <c r="L20" s="1254"/>
    </row>
    <row r="21" spans="1:12">
      <c r="A21" s="15"/>
      <c r="B21" s="2069" t="s">
        <v>885</v>
      </c>
      <c r="C21" s="2069"/>
      <c r="D21" s="2069"/>
      <c r="E21" s="2069"/>
      <c r="F21" s="2069"/>
      <c r="G21" s="2069"/>
      <c r="H21" s="2069"/>
      <c r="I21" s="2069"/>
      <c r="J21" s="2069"/>
      <c r="K21" s="2069"/>
    </row>
    <row r="22" spans="1:12">
      <c r="A22" s="14"/>
      <c r="B22" s="1251">
        <v>2000</v>
      </c>
      <c r="C22" s="1251">
        <v>2001</v>
      </c>
      <c r="D22" s="1251">
        <v>2002</v>
      </c>
      <c r="E22" s="1251">
        <v>2003</v>
      </c>
      <c r="F22" s="1251">
        <v>2004</v>
      </c>
      <c r="G22" s="1251">
        <v>2005</v>
      </c>
      <c r="H22" s="1251">
        <v>2006</v>
      </c>
      <c r="I22" s="1251">
        <v>2007</v>
      </c>
      <c r="J22" s="1251">
        <v>2008</v>
      </c>
      <c r="K22" s="1251">
        <v>2009</v>
      </c>
      <c r="L22" s="1252" t="s">
        <v>2491</v>
      </c>
    </row>
    <row r="23" spans="1:12">
      <c r="A23" s="9" t="s">
        <v>445</v>
      </c>
      <c r="B23" s="283" t="s">
        <v>817</v>
      </c>
      <c r="C23" s="283" t="s">
        <v>817</v>
      </c>
      <c r="D23" s="283" t="s">
        <v>817</v>
      </c>
      <c r="E23" s="283" t="s">
        <v>817</v>
      </c>
      <c r="F23" s="283" t="s">
        <v>817</v>
      </c>
      <c r="G23" s="283" t="s">
        <v>817</v>
      </c>
      <c r="H23" s="283" t="s">
        <v>817</v>
      </c>
      <c r="I23" s="283" t="s">
        <v>817</v>
      </c>
      <c r="J23" s="283" t="s">
        <v>817</v>
      </c>
      <c r="K23" s="283" t="s">
        <v>817</v>
      </c>
      <c r="L23" s="283" t="s">
        <v>817</v>
      </c>
    </row>
    <row r="24" spans="1:12" ht="3.75" customHeight="1">
      <c r="A24" s="15"/>
      <c r="B24" s="508"/>
      <c r="C24" s="508"/>
      <c r="D24" s="508"/>
      <c r="E24" s="508"/>
      <c r="F24" s="508"/>
      <c r="G24" s="508"/>
      <c r="H24" s="508"/>
      <c r="I24" s="508"/>
      <c r="J24" s="508"/>
      <c r="K24" s="508"/>
    </row>
    <row r="25" spans="1:12">
      <c r="A25" s="14" t="s">
        <v>446</v>
      </c>
      <c r="B25" s="61">
        <v>10157686</v>
      </c>
      <c r="C25" s="61">
        <v>10156364</v>
      </c>
      <c r="D25" s="61">
        <v>10327218</v>
      </c>
      <c r="E25" s="61">
        <v>10580090</v>
      </c>
      <c r="F25" s="61">
        <v>10910702</v>
      </c>
      <c r="G25" s="61">
        <v>11120094</v>
      </c>
      <c r="H25" s="61">
        <v>11479384</v>
      </c>
      <c r="I25" s="61">
        <v>11740688</v>
      </c>
      <c r="J25" s="61">
        <v>12248257</v>
      </c>
      <c r="K25" s="61">
        <v>12504226</v>
      </c>
      <c r="L25" s="61">
        <v>12731506</v>
      </c>
    </row>
    <row r="26" spans="1:12">
      <c r="A26" s="14" t="s">
        <v>447</v>
      </c>
      <c r="B26" s="61">
        <v>6707610</v>
      </c>
      <c r="C26" s="61">
        <v>6632107</v>
      </c>
      <c r="D26" s="61">
        <v>6663674</v>
      </c>
      <c r="E26" s="61">
        <v>6707777</v>
      </c>
      <c r="F26" s="61">
        <v>7048671</v>
      </c>
      <c r="G26" s="61">
        <v>7301326</v>
      </c>
      <c r="H26" s="61">
        <v>7539984</v>
      </c>
      <c r="I26" s="61">
        <v>7777525</v>
      </c>
      <c r="J26" s="61">
        <v>8387293</v>
      </c>
      <c r="K26" s="61">
        <v>8209024</v>
      </c>
      <c r="L26" s="61">
        <v>8188278</v>
      </c>
    </row>
    <row r="27" spans="1:12">
      <c r="A27" s="14" t="s">
        <v>448</v>
      </c>
      <c r="B27" s="61">
        <v>3595735</v>
      </c>
      <c r="C27" s="61">
        <v>3534416</v>
      </c>
      <c r="D27" s="61">
        <v>3528196</v>
      </c>
      <c r="E27" s="61">
        <v>3807895</v>
      </c>
      <c r="F27" s="61">
        <v>3975758</v>
      </c>
      <c r="G27" s="61">
        <v>4315902</v>
      </c>
      <c r="H27" s="61">
        <v>4433165</v>
      </c>
      <c r="I27" s="61">
        <v>4591729</v>
      </c>
      <c r="J27" s="61">
        <v>4700648</v>
      </c>
      <c r="K27" s="61">
        <v>4994892</v>
      </c>
      <c r="L27" s="61">
        <v>5190846</v>
      </c>
    </row>
    <row r="28" spans="1:12">
      <c r="A28" s="14" t="s">
        <v>449</v>
      </c>
      <c r="B28" s="61">
        <v>2383972</v>
      </c>
      <c r="C28" s="61">
        <v>2406937</v>
      </c>
      <c r="D28" s="61">
        <v>2388589</v>
      </c>
      <c r="E28" s="61">
        <v>2645590</v>
      </c>
      <c r="F28" s="61">
        <v>2792272</v>
      </c>
      <c r="G28" s="61">
        <v>3153735</v>
      </c>
      <c r="H28" s="61">
        <v>3190601</v>
      </c>
      <c r="I28" s="61">
        <v>3369085</v>
      </c>
      <c r="J28" s="61">
        <v>3440616</v>
      </c>
      <c r="K28" s="61">
        <v>3673554</v>
      </c>
      <c r="L28" s="61">
        <v>3824148</v>
      </c>
    </row>
    <row r="29" spans="1:12" ht="3.75" customHeight="1">
      <c r="A29" s="18"/>
      <c r="B29" s="18"/>
      <c r="C29" s="18"/>
      <c r="D29" s="18"/>
      <c r="E29" s="18"/>
      <c r="F29" s="18"/>
      <c r="G29" s="18"/>
      <c r="H29" s="18"/>
      <c r="I29" s="18"/>
      <c r="J29" s="18"/>
      <c r="K29" s="457"/>
      <c r="L29" s="1255"/>
    </row>
    <row r="30" spans="1:12">
      <c r="A30" s="16"/>
      <c r="B30" s="2070" t="s">
        <v>885</v>
      </c>
      <c r="C30" s="2070"/>
      <c r="D30" s="2070"/>
      <c r="E30" s="2070"/>
      <c r="F30" s="2070"/>
      <c r="G30" s="2070"/>
      <c r="H30" s="2070"/>
      <c r="I30" s="2070"/>
      <c r="J30" s="2070"/>
      <c r="K30" s="2070"/>
    </row>
    <row r="31" spans="1:12">
      <c r="A31" s="16"/>
      <c r="B31" s="1251">
        <v>2000</v>
      </c>
      <c r="C31" s="1251">
        <v>2001</v>
      </c>
      <c r="D31" s="1251">
        <v>2002</v>
      </c>
      <c r="E31" s="1251">
        <v>2003</v>
      </c>
      <c r="F31" s="1251">
        <v>2004</v>
      </c>
      <c r="G31" s="1251">
        <v>2005</v>
      </c>
      <c r="H31" s="1251">
        <v>2006</v>
      </c>
      <c r="I31" s="1251">
        <v>2007</v>
      </c>
      <c r="J31" s="1251">
        <v>2008</v>
      </c>
      <c r="K31" s="1251">
        <v>2009</v>
      </c>
      <c r="L31" s="1252" t="s">
        <v>2491</v>
      </c>
    </row>
    <row r="32" spans="1:12">
      <c r="A32" s="9" t="s">
        <v>450</v>
      </c>
      <c r="B32" s="690" t="s">
        <v>716</v>
      </c>
      <c r="C32" s="690" t="s">
        <v>716</v>
      </c>
      <c r="D32" s="690" t="s">
        <v>716</v>
      </c>
      <c r="E32" s="690" t="s">
        <v>716</v>
      </c>
      <c r="F32" s="690" t="s">
        <v>716</v>
      </c>
      <c r="G32" s="690" t="s">
        <v>716</v>
      </c>
      <c r="H32" s="690" t="s">
        <v>716</v>
      </c>
      <c r="I32" s="690" t="s">
        <v>716</v>
      </c>
      <c r="J32" s="690" t="s">
        <v>716</v>
      </c>
      <c r="K32" s="690" t="s">
        <v>716</v>
      </c>
      <c r="L32" s="690" t="s">
        <v>716</v>
      </c>
    </row>
    <row r="33" spans="1:15" ht="4.5" customHeight="1">
      <c r="A33" s="15"/>
      <c r="B33" s="691"/>
      <c r="C33" s="691"/>
      <c r="D33" s="691"/>
      <c r="E33" s="691"/>
      <c r="F33" s="691"/>
      <c r="G33" s="691"/>
      <c r="H33" s="691"/>
      <c r="I33" s="691"/>
      <c r="J33" s="691"/>
      <c r="K33" s="691"/>
    </row>
    <row r="34" spans="1:15">
      <c r="A34" s="14" t="s">
        <v>451</v>
      </c>
      <c r="B34" s="61">
        <v>383735.81400000001</v>
      </c>
      <c r="C34" s="61">
        <v>437642.83299999998</v>
      </c>
      <c r="D34" s="61">
        <v>477142.277</v>
      </c>
      <c r="E34" s="61">
        <v>519151.6</v>
      </c>
      <c r="F34" s="61">
        <v>561991.30200000003</v>
      </c>
      <c r="G34" s="61">
        <v>644294.86899999995</v>
      </c>
      <c r="H34" s="61">
        <v>740385.66500000004</v>
      </c>
      <c r="I34" s="61">
        <v>835864.30099999998</v>
      </c>
      <c r="J34" s="61">
        <v>953532.76199999999</v>
      </c>
      <c r="K34" s="61">
        <v>1052694.7121183244</v>
      </c>
      <c r="L34" s="61">
        <v>1122601.2790000001</v>
      </c>
      <c r="N34" s="1228"/>
      <c r="O34" s="1228"/>
    </row>
    <row r="35" spans="1:15">
      <c r="A35" s="14" t="s">
        <v>452</v>
      </c>
      <c r="B35" s="61">
        <v>464300.69540199998</v>
      </c>
      <c r="C35" s="61">
        <v>499143.12456599995</v>
      </c>
      <c r="D35" s="61">
        <v>791302.51875600009</v>
      </c>
      <c r="E35" s="61">
        <v>858856.13614800014</v>
      </c>
      <c r="F35" s="61">
        <v>957081.82587099983</v>
      </c>
      <c r="G35" s="61">
        <v>1072705.5336740001</v>
      </c>
      <c r="H35" s="61">
        <v>1319455.809962</v>
      </c>
      <c r="I35" s="61">
        <v>1515962.146622</v>
      </c>
      <c r="J35" s="61">
        <v>1771477.4307649999</v>
      </c>
      <c r="K35" s="61">
        <v>2225500.7016769997</v>
      </c>
      <c r="L35" s="61">
        <v>2445345.5929999999</v>
      </c>
    </row>
    <row r="36" spans="1:15">
      <c r="A36" s="14" t="s">
        <v>453</v>
      </c>
      <c r="B36" s="61">
        <v>166753.37087912092</v>
      </c>
      <c r="C36" s="61">
        <v>193856.82706766919</v>
      </c>
      <c r="D36" s="61">
        <v>224350.84637681162</v>
      </c>
      <c r="E36" s="61">
        <v>245657.1513671875</v>
      </c>
      <c r="F36" s="61">
        <v>275627.07200799999</v>
      </c>
      <c r="G36" s="61">
        <v>285029.69765699998</v>
      </c>
      <c r="H36" s="61">
        <v>307740.610101</v>
      </c>
      <c r="I36" s="61">
        <v>332601.34599099995</v>
      </c>
      <c r="J36" s="61">
        <v>370648.20101599989</v>
      </c>
      <c r="K36" s="61">
        <v>401564.88063999999</v>
      </c>
      <c r="L36" s="61">
        <v>415550.26699999999</v>
      </c>
    </row>
    <row r="37" spans="1:15">
      <c r="A37" s="14" t="s">
        <v>454</v>
      </c>
      <c r="B37" s="61">
        <v>71646.718598000007</v>
      </c>
      <c r="C37" s="61">
        <v>81885.188433999996</v>
      </c>
      <c r="D37" s="61">
        <v>89646.902243999997</v>
      </c>
      <c r="E37" s="61">
        <v>92908.460852000004</v>
      </c>
      <c r="F37" s="61">
        <v>100745.54612899999</v>
      </c>
      <c r="G37" s="61">
        <v>126076.384326</v>
      </c>
      <c r="H37" s="61">
        <v>169416.581038</v>
      </c>
      <c r="I37" s="61">
        <v>215876.54037800001</v>
      </c>
      <c r="J37" s="61">
        <v>268874.07534399995</v>
      </c>
      <c r="K37" s="61">
        <v>346121.47132300003</v>
      </c>
      <c r="L37" s="61">
        <v>345885.35</v>
      </c>
    </row>
    <row r="38" spans="1:15">
      <c r="A38" s="16" t="s">
        <v>455</v>
      </c>
      <c r="B38" s="370">
        <v>17319.819</v>
      </c>
      <c r="C38" s="370">
        <v>22804.647000000001</v>
      </c>
      <c r="D38" s="370">
        <v>23639.080999999998</v>
      </c>
      <c r="E38" s="370">
        <v>16368.691000000001</v>
      </c>
      <c r="F38" s="370">
        <v>13266.321</v>
      </c>
      <c r="G38" s="370">
        <v>10712.815000000001</v>
      </c>
      <c r="H38" s="370">
        <v>8632.2630000000008</v>
      </c>
      <c r="I38" s="370">
        <v>7647.7160000000003</v>
      </c>
      <c r="J38" s="370">
        <v>8106.8620000000001</v>
      </c>
      <c r="K38" s="370">
        <v>7037.1729999999998</v>
      </c>
      <c r="L38" s="370">
        <v>6304.8230000000003</v>
      </c>
    </row>
    <row r="39" spans="1:15">
      <c r="A39" s="16" t="s">
        <v>456</v>
      </c>
      <c r="B39" s="370">
        <v>12379.538</v>
      </c>
      <c r="C39" s="370">
        <v>13235.723</v>
      </c>
      <c r="D39" s="370">
        <v>15222.975</v>
      </c>
      <c r="E39" s="370">
        <v>16986.011999999999</v>
      </c>
      <c r="F39" s="370">
        <v>22858.386999999999</v>
      </c>
      <c r="G39" s="370">
        <v>22568.376</v>
      </c>
      <c r="H39" s="370">
        <v>23111.091</v>
      </c>
      <c r="I39" s="370">
        <v>26901.598999999998</v>
      </c>
      <c r="J39" s="370">
        <v>33584.277999999998</v>
      </c>
      <c r="K39" s="370">
        <v>37563.860999999997</v>
      </c>
      <c r="L39" s="370">
        <v>37761.531999999999</v>
      </c>
    </row>
    <row r="40" spans="1:15" ht="3" customHeight="1">
      <c r="A40" s="1256"/>
      <c r="B40" s="1256"/>
      <c r="C40" s="1256"/>
      <c r="D40" s="1256"/>
      <c r="E40" s="1256"/>
      <c r="F40" s="1256"/>
      <c r="G40" s="1256"/>
      <c r="H40" s="1256"/>
      <c r="I40" s="1256"/>
      <c r="J40" s="1256"/>
      <c r="K40" s="1256"/>
      <c r="L40" s="1255"/>
    </row>
    <row r="41" spans="1:15" ht="12.75" customHeight="1">
      <c r="A41" s="1189"/>
      <c r="B41" s="1189"/>
      <c r="C41" s="1189"/>
      <c r="D41" s="1189"/>
      <c r="E41" s="1189"/>
      <c r="F41" s="1189"/>
      <c r="G41" s="1189"/>
      <c r="H41" s="1189"/>
      <c r="I41" s="1189"/>
      <c r="J41" s="1189"/>
      <c r="K41" s="1189"/>
      <c r="L41" s="1191"/>
    </row>
    <row r="42" spans="1:15">
      <c r="A42" s="13" t="s">
        <v>474</v>
      </c>
    </row>
    <row r="43" spans="1:15">
      <c r="A43" s="2066" t="s">
        <v>458</v>
      </c>
      <c r="B43" s="2066"/>
      <c r="C43" s="2066"/>
      <c r="D43" s="2066"/>
      <c r="E43" s="2066"/>
      <c r="F43" s="2066"/>
      <c r="G43" s="2066"/>
      <c r="H43" s="2066"/>
      <c r="I43" s="2066"/>
      <c r="J43" s="2066"/>
      <c r="K43" s="2066"/>
    </row>
    <row r="44" spans="1:15">
      <c r="A44" s="2066" t="s">
        <v>459</v>
      </c>
      <c r="B44" s="2066"/>
      <c r="C44" s="2066"/>
      <c r="D44" s="2066"/>
      <c r="E44" s="2066"/>
      <c r="F44" s="2066"/>
      <c r="G44" s="2066"/>
      <c r="H44" s="2066"/>
      <c r="I44" s="2066"/>
      <c r="J44" s="2066"/>
      <c r="K44" s="2066"/>
    </row>
    <row r="45" spans="1:15" ht="27" customHeight="1">
      <c r="A45" s="2065" t="s">
        <v>460</v>
      </c>
      <c r="B45" s="2065"/>
      <c r="C45" s="2065"/>
      <c r="D45" s="2065"/>
      <c r="E45" s="2065"/>
      <c r="F45" s="2065"/>
      <c r="G45" s="2065"/>
      <c r="H45" s="2065"/>
      <c r="I45" s="2065"/>
      <c r="J45" s="2065"/>
      <c r="K45" s="2065"/>
    </row>
    <row r="46" spans="1:15" ht="15" customHeight="1">
      <c r="A46" s="2065" t="s">
        <v>461</v>
      </c>
      <c r="B46" s="2065"/>
      <c r="C46" s="2065"/>
      <c r="D46" s="2065"/>
      <c r="E46" s="2065"/>
      <c r="F46" s="2065"/>
      <c r="G46" s="2065"/>
      <c r="H46" s="2065"/>
      <c r="I46" s="2065"/>
      <c r="J46" s="2065"/>
      <c r="K46" s="2065"/>
    </row>
    <row r="47" spans="1:15" ht="14.25" customHeight="1">
      <c r="A47" s="2065" t="s">
        <v>2492</v>
      </c>
      <c r="B47" s="2065"/>
      <c r="C47" s="2065"/>
      <c r="D47" s="2065"/>
      <c r="E47" s="2065"/>
      <c r="F47" s="2065"/>
      <c r="G47" s="2065"/>
      <c r="H47" s="2065"/>
      <c r="I47" s="2065"/>
      <c r="J47" s="2065"/>
      <c r="K47" s="2065"/>
    </row>
    <row r="48" spans="1:15" ht="15" customHeight="1">
      <c r="A48" s="2065" t="s">
        <v>2464</v>
      </c>
      <c r="B48" s="2065"/>
      <c r="C48" s="2065"/>
      <c r="D48" s="2065"/>
      <c r="E48" s="2065"/>
      <c r="F48" s="2065"/>
      <c r="G48" s="2065"/>
      <c r="H48" s="2065"/>
      <c r="I48" s="2065"/>
      <c r="J48" s="2065"/>
      <c r="K48" s="2065"/>
    </row>
    <row r="49" spans="1:12" ht="15" customHeight="1">
      <c r="A49" s="2065" t="s">
        <v>2465</v>
      </c>
      <c r="B49" s="2065"/>
      <c r="C49" s="2065"/>
      <c r="D49" s="2065"/>
      <c r="E49" s="2065"/>
      <c r="F49" s="2065"/>
      <c r="G49" s="2065"/>
      <c r="H49" s="2065"/>
      <c r="I49" s="2065"/>
      <c r="J49" s="2065"/>
      <c r="K49" s="2065"/>
    </row>
    <row r="50" spans="1:12">
      <c r="A50" s="1257"/>
      <c r="B50" s="1257"/>
      <c r="C50" s="1257"/>
      <c r="D50" s="1257"/>
      <c r="E50" s="1257"/>
      <c r="F50" s="1257"/>
      <c r="G50" s="1257"/>
      <c r="H50" s="1257"/>
      <c r="I50" s="1257"/>
      <c r="J50" s="1257"/>
      <c r="K50" s="1257"/>
    </row>
    <row r="51" spans="1:12">
      <c r="A51" s="13" t="s">
        <v>558</v>
      </c>
      <c r="B51" s="7"/>
      <c r="C51" s="7"/>
      <c r="D51" s="7"/>
      <c r="E51" s="7"/>
      <c r="F51" s="7"/>
      <c r="G51" s="7"/>
      <c r="H51" s="7"/>
      <c r="I51" s="7"/>
      <c r="J51" s="7"/>
      <c r="K51" s="7"/>
    </row>
    <row r="52" spans="1:12">
      <c r="A52" s="259" t="s">
        <v>1207</v>
      </c>
      <c r="B52" s="91"/>
      <c r="C52" s="91"/>
      <c r="D52" s="91"/>
      <c r="E52" s="91"/>
      <c r="F52" s="91"/>
      <c r="G52" s="91"/>
      <c r="H52" s="91"/>
      <c r="I52" s="91"/>
      <c r="J52" s="91"/>
      <c r="K52" s="91"/>
    </row>
    <row r="54" spans="1:12">
      <c r="D54" s="1226"/>
      <c r="E54" s="1226"/>
      <c r="F54" s="1226"/>
      <c r="G54" s="1226"/>
      <c r="H54" s="1226"/>
      <c r="I54" s="1226"/>
      <c r="J54" s="1226"/>
      <c r="K54" s="1226"/>
      <c r="L54" s="1226"/>
    </row>
  </sheetData>
  <mergeCells count="14">
    <mergeCell ref="A49:K49"/>
    <mergeCell ref="A46:K46"/>
    <mergeCell ref="A47:K47"/>
    <mergeCell ref="A48:K48"/>
    <mergeCell ref="A1:L1"/>
    <mergeCell ref="A43:K43"/>
    <mergeCell ref="A44:K44"/>
    <mergeCell ref="A45:K45"/>
    <mergeCell ref="B6:K6"/>
    <mergeCell ref="B21:K21"/>
    <mergeCell ref="B30:K30"/>
    <mergeCell ref="A4:L4"/>
    <mergeCell ref="A3:L3"/>
    <mergeCell ref="A2:L2"/>
  </mergeCells>
  <phoneticPr fontId="74" type="noConversion"/>
  <hyperlinks>
    <hyperlink ref="A1:L1" location="'Seccion B'!B4" display="Tabla B06"/>
  </hyperlinks>
  <pageMargins left="0.98" right="0.43307086614173229" top="1.1399999999999999" bottom="0.74803149606299213" header="0.31496062992125984" footer="0.31496062992125984"/>
  <pageSetup paperSize="9" scale="71" orientation="landscape" horizontalDpi="300" verticalDpi="300" r:id="rId1"/>
</worksheet>
</file>

<file path=xl/worksheets/sheet12.xml><?xml version="1.0" encoding="utf-8"?>
<worksheet xmlns="http://schemas.openxmlformats.org/spreadsheetml/2006/main" xmlns:r="http://schemas.openxmlformats.org/officeDocument/2006/relationships">
  <sheetPr>
    <tabColor theme="9" tint="-0.249977111117893"/>
  </sheetPr>
  <dimension ref="A1:M19"/>
  <sheetViews>
    <sheetView zoomScale="95" zoomScaleNormal="95" workbookViewId="0">
      <selection activeCell="A4" sqref="A4:M4"/>
    </sheetView>
  </sheetViews>
  <sheetFormatPr baseColWidth="10" defaultColWidth="11.42578125" defaultRowHeight="14.25"/>
  <cols>
    <col min="1" max="1" width="4.85546875" style="1188" customWidth="1"/>
    <col min="2"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2.5" customHeight="1">
      <c r="A3" s="1203"/>
      <c r="B3" s="2032" t="s">
        <v>2581</v>
      </c>
      <c r="C3" s="2032"/>
      <c r="D3" s="2032"/>
      <c r="E3" s="2032"/>
      <c r="F3" s="2032"/>
      <c r="G3" s="2032"/>
      <c r="H3" s="2032"/>
      <c r="I3" s="2032"/>
      <c r="J3" s="2032"/>
      <c r="K3" s="2032"/>
      <c r="L3" s="2032"/>
      <c r="M3" s="2033"/>
    </row>
    <row r="4" spans="1:13" ht="21.75" customHeight="1">
      <c r="A4" s="2451"/>
      <c r="B4" s="2448" t="s">
        <v>527</v>
      </c>
      <c r="C4" s="2452"/>
      <c r="D4" s="2452"/>
      <c r="E4" s="2452"/>
      <c r="F4" s="2452"/>
      <c r="G4" s="2452"/>
      <c r="H4" s="2452"/>
      <c r="I4" s="2452"/>
      <c r="J4" s="2452"/>
      <c r="K4" s="2452"/>
      <c r="L4" s="2452"/>
      <c r="M4" s="2453"/>
    </row>
    <row r="5" spans="1:13">
      <c r="A5" s="1211"/>
      <c r="B5" s="1189"/>
      <c r="C5" s="1189"/>
      <c r="D5" s="1189"/>
      <c r="E5" s="1189"/>
      <c r="F5" s="1189"/>
      <c r="G5" s="1189"/>
      <c r="H5" s="1189"/>
      <c r="I5" s="1189"/>
      <c r="J5" s="1189"/>
      <c r="K5" s="1189"/>
      <c r="L5" s="1189"/>
      <c r="M5" s="1260"/>
    </row>
    <row r="6" spans="1:13" ht="29.25" customHeight="1">
      <c r="A6" s="1211"/>
      <c r="B6" s="2076" t="s">
        <v>2583</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261" t="s">
        <v>1340</v>
      </c>
      <c r="B8" s="2073" t="s">
        <v>88</v>
      </c>
      <c r="C8" s="2074"/>
      <c r="D8" s="2074"/>
      <c r="E8" s="2074"/>
      <c r="F8" s="2074"/>
      <c r="G8" s="2074"/>
      <c r="H8" s="2074"/>
      <c r="I8" s="2074"/>
      <c r="J8" s="2074"/>
      <c r="K8" s="2074"/>
      <c r="L8" s="2074"/>
      <c r="M8" s="2075"/>
    </row>
    <row r="9" spans="1:13">
      <c r="A9" s="1261" t="s">
        <v>1341</v>
      </c>
      <c r="B9" s="2073" t="s">
        <v>87</v>
      </c>
      <c r="C9" s="2074"/>
      <c r="D9" s="2074"/>
      <c r="E9" s="2074"/>
      <c r="F9" s="2074"/>
      <c r="G9" s="2074"/>
      <c r="H9" s="2074"/>
      <c r="I9" s="2074"/>
      <c r="J9" s="2074"/>
      <c r="K9" s="2074"/>
      <c r="L9" s="2074"/>
      <c r="M9" s="2075"/>
    </row>
    <row r="10" spans="1:13">
      <c r="A10" s="1261" t="s">
        <v>1342</v>
      </c>
      <c r="B10" s="2073" t="s">
        <v>528</v>
      </c>
      <c r="C10" s="2074"/>
      <c r="D10" s="2074"/>
      <c r="E10" s="2074"/>
      <c r="F10" s="2074"/>
      <c r="G10" s="2074"/>
      <c r="H10" s="2074"/>
      <c r="I10" s="2074"/>
      <c r="J10" s="2074"/>
      <c r="K10" s="2074"/>
      <c r="L10" s="2074"/>
      <c r="M10" s="2075"/>
    </row>
    <row r="11" spans="1:13">
      <c r="A11" s="1261" t="s">
        <v>1343</v>
      </c>
      <c r="B11" s="2073" t="s">
        <v>86</v>
      </c>
      <c r="C11" s="2074"/>
      <c r="D11" s="2074"/>
      <c r="E11" s="2074"/>
      <c r="F11" s="2074"/>
      <c r="G11" s="2074"/>
      <c r="H11" s="2074"/>
      <c r="I11" s="2074"/>
      <c r="J11" s="2074"/>
      <c r="K11" s="2074"/>
      <c r="L11" s="2074"/>
      <c r="M11" s="2075"/>
    </row>
    <row r="12" spans="1:13">
      <c r="A12" s="1261" t="s">
        <v>1344</v>
      </c>
      <c r="B12" s="2073" t="s">
        <v>85</v>
      </c>
      <c r="C12" s="2074"/>
      <c r="D12" s="2074"/>
      <c r="E12" s="2074"/>
      <c r="F12" s="2074"/>
      <c r="G12" s="2074"/>
      <c r="H12" s="2074"/>
      <c r="I12" s="2074"/>
      <c r="J12" s="2074"/>
      <c r="K12" s="2074"/>
      <c r="L12" s="2074"/>
      <c r="M12" s="2075"/>
    </row>
    <row r="13" spans="1:13">
      <c r="A13" s="1261" t="s">
        <v>1345</v>
      </c>
      <c r="B13" s="2073" t="s">
        <v>2334</v>
      </c>
      <c r="C13" s="2074"/>
      <c r="D13" s="2074"/>
      <c r="E13" s="2074"/>
      <c r="F13" s="2074"/>
      <c r="G13" s="2074"/>
      <c r="H13" s="2074"/>
      <c r="I13" s="2074"/>
      <c r="J13" s="2074"/>
      <c r="K13" s="2074"/>
      <c r="L13" s="2074"/>
      <c r="M13" s="2075"/>
    </row>
    <row r="14" spans="1:13">
      <c r="A14" s="1261" t="s">
        <v>1346</v>
      </c>
      <c r="B14" s="2073" t="s">
        <v>89</v>
      </c>
      <c r="C14" s="2074"/>
      <c r="D14" s="2074"/>
      <c r="E14" s="2074"/>
      <c r="F14" s="2074"/>
      <c r="G14" s="2074"/>
      <c r="H14" s="2074"/>
      <c r="I14" s="2074"/>
      <c r="J14" s="2074"/>
      <c r="K14" s="2074"/>
      <c r="L14" s="2074"/>
      <c r="M14" s="2075"/>
    </row>
    <row r="15" spans="1:13">
      <c r="A15" s="1261" t="s">
        <v>1347</v>
      </c>
      <c r="B15" s="2073" t="s">
        <v>90</v>
      </c>
      <c r="C15" s="2074"/>
      <c r="D15" s="2074"/>
      <c r="E15" s="2074"/>
      <c r="F15" s="2074"/>
      <c r="G15" s="2074"/>
      <c r="H15" s="2074"/>
      <c r="I15" s="2074"/>
      <c r="J15" s="2074"/>
      <c r="K15" s="2074"/>
      <c r="L15" s="2074"/>
      <c r="M15" s="2075"/>
    </row>
    <row r="16" spans="1:13">
      <c r="A16" s="1261" t="s">
        <v>1348</v>
      </c>
      <c r="B16" s="2073" t="s">
        <v>1411</v>
      </c>
      <c r="C16" s="2074"/>
      <c r="D16" s="2074"/>
      <c r="E16" s="2074"/>
      <c r="F16" s="2074"/>
      <c r="G16" s="2074"/>
      <c r="H16" s="2074"/>
      <c r="I16" s="2074"/>
      <c r="J16" s="2074"/>
      <c r="K16" s="2074"/>
      <c r="L16" s="2074"/>
      <c r="M16" s="2075"/>
    </row>
    <row r="18" spans="1:1" ht="15">
      <c r="A18" s="1216" t="s">
        <v>474</v>
      </c>
    </row>
    <row r="19" spans="1:1">
      <c r="A19" s="1170" t="s">
        <v>1769</v>
      </c>
    </row>
  </sheetData>
  <mergeCells count="12">
    <mergeCell ref="B9:M9"/>
    <mergeCell ref="B2:M2"/>
    <mergeCell ref="B3:M3"/>
    <mergeCell ref="B6:M6"/>
    <mergeCell ref="B8:M8"/>
    <mergeCell ref="B16:M16"/>
    <mergeCell ref="B10:M10"/>
    <mergeCell ref="B11:M11"/>
    <mergeCell ref="B12:M12"/>
    <mergeCell ref="B13:M13"/>
    <mergeCell ref="B14:M14"/>
    <mergeCell ref="B15:M15"/>
  </mergeCells>
  <phoneticPr fontId="74" type="noConversion"/>
  <hyperlinks>
    <hyperlink ref="B8:M8" location="'C01'!A1" display="Estimación de los Beneficiarios Sistema Público de Salud y su participación respecto a otros sistemas, años 2009-2010"/>
    <hyperlink ref="B9:M9" location="'C02'!A1" display="Estimación de Población Beneficiaria FONASA por sexo y grupos de edad, años  2009 - 2010"/>
    <hyperlink ref="B10:M10" location="'C03'!A1" display="Distribución Población Beneficiaria, según región y tramos de ingreso, respecto de población total, regional y nacional, año 2009"/>
    <hyperlink ref="B11:M11" location="'C03'!A25" display="Distribución Población Beneficiaria, según región y tramos de ingreso, respecto de población total, regional y nacional, año 2010"/>
    <hyperlink ref="B12:M12" location="'C04'!A1" display="Estimación de Población Beneficiaria del FONASA según tipo de Beneficiario, años 2009-2010"/>
    <hyperlink ref="B13:M13" location="'C05'!A1" display="Cotizantes del Fondo Nacional de Salud según Tipo,  a Junio y Diciembre de cada año, años 2009 -2010 (1)"/>
    <hyperlink ref="B14:M14" location="'C06'!A1" display="Número de Cotizantes del Fondo Nacional de Salud, por región, a Junio y Diciembre, años 2009-2010"/>
    <hyperlink ref="B15:M15" location="'C07'!A1" display="Número de Cotizantes, del Fondo Nacional de Salud, según tramo de renta imponible, años 2009-2010"/>
    <hyperlink ref="B16:M16" location="'C08'!A1" display="Número de Cotizantes, del Fondo Nacional de Salud, según sexo y grupos de edad, años 2009-2010"/>
  </hyperlinks>
  <pageMargins left="1.52" right="0.66" top="3.3858267716535435" bottom="0.74803149606299213" header="0.31496062992125984" footer="0.31496062992125984"/>
  <pageSetup paperSize="14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sheetPr>
    <tabColor rgb="FF008080"/>
  </sheetPr>
  <dimension ref="A1:K46"/>
  <sheetViews>
    <sheetView topLeftCell="A19" zoomScale="91" zoomScaleNormal="91" workbookViewId="0">
      <selection activeCell="A7" sqref="A1:IV65536"/>
    </sheetView>
  </sheetViews>
  <sheetFormatPr baseColWidth="10" defaultColWidth="11.42578125" defaultRowHeight="15"/>
  <cols>
    <col min="1" max="1" width="10.5703125" style="1262" bestFit="1" customWidth="1"/>
    <col min="2" max="2" width="16.28515625" style="1262" bestFit="1" customWidth="1"/>
    <col min="3" max="3" width="12.42578125" style="1262" bestFit="1" customWidth="1"/>
    <col min="4" max="4" width="15" style="1262" bestFit="1" customWidth="1"/>
    <col min="5" max="5" width="13.85546875" style="1262" bestFit="1" customWidth="1"/>
    <col min="6" max="6" width="15" style="1262" bestFit="1" customWidth="1"/>
    <col min="7" max="7" width="10.5703125" style="1262" bestFit="1" customWidth="1"/>
    <col min="8" max="8" width="16.28515625" style="1262" bestFit="1" customWidth="1"/>
    <col min="9" max="9" width="11.42578125" style="1262"/>
    <col min="10" max="10" width="14.140625" style="1262" bestFit="1" customWidth="1"/>
    <col min="11" max="16384" width="11.42578125" style="1262"/>
  </cols>
  <sheetData>
    <row r="1" spans="1:8">
      <c r="A1" s="2079" t="s">
        <v>1423</v>
      </c>
      <c r="B1" s="2079"/>
      <c r="C1" s="2079"/>
      <c r="D1" s="2079"/>
      <c r="E1" s="2079"/>
      <c r="F1" s="2079"/>
      <c r="G1" s="2079"/>
      <c r="H1" s="2079"/>
    </row>
    <row r="2" spans="1:8">
      <c r="A2" s="2080" t="s">
        <v>1412</v>
      </c>
      <c r="B2" s="2080"/>
      <c r="C2" s="2080"/>
      <c r="D2" s="2080"/>
      <c r="E2" s="2080"/>
      <c r="F2" s="2080"/>
      <c r="G2" s="2080"/>
      <c r="H2" s="2080"/>
    </row>
    <row r="3" spans="1:8">
      <c r="A3" s="2081" t="s">
        <v>1413</v>
      </c>
      <c r="B3" s="2081"/>
      <c r="C3" s="2081"/>
      <c r="D3" s="2081"/>
      <c r="E3" s="2081"/>
      <c r="F3" s="2081"/>
      <c r="G3" s="2081"/>
      <c r="H3" s="2081"/>
    </row>
    <row r="4" spans="1:8">
      <c r="A4" s="2081" t="s">
        <v>379</v>
      </c>
      <c r="B4" s="2081"/>
      <c r="C4" s="2081"/>
      <c r="D4" s="2081"/>
      <c r="E4" s="2081"/>
      <c r="F4" s="2081"/>
      <c r="G4" s="2081"/>
      <c r="H4" s="2081"/>
    </row>
    <row r="5" spans="1:8">
      <c r="A5" s="2082" t="s">
        <v>1058</v>
      </c>
      <c r="B5" s="2082"/>
      <c r="C5" s="2082"/>
      <c r="D5" s="2082"/>
      <c r="E5" s="2082"/>
      <c r="F5" s="2082"/>
      <c r="G5" s="2082"/>
      <c r="H5" s="2082"/>
    </row>
    <row r="6" spans="1:8" ht="15.75" thickBot="1">
      <c r="A6" s="1263"/>
      <c r="B6" s="1264"/>
      <c r="C6" s="1264"/>
      <c r="D6" s="1264"/>
      <c r="E6" s="1264"/>
      <c r="F6" s="1264"/>
      <c r="G6" s="1264"/>
      <c r="H6" s="1264"/>
    </row>
    <row r="7" spans="1:8" ht="30" customHeight="1">
      <c r="A7" s="1265" t="s">
        <v>885</v>
      </c>
      <c r="B7" s="1266" t="s">
        <v>2426</v>
      </c>
      <c r="C7" s="1266" t="s">
        <v>1414</v>
      </c>
      <c r="D7" s="1266" t="s">
        <v>2427</v>
      </c>
      <c r="E7" s="1266" t="s">
        <v>1415</v>
      </c>
      <c r="F7" s="1266" t="s">
        <v>2428</v>
      </c>
      <c r="G7" s="1266" t="s">
        <v>1416</v>
      </c>
      <c r="H7" s="1267" t="s">
        <v>2429</v>
      </c>
    </row>
    <row r="8" spans="1:8">
      <c r="A8" s="1268">
        <v>1990</v>
      </c>
      <c r="B8" s="1269">
        <v>9729020</v>
      </c>
      <c r="C8" s="1270">
        <f>100*B8/H8</f>
        <v>73.148348364965969</v>
      </c>
      <c r="D8" s="1269">
        <v>2108308</v>
      </c>
      <c r="E8" s="1270">
        <f>100*D8/H8</f>
        <v>15.851467881106698</v>
      </c>
      <c r="F8" s="1271">
        <f t="shared" ref="F8:F27" si="0">+H8-D8-B8</f>
        <v>1463068</v>
      </c>
      <c r="G8" s="1270">
        <f>100*F8/H8</f>
        <v>11.000183753927328</v>
      </c>
      <c r="H8" s="1272">
        <v>13300396</v>
      </c>
    </row>
    <row r="9" spans="1:8">
      <c r="A9" s="1268">
        <v>1991</v>
      </c>
      <c r="B9" s="1269">
        <v>9414162</v>
      </c>
      <c r="C9" s="1270">
        <f t="shared" ref="C9:C27" si="1">100*B9/H9</f>
        <v>69.509908203312762</v>
      </c>
      <c r="D9" s="1273">
        <v>2566144</v>
      </c>
      <c r="E9" s="1270">
        <f t="shared" ref="E9:E28" si="2">100*D9/H9</f>
        <v>18.947244999234325</v>
      </c>
      <c r="F9" s="1271">
        <f t="shared" si="0"/>
        <v>1563320</v>
      </c>
      <c r="G9" s="1270">
        <f t="shared" ref="G9:G28" si="3">100*F9/H9</f>
        <v>11.542846797452913</v>
      </c>
      <c r="H9" s="1272">
        <v>13543626</v>
      </c>
    </row>
    <row r="10" spans="1:8">
      <c r="A10" s="1268">
        <v>1992</v>
      </c>
      <c r="B10" s="1269">
        <v>8788817</v>
      </c>
      <c r="C10" s="1270">
        <f t="shared" si="1"/>
        <v>63.747792553444199</v>
      </c>
      <c r="D10" s="1273">
        <v>3000063</v>
      </c>
      <c r="E10" s="1270">
        <f t="shared" si="2"/>
        <v>21.760311287772115</v>
      </c>
      <c r="F10" s="1271">
        <f t="shared" si="0"/>
        <v>1997977</v>
      </c>
      <c r="G10" s="1270">
        <f t="shared" si="3"/>
        <v>14.491896158783687</v>
      </c>
      <c r="H10" s="1272">
        <v>13786857</v>
      </c>
    </row>
    <row r="11" spans="1:8">
      <c r="A11" s="1268">
        <v>1993</v>
      </c>
      <c r="B11" s="1269">
        <v>8537786</v>
      </c>
      <c r="C11" s="1270">
        <f t="shared" si="1"/>
        <v>60.853390045723863</v>
      </c>
      <c r="D11" s="1273">
        <v>3431543</v>
      </c>
      <c r="E11" s="1270">
        <f t="shared" si="2"/>
        <v>24.458451481177136</v>
      </c>
      <c r="F11" s="1271">
        <f t="shared" si="0"/>
        <v>2060762</v>
      </c>
      <c r="G11" s="1270">
        <f t="shared" si="3"/>
        <v>14.688158473098998</v>
      </c>
      <c r="H11" s="1272">
        <v>14030091</v>
      </c>
    </row>
    <row r="12" spans="1:8">
      <c r="A12" s="1268">
        <v>1994</v>
      </c>
      <c r="B12" s="1269">
        <v>8644479</v>
      </c>
      <c r="C12" s="1270">
        <f t="shared" si="1"/>
        <v>60.563881265499191</v>
      </c>
      <c r="D12" s="1273">
        <v>3669874</v>
      </c>
      <c r="E12" s="1270">
        <f t="shared" si="2"/>
        <v>25.711418027083251</v>
      </c>
      <c r="F12" s="1271">
        <f t="shared" si="0"/>
        <v>1958971</v>
      </c>
      <c r="G12" s="1270">
        <f t="shared" si="3"/>
        <v>13.724700707417558</v>
      </c>
      <c r="H12" s="1272">
        <v>14273324</v>
      </c>
    </row>
    <row r="13" spans="1:8">
      <c r="A13" s="1268">
        <v>1995</v>
      </c>
      <c r="B13" s="1269">
        <v>8637022</v>
      </c>
      <c r="C13" s="1270">
        <f t="shared" si="1"/>
        <v>59.585303350303981</v>
      </c>
      <c r="D13" s="1273">
        <v>3763649</v>
      </c>
      <c r="E13" s="1270">
        <f t="shared" si="2"/>
        <v>25.964755834715742</v>
      </c>
      <c r="F13" s="1271">
        <f t="shared" si="0"/>
        <v>2094551</v>
      </c>
      <c r="G13" s="1270">
        <f t="shared" si="3"/>
        <v>14.449940814980275</v>
      </c>
      <c r="H13" s="1272">
        <v>14495222</v>
      </c>
    </row>
    <row r="14" spans="1:8">
      <c r="A14" s="1268">
        <v>1996</v>
      </c>
      <c r="B14" s="1269">
        <v>8672619</v>
      </c>
      <c r="C14" s="1270">
        <f t="shared" si="1"/>
        <v>59.014309540351356</v>
      </c>
      <c r="D14" s="1273">
        <v>3813384</v>
      </c>
      <c r="E14" s="1270">
        <f t="shared" si="2"/>
        <v>25.948819355747464</v>
      </c>
      <c r="F14" s="1271">
        <f t="shared" si="0"/>
        <v>2209787</v>
      </c>
      <c r="G14" s="1270">
        <f t="shared" si="3"/>
        <v>15.036871103901186</v>
      </c>
      <c r="H14" s="1272">
        <v>14695790</v>
      </c>
    </row>
    <row r="15" spans="1:8">
      <c r="A15" s="1268">
        <v>1997</v>
      </c>
      <c r="B15" s="1269">
        <v>8753407</v>
      </c>
      <c r="C15" s="1270">
        <f t="shared" si="1"/>
        <v>58.762045390679951</v>
      </c>
      <c r="D15" s="1273">
        <v>3882572</v>
      </c>
      <c r="E15" s="1270">
        <f t="shared" si="2"/>
        <v>26.063893989686878</v>
      </c>
      <c r="F15" s="1271">
        <f t="shared" si="0"/>
        <v>2260383</v>
      </c>
      <c r="G15" s="1270">
        <f t="shared" si="3"/>
        <v>15.174060619633169</v>
      </c>
      <c r="H15" s="1272">
        <v>14896362</v>
      </c>
    </row>
    <row r="16" spans="1:8">
      <c r="A16" s="1268">
        <v>1998</v>
      </c>
      <c r="B16" s="1269">
        <v>9137599</v>
      </c>
      <c r="C16" s="1270">
        <f t="shared" si="1"/>
        <v>60.526206321417668</v>
      </c>
      <c r="D16" s="1273">
        <v>3679835</v>
      </c>
      <c r="E16" s="1270">
        <f t="shared" si="2"/>
        <v>24.374723867700254</v>
      </c>
      <c r="F16" s="1271">
        <f t="shared" si="0"/>
        <v>2279496</v>
      </c>
      <c r="G16" s="1270">
        <f t="shared" si="3"/>
        <v>15.09906981088208</v>
      </c>
      <c r="H16" s="1272">
        <v>15096930</v>
      </c>
    </row>
    <row r="17" spans="1:11">
      <c r="A17" s="1268">
        <v>1999</v>
      </c>
      <c r="B17" s="1269">
        <v>9403455</v>
      </c>
      <c r="C17" s="1270">
        <f t="shared" si="1"/>
        <v>61.470538419384766</v>
      </c>
      <c r="D17" s="1273">
        <v>3323373</v>
      </c>
      <c r="E17" s="1270">
        <f t="shared" si="2"/>
        <v>21.724943404147304</v>
      </c>
      <c r="F17" s="1271">
        <f t="shared" si="0"/>
        <v>2570671</v>
      </c>
      <c r="G17" s="1270">
        <f t="shared" si="3"/>
        <v>16.80451817646793</v>
      </c>
      <c r="H17" s="1272">
        <v>15297499</v>
      </c>
    </row>
    <row r="18" spans="1:11">
      <c r="A18" s="1268">
        <v>2000</v>
      </c>
      <c r="B18" s="1269">
        <v>10157686</v>
      </c>
      <c r="C18" s="1270">
        <f t="shared" si="1"/>
        <v>65.598074283752538</v>
      </c>
      <c r="D18" s="1273">
        <v>3092195</v>
      </c>
      <c r="E18" s="1270">
        <f t="shared" si="2"/>
        <v>19.969315581309381</v>
      </c>
      <c r="F18" s="1271">
        <f t="shared" si="0"/>
        <v>2234851</v>
      </c>
      <c r="G18" s="1270">
        <f t="shared" si="3"/>
        <v>14.432610134938079</v>
      </c>
      <c r="H18" s="1272">
        <v>15484732</v>
      </c>
    </row>
    <row r="19" spans="1:11">
      <c r="A19" s="1268">
        <v>2001</v>
      </c>
      <c r="B19" s="1269">
        <v>10156364</v>
      </c>
      <c r="C19" s="1270">
        <f t="shared" si="1"/>
        <v>64.86112355543726</v>
      </c>
      <c r="D19" s="1273">
        <v>2940795</v>
      </c>
      <c r="E19" s="1270">
        <f t="shared" si="2"/>
        <v>18.780664797580325</v>
      </c>
      <c r="F19" s="1271">
        <f t="shared" si="0"/>
        <v>2561472</v>
      </c>
      <c r="G19" s="1270">
        <f t="shared" si="3"/>
        <v>16.358211646982422</v>
      </c>
      <c r="H19" s="1272">
        <v>15658631</v>
      </c>
    </row>
    <row r="20" spans="1:11">
      <c r="A20" s="1268">
        <v>2002</v>
      </c>
      <c r="B20" s="1269">
        <v>10327218</v>
      </c>
      <c r="C20" s="1270">
        <f t="shared" si="1"/>
        <v>65.227840071811642</v>
      </c>
      <c r="D20" s="1273">
        <v>2828228</v>
      </c>
      <c r="E20" s="1270">
        <f t="shared" si="2"/>
        <v>17.863397835759805</v>
      </c>
      <c r="F20" s="1271">
        <f t="shared" si="0"/>
        <v>2677085</v>
      </c>
      <c r="G20" s="1270">
        <f t="shared" si="3"/>
        <v>16.908762092428557</v>
      </c>
      <c r="H20" s="1272">
        <v>15832531</v>
      </c>
    </row>
    <row r="21" spans="1:11">
      <c r="A21" s="1268">
        <v>2003</v>
      </c>
      <c r="B21" s="1269">
        <v>10580090</v>
      </c>
      <c r="C21" s="1270">
        <f t="shared" si="1"/>
        <v>66.099003094319158</v>
      </c>
      <c r="D21" s="1273">
        <v>2729088</v>
      </c>
      <c r="E21" s="1270">
        <f t="shared" si="2"/>
        <v>17.049949117320295</v>
      </c>
      <c r="F21" s="1271">
        <f t="shared" si="0"/>
        <v>2697251</v>
      </c>
      <c r="G21" s="1270">
        <f t="shared" si="3"/>
        <v>16.851047788360539</v>
      </c>
      <c r="H21" s="1272">
        <v>16006429</v>
      </c>
    </row>
    <row r="22" spans="1:11">
      <c r="A22" s="1268">
        <v>2004</v>
      </c>
      <c r="B22" s="1269">
        <v>10910702</v>
      </c>
      <c r="C22" s="1270">
        <f t="shared" si="1"/>
        <v>67.431896312608743</v>
      </c>
      <c r="D22" s="1273">
        <v>2678432</v>
      </c>
      <c r="E22" s="1270">
        <f t="shared" si="2"/>
        <v>16.55363228730592</v>
      </c>
      <c r="F22" s="1271">
        <f t="shared" si="0"/>
        <v>2591194</v>
      </c>
      <c r="G22" s="1270">
        <f t="shared" si="3"/>
        <v>16.014471400085338</v>
      </c>
      <c r="H22" s="1272">
        <v>16180328</v>
      </c>
    </row>
    <row r="23" spans="1:11">
      <c r="A23" s="1268">
        <v>2005</v>
      </c>
      <c r="B23" s="1269">
        <v>11120094</v>
      </c>
      <c r="C23" s="1270">
        <f t="shared" si="1"/>
        <v>68.012907174909614</v>
      </c>
      <c r="D23" s="1273">
        <v>2660338</v>
      </c>
      <c r="E23" s="1270">
        <f t="shared" si="2"/>
        <v>16.271204312471163</v>
      </c>
      <c r="F23" s="1271">
        <f t="shared" si="0"/>
        <v>2569544</v>
      </c>
      <c r="G23" s="1270">
        <f t="shared" si="3"/>
        <v>15.715888512619223</v>
      </c>
      <c r="H23" s="1272">
        <v>16349976</v>
      </c>
      <c r="J23" s="1274"/>
    </row>
    <row r="24" spans="1:11">
      <c r="A24" s="1268">
        <v>2006</v>
      </c>
      <c r="B24" s="1269">
        <v>11479384</v>
      </c>
      <c r="C24" s="1270">
        <f t="shared" si="1"/>
        <v>69.507260326045298</v>
      </c>
      <c r="D24" s="1273">
        <v>2684554</v>
      </c>
      <c r="E24" s="1270">
        <f t="shared" si="2"/>
        <v>16.254878636112025</v>
      </c>
      <c r="F24" s="1271">
        <f t="shared" si="0"/>
        <v>2351436</v>
      </c>
      <c r="G24" s="1270">
        <f t="shared" si="3"/>
        <v>14.237861037842679</v>
      </c>
      <c r="H24" s="1272">
        <v>16515374</v>
      </c>
      <c r="J24" s="1274"/>
    </row>
    <row r="25" spans="1:11">
      <c r="A25" s="1268">
        <v>2007</v>
      </c>
      <c r="B25" s="1269">
        <v>11740688</v>
      </c>
      <c r="C25" s="1270">
        <f t="shared" si="1"/>
        <v>70.384560139063112</v>
      </c>
      <c r="D25" s="1273">
        <v>2776912</v>
      </c>
      <c r="E25" s="1270">
        <f t="shared" si="2"/>
        <v>16.647382986830586</v>
      </c>
      <c r="F25" s="1271">
        <f t="shared" si="0"/>
        <v>2163172</v>
      </c>
      <c r="G25" s="1270">
        <f t="shared" si="3"/>
        <v>12.968056874106306</v>
      </c>
      <c r="H25" s="1272">
        <v>16680772</v>
      </c>
      <c r="J25" s="1274"/>
    </row>
    <row r="26" spans="1:11">
      <c r="A26" s="1268">
        <v>2008</v>
      </c>
      <c r="B26" s="1269">
        <v>12248257</v>
      </c>
      <c r="C26" s="1270">
        <f t="shared" si="1"/>
        <v>72.706470051475193</v>
      </c>
      <c r="D26" s="1273">
        <v>2780396</v>
      </c>
      <c r="E26" s="1270">
        <f t="shared" si="2"/>
        <v>16.504616004158095</v>
      </c>
      <c r="F26" s="1271">
        <f t="shared" si="0"/>
        <v>1817519</v>
      </c>
      <c r="G26" s="1270">
        <f t="shared" si="3"/>
        <v>10.788913944366708</v>
      </c>
      <c r="H26" s="1272">
        <v>16846172</v>
      </c>
      <c r="J26" s="1274"/>
    </row>
    <row r="27" spans="1:11">
      <c r="A27" s="1268">
        <v>2009</v>
      </c>
      <c r="B27" s="1269">
        <v>12504226</v>
      </c>
      <c r="C27" s="1270">
        <f t="shared" si="1"/>
        <v>73.504227180859331</v>
      </c>
      <c r="D27" s="1273">
        <v>2776572</v>
      </c>
      <c r="E27" s="1270">
        <f t="shared" si="2"/>
        <v>16.321664297495339</v>
      </c>
      <c r="F27" s="1271">
        <f t="shared" si="0"/>
        <v>1730776</v>
      </c>
      <c r="G27" s="1270">
        <f t="shared" si="3"/>
        <v>10.174108521645323</v>
      </c>
      <c r="H27" s="1272">
        <v>17011574</v>
      </c>
      <c r="J27" s="1274"/>
    </row>
    <row r="28" spans="1:11">
      <c r="A28" s="1275" t="s">
        <v>2430</v>
      </c>
      <c r="B28" s="1276">
        <v>12731506</v>
      </c>
      <c r="C28" s="1277">
        <f>100*B28/H28</f>
        <v>74.143828885336589</v>
      </c>
      <c r="D28" s="1278">
        <v>2825618</v>
      </c>
      <c r="E28" s="1277">
        <f t="shared" si="2"/>
        <v>16.455408927060713</v>
      </c>
      <c r="F28" s="1279">
        <f>+H28-D28-B28</f>
        <v>1614239</v>
      </c>
      <c r="G28" s="1277">
        <f t="shared" si="3"/>
        <v>9.4007621876026963</v>
      </c>
      <c r="H28" s="1280">
        <v>17171363</v>
      </c>
      <c r="J28" s="1274"/>
      <c r="K28" s="1281"/>
    </row>
    <row r="29" spans="1:11">
      <c r="A29" s="1282"/>
      <c r="B29" s="1283"/>
      <c r="C29" s="1283"/>
      <c r="D29" s="1283"/>
      <c r="E29" s="1283"/>
      <c r="F29" s="1283"/>
      <c r="G29" s="1284"/>
      <c r="H29" s="1272"/>
    </row>
    <row r="30" spans="1:11">
      <c r="A30" s="1285" t="s">
        <v>474</v>
      </c>
      <c r="B30" s="1286"/>
      <c r="C30" s="1283"/>
      <c r="D30" s="1286"/>
      <c r="E30" s="1286"/>
      <c r="F30" s="1286"/>
      <c r="G30" s="1286"/>
      <c r="H30" s="1287"/>
    </row>
    <row r="31" spans="1:11">
      <c r="A31" s="2078" t="s">
        <v>1417</v>
      </c>
      <c r="B31" s="2078"/>
      <c r="C31" s="2078"/>
      <c r="D31" s="2078"/>
      <c r="E31" s="2078"/>
      <c r="F31" s="2078"/>
      <c r="G31" s="2078"/>
      <c r="H31" s="2078"/>
    </row>
    <row r="32" spans="1:11">
      <c r="A32" s="2078" t="s">
        <v>1418</v>
      </c>
      <c r="B32" s="2078"/>
      <c r="C32" s="2078"/>
      <c r="D32" s="2078"/>
      <c r="E32" s="2078"/>
      <c r="F32" s="2078"/>
      <c r="G32" s="2078"/>
      <c r="H32" s="2078"/>
    </row>
    <row r="33" spans="1:8">
      <c r="A33" s="2078" t="s">
        <v>1419</v>
      </c>
      <c r="B33" s="2078"/>
      <c r="C33" s="2078"/>
      <c r="D33" s="2078"/>
      <c r="E33" s="2078"/>
      <c r="F33" s="2078"/>
      <c r="G33" s="2078"/>
      <c r="H33" s="2078"/>
    </row>
    <row r="34" spans="1:8">
      <c r="A34" s="2078" t="s">
        <v>1420</v>
      </c>
      <c r="B34" s="2078"/>
      <c r="C34" s="2078"/>
      <c r="D34" s="2078"/>
      <c r="E34" s="2078"/>
      <c r="F34" s="2078"/>
      <c r="G34" s="2078"/>
      <c r="H34" s="2078"/>
    </row>
    <row r="35" spans="1:8" ht="12" customHeight="1">
      <c r="A35" s="2078" t="s">
        <v>1424</v>
      </c>
      <c r="B35" s="2078"/>
      <c r="C35" s="2078"/>
      <c r="D35" s="2078"/>
      <c r="E35" s="2078"/>
      <c r="F35" s="2078"/>
      <c r="G35" s="2078"/>
      <c r="H35" s="2078"/>
    </row>
    <row r="36" spans="1:8">
      <c r="A36" s="1288"/>
      <c r="B36" s="1286"/>
      <c r="C36" s="1286"/>
      <c r="D36" s="1286"/>
      <c r="E36" s="1286"/>
      <c r="F36" s="1286"/>
      <c r="G36" s="1286"/>
      <c r="H36" s="1286"/>
    </row>
    <row r="37" spans="1:8">
      <c r="A37" s="1285" t="s">
        <v>1421</v>
      </c>
      <c r="B37" s="1286"/>
      <c r="C37" s="1286"/>
      <c r="D37" s="1286"/>
      <c r="E37" s="1286"/>
      <c r="F37" s="1286"/>
      <c r="G37" s="1286"/>
      <c r="H37" s="1286"/>
    </row>
    <row r="38" spans="1:8">
      <c r="A38" s="2078" t="s">
        <v>1210</v>
      </c>
      <c r="B38" s="2078"/>
      <c r="C38" s="2078"/>
      <c r="D38" s="2078"/>
      <c r="E38" s="2078"/>
      <c r="F38" s="2078"/>
      <c r="G38" s="2078"/>
      <c r="H38" s="2078"/>
    </row>
    <row r="39" spans="1:8">
      <c r="A39" s="2078" t="s">
        <v>1422</v>
      </c>
      <c r="B39" s="2078"/>
      <c r="C39" s="2078"/>
      <c r="D39" s="2078"/>
      <c r="E39" s="2078"/>
      <c r="F39" s="2078"/>
      <c r="G39" s="2078"/>
      <c r="H39" s="2078"/>
    </row>
    <row r="40" spans="1:8">
      <c r="A40" s="2078" t="s">
        <v>1209</v>
      </c>
      <c r="B40" s="2078"/>
      <c r="C40" s="2078"/>
      <c r="D40" s="2078"/>
      <c r="E40" s="2078"/>
      <c r="F40" s="2078"/>
      <c r="G40" s="2078"/>
      <c r="H40" s="2078"/>
    </row>
    <row r="41" spans="1:8">
      <c r="A41" s="2078" t="s">
        <v>1208</v>
      </c>
      <c r="B41" s="2078"/>
      <c r="C41" s="2078"/>
      <c r="D41" s="2078"/>
      <c r="E41" s="2078"/>
      <c r="F41" s="2078"/>
      <c r="G41" s="2078"/>
      <c r="H41" s="2078"/>
    </row>
    <row r="42" spans="1:8">
      <c r="A42" s="1289"/>
      <c r="B42" s="1289"/>
      <c r="C42" s="1289"/>
      <c r="D42" s="1289"/>
      <c r="E42" s="1289"/>
      <c r="F42" s="1289"/>
      <c r="G42" s="1289"/>
      <c r="H42" s="1289"/>
    </row>
    <row r="43" spans="1:8">
      <c r="A43" s="1289"/>
      <c r="B43" s="1289"/>
      <c r="C43" s="1289"/>
      <c r="D43" s="1289"/>
      <c r="E43" s="1289"/>
      <c r="F43" s="1289"/>
      <c r="G43" s="1289"/>
      <c r="H43" s="1289"/>
    </row>
    <row r="44" spans="1:8">
      <c r="A44" s="1289"/>
      <c r="B44" s="1289"/>
      <c r="C44" s="1289"/>
      <c r="D44" s="1289"/>
      <c r="E44" s="1289"/>
      <c r="F44" s="1289"/>
      <c r="G44" s="1289"/>
      <c r="H44" s="1289"/>
    </row>
    <row r="45" spans="1:8">
      <c r="A45" s="1289"/>
      <c r="B45" s="1289"/>
      <c r="C45" s="1289"/>
      <c r="D45" s="1289"/>
      <c r="E45" s="1289"/>
      <c r="F45" s="1289"/>
      <c r="G45" s="1289"/>
      <c r="H45" s="1289"/>
    </row>
    <row r="46" spans="1:8">
      <c r="A46" s="1289"/>
      <c r="B46" s="1289"/>
      <c r="C46" s="1289"/>
      <c r="D46" s="1289"/>
      <c r="E46" s="1289"/>
      <c r="F46" s="1289"/>
      <c r="G46" s="1289"/>
      <c r="H46" s="1289"/>
    </row>
  </sheetData>
  <mergeCells count="14">
    <mergeCell ref="A41:H41"/>
    <mergeCell ref="A38:H38"/>
    <mergeCell ref="A39:H39"/>
    <mergeCell ref="A40:H40"/>
    <mergeCell ref="A1:H1"/>
    <mergeCell ref="A35:H35"/>
    <mergeCell ref="A2:H2"/>
    <mergeCell ref="A3:H3"/>
    <mergeCell ref="A4:H4"/>
    <mergeCell ref="A5:H5"/>
    <mergeCell ref="A31:H31"/>
    <mergeCell ref="A32:H32"/>
    <mergeCell ref="A33:H33"/>
    <mergeCell ref="A34:H34"/>
  </mergeCells>
  <phoneticPr fontId="74" type="noConversion"/>
  <hyperlinks>
    <hyperlink ref="A1:H1" location="'Seccion C'!B4" display="TABLA C01"/>
  </hyperlinks>
  <pageMargins left="1.1100000000000001" right="0.70866141732283472" top="1.8110236220472442" bottom="0.74803149606299213" header="0.31496062992125984" footer="0.31496062992125984"/>
  <pageSetup paperSize="144" scale="85" orientation="portrait" horizontalDpi="300" verticalDpi="300" r:id="rId1"/>
</worksheet>
</file>

<file path=xl/worksheets/sheet14.xml><?xml version="1.0" encoding="utf-8"?>
<worksheet xmlns="http://schemas.openxmlformats.org/spreadsheetml/2006/main" xmlns:r="http://schemas.openxmlformats.org/officeDocument/2006/relationships">
  <sheetPr>
    <tabColor rgb="FF008080"/>
  </sheetPr>
  <dimension ref="A1:U32"/>
  <sheetViews>
    <sheetView zoomScale="93" zoomScaleNormal="93" workbookViewId="0">
      <selection activeCell="C10" sqref="C10"/>
    </sheetView>
  </sheetViews>
  <sheetFormatPr baseColWidth="10" defaultColWidth="11.42578125" defaultRowHeight="14.25"/>
  <cols>
    <col min="1" max="1" width="10.7109375" style="1171" customWidth="1"/>
    <col min="2" max="2" width="15" style="1171" bestFit="1" customWidth="1"/>
    <col min="3" max="3" width="16.5703125" style="1171" customWidth="1"/>
    <col min="4" max="4" width="9.5703125" style="1171" customWidth="1"/>
    <col min="5" max="5" width="13.7109375" style="1171" customWidth="1"/>
    <col min="6" max="6" width="13.7109375" style="1171" bestFit="1" customWidth="1"/>
    <col min="7" max="7" width="9.85546875" style="1171" customWidth="1"/>
    <col min="8" max="9" width="15.140625" style="1171" customWidth="1"/>
    <col min="10" max="10" width="10.140625" style="1171" customWidth="1"/>
    <col min="11" max="11" width="11.42578125" style="1171"/>
    <col min="12" max="12" width="8.42578125" style="1171" bestFit="1" customWidth="1"/>
    <col min="13" max="14" width="13.140625" style="1171" bestFit="1" customWidth="1"/>
    <col min="15" max="15" width="14.140625" style="1171" bestFit="1" customWidth="1"/>
    <col min="16" max="16" width="11.42578125" style="1171"/>
    <col min="17" max="17" width="11.28515625" style="1171" bestFit="1" customWidth="1"/>
    <col min="18" max="18" width="11" style="1171" bestFit="1" customWidth="1"/>
    <col min="19" max="19" width="8.140625" style="1171" bestFit="1" customWidth="1"/>
    <col min="20" max="20" width="9" style="1171" bestFit="1" customWidth="1"/>
    <col min="21" max="16384" width="11.42578125" style="1171"/>
  </cols>
  <sheetData>
    <row r="1" spans="1:21">
      <c r="A1" s="2036" t="s">
        <v>2584</v>
      </c>
      <c r="B1" s="2036"/>
      <c r="C1" s="2036"/>
      <c r="D1" s="2036"/>
      <c r="E1" s="2036"/>
      <c r="F1" s="2036"/>
      <c r="G1" s="2036"/>
      <c r="H1" s="2036"/>
      <c r="I1" s="2036"/>
      <c r="J1" s="2036"/>
    </row>
    <row r="2" spans="1:21">
      <c r="A2" s="2057" t="s">
        <v>1425</v>
      </c>
      <c r="B2" s="2057"/>
      <c r="C2" s="2057"/>
      <c r="D2" s="2057"/>
      <c r="E2" s="2057"/>
      <c r="F2" s="2057"/>
      <c r="G2" s="2057"/>
      <c r="H2" s="2057"/>
      <c r="I2" s="2057"/>
      <c r="J2" s="2057"/>
    </row>
    <row r="3" spans="1:21">
      <c r="A3" s="2042" t="s">
        <v>1438</v>
      </c>
      <c r="B3" s="2042"/>
      <c r="C3" s="2042"/>
      <c r="D3" s="2042"/>
      <c r="E3" s="2042"/>
      <c r="F3" s="2042"/>
      <c r="G3" s="2042"/>
      <c r="H3" s="2042"/>
      <c r="I3" s="2042"/>
      <c r="J3" s="2042"/>
    </row>
    <row r="4" spans="1:21">
      <c r="A4" s="2071" t="s">
        <v>1058</v>
      </c>
      <c r="B4" s="2071"/>
      <c r="C4" s="2071"/>
      <c r="D4" s="2071"/>
      <c r="E4" s="2071"/>
      <c r="F4" s="2071"/>
      <c r="G4" s="2071"/>
      <c r="H4" s="2071"/>
      <c r="I4" s="2071"/>
      <c r="J4" s="2071"/>
    </row>
    <row r="5" spans="1:21" ht="15" thickBot="1">
      <c r="A5" s="59"/>
      <c r="B5" s="59"/>
      <c r="C5" s="59"/>
      <c r="D5" s="59"/>
      <c r="E5" s="59"/>
      <c r="F5" s="59"/>
      <c r="G5" s="59"/>
      <c r="H5" s="59"/>
      <c r="I5" s="59"/>
      <c r="J5" s="59"/>
      <c r="L5" s="1290"/>
      <c r="M5" s="2083"/>
      <c r="N5" s="2083"/>
      <c r="O5" s="2083"/>
    </row>
    <row r="6" spans="1:21">
      <c r="A6" s="762" t="s">
        <v>1426</v>
      </c>
      <c r="B6" s="1052">
        <v>2009</v>
      </c>
      <c r="C6" s="1054">
        <v>2010</v>
      </c>
      <c r="D6" s="762" t="s">
        <v>1427</v>
      </c>
      <c r="E6" s="1052">
        <v>2009</v>
      </c>
      <c r="F6" s="1054">
        <v>2010</v>
      </c>
      <c r="G6" s="762" t="s">
        <v>1427</v>
      </c>
      <c r="H6" s="1052">
        <v>2009</v>
      </c>
      <c r="I6" s="1054">
        <v>2010</v>
      </c>
      <c r="J6" s="762" t="s">
        <v>1427</v>
      </c>
      <c r="L6" s="1290"/>
      <c r="M6" s="1291"/>
      <c r="N6" s="1291"/>
      <c r="O6" s="1291"/>
      <c r="R6" s="1292"/>
      <c r="S6" s="1292"/>
      <c r="T6" s="1292"/>
    </row>
    <row r="7" spans="1:21">
      <c r="A7" s="80" t="s">
        <v>1428</v>
      </c>
      <c r="B7" s="9" t="s">
        <v>1429</v>
      </c>
      <c r="C7" s="9" t="s">
        <v>1429</v>
      </c>
      <c r="D7" s="10" t="s">
        <v>1430</v>
      </c>
      <c r="E7" s="10" t="s">
        <v>548</v>
      </c>
      <c r="F7" s="10" t="s">
        <v>548</v>
      </c>
      <c r="G7" s="10" t="s">
        <v>1430</v>
      </c>
      <c r="H7" s="10" t="s">
        <v>549</v>
      </c>
      <c r="I7" s="10" t="s">
        <v>549</v>
      </c>
      <c r="J7" s="10" t="s">
        <v>1430</v>
      </c>
      <c r="L7" s="1290"/>
      <c r="M7" s="1293"/>
      <c r="N7" s="1293"/>
      <c r="O7" s="1293"/>
      <c r="U7" s="1294"/>
    </row>
    <row r="8" spans="1:21">
      <c r="A8" s="763" t="s">
        <v>1431</v>
      </c>
      <c r="B8" s="73">
        <f>+E8+H8</f>
        <v>942195</v>
      </c>
      <c r="C8" s="1295">
        <f>+F8+I8</f>
        <v>844016</v>
      </c>
      <c r="D8" s="764">
        <f>100*(C8-B8)/B8</f>
        <v>-10.420242094258619</v>
      </c>
      <c r="E8" s="765">
        <v>466300</v>
      </c>
      <c r="F8" s="765">
        <v>412008</v>
      </c>
      <c r="G8" s="764">
        <f>100*(F8-E8)/E8</f>
        <v>-11.643148187861891</v>
      </c>
      <c r="H8" s="1296">
        <v>475895</v>
      </c>
      <c r="I8" s="765">
        <v>432008</v>
      </c>
      <c r="J8" s="764">
        <f>100*(I8-H8)/H8</f>
        <v>-9.2219922461887602</v>
      </c>
      <c r="L8" s="1290"/>
      <c r="M8" s="1293"/>
      <c r="N8" s="1293"/>
      <c r="O8" s="1293"/>
      <c r="U8" s="1294"/>
    </row>
    <row r="9" spans="1:21">
      <c r="A9" s="766" t="s">
        <v>1432</v>
      </c>
      <c r="B9" s="73">
        <f t="shared" ref="B9:B26" si="0">+E9+H9</f>
        <v>907455</v>
      </c>
      <c r="C9" s="1295">
        <f t="shared" ref="C9:C25" si="1">+F9+I9</f>
        <v>917334</v>
      </c>
      <c r="D9" s="764">
        <f t="shared" ref="D9:D26" si="2">100*(C9-B9)/B9</f>
        <v>1.0886490239185413</v>
      </c>
      <c r="E9" s="765">
        <v>446882</v>
      </c>
      <c r="F9" s="765">
        <v>448184</v>
      </c>
      <c r="G9" s="764">
        <f t="shared" ref="G9:G26" si="3">100*(F9-E9)/E9</f>
        <v>0.29135207951987324</v>
      </c>
      <c r="H9" s="1296">
        <v>460573</v>
      </c>
      <c r="I9" s="765">
        <v>469150</v>
      </c>
      <c r="J9" s="764">
        <f t="shared" ref="J9:J26" si="4">100*(I9-H9)/H9</f>
        <v>1.8622455072268673</v>
      </c>
      <c r="L9" s="1290"/>
      <c r="M9" s="1293"/>
      <c r="N9" s="1293"/>
      <c r="O9" s="1293"/>
      <c r="U9" s="1294"/>
    </row>
    <row r="10" spans="1:21">
      <c r="A10" s="766" t="s">
        <v>1433</v>
      </c>
      <c r="B10" s="73">
        <f t="shared" si="0"/>
        <v>1036706</v>
      </c>
      <c r="C10" s="1295">
        <f t="shared" si="1"/>
        <v>1012671</v>
      </c>
      <c r="D10" s="764">
        <f t="shared" si="2"/>
        <v>-2.3184007809349998</v>
      </c>
      <c r="E10" s="765">
        <v>508096</v>
      </c>
      <c r="F10" s="765">
        <v>494492</v>
      </c>
      <c r="G10" s="764">
        <f t="shared" si="3"/>
        <v>-2.6774467817105427</v>
      </c>
      <c r="H10" s="1296">
        <v>528610</v>
      </c>
      <c r="I10" s="765">
        <v>518179</v>
      </c>
      <c r="J10" s="764">
        <f t="shared" si="4"/>
        <v>-1.9732884357087457</v>
      </c>
      <c r="L10" s="1290"/>
      <c r="M10" s="1293"/>
      <c r="N10" s="1293"/>
      <c r="O10" s="1293"/>
      <c r="U10" s="1294"/>
    </row>
    <row r="11" spans="1:21">
      <c r="A11" s="767" t="s">
        <v>1434</v>
      </c>
      <c r="B11" s="73">
        <f t="shared" si="0"/>
        <v>1102674</v>
      </c>
      <c r="C11" s="1295">
        <f t="shared" si="1"/>
        <v>1115901</v>
      </c>
      <c r="D11" s="764">
        <f t="shared" si="2"/>
        <v>1.1995385762247046</v>
      </c>
      <c r="E11" s="765">
        <v>538919</v>
      </c>
      <c r="F11" s="765">
        <v>554042</v>
      </c>
      <c r="G11" s="764">
        <f t="shared" si="3"/>
        <v>2.8061730983691429</v>
      </c>
      <c r="H11" s="1296">
        <v>563755</v>
      </c>
      <c r="I11" s="765">
        <v>561859</v>
      </c>
      <c r="J11" s="764">
        <f t="shared" si="4"/>
        <v>-0.33631630761589698</v>
      </c>
      <c r="L11" s="1290"/>
      <c r="M11" s="1293"/>
      <c r="N11" s="1293"/>
      <c r="O11" s="1293"/>
      <c r="U11" s="1294"/>
    </row>
    <row r="12" spans="1:21">
      <c r="A12" s="767" t="s">
        <v>820</v>
      </c>
      <c r="B12" s="73">
        <f t="shared" si="0"/>
        <v>1055831</v>
      </c>
      <c r="C12" s="1295">
        <f t="shared" si="1"/>
        <v>1006089</v>
      </c>
      <c r="D12" s="764">
        <f t="shared" si="2"/>
        <v>-4.711170632421287</v>
      </c>
      <c r="E12" s="765">
        <v>529061</v>
      </c>
      <c r="F12" s="765">
        <v>549552</v>
      </c>
      <c r="G12" s="764">
        <f t="shared" si="3"/>
        <v>3.8730883584312585</v>
      </c>
      <c r="H12" s="1296">
        <v>526770</v>
      </c>
      <c r="I12" s="765">
        <v>456537</v>
      </c>
      <c r="J12" s="764">
        <f t="shared" si="4"/>
        <v>-13.332763824819182</v>
      </c>
      <c r="L12" s="1290"/>
      <c r="M12" s="1293"/>
      <c r="N12" s="1293"/>
      <c r="O12" s="1293"/>
      <c r="U12" s="1294"/>
    </row>
    <row r="13" spans="1:21">
      <c r="A13" s="767" t="s">
        <v>821</v>
      </c>
      <c r="B13" s="73">
        <f t="shared" si="0"/>
        <v>899654</v>
      </c>
      <c r="C13" s="1295">
        <f t="shared" si="1"/>
        <v>840668</v>
      </c>
      <c r="D13" s="764">
        <f t="shared" si="2"/>
        <v>-6.5565206179264477</v>
      </c>
      <c r="E13" s="765">
        <v>456656</v>
      </c>
      <c r="F13" s="765">
        <v>487272</v>
      </c>
      <c r="G13" s="764">
        <f t="shared" si="3"/>
        <v>6.7043901755369468</v>
      </c>
      <c r="H13" s="1296">
        <v>442998</v>
      </c>
      <c r="I13" s="765">
        <v>353396</v>
      </c>
      <c r="J13" s="764">
        <f t="shared" si="4"/>
        <v>-20.226276416597816</v>
      </c>
      <c r="L13" s="1290"/>
      <c r="M13" s="1293"/>
      <c r="N13" s="1293"/>
      <c r="O13" s="1293"/>
      <c r="U13" s="1294"/>
    </row>
    <row r="14" spans="1:21">
      <c r="A14" s="767" t="s">
        <v>822</v>
      </c>
      <c r="B14" s="73">
        <f t="shared" si="0"/>
        <v>818439</v>
      </c>
      <c r="C14" s="1295">
        <f t="shared" si="1"/>
        <v>809043</v>
      </c>
      <c r="D14" s="764">
        <f t="shared" si="2"/>
        <v>-1.1480391330325168</v>
      </c>
      <c r="E14" s="765">
        <v>415553</v>
      </c>
      <c r="F14" s="765">
        <v>462700</v>
      </c>
      <c r="G14" s="764">
        <f t="shared" si="3"/>
        <v>11.345604531792576</v>
      </c>
      <c r="H14" s="1296">
        <v>402886</v>
      </c>
      <c r="I14" s="765">
        <v>346343</v>
      </c>
      <c r="J14" s="764">
        <f t="shared" si="4"/>
        <v>-14.034491146378876</v>
      </c>
      <c r="L14" s="1290"/>
      <c r="M14" s="1293"/>
      <c r="N14" s="1293"/>
      <c r="O14" s="1293"/>
      <c r="U14" s="1294"/>
    </row>
    <row r="15" spans="1:21">
      <c r="A15" s="767" t="s">
        <v>823</v>
      </c>
      <c r="B15" s="73">
        <f t="shared" si="0"/>
        <v>857964</v>
      </c>
      <c r="C15" s="1295">
        <f t="shared" si="1"/>
        <v>863357</v>
      </c>
      <c r="D15" s="764">
        <f t="shared" si="2"/>
        <v>0.62858115258915293</v>
      </c>
      <c r="E15" s="765">
        <v>435665</v>
      </c>
      <c r="F15" s="765">
        <v>484466</v>
      </c>
      <c r="G15" s="764">
        <f t="shared" si="3"/>
        <v>11.201496562725948</v>
      </c>
      <c r="H15" s="1296">
        <v>422299</v>
      </c>
      <c r="I15" s="765">
        <v>378891</v>
      </c>
      <c r="J15" s="764">
        <f t="shared" si="4"/>
        <v>-10.278972955181045</v>
      </c>
      <c r="L15" s="1290"/>
      <c r="M15" s="1293"/>
      <c r="N15" s="1293"/>
      <c r="O15" s="1293"/>
      <c r="U15" s="1294"/>
    </row>
    <row r="16" spans="1:21">
      <c r="A16" s="767" t="s">
        <v>824</v>
      </c>
      <c r="B16" s="73">
        <f t="shared" si="0"/>
        <v>890651</v>
      </c>
      <c r="C16" s="1295">
        <f t="shared" si="1"/>
        <v>867361</v>
      </c>
      <c r="D16" s="764">
        <f t="shared" si="2"/>
        <v>-2.6149412059269008</v>
      </c>
      <c r="E16" s="765">
        <v>446232</v>
      </c>
      <c r="F16" s="765">
        <v>478388</v>
      </c>
      <c r="G16" s="764">
        <f t="shared" si="3"/>
        <v>7.2061169974363111</v>
      </c>
      <c r="H16" s="1296">
        <v>444419</v>
      </c>
      <c r="I16" s="765">
        <v>388973</v>
      </c>
      <c r="J16" s="764">
        <f t="shared" si="4"/>
        <v>-12.47606425467858</v>
      </c>
      <c r="L16" s="1290"/>
      <c r="M16" s="1293"/>
      <c r="N16" s="1293"/>
      <c r="O16" s="1293"/>
      <c r="U16" s="1294"/>
    </row>
    <row r="17" spans="1:21">
      <c r="A17" s="767" t="s">
        <v>825</v>
      </c>
      <c r="B17" s="73">
        <f t="shared" si="0"/>
        <v>865794</v>
      </c>
      <c r="C17" s="1295">
        <f t="shared" si="1"/>
        <v>902481</v>
      </c>
      <c r="D17" s="764">
        <f t="shared" si="2"/>
        <v>4.2373821024400726</v>
      </c>
      <c r="E17" s="765">
        <v>435982</v>
      </c>
      <c r="F17" s="765">
        <v>490905</v>
      </c>
      <c r="G17" s="764">
        <f t="shared" si="3"/>
        <v>12.597538430485661</v>
      </c>
      <c r="H17" s="1296">
        <v>429812</v>
      </c>
      <c r="I17" s="765">
        <v>411576</v>
      </c>
      <c r="J17" s="764">
        <f t="shared" si="4"/>
        <v>-4.2427852177230978</v>
      </c>
      <c r="L17" s="1290"/>
      <c r="M17" s="1293"/>
      <c r="N17" s="1293"/>
      <c r="O17" s="1293"/>
      <c r="U17" s="1294"/>
    </row>
    <row r="18" spans="1:21">
      <c r="A18" s="767" t="s">
        <v>826</v>
      </c>
      <c r="B18" s="73">
        <f t="shared" si="0"/>
        <v>736711</v>
      </c>
      <c r="C18" s="1295">
        <f t="shared" si="1"/>
        <v>787862</v>
      </c>
      <c r="D18" s="764">
        <f t="shared" si="2"/>
        <v>6.9431568145446452</v>
      </c>
      <c r="E18" s="765">
        <v>367182</v>
      </c>
      <c r="F18" s="765">
        <v>424612</v>
      </c>
      <c r="G18" s="764">
        <f t="shared" si="3"/>
        <v>15.640744916689815</v>
      </c>
      <c r="H18" s="1296">
        <v>369529</v>
      </c>
      <c r="I18" s="765">
        <v>363250</v>
      </c>
      <c r="J18" s="764">
        <f t="shared" si="4"/>
        <v>-1.6991900500366683</v>
      </c>
      <c r="L18" s="1290"/>
      <c r="M18" s="1293"/>
      <c r="N18" s="1293"/>
      <c r="O18" s="1293"/>
      <c r="U18" s="1294"/>
    </row>
    <row r="19" spans="1:21">
      <c r="A19" s="767" t="s">
        <v>827</v>
      </c>
      <c r="B19" s="73">
        <f t="shared" si="0"/>
        <v>572517</v>
      </c>
      <c r="C19" s="1295">
        <f t="shared" si="1"/>
        <v>640840</v>
      </c>
      <c r="D19" s="764">
        <f t="shared" si="2"/>
        <v>11.933794105677212</v>
      </c>
      <c r="E19" s="765">
        <v>285935</v>
      </c>
      <c r="F19" s="765">
        <v>345647</v>
      </c>
      <c r="G19" s="764">
        <f t="shared" si="3"/>
        <v>20.883067830101247</v>
      </c>
      <c r="H19" s="1296">
        <v>286582</v>
      </c>
      <c r="I19" s="765">
        <v>295193</v>
      </c>
      <c r="J19" s="764">
        <f t="shared" si="4"/>
        <v>3.0047246512342016</v>
      </c>
      <c r="L19" s="1290"/>
      <c r="M19" s="1293"/>
      <c r="N19" s="1293"/>
      <c r="O19" s="1293"/>
      <c r="U19" s="1294"/>
    </row>
    <row r="20" spans="1:21">
      <c r="A20" s="767" t="s">
        <v>828</v>
      </c>
      <c r="B20" s="73">
        <f t="shared" si="0"/>
        <v>519040</v>
      </c>
      <c r="C20" s="1295">
        <f t="shared" si="1"/>
        <v>553063</v>
      </c>
      <c r="D20" s="764">
        <f t="shared" si="2"/>
        <v>6.5549861282367452</v>
      </c>
      <c r="E20" s="765">
        <v>274846</v>
      </c>
      <c r="F20" s="765">
        <v>300640</v>
      </c>
      <c r="G20" s="764">
        <f t="shared" si="3"/>
        <v>9.3848919031021012</v>
      </c>
      <c r="H20" s="1296">
        <v>244194</v>
      </c>
      <c r="I20" s="765">
        <v>252423</v>
      </c>
      <c r="J20" s="764">
        <f t="shared" si="4"/>
        <v>3.3698616673628345</v>
      </c>
      <c r="L20" s="1290"/>
      <c r="M20" s="1293"/>
      <c r="N20" s="1293"/>
      <c r="O20" s="1293"/>
      <c r="U20" s="1294"/>
    </row>
    <row r="21" spans="1:21">
      <c r="A21" s="767" t="s">
        <v>829</v>
      </c>
      <c r="B21" s="73">
        <f t="shared" si="0"/>
        <v>444354</v>
      </c>
      <c r="C21" s="1295">
        <f t="shared" si="1"/>
        <v>478954</v>
      </c>
      <c r="D21" s="764">
        <f t="shared" si="2"/>
        <v>7.7865845699599872</v>
      </c>
      <c r="E21" s="765">
        <v>241706</v>
      </c>
      <c r="F21" s="765">
        <v>261563</v>
      </c>
      <c r="G21" s="764">
        <f t="shared" si="3"/>
        <v>8.21535253572522</v>
      </c>
      <c r="H21" s="1296">
        <v>202648</v>
      </c>
      <c r="I21" s="765">
        <v>217391</v>
      </c>
      <c r="J21" s="764">
        <f t="shared" si="4"/>
        <v>7.2751766610082509</v>
      </c>
      <c r="L21" s="1290"/>
      <c r="M21" s="1293"/>
      <c r="N21" s="1293"/>
      <c r="O21" s="1293"/>
      <c r="U21" s="1294"/>
    </row>
    <row r="22" spans="1:21">
      <c r="A22" s="767" t="s">
        <v>830</v>
      </c>
      <c r="B22" s="73">
        <f t="shared" si="0"/>
        <v>329521</v>
      </c>
      <c r="C22" s="1295">
        <f t="shared" si="1"/>
        <v>375796</v>
      </c>
      <c r="D22" s="764">
        <f t="shared" si="2"/>
        <v>14.043111061207025</v>
      </c>
      <c r="E22" s="765">
        <v>186313</v>
      </c>
      <c r="F22" s="765">
        <v>208576</v>
      </c>
      <c r="G22" s="764">
        <f t="shared" si="3"/>
        <v>11.949246697761295</v>
      </c>
      <c r="H22" s="1296">
        <v>143208</v>
      </c>
      <c r="I22" s="765">
        <v>167220</v>
      </c>
      <c r="J22" s="764">
        <f t="shared" si="4"/>
        <v>16.76721970839618</v>
      </c>
      <c r="L22" s="1290"/>
      <c r="M22" s="1293"/>
      <c r="N22" s="1293"/>
      <c r="O22" s="1293"/>
      <c r="U22" s="1294"/>
    </row>
    <row r="23" spans="1:21">
      <c r="A23" s="767" t="s">
        <v>831</v>
      </c>
      <c r="B23" s="73">
        <f t="shared" si="0"/>
        <v>256488</v>
      </c>
      <c r="C23" s="1295">
        <f t="shared" si="1"/>
        <v>290002</v>
      </c>
      <c r="D23" s="764">
        <f t="shared" si="2"/>
        <v>13.066498237734319</v>
      </c>
      <c r="E23" s="765">
        <v>151364</v>
      </c>
      <c r="F23" s="765">
        <v>167008</v>
      </c>
      <c r="G23" s="764">
        <f t="shared" si="3"/>
        <v>10.335350545704395</v>
      </c>
      <c r="H23" s="1296">
        <v>105124</v>
      </c>
      <c r="I23" s="765">
        <v>122994</v>
      </c>
      <c r="J23" s="764">
        <f t="shared" si="4"/>
        <v>16.998972641832502</v>
      </c>
      <c r="L23" s="1290"/>
      <c r="M23" s="1293"/>
      <c r="N23" s="1293"/>
      <c r="O23" s="1293"/>
      <c r="U23" s="1294"/>
    </row>
    <row r="24" spans="1:21">
      <c r="A24" s="767" t="s">
        <v>1435</v>
      </c>
      <c r="B24" s="73">
        <f t="shared" si="0"/>
        <v>268232</v>
      </c>
      <c r="C24" s="1295">
        <f t="shared" si="1"/>
        <v>292536</v>
      </c>
      <c r="D24" s="764">
        <f t="shared" si="2"/>
        <v>9.0608130275284076</v>
      </c>
      <c r="E24" s="765">
        <v>174872</v>
      </c>
      <c r="F24" s="765">
        <v>183152</v>
      </c>
      <c r="G24" s="764">
        <f t="shared" si="3"/>
        <v>4.7348918065785259</v>
      </c>
      <c r="H24" s="1296">
        <v>93360</v>
      </c>
      <c r="I24" s="1296">
        <v>109384</v>
      </c>
      <c r="J24" s="764">
        <f t="shared" si="4"/>
        <v>17.163667523564694</v>
      </c>
      <c r="L24" s="1290"/>
      <c r="M24" s="1293"/>
      <c r="N24" s="1293"/>
      <c r="O24" s="1293"/>
      <c r="U24" s="1294"/>
    </row>
    <row r="25" spans="1:21">
      <c r="A25" s="767" t="s">
        <v>1437</v>
      </c>
      <c r="B25" s="73">
        <f t="shared" si="0"/>
        <v>0</v>
      </c>
      <c r="C25" s="1295">
        <f t="shared" si="1"/>
        <v>133532</v>
      </c>
      <c r="E25" s="765">
        <v>0</v>
      </c>
      <c r="F25" s="765">
        <v>83654</v>
      </c>
      <c r="H25" s="765">
        <v>0</v>
      </c>
      <c r="I25" s="1296">
        <v>49878</v>
      </c>
      <c r="L25" s="1290"/>
      <c r="M25" s="1293"/>
      <c r="N25" s="1293"/>
      <c r="O25" s="1293"/>
      <c r="U25" s="1294"/>
    </row>
    <row r="26" spans="1:21">
      <c r="A26" s="9" t="s">
        <v>547</v>
      </c>
      <c r="B26" s="768">
        <f t="shared" si="0"/>
        <v>12504226</v>
      </c>
      <c r="C26" s="768">
        <f>+F26+I26</f>
        <v>12731506</v>
      </c>
      <c r="D26" s="1297">
        <f t="shared" si="2"/>
        <v>1.8176254971719161</v>
      </c>
      <c r="E26" s="1298">
        <f>SUM(E8:E25)</f>
        <v>6361564</v>
      </c>
      <c r="F26" s="1298">
        <f>SUM(F8:F25)</f>
        <v>6836861</v>
      </c>
      <c r="G26" s="1297">
        <f t="shared" si="3"/>
        <v>7.4713859673501677</v>
      </c>
      <c r="H26" s="1298">
        <f>SUM(H8:H25)</f>
        <v>6142662</v>
      </c>
      <c r="I26" s="1298">
        <f>SUM(I8:I25)</f>
        <v>5894645</v>
      </c>
      <c r="J26" s="1297">
        <f t="shared" si="4"/>
        <v>-4.0376143111895137</v>
      </c>
      <c r="L26" s="1290"/>
      <c r="M26" s="1293"/>
      <c r="N26" s="1293"/>
      <c r="O26" s="1293"/>
      <c r="U26" s="1294"/>
    </row>
    <row r="27" spans="1:21">
      <c r="A27" s="14"/>
      <c r="B27" s="14"/>
      <c r="C27" s="16"/>
      <c r="D27" s="16"/>
      <c r="E27" s="16"/>
      <c r="F27" s="16"/>
      <c r="G27" s="16"/>
      <c r="H27" s="16"/>
      <c r="I27" s="16"/>
      <c r="J27" s="16"/>
      <c r="R27" s="1294">
        <f>+R26-M26</f>
        <v>0</v>
      </c>
      <c r="S27" s="1294">
        <f>+S26-N26</f>
        <v>0</v>
      </c>
    </row>
    <row r="28" spans="1:21">
      <c r="A28" s="1299" t="s">
        <v>901</v>
      </c>
      <c r="B28" s="14"/>
      <c r="C28" s="14"/>
      <c r="D28" s="14"/>
      <c r="E28" s="14"/>
      <c r="F28" s="14"/>
      <c r="G28" s="14"/>
      <c r="H28" s="14"/>
      <c r="I28" s="14"/>
      <c r="J28" s="14"/>
    </row>
    <row r="29" spans="1:21">
      <c r="A29" s="1300" t="s">
        <v>1211</v>
      </c>
      <c r="B29" s="14"/>
      <c r="C29" s="14"/>
      <c r="D29" s="14"/>
      <c r="E29" s="14"/>
      <c r="F29" s="14"/>
      <c r="G29" s="14"/>
      <c r="H29" s="14"/>
      <c r="I29" s="14"/>
      <c r="J29" s="14"/>
    </row>
    <row r="30" spans="1:21">
      <c r="A30" s="1300"/>
    </row>
    <row r="31" spans="1:21">
      <c r="A31" s="858" t="s">
        <v>558</v>
      </c>
    </row>
    <row r="32" spans="1:21">
      <c r="A32" s="1300" t="s">
        <v>1207</v>
      </c>
    </row>
  </sheetData>
  <mergeCells count="5">
    <mergeCell ref="M5:O5"/>
    <mergeCell ref="A1:J1"/>
    <mergeCell ref="A2:J2"/>
    <mergeCell ref="A3:J3"/>
    <mergeCell ref="A4:J4"/>
  </mergeCells>
  <phoneticPr fontId="74" type="noConversion"/>
  <hyperlinks>
    <hyperlink ref="A1:J1" location="'Seccion C'!B4" display="Tabla C02"/>
  </hyperlinks>
  <pageMargins left="1.28" right="0.70866141732283472" top="1.63" bottom="0.74803149606299213" header="0.31496062992125984" footer="0.31496062992125984"/>
  <pageSetup paperSize="144" scale="85" orientation="landscape" horizontalDpi="300" verticalDpi="300" r:id="rId1"/>
</worksheet>
</file>

<file path=xl/worksheets/sheet15.xml><?xml version="1.0" encoding="utf-8"?>
<worksheet xmlns="http://schemas.openxmlformats.org/spreadsheetml/2006/main" xmlns:r="http://schemas.openxmlformats.org/officeDocument/2006/relationships">
  <sheetPr>
    <tabColor rgb="FF008080"/>
  </sheetPr>
  <dimension ref="A1:Q57"/>
  <sheetViews>
    <sheetView topLeftCell="A39" zoomScale="91" zoomScaleNormal="91" workbookViewId="0">
      <selection activeCell="A51" sqref="A51:O51"/>
    </sheetView>
  </sheetViews>
  <sheetFormatPr baseColWidth="10" defaultColWidth="11.42578125" defaultRowHeight="14.25"/>
  <cols>
    <col min="1" max="1" width="6.140625" style="1288" customWidth="1"/>
    <col min="2" max="2" width="18.140625" style="1288" customWidth="1"/>
    <col min="3" max="3" width="12.42578125" style="1288" customWidth="1"/>
    <col min="4" max="4" width="11.42578125" style="1288" customWidth="1"/>
    <col min="5" max="5" width="7.140625" style="1288" bestFit="1" customWidth="1"/>
    <col min="6" max="6" width="11.28515625" style="1288" customWidth="1"/>
    <col min="7" max="7" width="7.140625" style="1288" bestFit="1" customWidth="1"/>
    <col min="8" max="8" width="11.7109375" style="1288" customWidth="1"/>
    <col min="9" max="9" width="7.140625" style="1288" bestFit="1" customWidth="1"/>
    <col min="10" max="10" width="11" style="1288" customWidth="1"/>
    <col min="11" max="11" width="7.5703125" style="1288" customWidth="1"/>
    <col min="12" max="12" width="11.85546875" style="1288" customWidth="1"/>
    <col min="13" max="13" width="7.140625" style="1288" bestFit="1" customWidth="1"/>
    <col min="14" max="14" width="12.5703125" style="1288" customWidth="1"/>
    <col min="15" max="15" width="7.140625" style="1288" bestFit="1" customWidth="1"/>
    <col min="16" max="16" width="13.85546875" style="1288" bestFit="1" customWidth="1"/>
    <col min="17" max="16384" width="11.42578125" style="1288"/>
  </cols>
  <sheetData>
    <row r="1" spans="1:15">
      <c r="A1" s="2086" t="s">
        <v>1439</v>
      </c>
      <c r="B1" s="2086"/>
      <c r="C1" s="2086"/>
      <c r="D1" s="2086"/>
      <c r="E1" s="2086"/>
      <c r="F1" s="2086"/>
      <c r="G1" s="2086"/>
      <c r="H1" s="2086"/>
      <c r="I1" s="2086"/>
      <c r="J1" s="2086"/>
      <c r="K1" s="2086"/>
      <c r="L1" s="2086"/>
      <c r="M1" s="2086"/>
      <c r="N1" s="2086"/>
      <c r="O1" s="2086"/>
    </row>
    <row r="2" spans="1:15" ht="15">
      <c r="A2" s="2080" t="s">
        <v>1440</v>
      </c>
      <c r="B2" s="2080"/>
      <c r="C2" s="2080"/>
      <c r="D2" s="2080"/>
      <c r="E2" s="2080"/>
      <c r="F2" s="2080"/>
      <c r="G2" s="2080"/>
      <c r="H2" s="2080"/>
      <c r="I2" s="2080"/>
      <c r="J2" s="2080"/>
      <c r="K2" s="2080"/>
      <c r="L2" s="2080"/>
      <c r="M2" s="2080"/>
      <c r="N2" s="2080"/>
      <c r="O2" s="2080"/>
    </row>
    <row r="3" spans="1:15" ht="15">
      <c r="A3" s="2081" t="s">
        <v>1441</v>
      </c>
      <c r="B3" s="2081"/>
      <c r="C3" s="2081"/>
      <c r="D3" s="2081"/>
      <c r="E3" s="2081"/>
      <c r="F3" s="2081"/>
      <c r="G3" s="2081"/>
      <c r="H3" s="2081"/>
      <c r="I3" s="2081"/>
      <c r="J3" s="2081"/>
      <c r="K3" s="2081"/>
      <c r="L3" s="2081"/>
      <c r="M3" s="2081"/>
      <c r="N3" s="2081"/>
      <c r="O3" s="2081"/>
    </row>
    <row r="4" spans="1:15" ht="15">
      <c r="A4" s="2081" t="s">
        <v>1452</v>
      </c>
      <c r="B4" s="2081"/>
      <c r="C4" s="2081"/>
      <c r="D4" s="2081"/>
      <c r="E4" s="2081"/>
      <c r="F4" s="2081"/>
      <c r="G4" s="2081"/>
      <c r="H4" s="2081"/>
      <c r="I4" s="2081"/>
      <c r="J4" s="2081"/>
      <c r="K4" s="2081"/>
      <c r="L4" s="2081"/>
      <c r="M4" s="2081"/>
      <c r="N4" s="2081"/>
      <c r="O4" s="2081"/>
    </row>
    <row r="5" spans="1:15" ht="15" thickBot="1">
      <c r="A5" s="1308"/>
      <c r="B5" s="1308"/>
      <c r="C5" s="1308"/>
      <c r="D5" s="1308"/>
      <c r="E5" s="1308"/>
      <c r="F5" s="1308"/>
      <c r="G5" s="1308"/>
      <c r="H5" s="1308"/>
      <c r="I5" s="1308"/>
      <c r="J5" s="1308"/>
      <c r="K5" s="1308"/>
      <c r="L5" s="1308"/>
      <c r="M5" s="1308"/>
      <c r="N5" s="1308"/>
      <c r="O5" s="1308"/>
    </row>
    <row r="6" spans="1:15" ht="15">
      <c r="A6" s="1282"/>
      <c r="B6" s="1282"/>
      <c r="C6" s="1309" t="s">
        <v>1442</v>
      </c>
      <c r="D6" s="2087" t="s">
        <v>1443</v>
      </c>
      <c r="E6" s="2087"/>
      <c r="F6" s="2087"/>
      <c r="G6" s="2087"/>
      <c r="H6" s="2087"/>
      <c r="I6" s="2087"/>
      <c r="J6" s="2087"/>
      <c r="K6" s="2087"/>
      <c r="L6" s="1310" t="s">
        <v>1444</v>
      </c>
      <c r="M6" s="1282"/>
      <c r="N6" s="1309" t="s">
        <v>1445</v>
      </c>
      <c r="O6" s="1282"/>
    </row>
    <row r="7" spans="1:15" ht="15">
      <c r="A7" s="2084" t="s">
        <v>1446</v>
      </c>
      <c r="B7" s="2085"/>
      <c r="C7" s="1312" t="s">
        <v>2431</v>
      </c>
      <c r="D7" s="1313" t="s">
        <v>1447</v>
      </c>
      <c r="E7" s="1313" t="s">
        <v>1448</v>
      </c>
      <c r="F7" s="1313" t="s">
        <v>837</v>
      </c>
      <c r="G7" s="1313" t="s">
        <v>1448</v>
      </c>
      <c r="H7" s="1313" t="s">
        <v>534</v>
      </c>
      <c r="I7" s="1313" t="s">
        <v>1448</v>
      </c>
      <c r="J7" s="1313" t="s">
        <v>535</v>
      </c>
      <c r="K7" s="1313" t="s">
        <v>1448</v>
      </c>
      <c r="L7" s="1313" t="s">
        <v>1449</v>
      </c>
      <c r="M7" s="1313" t="s">
        <v>1448</v>
      </c>
      <c r="N7" s="1311" t="s">
        <v>1450</v>
      </c>
      <c r="O7" s="1313" t="s">
        <v>1448</v>
      </c>
    </row>
    <row r="8" spans="1:15">
      <c r="A8" s="1314" t="s">
        <v>62</v>
      </c>
      <c r="B8" s="1315" t="s">
        <v>202</v>
      </c>
      <c r="C8" s="1316">
        <v>185579</v>
      </c>
      <c r="D8" s="1316">
        <v>42802</v>
      </c>
      <c r="E8" s="1227">
        <f>100*D8/$C8</f>
        <v>23.064032029486096</v>
      </c>
      <c r="F8" s="1316">
        <v>48677</v>
      </c>
      <c r="G8" s="1227">
        <f>100*F8/$C8</f>
        <v>26.229799707941094</v>
      </c>
      <c r="H8" s="1316">
        <v>18637</v>
      </c>
      <c r="I8" s="1227">
        <f t="shared" ref="I8:I23" si="0">100*H8/$C8</f>
        <v>10.042623357168646</v>
      </c>
      <c r="J8" s="1316">
        <v>22520</v>
      </c>
      <c r="K8" s="1227">
        <f t="shared" ref="K8:K18" si="1">100*J8/$C8</f>
        <v>12.13499372235005</v>
      </c>
      <c r="L8" s="1316">
        <f>+J8+H8+F8</f>
        <v>89834</v>
      </c>
      <c r="M8" s="1227">
        <f t="shared" ref="M8:M23" si="2">100*L8/$C8</f>
        <v>48.407416787459788</v>
      </c>
      <c r="N8" s="1316">
        <f>+L8+D8</f>
        <v>132636</v>
      </c>
      <c r="O8" s="1227">
        <f t="shared" ref="O8:O23" si="3">100*N8/$C8</f>
        <v>71.47144881694588</v>
      </c>
    </row>
    <row r="9" spans="1:15">
      <c r="A9" s="1193" t="s">
        <v>540</v>
      </c>
      <c r="B9" s="1315" t="s">
        <v>572</v>
      </c>
      <c r="C9" s="1316">
        <v>311037</v>
      </c>
      <c r="D9" s="1316">
        <v>65334</v>
      </c>
      <c r="E9" s="1227">
        <f t="shared" ref="E9:E23" si="4">100*D9/$C9</f>
        <v>21.00521802872327</v>
      </c>
      <c r="F9" s="1316">
        <v>60027</v>
      </c>
      <c r="G9" s="1227">
        <f t="shared" ref="G9:G23" si="5">100*F9/$C9</f>
        <v>19.298990152296994</v>
      </c>
      <c r="H9" s="1316">
        <v>39309</v>
      </c>
      <c r="I9" s="1227">
        <f t="shared" si="0"/>
        <v>12.638046277452522</v>
      </c>
      <c r="J9" s="1316">
        <v>47472</v>
      </c>
      <c r="K9" s="1227">
        <f t="shared" si="1"/>
        <v>15.262492886698366</v>
      </c>
      <c r="L9" s="1316">
        <f t="shared" ref="L9:L22" si="6">+J9+H9+F9</f>
        <v>146808</v>
      </c>
      <c r="M9" s="1227">
        <f t="shared" si="2"/>
        <v>47.19952931644788</v>
      </c>
      <c r="N9" s="1316">
        <f t="shared" ref="N9:N22" si="7">+L9+D9</f>
        <v>212142</v>
      </c>
      <c r="O9" s="1227">
        <f t="shared" si="3"/>
        <v>68.204747345171157</v>
      </c>
    </row>
    <row r="10" spans="1:15">
      <c r="A10" s="1193" t="s">
        <v>765</v>
      </c>
      <c r="B10" s="1315" t="s">
        <v>203</v>
      </c>
      <c r="C10" s="1316">
        <v>571921</v>
      </c>
      <c r="D10" s="1316">
        <v>97325</v>
      </c>
      <c r="E10" s="1227">
        <f t="shared" si="4"/>
        <v>17.017210418921493</v>
      </c>
      <c r="F10" s="1316">
        <v>114196</v>
      </c>
      <c r="G10" s="1227">
        <f t="shared" si="5"/>
        <v>19.967093357299348</v>
      </c>
      <c r="H10" s="1316">
        <v>75844</v>
      </c>
      <c r="I10" s="1227">
        <f t="shared" si="0"/>
        <v>13.261272098768886</v>
      </c>
      <c r="J10" s="1316">
        <v>75817</v>
      </c>
      <c r="K10" s="1227">
        <f t="shared" si="1"/>
        <v>13.256551167031811</v>
      </c>
      <c r="L10" s="1316">
        <f t="shared" si="6"/>
        <v>265857</v>
      </c>
      <c r="M10" s="1227">
        <f t="shared" si="2"/>
        <v>46.484916623100041</v>
      </c>
      <c r="N10" s="1316">
        <f t="shared" si="7"/>
        <v>363182</v>
      </c>
      <c r="O10" s="1227">
        <f t="shared" si="3"/>
        <v>63.502127042021534</v>
      </c>
    </row>
    <row r="11" spans="1:15">
      <c r="A11" s="1193" t="s">
        <v>767</v>
      </c>
      <c r="B11" s="1315" t="s">
        <v>574</v>
      </c>
      <c r="C11" s="1316">
        <v>279608</v>
      </c>
      <c r="D11" s="1316">
        <v>69809</v>
      </c>
      <c r="E11" s="1227">
        <f t="shared" si="4"/>
        <v>24.966739149094447</v>
      </c>
      <c r="F11" s="1316">
        <v>63468</v>
      </c>
      <c r="G11" s="1227">
        <f t="shared" si="5"/>
        <v>22.698921347028698</v>
      </c>
      <c r="H11" s="1316">
        <v>40844</v>
      </c>
      <c r="I11" s="1227">
        <f t="shared" si="0"/>
        <v>14.607593488026094</v>
      </c>
      <c r="J11" s="1316">
        <v>43736</v>
      </c>
      <c r="K11" s="1227">
        <f t="shared" si="1"/>
        <v>15.64189865812137</v>
      </c>
      <c r="L11" s="1316">
        <f t="shared" si="6"/>
        <v>148048</v>
      </c>
      <c r="M11" s="1227">
        <f t="shared" si="2"/>
        <v>52.948413493176162</v>
      </c>
      <c r="N11" s="1316">
        <f t="shared" si="7"/>
        <v>217857</v>
      </c>
      <c r="O11" s="1227">
        <f t="shared" si="3"/>
        <v>77.915152642270613</v>
      </c>
    </row>
    <row r="12" spans="1:15">
      <c r="A12" s="1193" t="s">
        <v>769</v>
      </c>
      <c r="B12" s="1315" t="s">
        <v>575</v>
      </c>
      <c r="C12" s="1316">
        <v>713677</v>
      </c>
      <c r="D12" s="1316">
        <v>212067</v>
      </c>
      <c r="E12" s="1227">
        <f t="shared" si="4"/>
        <v>29.714702869785633</v>
      </c>
      <c r="F12" s="1316">
        <v>201856</v>
      </c>
      <c r="G12" s="1227">
        <f t="shared" si="5"/>
        <v>28.283943576716077</v>
      </c>
      <c r="H12" s="1316">
        <v>106117</v>
      </c>
      <c r="I12" s="1227">
        <f t="shared" si="0"/>
        <v>14.869051405607859</v>
      </c>
      <c r="J12" s="1316">
        <v>88584</v>
      </c>
      <c r="K12" s="1227">
        <f t="shared" si="1"/>
        <v>12.412337794268275</v>
      </c>
      <c r="L12" s="1316">
        <f t="shared" si="6"/>
        <v>396557</v>
      </c>
      <c r="M12" s="1227">
        <f t="shared" si="2"/>
        <v>55.565332776592214</v>
      </c>
      <c r="N12" s="1316">
        <f t="shared" si="7"/>
        <v>608624</v>
      </c>
      <c r="O12" s="1227">
        <f t="shared" si="3"/>
        <v>85.28003564637784</v>
      </c>
    </row>
    <row r="13" spans="1:15">
      <c r="A13" s="1193" t="s">
        <v>771</v>
      </c>
      <c r="B13" s="1315" t="s">
        <v>204</v>
      </c>
      <c r="C13" s="1316">
        <v>1749853</v>
      </c>
      <c r="D13" s="1316">
        <v>392608</v>
      </c>
      <c r="E13" s="1227">
        <f t="shared" si="4"/>
        <v>22.436627533855702</v>
      </c>
      <c r="F13" s="1316">
        <v>485607</v>
      </c>
      <c r="G13" s="1227">
        <f t="shared" si="5"/>
        <v>27.751302537984618</v>
      </c>
      <c r="H13" s="1316">
        <v>193605</v>
      </c>
      <c r="I13" s="1227">
        <f t="shared" si="0"/>
        <v>11.064072239210951</v>
      </c>
      <c r="J13" s="1316">
        <v>226006</v>
      </c>
      <c r="K13" s="1227">
        <f t="shared" si="1"/>
        <v>12.915713491361846</v>
      </c>
      <c r="L13" s="1316">
        <f t="shared" si="6"/>
        <v>905218</v>
      </c>
      <c r="M13" s="1227">
        <f t="shared" si="2"/>
        <v>51.731088268557414</v>
      </c>
      <c r="N13" s="1316">
        <f t="shared" si="7"/>
        <v>1297826</v>
      </c>
      <c r="O13" s="1227">
        <f t="shared" si="3"/>
        <v>74.167715802413113</v>
      </c>
    </row>
    <row r="14" spans="1:15">
      <c r="A14" s="1193" t="s">
        <v>773</v>
      </c>
      <c r="B14" s="1315" t="s">
        <v>205</v>
      </c>
      <c r="C14" s="1316">
        <v>879358</v>
      </c>
      <c r="D14" s="1316">
        <v>219598</v>
      </c>
      <c r="E14" s="1227">
        <f t="shared" si="4"/>
        <v>24.972536782516336</v>
      </c>
      <c r="F14" s="1316">
        <v>265772</v>
      </c>
      <c r="G14" s="1227">
        <f t="shared" si="5"/>
        <v>30.22341298993129</v>
      </c>
      <c r="H14" s="1316">
        <v>96429</v>
      </c>
      <c r="I14" s="1227">
        <f t="shared" si="0"/>
        <v>10.965840988539366</v>
      </c>
      <c r="J14" s="1316">
        <v>101669</v>
      </c>
      <c r="K14" s="1227">
        <f t="shared" si="1"/>
        <v>11.561730262305</v>
      </c>
      <c r="L14" s="1316">
        <f t="shared" si="6"/>
        <v>463870</v>
      </c>
      <c r="M14" s="1227">
        <f t="shared" si="2"/>
        <v>52.750984240775658</v>
      </c>
      <c r="N14" s="1316">
        <f t="shared" si="7"/>
        <v>683468</v>
      </c>
      <c r="O14" s="1227">
        <f t="shared" si="3"/>
        <v>77.723521023291994</v>
      </c>
    </row>
    <row r="15" spans="1:15">
      <c r="A15" s="1193" t="s">
        <v>775</v>
      </c>
      <c r="B15" s="1315" t="s">
        <v>580</v>
      </c>
      <c r="C15" s="1316">
        <v>1004032</v>
      </c>
      <c r="D15" s="1316">
        <v>317544</v>
      </c>
      <c r="E15" s="1227">
        <f t="shared" si="4"/>
        <v>31.626880418154002</v>
      </c>
      <c r="F15" s="1316">
        <v>265022</v>
      </c>
      <c r="G15" s="1227">
        <f t="shared" si="5"/>
        <v>26.395772246302908</v>
      </c>
      <c r="H15" s="1316">
        <v>108299</v>
      </c>
      <c r="I15" s="1227">
        <f t="shared" si="0"/>
        <v>10.786409198113208</v>
      </c>
      <c r="J15" s="1316">
        <v>104488</v>
      </c>
      <c r="K15" s="1227">
        <f t="shared" si="1"/>
        <v>10.40683962264151</v>
      </c>
      <c r="L15" s="1316">
        <f t="shared" si="6"/>
        <v>477809</v>
      </c>
      <c r="M15" s="1227">
        <f t="shared" si="2"/>
        <v>47.589021067057622</v>
      </c>
      <c r="N15" s="1316">
        <f t="shared" si="7"/>
        <v>795353</v>
      </c>
      <c r="O15" s="1227">
        <f t="shared" si="3"/>
        <v>79.215901485211631</v>
      </c>
    </row>
    <row r="16" spans="1:15">
      <c r="A16" s="1193" t="s">
        <v>777</v>
      </c>
      <c r="B16" s="1315" t="s">
        <v>584</v>
      </c>
      <c r="C16" s="1316">
        <v>2030182</v>
      </c>
      <c r="D16" s="1316">
        <v>631396</v>
      </c>
      <c r="E16" s="1227">
        <f t="shared" si="4"/>
        <v>31.100462914162375</v>
      </c>
      <c r="F16" s="1316">
        <v>464274</v>
      </c>
      <c r="G16" s="1227">
        <f t="shared" si="5"/>
        <v>22.868590106699795</v>
      </c>
      <c r="H16" s="1316">
        <v>238019</v>
      </c>
      <c r="I16" s="1227">
        <f t="shared" si="0"/>
        <v>11.724022772342579</v>
      </c>
      <c r="J16" s="1316">
        <v>244206</v>
      </c>
      <c r="K16" s="1227">
        <f t="shared" si="1"/>
        <v>12.028773774962048</v>
      </c>
      <c r="L16" s="1316">
        <f t="shared" si="6"/>
        <v>946499</v>
      </c>
      <c r="M16" s="1227">
        <f t="shared" si="2"/>
        <v>46.621386654004418</v>
      </c>
      <c r="N16" s="1316">
        <f t="shared" si="7"/>
        <v>1577895</v>
      </c>
      <c r="O16" s="1227">
        <f t="shared" si="3"/>
        <v>77.721849568166789</v>
      </c>
    </row>
    <row r="17" spans="1:15">
      <c r="A17" s="1193" t="s">
        <v>779</v>
      </c>
      <c r="B17" s="1315" t="s">
        <v>206</v>
      </c>
      <c r="C17" s="1316">
        <v>966536</v>
      </c>
      <c r="D17" s="1316">
        <v>394982</v>
      </c>
      <c r="E17" s="1227">
        <f t="shared" si="4"/>
        <v>40.865730816027543</v>
      </c>
      <c r="F17" s="1316">
        <v>192761</v>
      </c>
      <c r="G17" s="1227">
        <f t="shared" si="5"/>
        <v>19.943488912984101</v>
      </c>
      <c r="H17" s="1316">
        <v>63329</v>
      </c>
      <c r="I17" s="1227">
        <f t="shared" si="0"/>
        <v>6.5521615335590191</v>
      </c>
      <c r="J17" s="1316">
        <v>81277</v>
      </c>
      <c r="K17" s="1227">
        <f t="shared" si="1"/>
        <v>8.4091021958830297</v>
      </c>
      <c r="L17" s="1316">
        <f t="shared" si="6"/>
        <v>337367</v>
      </c>
      <c r="M17" s="1227">
        <f t="shared" si="2"/>
        <v>34.904752642426146</v>
      </c>
      <c r="N17" s="1316">
        <f t="shared" si="7"/>
        <v>732349</v>
      </c>
      <c r="O17" s="1227">
        <f t="shared" si="3"/>
        <v>75.770483458453697</v>
      </c>
    </row>
    <row r="18" spans="1:15">
      <c r="A18" s="1193" t="s">
        <v>781</v>
      </c>
      <c r="B18" s="1315" t="s">
        <v>207</v>
      </c>
      <c r="C18" s="1316">
        <v>831297</v>
      </c>
      <c r="D18" s="1316">
        <v>271613</v>
      </c>
      <c r="E18" s="1227">
        <f t="shared" si="4"/>
        <v>32.673400722004288</v>
      </c>
      <c r="F18" s="1316">
        <v>173683</v>
      </c>
      <c r="G18" s="1227">
        <f t="shared" si="5"/>
        <v>20.893014169424404</v>
      </c>
      <c r="H18" s="1316">
        <v>92245</v>
      </c>
      <c r="I18" s="1227">
        <f t="shared" si="0"/>
        <v>11.096515445141748</v>
      </c>
      <c r="J18" s="1316">
        <v>94894</v>
      </c>
      <c r="K18" s="1227">
        <f t="shared" si="1"/>
        <v>11.415174119478356</v>
      </c>
      <c r="L18" s="1316">
        <f t="shared" si="6"/>
        <v>360822</v>
      </c>
      <c r="M18" s="1227">
        <f t="shared" si="2"/>
        <v>43.40470373404451</v>
      </c>
      <c r="N18" s="1316">
        <f t="shared" si="7"/>
        <v>632435</v>
      </c>
      <c r="O18" s="1227">
        <f t="shared" si="3"/>
        <v>76.078104456048806</v>
      </c>
    </row>
    <row r="19" spans="1:15">
      <c r="A19" s="1193" t="s">
        <v>61</v>
      </c>
      <c r="B19" s="1315" t="s">
        <v>208</v>
      </c>
      <c r="C19" s="1316">
        <v>379054</v>
      </c>
      <c r="D19" s="1316">
        <v>136927</v>
      </c>
      <c r="E19" s="1227">
        <f t="shared" si="4"/>
        <v>36.123349179800236</v>
      </c>
      <c r="F19" s="1316">
        <v>89864</v>
      </c>
      <c r="G19" s="1227">
        <f t="shared" si="5"/>
        <v>23.707440100882724</v>
      </c>
      <c r="H19" s="1316">
        <v>41893</v>
      </c>
      <c r="I19" s="1227">
        <f t="shared" si="0"/>
        <v>11.051987315791418</v>
      </c>
      <c r="J19" s="1316">
        <v>37373</v>
      </c>
      <c r="K19" s="1227">
        <f>100*J19/$C19</f>
        <v>9.8595450780099938</v>
      </c>
      <c r="L19" s="1316">
        <f t="shared" si="6"/>
        <v>169130</v>
      </c>
      <c r="M19" s="1227">
        <f t="shared" si="2"/>
        <v>44.618972494684137</v>
      </c>
      <c r="N19" s="1316">
        <f t="shared" si="7"/>
        <v>306057</v>
      </c>
      <c r="O19" s="1227">
        <f t="shared" si="3"/>
        <v>80.742321674484373</v>
      </c>
    </row>
    <row r="20" spans="1:15">
      <c r="A20" s="1193" t="s">
        <v>783</v>
      </c>
      <c r="B20" s="1315" t="s">
        <v>209</v>
      </c>
      <c r="C20" s="1316">
        <v>104365</v>
      </c>
      <c r="D20" s="1316">
        <v>29558</v>
      </c>
      <c r="E20" s="1227">
        <f t="shared" si="4"/>
        <v>28.321755377760745</v>
      </c>
      <c r="F20" s="1316">
        <v>21468</v>
      </c>
      <c r="G20" s="1227">
        <f t="shared" si="5"/>
        <v>20.570114501988215</v>
      </c>
      <c r="H20" s="1316">
        <v>9665</v>
      </c>
      <c r="I20" s="1227">
        <f t="shared" si="0"/>
        <v>9.2607674986825081</v>
      </c>
      <c r="J20" s="1316">
        <v>12431</v>
      </c>
      <c r="K20" s="1227">
        <f>100*J20/$C20</f>
        <v>11.911081301202511</v>
      </c>
      <c r="L20" s="1316">
        <f t="shared" si="6"/>
        <v>43564</v>
      </c>
      <c r="M20" s="1227">
        <f t="shared" si="2"/>
        <v>41.741963301873234</v>
      </c>
      <c r="N20" s="1316">
        <f t="shared" si="7"/>
        <v>73122</v>
      </c>
      <c r="O20" s="1227">
        <f t="shared" si="3"/>
        <v>70.063718679633979</v>
      </c>
    </row>
    <row r="21" spans="1:15">
      <c r="A21" s="1193" t="s">
        <v>785</v>
      </c>
      <c r="B21" s="1315" t="s">
        <v>210</v>
      </c>
      <c r="C21" s="1316">
        <v>158456</v>
      </c>
      <c r="D21" s="1316">
        <v>34374</v>
      </c>
      <c r="E21" s="1227">
        <f t="shared" si="4"/>
        <v>21.693088302115413</v>
      </c>
      <c r="F21" s="1316">
        <v>35267</v>
      </c>
      <c r="G21" s="1227">
        <f t="shared" si="5"/>
        <v>22.256651688796889</v>
      </c>
      <c r="H21" s="1316">
        <v>20276</v>
      </c>
      <c r="I21" s="1227">
        <f t="shared" si="0"/>
        <v>12.795981218761044</v>
      </c>
      <c r="J21" s="1316">
        <v>23365</v>
      </c>
      <c r="K21" s="1227">
        <f>100*J21/$C21</f>
        <v>14.745418286464382</v>
      </c>
      <c r="L21" s="1316">
        <f t="shared" si="6"/>
        <v>78908</v>
      </c>
      <c r="M21" s="1227">
        <f t="shared" si="2"/>
        <v>49.798051194022314</v>
      </c>
      <c r="N21" s="1316">
        <f t="shared" si="7"/>
        <v>113282</v>
      </c>
      <c r="O21" s="1227">
        <f t="shared" si="3"/>
        <v>71.491139496137734</v>
      </c>
    </row>
    <row r="22" spans="1:15">
      <c r="A22" s="1193" t="s">
        <v>60</v>
      </c>
      <c r="B22" s="1315" t="s">
        <v>211</v>
      </c>
      <c r="C22" s="1316">
        <v>6849536</v>
      </c>
      <c r="D22" s="1316">
        <v>1379265</v>
      </c>
      <c r="E22" s="1227">
        <f t="shared" si="4"/>
        <v>20.136619473202273</v>
      </c>
      <c r="F22" s="1316">
        <v>1591935</v>
      </c>
      <c r="G22" s="1227">
        <f t="shared" si="5"/>
        <v>23.241501322133352</v>
      </c>
      <c r="H22" s="1316">
        <v>918686</v>
      </c>
      <c r="I22" s="1227">
        <f t="shared" si="0"/>
        <v>13.412382970174914</v>
      </c>
      <c r="J22" s="1316">
        <v>868112</v>
      </c>
      <c r="K22" s="1227">
        <f>100*J22/$C22</f>
        <v>12.674026386604874</v>
      </c>
      <c r="L22" s="1316">
        <f t="shared" si="6"/>
        <v>3378733</v>
      </c>
      <c r="M22" s="1227">
        <f t="shared" si="2"/>
        <v>49.327910678913142</v>
      </c>
      <c r="N22" s="1316">
        <f t="shared" si="7"/>
        <v>4757998</v>
      </c>
      <c r="O22" s="1227">
        <f t="shared" si="3"/>
        <v>69.464530152115415</v>
      </c>
    </row>
    <row r="23" spans="1:15" ht="15">
      <c r="A23" s="1317" t="s">
        <v>616</v>
      </c>
      <c r="B23" s="1317"/>
      <c r="C23" s="1318">
        <f>SUM(C8:C22)</f>
        <v>17014491</v>
      </c>
      <c r="D23" s="1318">
        <f>SUM(D8:D22)</f>
        <v>4295202</v>
      </c>
      <c r="E23" s="1319">
        <f t="shared" si="4"/>
        <v>25.244375514965448</v>
      </c>
      <c r="F23" s="1318">
        <f>SUM(F8:F22)</f>
        <v>4073877</v>
      </c>
      <c r="G23" s="1319">
        <f t="shared" si="5"/>
        <v>23.943572569993425</v>
      </c>
      <c r="H23" s="1318">
        <f>SUM(H8:H22)</f>
        <v>2063197</v>
      </c>
      <c r="I23" s="1319">
        <f t="shared" si="0"/>
        <v>12.126116496814392</v>
      </c>
      <c r="J23" s="1318">
        <f>SUM(J8:J22)</f>
        <v>2071950</v>
      </c>
      <c r="K23" s="1319">
        <f>100*J23/$C23</f>
        <v>12.177560880310789</v>
      </c>
      <c r="L23" s="1318">
        <f>SUM(L8:L22)</f>
        <v>8209024</v>
      </c>
      <c r="M23" s="1319">
        <f t="shared" si="2"/>
        <v>48.247249947118604</v>
      </c>
      <c r="N23" s="1320">
        <f>SUM(N8:N22)</f>
        <v>12504226</v>
      </c>
      <c r="O23" s="1319">
        <f t="shared" si="3"/>
        <v>73.491625462084059</v>
      </c>
    </row>
    <row r="24" spans="1:15">
      <c r="A24" s="1315"/>
      <c r="B24" s="1315"/>
      <c r="C24" s="1315"/>
      <c r="D24" s="1315"/>
      <c r="E24" s="1315"/>
      <c r="F24" s="1315"/>
      <c r="G24" s="1315"/>
      <c r="H24" s="1315"/>
      <c r="I24" s="1315"/>
      <c r="J24" s="1315"/>
      <c r="K24" s="1315"/>
      <c r="L24" s="1315"/>
      <c r="M24" s="1315"/>
      <c r="N24" s="1315"/>
      <c r="O24" s="1315"/>
    </row>
    <row r="25" spans="1:15">
      <c r="A25" s="2090" t="s">
        <v>1451</v>
      </c>
      <c r="B25" s="2090"/>
      <c r="C25" s="2090"/>
      <c r="D25" s="2090"/>
      <c r="E25" s="2090"/>
      <c r="F25" s="2090"/>
      <c r="G25" s="2090"/>
      <c r="H25" s="2090"/>
      <c r="I25" s="2090"/>
      <c r="J25" s="2090"/>
      <c r="K25" s="2090"/>
      <c r="L25" s="2090"/>
      <c r="M25" s="2090"/>
      <c r="N25" s="2090"/>
      <c r="O25" s="2090"/>
    </row>
    <row r="26" spans="1:15" ht="15">
      <c r="A26" s="2081" t="s">
        <v>1440</v>
      </c>
      <c r="B26" s="2081"/>
      <c r="C26" s="2081"/>
      <c r="D26" s="2081"/>
      <c r="E26" s="2081"/>
      <c r="F26" s="2081"/>
      <c r="G26" s="2081"/>
      <c r="H26" s="2081"/>
      <c r="I26" s="2081"/>
      <c r="J26" s="2081"/>
      <c r="K26" s="2081"/>
      <c r="L26" s="2081"/>
      <c r="M26" s="2081"/>
      <c r="N26" s="2081"/>
      <c r="O26" s="2081"/>
    </row>
    <row r="27" spans="1:15" ht="15">
      <c r="A27" s="2081" t="s">
        <v>1441</v>
      </c>
      <c r="B27" s="2081"/>
      <c r="C27" s="2081"/>
      <c r="D27" s="2081"/>
      <c r="E27" s="2081"/>
      <c r="F27" s="2081"/>
      <c r="G27" s="2081"/>
      <c r="H27" s="2081"/>
      <c r="I27" s="2081"/>
      <c r="J27" s="2081"/>
      <c r="K27" s="2081"/>
      <c r="L27" s="2081"/>
      <c r="M27" s="2081"/>
      <c r="N27" s="2081"/>
      <c r="O27" s="2081"/>
    </row>
    <row r="28" spans="1:15" ht="15">
      <c r="A28" s="2081" t="s">
        <v>1455</v>
      </c>
      <c r="B28" s="2081"/>
      <c r="C28" s="2081"/>
      <c r="D28" s="2081"/>
      <c r="E28" s="2081"/>
      <c r="F28" s="2081"/>
      <c r="G28" s="2081"/>
      <c r="H28" s="2081"/>
      <c r="I28" s="2081"/>
      <c r="J28" s="2081"/>
      <c r="K28" s="2081"/>
      <c r="L28" s="2081"/>
      <c r="M28" s="2081"/>
      <c r="N28" s="2081"/>
      <c r="O28" s="2081"/>
    </row>
    <row r="29" spans="1:15" ht="15" thickBot="1">
      <c r="A29" s="1308"/>
      <c r="B29" s="1308"/>
      <c r="C29" s="1308"/>
      <c r="D29" s="1308"/>
      <c r="E29" s="1308"/>
      <c r="F29" s="1308"/>
      <c r="G29" s="1308"/>
      <c r="H29" s="1308"/>
      <c r="I29" s="1308"/>
      <c r="J29" s="1308"/>
      <c r="K29" s="1308"/>
      <c r="L29" s="1308"/>
      <c r="M29" s="1308"/>
      <c r="N29" s="1308"/>
      <c r="O29" s="1308"/>
    </row>
    <row r="30" spans="1:15" ht="15">
      <c r="A30" s="1282"/>
      <c r="B30" s="1282"/>
      <c r="C30" s="1309" t="s">
        <v>1442</v>
      </c>
      <c r="D30" s="2087" t="s">
        <v>1443</v>
      </c>
      <c r="E30" s="2087"/>
      <c r="F30" s="2087"/>
      <c r="G30" s="2087"/>
      <c r="H30" s="2087"/>
      <c r="I30" s="2087"/>
      <c r="J30" s="2087"/>
      <c r="K30" s="2087"/>
      <c r="L30" s="1310" t="s">
        <v>1444</v>
      </c>
      <c r="M30" s="1282"/>
      <c r="N30" s="1282" t="s">
        <v>1445</v>
      </c>
      <c r="O30" s="1282"/>
    </row>
    <row r="31" spans="1:15" ht="15">
      <c r="A31" s="2084" t="s">
        <v>1446</v>
      </c>
      <c r="B31" s="2085"/>
      <c r="C31" s="1312" t="s">
        <v>2431</v>
      </c>
      <c r="D31" s="1313" t="s">
        <v>1447</v>
      </c>
      <c r="E31" s="1313" t="s">
        <v>1448</v>
      </c>
      <c r="F31" s="1313" t="s">
        <v>837</v>
      </c>
      <c r="G31" s="1313" t="s">
        <v>1448</v>
      </c>
      <c r="H31" s="1313" t="s">
        <v>534</v>
      </c>
      <c r="I31" s="1313" t="s">
        <v>1448</v>
      </c>
      <c r="J31" s="1313" t="s">
        <v>535</v>
      </c>
      <c r="K31" s="1313" t="s">
        <v>1448</v>
      </c>
      <c r="L31" s="1313" t="s">
        <v>1449</v>
      </c>
      <c r="M31" s="1313" t="s">
        <v>1448</v>
      </c>
      <c r="N31" s="1317" t="s">
        <v>1450</v>
      </c>
      <c r="O31" s="1313" t="s">
        <v>1448</v>
      </c>
    </row>
    <row r="32" spans="1:15">
      <c r="A32" s="1314" t="s">
        <v>62</v>
      </c>
      <c r="B32" s="1315" t="s">
        <v>202</v>
      </c>
      <c r="C32" s="1316">
        <v>184074</v>
      </c>
      <c r="D32" s="1316">
        <v>49280</v>
      </c>
      <c r="E32" s="1227">
        <f>100*D32/$C32</f>
        <v>26.77184175929246</v>
      </c>
      <c r="F32" s="1316">
        <v>59220</v>
      </c>
      <c r="G32" s="1227">
        <f>100*F32/$C32</f>
        <v>32.171843932331562</v>
      </c>
      <c r="H32" s="1316">
        <v>23236</v>
      </c>
      <c r="I32" s="1227">
        <f t="shared" ref="I32:I46" si="8">100*H32/$C32</f>
        <v>12.623184154198855</v>
      </c>
      <c r="J32" s="1316">
        <v>24951</v>
      </c>
      <c r="K32" s="1227">
        <f t="shared" ref="K32:K46" si="9">100*J32/$C32</f>
        <v>13.554874669969687</v>
      </c>
      <c r="L32" s="1316">
        <f>+J32+H32+F32</f>
        <v>107407</v>
      </c>
      <c r="M32" s="1227">
        <f t="shared" ref="M32:M46" si="10">100*L32/$C32</f>
        <v>58.3499027565001</v>
      </c>
      <c r="N32" s="1316">
        <f>+L32+D32</f>
        <v>156687</v>
      </c>
      <c r="O32" s="1227">
        <f t="shared" ref="O32:O46" si="11">100*N32/$C32</f>
        <v>85.121744515792557</v>
      </c>
    </row>
    <row r="33" spans="1:17">
      <c r="A33" s="1193" t="s">
        <v>540</v>
      </c>
      <c r="B33" s="1315" t="s">
        <v>572</v>
      </c>
      <c r="C33" s="1316">
        <v>318130</v>
      </c>
      <c r="D33" s="1316">
        <v>84635</v>
      </c>
      <c r="E33" s="1227">
        <f t="shared" ref="E33:G46" si="12">100*D33/$C33</f>
        <v>26.603904064376199</v>
      </c>
      <c r="F33" s="1316">
        <v>56378</v>
      </c>
      <c r="G33" s="1227">
        <f t="shared" si="12"/>
        <v>17.721686103165371</v>
      </c>
      <c r="H33" s="1316">
        <v>38022</v>
      </c>
      <c r="I33" s="1227">
        <f t="shared" si="8"/>
        <v>11.951717851192909</v>
      </c>
      <c r="J33" s="1316">
        <v>40114</v>
      </c>
      <c r="K33" s="1227">
        <f t="shared" si="9"/>
        <v>12.609310659164493</v>
      </c>
      <c r="L33" s="1316">
        <f t="shared" ref="L33:L47" si="13">+J33+H33+F33</f>
        <v>134514</v>
      </c>
      <c r="M33" s="1227">
        <f t="shared" si="10"/>
        <v>42.282714613522771</v>
      </c>
      <c r="N33" s="1316">
        <f t="shared" ref="N33:N47" si="14">+L33+D33</f>
        <v>219149</v>
      </c>
      <c r="O33" s="1227">
        <f t="shared" si="11"/>
        <v>68.886618677898966</v>
      </c>
    </row>
    <row r="34" spans="1:17">
      <c r="A34" s="1193" t="s">
        <v>765</v>
      </c>
      <c r="B34" s="1315" t="s">
        <v>203</v>
      </c>
      <c r="C34" s="1316">
        <v>578485</v>
      </c>
      <c r="D34" s="1316">
        <v>77329</v>
      </c>
      <c r="E34" s="1227">
        <f t="shared" si="12"/>
        <v>13.367503046751429</v>
      </c>
      <c r="F34" s="1316">
        <v>96370</v>
      </c>
      <c r="G34" s="1227">
        <f t="shared" si="12"/>
        <v>16.659031781290786</v>
      </c>
      <c r="H34" s="1316">
        <v>75284</v>
      </c>
      <c r="I34" s="1227">
        <f t="shared" si="8"/>
        <v>13.013993448404021</v>
      </c>
      <c r="J34" s="1316">
        <v>92267</v>
      </c>
      <c r="K34" s="1227">
        <f t="shared" si="9"/>
        <v>15.949765335315522</v>
      </c>
      <c r="L34" s="1316">
        <f t="shared" si="13"/>
        <v>263921</v>
      </c>
      <c r="M34" s="1227">
        <f t="shared" si="10"/>
        <v>45.622790565010327</v>
      </c>
      <c r="N34" s="1316">
        <f t="shared" si="14"/>
        <v>341250</v>
      </c>
      <c r="O34" s="1227">
        <f t="shared" si="11"/>
        <v>58.990293611761757</v>
      </c>
    </row>
    <row r="35" spans="1:17">
      <c r="A35" s="1193" t="s">
        <v>767</v>
      </c>
      <c r="B35" s="1315" t="s">
        <v>574</v>
      </c>
      <c r="C35" s="1316">
        <v>281559</v>
      </c>
      <c r="D35" s="1316">
        <v>70508</v>
      </c>
      <c r="E35" s="1227">
        <f t="shared" si="12"/>
        <v>25.04199830230964</v>
      </c>
      <c r="F35" s="1316">
        <v>60822</v>
      </c>
      <c r="G35" s="1227">
        <f t="shared" si="12"/>
        <v>21.601866749065028</v>
      </c>
      <c r="H35" s="1316">
        <v>39842</v>
      </c>
      <c r="I35" s="1227">
        <f t="shared" si="8"/>
        <v>14.150497764234139</v>
      </c>
      <c r="J35" s="1316">
        <v>49477</v>
      </c>
      <c r="K35" s="1227">
        <f t="shared" si="9"/>
        <v>17.572515884770155</v>
      </c>
      <c r="L35" s="1316">
        <f t="shared" si="13"/>
        <v>150141</v>
      </c>
      <c r="M35" s="1227">
        <f t="shared" si="10"/>
        <v>53.324880398069318</v>
      </c>
      <c r="N35" s="1316">
        <f t="shared" si="14"/>
        <v>220649</v>
      </c>
      <c r="O35" s="1227">
        <f t="shared" si="11"/>
        <v>78.366878700378962</v>
      </c>
    </row>
    <row r="36" spans="1:17">
      <c r="A36" s="1193" t="s">
        <v>769</v>
      </c>
      <c r="B36" s="1315" t="s">
        <v>575</v>
      </c>
      <c r="C36" s="1316">
        <v>723826</v>
      </c>
      <c r="D36" s="1316">
        <v>180018</v>
      </c>
      <c r="E36" s="1227">
        <f t="shared" si="12"/>
        <v>24.8703417672203</v>
      </c>
      <c r="F36" s="1316">
        <v>188475</v>
      </c>
      <c r="G36" s="1227">
        <f t="shared" si="12"/>
        <v>26.038716487111543</v>
      </c>
      <c r="H36" s="1316">
        <v>89384</v>
      </c>
      <c r="I36" s="1227">
        <f t="shared" si="8"/>
        <v>12.348824164923615</v>
      </c>
      <c r="J36" s="1316">
        <v>95995</v>
      </c>
      <c r="K36" s="1227">
        <f t="shared" si="9"/>
        <v>13.262165216502309</v>
      </c>
      <c r="L36" s="1316">
        <f t="shared" si="13"/>
        <v>373854</v>
      </c>
      <c r="M36" s="1227">
        <f t="shared" si="10"/>
        <v>51.649705868537467</v>
      </c>
      <c r="N36" s="1316">
        <f t="shared" si="14"/>
        <v>553872</v>
      </c>
      <c r="O36" s="1227">
        <f t="shared" si="11"/>
        <v>76.520047635757763</v>
      </c>
    </row>
    <row r="37" spans="1:17">
      <c r="A37" s="1193" t="s">
        <v>771</v>
      </c>
      <c r="B37" s="1315" t="s">
        <v>204</v>
      </c>
      <c r="C37" s="1316">
        <v>1768319</v>
      </c>
      <c r="D37" s="1316">
        <v>417860</v>
      </c>
      <c r="E37" s="1227">
        <f t="shared" si="12"/>
        <v>23.630351763454446</v>
      </c>
      <c r="F37" s="1316">
        <v>480594</v>
      </c>
      <c r="G37" s="1227">
        <f t="shared" si="12"/>
        <v>27.178014826510374</v>
      </c>
      <c r="H37" s="1316">
        <v>216012</v>
      </c>
      <c r="I37" s="1227">
        <f t="shared" si="8"/>
        <v>12.215669231626194</v>
      </c>
      <c r="J37" s="1316">
        <v>229667</v>
      </c>
      <c r="K37" s="1227">
        <f t="shared" si="9"/>
        <v>12.987871532229196</v>
      </c>
      <c r="L37" s="1316">
        <f t="shared" si="13"/>
        <v>926273</v>
      </c>
      <c r="M37" s="1227">
        <f t="shared" si="10"/>
        <v>52.381555590365764</v>
      </c>
      <c r="N37" s="1316">
        <f t="shared" si="14"/>
        <v>1344133</v>
      </c>
      <c r="O37" s="1227">
        <f t="shared" si="11"/>
        <v>76.011907353820206</v>
      </c>
    </row>
    <row r="38" spans="1:17">
      <c r="A38" s="1193" t="s">
        <v>773</v>
      </c>
      <c r="B38" s="1315" t="s">
        <v>205</v>
      </c>
      <c r="C38" s="1316">
        <v>887566</v>
      </c>
      <c r="D38" s="1316">
        <v>180925</v>
      </c>
      <c r="E38" s="1227">
        <f t="shared" si="12"/>
        <v>20.38439958267892</v>
      </c>
      <c r="F38" s="1316">
        <v>267135</v>
      </c>
      <c r="G38" s="1227">
        <f t="shared" si="12"/>
        <v>30.097480074721204</v>
      </c>
      <c r="H38" s="1316">
        <v>116194</v>
      </c>
      <c r="I38" s="1227">
        <f t="shared" si="8"/>
        <v>13.09130813933837</v>
      </c>
      <c r="J38" s="1316">
        <v>102611</v>
      </c>
      <c r="K38" s="1227">
        <f t="shared" si="9"/>
        <v>11.560943073529179</v>
      </c>
      <c r="L38" s="1316">
        <f t="shared" si="13"/>
        <v>485940</v>
      </c>
      <c r="M38" s="1227">
        <f t="shared" si="10"/>
        <v>54.749731287588752</v>
      </c>
      <c r="N38" s="1316">
        <f t="shared" si="14"/>
        <v>666865</v>
      </c>
      <c r="O38" s="1227">
        <f t="shared" si="11"/>
        <v>75.134130870267683</v>
      </c>
    </row>
    <row r="39" spans="1:17">
      <c r="A39" s="1193" t="s">
        <v>775</v>
      </c>
      <c r="B39" s="1315" t="s">
        <v>580</v>
      </c>
      <c r="C39" s="1316">
        <v>1011797</v>
      </c>
      <c r="D39" s="1316">
        <v>313933</v>
      </c>
      <c r="E39" s="1227">
        <f t="shared" si="12"/>
        <v>31.027271280701562</v>
      </c>
      <c r="F39" s="1316">
        <v>316925</v>
      </c>
      <c r="G39" s="1227">
        <f t="shared" si="12"/>
        <v>31.322982772235932</v>
      </c>
      <c r="H39" s="1316">
        <v>108047</v>
      </c>
      <c r="I39" s="1227">
        <f t="shared" si="8"/>
        <v>10.678723103547451</v>
      </c>
      <c r="J39" s="1316">
        <v>92316</v>
      </c>
      <c r="K39" s="1227">
        <f t="shared" si="9"/>
        <v>9.1239645897348982</v>
      </c>
      <c r="L39" s="1316">
        <f t="shared" si="13"/>
        <v>517288</v>
      </c>
      <c r="M39" s="1227">
        <f t="shared" si="10"/>
        <v>51.125670465518283</v>
      </c>
      <c r="N39" s="1316">
        <f t="shared" si="14"/>
        <v>831221</v>
      </c>
      <c r="O39" s="1227">
        <f t="shared" si="11"/>
        <v>82.152941746219838</v>
      </c>
    </row>
    <row r="40" spans="1:17">
      <c r="A40" s="1193" t="s">
        <v>777</v>
      </c>
      <c r="B40" s="1315" t="s">
        <v>584</v>
      </c>
      <c r="C40" s="1316">
        <v>2042718</v>
      </c>
      <c r="D40" s="1316">
        <v>619059</v>
      </c>
      <c r="E40" s="1227">
        <f t="shared" si="12"/>
        <v>30.305651587737515</v>
      </c>
      <c r="F40" s="1316">
        <v>501813</v>
      </c>
      <c r="G40" s="1227">
        <f t="shared" si="12"/>
        <v>24.565945960235332</v>
      </c>
      <c r="H40" s="1316">
        <v>237926</v>
      </c>
      <c r="I40" s="1227">
        <f t="shared" si="8"/>
        <v>11.647520607347662</v>
      </c>
      <c r="J40" s="1316">
        <v>237854</v>
      </c>
      <c r="K40" s="1227">
        <f t="shared" si="9"/>
        <v>11.643995891748151</v>
      </c>
      <c r="L40" s="1316">
        <f t="shared" si="13"/>
        <v>977593</v>
      </c>
      <c r="M40" s="1227">
        <f t="shared" si="10"/>
        <v>47.857462459331146</v>
      </c>
      <c r="N40" s="1316">
        <f t="shared" si="14"/>
        <v>1596652</v>
      </c>
      <c r="O40" s="1227">
        <f t="shared" si="11"/>
        <v>78.16311404706866</v>
      </c>
    </row>
    <row r="41" spans="1:17">
      <c r="A41" s="1193" t="s">
        <v>779</v>
      </c>
      <c r="B41" s="1315" t="s">
        <v>206</v>
      </c>
      <c r="C41" s="1316">
        <v>974411</v>
      </c>
      <c r="D41" s="1316">
        <v>378190</v>
      </c>
      <c r="E41" s="1227">
        <f t="shared" si="12"/>
        <v>38.812164476796752</v>
      </c>
      <c r="F41" s="1316">
        <v>205519</v>
      </c>
      <c r="G41" s="1227">
        <f t="shared" si="12"/>
        <v>21.091613292542881</v>
      </c>
      <c r="H41" s="1316">
        <v>86259</v>
      </c>
      <c r="I41" s="1227">
        <f t="shared" si="8"/>
        <v>8.8524246955340207</v>
      </c>
      <c r="J41" s="1316">
        <v>74799</v>
      </c>
      <c r="K41" s="1227">
        <f t="shared" si="9"/>
        <v>7.6763295980854078</v>
      </c>
      <c r="L41" s="1316">
        <f t="shared" si="13"/>
        <v>366577</v>
      </c>
      <c r="M41" s="1227">
        <f t="shared" si="10"/>
        <v>37.62036758616231</v>
      </c>
      <c r="N41" s="1316">
        <f t="shared" si="14"/>
        <v>744767</v>
      </c>
      <c r="O41" s="1227">
        <f t="shared" si="11"/>
        <v>76.432532062959055</v>
      </c>
      <c r="Q41" s="1321"/>
    </row>
    <row r="42" spans="1:17">
      <c r="A42" s="1193" t="s">
        <v>781</v>
      </c>
      <c r="B42" s="1315" t="s">
        <v>207</v>
      </c>
      <c r="C42" s="1316">
        <v>841435</v>
      </c>
      <c r="D42" s="1316">
        <v>302569</v>
      </c>
      <c r="E42" s="1227">
        <f t="shared" si="12"/>
        <v>35.958689619519035</v>
      </c>
      <c r="F42" s="1316">
        <v>174232</v>
      </c>
      <c r="G42" s="1227">
        <f t="shared" si="12"/>
        <v>20.706531104601069</v>
      </c>
      <c r="H42" s="1316">
        <v>82814</v>
      </c>
      <c r="I42" s="1227">
        <f t="shared" si="8"/>
        <v>9.8419961137818124</v>
      </c>
      <c r="J42" s="1316">
        <v>79767</v>
      </c>
      <c r="K42" s="1227">
        <f t="shared" si="9"/>
        <v>9.4798766393126037</v>
      </c>
      <c r="L42" s="1316">
        <f t="shared" si="13"/>
        <v>336813</v>
      </c>
      <c r="M42" s="1227">
        <f t="shared" si="10"/>
        <v>40.028403857695487</v>
      </c>
      <c r="N42" s="1316">
        <f t="shared" si="14"/>
        <v>639382</v>
      </c>
      <c r="O42" s="1227">
        <f t="shared" si="11"/>
        <v>75.987093477214515</v>
      </c>
      <c r="Q42" s="1321"/>
    </row>
    <row r="43" spans="1:17">
      <c r="A43" s="1193" t="s">
        <v>61</v>
      </c>
      <c r="B43" s="1315" t="s">
        <v>208</v>
      </c>
      <c r="C43" s="1316">
        <v>380208</v>
      </c>
      <c r="D43" s="1316">
        <v>142628</v>
      </c>
      <c r="E43" s="1227">
        <f t="shared" si="12"/>
        <v>37.513150696460883</v>
      </c>
      <c r="F43" s="1316">
        <v>97531</v>
      </c>
      <c r="G43" s="1227">
        <f t="shared" si="12"/>
        <v>25.652011530530658</v>
      </c>
      <c r="H43" s="1316">
        <v>40908</v>
      </c>
      <c r="I43" s="1227">
        <f t="shared" si="8"/>
        <v>10.759373816437318</v>
      </c>
      <c r="J43" s="1316">
        <v>36470</v>
      </c>
      <c r="K43" s="1227">
        <f t="shared" si="9"/>
        <v>9.5921179985692042</v>
      </c>
      <c r="L43" s="1316">
        <f t="shared" si="13"/>
        <v>174909</v>
      </c>
      <c r="M43" s="1227">
        <f t="shared" si="10"/>
        <v>46.003503345537183</v>
      </c>
      <c r="N43" s="1316">
        <f t="shared" si="14"/>
        <v>317537</v>
      </c>
      <c r="O43" s="1227">
        <f t="shared" si="11"/>
        <v>83.516654041998066</v>
      </c>
      <c r="Q43" s="1321"/>
    </row>
    <row r="44" spans="1:17">
      <c r="A44" s="1193" t="s">
        <v>783</v>
      </c>
      <c r="B44" s="1315" t="s">
        <v>209</v>
      </c>
      <c r="C44" s="1316">
        <v>105354</v>
      </c>
      <c r="D44" s="1316">
        <v>23430</v>
      </c>
      <c r="E44" s="1227">
        <f t="shared" si="12"/>
        <v>22.23930747764679</v>
      </c>
      <c r="F44" s="1316">
        <v>19832</v>
      </c>
      <c r="G44" s="1227">
        <f t="shared" si="12"/>
        <v>18.824154754446912</v>
      </c>
      <c r="H44" s="1316">
        <v>9547</v>
      </c>
      <c r="I44" s="1227">
        <f t="shared" si="8"/>
        <v>9.0618296410198003</v>
      </c>
      <c r="J44" s="1316">
        <v>11755</v>
      </c>
      <c r="K44" s="1227">
        <f t="shared" si="9"/>
        <v>11.157620973100215</v>
      </c>
      <c r="L44" s="1316">
        <f t="shared" si="13"/>
        <v>41134</v>
      </c>
      <c r="M44" s="1227">
        <f t="shared" si="10"/>
        <v>39.043605368566929</v>
      </c>
      <c r="N44" s="1316">
        <f t="shared" si="14"/>
        <v>64564</v>
      </c>
      <c r="O44" s="1227">
        <f t="shared" si="11"/>
        <v>61.282912846213719</v>
      </c>
    </row>
    <row r="45" spans="1:17">
      <c r="A45" s="1193" t="s">
        <v>785</v>
      </c>
      <c r="B45" s="1315" t="s">
        <v>210</v>
      </c>
      <c r="C45" s="1316">
        <v>158906</v>
      </c>
      <c r="D45" s="1316">
        <v>27463</v>
      </c>
      <c r="E45" s="1227">
        <f t="shared" si="12"/>
        <v>17.282544397316652</v>
      </c>
      <c r="F45" s="1316">
        <v>35709</v>
      </c>
      <c r="G45" s="1227">
        <f t="shared" si="12"/>
        <v>22.471775766805532</v>
      </c>
      <c r="H45" s="1316">
        <v>19327</v>
      </c>
      <c r="I45" s="1227">
        <f t="shared" si="8"/>
        <v>12.162536342240067</v>
      </c>
      <c r="J45" s="1316">
        <v>27045</v>
      </c>
      <c r="K45" s="1227">
        <f t="shared" si="9"/>
        <v>17.019495802549937</v>
      </c>
      <c r="L45" s="1316">
        <f t="shared" si="13"/>
        <v>82081</v>
      </c>
      <c r="M45" s="1227">
        <f t="shared" si="10"/>
        <v>51.653807911595536</v>
      </c>
      <c r="N45" s="1316">
        <f t="shared" si="14"/>
        <v>109544</v>
      </c>
      <c r="O45" s="1227">
        <f t="shared" si="11"/>
        <v>68.936352308912191</v>
      </c>
      <c r="Q45" s="1321"/>
    </row>
    <row r="46" spans="1:17">
      <c r="A46" s="1193" t="s">
        <v>60</v>
      </c>
      <c r="B46" s="1315" t="s">
        <v>211</v>
      </c>
      <c r="C46" s="1316">
        <v>6914572</v>
      </c>
      <c r="D46" s="1316">
        <v>1499981</v>
      </c>
      <c r="E46" s="1227">
        <f t="shared" si="12"/>
        <v>21.693041883141863</v>
      </c>
      <c r="F46" s="1316">
        <v>1397820</v>
      </c>
      <c r="G46" s="1227">
        <f t="shared" si="12"/>
        <v>20.215567933922735</v>
      </c>
      <c r="H46" s="1316">
        <v>857413</v>
      </c>
      <c r="I46" s="1227">
        <f t="shared" si="8"/>
        <v>12.400087814545861</v>
      </c>
      <c r="J46" s="1316">
        <v>962575</v>
      </c>
      <c r="K46" s="1227">
        <f t="shared" si="9"/>
        <v>13.920962859306403</v>
      </c>
      <c r="L46" s="1316">
        <f t="shared" si="13"/>
        <v>3217808</v>
      </c>
      <c r="M46" s="1227">
        <f t="shared" si="10"/>
        <v>46.536618607774997</v>
      </c>
      <c r="N46" s="1316">
        <f t="shared" si="14"/>
        <v>4717789</v>
      </c>
      <c r="O46" s="1227">
        <f t="shared" si="11"/>
        <v>68.229660490916871</v>
      </c>
    </row>
    <row r="47" spans="1:17">
      <c r="A47" s="1322" t="s">
        <v>1456</v>
      </c>
      <c r="B47" s="1315"/>
      <c r="C47" s="1316"/>
      <c r="D47" s="1316">
        <v>175420</v>
      </c>
      <c r="E47" s="1227"/>
      <c r="F47" s="1316">
        <v>17044</v>
      </c>
      <c r="G47" s="1227"/>
      <c r="H47" s="1316">
        <v>4704</v>
      </c>
      <c r="I47" s="1227"/>
      <c r="J47" s="1316">
        <v>10277</v>
      </c>
      <c r="K47" s="1227"/>
      <c r="L47" s="1316">
        <f t="shared" si="13"/>
        <v>32025</v>
      </c>
      <c r="M47" s="1227"/>
      <c r="N47" s="1316">
        <f t="shared" si="14"/>
        <v>207445</v>
      </c>
      <c r="O47" s="1227"/>
    </row>
    <row r="48" spans="1:17" ht="15">
      <c r="A48" s="1317" t="s">
        <v>616</v>
      </c>
      <c r="B48" s="1317"/>
      <c r="C48" s="1318">
        <f>SUM(C32:C47)</f>
        <v>17171360</v>
      </c>
      <c r="D48" s="1318">
        <f>SUM(D32:D47)</f>
        <v>4543228</v>
      </c>
      <c r="E48" s="1232">
        <f t="shared" ref="E48:O48" si="15">100*D48/$C48</f>
        <v>26.458172212334958</v>
      </c>
      <c r="F48" s="1318">
        <f>SUM(F32:F47)</f>
        <v>3975419</v>
      </c>
      <c r="G48" s="1232">
        <f t="shared" si="15"/>
        <v>23.151451020769468</v>
      </c>
      <c r="H48" s="1318">
        <f>SUM(H32:H47)</f>
        <v>2044919</v>
      </c>
      <c r="I48" s="1232">
        <f t="shared" si="15"/>
        <v>11.90889364616431</v>
      </c>
      <c r="J48" s="1318">
        <f>SUM(J32:J47)</f>
        <v>2167940</v>
      </c>
      <c r="K48" s="1232">
        <f t="shared" si="15"/>
        <v>12.625324959700338</v>
      </c>
      <c r="L48" s="1318">
        <f>SUM(L32:L47)</f>
        <v>8188278</v>
      </c>
      <c r="M48" s="1232">
        <f t="shared" si="15"/>
        <v>47.685669626634116</v>
      </c>
      <c r="N48" s="1320">
        <f>SUM(N32:N47)</f>
        <v>12731506</v>
      </c>
      <c r="O48" s="1232">
        <f t="shared" si="15"/>
        <v>74.143841838969081</v>
      </c>
    </row>
    <row r="49" spans="1:15" ht="15">
      <c r="A49" s="1315"/>
      <c r="B49" s="1323"/>
      <c r="C49" s="1323"/>
      <c r="D49" s="1324"/>
      <c r="E49" s="1325"/>
      <c r="F49" s="1324"/>
      <c r="G49" s="1325"/>
      <c r="H49" s="1324"/>
      <c r="I49" s="1325"/>
      <c r="J49" s="1324"/>
      <c r="K49" s="1325"/>
      <c r="L49" s="1324"/>
      <c r="M49" s="1326"/>
      <c r="N49" s="1327"/>
      <c r="O49" s="1323"/>
    </row>
    <row r="50" spans="1:15" ht="15">
      <c r="A50" s="1285" t="s">
        <v>1197</v>
      </c>
      <c r="B50" s="1285"/>
      <c r="C50" s="1328"/>
      <c r="D50" s="1323"/>
      <c r="E50" s="1323"/>
      <c r="F50" s="1323"/>
      <c r="G50" s="1323"/>
      <c r="H50" s="1323"/>
      <c r="I50" s="1323"/>
      <c r="J50" s="1323"/>
      <c r="K50" s="1323"/>
      <c r="L50" s="1323"/>
      <c r="M50" s="1323"/>
      <c r="N50" s="1329"/>
      <c r="O50" s="1315"/>
    </row>
    <row r="51" spans="1:15">
      <c r="A51" s="2078" t="s">
        <v>1453</v>
      </c>
      <c r="B51" s="2078"/>
      <c r="C51" s="2078"/>
      <c r="D51" s="2078"/>
      <c r="E51" s="2078"/>
      <c r="F51" s="2078"/>
      <c r="G51" s="2078"/>
      <c r="H51" s="2078"/>
      <c r="I51" s="2078"/>
      <c r="J51" s="2078"/>
      <c r="K51" s="2078"/>
      <c r="L51" s="2078"/>
      <c r="M51" s="2078"/>
      <c r="N51" s="2078"/>
      <c r="O51" s="2078"/>
    </row>
    <row r="52" spans="1:15">
      <c r="A52" s="1315"/>
      <c r="B52" s="1315"/>
      <c r="C52" s="1315"/>
      <c r="D52" s="1315"/>
      <c r="E52" s="1315"/>
      <c r="F52" s="1315"/>
      <c r="G52" s="1315"/>
      <c r="H52" s="1315"/>
      <c r="I52" s="1315"/>
      <c r="J52" s="1315"/>
      <c r="K52" s="1315"/>
      <c r="L52" s="1315"/>
      <c r="M52" s="1315"/>
      <c r="N52" s="1315"/>
      <c r="O52" s="1315"/>
    </row>
    <row r="53" spans="1:15" ht="15">
      <c r="A53" s="1285" t="s">
        <v>1421</v>
      </c>
      <c r="B53" s="1285"/>
      <c r="C53" s="1315"/>
      <c r="D53" s="1315"/>
      <c r="E53" s="1315"/>
      <c r="F53" s="1315"/>
      <c r="G53" s="1315"/>
      <c r="H53" s="1315"/>
      <c r="I53" s="1315"/>
      <c r="J53" s="1315"/>
      <c r="K53" s="1315"/>
      <c r="L53" s="1315"/>
      <c r="M53" s="1315"/>
      <c r="N53" s="1315"/>
      <c r="O53" s="1315"/>
    </row>
    <row r="54" spans="1:15">
      <c r="A54" s="2088" t="s">
        <v>1212</v>
      </c>
      <c r="B54" s="2088"/>
      <c r="C54" s="2088"/>
      <c r="D54" s="2088"/>
      <c r="E54" s="2088"/>
      <c r="F54" s="2088"/>
      <c r="G54" s="2088"/>
      <c r="H54" s="2088"/>
      <c r="I54" s="2088"/>
      <c r="J54" s="2088"/>
      <c r="K54" s="2088"/>
      <c r="L54" s="2088"/>
      <c r="M54" s="2088"/>
      <c r="N54" s="2088"/>
      <c r="O54" s="2088"/>
    </row>
    <row r="55" spans="1:15">
      <c r="A55" s="2089" t="s">
        <v>1454</v>
      </c>
      <c r="B55" s="2089"/>
      <c r="C55" s="2089"/>
      <c r="D55" s="2089"/>
      <c r="E55" s="2089"/>
      <c r="F55" s="2089"/>
      <c r="G55" s="2089"/>
      <c r="H55" s="2089"/>
      <c r="I55" s="2089"/>
      <c r="J55" s="2089"/>
      <c r="K55" s="2089"/>
      <c r="L55" s="2089"/>
      <c r="M55" s="2089"/>
      <c r="N55" s="2089"/>
      <c r="O55" s="2089"/>
    </row>
    <row r="56" spans="1:15">
      <c r="A56" s="1315"/>
      <c r="B56" s="1315"/>
      <c r="C56" s="1315"/>
      <c r="D56" s="1328"/>
      <c r="E56" s="1315"/>
      <c r="F56" s="1328"/>
      <c r="G56" s="1315"/>
      <c r="H56" s="1315"/>
      <c r="I56" s="1315"/>
      <c r="J56" s="1315"/>
      <c r="K56" s="1315"/>
      <c r="M56" s="1315"/>
      <c r="N56" s="1315"/>
      <c r="O56" s="1315"/>
    </row>
    <row r="57" spans="1:15">
      <c r="A57" s="1330"/>
      <c r="B57" s="1330"/>
      <c r="C57" s="1330"/>
      <c r="D57" s="1331"/>
      <c r="E57" s="1331"/>
      <c r="F57" s="1331"/>
      <c r="G57" s="1331"/>
      <c r="H57" s="1331"/>
      <c r="I57" s="1331"/>
      <c r="J57" s="1331"/>
      <c r="K57" s="1331"/>
      <c r="L57" s="1332"/>
      <c r="M57" s="1330"/>
      <c r="N57" s="1330"/>
    </row>
  </sheetData>
  <mergeCells count="15">
    <mergeCell ref="A51:O51"/>
    <mergeCell ref="A54:O54"/>
    <mergeCell ref="A55:O55"/>
    <mergeCell ref="A25:O25"/>
    <mergeCell ref="A26:O26"/>
    <mergeCell ref="A27:O27"/>
    <mergeCell ref="A28:O28"/>
    <mergeCell ref="D30:K30"/>
    <mergeCell ref="A31:B31"/>
    <mergeCell ref="A7:B7"/>
    <mergeCell ref="A1:O1"/>
    <mergeCell ref="A2:O2"/>
    <mergeCell ref="A3:O3"/>
    <mergeCell ref="A4:O4"/>
    <mergeCell ref="D6:K6"/>
  </mergeCells>
  <phoneticPr fontId="74" type="noConversion"/>
  <hyperlinks>
    <hyperlink ref="A1:O1" location="'Seccion C'!B4" display="TABLA C03a"/>
    <hyperlink ref="A25:O25" location="'Seccion C'!B4" display="TABLA C03b"/>
  </hyperlinks>
  <pageMargins left="1.849212598425197" right="0.70866141732283472" top="1.0629921259842521" bottom="0.51181102362204722" header="0.31496062992125984" footer="0.31496062992125984"/>
  <pageSetup paperSize="9" scale="71"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sheetPr>
    <tabColor rgb="FF008080"/>
  </sheetPr>
  <dimension ref="A1:R27"/>
  <sheetViews>
    <sheetView zoomScale="90" zoomScaleNormal="90" workbookViewId="0">
      <selection sqref="A1:IV65536"/>
    </sheetView>
  </sheetViews>
  <sheetFormatPr baseColWidth="10" defaultColWidth="11.42578125" defaultRowHeight="14.25"/>
  <cols>
    <col min="1" max="1" width="19.5703125" style="1171" customWidth="1"/>
    <col min="2" max="2" width="12.140625" style="1171" bestFit="1" customWidth="1"/>
    <col min="3" max="3" width="7.28515625" style="1171" bestFit="1" customWidth="1"/>
    <col min="4" max="4" width="12.140625" style="1171" bestFit="1" customWidth="1"/>
    <col min="5" max="5" width="7.28515625" style="1171" bestFit="1" customWidth="1"/>
    <col min="6" max="6" width="7.7109375" style="1171" customWidth="1"/>
    <col min="7" max="7" width="12.140625" style="1171" bestFit="1" customWidth="1"/>
    <col min="8" max="8" width="9.140625" style="1171" bestFit="1" customWidth="1"/>
    <col min="9" max="9" width="7.28515625" style="1171" bestFit="1" customWidth="1"/>
    <col min="10" max="10" width="12.140625" style="1171" bestFit="1" customWidth="1"/>
    <col min="11" max="11" width="7.28515625" style="1171" bestFit="1" customWidth="1"/>
    <col min="12" max="12" width="7.42578125" style="1171" customWidth="1"/>
    <col min="13" max="13" width="12.140625" style="1171" bestFit="1" customWidth="1"/>
    <col min="14" max="15" width="7.28515625" style="1171" bestFit="1" customWidth="1"/>
    <col min="16" max="16" width="12.140625" style="1171" bestFit="1" customWidth="1"/>
    <col min="17" max="17" width="7.28515625" style="1171" bestFit="1" customWidth="1"/>
    <col min="18" max="18" width="7.28515625" style="1171" customWidth="1"/>
    <col min="19" max="16384" width="11.42578125" style="1171"/>
  </cols>
  <sheetData>
    <row r="1" spans="1:18">
      <c r="A1" s="2036" t="s">
        <v>1594</v>
      </c>
      <c r="B1" s="2036"/>
      <c r="C1" s="2036"/>
      <c r="D1" s="2036"/>
      <c r="E1" s="2036"/>
      <c r="F1" s="2036"/>
      <c r="G1" s="2036"/>
      <c r="H1" s="2036"/>
      <c r="I1" s="2036"/>
      <c r="J1" s="2036"/>
      <c r="K1" s="2036"/>
      <c r="L1" s="2036"/>
      <c r="M1" s="2036"/>
      <c r="N1" s="2036"/>
      <c r="O1" s="2036"/>
      <c r="P1" s="2036"/>
      <c r="Q1" s="2036"/>
      <c r="R1" s="2036"/>
    </row>
    <row r="2" spans="1:18">
      <c r="A2" s="2057" t="s">
        <v>1457</v>
      </c>
      <c r="B2" s="2057"/>
      <c r="C2" s="2057"/>
      <c r="D2" s="2057"/>
      <c r="E2" s="2057"/>
      <c r="F2" s="2057"/>
      <c r="G2" s="2057"/>
      <c r="H2" s="2057"/>
      <c r="I2" s="2057"/>
      <c r="J2" s="2057"/>
      <c r="K2" s="2057"/>
      <c r="L2" s="2057"/>
      <c r="M2" s="2057"/>
      <c r="N2" s="2057"/>
      <c r="O2" s="2057"/>
      <c r="P2" s="2057"/>
      <c r="Q2" s="2057"/>
      <c r="R2" s="2057"/>
    </row>
    <row r="3" spans="1:18">
      <c r="A3" s="2042" t="s">
        <v>1458</v>
      </c>
      <c r="B3" s="2042"/>
      <c r="C3" s="2042"/>
      <c r="D3" s="2042"/>
      <c r="E3" s="2042"/>
      <c r="F3" s="2042"/>
      <c r="G3" s="2042"/>
      <c r="H3" s="2042"/>
      <c r="I3" s="2042"/>
      <c r="J3" s="2042"/>
      <c r="K3" s="2042"/>
      <c r="L3" s="2042"/>
      <c r="M3" s="2042"/>
      <c r="N3" s="2042"/>
      <c r="O3" s="2042"/>
      <c r="P3" s="2042"/>
      <c r="Q3" s="2042"/>
      <c r="R3" s="2042"/>
    </row>
    <row r="4" spans="1:18">
      <c r="A4" s="2058" t="s">
        <v>1472</v>
      </c>
      <c r="B4" s="2058"/>
      <c r="C4" s="2058"/>
      <c r="D4" s="2058"/>
      <c r="E4" s="2058"/>
      <c r="F4" s="2058"/>
      <c r="G4" s="2058"/>
      <c r="H4" s="2058"/>
      <c r="I4" s="2058"/>
      <c r="J4" s="2058"/>
      <c r="K4" s="2058"/>
      <c r="L4" s="2058"/>
      <c r="M4" s="2058"/>
      <c r="N4" s="2058"/>
      <c r="O4" s="2058"/>
      <c r="P4" s="2058"/>
      <c r="Q4" s="2058"/>
      <c r="R4" s="2058"/>
    </row>
    <row r="5" spans="1:18">
      <c r="A5" s="2093" t="s">
        <v>1058</v>
      </c>
      <c r="B5" s="2093"/>
      <c r="C5" s="2093"/>
      <c r="D5" s="2093"/>
      <c r="E5" s="2093"/>
      <c r="F5" s="2093"/>
      <c r="G5" s="2093"/>
      <c r="H5" s="2093"/>
      <c r="I5" s="2093"/>
      <c r="J5" s="2093"/>
      <c r="K5" s="2093"/>
      <c r="L5" s="2093"/>
      <c r="M5" s="2093"/>
      <c r="N5" s="2093"/>
      <c r="O5" s="2093"/>
      <c r="P5" s="2093"/>
      <c r="Q5" s="2093"/>
      <c r="R5" s="2093"/>
    </row>
    <row r="6" spans="1:18" ht="7.5" customHeight="1" thickBot="1">
      <c r="A6" s="1223"/>
      <c r="B6" s="1223"/>
      <c r="C6" s="1223"/>
      <c r="D6" s="1223"/>
      <c r="E6" s="1223"/>
      <c r="F6" s="1223"/>
      <c r="G6" s="1223"/>
      <c r="H6" s="1223"/>
      <c r="I6" s="1223"/>
      <c r="J6" s="1223"/>
      <c r="K6" s="1223"/>
      <c r="L6" s="1223"/>
      <c r="M6" s="1223"/>
      <c r="N6" s="1223"/>
      <c r="O6" s="1223"/>
      <c r="P6" s="1250"/>
      <c r="Q6" s="1250"/>
      <c r="R6" s="1250"/>
    </row>
    <row r="7" spans="1:18">
      <c r="A7" s="1304"/>
      <c r="B7" s="2094" t="s">
        <v>1459</v>
      </c>
      <c r="C7" s="2094"/>
      <c r="D7" s="2094"/>
      <c r="E7" s="2094"/>
      <c r="F7" s="2094"/>
      <c r="G7" s="2094"/>
      <c r="H7" s="2094"/>
      <c r="I7" s="2094"/>
      <c r="J7" s="2094"/>
      <c r="K7" s="2094"/>
      <c r="L7" s="2094"/>
      <c r="M7" s="2094"/>
      <c r="N7" s="2094"/>
      <c r="O7" s="2094"/>
      <c r="P7" s="2094"/>
      <c r="Q7" s="2094"/>
      <c r="R7" s="2094"/>
    </row>
    <row r="8" spans="1:18">
      <c r="A8" s="13" t="s">
        <v>2585</v>
      </c>
      <c r="B8" s="281">
        <v>2005</v>
      </c>
      <c r="C8" s="13"/>
      <c r="D8" s="281">
        <v>2006</v>
      </c>
      <c r="E8" s="281"/>
      <c r="F8" s="282" t="s">
        <v>1460</v>
      </c>
      <c r="G8" s="281">
        <v>2007</v>
      </c>
      <c r="H8" s="281"/>
      <c r="I8" s="282" t="s">
        <v>1460</v>
      </c>
      <c r="J8" s="1">
        <v>2008</v>
      </c>
      <c r="K8" s="281"/>
      <c r="L8" s="282" t="s">
        <v>1460</v>
      </c>
      <c r="M8" s="281">
        <v>2009</v>
      </c>
      <c r="N8" s="281"/>
      <c r="O8" s="282" t="s">
        <v>1460</v>
      </c>
      <c r="P8" s="281" t="s">
        <v>1629</v>
      </c>
      <c r="Q8" s="281"/>
      <c r="R8" s="282" t="s">
        <v>1460</v>
      </c>
    </row>
    <row r="9" spans="1:18">
      <c r="A9" s="9"/>
      <c r="B9" s="283" t="s">
        <v>817</v>
      </c>
      <c r="C9" s="283" t="s">
        <v>1461</v>
      </c>
      <c r="D9" s="283" t="s">
        <v>817</v>
      </c>
      <c r="E9" s="283" t="s">
        <v>1461</v>
      </c>
      <c r="F9" s="709" t="s">
        <v>871</v>
      </c>
      <c r="G9" s="283" t="s">
        <v>817</v>
      </c>
      <c r="H9" s="283" t="s">
        <v>1461</v>
      </c>
      <c r="I9" s="709" t="s">
        <v>871</v>
      </c>
      <c r="J9" s="283" t="s">
        <v>817</v>
      </c>
      <c r="K9" s="283" t="s">
        <v>1461</v>
      </c>
      <c r="L9" s="709" t="s">
        <v>871</v>
      </c>
      <c r="M9" s="283" t="s">
        <v>817</v>
      </c>
      <c r="N9" s="283" t="s">
        <v>1461</v>
      </c>
      <c r="O9" s="709" t="s">
        <v>871</v>
      </c>
      <c r="P9" s="283" t="s">
        <v>817</v>
      </c>
      <c r="Q9" s="283" t="s">
        <v>1461</v>
      </c>
      <c r="R9" s="709" t="s">
        <v>871</v>
      </c>
    </row>
    <row r="10" spans="1:18">
      <c r="A10" s="13" t="s">
        <v>1462</v>
      </c>
      <c r="B10" s="214">
        <v>2422305</v>
      </c>
      <c r="C10" s="1333">
        <f>100*B10/B$17</f>
        <v>21.783134207318753</v>
      </c>
      <c r="D10" s="214">
        <v>2551796</v>
      </c>
      <c r="E10" s="1333">
        <f>100*D10/D$17</f>
        <v>22.229380949361047</v>
      </c>
      <c r="F10" s="284">
        <f>(D10-B10)/B10</f>
        <v>5.3457760273788811E-2</v>
      </c>
      <c r="G10" s="214">
        <v>2549519</v>
      </c>
      <c r="H10" s="1333">
        <f t="shared" ref="H10:H17" si="0">100*G10/G$17</f>
        <v>21.715243604122687</v>
      </c>
      <c r="I10" s="284">
        <f>(G10-D10)/D10</f>
        <v>-8.92312708382645E-4</v>
      </c>
      <c r="J10" s="214">
        <v>2491932</v>
      </c>
      <c r="K10" s="1333">
        <f>100*J10/J$17</f>
        <v>20.345196871685499</v>
      </c>
      <c r="L10" s="284">
        <f>(J10-G10)/G10</f>
        <v>-2.2587397858184231E-2</v>
      </c>
      <c r="M10" s="285">
        <v>2220185</v>
      </c>
      <c r="N10" s="1333">
        <f>100*M10/M$17</f>
        <v>17.75547722825867</v>
      </c>
      <c r="O10" s="284">
        <f>(M10-J10)/J10</f>
        <v>-0.10905072851105087</v>
      </c>
      <c r="P10" s="309">
        <v>2113318</v>
      </c>
      <c r="Q10" s="1333">
        <f>100*P10/P$17</f>
        <v>16.599120324021367</v>
      </c>
      <c r="R10" s="284">
        <f>(P10-M10)/M10</f>
        <v>-4.8134277098530076E-2</v>
      </c>
    </row>
    <row r="11" spans="1:18">
      <c r="A11" s="13" t="s">
        <v>1463</v>
      </c>
      <c r="B11" s="214">
        <v>968517</v>
      </c>
      <c r="C11" s="1333">
        <f t="shared" ref="C11:E17" si="1">100*B11/B$17</f>
        <v>8.7096116273837261</v>
      </c>
      <c r="D11" s="214">
        <v>953351</v>
      </c>
      <c r="E11" s="1333">
        <f>100*D11/D$17</f>
        <v>8.3048968481235583</v>
      </c>
      <c r="F11" s="284">
        <f t="shared" ref="F11:F21" si="2">(D11-B11)/B11</f>
        <v>-1.5658992046603207E-2</v>
      </c>
      <c r="G11" s="214">
        <v>996297</v>
      </c>
      <c r="H11" s="1333">
        <f t="shared" si="0"/>
        <v>8.4858485294899246</v>
      </c>
      <c r="I11" s="284">
        <f t="shared" ref="I11:I21" si="3">(G11-D11)/D11</f>
        <v>4.5047416953462052E-2</v>
      </c>
      <c r="J11" s="214">
        <v>967995</v>
      </c>
      <c r="K11" s="1333">
        <f>100*J11/J$17</f>
        <v>7.9031245017148155</v>
      </c>
      <c r="L11" s="284">
        <f t="shared" ref="L11:L21" si="4">(J11-G11)/G11</f>
        <v>-2.8407191831351493E-2</v>
      </c>
      <c r="M11" s="285">
        <v>1813456</v>
      </c>
      <c r="N11" s="1333">
        <f>100*M11/M$17</f>
        <v>14.502744912000152</v>
      </c>
      <c r="O11" s="284">
        <f t="shared" ref="O11:O17" si="5">(M11-J11)/J11</f>
        <v>0.87341463540617459</v>
      </c>
      <c r="P11" s="57">
        <v>2183034</v>
      </c>
      <c r="Q11" s="1333">
        <f>100*P11/P$17</f>
        <v>17.146706760378546</v>
      </c>
      <c r="R11" s="284">
        <f t="shared" ref="R11:R17" si="6">(P11-M11)/M11</f>
        <v>0.20379761074986105</v>
      </c>
    </row>
    <row r="12" spans="1:18">
      <c r="A12" s="9" t="s">
        <v>1464</v>
      </c>
      <c r="B12" s="286">
        <v>427946</v>
      </c>
      <c r="C12" s="1334">
        <f t="shared" si="1"/>
        <v>3.8484027203367166</v>
      </c>
      <c r="D12" s="286">
        <v>434253</v>
      </c>
      <c r="E12" s="1334">
        <f t="shared" si="1"/>
        <v>3.7828946222201472</v>
      </c>
      <c r="F12" s="287">
        <f t="shared" si="2"/>
        <v>1.4737840755609353E-2</v>
      </c>
      <c r="G12" s="286">
        <v>417347</v>
      </c>
      <c r="H12" s="1334">
        <f t="shared" si="0"/>
        <v>3.5547065044229096</v>
      </c>
      <c r="I12" s="287">
        <f t="shared" si="3"/>
        <v>-3.8931222121666401E-2</v>
      </c>
      <c r="J12" s="286">
        <v>401037</v>
      </c>
      <c r="K12" s="1334">
        <f t="shared" ref="K12:K17" si="7">100*J12/J$17</f>
        <v>3.2742373057652201</v>
      </c>
      <c r="L12" s="287">
        <f t="shared" si="4"/>
        <v>-3.9080189865986818E-2</v>
      </c>
      <c r="M12" s="288">
        <v>261561</v>
      </c>
      <c r="N12" s="1334">
        <f t="shared" ref="N12:N17" si="8">100*M12/M$17</f>
        <v>2.0917808107435039</v>
      </c>
      <c r="O12" s="287">
        <f t="shared" si="5"/>
        <v>-0.34778835868012181</v>
      </c>
      <c r="P12" s="288">
        <v>246876</v>
      </c>
      <c r="Q12" s="1334">
        <f t="shared" ref="Q12:Q17" si="9">100*P12/P$17</f>
        <v>1.9390950292919</v>
      </c>
      <c r="R12" s="287">
        <f t="shared" si="6"/>
        <v>-5.6143691146615896E-2</v>
      </c>
    </row>
    <row r="13" spans="1:18">
      <c r="A13" s="15" t="s">
        <v>1465</v>
      </c>
      <c r="B13" s="214">
        <v>4315902</v>
      </c>
      <c r="C13" s="1333">
        <f t="shared" si="1"/>
        <v>38.811740260469023</v>
      </c>
      <c r="D13" s="214">
        <v>4433165</v>
      </c>
      <c r="E13" s="1333">
        <f t="shared" si="1"/>
        <v>38.618492072396919</v>
      </c>
      <c r="F13" s="284">
        <f t="shared" si="2"/>
        <v>2.7169986714248841E-2</v>
      </c>
      <c r="G13" s="214">
        <v>4591729</v>
      </c>
      <c r="H13" s="1333">
        <f t="shared" si="0"/>
        <v>39.109539406889951</v>
      </c>
      <c r="I13" s="284">
        <f t="shared" si="3"/>
        <v>3.5767673885361811E-2</v>
      </c>
      <c r="J13" s="214">
        <v>4700648</v>
      </c>
      <c r="K13" s="1333">
        <f t="shared" si="7"/>
        <v>38.378097389693899</v>
      </c>
      <c r="L13" s="284">
        <f t="shared" si="4"/>
        <v>2.3720694317979133E-2</v>
      </c>
      <c r="M13" s="1335">
        <v>4798769</v>
      </c>
      <c r="N13" s="1333">
        <f t="shared" si="8"/>
        <v>38.377177443849781</v>
      </c>
      <c r="O13" s="284">
        <f t="shared" si="5"/>
        <v>2.0873930572976322E-2</v>
      </c>
      <c r="P13" s="1336">
        <v>4856473</v>
      </c>
      <c r="Q13" s="1333">
        <f t="shared" si="9"/>
        <v>38.145314466332579</v>
      </c>
      <c r="R13" s="284">
        <f t="shared" si="6"/>
        <v>1.2024750514142273E-2</v>
      </c>
    </row>
    <row r="14" spans="1:18">
      <c r="A14" s="13" t="s">
        <v>1466</v>
      </c>
      <c r="B14" s="214">
        <v>2876978</v>
      </c>
      <c r="C14" s="1333">
        <f t="shared" si="1"/>
        <v>25.87188561535541</v>
      </c>
      <c r="D14" s="214">
        <v>2989915</v>
      </c>
      <c r="E14" s="1333">
        <f t="shared" si="1"/>
        <v>26.045953336868948</v>
      </c>
      <c r="F14" s="284">
        <f t="shared" si="2"/>
        <v>3.925542704879912E-2</v>
      </c>
      <c r="G14" s="214">
        <v>3074186</v>
      </c>
      <c r="H14" s="1333">
        <f t="shared" si="0"/>
        <v>26.184036233651725</v>
      </c>
      <c r="I14" s="284">
        <f t="shared" si="3"/>
        <v>2.8185082184610598E-2</v>
      </c>
      <c r="J14" s="214">
        <v>3575890</v>
      </c>
      <c r="K14" s="1333">
        <f t="shared" si="7"/>
        <v>29.195092820145756</v>
      </c>
      <c r="L14" s="284">
        <f t="shared" si="4"/>
        <v>0.16319897364700769</v>
      </c>
      <c r="M14" s="285">
        <v>3302829</v>
      </c>
      <c r="N14" s="1333">
        <f t="shared" si="8"/>
        <v>26.41370205560904</v>
      </c>
      <c r="O14" s="284">
        <f t="shared" si="5"/>
        <v>-7.636168897812852E-2</v>
      </c>
      <c r="P14" s="57">
        <v>3236207</v>
      </c>
      <c r="Q14" s="1333">
        <f t="shared" si="9"/>
        <v>25.418886029665305</v>
      </c>
      <c r="R14" s="284">
        <f t="shared" si="6"/>
        <v>-2.017119263516216E-2</v>
      </c>
    </row>
    <row r="15" spans="1:18">
      <c r="A15" s="13" t="s">
        <v>1467</v>
      </c>
      <c r="B15" s="214">
        <v>10809</v>
      </c>
      <c r="C15" s="1333">
        <f t="shared" si="1"/>
        <v>9.7202415734974901E-2</v>
      </c>
      <c r="D15" s="214">
        <v>9174</v>
      </c>
      <c r="E15" s="1333">
        <f t="shared" si="1"/>
        <v>7.9917180225001619E-2</v>
      </c>
      <c r="F15" s="284">
        <f t="shared" si="2"/>
        <v>-0.15126283652511796</v>
      </c>
      <c r="G15" s="214">
        <v>6166</v>
      </c>
      <c r="H15" s="1333">
        <f t="shared" si="0"/>
        <v>5.2518216990350142E-2</v>
      </c>
      <c r="I15" s="284">
        <f t="shared" si="3"/>
        <v>-0.32788314802703294</v>
      </c>
      <c r="J15" s="214">
        <v>4528</v>
      </c>
      <c r="K15" s="1333">
        <f t="shared" si="7"/>
        <v>3.696852539916496E-2</v>
      </c>
      <c r="L15" s="284">
        <f t="shared" si="4"/>
        <v>-0.2656503405773597</v>
      </c>
      <c r="M15" s="285">
        <v>5528</v>
      </c>
      <c r="N15" s="1333">
        <f t="shared" si="8"/>
        <v>4.4209053803090252E-2</v>
      </c>
      <c r="O15" s="284">
        <f t="shared" si="5"/>
        <v>0.22084805653710246</v>
      </c>
      <c r="P15" s="57">
        <v>3091</v>
      </c>
      <c r="Q15" s="1333">
        <f t="shared" si="9"/>
        <v>2.4278353244305897E-2</v>
      </c>
      <c r="R15" s="284">
        <f t="shared" si="6"/>
        <v>-0.44084659913169322</v>
      </c>
    </row>
    <row r="16" spans="1:18">
      <c r="A16" s="13" t="s">
        <v>1468</v>
      </c>
      <c r="B16" s="214">
        <v>97637</v>
      </c>
      <c r="C16" s="1333">
        <f t="shared" si="1"/>
        <v>0.87802315340140114</v>
      </c>
      <c r="D16" s="214">
        <v>107730</v>
      </c>
      <c r="E16" s="1333">
        <f t="shared" si="1"/>
        <v>0.93846499080438461</v>
      </c>
      <c r="F16" s="284">
        <f t="shared" si="2"/>
        <v>0.10337269682599834</v>
      </c>
      <c r="G16" s="214">
        <v>105444</v>
      </c>
      <c r="H16" s="1333">
        <f t="shared" si="0"/>
        <v>0.89810750443244891</v>
      </c>
      <c r="I16" s="284">
        <f t="shared" si="3"/>
        <v>-2.1219715956558062E-2</v>
      </c>
      <c r="J16" s="214">
        <v>106227</v>
      </c>
      <c r="K16" s="1333">
        <f t="shared" si="7"/>
        <v>0.86728258559564841</v>
      </c>
      <c r="L16" s="284">
        <f t="shared" si="4"/>
        <v>7.4257425742574254E-3</v>
      </c>
      <c r="M16" s="285">
        <v>101898</v>
      </c>
      <c r="N16" s="1333">
        <f t="shared" si="8"/>
        <v>0.81490849573576163</v>
      </c>
      <c r="O16" s="284">
        <f t="shared" si="5"/>
        <v>-4.0752351097178681E-2</v>
      </c>
      <c r="P16" s="57">
        <v>92507</v>
      </c>
      <c r="Q16" s="1333">
        <f t="shared" si="9"/>
        <v>0.72659903706599993</v>
      </c>
      <c r="R16" s="284">
        <f t="shared" si="6"/>
        <v>-9.216078823921961E-2</v>
      </c>
    </row>
    <row r="17" spans="1:18">
      <c r="A17" s="9" t="s">
        <v>892</v>
      </c>
      <c r="B17" s="289">
        <f>SUM(B10:B16)</f>
        <v>11120094</v>
      </c>
      <c r="C17" s="555">
        <f t="shared" si="1"/>
        <v>100</v>
      </c>
      <c r="D17" s="289">
        <f>SUM(D10:D16)</f>
        <v>11479384</v>
      </c>
      <c r="E17" s="290">
        <f t="shared" si="1"/>
        <v>100</v>
      </c>
      <c r="F17" s="291">
        <f t="shared" si="2"/>
        <v>3.2309978674640701E-2</v>
      </c>
      <c r="G17" s="289">
        <f>SUM(G10:G16)</f>
        <v>11740688</v>
      </c>
      <c r="H17" s="290">
        <f t="shared" si="0"/>
        <v>100</v>
      </c>
      <c r="I17" s="291">
        <f t="shared" si="3"/>
        <v>2.2762893897442581E-2</v>
      </c>
      <c r="J17" s="289">
        <f>SUM(J10:J16)</f>
        <v>12248257</v>
      </c>
      <c r="K17" s="290">
        <f t="shared" si="7"/>
        <v>100</v>
      </c>
      <c r="L17" s="291">
        <f t="shared" si="4"/>
        <v>4.3231623223443122E-2</v>
      </c>
      <c r="M17" s="289">
        <f>SUM(M10:M16)</f>
        <v>12504226</v>
      </c>
      <c r="N17" s="290">
        <f t="shared" si="8"/>
        <v>100</v>
      </c>
      <c r="O17" s="291">
        <f t="shared" si="5"/>
        <v>2.0898402115501005E-2</v>
      </c>
      <c r="P17" s="289">
        <f>SUM(P10:P16)</f>
        <v>12731506</v>
      </c>
      <c r="Q17" s="290">
        <f t="shared" si="9"/>
        <v>100</v>
      </c>
      <c r="R17" s="291">
        <f t="shared" si="6"/>
        <v>1.8176254971719163E-2</v>
      </c>
    </row>
    <row r="18" spans="1:18" ht="4.5" customHeight="1">
      <c r="A18" s="1304"/>
      <c r="B18" s="1304"/>
      <c r="C18" s="1337"/>
      <c r="D18" s="1304"/>
      <c r="E18" s="1304"/>
      <c r="F18" s="284"/>
      <c r="G18" s="37"/>
      <c r="H18" s="37"/>
      <c r="I18" s="1338"/>
      <c r="J18" s="1339"/>
      <c r="K18" s="1339"/>
      <c r="L18" s="284"/>
      <c r="M18" s="37"/>
      <c r="N18" s="1339"/>
      <c r="O18" s="284"/>
    </row>
    <row r="19" spans="1:18">
      <c r="A19" s="13" t="s">
        <v>1469</v>
      </c>
      <c r="B19" s="285">
        <f>+B12+B11+B10</f>
        <v>3818768</v>
      </c>
      <c r="C19" s="556">
        <f>100*B19/B$17</f>
        <v>34.34114855503919</v>
      </c>
      <c r="D19" s="1340">
        <f>+D12+D11+D10</f>
        <v>3939400</v>
      </c>
      <c r="E19" s="1341">
        <f>100*D19/D$17</f>
        <v>34.317172419704754</v>
      </c>
      <c r="F19" s="284">
        <f t="shared" si="2"/>
        <v>3.1589245536780448E-2</v>
      </c>
      <c r="G19" s="285">
        <f>+G12+G11+G10</f>
        <v>3963163</v>
      </c>
      <c r="H19" s="292">
        <f>100*G19/G$17</f>
        <v>33.755798638035522</v>
      </c>
      <c r="I19" s="1338">
        <f t="shared" si="3"/>
        <v>6.0321368736355793E-3</v>
      </c>
      <c r="J19" s="1340">
        <f>+J12+J11+J10</f>
        <v>3860964</v>
      </c>
      <c r="K19" s="1341">
        <f>100*J19/J$17</f>
        <v>31.522558679165535</v>
      </c>
      <c r="L19" s="284">
        <f t="shared" si="4"/>
        <v>-2.5787231057617363E-2</v>
      </c>
      <c r="M19" s="285">
        <f>+M12+M11+M10</f>
        <v>4295202</v>
      </c>
      <c r="N19" s="292">
        <f>100*M19/M$17</f>
        <v>34.350002951002324</v>
      </c>
      <c r="O19" s="1338">
        <f>(M19-J19)/J19</f>
        <v>0.1124688031279235</v>
      </c>
      <c r="P19" s="1340">
        <f>+P12+P11+P10</f>
        <v>4543228</v>
      </c>
      <c r="Q19" s="1341">
        <f>100*P19/P$17</f>
        <v>35.684922113691812</v>
      </c>
      <c r="R19" s="284">
        <f>(P19-M19)/M19</f>
        <v>5.7744897678851888E-2</v>
      </c>
    </row>
    <row r="20" spans="1:18">
      <c r="A20" s="13" t="s">
        <v>1470</v>
      </c>
      <c r="B20" s="293">
        <f>+B17-B19</f>
        <v>7301326</v>
      </c>
      <c r="C20" s="556">
        <f>100*B20/B$17</f>
        <v>65.658851444960803</v>
      </c>
      <c r="D20" s="293">
        <f>+D17-D19</f>
        <v>7539984</v>
      </c>
      <c r="E20" s="292">
        <f>100*D20/D$17</f>
        <v>65.682827580295253</v>
      </c>
      <c r="F20" s="1338">
        <f t="shared" si="2"/>
        <v>3.2686939331294067E-2</v>
      </c>
      <c r="G20" s="1342">
        <f>+G17-G19</f>
        <v>7777525</v>
      </c>
      <c r="H20" s="1341">
        <f>100*G20/G$17</f>
        <v>66.244201361964471</v>
      </c>
      <c r="I20" s="284">
        <f t="shared" si="3"/>
        <v>3.1504178258203203E-2</v>
      </c>
      <c r="J20" s="293">
        <f>+J17-J19</f>
        <v>8387293</v>
      </c>
      <c r="K20" s="292">
        <f>100*J20/J$17</f>
        <v>68.477441320834473</v>
      </c>
      <c r="L20" s="1338">
        <f t="shared" si="4"/>
        <v>7.8401290899097073E-2</v>
      </c>
      <c r="M20" s="1342">
        <f>+M17-M19</f>
        <v>8209024</v>
      </c>
      <c r="N20" s="1341">
        <f>100*M20/M$17</f>
        <v>65.649997048997676</v>
      </c>
      <c r="O20" s="284">
        <f>(M20-J20)/J20</f>
        <v>-2.125465272287495E-2</v>
      </c>
      <c r="P20" s="293">
        <f>+P17-P19</f>
        <v>8188278</v>
      </c>
      <c r="Q20" s="292">
        <f>100*P20/P$17</f>
        <v>64.315077886308188</v>
      </c>
      <c r="R20" s="1338">
        <f>(P20-M20)/M20</f>
        <v>-2.5272188265011773E-3</v>
      </c>
    </row>
    <row r="21" spans="1:18">
      <c r="A21" s="9" t="s">
        <v>1471</v>
      </c>
      <c r="B21" s="740">
        <f>+B19/B20</f>
        <v>0.52302390004226629</v>
      </c>
      <c r="C21" s="555">
        <f>SUM(C19:C20)</f>
        <v>100</v>
      </c>
      <c r="D21" s="740">
        <f>+D19/D20</f>
        <v>0.52246795218663589</v>
      </c>
      <c r="E21" s="290">
        <f>SUM(E19:E20)</f>
        <v>100</v>
      </c>
      <c r="F21" s="291">
        <f t="shared" si="2"/>
        <v>-1.062949237282415E-3</v>
      </c>
      <c r="G21" s="740">
        <f>+G19/G20</f>
        <v>0.50956608946933635</v>
      </c>
      <c r="H21" s="290">
        <f>SUM(H19:H20)</f>
        <v>100</v>
      </c>
      <c r="I21" s="291">
        <f t="shared" si="3"/>
        <v>-2.4694074848615286E-2</v>
      </c>
      <c r="J21" s="740">
        <f>+J19/J20</f>
        <v>0.46033493762528627</v>
      </c>
      <c r="K21" s="741">
        <f>SUM(K19:K20)</f>
        <v>100</v>
      </c>
      <c r="L21" s="291">
        <f t="shared" si="4"/>
        <v>-9.6613869842319275E-2</v>
      </c>
      <c r="M21" s="740">
        <f>+M19/M20</f>
        <v>0.5232293144714889</v>
      </c>
      <c r="N21" s="741">
        <f>SUM(N19:N20)</f>
        <v>100</v>
      </c>
      <c r="O21" s="291">
        <f>(M21-J21)/J21</f>
        <v>0.13662742430686156</v>
      </c>
      <c r="P21" s="740">
        <f>+P19/P20</f>
        <v>0.55484535332093021</v>
      </c>
      <c r="Q21" s="741">
        <f>SUM(Q19:Q20)</f>
        <v>100</v>
      </c>
      <c r="R21" s="291">
        <f>(P21-M21)/M21</f>
        <v>6.0424823256274351E-2</v>
      </c>
    </row>
    <row r="22" spans="1:18">
      <c r="A22" s="1240"/>
      <c r="B22" s="1240"/>
      <c r="C22" s="1240"/>
      <c r="D22" s="1240"/>
      <c r="E22" s="1240"/>
      <c r="F22" s="1304"/>
      <c r="G22" s="1240"/>
      <c r="H22" s="1240"/>
      <c r="I22" s="1240"/>
      <c r="J22" s="1304"/>
      <c r="K22" s="1304"/>
      <c r="L22" s="1304"/>
      <c r="M22" s="1304"/>
      <c r="N22" s="1304"/>
      <c r="O22" s="1304"/>
    </row>
    <row r="23" spans="1:18">
      <c r="A23" s="2091" t="s">
        <v>901</v>
      </c>
      <c r="B23" s="2091"/>
      <c r="C23" s="2091"/>
      <c r="D23" s="2091"/>
      <c r="E23" s="2091"/>
      <c r="F23" s="2091"/>
      <c r="G23" s="2091"/>
      <c r="H23" s="2091"/>
      <c r="I23" s="2091"/>
      <c r="J23" s="2091"/>
      <c r="K23" s="2091"/>
      <c r="L23" s="2091"/>
      <c r="M23" s="2091"/>
      <c r="N23" s="2091"/>
      <c r="O23" s="2091"/>
      <c r="P23" s="2091"/>
      <c r="Q23" s="2091"/>
      <c r="R23" s="2091"/>
    </row>
    <row r="24" spans="1:18">
      <c r="A24" s="312" t="s">
        <v>1213</v>
      </c>
      <c r="B24" s="312"/>
      <c r="C24" s="312"/>
      <c r="D24" s="312"/>
      <c r="E24" s="312"/>
      <c r="F24" s="312"/>
      <c r="G24" s="312"/>
      <c r="H24" s="312"/>
      <c r="I24" s="312"/>
      <c r="J24" s="312"/>
      <c r="K24" s="312"/>
      <c r="L24" s="312"/>
      <c r="M24" s="312"/>
      <c r="N24" s="312"/>
      <c r="O24" s="312"/>
      <c r="P24" s="312"/>
      <c r="Q24" s="312"/>
      <c r="R24" s="312"/>
    </row>
    <row r="26" spans="1:18" s="1343" customFormat="1">
      <c r="A26" s="2091" t="s">
        <v>558</v>
      </c>
      <c r="B26" s="2091"/>
      <c r="C26" s="2091"/>
      <c r="D26" s="2091"/>
      <c r="E26" s="2091"/>
      <c r="F26" s="2091"/>
      <c r="G26" s="2091"/>
      <c r="H26" s="2091"/>
      <c r="I26" s="2091"/>
      <c r="J26" s="2091"/>
      <c r="K26" s="2091"/>
      <c r="L26" s="2091"/>
      <c r="M26" s="2091"/>
      <c r="N26" s="2091"/>
      <c r="O26" s="2091"/>
      <c r="P26" s="2091"/>
      <c r="Q26" s="2091"/>
      <c r="R26" s="2091"/>
    </row>
    <row r="27" spans="1:18" s="1343" customFormat="1">
      <c r="A27" s="2092" t="s">
        <v>1212</v>
      </c>
      <c r="B27" s="2092"/>
      <c r="C27" s="2092"/>
      <c r="D27" s="2092"/>
      <c r="E27" s="2092"/>
      <c r="F27" s="2092"/>
      <c r="G27" s="2092"/>
      <c r="H27" s="2092"/>
      <c r="I27" s="2092"/>
      <c r="J27" s="2092"/>
      <c r="K27" s="2092"/>
      <c r="L27" s="2092"/>
      <c r="M27" s="2092"/>
      <c r="N27" s="2092"/>
      <c r="O27" s="2092"/>
    </row>
  </sheetData>
  <mergeCells count="9">
    <mergeCell ref="A26:R26"/>
    <mergeCell ref="A27:O27"/>
    <mergeCell ref="A23:R23"/>
    <mergeCell ref="A1:R1"/>
    <mergeCell ref="A5:R5"/>
    <mergeCell ref="B7:R7"/>
    <mergeCell ref="A2:R2"/>
    <mergeCell ref="A3:R3"/>
    <mergeCell ref="A4:R4"/>
  </mergeCells>
  <phoneticPr fontId="74" type="noConversion"/>
  <hyperlinks>
    <hyperlink ref="A17" location="INDICE!C3" display="Volver al Indice"/>
    <hyperlink ref="A1:R1" location="'Seccion C'!B4" display="TABLA C04"/>
  </hyperlinks>
  <pageMargins left="0.39370078740157483" right="0.19685039370078741" top="2.0866141732283467" bottom="0.74803149606299213" header="0.31496062992125984" footer="0.31496062992125984"/>
  <pageSetup paperSize="144" scale="80" orientation="landscape" horizontalDpi="300" verticalDpi="300" r:id="rId1"/>
</worksheet>
</file>

<file path=xl/worksheets/sheet17.xml><?xml version="1.0" encoding="utf-8"?>
<worksheet xmlns="http://schemas.openxmlformats.org/spreadsheetml/2006/main" xmlns:r="http://schemas.openxmlformats.org/officeDocument/2006/relationships">
  <sheetPr>
    <tabColor rgb="FF008080"/>
  </sheetPr>
  <dimension ref="A1:M26"/>
  <sheetViews>
    <sheetView workbookViewId="0">
      <selection sqref="A1:IV65536"/>
    </sheetView>
  </sheetViews>
  <sheetFormatPr baseColWidth="10" defaultColWidth="11.42578125" defaultRowHeight="14.25"/>
  <cols>
    <col min="1" max="1" width="29.42578125" style="1188" customWidth="1"/>
    <col min="2" max="5" width="13.7109375" style="1188" bestFit="1" customWidth="1"/>
    <col min="6" max="6" width="3.7109375" style="1188" customWidth="1"/>
    <col min="7" max="9" width="11.42578125" style="1188"/>
    <col min="10" max="10" width="15.140625" style="1188" bestFit="1" customWidth="1"/>
    <col min="11" max="11" width="11.42578125" style="1188"/>
    <col min="12" max="13" width="13.140625" style="1188" bestFit="1" customWidth="1"/>
    <col min="14" max="16384" width="11.42578125" style="1188"/>
  </cols>
  <sheetData>
    <row r="1" spans="1:13">
      <c r="A1" s="2099" t="s">
        <v>46</v>
      </c>
      <c r="B1" s="2099"/>
      <c r="C1" s="2099"/>
      <c r="D1" s="2099"/>
      <c r="E1" s="2099"/>
    </row>
    <row r="2" spans="1:13">
      <c r="A2" s="2042" t="s">
        <v>47</v>
      </c>
      <c r="B2" s="2042"/>
      <c r="C2" s="2042"/>
      <c r="D2" s="2042"/>
      <c r="E2" s="2042"/>
    </row>
    <row r="3" spans="1:13">
      <c r="A3" s="2100" t="s">
        <v>316</v>
      </c>
      <c r="B3" s="2100"/>
      <c r="C3" s="2100"/>
      <c r="D3" s="2100"/>
      <c r="E3" s="2100"/>
    </row>
    <row r="4" spans="1:13">
      <c r="A4" s="2059" t="s">
        <v>48</v>
      </c>
      <c r="B4" s="2059"/>
      <c r="C4" s="2059"/>
      <c r="D4" s="2059"/>
      <c r="E4" s="2059"/>
    </row>
    <row r="5" spans="1:13" ht="7.5" customHeight="1" thickBot="1">
      <c r="A5" s="1249"/>
      <c r="B5" s="1249"/>
      <c r="C5" s="1249"/>
      <c r="D5" s="1249"/>
      <c r="E5" s="1249"/>
    </row>
    <row r="6" spans="1:13">
      <c r="A6" s="2095" t="s">
        <v>49</v>
      </c>
      <c r="B6" s="2044">
        <v>2009</v>
      </c>
      <c r="C6" s="2098"/>
      <c r="D6" s="2044">
        <v>2010</v>
      </c>
      <c r="E6" s="2045"/>
      <c r="L6" s="1292"/>
      <c r="M6" s="1292"/>
    </row>
    <row r="7" spans="1:13">
      <c r="A7" s="2096"/>
      <c r="B7" s="742" t="s">
        <v>50</v>
      </c>
      <c r="C7" s="254" t="s">
        <v>51</v>
      </c>
      <c r="D7" s="742" t="s">
        <v>50</v>
      </c>
      <c r="E7" s="254" t="s">
        <v>51</v>
      </c>
      <c r="L7" s="1344"/>
      <c r="M7" s="1344"/>
    </row>
    <row r="8" spans="1:13">
      <c r="A8" s="2097"/>
      <c r="B8" s="283" t="s">
        <v>817</v>
      </c>
      <c r="C8" s="283" t="s">
        <v>817</v>
      </c>
      <c r="D8" s="283" t="s">
        <v>817</v>
      </c>
      <c r="E8" s="283" t="s">
        <v>817</v>
      </c>
      <c r="L8" s="1344"/>
      <c r="M8" s="1344"/>
    </row>
    <row r="9" spans="1:13">
      <c r="A9" s="1189" t="s">
        <v>52</v>
      </c>
      <c r="B9" s="255">
        <v>2829997</v>
      </c>
      <c r="C9" s="255">
        <v>3424035</v>
      </c>
      <c r="D9" s="255">
        <v>3348001</v>
      </c>
      <c r="E9" s="255">
        <v>3625988</v>
      </c>
      <c r="L9" s="1344"/>
      <c r="M9" s="1344"/>
    </row>
    <row r="10" spans="1:13">
      <c r="A10" s="1189" t="s">
        <v>53</v>
      </c>
      <c r="B10" s="255">
        <v>126172</v>
      </c>
      <c r="C10" s="255">
        <v>147269</v>
      </c>
      <c r="D10" s="255">
        <v>146249</v>
      </c>
      <c r="E10" s="255">
        <v>157138</v>
      </c>
      <c r="L10" s="1344"/>
      <c r="M10" s="1344"/>
    </row>
    <row r="11" spans="1:13">
      <c r="A11" s="1189" t="s">
        <v>54</v>
      </c>
      <c r="B11" s="255">
        <v>78735</v>
      </c>
      <c r="C11" s="255">
        <v>102250</v>
      </c>
      <c r="D11" s="255">
        <v>102968</v>
      </c>
      <c r="E11" s="255">
        <v>41022</v>
      </c>
      <c r="L11" s="1344"/>
      <c r="M11" s="1344"/>
    </row>
    <row r="12" spans="1:13">
      <c r="A12" s="1189" t="s">
        <v>55</v>
      </c>
      <c r="B12" s="255">
        <v>1249509</v>
      </c>
      <c r="C12" s="255">
        <v>1318160</v>
      </c>
      <c r="D12" s="255">
        <v>1356823</v>
      </c>
      <c r="E12" s="255">
        <v>1365388</v>
      </c>
      <c r="L12" s="1344"/>
      <c r="M12" s="1344"/>
    </row>
    <row r="13" spans="1:13">
      <c r="A13" s="1189" t="s">
        <v>56</v>
      </c>
      <c r="B13" s="255">
        <v>3030</v>
      </c>
      <c r="C13" s="255">
        <v>3178</v>
      </c>
      <c r="D13" s="255">
        <v>2768</v>
      </c>
      <c r="E13" s="255">
        <v>1310</v>
      </c>
      <c r="L13" s="1344"/>
      <c r="M13" s="1344"/>
    </row>
    <row r="14" spans="1:13">
      <c r="A14" s="65" t="s">
        <v>598</v>
      </c>
      <c r="B14" s="769">
        <f>SUM(B9:B13)</f>
        <v>4287443</v>
      </c>
      <c r="C14" s="769">
        <f>SUM(C9:C13)</f>
        <v>4994892</v>
      </c>
      <c r="D14" s="769">
        <f>SUM(D9:D13)</f>
        <v>4956809</v>
      </c>
      <c r="E14" s="769">
        <f>SUM(E9:E13)</f>
        <v>5190846</v>
      </c>
      <c r="L14" s="1344"/>
      <c r="M14" s="1344"/>
    </row>
    <row r="15" spans="1:13" ht="9" customHeight="1">
      <c r="L15" s="1344"/>
      <c r="M15" s="1344"/>
    </row>
    <row r="16" spans="1:13">
      <c r="A16" s="105" t="s">
        <v>474</v>
      </c>
      <c r="L16" s="1344"/>
      <c r="M16" s="1344"/>
    </row>
    <row r="17" spans="1:13">
      <c r="A17" s="523" t="s">
        <v>57</v>
      </c>
      <c r="C17" s="1304"/>
      <c r="D17" s="1304"/>
      <c r="L17" s="1344"/>
      <c r="M17" s="1344"/>
    </row>
    <row r="18" spans="1:13">
      <c r="C18" s="1304"/>
      <c r="D18" s="1304"/>
      <c r="L18" s="1344"/>
      <c r="M18" s="1344"/>
    </row>
    <row r="19" spans="1:13">
      <c r="A19" s="105" t="s">
        <v>558</v>
      </c>
      <c r="C19" s="1304"/>
      <c r="D19" s="1304"/>
    </row>
    <row r="20" spans="1:13">
      <c r="A20" s="110" t="s">
        <v>833</v>
      </c>
      <c r="C20" s="1304"/>
      <c r="D20" s="1304"/>
    </row>
    <row r="21" spans="1:13">
      <c r="A21" s="94" t="s">
        <v>1214</v>
      </c>
      <c r="C21" s="1304"/>
      <c r="D21" s="1304"/>
    </row>
    <row r="22" spans="1:13">
      <c r="C22" s="1189"/>
      <c r="D22" s="1189"/>
    </row>
    <row r="24" spans="1:13">
      <c r="C24" s="1345"/>
      <c r="D24" s="1189"/>
      <c r="E24" s="1346"/>
    </row>
    <row r="25" spans="1:13">
      <c r="C25" s="1346"/>
      <c r="E25" s="1346"/>
    </row>
    <row r="26" spans="1:13">
      <c r="C26" s="1346"/>
      <c r="E26" s="1346"/>
    </row>
  </sheetData>
  <mergeCells count="7">
    <mergeCell ref="A6:A8"/>
    <mergeCell ref="B6:C6"/>
    <mergeCell ref="D6:E6"/>
    <mergeCell ref="A1:E1"/>
    <mergeCell ref="A2:E2"/>
    <mergeCell ref="A3:E3"/>
    <mergeCell ref="A4:E4"/>
  </mergeCells>
  <phoneticPr fontId="74" type="noConversion"/>
  <hyperlinks>
    <hyperlink ref="A1:E1" location="'Seccion C'!B4" display="TABLA C05"/>
  </hyperlinks>
  <pageMargins left="1.19" right="0.70866141732283472" top="2.9133858267716537" bottom="0.74803149606299213" header="0.31" footer="0.31496062992125984"/>
  <pageSetup paperSize="144" scale="90" orientation="portrait" horizontalDpi="300" verticalDpi="300" r:id="rId1"/>
</worksheet>
</file>

<file path=xl/worksheets/sheet18.xml><?xml version="1.0" encoding="utf-8"?>
<worksheet xmlns="http://schemas.openxmlformats.org/spreadsheetml/2006/main" xmlns:r="http://schemas.openxmlformats.org/officeDocument/2006/relationships">
  <sheetPr>
    <tabColor rgb="FF008080"/>
  </sheetPr>
  <dimension ref="A1:K33"/>
  <sheetViews>
    <sheetView topLeftCell="A6" zoomScale="95" zoomScaleNormal="95" workbookViewId="0">
      <selection activeCell="A6" sqref="A1:IV65536"/>
    </sheetView>
  </sheetViews>
  <sheetFormatPr baseColWidth="10" defaultColWidth="16" defaultRowHeight="15"/>
  <cols>
    <col min="1" max="16384" width="16" style="1347"/>
  </cols>
  <sheetData>
    <row r="1" spans="1:6">
      <c r="A1" s="2102" t="s">
        <v>58</v>
      </c>
      <c r="B1" s="2102"/>
      <c r="C1" s="2102"/>
      <c r="D1" s="2102"/>
      <c r="E1" s="2102"/>
      <c r="F1" s="2102"/>
    </row>
    <row r="2" spans="1:6">
      <c r="A2" s="2081" t="s">
        <v>59</v>
      </c>
      <c r="B2" s="2081"/>
      <c r="C2" s="2081"/>
      <c r="D2" s="2081"/>
      <c r="E2" s="2081"/>
      <c r="F2" s="2081"/>
    </row>
    <row r="3" spans="1:6">
      <c r="A3" s="2103" t="s">
        <v>665</v>
      </c>
      <c r="B3" s="2103"/>
      <c r="C3" s="2103"/>
      <c r="D3" s="2103"/>
      <c r="E3" s="2103"/>
      <c r="F3" s="2103"/>
    </row>
    <row r="4" spans="1:6">
      <c r="A4" s="2104" t="s">
        <v>48</v>
      </c>
      <c r="B4" s="2104"/>
      <c r="C4" s="2104"/>
      <c r="D4" s="2104"/>
      <c r="E4" s="2104"/>
      <c r="F4" s="2104"/>
    </row>
    <row r="5" spans="1:6" ht="15.75" thickBot="1">
      <c r="A5" s="1348"/>
      <c r="B5" s="1348"/>
      <c r="C5" s="1349"/>
      <c r="D5" s="1349"/>
      <c r="E5" s="1349"/>
      <c r="F5" s="1349"/>
    </row>
    <row r="6" spans="1:6">
      <c r="A6" s="2105" t="s">
        <v>2432</v>
      </c>
      <c r="B6" s="2105"/>
      <c r="C6" s="2107">
        <v>2009</v>
      </c>
      <c r="D6" s="2105"/>
      <c r="E6" s="2107">
        <v>2010</v>
      </c>
      <c r="F6" s="2105"/>
    </row>
    <row r="7" spans="1:6">
      <c r="A7" s="2087"/>
      <c r="B7" s="2087"/>
      <c r="C7" s="1350" t="s">
        <v>50</v>
      </c>
      <c r="D7" s="1351" t="s">
        <v>51</v>
      </c>
      <c r="E7" s="1350" t="s">
        <v>50</v>
      </c>
      <c r="F7" s="1351" t="s">
        <v>51</v>
      </c>
    </row>
    <row r="8" spans="1:6" ht="13.5" customHeight="1">
      <c r="A8" s="2106"/>
      <c r="B8" s="2106"/>
      <c r="C8" s="1275" t="s">
        <v>817</v>
      </c>
      <c r="D8" s="1275" t="s">
        <v>817</v>
      </c>
      <c r="E8" s="1275" t="s">
        <v>817</v>
      </c>
      <c r="F8" s="1275" t="s">
        <v>817</v>
      </c>
    </row>
    <row r="9" spans="1:6" ht="5.25" customHeight="1">
      <c r="A9" s="1352"/>
      <c r="B9" s="1352"/>
      <c r="C9" s="1310"/>
      <c r="D9" s="1310"/>
      <c r="E9" s="1310"/>
      <c r="F9" s="1310"/>
    </row>
    <row r="10" spans="1:6">
      <c r="A10" s="1353" t="s">
        <v>62</v>
      </c>
      <c r="B10" s="1188" t="s">
        <v>202</v>
      </c>
      <c r="C10" s="1354">
        <v>266</v>
      </c>
      <c r="D10" s="1354">
        <v>402</v>
      </c>
      <c r="E10" s="1354">
        <v>401</v>
      </c>
      <c r="F10" s="1354">
        <v>476</v>
      </c>
    </row>
    <row r="11" spans="1:6">
      <c r="A11" s="1310" t="s">
        <v>540</v>
      </c>
      <c r="B11" s="1188" t="s">
        <v>572</v>
      </c>
      <c r="C11" s="1354">
        <v>121097</v>
      </c>
      <c r="D11" s="1354">
        <v>139915</v>
      </c>
      <c r="E11" s="1354">
        <v>140475</v>
      </c>
      <c r="F11" s="1354">
        <v>144327</v>
      </c>
    </row>
    <row r="12" spans="1:6">
      <c r="A12" s="1310" t="s">
        <v>765</v>
      </c>
      <c r="B12" s="1188" t="s">
        <v>203</v>
      </c>
      <c r="C12" s="1354">
        <v>132989</v>
      </c>
      <c r="D12" s="1354">
        <v>155383</v>
      </c>
      <c r="E12" s="1354">
        <v>156099</v>
      </c>
      <c r="F12" s="1354">
        <v>158909</v>
      </c>
    </row>
    <row r="13" spans="1:6">
      <c r="A13" s="1310" t="s">
        <v>767</v>
      </c>
      <c r="B13" s="1188" t="s">
        <v>574</v>
      </c>
      <c r="C13" s="1354">
        <v>77359</v>
      </c>
      <c r="D13" s="1354">
        <v>91599</v>
      </c>
      <c r="E13" s="1354">
        <v>90320</v>
      </c>
      <c r="F13" s="1354">
        <v>95509</v>
      </c>
    </row>
    <row r="14" spans="1:6">
      <c r="A14" s="1310" t="s">
        <v>769</v>
      </c>
      <c r="B14" s="1188" t="s">
        <v>575</v>
      </c>
      <c r="C14" s="1354">
        <v>185245</v>
      </c>
      <c r="D14" s="1354">
        <v>217097</v>
      </c>
      <c r="E14" s="1354">
        <v>213048</v>
      </c>
      <c r="F14" s="1354">
        <v>224671</v>
      </c>
    </row>
    <row r="15" spans="1:6">
      <c r="A15" s="1310" t="s">
        <v>771</v>
      </c>
      <c r="B15" s="1188" t="s">
        <v>204</v>
      </c>
      <c r="C15" s="1354">
        <v>488667</v>
      </c>
      <c r="D15" s="1354">
        <v>562838</v>
      </c>
      <c r="E15" s="1354">
        <v>556622</v>
      </c>
      <c r="F15" s="1354">
        <v>579826</v>
      </c>
    </row>
    <row r="16" spans="1:6">
      <c r="A16" s="1310" t="s">
        <v>773</v>
      </c>
      <c r="B16" s="1188" t="s">
        <v>205</v>
      </c>
      <c r="C16" s="1354">
        <v>239209</v>
      </c>
      <c r="D16" s="1354">
        <v>295410</v>
      </c>
      <c r="E16" s="1354">
        <v>276648</v>
      </c>
      <c r="F16" s="1354">
        <v>305106</v>
      </c>
    </row>
    <row r="17" spans="1:11">
      <c r="A17" s="1310" t="s">
        <v>775</v>
      </c>
      <c r="B17" s="1188" t="s">
        <v>580</v>
      </c>
      <c r="C17" s="1354">
        <v>254442</v>
      </c>
      <c r="D17" s="1354">
        <v>308055</v>
      </c>
      <c r="E17" s="1354">
        <v>292196</v>
      </c>
      <c r="F17" s="1354">
        <v>316217</v>
      </c>
    </row>
    <row r="18" spans="1:11">
      <c r="A18" s="1310" t="s">
        <v>777</v>
      </c>
      <c r="B18" s="1188" t="s">
        <v>584</v>
      </c>
      <c r="C18" s="1354">
        <v>530338</v>
      </c>
      <c r="D18" s="1354">
        <v>612476</v>
      </c>
      <c r="E18" s="1354">
        <v>610958</v>
      </c>
      <c r="F18" s="1354">
        <v>640374</v>
      </c>
    </row>
    <row r="19" spans="1:11">
      <c r="A19" s="1310" t="s">
        <v>779</v>
      </c>
      <c r="B19" s="1188" t="s">
        <v>206</v>
      </c>
      <c r="C19" s="1354">
        <v>192760</v>
      </c>
      <c r="D19" s="1354">
        <v>230058</v>
      </c>
      <c r="E19" s="1354">
        <v>223633</v>
      </c>
      <c r="F19" s="1354">
        <v>239830</v>
      </c>
    </row>
    <row r="20" spans="1:11">
      <c r="A20" s="1310" t="s">
        <v>781</v>
      </c>
      <c r="B20" s="1188" t="s">
        <v>207</v>
      </c>
      <c r="C20" s="1354">
        <v>268398</v>
      </c>
      <c r="D20" s="1354">
        <v>309494</v>
      </c>
      <c r="E20" s="1354">
        <v>308609</v>
      </c>
      <c r="F20" s="1354">
        <v>329236</v>
      </c>
    </row>
    <row r="21" spans="1:11">
      <c r="A21" s="1353" t="s">
        <v>61</v>
      </c>
      <c r="B21" s="1188" t="s">
        <v>208</v>
      </c>
      <c r="C21" s="1354">
        <v>1124</v>
      </c>
      <c r="D21" s="1354">
        <v>1784</v>
      </c>
      <c r="E21" s="1354">
        <v>1772</v>
      </c>
      <c r="F21" s="1354">
        <v>2337</v>
      </c>
    </row>
    <row r="22" spans="1:11">
      <c r="A22" s="1310" t="s">
        <v>783</v>
      </c>
      <c r="B22" s="1188" t="s">
        <v>209</v>
      </c>
      <c r="C22" s="1354">
        <v>22611</v>
      </c>
      <c r="D22" s="1354">
        <v>27849</v>
      </c>
      <c r="E22" s="1354">
        <v>26824</v>
      </c>
      <c r="F22" s="1354">
        <v>28425</v>
      </c>
    </row>
    <row r="23" spans="1:11">
      <c r="A23" s="1310" t="s">
        <v>785</v>
      </c>
      <c r="B23" s="1188" t="s">
        <v>210</v>
      </c>
      <c r="C23" s="1354">
        <v>47960</v>
      </c>
      <c r="D23" s="1354">
        <v>55013</v>
      </c>
      <c r="E23" s="1354">
        <v>54827</v>
      </c>
      <c r="F23" s="1354">
        <v>56109</v>
      </c>
    </row>
    <row r="24" spans="1:11">
      <c r="A24" s="1310" t="s">
        <v>60</v>
      </c>
      <c r="B24" s="1188" t="s">
        <v>211</v>
      </c>
      <c r="C24" s="1354">
        <v>1724978</v>
      </c>
      <c r="D24" s="1354">
        <v>1987519</v>
      </c>
      <c r="E24" s="1354">
        <v>2004377</v>
      </c>
      <c r="F24" s="1354">
        <v>2069494</v>
      </c>
    </row>
    <row r="25" spans="1:11" ht="4.5" customHeight="1">
      <c r="A25" s="1355"/>
      <c r="B25" s="1356"/>
      <c r="C25" s="1272"/>
      <c r="D25" s="1272"/>
      <c r="E25" s="1272"/>
      <c r="F25" s="1272"/>
    </row>
    <row r="26" spans="1:11">
      <c r="A26" s="2101" t="s">
        <v>711</v>
      </c>
      <c r="B26" s="2101"/>
      <c r="C26" s="1357">
        <v>4287443</v>
      </c>
      <c r="D26" s="1357">
        <v>4994892</v>
      </c>
      <c r="E26" s="1357">
        <v>4956809</v>
      </c>
      <c r="F26" s="1357">
        <v>5190846</v>
      </c>
      <c r="H26" s="1358"/>
      <c r="I26" s="1358"/>
      <c r="J26" s="1358"/>
      <c r="K26" s="1358"/>
    </row>
    <row r="27" spans="1:11">
      <c r="A27" s="1359"/>
      <c r="B27" s="1359"/>
      <c r="C27" s="1272"/>
      <c r="D27" s="1272"/>
      <c r="E27" s="1272"/>
      <c r="F27" s="1272"/>
    </row>
    <row r="28" spans="1:11">
      <c r="A28" s="1360" t="s">
        <v>474</v>
      </c>
    </row>
    <row r="29" spans="1:11">
      <c r="A29" s="1347" t="s">
        <v>63</v>
      </c>
    </row>
    <row r="31" spans="1:11">
      <c r="A31" s="1360" t="s">
        <v>558</v>
      </c>
      <c r="B31" s="1360"/>
    </row>
    <row r="32" spans="1:11" s="1362" customFormat="1">
      <c r="A32" s="1361" t="s">
        <v>833</v>
      </c>
      <c r="B32" s="1361"/>
    </row>
    <row r="33" spans="1:2">
      <c r="A33" s="1349" t="s">
        <v>1214</v>
      </c>
      <c r="B33" s="1349"/>
    </row>
  </sheetData>
  <mergeCells count="8">
    <mergeCell ref="A26:B26"/>
    <mergeCell ref="A1:F1"/>
    <mergeCell ref="A2:F2"/>
    <mergeCell ref="A3:F3"/>
    <mergeCell ref="A4:F4"/>
    <mergeCell ref="A6:B8"/>
    <mergeCell ref="C6:D6"/>
    <mergeCell ref="E6:F6"/>
  </mergeCells>
  <phoneticPr fontId="74" type="noConversion"/>
  <hyperlinks>
    <hyperlink ref="A1:F1" location="'Seccion C'!B4" display="TABLA C06"/>
  </hyperlinks>
  <pageMargins left="1.2" right="0.70866141732283472" top="2.3622047244094491" bottom="0.74803149606299213" header="0.31496062992125984" footer="0.31496062992125984"/>
  <pageSetup paperSize="144" scale="85" orientation="portrait" horizontalDpi="300" verticalDpi="300" r:id="rId1"/>
</worksheet>
</file>

<file path=xl/worksheets/sheet19.xml><?xml version="1.0" encoding="utf-8"?>
<worksheet xmlns="http://schemas.openxmlformats.org/spreadsheetml/2006/main" xmlns:r="http://schemas.openxmlformats.org/officeDocument/2006/relationships">
  <sheetPr>
    <tabColor rgb="FF008080"/>
  </sheetPr>
  <dimension ref="A1:J33"/>
  <sheetViews>
    <sheetView topLeftCell="A31" zoomScale="89" zoomScaleNormal="89" workbookViewId="0">
      <selection activeCell="C39" sqref="C39"/>
    </sheetView>
  </sheetViews>
  <sheetFormatPr baseColWidth="10" defaultColWidth="15.7109375" defaultRowHeight="14.25"/>
  <cols>
    <col min="1" max="16384" width="15.7109375" style="1188"/>
  </cols>
  <sheetData>
    <row r="1" spans="1:6">
      <c r="A1" s="2099" t="s">
        <v>64</v>
      </c>
      <c r="B1" s="2099"/>
      <c r="C1" s="2099"/>
      <c r="D1" s="2099"/>
      <c r="E1" s="2099"/>
    </row>
    <row r="2" spans="1:6" ht="15">
      <c r="A2" s="2081" t="s">
        <v>65</v>
      </c>
      <c r="B2" s="2081"/>
      <c r="C2" s="2081"/>
      <c r="D2" s="2081"/>
      <c r="E2" s="2081"/>
    </row>
    <row r="3" spans="1:6" ht="15">
      <c r="A3" s="2103" t="s">
        <v>630</v>
      </c>
      <c r="B3" s="2103"/>
      <c r="C3" s="2103"/>
      <c r="D3" s="2103"/>
      <c r="E3" s="2103"/>
    </row>
    <row r="4" spans="1:6">
      <c r="A4" s="2059" t="s">
        <v>66</v>
      </c>
      <c r="B4" s="2059"/>
      <c r="C4" s="2059"/>
      <c r="D4" s="2059"/>
      <c r="E4" s="2059"/>
    </row>
    <row r="5" spans="1:6" ht="15" thickBot="1">
      <c r="A5" s="1249"/>
    </row>
    <row r="6" spans="1:6" ht="15">
      <c r="A6" s="2108" t="s">
        <v>2433</v>
      </c>
      <c r="B6" s="2107">
        <v>2009</v>
      </c>
      <c r="C6" s="2105"/>
      <c r="D6" s="2107">
        <v>2010</v>
      </c>
      <c r="E6" s="2105"/>
    </row>
    <row r="7" spans="1:6" ht="15">
      <c r="A7" s="2109"/>
      <c r="B7" s="1350" t="s">
        <v>50</v>
      </c>
      <c r="C7" s="1351" t="s">
        <v>51</v>
      </c>
      <c r="D7" s="1350" t="s">
        <v>50</v>
      </c>
      <c r="E7" s="1351" t="s">
        <v>51</v>
      </c>
    </row>
    <row r="8" spans="1:6" ht="15">
      <c r="A8" s="2110"/>
      <c r="B8" s="1313" t="s">
        <v>817</v>
      </c>
      <c r="C8" s="1313" t="s">
        <v>817</v>
      </c>
      <c r="D8" s="1313" t="s">
        <v>817</v>
      </c>
      <c r="E8" s="1313" t="s">
        <v>817</v>
      </c>
    </row>
    <row r="9" spans="1:6">
      <c r="A9" s="1188" t="s">
        <v>67</v>
      </c>
      <c r="B9" s="1364">
        <v>377796</v>
      </c>
      <c r="C9" s="1364">
        <v>502080</v>
      </c>
      <c r="D9" s="1364">
        <v>484620</v>
      </c>
      <c r="E9" s="1364">
        <v>528366</v>
      </c>
      <c r="F9" s="1364"/>
    </row>
    <row r="10" spans="1:6">
      <c r="A10" s="1349" t="s">
        <v>68</v>
      </c>
      <c r="B10" s="1364">
        <v>979817</v>
      </c>
      <c r="C10" s="1364">
        <v>1037294</v>
      </c>
      <c r="D10" s="1364">
        <v>962619</v>
      </c>
      <c r="E10" s="1364">
        <v>811068</v>
      </c>
      <c r="F10" s="1364"/>
    </row>
    <row r="11" spans="1:6">
      <c r="A11" s="1349" t="s">
        <v>69</v>
      </c>
      <c r="B11" s="1364">
        <v>809788</v>
      </c>
      <c r="C11" s="1364">
        <v>704690</v>
      </c>
      <c r="D11" s="1364">
        <v>788777</v>
      </c>
      <c r="E11" s="1364">
        <v>799290</v>
      </c>
      <c r="F11" s="1364"/>
    </row>
    <row r="12" spans="1:6">
      <c r="A12" s="1349" t="s">
        <v>70</v>
      </c>
      <c r="B12" s="1364">
        <v>511654</v>
      </c>
      <c r="C12" s="1364">
        <v>700890</v>
      </c>
      <c r="D12" s="1364">
        <v>756185</v>
      </c>
      <c r="E12" s="1364">
        <v>703906</v>
      </c>
      <c r="F12" s="1364"/>
    </row>
    <row r="13" spans="1:6">
      <c r="A13" s="1349" t="s">
        <v>71</v>
      </c>
      <c r="B13" s="1364">
        <v>354157</v>
      </c>
      <c r="C13" s="1364">
        <v>408757</v>
      </c>
      <c r="D13" s="1364">
        <v>421514</v>
      </c>
      <c r="E13" s="1364">
        <v>432682</v>
      </c>
      <c r="F13" s="1364"/>
    </row>
    <row r="14" spans="1:6">
      <c r="A14" s="1349" t="s">
        <v>72</v>
      </c>
      <c r="B14" s="1364">
        <v>272320</v>
      </c>
      <c r="C14" s="1364">
        <v>319760</v>
      </c>
      <c r="D14" s="1364">
        <v>317356</v>
      </c>
      <c r="E14" s="1364">
        <v>345957</v>
      </c>
      <c r="F14" s="1364"/>
    </row>
    <row r="15" spans="1:6">
      <c r="A15" s="1349" t="s">
        <v>73</v>
      </c>
      <c r="B15" s="1364">
        <v>209780</v>
      </c>
      <c r="C15" s="1364">
        <v>249505</v>
      </c>
      <c r="D15" s="1364">
        <v>248609</v>
      </c>
      <c r="E15" s="1364">
        <v>283709</v>
      </c>
      <c r="F15" s="1364"/>
    </row>
    <row r="16" spans="1:6">
      <c r="A16" s="1349" t="s">
        <v>74</v>
      </c>
      <c r="B16" s="1364">
        <v>156586</v>
      </c>
      <c r="C16" s="1364">
        <v>194361</v>
      </c>
      <c r="D16" s="1364">
        <v>191648</v>
      </c>
      <c r="E16" s="1364">
        <v>222676</v>
      </c>
      <c r="F16" s="1364"/>
    </row>
    <row r="17" spans="1:10">
      <c r="A17" s="1349" t="s">
        <v>75</v>
      </c>
      <c r="B17" s="1364">
        <v>120716</v>
      </c>
      <c r="C17" s="1364">
        <v>153832</v>
      </c>
      <c r="D17" s="1364">
        <v>145476</v>
      </c>
      <c r="E17" s="1364">
        <v>177869</v>
      </c>
      <c r="F17" s="1364"/>
    </row>
    <row r="18" spans="1:10">
      <c r="A18" s="1349" t="s">
        <v>76</v>
      </c>
      <c r="B18" s="1364">
        <v>96955</v>
      </c>
      <c r="C18" s="1364">
        <v>125393</v>
      </c>
      <c r="D18" s="1364">
        <v>118379</v>
      </c>
      <c r="E18" s="1364">
        <v>145151</v>
      </c>
      <c r="F18" s="1364"/>
    </row>
    <row r="19" spans="1:10">
      <c r="A19" s="1349" t="s">
        <v>77</v>
      </c>
      <c r="B19" s="1364">
        <v>76706</v>
      </c>
      <c r="C19" s="1364">
        <v>105327</v>
      </c>
      <c r="D19" s="1364">
        <v>96823</v>
      </c>
      <c r="E19" s="1364">
        <v>118682</v>
      </c>
      <c r="F19" s="1364"/>
    </row>
    <row r="20" spans="1:10">
      <c r="A20" s="1349" t="s">
        <v>78</v>
      </c>
      <c r="B20" s="1364">
        <v>62476</v>
      </c>
      <c r="C20" s="1364">
        <v>85019</v>
      </c>
      <c r="D20" s="1364">
        <v>78056</v>
      </c>
      <c r="E20" s="1364">
        <v>99529</v>
      </c>
      <c r="F20" s="1364"/>
    </row>
    <row r="21" spans="1:10">
      <c r="A21" s="1349" t="s">
        <v>79</v>
      </c>
      <c r="B21" s="1364">
        <v>47696</v>
      </c>
      <c r="C21" s="1364">
        <v>68768</v>
      </c>
      <c r="D21" s="1364">
        <v>61362</v>
      </c>
      <c r="E21" s="1364">
        <v>83329</v>
      </c>
      <c r="F21" s="1364"/>
    </row>
    <row r="22" spans="1:10">
      <c r="A22" s="1349" t="s">
        <v>80</v>
      </c>
      <c r="B22" s="1364">
        <v>35779</v>
      </c>
      <c r="C22" s="1364">
        <v>55310</v>
      </c>
      <c r="D22" s="1364">
        <v>47986</v>
      </c>
      <c r="E22" s="1364">
        <v>69221</v>
      </c>
      <c r="F22" s="1364"/>
    </row>
    <row r="23" spans="1:10">
      <c r="A23" s="1349" t="s">
        <v>81</v>
      </c>
      <c r="B23" s="1364">
        <v>31006</v>
      </c>
      <c r="C23" s="1364">
        <v>44720</v>
      </c>
      <c r="D23" s="1364">
        <v>39746</v>
      </c>
      <c r="E23" s="1364">
        <v>55551</v>
      </c>
      <c r="F23" s="1364"/>
    </row>
    <row r="24" spans="1:10">
      <c r="A24" s="1349" t="s">
        <v>82</v>
      </c>
      <c r="B24" s="1365">
        <v>44125</v>
      </c>
      <c r="C24" s="1365">
        <v>67208</v>
      </c>
      <c r="D24" s="1365">
        <v>58632</v>
      </c>
      <c r="E24" s="1365">
        <v>85548</v>
      </c>
      <c r="F24" s="1365"/>
    </row>
    <row r="25" spans="1:10">
      <c r="A25" s="1349" t="s">
        <v>83</v>
      </c>
      <c r="B25" s="1364">
        <v>100086</v>
      </c>
      <c r="C25" s="1364">
        <v>171978</v>
      </c>
      <c r="D25" s="1364">
        <v>139021</v>
      </c>
      <c r="E25" s="1364">
        <v>228312</v>
      </c>
      <c r="F25" s="1364"/>
    </row>
    <row r="26" spans="1:10" ht="15">
      <c r="A26" s="1366" t="s">
        <v>598</v>
      </c>
      <c r="B26" s="1367">
        <f>SUM(B9:B25)</f>
        <v>4287443</v>
      </c>
      <c r="C26" s="1367">
        <f>SUM(C9:C25)</f>
        <v>4994892</v>
      </c>
      <c r="D26" s="1367">
        <f>SUM(D9:D25)</f>
        <v>4956809</v>
      </c>
      <c r="E26" s="1367">
        <f>SUM(E9:E25)</f>
        <v>5190846</v>
      </c>
      <c r="G26" s="1363"/>
      <c r="H26" s="1363"/>
      <c r="I26" s="1363"/>
      <c r="J26" s="1363"/>
    </row>
    <row r="27" spans="1:10">
      <c r="G27" s="1363"/>
      <c r="H27" s="1363"/>
      <c r="I27" s="1363"/>
      <c r="J27" s="1363"/>
    </row>
    <row r="28" spans="1:10" ht="15">
      <c r="A28" s="1360" t="s">
        <v>474</v>
      </c>
    </row>
    <row r="29" spans="1:10">
      <c r="A29" s="1188" t="s">
        <v>84</v>
      </c>
    </row>
    <row r="31" spans="1:10" ht="15">
      <c r="A31" s="1360" t="s">
        <v>558</v>
      </c>
    </row>
    <row r="32" spans="1:10">
      <c r="A32" s="1361" t="s">
        <v>833</v>
      </c>
    </row>
    <row r="33" spans="1:1">
      <c r="A33" s="1349" t="s">
        <v>1214</v>
      </c>
    </row>
  </sheetData>
  <mergeCells count="7">
    <mergeCell ref="A6:A8"/>
    <mergeCell ref="B6:C6"/>
    <mergeCell ref="D6:E6"/>
    <mergeCell ref="A1:E1"/>
    <mergeCell ref="A2:E2"/>
    <mergeCell ref="A3:E3"/>
    <mergeCell ref="A4:E4"/>
  </mergeCells>
  <phoneticPr fontId="74" type="noConversion"/>
  <hyperlinks>
    <hyperlink ref="A1:E1" location="'Seccion C'!B4" display="TABLA C07"/>
  </hyperlinks>
  <pageMargins left="1.52" right="0.70866141732283472" top="2.35" bottom="0.74803149606299213" header="0.31496062992125984" footer="0.31496062992125984"/>
  <pageSetup paperSize="144" scale="90" orientation="portrait" horizontalDpi="300" verticalDpi="300" r:id="rId1"/>
</worksheet>
</file>

<file path=xl/worksheets/sheet2.xml><?xml version="1.0" encoding="utf-8"?>
<worksheet xmlns="http://schemas.openxmlformats.org/spreadsheetml/2006/main" xmlns:r="http://schemas.openxmlformats.org/officeDocument/2006/relationships">
  <sheetPr>
    <tabColor theme="9" tint="-0.249977111117893"/>
  </sheetPr>
  <dimension ref="A1:M9"/>
  <sheetViews>
    <sheetView zoomScale="95" zoomScaleNormal="95" workbookViewId="0">
      <selection activeCell="A4" sqref="A4"/>
    </sheetView>
  </sheetViews>
  <sheetFormatPr baseColWidth="10" defaultColWidth="11.42578125" defaultRowHeight="14.25"/>
  <cols>
    <col min="1" max="1" width="5.140625" style="1171" customWidth="1"/>
    <col min="2" max="16384" width="11.42578125" style="1171"/>
  </cols>
  <sheetData>
    <row r="1" spans="1:13">
      <c r="A1" s="1217"/>
      <c r="B1" s="1218"/>
      <c r="C1" s="1218"/>
      <c r="D1" s="1218"/>
      <c r="E1" s="1218"/>
      <c r="F1" s="1218"/>
      <c r="G1" s="1218"/>
      <c r="H1" s="1218"/>
      <c r="I1" s="1218"/>
      <c r="J1" s="1218"/>
      <c r="K1" s="1218"/>
      <c r="L1" s="1218"/>
      <c r="M1" s="1219"/>
    </row>
    <row r="2" spans="1:13" ht="34.5">
      <c r="A2" s="1220"/>
      <c r="B2" s="2030" t="s">
        <v>2499</v>
      </c>
      <c r="C2" s="2030"/>
      <c r="D2" s="2030"/>
      <c r="E2" s="2030"/>
      <c r="F2" s="2030"/>
      <c r="G2" s="2030"/>
      <c r="H2" s="2030"/>
      <c r="I2" s="2030"/>
      <c r="J2" s="2030"/>
      <c r="K2" s="2030"/>
      <c r="L2" s="2030"/>
      <c r="M2" s="2031"/>
    </row>
    <row r="3" spans="1:13" ht="25.5">
      <c r="A3" s="1220"/>
      <c r="B3" s="2032" t="s">
        <v>1333</v>
      </c>
      <c r="C3" s="2032"/>
      <c r="D3" s="2032"/>
      <c r="E3" s="2032"/>
      <c r="F3" s="2032"/>
      <c r="G3" s="2032"/>
      <c r="H3" s="2032"/>
      <c r="I3" s="2032"/>
      <c r="J3" s="2032"/>
      <c r="K3" s="2032"/>
      <c r="L3" s="2032"/>
      <c r="M3" s="2033"/>
    </row>
    <row r="4" spans="1:13" ht="20.25">
      <c r="A4" s="2454"/>
      <c r="B4" s="2455" t="s">
        <v>2423</v>
      </c>
      <c r="C4" s="2452"/>
      <c r="D4" s="2452"/>
      <c r="E4" s="2452"/>
      <c r="F4" s="2452"/>
      <c r="G4" s="2452"/>
      <c r="H4" s="2452"/>
      <c r="I4" s="2452"/>
      <c r="J4" s="2452"/>
      <c r="K4" s="2452"/>
      <c r="L4" s="2452"/>
      <c r="M4" s="2453"/>
    </row>
    <row r="5" spans="1:13">
      <c r="A5" s="1221"/>
      <c r="B5" s="1191"/>
      <c r="C5" s="1191"/>
      <c r="D5" s="1191"/>
      <c r="E5" s="1191"/>
      <c r="F5" s="1191"/>
      <c r="G5" s="1191"/>
      <c r="H5" s="1191"/>
      <c r="I5" s="1191"/>
      <c r="J5" s="1191"/>
      <c r="K5" s="1191"/>
      <c r="L5" s="1191"/>
      <c r="M5" s="1222"/>
    </row>
    <row r="6" spans="1:13" ht="33" customHeight="1">
      <c r="A6" s="1221"/>
      <c r="B6" s="2034" t="s">
        <v>1335</v>
      </c>
      <c r="C6" s="2034"/>
      <c r="D6" s="2034"/>
      <c r="E6" s="2034"/>
      <c r="F6" s="2034"/>
      <c r="G6" s="2034"/>
      <c r="H6" s="2034"/>
      <c r="I6" s="2034"/>
      <c r="J6" s="2034"/>
      <c r="K6" s="2034"/>
      <c r="L6" s="2034"/>
      <c r="M6" s="2035"/>
    </row>
    <row r="7" spans="1:13">
      <c r="A7" s="1221"/>
      <c r="B7" s="1191"/>
      <c r="C7" s="1191"/>
      <c r="D7" s="1191"/>
      <c r="E7" s="1191"/>
      <c r="F7" s="1191"/>
      <c r="G7" s="1191"/>
      <c r="H7" s="1191"/>
      <c r="I7" s="1191"/>
      <c r="J7" s="1191"/>
      <c r="K7" s="1191"/>
      <c r="L7" s="1191"/>
      <c r="M7" s="1222"/>
    </row>
    <row r="8" spans="1:13">
      <c r="A8" s="1215" t="s">
        <v>1336</v>
      </c>
      <c r="B8" s="2027" t="s">
        <v>1338</v>
      </c>
      <c r="C8" s="2028"/>
      <c r="D8" s="2028"/>
      <c r="E8" s="2028"/>
      <c r="F8" s="2028"/>
      <c r="G8" s="2028"/>
      <c r="H8" s="2028"/>
      <c r="I8" s="2028"/>
      <c r="J8" s="2028"/>
      <c r="K8" s="2028"/>
      <c r="L8" s="2028"/>
      <c r="M8" s="2029"/>
    </row>
    <row r="9" spans="1:13">
      <c r="A9" s="1215" t="s">
        <v>1337</v>
      </c>
      <c r="B9" s="2027" t="s">
        <v>1339</v>
      </c>
      <c r="C9" s="2028"/>
      <c r="D9" s="2028"/>
      <c r="E9" s="2028"/>
      <c r="F9" s="2028"/>
      <c r="G9" s="2028"/>
      <c r="H9" s="2028"/>
      <c r="I9" s="2028"/>
      <c r="J9" s="2028"/>
      <c r="K9" s="2028"/>
      <c r="L9" s="2028"/>
      <c r="M9" s="2029"/>
    </row>
  </sheetData>
  <mergeCells count="5">
    <mergeCell ref="B9:M9"/>
    <mergeCell ref="B2:M2"/>
    <mergeCell ref="B3:M3"/>
    <mergeCell ref="B6:M6"/>
    <mergeCell ref="B8:M8"/>
  </mergeCells>
  <phoneticPr fontId="74" type="noConversion"/>
  <hyperlinks>
    <hyperlink ref="B8:M8" location="'A01'!A1" display="Glosario de Terminos"/>
    <hyperlink ref="B9:M9" location="'A02'!A1" display="Corrector Monetario"/>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tabColor rgb="FF008080"/>
  </sheetPr>
  <dimension ref="A1:D50"/>
  <sheetViews>
    <sheetView topLeftCell="A40" workbookViewId="0">
      <selection activeCell="G7" sqref="G7"/>
    </sheetView>
  </sheetViews>
  <sheetFormatPr baseColWidth="10" defaultColWidth="11.42578125" defaultRowHeight="12.75"/>
  <cols>
    <col min="1" max="1" width="15.140625" style="6" customWidth="1"/>
    <col min="2" max="2" width="12" style="6" customWidth="1"/>
    <col min="3" max="3" width="12.28515625" style="6" customWidth="1"/>
    <col min="4" max="4" width="13.140625" style="6" customWidth="1"/>
    <col min="5" max="5" width="4.140625" style="6" customWidth="1"/>
    <col min="6" max="16384" width="11.42578125" style="6"/>
  </cols>
  <sheetData>
    <row r="1" spans="1:4" ht="14.25">
      <c r="A1" s="2099" t="s">
        <v>212</v>
      </c>
      <c r="B1" s="2099"/>
      <c r="C1" s="2099"/>
      <c r="D1" s="2099"/>
    </row>
    <row r="2" spans="1:4" s="89" customFormat="1">
      <c r="A2" s="2111" t="s">
        <v>213</v>
      </c>
      <c r="B2" s="2111"/>
      <c r="C2" s="2111"/>
      <c r="D2" s="2111"/>
    </row>
    <row r="3" spans="1:4">
      <c r="A3" s="2042" t="s">
        <v>217</v>
      </c>
      <c r="B3" s="2042"/>
      <c r="C3" s="2042"/>
      <c r="D3" s="2042"/>
    </row>
    <row r="4" spans="1:4" s="89" customFormat="1" ht="13.5" thickBot="1">
      <c r="A4" s="36"/>
      <c r="B4" s="36"/>
      <c r="C4" s="36"/>
      <c r="D4" s="36"/>
    </row>
    <row r="5" spans="1:4">
      <c r="A5" s="2112" t="s">
        <v>2586</v>
      </c>
      <c r="B5" s="2112" t="s">
        <v>621</v>
      </c>
      <c r="C5" s="2114"/>
      <c r="D5" s="2114"/>
    </row>
    <row r="6" spans="1:4" s="89" customFormat="1">
      <c r="A6" s="2113"/>
      <c r="B6" s="709" t="s">
        <v>102</v>
      </c>
      <c r="C6" s="709" t="s">
        <v>101</v>
      </c>
      <c r="D6" s="709" t="s">
        <v>569</v>
      </c>
    </row>
    <row r="7" spans="1:4" s="89" customFormat="1">
      <c r="A7" s="1368" t="s">
        <v>819</v>
      </c>
      <c r="B7" s="1369">
        <v>57046</v>
      </c>
      <c r="C7" s="1369">
        <v>44719</v>
      </c>
      <c r="D7" s="1369">
        <f>+C7+B7</f>
        <v>101765</v>
      </c>
    </row>
    <row r="8" spans="1:4" s="89" customFormat="1">
      <c r="A8" s="1368" t="s">
        <v>820</v>
      </c>
      <c r="B8" s="1369">
        <v>251711</v>
      </c>
      <c r="C8" s="1369">
        <v>184982</v>
      </c>
      <c r="D8" s="1369">
        <f t="shared" ref="D8:D22" si="0">+C8+B8</f>
        <v>436693</v>
      </c>
    </row>
    <row r="9" spans="1:4" s="89" customFormat="1">
      <c r="A9" s="1368" t="s">
        <v>821</v>
      </c>
      <c r="B9" s="1369">
        <v>273581</v>
      </c>
      <c r="C9" s="1369">
        <v>228906</v>
      </c>
      <c r="D9" s="1369">
        <f t="shared" si="0"/>
        <v>502487</v>
      </c>
    </row>
    <row r="10" spans="1:4" s="89" customFormat="1">
      <c r="A10" s="1368" t="s">
        <v>822</v>
      </c>
      <c r="B10" s="1369">
        <v>259264</v>
      </c>
      <c r="C10" s="1369">
        <v>206439</v>
      </c>
      <c r="D10" s="1369">
        <f t="shared" si="0"/>
        <v>465703</v>
      </c>
    </row>
    <row r="11" spans="1:4" s="89" customFormat="1">
      <c r="A11" s="1368" t="s">
        <v>823</v>
      </c>
      <c r="B11" s="1369">
        <v>275761</v>
      </c>
      <c r="C11" s="1369">
        <v>207713</v>
      </c>
      <c r="D11" s="1369">
        <f t="shared" si="0"/>
        <v>483474</v>
      </c>
    </row>
    <row r="12" spans="1:4" s="89" customFormat="1">
      <c r="A12" s="1368" t="s">
        <v>824</v>
      </c>
      <c r="B12" s="1369">
        <v>274399</v>
      </c>
      <c r="C12" s="1369">
        <v>198371</v>
      </c>
      <c r="D12" s="1369">
        <f t="shared" si="0"/>
        <v>472770</v>
      </c>
    </row>
    <row r="13" spans="1:4" s="89" customFormat="1">
      <c r="A13" s="1368" t="s">
        <v>825</v>
      </c>
      <c r="B13" s="1369">
        <v>276629</v>
      </c>
      <c r="C13" s="1369">
        <v>198946</v>
      </c>
      <c r="D13" s="1369">
        <f t="shared" si="0"/>
        <v>475575</v>
      </c>
    </row>
    <row r="14" spans="1:4" s="89" customFormat="1">
      <c r="A14" s="1368" t="s">
        <v>826</v>
      </c>
      <c r="B14" s="1369">
        <v>233222</v>
      </c>
      <c r="C14" s="1369">
        <v>166690</v>
      </c>
      <c r="D14" s="1369">
        <f t="shared" si="0"/>
        <v>399912</v>
      </c>
    </row>
    <row r="15" spans="1:4" s="89" customFormat="1">
      <c r="A15" s="1368" t="s">
        <v>827</v>
      </c>
      <c r="B15" s="1369">
        <v>187202</v>
      </c>
      <c r="C15" s="1369">
        <v>135929</v>
      </c>
      <c r="D15" s="1369">
        <f t="shared" si="0"/>
        <v>323131</v>
      </c>
    </row>
    <row r="16" spans="1:4" s="89" customFormat="1">
      <c r="A16" s="1368" t="s">
        <v>828</v>
      </c>
      <c r="B16" s="1369">
        <v>166521</v>
      </c>
      <c r="C16" s="1369">
        <v>149330</v>
      </c>
      <c r="D16" s="1369">
        <f t="shared" si="0"/>
        <v>315851</v>
      </c>
    </row>
    <row r="17" spans="1:4" s="89" customFormat="1">
      <c r="A17" s="1368" t="s">
        <v>829</v>
      </c>
      <c r="B17" s="1369">
        <v>169193</v>
      </c>
      <c r="C17" s="1369">
        <v>145138</v>
      </c>
      <c r="D17" s="1369">
        <f t="shared" si="0"/>
        <v>314331</v>
      </c>
    </row>
    <row r="18" spans="1:4" s="89" customFormat="1">
      <c r="A18" s="1368" t="s">
        <v>830</v>
      </c>
      <c r="B18" s="1369">
        <v>127085</v>
      </c>
      <c r="C18" s="1369">
        <v>120039</v>
      </c>
      <c r="D18" s="1369">
        <f t="shared" si="0"/>
        <v>247124</v>
      </c>
    </row>
    <row r="19" spans="1:4" s="89" customFormat="1">
      <c r="A19" s="1368" t="s">
        <v>831</v>
      </c>
      <c r="B19" s="1369">
        <v>88452</v>
      </c>
      <c r="C19" s="1369">
        <v>105157</v>
      </c>
      <c r="D19" s="1369">
        <f t="shared" si="0"/>
        <v>193609</v>
      </c>
    </row>
    <row r="20" spans="1:4" s="89" customFormat="1">
      <c r="A20" s="1368" t="s">
        <v>214</v>
      </c>
      <c r="B20" s="1369">
        <v>57940</v>
      </c>
      <c r="C20" s="1369">
        <v>89639</v>
      </c>
      <c r="D20" s="1369">
        <f t="shared" si="0"/>
        <v>147579</v>
      </c>
    </row>
    <row r="21" spans="1:4" s="89" customFormat="1">
      <c r="A21" s="1368" t="s">
        <v>215</v>
      </c>
      <c r="B21" s="1369">
        <v>35616</v>
      </c>
      <c r="C21" s="1369">
        <v>79272</v>
      </c>
      <c r="D21" s="1369">
        <f t="shared" si="0"/>
        <v>114888</v>
      </c>
    </row>
    <row r="22" spans="1:4">
      <c r="A22" s="9" t="s">
        <v>1022</v>
      </c>
      <c r="B22" s="1370">
        <f>SUM(B7:B21)</f>
        <v>2733622</v>
      </c>
      <c r="C22" s="1370">
        <f>SUM(C7:C21)</f>
        <v>2261270</v>
      </c>
      <c r="D22" s="1370">
        <f t="shared" si="0"/>
        <v>4994892</v>
      </c>
    </row>
    <row r="24" spans="1:4" s="1240" customFormat="1" ht="14.25">
      <c r="A24" s="6"/>
      <c r="B24" s="6"/>
      <c r="C24" s="6"/>
      <c r="D24" s="1371"/>
    </row>
    <row r="25" spans="1:4" ht="14.25">
      <c r="A25" s="2099" t="s">
        <v>216</v>
      </c>
      <c r="B25" s="2099"/>
      <c r="C25" s="2099"/>
      <c r="D25" s="2099"/>
    </row>
    <row r="26" spans="1:4" s="89" customFormat="1">
      <c r="A26" s="2111" t="s">
        <v>213</v>
      </c>
      <c r="B26" s="2111"/>
      <c r="C26" s="2111"/>
      <c r="D26" s="2111"/>
    </row>
    <row r="27" spans="1:4">
      <c r="A27" s="2042" t="s">
        <v>218</v>
      </c>
      <c r="B27" s="2042"/>
      <c r="C27" s="2042"/>
      <c r="D27" s="2042"/>
    </row>
    <row r="28" spans="1:4" s="89" customFormat="1" ht="13.5" thickBot="1">
      <c r="A28" s="36"/>
      <c r="B28" s="36"/>
      <c r="C28" s="36"/>
      <c r="D28" s="36"/>
    </row>
    <row r="29" spans="1:4">
      <c r="A29" s="2112" t="s">
        <v>2586</v>
      </c>
      <c r="B29" s="2112" t="s">
        <v>621</v>
      </c>
      <c r="C29" s="2114"/>
      <c r="D29" s="2114"/>
    </row>
    <row r="30" spans="1:4" s="89" customFormat="1">
      <c r="A30" s="2113"/>
      <c r="B30" s="709" t="s">
        <v>102</v>
      </c>
      <c r="C30" s="709" t="s">
        <v>101</v>
      </c>
      <c r="D30" s="709" t="s">
        <v>569</v>
      </c>
    </row>
    <row r="31" spans="1:4" s="89" customFormat="1">
      <c r="A31" s="1368" t="s">
        <v>819</v>
      </c>
      <c r="B31" s="1369">
        <v>103270</v>
      </c>
      <c r="C31" s="1369">
        <v>74442</v>
      </c>
      <c r="D31" s="1369">
        <f>+C31+B31</f>
        <v>177712</v>
      </c>
    </row>
    <row r="32" spans="1:4" s="89" customFormat="1">
      <c r="A32" s="1368" t="s">
        <v>820</v>
      </c>
      <c r="B32" s="1369">
        <v>286619</v>
      </c>
      <c r="C32" s="1369">
        <v>213112</v>
      </c>
      <c r="D32" s="1369">
        <f t="shared" ref="D32:D46" si="1">+C32+B32</f>
        <v>499731</v>
      </c>
    </row>
    <row r="33" spans="1:4" s="89" customFormat="1">
      <c r="A33" s="1368" t="s">
        <v>821</v>
      </c>
      <c r="B33" s="1369">
        <v>285736</v>
      </c>
      <c r="C33" s="1369">
        <v>238744</v>
      </c>
      <c r="D33" s="1369">
        <f t="shared" si="1"/>
        <v>524480</v>
      </c>
    </row>
    <row r="34" spans="1:4" s="89" customFormat="1">
      <c r="A34" s="1368" t="s">
        <v>822</v>
      </c>
      <c r="B34" s="1369">
        <v>262105</v>
      </c>
      <c r="C34" s="1369">
        <v>209637</v>
      </c>
      <c r="D34" s="1369">
        <f t="shared" si="1"/>
        <v>471742</v>
      </c>
    </row>
    <row r="35" spans="1:4" s="89" customFormat="1">
      <c r="A35" s="1368" t="s">
        <v>823</v>
      </c>
      <c r="B35" s="1369">
        <v>277095</v>
      </c>
      <c r="C35" s="1369">
        <v>211510</v>
      </c>
      <c r="D35" s="1369">
        <f t="shared" si="1"/>
        <v>488605</v>
      </c>
    </row>
    <row r="36" spans="1:4" s="89" customFormat="1">
      <c r="A36" s="1368" t="s">
        <v>824</v>
      </c>
      <c r="B36" s="1369">
        <v>274257</v>
      </c>
      <c r="C36" s="1369">
        <v>200445</v>
      </c>
      <c r="D36" s="1369">
        <f t="shared" si="1"/>
        <v>474702</v>
      </c>
    </row>
    <row r="37" spans="1:4" s="89" customFormat="1">
      <c r="A37" s="1368" t="s">
        <v>825</v>
      </c>
      <c r="B37" s="1369">
        <v>274445</v>
      </c>
      <c r="C37" s="1369">
        <v>199546</v>
      </c>
      <c r="D37" s="1369">
        <f t="shared" si="1"/>
        <v>473991</v>
      </c>
    </row>
    <row r="38" spans="1:4" s="89" customFormat="1">
      <c r="A38" s="1368" t="s">
        <v>826</v>
      </c>
      <c r="B38" s="1369">
        <v>230332</v>
      </c>
      <c r="C38" s="1369">
        <v>164718</v>
      </c>
      <c r="D38" s="1369">
        <f t="shared" si="1"/>
        <v>395050</v>
      </c>
    </row>
    <row r="39" spans="1:4" s="89" customFormat="1">
      <c r="A39" s="1368" t="s">
        <v>827</v>
      </c>
      <c r="B39" s="1369">
        <v>184861</v>
      </c>
      <c r="C39" s="1369">
        <v>134035</v>
      </c>
      <c r="D39" s="1369">
        <f t="shared" si="1"/>
        <v>318896</v>
      </c>
    </row>
    <row r="40" spans="1:4" s="89" customFormat="1">
      <c r="A40" s="1368" t="s">
        <v>828</v>
      </c>
      <c r="B40" s="1369">
        <v>165611</v>
      </c>
      <c r="C40" s="1369">
        <v>157833</v>
      </c>
      <c r="D40" s="1369">
        <f t="shared" si="1"/>
        <v>323444</v>
      </c>
    </row>
    <row r="41" spans="1:4" s="89" customFormat="1">
      <c r="A41" s="1368" t="s">
        <v>829</v>
      </c>
      <c r="B41" s="1369">
        <v>178081</v>
      </c>
      <c r="C41" s="1369">
        <v>154076</v>
      </c>
      <c r="D41" s="1369">
        <f t="shared" si="1"/>
        <v>332157</v>
      </c>
    </row>
    <row r="42" spans="1:4" s="89" customFormat="1">
      <c r="A42" s="1368" t="s">
        <v>830</v>
      </c>
      <c r="B42" s="1369">
        <v>126338</v>
      </c>
      <c r="C42" s="1369">
        <v>124520</v>
      </c>
      <c r="D42" s="1369">
        <f t="shared" si="1"/>
        <v>250858</v>
      </c>
    </row>
    <row r="43" spans="1:4" s="89" customFormat="1">
      <c r="A43" s="1368" t="s">
        <v>831</v>
      </c>
      <c r="B43" s="1369">
        <v>87398</v>
      </c>
      <c r="C43" s="1369">
        <v>108779</v>
      </c>
      <c r="D43" s="1369">
        <f t="shared" si="1"/>
        <v>196177</v>
      </c>
    </row>
    <row r="44" spans="1:4" s="89" customFormat="1">
      <c r="A44" s="1368" t="s">
        <v>214</v>
      </c>
      <c r="B44" s="1369">
        <v>57097</v>
      </c>
      <c r="C44" s="1369">
        <v>91792</v>
      </c>
      <c r="D44" s="1369">
        <f t="shared" si="1"/>
        <v>148889</v>
      </c>
    </row>
    <row r="45" spans="1:4" s="89" customFormat="1">
      <c r="A45" s="1368" t="s">
        <v>215</v>
      </c>
      <c r="B45" s="1369">
        <v>35110</v>
      </c>
      <c r="C45" s="1369">
        <v>79302</v>
      </c>
      <c r="D45" s="1369">
        <f t="shared" si="1"/>
        <v>114412</v>
      </c>
    </row>
    <row r="46" spans="1:4">
      <c r="A46" s="9" t="s">
        <v>1022</v>
      </c>
      <c r="B46" s="1370">
        <f>SUM(B31:B45)</f>
        <v>2828355</v>
      </c>
      <c r="C46" s="1370">
        <f>SUM(C31:C45)</f>
        <v>2362491</v>
      </c>
      <c r="D46" s="1370">
        <f t="shared" si="1"/>
        <v>5190846</v>
      </c>
    </row>
    <row r="48" spans="1:4" s="89" customFormat="1">
      <c r="A48" s="1305" t="s">
        <v>558</v>
      </c>
    </row>
    <row r="49" spans="1:1" s="1064" customFormat="1">
      <c r="A49" s="116" t="s">
        <v>833</v>
      </c>
    </row>
    <row r="50" spans="1:1">
      <c r="A50" s="14" t="s">
        <v>1214</v>
      </c>
    </row>
  </sheetData>
  <mergeCells count="10">
    <mergeCell ref="A29:A30"/>
    <mergeCell ref="B29:D29"/>
    <mergeCell ref="A25:D25"/>
    <mergeCell ref="A26:D26"/>
    <mergeCell ref="A27:D27"/>
    <mergeCell ref="A1:D1"/>
    <mergeCell ref="A2:D2"/>
    <mergeCell ref="A3:D3"/>
    <mergeCell ref="A5:A6"/>
    <mergeCell ref="B5:D5"/>
  </mergeCells>
  <phoneticPr fontId="74" type="noConversion"/>
  <hyperlinks>
    <hyperlink ref="A1:D1" location="'Seccion C'!B4" display="TABLA C08a"/>
    <hyperlink ref="A25:D25" location="'Seccion C'!B4" display="TABLA C08b"/>
  </hyperlinks>
  <pageMargins left="2.0472440944881889" right="0.70866141732283472" top="1.1811023622047245" bottom="0.74803149606299213" header="0.31496062992125984" footer="0.31496062992125984"/>
  <pageSetup paperSize="144" scale="90" orientation="portrait" horizontalDpi="300" verticalDpi="300" r:id="rId1"/>
</worksheet>
</file>

<file path=xl/worksheets/sheet21.xml><?xml version="1.0" encoding="utf-8"?>
<worksheet xmlns="http://schemas.openxmlformats.org/spreadsheetml/2006/main" xmlns:r="http://schemas.openxmlformats.org/officeDocument/2006/relationships">
  <sheetPr>
    <tabColor theme="9" tint="-0.249977111117893"/>
  </sheetPr>
  <dimension ref="A1:N26"/>
  <sheetViews>
    <sheetView zoomScale="98" zoomScaleNormal="98" workbookViewId="0">
      <selection activeCell="A4" sqref="A4"/>
    </sheetView>
  </sheetViews>
  <sheetFormatPr baseColWidth="10" defaultColWidth="11.42578125" defaultRowHeight="14.25"/>
  <cols>
    <col min="1" max="1" width="5.140625" style="1188" customWidth="1"/>
    <col min="2" max="16384" width="11.42578125" style="1188"/>
  </cols>
  <sheetData>
    <row r="1" spans="1:14">
      <c r="A1" s="1202"/>
      <c r="B1" s="1258"/>
      <c r="C1" s="1258"/>
      <c r="D1" s="1258"/>
      <c r="E1" s="1258"/>
      <c r="F1" s="1258"/>
      <c r="G1" s="1258"/>
      <c r="H1" s="1258"/>
      <c r="I1" s="1258"/>
      <c r="J1" s="1258"/>
      <c r="K1" s="1258"/>
      <c r="L1" s="1258"/>
      <c r="M1" s="1259"/>
    </row>
    <row r="2" spans="1:14" ht="34.5">
      <c r="A2" s="1203"/>
      <c r="B2" s="2030" t="s">
        <v>2499</v>
      </c>
      <c r="C2" s="2030"/>
      <c r="D2" s="2030"/>
      <c r="E2" s="2030"/>
      <c r="F2" s="2030"/>
      <c r="G2" s="2030"/>
      <c r="H2" s="2030"/>
      <c r="I2" s="2030"/>
      <c r="J2" s="2030"/>
      <c r="K2" s="2030"/>
      <c r="L2" s="2030"/>
      <c r="M2" s="2031"/>
    </row>
    <row r="3" spans="1:14" ht="25.5">
      <c r="A3" s="1203"/>
      <c r="B3" s="2032" t="s">
        <v>2588</v>
      </c>
      <c r="C3" s="2032"/>
      <c r="D3" s="2032"/>
      <c r="E3" s="2032"/>
      <c r="F3" s="2032"/>
      <c r="G3" s="2032"/>
      <c r="H3" s="2032"/>
      <c r="I3" s="2032"/>
      <c r="J3" s="2032"/>
      <c r="K3" s="2032"/>
      <c r="L3" s="2032"/>
      <c r="M3" s="2033"/>
    </row>
    <row r="4" spans="1:14" ht="23.25" customHeight="1">
      <c r="A4" s="2447"/>
      <c r="B4" s="2448" t="s">
        <v>2270</v>
      </c>
      <c r="C4" s="2449"/>
      <c r="D4" s="2449"/>
      <c r="E4" s="2449"/>
      <c r="F4" s="2449"/>
      <c r="G4" s="2449"/>
      <c r="H4" s="2449"/>
      <c r="I4" s="2449"/>
      <c r="J4" s="2449"/>
      <c r="K4" s="2449"/>
      <c r="L4" s="2449"/>
      <c r="M4" s="2450"/>
    </row>
    <row r="5" spans="1:14">
      <c r="A5" s="1211"/>
      <c r="B5" s="1189"/>
      <c r="C5" s="1189"/>
      <c r="D5" s="1189"/>
      <c r="E5" s="1189"/>
      <c r="F5" s="1189"/>
      <c r="G5" s="1189"/>
      <c r="H5" s="1189"/>
      <c r="I5" s="1189"/>
      <c r="J5" s="1189"/>
      <c r="K5" s="1189"/>
      <c r="L5" s="1189"/>
      <c r="M5" s="1260"/>
    </row>
    <row r="6" spans="1:14" ht="44.25" customHeight="1">
      <c r="A6" s="1211"/>
      <c r="B6" s="2076" t="s">
        <v>2587</v>
      </c>
      <c r="C6" s="2076"/>
      <c r="D6" s="2076"/>
      <c r="E6" s="2076"/>
      <c r="F6" s="2076"/>
      <c r="G6" s="2076"/>
      <c r="H6" s="2076"/>
      <c r="I6" s="2076"/>
      <c r="J6" s="2076"/>
      <c r="K6" s="2076"/>
      <c r="L6" s="2076"/>
      <c r="M6" s="2077"/>
    </row>
    <row r="7" spans="1:14">
      <c r="A7" s="1211"/>
      <c r="B7" s="1189"/>
      <c r="C7" s="1189"/>
      <c r="D7" s="1189"/>
      <c r="E7" s="1189"/>
      <c r="F7" s="1189"/>
      <c r="G7" s="1189"/>
      <c r="H7" s="1189"/>
      <c r="I7" s="1189"/>
      <c r="J7" s="1189"/>
      <c r="K7" s="1189"/>
      <c r="L7" s="1189"/>
      <c r="M7" s="1260"/>
    </row>
    <row r="8" spans="1:14">
      <c r="A8" s="1184" t="s">
        <v>1365</v>
      </c>
      <c r="B8" s="2115" t="s">
        <v>2335</v>
      </c>
      <c r="C8" s="2115"/>
      <c r="D8" s="2115"/>
      <c r="E8" s="2115"/>
      <c r="F8" s="2115"/>
      <c r="G8" s="2115"/>
      <c r="H8" s="2115"/>
      <c r="I8" s="2115"/>
      <c r="J8" s="2115"/>
      <c r="K8" s="2115"/>
      <c r="L8" s="2115"/>
      <c r="M8" s="2115"/>
      <c r="N8" s="898"/>
    </row>
    <row r="9" spans="1:14">
      <c r="A9" s="1184" t="s">
        <v>1366</v>
      </c>
      <c r="B9" s="2115" t="s">
        <v>2336</v>
      </c>
      <c r="C9" s="2115"/>
      <c r="D9" s="2115"/>
      <c r="E9" s="2115"/>
      <c r="F9" s="2115"/>
      <c r="G9" s="2115"/>
      <c r="H9" s="2115"/>
      <c r="I9" s="2115"/>
      <c r="J9" s="2115"/>
      <c r="K9" s="2115"/>
      <c r="L9" s="2115"/>
      <c r="M9" s="2115"/>
      <c r="N9" s="898"/>
    </row>
    <row r="10" spans="1:14">
      <c r="A10" s="1184" t="s">
        <v>1367</v>
      </c>
      <c r="B10" s="2115" t="s">
        <v>91</v>
      </c>
      <c r="C10" s="2115"/>
      <c r="D10" s="2115"/>
      <c r="E10" s="2115"/>
      <c r="F10" s="2115"/>
      <c r="G10" s="2115"/>
      <c r="H10" s="2115"/>
      <c r="I10" s="2115"/>
      <c r="J10" s="2115"/>
      <c r="K10" s="2115"/>
      <c r="L10" s="2115"/>
      <c r="M10" s="2115"/>
      <c r="N10" s="898"/>
    </row>
    <row r="11" spans="1:14">
      <c r="A11" s="1185" t="s">
        <v>1368</v>
      </c>
      <c r="B11" s="2115" t="s">
        <v>2337</v>
      </c>
      <c r="C11" s="2115"/>
      <c r="D11" s="2115"/>
      <c r="E11" s="2115"/>
      <c r="F11" s="2115"/>
      <c r="G11" s="2115"/>
      <c r="H11" s="2115"/>
      <c r="I11" s="2115"/>
      <c r="J11" s="2115"/>
      <c r="K11" s="2115"/>
      <c r="L11" s="2115"/>
      <c r="M11" s="2115"/>
      <c r="N11" s="898"/>
    </row>
    <row r="12" spans="1:14">
      <c r="A12" s="1186" t="s">
        <v>1369</v>
      </c>
      <c r="B12" s="2115" t="s">
        <v>2338</v>
      </c>
      <c r="C12" s="2115"/>
      <c r="D12" s="2115"/>
      <c r="E12" s="2115"/>
      <c r="F12" s="2115"/>
      <c r="G12" s="2115"/>
      <c r="H12" s="2115"/>
      <c r="I12" s="2115"/>
      <c r="J12" s="2115"/>
      <c r="K12" s="2115"/>
      <c r="L12" s="2115"/>
      <c r="M12" s="2115"/>
      <c r="N12" s="898"/>
    </row>
    <row r="13" spans="1:14">
      <c r="A13" s="1186" t="s">
        <v>1370</v>
      </c>
      <c r="B13" s="2115" t="s">
        <v>92</v>
      </c>
      <c r="C13" s="2115"/>
      <c r="D13" s="2115"/>
      <c r="E13" s="2115"/>
      <c r="F13" s="2115"/>
      <c r="G13" s="2115"/>
      <c r="H13" s="2115"/>
      <c r="I13" s="2115"/>
      <c r="J13" s="2115"/>
      <c r="K13" s="2115"/>
      <c r="L13" s="2115"/>
      <c r="M13" s="2115"/>
      <c r="N13" s="898"/>
    </row>
    <row r="14" spans="1:14">
      <c r="A14" s="1186" t="s">
        <v>1371</v>
      </c>
      <c r="B14" s="2115" t="s">
        <v>2339</v>
      </c>
      <c r="C14" s="2115"/>
      <c r="D14" s="2115"/>
      <c r="E14" s="2115"/>
      <c r="F14" s="2115"/>
      <c r="G14" s="2115"/>
      <c r="H14" s="2115"/>
      <c r="I14" s="2115"/>
      <c r="J14" s="2115"/>
      <c r="K14" s="2115"/>
      <c r="L14" s="2115"/>
      <c r="M14" s="2115"/>
      <c r="N14" s="898"/>
    </row>
    <row r="15" spans="1:14">
      <c r="A15" s="1186" t="s">
        <v>1372</v>
      </c>
      <c r="B15" s="2115" t="s">
        <v>2340</v>
      </c>
      <c r="C15" s="2115"/>
      <c r="D15" s="2115"/>
      <c r="E15" s="2115"/>
      <c r="F15" s="2115"/>
      <c r="G15" s="2115"/>
      <c r="H15" s="2115"/>
      <c r="I15" s="2115"/>
      <c r="J15" s="2115"/>
      <c r="K15" s="2115"/>
      <c r="L15" s="2115"/>
      <c r="M15" s="2115"/>
      <c r="N15" s="898"/>
    </row>
    <row r="16" spans="1:14">
      <c r="A16" s="1186" t="s">
        <v>1373</v>
      </c>
      <c r="B16" s="2115" t="s">
        <v>93</v>
      </c>
      <c r="C16" s="2115"/>
      <c r="D16" s="2115"/>
      <c r="E16" s="2115"/>
      <c r="F16" s="2115"/>
      <c r="G16" s="2115"/>
      <c r="H16" s="2115"/>
      <c r="I16" s="2115"/>
      <c r="J16" s="2115"/>
      <c r="K16" s="2115"/>
      <c r="L16" s="2115"/>
      <c r="M16" s="2115"/>
      <c r="N16" s="898"/>
    </row>
    <row r="17" spans="1:14">
      <c r="A17" s="1372" t="s">
        <v>1374</v>
      </c>
      <c r="B17" s="2115" t="s">
        <v>2341</v>
      </c>
      <c r="C17" s="2115"/>
      <c r="D17" s="2115"/>
      <c r="E17" s="2115"/>
      <c r="F17" s="2115"/>
      <c r="G17" s="2115"/>
      <c r="H17" s="2115"/>
      <c r="I17" s="2115"/>
      <c r="J17" s="2115"/>
      <c r="K17" s="2115"/>
      <c r="L17" s="2115"/>
      <c r="M17" s="2115"/>
      <c r="N17" s="898"/>
    </row>
    <row r="18" spans="1:14">
      <c r="A18" s="1261" t="s">
        <v>1375</v>
      </c>
      <c r="B18" s="2115" t="s">
        <v>2342</v>
      </c>
      <c r="C18" s="2115"/>
      <c r="D18" s="2115"/>
      <c r="E18" s="2115"/>
      <c r="F18" s="2115"/>
      <c r="G18" s="2115"/>
      <c r="H18" s="2115"/>
      <c r="I18" s="2115"/>
      <c r="J18" s="2115"/>
      <c r="K18" s="2115"/>
      <c r="L18" s="2115"/>
      <c r="M18" s="2115"/>
      <c r="N18" s="898"/>
    </row>
    <row r="19" spans="1:14">
      <c r="A19" s="1261" t="s">
        <v>2318</v>
      </c>
      <c r="B19" s="2115" t="s">
        <v>2343</v>
      </c>
      <c r="C19" s="2115"/>
      <c r="D19" s="2115"/>
      <c r="E19" s="2115"/>
      <c r="F19" s="2115"/>
      <c r="G19" s="2115"/>
      <c r="H19" s="2115"/>
      <c r="I19" s="2115"/>
      <c r="J19" s="2115"/>
      <c r="K19" s="2115"/>
      <c r="L19" s="2115"/>
      <c r="M19" s="2115"/>
      <c r="N19" s="898"/>
    </row>
    <row r="20" spans="1:14">
      <c r="A20" s="1261" t="s">
        <v>1376</v>
      </c>
      <c r="B20" s="2115" t="s">
        <v>2344</v>
      </c>
      <c r="C20" s="2115"/>
      <c r="D20" s="2115"/>
      <c r="E20" s="2115"/>
      <c r="F20" s="2115"/>
      <c r="G20" s="2115"/>
      <c r="H20" s="2115"/>
      <c r="I20" s="2115"/>
      <c r="J20" s="2115"/>
      <c r="K20" s="2115"/>
      <c r="L20" s="2115"/>
      <c r="M20" s="2115"/>
      <c r="N20" s="898"/>
    </row>
    <row r="21" spans="1:14">
      <c r="A21" s="1261" t="s">
        <v>1377</v>
      </c>
      <c r="B21" s="2115" t="s">
        <v>2345</v>
      </c>
      <c r="C21" s="2115"/>
      <c r="D21" s="2115"/>
      <c r="E21" s="2115"/>
      <c r="F21" s="2115"/>
      <c r="G21" s="2115"/>
      <c r="H21" s="2115"/>
      <c r="I21" s="2115"/>
      <c r="J21" s="2115"/>
      <c r="K21" s="2115"/>
      <c r="L21" s="2115"/>
      <c r="M21" s="2115"/>
      <c r="N21" s="898"/>
    </row>
    <row r="22" spans="1:14">
      <c r="A22" s="1261" t="s">
        <v>2319</v>
      </c>
      <c r="B22" s="2115" t="s">
        <v>2346</v>
      </c>
      <c r="C22" s="2115"/>
      <c r="D22" s="2115"/>
      <c r="E22" s="2115"/>
      <c r="F22" s="2115"/>
      <c r="G22" s="2115"/>
      <c r="H22" s="2115"/>
      <c r="I22" s="2115"/>
      <c r="J22" s="2115"/>
      <c r="K22" s="2115"/>
      <c r="L22" s="2115"/>
      <c r="M22" s="2115"/>
      <c r="N22" s="898"/>
    </row>
    <row r="23" spans="1:14">
      <c r="A23" s="1189"/>
      <c r="B23" s="1189"/>
      <c r="C23" s="1189"/>
      <c r="D23" s="1189"/>
      <c r="E23" s="1189"/>
      <c r="F23" s="1189"/>
      <c r="G23" s="1189"/>
      <c r="H23" s="1189"/>
      <c r="I23" s="1189"/>
      <c r="J23" s="1189"/>
      <c r="K23" s="1189"/>
      <c r="L23" s="1189"/>
      <c r="M23" s="1189"/>
    </row>
    <row r="24" spans="1:14" ht="15">
      <c r="A24" s="1216" t="s">
        <v>474</v>
      </c>
    </row>
    <row r="25" spans="1:14">
      <c r="A25" s="1170" t="s">
        <v>1769</v>
      </c>
    </row>
    <row r="26" spans="1:14">
      <c r="A26" s="1188" t="s">
        <v>1350</v>
      </c>
      <c r="B26" s="1188" t="s">
        <v>1349</v>
      </c>
    </row>
  </sheetData>
  <mergeCells count="18">
    <mergeCell ref="B15:M15"/>
    <mergeCell ref="B16:M16"/>
    <mergeCell ref="B8:M8"/>
    <mergeCell ref="B22:M22"/>
    <mergeCell ref="B2:M2"/>
    <mergeCell ref="B3:M3"/>
    <mergeCell ref="B6:M6"/>
    <mergeCell ref="B20:M20"/>
    <mergeCell ref="B21:M21"/>
    <mergeCell ref="B18:M18"/>
    <mergeCell ref="B19:M19"/>
    <mergeCell ref="B10:M10"/>
    <mergeCell ref="B17:M17"/>
    <mergeCell ref="B12:M12"/>
    <mergeCell ref="B13:M13"/>
    <mergeCell ref="B14:M14"/>
    <mergeCell ref="B11:M11"/>
    <mergeCell ref="B9:M9"/>
  </mergeCells>
  <phoneticPr fontId="74" type="noConversion"/>
  <hyperlinks>
    <hyperlink ref="B8:M8" location="D01a!A1" display="Modalidad Libre Elección, actividad por grupos de prestaciones de salud y niveles de atención, años 2009-2010, mujeres  (1)"/>
    <hyperlink ref="B9:M9" location="D01b!A1" display="Modalidad Libre Elección, actividad por grupos de prestaciones de salud y niveles de atención, años 2009-2010, hombres  (1)"/>
    <hyperlink ref="B10:M10" location="D01c!A1" display="Modalidad Libre Elección, actividad por grupos de prestaciones de salud y niveles de atención, años 2009-2010, ambos sexos"/>
    <hyperlink ref="B11:M11" location="D02a!A1" display="Modalidad Libre Elección, gasto por grupo de prestaciones de salud, años 2009-2010, mujeres (1)"/>
    <hyperlink ref="B12:M12" location="D02b!A1" display="Modalidad Libre Elección, gasto por grupo de prestaciones de salud, años 2009-2010, hombres (1)"/>
    <hyperlink ref="B13:M13" location="D02c!A1" display="Modalidad Libre Elección, gasto por grupo de prestaciones de salud, años 2009-2010, ambos sexos"/>
    <hyperlink ref="B14:M14" location="D03a!A1" display="Modalidad Libre Elección, Cantidad y Gasto en prestaciones relativas al Pago Asociado a Diagnóstico, años 2009-2010, mujeres (1)"/>
    <hyperlink ref="B15:M15" location="D03b!A1" display="Modalidad Libre Elección, Cantidad y Gasto en prestaciones relativas al Pago Asociado a Diagnóstico, años 2009-2010, hombres (1)"/>
    <hyperlink ref="B16:M16" location="D03c!A1" display="Modalidad Libre Elección, Cantidad y Gasto en prestaciones relativas al Pago Asociado a Diagnóstico, años 2009-2010, ambos sexos"/>
    <hyperlink ref="B17:M17" location="D04a!A1" display="Modalidad Libre Elección, Actividad y Gasto en prestaciones otorgadas a asegurados sexo femenino por tramos de edad, (*) año 2009 (4)"/>
    <hyperlink ref="B18:M18" location="D04b!A1" display="Modalidad Libre Elección, Actividad y Gasto en prestaciones otorgadas a asegurados sexo masculino por tramos de edad, (*) año 2009 (4)"/>
    <hyperlink ref="B19:M19" location="D04c!A1" display="Modalidad Libre Elección, Actividad y Gasto en prestaciones otorgadas a asegurados ambos sexos por tramos de edad, (*) año 2009 (4)"/>
    <hyperlink ref="B20:M20" location="D05a!A1" display="Modalidad Libre Elección, Actividad y Gasto en prestaciones otorgadas a asegurados sexo femenino por tramos de edad, (*) año 2010 (4)"/>
    <hyperlink ref="B21:M21" location="D05b!A1" display="Modalidad Libre Elección, Actividad y Gasto en prestaciones otorgadas a asegurados sexo masculino por tramos de edad, (*) año 2010 (4)"/>
    <hyperlink ref="B22:M22" location="D05c!A1" display="Modalidad Libre Elección, Actividad y Gasto en prestaciones otorgadas a asegurados ambos sexos por tramos de edad, (*) año 2010 (4)"/>
  </hyperlinks>
  <pageMargins left="1.39" right="0.70866141732283472" top="2.9921259842519685" bottom="0.74803149606299213" header="0.31496062992125984" footer="0.31496062992125984"/>
  <pageSetup paperSize="144"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sheetPr>
    <tabColor rgb="FF008080"/>
  </sheetPr>
  <dimension ref="A1:K83"/>
  <sheetViews>
    <sheetView topLeftCell="A61" zoomScale="90" zoomScaleNormal="90" workbookViewId="0">
      <selection activeCell="C79" sqref="C79"/>
    </sheetView>
  </sheetViews>
  <sheetFormatPr baseColWidth="10" defaultColWidth="11.85546875" defaultRowHeight="14.25"/>
  <cols>
    <col min="1" max="16384" width="11.85546875" style="1374"/>
  </cols>
  <sheetData>
    <row r="1" spans="1:11">
      <c r="A1" s="2099" t="s">
        <v>2296</v>
      </c>
      <c r="B1" s="2099"/>
      <c r="C1" s="2099"/>
      <c r="D1" s="2099"/>
      <c r="E1" s="2099"/>
      <c r="F1" s="2099"/>
      <c r="G1" s="2099"/>
      <c r="H1" s="2099"/>
      <c r="I1" s="2099"/>
      <c r="J1" s="2099"/>
    </row>
    <row r="2" spans="1:11" ht="15">
      <c r="A2" s="2117" t="s">
        <v>1630</v>
      </c>
      <c r="B2" s="2117"/>
      <c r="C2" s="2117"/>
      <c r="D2" s="2117"/>
      <c r="E2" s="2117"/>
      <c r="F2" s="2117"/>
      <c r="G2" s="2117"/>
      <c r="H2" s="2117"/>
      <c r="I2" s="2117"/>
      <c r="J2" s="2117"/>
    </row>
    <row r="3" spans="1:11" ht="15">
      <c r="A3" s="2117" t="s">
        <v>1631</v>
      </c>
      <c r="B3" s="2117"/>
      <c r="C3" s="2117"/>
      <c r="D3" s="2117"/>
      <c r="E3" s="2117"/>
      <c r="F3" s="2117"/>
      <c r="G3" s="2117"/>
      <c r="H3" s="2117"/>
      <c r="I3" s="2117"/>
      <c r="J3" s="2117"/>
      <c r="K3" s="1375"/>
    </row>
    <row r="4" spans="1:11" ht="15">
      <c r="A4" s="2118" t="s">
        <v>548</v>
      </c>
      <c r="B4" s="2118"/>
      <c r="C4" s="2118"/>
      <c r="D4" s="2118"/>
      <c r="E4" s="2118"/>
      <c r="F4" s="2118"/>
      <c r="G4" s="2118"/>
      <c r="H4" s="2118"/>
      <c r="I4" s="2118"/>
      <c r="J4" s="2118"/>
      <c r="K4" s="1375"/>
    </row>
    <row r="5" spans="1:11" ht="15" thickBot="1">
      <c r="A5" s="1376"/>
      <c r="B5" s="1377"/>
      <c r="C5" s="1377"/>
      <c r="D5" s="1377"/>
      <c r="E5" s="1377"/>
      <c r="F5" s="1376"/>
      <c r="G5" s="1376"/>
      <c r="H5" s="1376"/>
      <c r="I5" s="1376"/>
      <c r="J5" s="1376"/>
      <c r="K5" s="1375"/>
    </row>
    <row r="6" spans="1:11" ht="15">
      <c r="A6" s="1378" t="s">
        <v>1632</v>
      </c>
      <c r="B6" s="1379" t="s">
        <v>1633</v>
      </c>
      <c r="C6" s="1379"/>
      <c r="D6" s="1380" t="s">
        <v>1634</v>
      </c>
      <c r="E6" s="1379"/>
      <c r="F6" s="1380" t="s">
        <v>1635</v>
      </c>
      <c r="G6" s="1381"/>
      <c r="H6" s="2116" t="s">
        <v>547</v>
      </c>
      <c r="I6" s="2116"/>
      <c r="J6" s="1379" t="s">
        <v>371</v>
      </c>
      <c r="K6" s="1375"/>
    </row>
    <row r="7" spans="1:11" ht="15">
      <c r="A7" s="1382"/>
      <c r="B7" s="1383">
        <v>2009</v>
      </c>
      <c r="C7" s="1383">
        <v>2010</v>
      </c>
      <c r="D7" s="1383">
        <v>2009</v>
      </c>
      <c r="E7" s="1383">
        <v>2010</v>
      </c>
      <c r="F7" s="1383">
        <v>2009</v>
      </c>
      <c r="G7" s="1383">
        <v>2010</v>
      </c>
      <c r="H7" s="1384">
        <v>2009</v>
      </c>
      <c r="I7" s="1383">
        <v>2010</v>
      </c>
      <c r="J7" s="1385" t="s">
        <v>372</v>
      </c>
      <c r="K7" s="1375"/>
    </row>
    <row r="8" spans="1:11" ht="4.5" customHeight="1">
      <c r="A8" s="1386"/>
      <c r="B8" s="1387"/>
      <c r="C8" s="1387"/>
      <c r="D8" s="1386"/>
      <c r="E8" s="1386"/>
      <c r="F8" s="1386"/>
      <c r="G8" s="1386"/>
      <c r="H8" s="1386"/>
      <c r="I8" s="1386"/>
      <c r="J8" s="1386"/>
      <c r="K8" s="1375"/>
    </row>
    <row r="9" spans="1:11" ht="15">
      <c r="A9" s="1388" t="s">
        <v>1636</v>
      </c>
      <c r="B9" s="1389">
        <f>SUM(B10:B12)</f>
        <v>5002403</v>
      </c>
      <c r="C9" s="1389">
        <f t="shared" ref="C9:I9" si="0">SUM(C10:C12)</f>
        <v>4815882</v>
      </c>
      <c r="D9" s="1389">
        <f>SUM(D10:D12)</f>
        <v>105044</v>
      </c>
      <c r="E9" s="1389">
        <f t="shared" si="0"/>
        <v>99233</v>
      </c>
      <c r="F9" s="1389">
        <f>SUM(F10:F12)</f>
        <v>3406449</v>
      </c>
      <c r="G9" s="1389">
        <f t="shared" si="0"/>
        <v>3709118</v>
      </c>
      <c r="H9" s="1389">
        <f t="shared" si="0"/>
        <v>8513896</v>
      </c>
      <c r="I9" s="1389">
        <f t="shared" si="0"/>
        <v>8624233</v>
      </c>
      <c r="J9" s="1390">
        <f>100*(I9-H9)/H9</f>
        <v>1.2959636810221784</v>
      </c>
      <c r="K9" s="1375"/>
    </row>
    <row r="10" spans="1:11">
      <c r="A10" s="1391" t="s">
        <v>1637</v>
      </c>
      <c r="B10" s="1392">
        <v>4992882</v>
      </c>
      <c r="C10" s="1392">
        <v>4807290</v>
      </c>
      <c r="D10" s="1392">
        <v>104667</v>
      </c>
      <c r="E10" s="1392">
        <v>98898</v>
      </c>
      <c r="F10" s="1392">
        <v>3323766</v>
      </c>
      <c r="G10" s="1392">
        <v>3613172</v>
      </c>
      <c r="H10" s="1392">
        <v>8421315</v>
      </c>
      <c r="I10" s="1392">
        <v>8519360</v>
      </c>
      <c r="J10" s="1393">
        <f t="shared" ref="J10:J72" si="1">100*(I10-H10)/H10</f>
        <v>1.1642481013950909</v>
      </c>
      <c r="K10" s="1375"/>
    </row>
    <row r="11" spans="1:11">
      <c r="A11" s="1391" t="s">
        <v>1638</v>
      </c>
      <c r="B11" s="1392">
        <v>235</v>
      </c>
      <c r="C11" s="1392">
        <v>150</v>
      </c>
      <c r="D11" s="1392">
        <v>344</v>
      </c>
      <c r="E11" s="1392">
        <v>292</v>
      </c>
      <c r="F11" s="1392">
        <v>21983</v>
      </c>
      <c r="G11" s="1392">
        <v>21181</v>
      </c>
      <c r="H11" s="1392">
        <f>B11+D11+F11</f>
        <v>22562</v>
      </c>
      <c r="I11" s="1392">
        <f>+G11+E11+C11</f>
        <v>21623</v>
      </c>
      <c r="J11" s="1393">
        <f t="shared" si="1"/>
        <v>-4.1618650828827235</v>
      </c>
      <c r="K11" s="1375"/>
    </row>
    <row r="12" spans="1:11">
      <c r="A12" s="1391" t="s">
        <v>1639</v>
      </c>
      <c r="B12" s="1392">
        <v>9286</v>
      </c>
      <c r="C12" s="1392">
        <v>8442</v>
      </c>
      <c r="D12" s="1392">
        <v>33</v>
      </c>
      <c r="E12" s="1392">
        <v>43</v>
      </c>
      <c r="F12" s="1392">
        <v>60700</v>
      </c>
      <c r="G12" s="1392">
        <v>74765</v>
      </c>
      <c r="H12" s="1392">
        <f>B12+D12+F12</f>
        <v>70019</v>
      </c>
      <c r="I12" s="1392">
        <f>+G12+E12+C12</f>
        <v>83250</v>
      </c>
      <c r="J12" s="1393">
        <f t="shared" si="1"/>
        <v>18.896299575829417</v>
      </c>
      <c r="K12" s="1375"/>
    </row>
    <row r="13" spans="1:11" ht="4.5" customHeight="1">
      <c r="A13" s="1391"/>
      <c r="B13" s="1394"/>
      <c r="C13" s="1394"/>
      <c r="D13" s="1395"/>
      <c r="E13" s="1395"/>
      <c r="F13" s="1394"/>
      <c r="G13" s="1394"/>
      <c r="H13" s="1392"/>
      <c r="I13" s="1394"/>
      <c r="J13" s="1393"/>
      <c r="K13" s="1375"/>
    </row>
    <row r="14" spans="1:11" ht="15">
      <c r="A14" s="1388" t="s">
        <v>1640</v>
      </c>
      <c r="B14" s="1389">
        <f>SUM(B15:B17)</f>
        <v>1491025</v>
      </c>
      <c r="C14" s="1389">
        <f t="shared" ref="C14:I14" si="2">SUM(C15:C17)</f>
        <v>1529518</v>
      </c>
      <c r="D14" s="1389">
        <f>SUM(D15:D17)</f>
        <v>1592057</v>
      </c>
      <c r="E14" s="1389">
        <f t="shared" si="2"/>
        <v>1640751</v>
      </c>
      <c r="F14" s="1389">
        <f>SUM(F15:F17)</f>
        <v>7956450</v>
      </c>
      <c r="G14" s="1389">
        <f t="shared" si="2"/>
        <v>8559036</v>
      </c>
      <c r="H14" s="1389">
        <f t="shared" si="2"/>
        <v>11039532</v>
      </c>
      <c r="I14" s="1389">
        <f t="shared" si="2"/>
        <v>11729305</v>
      </c>
      <c r="J14" s="1390">
        <f t="shared" si="1"/>
        <v>6.2482087102967769</v>
      </c>
      <c r="K14" s="1375"/>
    </row>
    <row r="15" spans="1:11">
      <c r="A15" s="1391" t="s">
        <v>1641</v>
      </c>
      <c r="B15" s="1392">
        <v>997433</v>
      </c>
      <c r="C15" s="1392">
        <v>998112</v>
      </c>
      <c r="D15" s="1392">
        <v>1390688</v>
      </c>
      <c r="E15" s="1392">
        <v>1442060</v>
      </c>
      <c r="F15" s="1392">
        <v>6140135</v>
      </c>
      <c r="G15" s="1392">
        <v>6629053</v>
      </c>
      <c r="H15" s="1392">
        <f>B15+D15+F15</f>
        <v>8528256</v>
      </c>
      <c r="I15" s="1392">
        <f>+G15+E15+C15</f>
        <v>9069225</v>
      </c>
      <c r="J15" s="1393">
        <f t="shared" si="1"/>
        <v>6.3432547052996533</v>
      </c>
      <c r="K15" s="1375"/>
    </row>
    <row r="16" spans="1:11">
      <c r="A16" s="1391" t="s">
        <v>1642</v>
      </c>
      <c r="B16" s="1392">
        <v>485510</v>
      </c>
      <c r="C16" s="1392">
        <v>523590</v>
      </c>
      <c r="D16" s="1392">
        <v>187090</v>
      </c>
      <c r="E16" s="1392">
        <v>183308</v>
      </c>
      <c r="F16" s="1392">
        <v>1489094</v>
      </c>
      <c r="G16" s="1392">
        <v>1591084</v>
      </c>
      <c r="H16" s="1392">
        <f>B16+D16+F16</f>
        <v>2161694</v>
      </c>
      <c r="I16" s="1392">
        <f>+G16+E16+C16</f>
        <v>2297982</v>
      </c>
      <c r="J16" s="1393">
        <f t="shared" si="1"/>
        <v>6.3046851219460294</v>
      </c>
      <c r="K16" s="1375"/>
    </row>
    <row r="17" spans="1:11">
      <c r="A17" s="1391" t="s">
        <v>1643</v>
      </c>
      <c r="B17" s="1392">
        <v>8082</v>
      </c>
      <c r="C17" s="1392">
        <v>7816</v>
      </c>
      <c r="D17" s="1392">
        <v>14279</v>
      </c>
      <c r="E17" s="1392">
        <v>15383</v>
      </c>
      <c r="F17" s="1392">
        <v>327221</v>
      </c>
      <c r="G17" s="1392">
        <v>338899</v>
      </c>
      <c r="H17" s="1392">
        <f>B17+D17+F17</f>
        <v>349582</v>
      </c>
      <c r="I17" s="1392">
        <f>+G17+E17+C17</f>
        <v>362098</v>
      </c>
      <c r="J17" s="1393">
        <f t="shared" si="1"/>
        <v>3.5802758723275225</v>
      </c>
      <c r="K17" s="1375"/>
    </row>
    <row r="18" spans="1:11" ht="6.75" customHeight="1">
      <c r="A18" s="1391"/>
      <c r="B18" s="1394"/>
      <c r="C18" s="1394"/>
      <c r="D18" s="1394"/>
      <c r="E18" s="1394"/>
      <c r="F18" s="1394"/>
      <c r="G18" s="1394"/>
      <c r="H18" s="1394"/>
      <c r="I18" s="1394"/>
      <c r="J18" s="1393"/>
      <c r="K18" s="1375"/>
    </row>
    <row r="19" spans="1:11" ht="15">
      <c r="A19" s="1388" t="s">
        <v>1644</v>
      </c>
      <c r="B19" s="1389">
        <f>SUM(B20:B37)</f>
        <v>486144</v>
      </c>
      <c r="C19" s="1389">
        <f t="shared" ref="C19:I19" si="3">SUM(C20:C37)</f>
        <v>514962</v>
      </c>
      <c r="D19" s="1389">
        <f>SUM(D20:D37)</f>
        <v>209417</v>
      </c>
      <c r="E19" s="1389">
        <f t="shared" si="3"/>
        <v>225462</v>
      </c>
      <c r="F19" s="1389">
        <f>SUM(F20:F37)</f>
        <v>3576141</v>
      </c>
      <c r="G19" s="1389">
        <f t="shared" si="3"/>
        <v>4006764</v>
      </c>
      <c r="H19" s="1389">
        <f t="shared" si="3"/>
        <v>4271702</v>
      </c>
      <c r="I19" s="1389">
        <f t="shared" si="3"/>
        <v>4747188</v>
      </c>
      <c r="J19" s="1390">
        <f t="shared" si="1"/>
        <v>11.131066727032925</v>
      </c>
      <c r="K19" s="1375"/>
    </row>
    <row r="20" spans="1:11">
      <c r="A20" s="1391" t="s">
        <v>1645</v>
      </c>
      <c r="B20" s="1392">
        <v>30269</v>
      </c>
      <c r="C20" s="1392">
        <v>28505</v>
      </c>
      <c r="D20" s="1392">
        <v>5103</v>
      </c>
      <c r="E20" s="1392">
        <v>5727</v>
      </c>
      <c r="F20" s="1392">
        <v>31858</v>
      </c>
      <c r="G20" s="1392">
        <v>32128</v>
      </c>
      <c r="H20" s="1392">
        <f t="shared" ref="H20:H37" si="4">B20+D20+F20</f>
        <v>67230</v>
      </c>
      <c r="I20" s="1392">
        <f t="shared" ref="I20:I37" si="5">+G20+E20+C20</f>
        <v>66360</v>
      </c>
      <c r="J20" s="1393">
        <f t="shared" si="1"/>
        <v>-1.2940651494868363</v>
      </c>
      <c r="K20" s="1375"/>
    </row>
    <row r="21" spans="1:11">
      <c r="A21" s="1391" t="s">
        <v>1646</v>
      </c>
      <c r="B21" s="1392">
        <v>253891</v>
      </c>
      <c r="C21" s="1392">
        <v>298910</v>
      </c>
      <c r="D21" s="1392">
        <v>138075</v>
      </c>
      <c r="E21" s="1392">
        <v>146489</v>
      </c>
      <c r="F21" s="1392">
        <v>2080685</v>
      </c>
      <c r="G21" s="1392">
        <v>2373934</v>
      </c>
      <c r="H21" s="1392">
        <f t="shared" si="4"/>
        <v>2472651</v>
      </c>
      <c r="I21" s="1392">
        <f t="shared" si="5"/>
        <v>2819333</v>
      </c>
      <c r="J21" s="1393">
        <f t="shared" si="1"/>
        <v>14.02066041669447</v>
      </c>
      <c r="K21" s="1375"/>
    </row>
    <row r="22" spans="1:11">
      <c r="A22" s="1391" t="s">
        <v>1647</v>
      </c>
      <c r="B22" s="1392">
        <v>18471</v>
      </c>
      <c r="C22" s="1392">
        <v>872</v>
      </c>
      <c r="D22" s="1392">
        <v>0</v>
      </c>
      <c r="E22" s="1392">
        <v>0</v>
      </c>
      <c r="F22" s="1392">
        <v>0</v>
      </c>
      <c r="G22" s="1392">
        <v>29412</v>
      </c>
      <c r="H22" s="1392">
        <f t="shared" si="4"/>
        <v>18471</v>
      </c>
      <c r="I22" s="1392">
        <f t="shared" si="5"/>
        <v>30284</v>
      </c>
      <c r="J22" s="1393">
        <f t="shared" si="1"/>
        <v>63.954306751123383</v>
      </c>
      <c r="K22" s="1375"/>
    </row>
    <row r="23" spans="1:11">
      <c r="A23" s="1391" t="s">
        <v>1648</v>
      </c>
      <c r="B23" s="1392">
        <v>2769</v>
      </c>
      <c r="C23" s="1392">
        <v>1727</v>
      </c>
      <c r="D23" s="1392">
        <v>396</v>
      </c>
      <c r="E23" s="1392">
        <v>322</v>
      </c>
      <c r="F23" s="1392">
        <v>162100</v>
      </c>
      <c r="G23" s="1392">
        <v>156086</v>
      </c>
      <c r="H23" s="1392">
        <f t="shared" si="4"/>
        <v>165265</v>
      </c>
      <c r="I23" s="1392">
        <f t="shared" si="5"/>
        <v>158135</v>
      </c>
      <c r="J23" s="1393">
        <f t="shared" si="1"/>
        <v>-4.3142831210480139</v>
      </c>
      <c r="K23" s="1375"/>
    </row>
    <row r="24" spans="1:11">
      <c r="A24" s="1391" t="s">
        <v>1649</v>
      </c>
      <c r="B24" s="1392">
        <v>6228</v>
      </c>
      <c r="C24" s="1392">
        <v>4528</v>
      </c>
      <c r="D24" s="1392">
        <v>6370</v>
      </c>
      <c r="E24" s="1392">
        <v>6496</v>
      </c>
      <c r="F24" s="1392">
        <v>146571</v>
      </c>
      <c r="G24" s="1392">
        <v>154132</v>
      </c>
      <c r="H24" s="1392">
        <f t="shared" si="4"/>
        <v>159169</v>
      </c>
      <c r="I24" s="1392">
        <f t="shared" si="5"/>
        <v>165156</v>
      </c>
      <c r="J24" s="1393">
        <f t="shared" si="1"/>
        <v>3.7614108274852516</v>
      </c>
      <c r="K24" s="1375"/>
    </row>
    <row r="25" spans="1:11">
      <c r="A25" s="1391" t="s">
        <v>935</v>
      </c>
      <c r="B25" s="1392">
        <v>0</v>
      </c>
      <c r="C25" s="1392">
        <v>0</v>
      </c>
      <c r="D25" s="1392">
        <v>0</v>
      </c>
      <c r="E25" s="1392">
        <v>1</v>
      </c>
      <c r="F25" s="1392">
        <v>215</v>
      </c>
      <c r="G25" s="1392">
        <v>234</v>
      </c>
      <c r="H25" s="1392">
        <f t="shared" si="4"/>
        <v>215</v>
      </c>
      <c r="I25" s="1392">
        <f t="shared" si="5"/>
        <v>235</v>
      </c>
      <c r="J25" s="1393">
        <f t="shared" si="1"/>
        <v>9.3023255813953494</v>
      </c>
      <c r="K25" s="1375"/>
    </row>
    <row r="26" spans="1:11">
      <c r="A26" s="1391" t="s">
        <v>1650</v>
      </c>
      <c r="B26" s="1392">
        <v>1437</v>
      </c>
      <c r="C26" s="1392">
        <v>1449</v>
      </c>
      <c r="D26" s="1392">
        <v>1498</v>
      </c>
      <c r="E26" s="1392">
        <v>1375</v>
      </c>
      <c r="F26" s="1392">
        <v>56296</v>
      </c>
      <c r="G26" s="1392">
        <v>60589</v>
      </c>
      <c r="H26" s="1392">
        <f t="shared" si="4"/>
        <v>59231</v>
      </c>
      <c r="I26" s="1392">
        <f t="shared" si="5"/>
        <v>63413</v>
      </c>
      <c r="J26" s="1393">
        <f t="shared" si="1"/>
        <v>7.0604919721091992</v>
      </c>
      <c r="K26" s="1375"/>
    </row>
    <row r="27" spans="1:11">
      <c r="A27" s="1391" t="s">
        <v>936</v>
      </c>
      <c r="B27" s="1392">
        <v>23759</v>
      </c>
      <c r="C27" s="1392">
        <v>22496</v>
      </c>
      <c r="D27" s="1392">
        <v>45794</v>
      </c>
      <c r="E27" s="1392">
        <v>44542</v>
      </c>
      <c r="F27" s="1392">
        <v>588619</v>
      </c>
      <c r="G27" s="1392">
        <v>610828</v>
      </c>
      <c r="H27" s="1392">
        <f t="shared" si="4"/>
        <v>658172</v>
      </c>
      <c r="I27" s="1392">
        <f t="shared" si="5"/>
        <v>677866</v>
      </c>
      <c r="J27" s="1393">
        <f t="shared" si="1"/>
        <v>2.9922269558717174</v>
      </c>
      <c r="K27" s="1375"/>
    </row>
    <row r="28" spans="1:11">
      <c r="A28" s="1391" t="s">
        <v>1651</v>
      </c>
      <c r="B28" s="1392">
        <v>35</v>
      </c>
      <c r="C28" s="1392">
        <v>37</v>
      </c>
      <c r="D28" s="1392">
        <v>385</v>
      </c>
      <c r="E28" s="1392">
        <v>466</v>
      </c>
      <c r="F28" s="1392">
        <v>71766</v>
      </c>
      <c r="G28" s="1392">
        <v>75370</v>
      </c>
      <c r="H28" s="1392">
        <f t="shared" si="4"/>
        <v>72186</v>
      </c>
      <c r="I28" s="1392">
        <f t="shared" si="5"/>
        <v>75873</v>
      </c>
      <c r="J28" s="1393">
        <f t="shared" si="1"/>
        <v>5.1076386002826029</v>
      </c>
      <c r="K28" s="1375"/>
    </row>
    <row r="29" spans="1:11">
      <c r="A29" s="1391" t="s">
        <v>1652</v>
      </c>
      <c r="B29" s="1392">
        <v>0</v>
      </c>
      <c r="C29" s="1392">
        <v>11</v>
      </c>
      <c r="D29" s="1392">
        <v>77</v>
      </c>
      <c r="E29" s="1392">
        <v>206</v>
      </c>
      <c r="F29" s="1392">
        <v>12388</v>
      </c>
      <c r="G29" s="1392">
        <v>14559</v>
      </c>
      <c r="H29" s="1392">
        <f t="shared" si="4"/>
        <v>12465</v>
      </c>
      <c r="I29" s="1392">
        <f t="shared" si="5"/>
        <v>14776</v>
      </c>
      <c r="J29" s="1393">
        <f t="shared" si="1"/>
        <v>18.539911752908143</v>
      </c>
      <c r="K29" s="1375"/>
    </row>
    <row r="30" spans="1:11">
      <c r="A30" s="1391" t="s">
        <v>1653</v>
      </c>
      <c r="B30" s="1392">
        <v>4</v>
      </c>
      <c r="C30" s="1392">
        <v>1</v>
      </c>
      <c r="D30" s="1392">
        <v>0</v>
      </c>
      <c r="E30" s="1392">
        <v>0</v>
      </c>
      <c r="F30" s="1392">
        <v>860</v>
      </c>
      <c r="G30" s="1392">
        <v>916</v>
      </c>
      <c r="H30" s="1392">
        <f t="shared" si="4"/>
        <v>864</v>
      </c>
      <c r="I30" s="1392">
        <f t="shared" si="5"/>
        <v>917</v>
      </c>
      <c r="J30" s="1393">
        <f t="shared" si="1"/>
        <v>6.1342592592592595</v>
      </c>
      <c r="K30" s="1375"/>
    </row>
    <row r="31" spans="1:11">
      <c r="A31" s="1391" t="s">
        <v>1095</v>
      </c>
      <c r="B31" s="1392">
        <v>10201</v>
      </c>
      <c r="C31" s="1392">
        <v>13083</v>
      </c>
      <c r="D31" s="1392">
        <v>36</v>
      </c>
      <c r="E31" s="1392">
        <v>28</v>
      </c>
      <c r="F31" s="1392">
        <v>25821</v>
      </c>
      <c r="G31" s="1392">
        <v>28637</v>
      </c>
      <c r="H31" s="1392">
        <f t="shared" si="4"/>
        <v>36058</v>
      </c>
      <c r="I31" s="1392">
        <f t="shared" si="5"/>
        <v>41748</v>
      </c>
      <c r="J31" s="1393">
        <f t="shared" si="1"/>
        <v>15.780132009540186</v>
      </c>
      <c r="K31" s="1375"/>
    </row>
    <row r="32" spans="1:11">
      <c r="A32" s="1391" t="s">
        <v>1654</v>
      </c>
      <c r="B32" s="1392">
        <v>32966</v>
      </c>
      <c r="C32" s="1392">
        <v>35904</v>
      </c>
      <c r="D32" s="1392">
        <v>8184</v>
      </c>
      <c r="E32" s="1392">
        <v>8232</v>
      </c>
      <c r="F32" s="1392">
        <v>228293</v>
      </c>
      <c r="G32" s="1392">
        <v>243996</v>
      </c>
      <c r="H32" s="1392">
        <f t="shared" si="4"/>
        <v>269443</v>
      </c>
      <c r="I32" s="1392">
        <f t="shared" si="5"/>
        <v>288132</v>
      </c>
      <c r="J32" s="1393">
        <f t="shared" si="1"/>
        <v>6.9361608948831481</v>
      </c>
      <c r="K32" s="1375"/>
    </row>
    <row r="33" spans="1:11">
      <c r="A33" s="1391" t="s">
        <v>938</v>
      </c>
      <c r="B33" s="1392">
        <v>39691</v>
      </c>
      <c r="C33" s="1392">
        <v>69586</v>
      </c>
      <c r="D33" s="1392">
        <v>2511</v>
      </c>
      <c r="E33" s="1392">
        <v>10678</v>
      </c>
      <c r="F33" s="1392">
        <v>101336</v>
      </c>
      <c r="G33" s="1392">
        <v>140249</v>
      </c>
      <c r="H33" s="1392">
        <f t="shared" si="4"/>
        <v>143538</v>
      </c>
      <c r="I33" s="1392">
        <f t="shared" si="5"/>
        <v>220513</v>
      </c>
      <c r="J33" s="1393">
        <f t="shared" si="1"/>
        <v>53.626914127269437</v>
      </c>
      <c r="K33" s="1375"/>
    </row>
    <row r="34" spans="1:11">
      <c r="A34" s="1391" t="s">
        <v>1655</v>
      </c>
      <c r="B34" s="1392">
        <v>64770</v>
      </c>
      <c r="C34" s="1392">
        <v>35476</v>
      </c>
      <c r="D34" s="1392">
        <v>410</v>
      </c>
      <c r="E34" s="1392">
        <v>437</v>
      </c>
      <c r="F34" s="1392">
        <v>6819</v>
      </c>
      <c r="G34" s="1392">
        <v>28864</v>
      </c>
      <c r="H34" s="1392">
        <v>71999</v>
      </c>
      <c r="I34" s="1392">
        <f t="shared" si="5"/>
        <v>64777</v>
      </c>
      <c r="J34" s="1393">
        <f t="shared" si="1"/>
        <v>-10.030694870762094</v>
      </c>
      <c r="K34" s="1375"/>
    </row>
    <row r="35" spans="1:11">
      <c r="A35" s="1391" t="s">
        <v>1656</v>
      </c>
      <c r="B35" s="1392">
        <v>1341</v>
      </c>
      <c r="C35" s="1392">
        <v>2011</v>
      </c>
      <c r="D35" s="1392">
        <v>519</v>
      </c>
      <c r="E35" s="1392">
        <v>460</v>
      </c>
      <c r="F35" s="1392">
        <v>37351</v>
      </c>
      <c r="G35" s="1392">
        <v>38048</v>
      </c>
      <c r="H35" s="1392">
        <f t="shared" si="4"/>
        <v>39211</v>
      </c>
      <c r="I35" s="1392">
        <f t="shared" si="5"/>
        <v>40519</v>
      </c>
      <c r="J35" s="1393">
        <f t="shared" si="1"/>
        <v>3.3357986279360383</v>
      </c>
      <c r="K35" s="1375"/>
    </row>
    <row r="36" spans="1:11">
      <c r="A36" s="1391" t="s">
        <v>1657</v>
      </c>
      <c r="B36" s="1392">
        <v>42</v>
      </c>
      <c r="C36" s="1392">
        <v>231</v>
      </c>
      <c r="D36" s="1392">
        <v>0</v>
      </c>
      <c r="E36" s="1392">
        <v>0</v>
      </c>
      <c r="F36" s="1392">
        <v>219</v>
      </c>
      <c r="G36" s="1392">
        <v>562</v>
      </c>
      <c r="H36" s="1392">
        <f t="shared" si="4"/>
        <v>261</v>
      </c>
      <c r="I36" s="1392">
        <f t="shared" si="5"/>
        <v>793</v>
      </c>
      <c r="J36" s="1393">
        <f t="shared" si="1"/>
        <v>203.83141762452107</v>
      </c>
      <c r="K36" s="1375"/>
    </row>
    <row r="37" spans="1:11">
      <c r="A37" s="1391" t="s">
        <v>1658</v>
      </c>
      <c r="B37" s="1392">
        <v>270</v>
      </c>
      <c r="C37" s="1392">
        <v>135</v>
      </c>
      <c r="D37" s="1392">
        <v>59</v>
      </c>
      <c r="E37" s="1392">
        <v>3</v>
      </c>
      <c r="F37" s="1392">
        <v>24944</v>
      </c>
      <c r="G37" s="1392">
        <v>18220</v>
      </c>
      <c r="H37" s="1392">
        <f t="shared" si="4"/>
        <v>25273</v>
      </c>
      <c r="I37" s="1392">
        <f t="shared" si="5"/>
        <v>18358</v>
      </c>
      <c r="J37" s="1393">
        <f t="shared" si="1"/>
        <v>-27.361215526451154</v>
      </c>
      <c r="K37" s="1375"/>
    </row>
    <row r="38" spans="1:11" ht="6" customHeight="1">
      <c r="A38" s="1391"/>
      <c r="B38" s="1394"/>
      <c r="C38" s="1394"/>
      <c r="D38" s="1394"/>
      <c r="E38" s="1392"/>
      <c r="F38" s="1394"/>
      <c r="G38" s="1394"/>
      <c r="H38" s="1394"/>
      <c r="I38" s="1394"/>
      <c r="J38" s="1393"/>
      <c r="K38" s="1375"/>
    </row>
    <row r="39" spans="1:11" ht="15">
      <c r="A39" s="1388" t="s">
        <v>1659</v>
      </c>
      <c r="B39" s="1389">
        <f t="shared" ref="B39:I39" si="6">SUM(B40:B54)</f>
        <v>6918</v>
      </c>
      <c r="C39" s="1389">
        <f t="shared" si="6"/>
        <v>210</v>
      </c>
      <c r="D39" s="1389">
        <f t="shared" si="6"/>
        <v>305</v>
      </c>
      <c r="E39" s="1389">
        <f t="shared" si="6"/>
        <v>289</v>
      </c>
      <c r="F39" s="1389">
        <f t="shared" si="6"/>
        <v>68626</v>
      </c>
      <c r="G39" s="1389">
        <f t="shared" si="6"/>
        <v>81005</v>
      </c>
      <c r="H39" s="1389">
        <f t="shared" si="6"/>
        <v>75849</v>
      </c>
      <c r="I39" s="1389">
        <f t="shared" si="6"/>
        <v>81504</v>
      </c>
      <c r="J39" s="1390">
        <f t="shared" si="1"/>
        <v>7.4556025788078948</v>
      </c>
      <c r="K39" s="1375"/>
    </row>
    <row r="40" spans="1:11">
      <c r="A40" s="1391" t="s">
        <v>1660</v>
      </c>
      <c r="B40" s="1392">
        <v>418</v>
      </c>
      <c r="C40" s="1392">
        <v>0</v>
      </c>
      <c r="D40" s="1392">
        <v>0</v>
      </c>
      <c r="E40" s="1392">
        <v>0</v>
      </c>
      <c r="F40" s="1392">
        <v>2358</v>
      </c>
      <c r="G40" s="1392">
        <v>2823</v>
      </c>
      <c r="H40" s="1392">
        <f t="shared" ref="H40:H54" si="7">B40+D40+F40</f>
        <v>2776</v>
      </c>
      <c r="I40" s="1392">
        <f t="shared" ref="I40:I54" si="8">+G40+E40+C40</f>
        <v>2823</v>
      </c>
      <c r="J40" s="1393">
        <f t="shared" si="1"/>
        <v>1.6930835734870318</v>
      </c>
      <c r="K40" s="1375"/>
    </row>
    <row r="41" spans="1:11">
      <c r="A41" s="1396" t="s">
        <v>1661</v>
      </c>
      <c r="B41" s="1392">
        <v>431</v>
      </c>
      <c r="C41" s="1392">
        <v>42</v>
      </c>
      <c r="D41" s="1392">
        <v>88</v>
      </c>
      <c r="E41" s="1392">
        <v>75</v>
      </c>
      <c r="F41" s="1392">
        <v>10710</v>
      </c>
      <c r="G41" s="1392">
        <v>13730</v>
      </c>
      <c r="H41" s="1392">
        <f t="shared" si="7"/>
        <v>11229</v>
      </c>
      <c r="I41" s="1392">
        <f t="shared" si="8"/>
        <v>13847</v>
      </c>
      <c r="J41" s="1393">
        <f t="shared" si="1"/>
        <v>23.314631757057619</v>
      </c>
      <c r="K41" s="1375"/>
    </row>
    <row r="42" spans="1:11">
      <c r="A42" s="1391" t="s">
        <v>1662</v>
      </c>
      <c r="B42" s="1392">
        <v>386</v>
      </c>
      <c r="C42" s="1392">
        <v>0</v>
      </c>
      <c r="D42" s="1392">
        <v>63</v>
      </c>
      <c r="E42" s="1392">
        <v>46</v>
      </c>
      <c r="F42" s="1392">
        <v>2401</v>
      </c>
      <c r="G42" s="1392">
        <v>2698</v>
      </c>
      <c r="H42" s="1392">
        <f t="shared" si="7"/>
        <v>2850</v>
      </c>
      <c r="I42" s="1392">
        <f t="shared" si="8"/>
        <v>2744</v>
      </c>
      <c r="J42" s="1393">
        <f t="shared" si="1"/>
        <v>-3.7192982456140351</v>
      </c>
      <c r="K42" s="1375"/>
    </row>
    <row r="43" spans="1:11">
      <c r="A43" s="1391" t="s">
        <v>1663</v>
      </c>
      <c r="B43" s="1392">
        <v>385</v>
      </c>
      <c r="C43" s="1392">
        <v>0</v>
      </c>
      <c r="D43" s="1392">
        <v>0</v>
      </c>
      <c r="E43" s="1392">
        <v>0</v>
      </c>
      <c r="F43" s="1392">
        <v>1160</v>
      </c>
      <c r="G43" s="1392">
        <v>1337</v>
      </c>
      <c r="H43" s="1392">
        <f t="shared" si="7"/>
        <v>1545</v>
      </c>
      <c r="I43" s="1392">
        <f t="shared" si="8"/>
        <v>1337</v>
      </c>
      <c r="J43" s="1393">
        <f t="shared" si="1"/>
        <v>-13.462783171521036</v>
      </c>
      <c r="K43" s="1375"/>
    </row>
    <row r="44" spans="1:11">
      <c r="A44" s="1391" t="s">
        <v>1664</v>
      </c>
      <c r="B44" s="1392">
        <v>545</v>
      </c>
      <c r="C44" s="1392">
        <v>5</v>
      </c>
      <c r="D44" s="1392">
        <v>102</v>
      </c>
      <c r="E44" s="1392">
        <v>108</v>
      </c>
      <c r="F44" s="1392">
        <v>1484</v>
      </c>
      <c r="G44" s="1392">
        <v>1745</v>
      </c>
      <c r="H44" s="1392">
        <f t="shared" si="7"/>
        <v>2131</v>
      </c>
      <c r="I44" s="1392">
        <f t="shared" si="8"/>
        <v>1858</v>
      </c>
      <c r="J44" s="1393">
        <f t="shared" si="1"/>
        <v>-12.810886907555139</v>
      </c>
      <c r="K44" s="1375"/>
    </row>
    <row r="45" spans="1:11">
      <c r="A45" s="1391" t="s">
        <v>1665</v>
      </c>
      <c r="B45" s="1392">
        <v>574</v>
      </c>
      <c r="C45" s="1392">
        <v>7</v>
      </c>
      <c r="D45" s="1392">
        <v>3</v>
      </c>
      <c r="E45" s="1392">
        <v>5</v>
      </c>
      <c r="F45" s="1392">
        <v>15616</v>
      </c>
      <c r="G45" s="1392">
        <v>16487</v>
      </c>
      <c r="H45" s="1392">
        <f t="shared" si="7"/>
        <v>16193</v>
      </c>
      <c r="I45" s="1392">
        <f t="shared" si="8"/>
        <v>16499</v>
      </c>
      <c r="J45" s="1393">
        <f t="shared" si="1"/>
        <v>1.8897054282714754</v>
      </c>
      <c r="K45" s="1375"/>
    </row>
    <row r="46" spans="1:11">
      <c r="A46" s="1391" t="s">
        <v>1666</v>
      </c>
      <c r="B46" s="1392">
        <v>530</v>
      </c>
      <c r="C46" s="1392">
        <v>3</v>
      </c>
      <c r="D46" s="1392">
        <v>0</v>
      </c>
      <c r="E46" s="1392">
        <v>0</v>
      </c>
      <c r="F46" s="1392">
        <v>3782</v>
      </c>
      <c r="G46" s="1392">
        <v>4172</v>
      </c>
      <c r="H46" s="1392">
        <f t="shared" si="7"/>
        <v>4312</v>
      </c>
      <c r="I46" s="1392">
        <f t="shared" si="8"/>
        <v>4175</v>
      </c>
      <c r="J46" s="1393">
        <f t="shared" si="1"/>
        <v>-3.1771799628942485</v>
      </c>
      <c r="K46" s="1375"/>
    </row>
    <row r="47" spans="1:11">
      <c r="A47" s="1391" t="s">
        <v>1667</v>
      </c>
      <c r="B47" s="1392">
        <v>75</v>
      </c>
      <c r="C47" s="1392">
        <v>0</v>
      </c>
      <c r="D47" s="1392">
        <v>0</v>
      </c>
      <c r="E47" s="1392">
        <v>0</v>
      </c>
      <c r="F47" s="1392">
        <v>184</v>
      </c>
      <c r="G47" s="1392">
        <v>135</v>
      </c>
      <c r="H47" s="1392">
        <f t="shared" si="7"/>
        <v>259</v>
      </c>
      <c r="I47" s="1392">
        <f t="shared" si="8"/>
        <v>135</v>
      </c>
      <c r="J47" s="1393">
        <f t="shared" si="1"/>
        <v>-47.876447876447877</v>
      </c>
      <c r="K47" s="1375"/>
    </row>
    <row r="48" spans="1:11">
      <c r="A48" s="1391" t="s">
        <v>1668</v>
      </c>
      <c r="B48" s="1392">
        <v>1063</v>
      </c>
      <c r="C48" s="1392">
        <v>3</v>
      </c>
      <c r="D48" s="1392">
        <v>6</v>
      </c>
      <c r="E48" s="1392">
        <v>3</v>
      </c>
      <c r="F48" s="1392">
        <v>5019</v>
      </c>
      <c r="G48" s="1392">
        <v>5158</v>
      </c>
      <c r="H48" s="1392">
        <f t="shared" si="7"/>
        <v>6088</v>
      </c>
      <c r="I48" s="1392">
        <f t="shared" si="8"/>
        <v>5164</v>
      </c>
      <c r="J48" s="1393">
        <f t="shared" si="1"/>
        <v>-15.177398160315375</v>
      </c>
      <c r="K48" s="1375"/>
    </row>
    <row r="49" spans="1:11">
      <c r="A49" s="1391" t="s">
        <v>1669</v>
      </c>
      <c r="B49" s="1392">
        <v>96</v>
      </c>
      <c r="C49" s="1392">
        <v>2</v>
      </c>
      <c r="D49" s="1392">
        <v>4</v>
      </c>
      <c r="E49" s="1392">
        <v>4</v>
      </c>
      <c r="F49" s="1392">
        <v>965</v>
      </c>
      <c r="G49" s="1392">
        <v>950</v>
      </c>
      <c r="H49" s="1392">
        <f t="shared" si="7"/>
        <v>1065</v>
      </c>
      <c r="I49" s="1392">
        <f t="shared" si="8"/>
        <v>956</v>
      </c>
      <c r="J49" s="1393">
        <f t="shared" si="1"/>
        <v>-10.234741784037558</v>
      </c>
      <c r="K49" s="1375"/>
    </row>
    <row r="50" spans="1:11">
      <c r="A50" s="1391" t="s">
        <v>1670</v>
      </c>
      <c r="B50" s="1392">
        <v>136</v>
      </c>
      <c r="C50" s="1392">
        <v>0</v>
      </c>
      <c r="D50" s="1392">
        <v>0</v>
      </c>
      <c r="E50" s="1392">
        <v>0</v>
      </c>
      <c r="F50" s="1392">
        <v>1276</v>
      </c>
      <c r="G50" s="1392">
        <v>1380</v>
      </c>
      <c r="H50" s="1392">
        <f t="shared" si="7"/>
        <v>1412</v>
      </c>
      <c r="I50" s="1392">
        <f t="shared" si="8"/>
        <v>1380</v>
      </c>
      <c r="J50" s="1393">
        <f t="shared" si="1"/>
        <v>-2.2662889518413598</v>
      </c>
      <c r="K50" s="1375"/>
    </row>
    <row r="51" spans="1:11">
      <c r="A51" s="1391" t="s">
        <v>1671</v>
      </c>
      <c r="B51" s="1392">
        <v>141</v>
      </c>
      <c r="C51" s="1392">
        <v>0</v>
      </c>
      <c r="D51" s="1392">
        <v>1</v>
      </c>
      <c r="E51" s="1392">
        <v>0</v>
      </c>
      <c r="F51" s="1392">
        <v>1172</v>
      </c>
      <c r="G51" s="1392">
        <v>1219</v>
      </c>
      <c r="H51" s="1392">
        <f t="shared" si="7"/>
        <v>1314</v>
      </c>
      <c r="I51" s="1392">
        <f t="shared" si="8"/>
        <v>1219</v>
      </c>
      <c r="J51" s="1393">
        <f t="shared" si="1"/>
        <v>-7.2298325722983261</v>
      </c>
      <c r="K51" s="1375"/>
    </row>
    <row r="52" spans="1:11">
      <c r="A52" s="1373" t="s">
        <v>1672</v>
      </c>
      <c r="B52" s="1392">
        <v>482</v>
      </c>
      <c r="C52" s="1392">
        <v>1</v>
      </c>
      <c r="D52" s="1392">
        <v>18</v>
      </c>
      <c r="E52" s="1392">
        <v>15</v>
      </c>
      <c r="F52" s="1392">
        <v>9358</v>
      </c>
      <c r="G52" s="1392">
        <v>9246</v>
      </c>
      <c r="H52" s="1392">
        <f t="shared" si="7"/>
        <v>9858</v>
      </c>
      <c r="I52" s="1392">
        <f t="shared" si="8"/>
        <v>9262</v>
      </c>
      <c r="J52" s="1393">
        <f t="shared" si="1"/>
        <v>-6.0458510854128624</v>
      </c>
      <c r="K52" s="1375"/>
    </row>
    <row r="53" spans="1:11">
      <c r="A53" s="1391" t="s">
        <v>386</v>
      </c>
      <c r="B53" s="1392">
        <v>303</v>
      </c>
      <c r="C53" s="1392">
        <v>2</v>
      </c>
      <c r="D53" s="1392">
        <v>14</v>
      </c>
      <c r="E53" s="1392">
        <v>6</v>
      </c>
      <c r="F53" s="1392">
        <v>4931</v>
      </c>
      <c r="G53" s="1392">
        <v>5344</v>
      </c>
      <c r="H53" s="1392">
        <f>B53+D53+F53</f>
        <v>5248</v>
      </c>
      <c r="I53" s="1392">
        <f t="shared" si="8"/>
        <v>5352</v>
      </c>
      <c r="J53" s="1393">
        <f t="shared" si="1"/>
        <v>1.9817073170731707</v>
      </c>
      <c r="K53" s="1375"/>
    </row>
    <row r="54" spans="1:11">
      <c r="A54" s="1373" t="s">
        <v>1675</v>
      </c>
      <c r="B54" s="1392">
        <v>1353</v>
      </c>
      <c r="C54" s="1392">
        <v>145</v>
      </c>
      <c r="D54" s="1392">
        <v>6</v>
      </c>
      <c r="E54" s="1392">
        <v>27</v>
      </c>
      <c r="F54" s="1392">
        <v>8210</v>
      </c>
      <c r="G54" s="1392">
        <v>14581</v>
      </c>
      <c r="H54" s="1392">
        <f t="shared" si="7"/>
        <v>9569</v>
      </c>
      <c r="I54" s="1392">
        <f t="shared" si="8"/>
        <v>14753</v>
      </c>
      <c r="J54" s="1393">
        <f t="shared" si="1"/>
        <v>54.174939910126447</v>
      </c>
      <c r="K54" s="1375"/>
    </row>
    <row r="55" spans="1:11" ht="6.75" customHeight="1">
      <c r="A55" s="1391"/>
      <c r="B55" s="1394"/>
      <c r="C55" s="1394"/>
      <c r="D55" s="1394"/>
      <c r="E55" s="1394"/>
      <c r="F55" s="1394"/>
      <c r="G55" s="1394"/>
      <c r="H55" s="1394"/>
      <c r="I55" s="1394"/>
      <c r="J55" s="1393"/>
      <c r="K55" s="1375"/>
    </row>
    <row r="56" spans="1:11" ht="15">
      <c r="A56" s="1388" t="s">
        <v>1676</v>
      </c>
      <c r="B56" s="1389">
        <f t="shared" ref="B56:I56" si="9">SUM(B57:B62)</f>
        <v>519339</v>
      </c>
      <c r="C56" s="1389">
        <f t="shared" si="9"/>
        <v>525325</v>
      </c>
      <c r="D56" s="1389">
        <f t="shared" si="9"/>
        <v>0</v>
      </c>
      <c r="E56" s="1389">
        <f t="shared" si="9"/>
        <v>0</v>
      </c>
      <c r="F56" s="1389">
        <f t="shared" si="9"/>
        <v>0</v>
      </c>
      <c r="G56" s="1389">
        <f t="shared" si="9"/>
        <v>0</v>
      </c>
      <c r="H56" s="1389">
        <f t="shared" si="9"/>
        <v>519339</v>
      </c>
      <c r="I56" s="1389">
        <f t="shared" si="9"/>
        <v>525325</v>
      </c>
      <c r="J56" s="1390">
        <f t="shared" si="1"/>
        <v>1.1526190022316829</v>
      </c>
      <c r="K56" s="1375"/>
    </row>
    <row r="57" spans="1:11">
      <c r="A57" s="1391" t="s">
        <v>1677</v>
      </c>
      <c r="B57" s="1392">
        <v>127068</v>
      </c>
      <c r="C57" s="1392">
        <v>118413</v>
      </c>
      <c r="D57" s="1392">
        <v>0</v>
      </c>
      <c r="E57" s="1392">
        <v>0</v>
      </c>
      <c r="F57" s="1392">
        <v>0</v>
      </c>
      <c r="G57" s="1392">
        <v>0</v>
      </c>
      <c r="H57" s="1392">
        <f t="shared" ref="H57:H62" si="10">B57+D57+F57</f>
        <v>127068</v>
      </c>
      <c r="I57" s="1392">
        <f t="shared" ref="I57:I62" si="11">+G57+E57+C57</f>
        <v>118413</v>
      </c>
      <c r="J57" s="1393">
        <f t="shared" si="1"/>
        <v>-6.8113136273491355</v>
      </c>
      <c r="K57" s="1375"/>
    </row>
    <row r="58" spans="1:11">
      <c r="A58" s="1391" t="s">
        <v>1678</v>
      </c>
      <c r="B58" s="1392">
        <v>12316</v>
      </c>
      <c r="C58" s="1392">
        <v>18056</v>
      </c>
      <c r="D58" s="1392">
        <v>0</v>
      </c>
      <c r="E58" s="1392">
        <v>0</v>
      </c>
      <c r="F58" s="1392">
        <v>0</v>
      </c>
      <c r="G58" s="1392">
        <v>0</v>
      </c>
      <c r="H58" s="1392">
        <f t="shared" si="10"/>
        <v>12316</v>
      </c>
      <c r="I58" s="1392">
        <f t="shared" si="11"/>
        <v>18056</v>
      </c>
      <c r="J58" s="1393">
        <f t="shared" si="1"/>
        <v>46.606040922377396</v>
      </c>
      <c r="K58" s="1375"/>
    </row>
    <row r="59" spans="1:11">
      <c r="A59" s="1391" t="s">
        <v>1679</v>
      </c>
      <c r="B59" s="1392">
        <v>33268</v>
      </c>
      <c r="C59" s="1392">
        <v>32787</v>
      </c>
      <c r="D59" s="1392">
        <v>0</v>
      </c>
      <c r="E59" s="1392">
        <v>0</v>
      </c>
      <c r="F59" s="1392">
        <v>0</v>
      </c>
      <c r="G59" s="1392">
        <v>0</v>
      </c>
      <c r="H59" s="1392">
        <f t="shared" si="10"/>
        <v>33268</v>
      </c>
      <c r="I59" s="1392">
        <f t="shared" si="11"/>
        <v>32787</v>
      </c>
      <c r="J59" s="1393">
        <f t="shared" si="1"/>
        <v>-1.4458338343152579</v>
      </c>
      <c r="K59" s="1375"/>
    </row>
    <row r="60" spans="1:11">
      <c r="A60" s="1391" t="s">
        <v>2434</v>
      </c>
      <c r="B60" s="1392">
        <v>338899</v>
      </c>
      <c r="C60" s="1392">
        <v>347181</v>
      </c>
      <c r="D60" s="1392">
        <v>0</v>
      </c>
      <c r="E60" s="1392">
        <v>0</v>
      </c>
      <c r="F60" s="1392">
        <v>0</v>
      </c>
      <c r="G60" s="1392">
        <v>0</v>
      </c>
      <c r="H60" s="1392">
        <f t="shared" si="10"/>
        <v>338899</v>
      </c>
      <c r="I60" s="1392">
        <f t="shared" si="11"/>
        <v>347181</v>
      </c>
      <c r="J60" s="1393">
        <f t="shared" si="1"/>
        <v>2.4437959392031252</v>
      </c>
      <c r="K60" s="1375"/>
    </row>
    <row r="61" spans="1:11">
      <c r="A61" s="1391" t="s">
        <v>1681</v>
      </c>
      <c r="B61" s="1392">
        <v>1353</v>
      </c>
      <c r="C61" s="1392">
        <v>2071</v>
      </c>
      <c r="D61" s="1392">
        <v>0</v>
      </c>
      <c r="E61" s="1392">
        <v>0</v>
      </c>
      <c r="F61" s="1392">
        <v>0</v>
      </c>
      <c r="G61" s="1392">
        <v>0</v>
      </c>
      <c r="H61" s="1392">
        <f t="shared" si="10"/>
        <v>1353</v>
      </c>
      <c r="I61" s="1392">
        <f t="shared" si="11"/>
        <v>2071</v>
      </c>
      <c r="J61" s="1393">
        <f t="shared" si="1"/>
        <v>53.067257945306729</v>
      </c>
      <c r="K61" s="1375"/>
    </row>
    <row r="62" spans="1:11">
      <c r="A62" s="1391" t="s">
        <v>1682</v>
      </c>
      <c r="B62" s="1392">
        <v>6435</v>
      </c>
      <c r="C62" s="1392">
        <v>6817</v>
      </c>
      <c r="D62" s="1392">
        <v>0</v>
      </c>
      <c r="E62" s="1392">
        <v>0</v>
      </c>
      <c r="F62" s="1392">
        <v>0</v>
      </c>
      <c r="G62" s="1392">
        <v>0</v>
      </c>
      <c r="H62" s="1392">
        <f t="shared" si="10"/>
        <v>6435</v>
      </c>
      <c r="I62" s="1392">
        <f t="shared" si="11"/>
        <v>6817</v>
      </c>
      <c r="J62" s="1393">
        <f t="shared" si="1"/>
        <v>5.9362859362859366</v>
      </c>
      <c r="K62" s="1375"/>
    </row>
    <row r="63" spans="1:11" ht="6.75" customHeight="1">
      <c r="A63" s="1391"/>
      <c r="B63" s="1395"/>
      <c r="C63" s="1395"/>
      <c r="D63" s="1395"/>
      <c r="E63" s="1395"/>
      <c r="F63" s="1395"/>
      <c r="G63" s="1395"/>
      <c r="H63" s="1395"/>
      <c r="I63" s="1395"/>
      <c r="J63" s="1393"/>
      <c r="K63" s="1375"/>
    </row>
    <row r="64" spans="1:11" ht="15">
      <c r="A64" s="1388" t="s">
        <v>1683</v>
      </c>
      <c r="B64" s="1389">
        <f>SUM(B65:B72)</f>
        <v>279267</v>
      </c>
      <c r="C64" s="1389">
        <f t="shared" ref="C64:I64" si="12">SUM(C65:C72)</f>
        <v>60461</v>
      </c>
      <c r="D64" s="1389">
        <f t="shared" si="12"/>
        <v>1</v>
      </c>
      <c r="E64" s="1389">
        <f t="shared" si="12"/>
        <v>3124</v>
      </c>
      <c r="F64" s="1389">
        <f t="shared" si="12"/>
        <v>3790</v>
      </c>
      <c r="G64" s="1389">
        <f t="shared" si="12"/>
        <v>72356</v>
      </c>
      <c r="H64" s="1389">
        <f t="shared" si="12"/>
        <v>283058</v>
      </c>
      <c r="I64" s="1389">
        <f t="shared" si="12"/>
        <v>135941</v>
      </c>
      <c r="J64" s="1390">
        <f t="shared" si="1"/>
        <v>-51.974153707014111</v>
      </c>
      <c r="K64" s="1375"/>
    </row>
    <row r="65" spans="1:11">
      <c r="A65" s="1391" t="s">
        <v>1684</v>
      </c>
      <c r="B65" s="1392">
        <v>6</v>
      </c>
      <c r="C65" s="1392">
        <v>9</v>
      </c>
      <c r="D65" s="1392">
        <v>0</v>
      </c>
      <c r="E65" s="1392">
        <v>0</v>
      </c>
      <c r="F65" s="1392">
        <v>2809</v>
      </c>
      <c r="G65" s="1392">
        <v>3305</v>
      </c>
      <c r="H65" s="1392">
        <f t="shared" ref="H65:H72" si="13">B65+D65+F65</f>
        <v>2815</v>
      </c>
      <c r="I65" s="1392">
        <f t="shared" ref="I65:I72" si="14">+G65+E65+C65</f>
        <v>3314</v>
      </c>
      <c r="J65" s="1393">
        <f t="shared" si="1"/>
        <v>17.726465364120781</v>
      </c>
      <c r="K65" s="1375"/>
    </row>
    <row r="66" spans="1:11">
      <c r="A66" s="1391" t="s">
        <v>1685</v>
      </c>
      <c r="B66" s="1392">
        <v>160708</v>
      </c>
      <c r="C66" s="1392">
        <v>6424</v>
      </c>
      <c r="D66" s="1392">
        <v>0</v>
      </c>
      <c r="E66" s="1392">
        <v>1303</v>
      </c>
      <c r="F66" s="1392">
        <v>0</v>
      </c>
      <c r="G66" s="1392">
        <v>5200</v>
      </c>
      <c r="H66" s="1392">
        <f t="shared" si="13"/>
        <v>160708</v>
      </c>
      <c r="I66" s="1392">
        <f t="shared" si="14"/>
        <v>12927</v>
      </c>
      <c r="J66" s="1393">
        <f t="shared" si="1"/>
        <v>-91.956218732110415</v>
      </c>
      <c r="K66" s="1375"/>
    </row>
    <row r="67" spans="1:11">
      <c r="A67" s="1391" t="s">
        <v>1686</v>
      </c>
      <c r="B67" s="1392">
        <v>95</v>
      </c>
      <c r="C67" s="1392">
        <v>27</v>
      </c>
      <c r="D67" s="1392">
        <v>0</v>
      </c>
      <c r="E67" s="1392">
        <v>0</v>
      </c>
      <c r="F67" s="1392">
        <v>0</v>
      </c>
      <c r="G67" s="1392">
        <v>31</v>
      </c>
      <c r="H67" s="1392">
        <f t="shared" si="13"/>
        <v>95</v>
      </c>
      <c r="I67" s="1392">
        <f t="shared" si="14"/>
        <v>58</v>
      </c>
      <c r="J67" s="1393">
        <f t="shared" si="1"/>
        <v>-38.94736842105263</v>
      </c>
      <c r="K67" s="1375"/>
    </row>
    <row r="68" spans="1:11">
      <c r="A68" s="1391" t="s">
        <v>1687</v>
      </c>
      <c r="B68" s="1392">
        <v>0</v>
      </c>
      <c r="C68" s="1392">
        <v>0</v>
      </c>
      <c r="D68" s="1392">
        <v>0</v>
      </c>
      <c r="E68" s="1392">
        <v>0</v>
      </c>
      <c r="F68" s="1392">
        <v>292</v>
      </c>
      <c r="G68" s="1392">
        <v>216</v>
      </c>
      <c r="H68" s="1392">
        <f t="shared" si="13"/>
        <v>292</v>
      </c>
      <c r="I68" s="1392">
        <f t="shared" si="14"/>
        <v>216</v>
      </c>
      <c r="J68" s="1393">
        <f t="shared" si="1"/>
        <v>-26.027397260273972</v>
      </c>
      <c r="K68" s="1375"/>
    </row>
    <row r="69" spans="1:11">
      <c r="A69" s="1391" t="s">
        <v>2435</v>
      </c>
      <c r="B69" s="1392">
        <v>0</v>
      </c>
      <c r="C69" s="1392">
        <v>3</v>
      </c>
      <c r="D69" s="1392">
        <v>1</v>
      </c>
      <c r="E69" s="1392">
        <v>2</v>
      </c>
      <c r="F69" s="1392">
        <v>689</v>
      </c>
      <c r="G69" s="1392">
        <v>776</v>
      </c>
      <c r="H69" s="1392">
        <f t="shared" si="13"/>
        <v>690</v>
      </c>
      <c r="I69" s="1392">
        <f t="shared" si="14"/>
        <v>781</v>
      </c>
      <c r="J69" s="1393">
        <f t="shared" si="1"/>
        <v>13.188405797101449</v>
      </c>
      <c r="K69" s="1375"/>
    </row>
    <row r="70" spans="1:11">
      <c r="A70" s="1391" t="s">
        <v>1689</v>
      </c>
      <c r="B70" s="1392">
        <v>77796</v>
      </c>
      <c r="C70" s="1392">
        <v>18856</v>
      </c>
      <c r="D70" s="1392">
        <v>0</v>
      </c>
      <c r="E70" s="1392">
        <v>1173</v>
      </c>
      <c r="F70" s="1392">
        <v>0</v>
      </c>
      <c r="G70" s="1392">
        <v>58475</v>
      </c>
      <c r="H70" s="1392">
        <f t="shared" si="13"/>
        <v>77796</v>
      </c>
      <c r="I70" s="1392">
        <f t="shared" si="14"/>
        <v>78504</v>
      </c>
      <c r="J70" s="1393">
        <f t="shared" si="1"/>
        <v>0.91007249730063244</v>
      </c>
      <c r="K70" s="1375"/>
    </row>
    <row r="71" spans="1:11">
      <c r="A71" s="1391" t="s">
        <v>1690</v>
      </c>
      <c r="B71" s="1392">
        <v>37489</v>
      </c>
      <c r="C71" s="1392">
        <v>35142</v>
      </c>
      <c r="D71" s="1392">
        <v>0</v>
      </c>
      <c r="E71" s="1392">
        <v>646</v>
      </c>
      <c r="F71" s="1392">
        <v>0</v>
      </c>
      <c r="G71" s="1392">
        <v>1953</v>
      </c>
      <c r="H71" s="1392">
        <f t="shared" si="13"/>
        <v>37489</v>
      </c>
      <c r="I71" s="1392">
        <f t="shared" si="14"/>
        <v>37741</v>
      </c>
      <c r="J71" s="1393">
        <f t="shared" si="1"/>
        <v>0.6721971778388327</v>
      </c>
      <c r="K71" s="1375"/>
    </row>
    <row r="72" spans="1:11">
      <c r="A72" s="1391" t="s">
        <v>1691</v>
      </c>
      <c r="B72" s="1392">
        <v>3173</v>
      </c>
      <c r="C72" s="1392">
        <v>0</v>
      </c>
      <c r="D72" s="1392">
        <v>0</v>
      </c>
      <c r="E72" s="1392">
        <v>0</v>
      </c>
      <c r="F72" s="1392">
        <v>0</v>
      </c>
      <c r="G72" s="1392">
        <v>2400</v>
      </c>
      <c r="H72" s="1392">
        <f t="shared" si="13"/>
        <v>3173</v>
      </c>
      <c r="I72" s="1392">
        <f t="shared" si="14"/>
        <v>2400</v>
      </c>
      <c r="J72" s="1393">
        <f t="shared" si="1"/>
        <v>-24.361802710368735</v>
      </c>
      <c r="K72" s="1375"/>
    </row>
    <row r="73" spans="1:11" ht="3.75" customHeight="1">
      <c r="A73" s="1391"/>
      <c r="B73" s="1394"/>
      <c r="C73" s="1394"/>
      <c r="D73" s="1394"/>
      <c r="E73" s="1394"/>
      <c r="F73" s="1394"/>
      <c r="G73" s="1394"/>
      <c r="H73" s="1394"/>
      <c r="I73" s="1394"/>
      <c r="J73" s="1397"/>
      <c r="K73" s="1375"/>
    </row>
    <row r="74" spans="1:11" ht="15">
      <c r="A74" s="1398" t="s">
        <v>547</v>
      </c>
      <c r="B74" s="1399">
        <f t="shared" ref="B74:I74" si="15">+B64+B56+B39+B19+B14+B9</f>
        <v>7785096</v>
      </c>
      <c r="C74" s="1399">
        <f t="shared" si="15"/>
        <v>7446358</v>
      </c>
      <c r="D74" s="1399">
        <f t="shared" si="15"/>
        <v>1906824</v>
      </c>
      <c r="E74" s="1399">
        <f t="shared" si="15"/>
        <v>1968859</v>
      </c>
      <c r="F74" s="1399">
        <f t="shared" si="15"/>
        <v>15011456</v>
      </c>
      <c r="G74" s="1399">
        <f t="shared" si="15"/>
        <v>16428279</v>
      </c>
      <c r="H74" s="1399">
        <f t="shared" si="15"/>
        <v>24703376</v>
      </c>
      <c r="I74" s="1399">
        <f t="shared" si="15"/>
        <v>25843496</v>
      </c>
      <c r="J74" s="1400">
        <f>100*(I74-H74)/H74</f>
        <v>4.6152396336435961</v>
      </c>
      <c r="K74" s="1375"/>
    </row>
    <row r="75" spans="1:11" ht="15">
      <c r="A75" s="1401" t="s">
        <v>796</v>
      </c>
      <c r="C75" s="1402"/>
      <c r="D75" s="1402"/>
      <c r="E75" s="1402"/>
      <c r="F75" s="1402"/>
      <c r="G75" s="1402"/>
      <c r="H75" s="1403"/>
      <c r="I75" s="1375"/>
      <c r="J75" s="1404"/>
      <c r="K75" s="1375"/>
    </row>
    <row r="76" spans="1:11">
      <c r="A76" s="1405" t="s">
        <v>2436</v>
      </c>
      <c r="B76" s="1406"/>
      <c r="C76" s="1407"/>
      <c r="D76" s="1407"/>
      <c r="E76" s="1407"/>
      <c r="F76" s="1407"/>
      <c r="G76" s="1407"/>
      <c r="H76" s="1407"/>
      <c r="I76" s="1394"/>
      <c r="J76" s="1394"/>
      <c r="K76" s="1375"/>
    </row>
    <row r="77" spans="1:11">
      <c r="A77" s="1408"/>
      <c r="B77" s="1406"/>
      <c r="C77" s="1407"/>
      <c r="D77" s="1407"/>
      <c r="E77" s="1407"/>
      <c r="F77" s="1407"/>
      <c r="G77" s="1407"/>
      <c r="H77" s="1409"/>
      <c r="I77" s="1410"/>
      <c r="J77" s="1411"/>
      <c r="K77" s="1375"/>
    </row>
    <row r="78" spans="1:11" ht="15">
      <c r="A78" s="1412" t="s">
        <v>1487</v>
      </c>
      <c r="B78" s="1406"/>
      <c r="C78" s="1407"/>
      <c r="D78" s="1407"/>
      <c r="E78" s="1407"/>
      <c r="F78" s="1407"/>
      <c r="G78" s="1407"/>
      <c r="H78" s="1407"/>
      <c r="I78" s="1394"/>
      <c r="J78" s="1394"/>
      <c r="K78" s="1375"/>
    </row>
    <row r="79" spans="1:11">
      <c r="A79" s="1413" t="s">
        <v>1692</v>
      </c>
      <c r="B79" s="1414"/>
      <c r="C79" s="1407"/>
      <c r="D79" s="1407"/>
      <c r="E79" s="1407"/>
      <c r="F79" s="1407"/>
      <c r="G79" s="1407"/>
      <c r="H79" s="1407"/>
      <c r="I79" s="1394"/>
      <c r="J79" s="1394"/>
      <c r="K79" s="1375"/>
    </row>
    <row r="80" spans="1:11">
      <c r="A80" s="1413" t="s">
        <v>1693</v>
      </c>
      <c r="B80" s="1414"/>
      <c r="C80" s="1407"/>
      <c r="D80" s="1407"/>
      <c r="E80" s="1407"/>
      <c r="F80" s="1407"/>
      <c r="G80" s="1407"/>
      <c r="H80" s="1407"/>
      <c r="I80" s="1394"/>
      <c r="J80" s="1394"/>
      <c r="K80" s="1375"/>
    </row>
    <row r="81" spans="1:11">
      <c r="A81" s="1415" t="s">
        <v>1694</v>
      </c>
      <c r="B81" s="1416"/>
      <c r="C81" s="1407"/>
      <c r="D81" s="1407"/>
      <c r="E81" s="1407"/>
      <c r="F81" s="1407"/>
      <c r="G81" s="1407"/>
      <c r="H81" s="1407"/>
      <c r="I81" s="1406"/>
      <c r="J81" s="1406"/>
      <c r="K81" s="1375"/>
    </row>
    <row r="82" spans="1:11">
      <c r="A82" s="1415" t="s">
        <v>1695</v>
      </c>
      <c r="B82" s="1416"/>
      <c r="C82" s="1407"/>
      <c r="D82" s="1407"/>
      <c r="E82" s="1407"/>
      <c r="F82" s="1407"/>
      <c r="G82" s="1407"/>
      <c r="H82" s="1407"/>
      <c r="I82" s="1406"/>
      <c r="J82" s="1406"/>
      <c r="K82" s="1375"/>
    </row>
    <row r="83" spans="1:11">
      <c r="A83" s="1413" t="s">
        <v>1696</v>
      </c>
      <c r="B83" s="1416"/>
      <c r="C83" s="1407"/>
      <c r="D83" s="1407"/>
      <c r="E83" s="1407"/>
      <c r="F83" s="1407"/>
      <c r="G83" s="1407"/>
      <c r="H83" s="1407"/>
      <c r="I83" s="1406"/>
      <c r="J83" s="1406"/>
      <c r="K83" s="1375"/>
    </row>
  </sheetData>
  <mergeCells count="5">
    <mergeCell ref="H6:I6"/>
    <mergeCell ref="A1:J1"/>
    <mergeCell ref="A2:J2"/>
    <mergeCell ref="A3:J3"/>
    <mergeCell ref="A4:J4"/>
  </mergeCells>
  <phoneticPr fontId="74" type="noConversion"/>
  <hyperlinks>
    <hyperlink ref="A1:J1" location="'Sección D-MLE'!B4" display="Tabla D01a"/>
  </hyperlinks>
  <pageMargins left="0.5" right="0.3" top="0.57999999999999996" bottom="0.55000000000000004" header="0.31" footer="0.31496062992125984"/>
  <pageSetup paperSize="144" scale="70" orientation="portrait" horizontalDpi="300" verticalDpi="300" r:id="rId1"/>
</worksheet>
</file>

<file path=xl/worksheets/sheet23.xml><?xml version="1.0" encoding="utf-8"?>
<worksheet xmlns="http://schemas.openxmlformats.org/spreadsheetml/2006/main" xmlns:r="http://schemas.openxmlformats.org/officeDocument/2006/relationships">
  <sheetPr>
    <tabColor rgb="FF008080"/>
  </sheetPr>
  <dimension ref="A1:J84"/>
  <sheetViews>
    <sheetView zoomScale="98" zoomScaleNormal="98" workbookViewId="0">
      <selection activeCell="A78" sqref="A78"/>
    </sheetView>
  </sheetViews>
  <sheetFormatPr baseColWidth="10" defaultColWidth="11.42578125" defaultRowHeight="12.75"/>
  <cols>
    <col min="1" max="1" width="46" style="1240" customWidth="1"/>
    <col min="2" max="3" width="9.140625" style="1240" bestFit="1" customWidth="1"/>
    <col min="4" max="4" width="10.140625" style="1240" customWidth="1"/>
    <col min="5" max="5" width="11.140625" style="1240" customWidth="1"/>
    <col min="6" max="6" width="9.140625" style="1240" bestFit="1" customWidth="1"/>
    <col min="7" max="7" width="9.85546875" style="1240" customWidth="1"/>
    <col min="8" max="8" width="10.5703125" style="1240" customWidth="1"/>
    <col min="9" max="9" width="10.28515625" style="1240" customWidth="1"/>
    <col min="10" max="10" width="9.5703125" style="1240" customWidth="1"/>
    <col min="11" max="16384" width="11.42578125" style="1240"/>
  </cols>
  <sheetData>
    <row r="1" spans="1:10" s="6" customFormat="1" ht="14.25">
      <c r="A1" s="2099" t="s">
        <v>2297</v>
      </c>
      <c r="B1" s="2099"/>
      <c r="C1" s="2099"/>
      <c r="D1" s="2099"/>
      <c r="E1" s="2099"/>
      <c r="F1" s="2099"/>
      <c r="G1" s="2099"/>
      <c r="H1" s="2099"/>
      <c r="I1" s="2099"/>
      <c r="J1" s="2099"/>
    </row>
    <row r="2" spans="1:10" s="89" customFormat="1">
      <c r="A2" s="2111" t="s">
        <v>1630</v>
      </c>
      <c r="B2" s="2111"/>
      <c r="C2" s="2111"/>
      <c r="D2" s="2111"/>
      <c r="E2" s="2111"/>
      <c r="F2" s="2111"/>
      <c r="G2" s="2111"/>
      <c r="H2" s="2111"/>
      <c r="I2" s="2111"/>
      <c r="J2" s="2111"/>
    </row>
    <row r="3" spans="1:10" s="6" customFormat="1">
      <c r="A3" s="2042" t="s">
        <v>1631</v>
      </c>
      <c r="B3" s="2042"/>
      <c r="C3" s="2042"/>
      <c r="D3" s="2042"/>
      <c r="E3" s="2042"/>
      <c r="F3" s="2042"/>
      <c r="G3" s="2042"/>
      <c r="H3" s="2042"/>
      <c r="I3" s="2042"/>
      <c r="J3" s="2042"/>
    </row>
    <row r="4" spans="1:10" s="89" customFormat="1">
      <c r="A4" s="2120" t="s">
        <v>549</v>
      </c>
      <c r="B4" s="2120"/>
      <c r="C4" s="2120"/>
      <c r="D4" s="2120"/>
      <c r="E4" s="2120"/>
      <c r="F4" s="2120"/>
      <c r="G4" s="2120"/>
      <c r="H4" s="2120"/>
      <c r="I4" s="2120"/>
      <c r="J4" s="2120"/>
    </row>
    <row r="5" spans="1:10" s="6" customFormat="1" ht="13.5" thickBot="1">
      <c r="A5" s="340"/>
      <c r="B5" s="193"/>
      <c r="C5" s="193"/>
      <c r="D5" s="193"/>
      <c r="E5" s="193"/>
      <c r="F5" s="340"/>
      <c r="G5" s="340"/>
      <c r="H5" s="340"/>
      <c r="I5" s="340"/>
      <c r="J5" s="340"/>
    </row>
    <row r="6" spans="1:10" s="89" customFormat="1">
      <c r="A6" s="1417" t="s">
        <v>1632</v>
      </c>
      <c r="B6" s="1418" t="s">
        <v>1633</v>
      </c>
      <c r="C6" s="1418"/>
      <c r="D6" s="1419" t="s">
        <v>1634</v>
      </c>
      <c r="E6" s="1418"/>
      <c r="F6" s="1419" t="s">
        <v>1635</v>
      </c>
      <c r="G6" s="342"/>
      <c r="H6" s="2119" t="s">
        <v>547</v>
      </c>
      <c r="I6" s="2119"/>
      <c r="J6" s="1418" t="s">
        <v>371</v>
      </c>
    </row>
    <row r="7" spans="1:10" s="6" customFormat="1">
      <c r="A7" s="343"/>
      <c r="B7" s="10">
        <v>2009</v>
      </c>
      <c r="C7" s="10">
        <v>2010</v>
      </c>
      <c r="D7" s="10">
        <v>2009</v>
      </c>
      <c r="E7" s="10">
        <v>2010</v>
      </c>
      <c r="F7" s="10">
        <v>2009</v>
      </c>
      <c r="G7" s="10">
        <v>2010</v>
      </c>
      <c r="H7" s="106">
        <v>2009</v>
      </c>
      <c r="I7" s="10">
        <v>2010</v>
      </c>
      <c r="J7" s="344" t="s">
        <v>372</v>
      </c>
    </row>
    <row r="8" spans="1:10" s="89" customFormat="1" ht="5.25" customHeight="1">
      <c r="A8" s="1420"/>
      <c r="B8" s="255"/>
      <c r="C8" s="255"/>
      <c r="D8" s="1420"/>
      <c r="E8" s="1420"/>
      <c r="F8" s="1420"/>
      <c r="G8" s="1420"/>
      <c r="H8" s="1420"/>
      <c r="I8" s="1420"/>
      <c r="J8" s="1420"/>
    </row>
    <row r="9" spans="1:10" s="6" customFormat="1">
      <c r="A9" s="331" t="s">
        <v>1636</v>
      </c>
      <c r="B9" s="382">
        <f>SUM(B10:B12)</f>
        <v>2425446</v>
      </c>
      <c r="C9" s="382">
        <f t="shared" ref="C9:I9" si="0">SUM(C10:C12)</f>
        <v>2345535</v>
      </c>
      <c r="D9" s="382">
        <f>SUM(D10:D12)</f>
        <v>63009</v>
      </c>
      <c r="E9" s="382">
        <f t="shared" si="0"/>
        <v>61570</v>
      </c>
      <c r="F9" s="382">
        <f>SUM(F10:F12)</f>
        <v>1918457</v>
      </c>
      <c r="G9" s="382">
        <f t="shared" si="0"/>
        <v>2111348</v>
      </c>
      <c r="H9" s="382">
        <f t="shared" si="0"/>
        <v>4406912</v>
      </c>
      <c r="I9" s="382">
        <f t="shared" si="0"/>
        <v>4518453</v>
      </c>
      <c r="J9" s="529">
        <f>100*(I9-H9)/H9</f>
        <v>2.5310466830288418</v>
      </c>
    </row>
    <row r="10" spans="1:10" s="89" customFormat="1">
      <c r="A10" s="1421" t="s">
        <v>1637</v>
      </c>
      <c r="B10" s="1422">
        <v>2420387</v>
      </c>
      <c r="C10" s="1422">
        <v>2341192</v>
      </c>
      <c r="D10" s="1422">
        <v>62803</v>
      </c>
      <c r="E10" s="1422">
        <v>61424</v>
      </c>
      <c r="F10" s="1422">
        <v>1869025</v>
      </c>
      <c r="G10" s="1422">
        <v>2047235</v>
      </c>
      <c r="H10" s="1422">
        <v>4352215</v>
      </c>
      <c r="I10" s="1422">
        <v>4449851</v>
      </c>
      <c r="J10" s="1423">
        <f t="shared" ref="J10:J72" si="1">100*(I10-H10)/H10</f>
        <v>2.2433634367787438</v>
      </c>
    </row>
    <row r="11" spans="1:10" s="6" customFormat="1">
      <c r="A11" s="332" t="s">
        <v>1638</v>
      </c>
      <c r="B11" s="381">
        <v>143</v>
      </c>
      <c r="C11" s="381">
        <v>102</v>
      </c>
      <c r="D11" s="381">
        <v>161</v>
      </c>
      <c r="E11" s="381">
        <v>104</v>
      </c>
      <c r="F11" s="381">
        <v>8593</v>
      </c>
      <c r="G11" s="381">
        <v>10609</v>
      </c>
      <c r="H11" s="381">
        <f>B11+D11+F11</f>
        <v>8897</v>
      </c>
      <c r="I11" s="381">
        <f>+G11+E11+C11</f>
        <v>10815</v>
      </c>
      <c r="J11" s="528">
        <f t="shared" si="1"/>
        <v>21.557828481510622</v>
      </c>
    </row>
    <row r="12" spans="1:10" s="89" customFormat="1">
      <c r="A12" s="1421" t="s">
        <v>1639</v>
      </c>
      <c r="B12" s="1422">
        <v>4916</v>
      </c>
      <c r="C12" s="1422">
        <v>4241</v>
      </c>
      <c r="D12" s="1422">
        <v>45</v>
      </c>
      <c r="E12" s="1422">
        <v>42</v>
      </c>
      <c r="F12" s="1422">
        <v>40839</v>
      </c>
      <c r="G12" s="1422">
        <v>53504</v>
      </c>
      <c r="H12" s="1422">
        <f>B12+D12+F12</f>
        <v>45800</v>
      </c>
      <c r="I12" s="1422">
        <f>+G12+E12+C12</f>
        <v>57787</v>
      </c>
      <c r="J12" s="1423">
        <f t="shared" si="1"/>
        <v>26.172489082969431</v>
      </c>
    </row>
    <row r="13" spans="1:10" s="89" customFormat="1" ht="4.5" customHeight="1">
      <c r="A13" s="332"/>
      <c r="B13" s="16"/>
      <c r="C13" s="16"/>
      <c r="D13" s="334"/>
      <c r="E13" s="334"/>
      <c r="F13" s="16"/>
      <c r="G13" s="16"/>
      <c r="H13" s="381"/>
      <c r="I13" s="1424"/>
      <c r="J13" s="1423"/>
    </row>
    <row r="14" spans="1:10" s="6" customFormat="1">
      <c r="A14" s="331" t="s">
        <v>1640</v>
      </c>
      <c r="B14" s="382">
        <f>SUM(B15:B17)</f>
        <v>529300</v>
      </c>
      <c r="C14" s="382">
        <f t="shared" ref="C14:I14" si="2">SUM(C15:C17)</f>
        <v>545738</v>
      </c>
      <c r="D14" s="382">
        <f>SUM(D15:D17)</f>
        <v>627699</v>
      </c>
      <c r="E14" s="382">
        <f t="shared" si="2"/>
        <v>664430</v>
      </c>
      <c r="F14" s="382">
        <f>SUM(F15:F17)</f>
        <v>3496410</v>
      </c>
      <c r="G14" s="382">
        <f t="shared" si="2"/>
        <v>3930285</v>
      </c>
      <c r="H14" s="382">
        <f t="shared" si="2"/>
        <v>4653409</v>
      </c>
      <c r="I14" s="382">
        <f t="shared" si="2"/>
        <v>5140453</v>
      </c>
      <c r="J14" s="529">
        <f t="shared" si="1"/>
        <v>10.466391413262835</v>
      </c>
    </row>
    <row r="15" spans="1:10" s="89" customFormat="1">
      <c r="A15" s="1421" t="s">
        <v>1641</v>
      </c>
      <c r="B15" s="1422">
        <v>385426</v>
      </c>
      <c r="C15" s="1422">
        <v>388904</v>
      </c>
      <c r="D15" s="1422">
        <v>552795</v>
      </c>
      <c r="E15" s="1422">
        <v>588130</v>
      </c>
      <c r="F15" s="1422">
        <v>2854180</v>
      </c>
      <c r="G15" s="1422">
        <v>3219478</v>
      </c>
      <c r="H15" s="1422">
        <f>B15+D15+F15</f>
        <v>3792401</v>
      </c>
      <c r="I15" s="1422">
        <f>+G15+E15+C15</f>
        <v>4196512</v>
      </c>
      <c r="J15" s="1423">
        <f t="shared" si="1"/>
        <v>10.65580881346672</v>
      </c>
    </row>
    <row r="16" spans="1:10" s="6" customFormat="1">
      <c r="A16" s="332" t="s">
        <v>1642</v>
      </c>
      <c r="B16" s="381">
        <v>143570</v>
      </c>
      <c r="C16" s="381">
        <v>156279</v>
      </c>
      <c r="D16" s="381">
        <v>73922</v>
      </c>
      <c r="E16" s="381">
        <v>74872</v>
      </c>
      <c r="F16" s="381">
        <v>582852</v>
      </c>
      <c r="G16" s="381">
        <v>639289</v>
      </c>
      <c r="H16" s="381">
        <f>B16+D16+F16</f>
        <v>800344</v>
      </c>
      <c r="I16" s="381">
        <f>+G16+E16+C16</f>
        <v>870440</v>
      </c>
      <c r="J16" s="528">
        <f t="shared" si="1"/>
        <v>8.7582339593974599</v>
      </c>
    </row>
    <row r="17" spans="1:10" s="89" customFormat="1">
      <c r="A17" s="1421" t="s">
        <v>1643</v>
      </c>
      <c r="B17" s="1422">
        <v>304</v>
      </c>
      <c r="C17" s="1422">
        <v>555</v>
      </c>
      <c r="D17" s="1422">
        <v>982</v>
      </c>
      <c r="E17" s="1422">
        <v>1428</v>
      </c>
      <c r="F17" s="1422">
        <v>59378</v>
      </c>
      <c r="G17" s="1422">
        <v>71518</v>
      </c>
      <c r="H17" s="1422">
        <f>B17+D17+F17</f>
        <v>60664</v>
      </c>
      <c r="I17" s="1422">
        <f>+G17+E17+C17</f>
        <v>73501</v>
      </c>
      <c r="J17" s="1423">
        <f t="shared" si="1"/>
        <v>21.160820255835421</v>
      </c>
    </row>
    <row r="18" spans="1:10" s="6" customFormat="1" ht="3.75" customHeight="1">
      <c r="A18" s="332"/>
      <c r="B18" s="16"/>
      <c r="C18" s="16"/>
      <c r="D18" s="16"/>
      <c r="E18" s="16"/>
      <c r="F18" s="16"/>
      <c r="G18" s="16"/>
      <c r="H18" s="16"/>
      <c r="I18" s="16"/>
      <c r="J18" s="528"/>
    </row>
    <row r="19" spans="1:10">
      <c r="A19" s="1425" t="s">
        <v>1644</v>
      </c>
      <c r="B19" s="1426">
        <f>SUM(B20:B37)</f>
        <v>274792</v>
      </c>
      <c r="C19" s="1426">
        <f t="shared" ref="C19:I19" si="3">SUM(C20:C37)</f>
        <v>271378</v>
      </c>
      <c r="D19" s="1426">
        <f>SUM(D20:D37)</f>
        <v>129776</v>
      </c>
      <c r="E19" s="1426">
        <f t="shared" si="3"/>
        <v>143460</v>
      </c>
      <c r="F19" s="1426">
        <f>SUM(F20:F37)</f>
        <v>2094063</v>
      </c>
      <c r="G19" s="1426">
        <f t="shared" si="3"/>
        <v>2412190</v>
      </c>
      <c r="H19" s="1426">
        <f t="shared" si="3"/>
        <v>2498631</v>
      </c>
      <c r="I19" s="1426">
        <f t="shared" si="3"/>
        <v>2827028</v>
      </c>
      <c r="J19" s="669">
        <f t="shared" si="1"/>
        <v>13.143077149046817</v>
      </c>
    </row>
    <row r="20" spans="1:10" s="6" customFormat="1">
      <c r="A20" s="332" t="s">
        <v>1645</v>
      </c>
      <c r="B20" s="381">
        <v>1969</v>
      </c>
      <c r="C20" s="381">
        <v>2521</v>
      </c>
      <c r="D20" s="381">
        <v>373</v>
      </c>
      <c r="E20" s="381">
        <v>482</v>
      </c>
      <c r="F20" s="381">
        <v>6202</v>
      </c>
      <c r="G20" s="381">
        <v>6454</v>
      </c>
      <c r="H20" s="381">
        <f t="shared" ref="H20:H37" si="4">B20+D20+F20</f>
        <v>8544</v>
      </c>
      <c r="I20" s="381">
        <f t="shared" ref="I20:I37" si="5">+G20+E20+C20</f>
        <v>9457</v>
      </c>
      <c r="J20" s="528">
        <f t="shared" si="1"/>
        <v>10.685861423220974</v>
      </c>
    </row>
    <row r="21" spans="1:10" s="89" customFormat="1">
      <c r="A21" s="1421" t="s">
        <v>1646</v>
      </c>
      <c r="B21" s="1422">
        <v>129729</v>
      </c>
      <c r="C21" s="1422">
        <v>152596</v>
      </c>
      <c r="D21" s="1422">
        <v>89440</v>
      </c>
      <c r="E21" s="1422">
        <v>99279</v>
      </c>
      <c r="F21" s="1422">
        <v>1212423</v>
      </c>
      <c r="G21" s="1422">
        <v>1408863</v>
      </c>
      <c r="H21" s="1422">
        <f t="shared" si="4"/>
        <v>1431592</v>
      </c>
      <c r="I21" s="1422">
        <f t="shared" si="5"/>
        <v>1660738</v>
      </c>
      <c r="J21" s="1423">
        <f t="shared" si="1"/>
        <v>16.006376118335393</v>
      </c>
    </row>
    <row r="22" spans="1:10" s="6" customFormat="1">
      <c r="A22" s="332" t="s">
        <v>1647</v>
      </c>
      <c r="B22" s="381">
        <v>13540</v>
      </c>
      <c r="C22" s="381">
        <v>764</v>
      </c>
      <c r="D22" s="381">
        <v>0</v>
      </c>
      <c r="E22" s="381">
        <v>0</v>
      </c>
      <c r="F22" s="381">
        <v>0</v>
      </c>
      <c r="G22" s="381">
        <v>23371</v>
      </c>
      <c r="H22" s="381">
        <f t="shared" si="4"/>
        <v>13540</v>
      </c>
      <c r="I22" s="381">
        <f t="shared" si="5"/>
        <v>24135</v>
      </c>
      <c r="J22" s="528">
        <f t="shared" si="1"/>
        <v>78.249630723781394</v>
      </c>
    </row>
    <row r="23" spans="1:10" s="89" customFormat="1">
      <c r="A23" s="1421" t="s">
        <v>1648</v>
      </c>
      <c r="B23" s="1422">
        <v>1414</v>
      </c>
      <c r="C23" s="1422">
        <v>1114</v>
      </c>
      <c r="D23" s="1422">
        <v>286</v>
      </c>
      <c r="E23" s="1422">
        <v>149</v>
      </c>
      <c r="F23" s="1422">
        <v>65680</v>
      </c>
      <c r="G23" s="1422">
        <v>64502</v>
      </c>
      <c r="H23" s="1422">
        <f t="shared" si="4"/>
        <v>67380</v>
      </c>
      <c r="I23" s="1422">
        <f t="shared" si="5"/>
        <v>65765</v>
      </c>
      <c r="J23" s="1423">
        <f t="shared" si="1"/>
        <v>-2.3968536657761947</v>
      </c>
    </row>
    <row r="24" spans="1:10" s="6" customFormat="1">
      <c r="A24" s="332" t="s">
        <v>1649</v>
      </c>
      <c r="B24" s="381">
        <v>4029</v>
      </c>
      <c r="C24" s="381">
        <v>3101</v>
      </c>
      <c r="D24" s="381">
        <v>4782</v>
      </c>
      <c r="E24" s="381">
        <v>4406</v>
      </c>
      <c r="F24" s="381">
        <v>94322</v>
      </c>
      <c r="G24" s="381">
        <v>96543</v>
      </c>
      <c r="H24" s="381">
        <f t="shared" si="4"/>
        <v>103133</v>
      </c>
      <c r="I24" s="381">
        <f t="shared" si="5"/>
        <v>104050</v>
      </c>
      <c r="J24" s="528">
        <f t="shared" si="1"/>
        <v>0.88914314525903448</v>
      </c>
    </row>
    <row r="25" spans="1:10" s="89" customFormat="1">
      <c r="A25" s="1421" t="s">
        <v>935</v>
      </c>
      <c r="B25" s="1422">
        <v>0</v>
      </c>
      <c r="C25" s="1422">
        <v>0</v>
      </c>
      <c r="D25" s="1422">
        <v>21</v>
      </c>
      <c r="E25" s="1422">
        <v>10</v>
      </c>
      <c r="F25" s="1422">
        <v>54</v>
      </c>
      <c r="G25" s="1422">
        <v>52</v>
      </c>
      <c r="H25" s="1422">
        <f t="shared" si="4"/>
        <v>75</v>
      </c>
      <c r="I25" s="1422">
        <f t="shared" si="5"/>
        <v>62</v>
      </c>
      <c r="J25" s="1423">
        <f t="shared" si="1"/>
        <v>-17.333333333333332</v>
      </c>
    </row>
    <row r="26" spans="1:10" s="6" customFormat="1">
      <c r="A26" s="332" t="s">
        <v>1650</v>
      </c>
      <c r="B26" s="381">
        <v>1056</v>
      </c>
      <c r="C26" s="381">
        <v>1195</v>
      </c>
      <c r="D26" s="381">
        <v>1511</v>
      </c>
      <c r="E26" s="381">
        <v>1524</v>
      </c>
      <c r="F26" s="381">
        <v>27131</v>
      </c>
      <c r="G26" s="381">
        <v>31319</v>
      </c>
      <c r="H26" s="381">
        <f t="shared" si="4"/>
        <v>29698</v>
      </c>
      <c r="I26" s="381">
        <f t="shared" si="5"/>
        <v>34038</v>
      </c>
      <c r="J26" s="528">
        <f t="shared" si="1"/>
        <v>14.613778705636744</v>
      </c>
    </row>
    <row r="27" spans="1:10" s="89" customFormat="1">
      <c r="A27" s="1421" t="s">
        <v>936</v>
      </c>
      <c r="B27" s="1422">
        <v>15187</v>
      </c>
      <c r="C27" s="1422">
        <v>16802</v>
      </c>
      <c r="D27" s="1422">
        <v>24347</v>
      </c>
      <c r="E27" s="1422">
        <v>24498</v>
      </c>
      <c r="F27" s="1422">
        <v>349454</v>
      </c>
      <c r="G27" s="1422">
        <v>377448</v>
      </c>
      <c r="H27" s="1422">
        <f t="shared" si="4"/>
        <v>388988</v>
      </c>
      <c r="I27" s="1422">
        <f t="shared" si="5"/>
        <v>418748</v>
      </c>
      <c r="J27" s="1423">
        <f t="shared" si="1"/>
        <v>7.6506216130060567</v>
      </c>
    </row>
    <row r="28" spans="1:10" s="6" customFormat="1">
      <c r="A28" s="332" t="s">
        <v>1651</v>
      </c>
      <c r="B28" s="381">
        <v>45</v>
      </c>
      <c r="C28" s="381">
        <v>44</v>
      </c>
      <c r="D28" s="381">
        <v>347</v>
      </c>
      <c r="E28" s="381">
        <v>448</v>
      </c>
      <c r="F28" s="381">
        <v>53271</v>
      </c>
      <c r="G28" s="381">
        <v>56774</v>
      </c>
      <c r="H28" s="381">
        <f t="shared" si="4"/>
        <v>53663</v>
      </c>
      <c r="I28" s="381">
        <f t="shared" si="5"/>
        <v>57266</v>
      </c>
      <c r="J28" s="528">
        <f t="shared" si="1"/>
        <v>6.7141233251961312</v>
      </c>
    </row>
    <row r="29" spans="1:10" s="89" customFormat="1">
      <c r="A29" s="1421" t="s">
        <v>1652</v>
      </c>
      <c r="B29" s="1422">
        <v>0</v>
      </c>
      <c r="C29" s="1422">
        <v>18</v>
      </c>
      <c r="D29" s="1422">
        <v>271</v>
      </c>
      <c r="E29" s="1422">
        <v>306</v>
      </c>
      <c r="F29" s="1422">
        <v>20984</v>
      </c>
      <c r="G29" s="1422">
        <v>23841</v>
      </c>
      <c r="H29" s="1422">
        <f t="shared" si="4"/>
        <v>21255</v>
      </c>
      <c r="I29" s="1422">
        <f t="shared" si="5"/>
        <v>24165</v>
      </c>
      <c r="J29" s="1423">
        <f t="shared" si="1"/>
        <v>13.690896259703599</v>
      </c>
    </row>
    <row r="30" spans="1:10" s="6" customFormat="1">
      <c r="A30" s="332" t="s">
        <v>1653</v>
      </c>
      <c r="B30" s="381">
        <v>0</v>
      </c>
      <c r="C30" s="381">
        <v>0</v>
      </c>
      <c r="D30" s="381">
        <v>0</v>
      </c>
      <c r="E30" s="381">
        <v>0</v>
      </c>
      <c r="F30" s="381">
        <v>60</v>
      </c>
      <c r="G30" s="381">
        <v>75</v>
      </c>
      <c r="H30" s="381">
        <f t="shared" si="4"/>
        <v>60</v>
      </c>
      <c r="I30" s="381">
        <f t="shared" si="5"/>
        <v>75</v>
      </c>
      <c r="J30" s="528">
        <f t="shared" si="1"/>
        <v>25</v>
      </c>
    </row>
    <row r="31" spans="1:10" s="89" customFormat="1">
      <c r="A31" s="1421" t="s">
        <v>1095</v>
      </c>
      <c r="B31" s="1422">
        <v>7695</v>
      </c>
      <c r="C31" s="1422">
        <v>8357</v>
      </c>
      <c r="D31" s="1422">
        <v>20</v>
      </c>
      <c r="E31" s="1422">
        <v>26</v>
      </c>
      <c r="F31" s="1422">
        <v>15948</v>
      </c>
      <c r="G31" s="1422">
        <v>18232</v>
      </c>
      <c r="H31" s="1422">
        <f t="shared" si="4"/>
        <v>23663</v>
      </c>
      <c r="I31" s="1422">
        <f t="shared" si="5"/>
        <v>26615</v>
      </c>
      <c r="J31" s="1423">
        <f t="shared" si="1"/>
        <v>12.475172209778981</v>
      </c>
    </row>
    <row r="32" spans="1:10" s="6" customFormat="1">
      <c r="A32" s="332" t="s">
        <v>1654</v>
      </c>
      <c r="B32" s="381">
        <v>20697</v>
      </c>
      <c r="C32" s="381">
        <v>22387</v>
      </c>
      <c r="D32" s="381">
        <v>5729</v>
      </c>
      <c r="E32" s="381">
        <v>5899</v>
      </c>
      <c r="F32" s="381">
        <v>171957</v>
      </c>
      <c r="G32" s="381">
        <v>186761</v>
      </c>
      <c r="H32" s="381">
        <f t="shared" si="4"/>
        <v>198383</v>
      </c>
      <c r="I32" s="381">
        <f t="shared" si="5"/>
        <v>215047</v>
      </c>
      <c r="J32" s="528">
        <f t="shared" si="1"/>
        <v>8.3999132990225984</v>
      </c>
    </row>
    <row r="33" spans="1:10" s="89" customFormat="1">
      <c r="A33" s="1421" t="s">
        <v>938</v>
      </c>
      <c r="B33" s="1422">
        <v>16729</v>
      </c>
      <c r="C33" s="1422">
        <v>31206</v>
      </c>
      <c r="D33" s="1422">
        <v>1171</v>
      </c>
      <c r="E33" s="1422">
        <v>4127</v>
      </c>
      <c r="F33" s="1422">
        <v>51445</v>
      </c>
      <c r="G33" s="1422">
        <v>71849</v>
      </c>
      <c r="H33" s="1422">
        <f t="shared" si="4"/>
        <v>69345</v>
      </c>
      <c r="I33" s="1422">
        <f t="shared" si="5"/>
        <v>107182</v>
      </c>
      <c r="J33" s="1423">
        <f t="shared" si="1"/>
        <v>54.563414810007934</v>
      </c>
    </row>
    <row r="34" spans="1:10" s="6" customFormat="1">
      <c r="A34" s="332" t="s">
        <v>1770</v>
      </c>
      <c r="B34" s="381">
        <v>62504</v>
      </c>
      <c r="C34" s="381">
        <v>31231</v>
      </c>
      <c r="D34" s="381">
        <v>1453</v>
      </c>
      <c r="E34" s="381">
        <v>2305</v>
      </c>
      <c r="F34" s="381">
        <v>12022</v>
      </c>
      <c r="G34" s="381">
        <v>38582</v>
      </c>
      <c r="H34" s="381">
        <f>+F34+D34+B34</f>
        <v>75979</v>
      </c>
      <c r="I34" s="381">
        <f>+G34+E34+C34</f>
        <v>72118</v>
      </c>
      <c r="J34" s="528">
        <f t="shared" si="1"/>
        <v>-5.0816673028073547</v>
      </c>
    </row>
    <row r="35" spans="1:10" s="89" customFormat="1">
      <c r="A35" s="1421" t="s">
        <v>1656</v>
      </c>
      <c r="B35" s="1422">
        <v>0</v>
      </c>
      <c r="C35" s="1422">
        <v>0</v>
      </c>
      <c r="D35" s="1422">
        <v>0</v>
      </c>
      <c r="E35" s="1422">
        <v>0</v>
      </c>
      <c r="F35" s="1422">
        <v>0</v>
      </c>
      <c r="G35" s="1422">
        <v>0</v>
      </c>
      <c r="H35" s="1422">
        <f t="shared" si="4"/>
        <v>0</v>
      </c>
      <c r="I35" s="1422">
        <f t="shared" si="5"/>
        <v>0</v>
      </c>
      <c r="J35" s="1423"/>
    </row>
    <row r="36" spans="1:10" s="6" customFormat="1">
      <c r="A36" s="332" t="s">
        <v>1657</v>
      </c>
      <c r="B36" s="381">
        <v>0</v>
      </c>
      <c r="C36" s="381">
        <v>0</v>
      </c>
      <c r="D36" s="381">
        <v>0</v>
      </c>
      <c r="E36" s="381">
        <v>0</v>
      </c>
      <c r="F36" s="381">
        <v>0</v>
      </c>
      <c r="G36" s="381">
        <v>0</v>
      </c>
      <c r="H36" s="381">
        <f t="shared" si="4"/>
        <v>0</v>
      </c>
      <c r="I36" s="381">
        <f t="shared" si="5"/>
        <v>0</v>
      </c>
      <c r="J36" s="528"/>
    </row>
    <row r="37" spans="1:10" s="89" customFormat="1">
      <c r="A37" s="1421" t="s">
        <v>1658</v>
      </c>
      <c r="B37" s="1422">
        <v>198</v>
      </c>
      <c r="C37" s="1422">
        <v>42</v>
      </c>
      <c r="D37" s="1422">
        <v>25</v>
      </c>
      <c r="E37" s="1422">
        <v>1</v>
      </c>
      <c r="F37" s="1422">
        <v>13110</v>
      </c>
      <c r="G37" s="1422">
        <v>7524</v>
      </c>
      <c r="H37" s="1422">
        <f t="shared" si="4"/>
        <v>13333</v>
      </c>
      <c r="I37" s="1422">
        <f t="shared" si="5"/>
        <v>7567</v>
      </c>
      <c r="J37" s="1423">
        <f t="shared" si="1"/>
        <v>-43.2460811520288</v>
      </c>
    </row>
    <row r="38" spans="1:10" s="6" customFormat="1" ht="5.25" customHeight="1">
      <c r="A38" s="332"/>
      <c r="B38" s="16"/>
      <c r="C38" s="16"/>
      <c r="D38" s="16"/>
      <c r="E38" s="16"/>
      <c r="F38" s="16"/>
      <c r="G38" s="16"/>
      <c r="H38" s="16"/>
      <c r="I38" s="16"/>
      <c r="J38" s="528"/>
    </row>
    <row r="39" spans="1:10">
      <c r="A39" s="1425" t="s">
        <v>1659</v>
      </c>
      <c r="B39" s="1426">
        <f t="shared" ref="B39:I39" si="6">SUM(B40:B54)</f>
        <v>4163</v>
      </c>
      <c r="C39" s="1426">
        <f t="shared" si="6"/>
        <v>165</v>
      </c>
      <c r="D39" s="1426">
        <f t="shared" si="6"/>
        <v>212</v>
      </c>
      <c r="E39" s="1426">
        <f t="shared" si="6"/>
        <v>261</v>
      </c>
      <c r="F39" s="1426">
        <f t="shared" si="6"/>
        <v>42772</v>
      </c>
      <c r="G39" s="1426">
        <f t="shared" si="6"/>
        <v>51217</v>
      </c>
      <c r="H39" s="1426">
        <f t="shared" si="6"/>
        <v>47147</v>
      </c>
      <c r="I39" s="1426">
        <f t="shared" si="6"/>
        <v>51643</v>
      </c>
      <c r="J39" s="669">
        <f t="shared" si="1"/>
        <v>9.5361316732771968</v>
      </c>
    </row>
    <row r="40" spans="1:10" s="6" customFormat="1">
      <c r="A40" s="332" t="s">
        <v>1660</v>
      </c>
      <c r="B40" s="381">
        <v>262</v>
      </c>
      <c r="C40" s="381">
        <v>1</v>
      </c>
      <c r="D40" s="381">
        <v>0</v>
      </c>
      <c r="E40" s="381">
        <v>0</v>
      </c>
      <c r="F40" s="381">
        <v>1006</v>
      </c>
      <c r="G40" s="381">
        <v>1090</v>
      </c>
      <c r="H40" s="381">
        <f t="shared" ref="H40:H54" si="7">B40+D40+F40</f>
        <v>1268</v>
      </c>
      <c r="I40" s="381">
        <f t="shared" ref="I40:I54" si="8">+G40+E40+C40</f>
        <v>1091</v>
      </c>
      <c r="J40" s="528">
        <f t="shared" si="1"/>
        <v>-13.958990536277602</v>
      </c>
    </row>
    <row r="41" spans="1:10" s="89" customFormat="1">
      <c r="A41" s="1427" t="s">
        <v>1661</v>
      </c>
      <c r="B41" s="1422">
        <v>287</v>
      </c>
      <c r="C41" s="1422">
        <v>23</v>
      </c>
      <c r="D41" s="1422">
        <v>34</v>
      </c>
      <c r="E41" s="1422">
        <v>38</v>
      </c>
      <c r="F41" s="1422">
        <v>6630</v>
      </c>
      <c r="G41" s="1422">
        <v>8271</v>
      </c>
      <c r="H41" s="1422">
        <f t="shared" si="7"/>
        <v>6951</v>
      </c>
      <c r="I41" s="1422">
        <f t="shared" si="8"/>
        <v>8332</v>
      </c>
      <c r="J41" s="1423">
        <f t="shared" si="1"/>
        <v>19.867644943173644</v>
      </c>
    </row>
    <row r="42" spans="1:10" s="6" customFormat="1">
      <c r="A42" s="332" t="s">
        <v>1662</v>
      </c>
      <c r="B42" s="381">
        <v>304</v>
      </c>
      <c r="C42" s="381">
        <v>0</v>
      </c>
      <c r="D42" s="381">
        <v>50</v>
      </c>
      <c r="E42" s="381">
        <v>49</v>
      </c>
      <c r="F42" s="381">
        <v>2614</v>
      </c>
      <c r="G42" s="381">
        <v>2888</v>
      </c>
      <c r="H42" s="381">
        <f t="shared" si="7"/>
        <v>2968</v>
      </c>
      <c r="I42" s="381">
        <f t="shared" si="8"/>
        <v>2937</v>
      </c>
      <c r="J42" s="528">
        <f t="shared" si="1"/>
        <v>-1.0444743935309972</v>
      </c>
    </row>
    <row r="43" spans="1:10" s="89" customFormat="1">
      <c r="A43" s="1421" t="s">
        <v>1663</v>
      </c>
      <c r="B43" s="1422">
        <v>137</v>
      </c>
      <c r="C43" s="1422">
        <v>0</v>
      </c>
      <c r="D43" s="1422">
        <v>0</v>
      </c>
      <c r="E43" s="1422">
        <v>0</v>
      </c>
      <c r="F43" s="1422">
        <v>369</v>
      </c>
      <c r="G43" s="1422">
        <v>391</v>
      </c>
      <c r="H43" s="1422">
        <f t="shared" si="7"/>
        <v>506</v>
      </c>
      <c r="I43" s="1422">
        <f t="shared" si="8"/>
        <v>391</v>
      </c>
      <c r="J43" s="1423">
        <f t="shared" si="1"/>
        <v>-22.727272727272727</v>
      </c>
    </row>
    <row r="44" spans="1:10" s="6" customFormat="1">
      <c r="A44" s="332" t="s">
        <v>1664</v>
      </c>
      <c r="B44" s="381">
        <v>227</v>
      </c>
      <c r="C44" s="381">
        <v>0</v>
      </c>
      <c r="D44" s="381">
        <v>116</v>
      </c>
      <c r="E44" s="381">
        <v>144</v>
      </c>
      <c r="F44" s="381">
        <v>1082</v>
      </c>
      <c r="G44" s="381">
        <v>1280</v>
      </c>
      <c r="H44" s="381">
        <f t="shared" si="7"/>
        <v>1425</v>
      </c>
      <c r="I44" s="381">
        <f t="shared" si="8"/>
        <v>1424</v>
      </c>
      <c r="J44" s="528">
        <f t="shared" si="1"/>
        <v>-7.0175438596491224E-2</v>
      </c>
    </row>
    <row r="45" spans="1:10" s="89" customFormat="1">
      <c r="A45" s="1421" t="s">
        <v>1665</v>
      </c>
      <c r="B45" s="1422">
        <v>335</v>
      </c>
      <c r="C45" s="1422">
        <v>3</v>
      </c>
      <c r="D45" s="1422">
        <v>0</v>
      </c>
      <c r="E45" s="1422">
        <v>9</v>
      </c>
      <c r="F45" s="1422">
        <v>11703</v>
      </c>
      <c r="G45" s="1422">
        <v>12403</v>
      </c>
      <c r="H45" s="1422">
        <f t="shared" si="7"/>
        <v>12038</v>
      </c>
      <c r="I45" s="1422">
        <f t="shared" si="8"/>
        <v>12415</v>
      </c>
      <c r="J45" s="1423">
        <f t="shared" si="1"/>
        <v>3.1317494600431965</v>
      </c>
    </row>
    <row r="46" spans="1:10" s="6" customFormat="1">
      <c r="A46" s="332" t="s">
        <v>1666</v>
      </c>
      <c r="B46" s="381">
        <v>413</v>
      </c>
      <c r="C46" s="381">
        <v>1</v>
      </c>
      <c r="D46" s="381">
        <v>0</v>
      </c>
      <c r="E46" s="381">
        <v>0</v>
      </c>
      <c r="F46" s="381">
        <v>1764</v>
      </c>
      <c r="G46" s="381">
        <v>1834</v>
      </c>
      <c r="H46" s="381">
        <f t="shared" si="7"/>
        <v>2177</v>
      </c>
      <c r="I46" s="381">
        <f t="shared" si="8"/>
        <v>1835</v>
      </c>
      <c r="J46" s="528">
        <f t="shared" si="1"/>
        <v>-15.709692237023427</v>
      </c>
    </row>
    <row r="47" spans="1:10" s="89" customFormat="1">
      <c r="A47" s="1421" t="s">
        <v>1667</v>
      </c>
      <c r="B47" s="1422">
        <v>65</v>
      </c>
      <c r="C47" s="1422">
        <v>0</v>
      </c>
      <c r="D47" s="1422">
        <v>0</v>
      </c>
      <c r="E47" s="1422">
        <v>0</v>
      </c>
      <c r="F47" s="1422">
        <v>163</v>
      </c>
      <c r="G47" s="1422">
        <v>167</v>
      </c>
      <c r="H47" s="1422">
        <f t="shared" si="7"/>
        <v>228</v>
      </c>
      <c r="I47" s="1422">
        <f t="shared" si="8"/>
        <v>167</v>
      </c>
      <c r="J47" s="1423">
        <f t="shared" si="1"/>
        <v>-26.754385964912281</v>
      </c>
    </row>
    <row r="48" spans="1:10" s="6" customFormat="1">
      <c r="A48" s="332" t="s">
        <v>1668</v>
      </c>
      <c r="B48" s="381">
        <v>607</v>
      </c>
      <c r="C48" s="381">
        <v>1</v>
      </c>
      <c r="D48" s="381">
        <v>6</v>
      </c>
      <c r="E48" s="381">
        <v>4</v>
      </c>
      <c r="F48" s="381">
        <v>3420</v>
      </c>
      <c r="G48" s="381">
        <v>3860</v>
      </c>
      <c r="H48" s="381">
        <f t="shared" si="7"/>
        <v>4033</v>
      </c>
      <c r="I48" s="381">
        <f t="shared" si="8"/>
        <v>3865</v>
      </c>
      <c r="J48" s="528">
        <f t="shared" si="1"/>
        <v>-4.1656335234316888</v>
      </c>
    </row>
    <row r="49" spans="1:10" s="89" customFormat="1">
      <c r="A49" s="1421" t="s">
        <v>1669</v>
      </c>
      <c r="B49" s="1422">
        <v>85</v>
      </c>
      <c r="C49" s="1422">
        <v>0</v>
      </c>
      <c r="D49" s="1422">
        <v>4</v>
      </c>
      <c r="E49" s="1422">
        <v>3</v>
      </c>
      <c r="F49" s="1422">
        <v>1044</v>
      </c>
      <c r="G49" s="1422">
        <v>1103</v>
      </c>
      <c r="H49" s="1422">
        <f t="shared" si="7"/>
        <v>1133</v>
      </c>
      <c r="I49" s="1422">
        <f t="shared" si="8"/>
        <v>1106</v>
      </c>
      <c r="J49" s="1423">
        <f t="shared" si="1"/>
        <v>-2.3830538393645191</v>
      </c>
    </row>
    <row r="50" spans="1:10" s="6" customFormat="1">
      <c r="A50" s="332" t="s">
        <v>1670</v>
      </c>
      <c r="B50" s="381">
        <v>535</v>
      </c>
      <c r="C50" s="381">
        <v>1</v>
      </c>
      <c r="D50" s="381">
        <v>0</v>
      </c>
      <c r="E50" s="381">
        <v>1</v>
      </c>
      <c r="F50" s="381">
        <v>6343</v>
      </c>
      <c r="G50" s="381">
        <v>6840</v>
      </c>
      <c r="H50" s="381">
        <f t="shared" si="7"/>
        <v>6878</v>
      </c>
      <c r="I50" s="381">
        <f t="shared" si="8"/>
        <v>6842</v>
      </c>
      <c r="J50" s="528">
        <f t="shared" si="1"/>
        <v>-0.52340796743239315</v>
      </c>
    </row>
    <row r="51" spans="1:10" s="89" customFormat="1">
      <c r="A51" s="1421" t="s">
        <v>1671</v>
      </c>
      <c r="B51" s="1422">
        <v>0</v>
      </c>
      <c r="C51" s="1422">
        <v>0</v>
      </c>
      <c r="D51" s="1422">
        <v>0</v>
      </c>
      <c r="E51" s="1422">
        <v>0</v>
      </c>
      <c r="F51" s="1422">
        <v>0</v>
      </c>
      <c r="G51" s="1422">
        <v>26</v>
      </c>
      <c r="H51" s="1422">
        <f t="shared" si="7"/>
        <v>0</v>
      </c>
      <c r="I51" s="1422">
        <f t="shared" si="8"/>
        <v>26</v>
      </c>
      <c r="J51" s="1423"/>
    </row>
    <row r="52" spans="1:10" ht="14.25">
      <c r="A52" s="1188" t="s">
        <v>1672</v>
      </c>
      <c r="B52" s="1428">
        <v>0</v>
      </c>
      <c r="C52" s="1428">
        <v>0</v>
      </c>
      <c r="D52" s="1428">
        <v>0</v>
      </c>
      <c r="E52" s="1428">
        <v>0</v>
      </c>
      <c r="F52" s="1428">
        <v>0</v>
      </c>
      <c r="G52" s="1428">
        <v>0</v>
      </c>
      <c r="H52" s="1428">
        <f t="shared" si="7"/>
        <v>0</v>
      </c>
      <c r="I52" s="1428">
        <f t="shared" si="8"/>
        <v>0</v>
      </c>
      <c r="J52" s="1429"/>
    </row>
    <row r="53" spans="1:10" s="6" customFormat="1">
      <c r="A53" s="332" t="s">
        <v>386</v>
      </c>
      <c r="B53" s="381">
        <v>0</v>
      </c>
      <c r="C53" s="381">
        <v>0</v>
      </c>
      <c r="D53" s="381">
        <v>0</v>
      </c>
      <c r="E53" s="381">
        <v>0</v>
      </c>
      <c r="F53" s="381">
        <v>0</v>
      </c>
      <c r="G53" s="381">
        <v>0</v>
      </c>
      <c r="H53" s="381">
        <f t="shared" si="7"/>
        <v>0</v>
      </c>
      <c r="I53" s="381">
        <f t="shared" si="8"/>
        <v>0</v>
      </c>
      <c r="J53" s="528"/>
    </row>
    <row r="54" spans="1:10" ht="14.25">
      <c r="A54" s="1188" t="s">
        <v>1675</v>
      </c>
      <c r="B54" s="1428">
        <v>906</v>
      </c>
      <c r="C54" s="1428">
        <v>135</v>
      </c>
      <c r="D54" s="1428">
        <v>2</v>
      </c>
      <c r="E54" s="1428">
        <v>13</v>
      </c>
      <c r="F54" s="1428">
        <v>6634</v>
      </c>
      <c r="G54" s="1428">
        <v>11064</v>
      </c>
      <c r="H54" s="1428">
        <f t="shared" si="7"/>
        <v>7542</v>
      </c>
      <c r="I54" s="1428">
        <f t="shared" si="8"/>
        <v>11212</v>
      </c>
      <c r="J54" s="1429">
        <f t="shared" si="1"/>
        <v>48.660832670379207</v>
      </c>
    </row>
    <row r="55" spans="1:10" s="6" customFormat="1" ht="5.25" customHeight="1">
      <c r="A55" s="332"/>
      <c r="B55" s="16"/>
      <c r="C55" s="16"/>
      <c r="D55" s="16"/>
      <c r="E55" s="16"/>
      <c r="F55" s="16"/>
      <c r="G55" s="16"/>
      <c r="H55" s="16"/>
      <c r="I55" s="16"/>
      <c r="J55" s="528"/>
    </row>
    <row r="56" spans="1:10">
      <c r="A56" s="1425" t="s">
        <v>1676</v>
      </c>
      <c r="B56" s="1426">
        <f>SUM(B57:B62)</f>
        <v>290525</v>
      </c>
      <c r="C56" s="1426">
        <f>SUM(C57:C62)</f>
        <v>310061</v>
      </c>
      <c r="D56" s="1426">
        <v>0</v>
      </c>
      <c r="E56" s="1426">
        <v>0</v>
      </c>
      <c r="F56" s="1426">
        <v>0</v>
      </c>
      <c r="G56" s="1426">
        <v>0</v>
      </c>
      <c r="H56" s="1426">
        <f>SUM(H57:H62)</f>
        <v>290525</v>
      </c>
      <c r="I56" s="1426">
        <f>SUM(I57:I62)</f>
        <v>310061</v>
      </c>
      <c r="J56" s="669">
        <f t="shared" si="1"/>
        <v>6.7243782806987351</v>
      </c>
    </row>
    <row r="57" spans="1:10" s="6" customFormat="1">
      <c r="A57" s="332" t="s">
        <v>1677</v>
      </c>
      <c r="B57" s="381">
        <v>76481</v>
      </c>
      <c r="C57" s="381">
        <v>74654</v>
      </c>
      <c r="D57" s="381">
        <v>0</v>
      </c>
      <c r="E57" s="381">
        <v>0</v>
      </c>
      <c r="F57" s="381">
        <v>0</v>
      </c>
      <c r="G57" s="381">
        <v>0</v>
      </c>
      <c r="H57" s="381">
        <f t="shared" ref="H57:H62" si="9">B57+D57+F57</f>
        <v>76481</v>
      </c>
      <c r="I57" s="381">
        <f t="shared" ref="I57:I62" si="10">+G57+E57+C57</f>
        <v>74654</v>
      </c>
      <c r="J57" s="528">
        <f t="shared" si="1"/>
        <v>-2.3888285979524326</v>
      </c>
    </row>
    <row r="58" spans="1:10" s="89" customFormat="1">
      <c r="A58" s="1421" t="s">
        <v>1678</v>
      </c>
      <c r="B58" s="1422">
        <v>11143</v>
      </c>
      <c r="C58" s="1422">
        <v>16090</v>
      </c>
      <c r="D58" s="1422">
        <v>0</v>
      </c>
      <c r="E58" s="1422">
        <v>0</v>
      </c>
      <c r="F58" s="1422">
        <v>0</v>
      </c>
      <c r="G58" s="1422">
        <v>0</v>
      </c>
      <c r="H58" s="1422">
        <f t="shared" si="9"/>
        <v>11143</v>
      </c>
      <c r="I58" s="1422">
        <f t="shared" si="10"/>
        <v>16090</v>
      </c>
      <c r="J58" s="1423">
        <f t="shared" si="1"/>
        <v>44.395584671991386</v>
      </c>
    </row>
    <row r="59" spans="1:10" s="6" customFormat="1">
      <c r="A59" s="332" t="s">
        <v>1679</v>
      </c>
      <c r="B59" s="381">
        <v>39286</v>
      </c>
      <c r="C59" s="381">
        <v>38901</v>
      </c>
      <c r="D59" s="381">
        <v>0</v>
      </c>
      <c r="E59" s="381">
        <v>0</v>
      </c>
      <c r="F59" s="381">
        <v>0</v>
      </c>
      <c r="G59" s="381">
        <v>0</v>
      </c>
      <c r="H59" s="381">
        <f t="shared" si="9"/>
        <v>39286</v>
      </c>
      <c r="I59" s="381">
        <f t="shared" si="10"/>
        <v>38901</v>
      </c>
      <c r="J59" s="528">
        <f t="shared" si="1"/>
        <v>-0.97999287277910707</v>
      </c>
    </row>
    <row r="60" spans="1:10" s="89" customFormat="1">
      <c r="A60" s="1421" t="s">
        <v>1680</v>
      </c>
      <c r="B60" s="1422">
        <v>158256</v>
      </c>
      <c r="C60" s="1422">
        <v>174329</v>
      </c>
      <c r="D60" s="1422">
        <v>0</v>
      </c>
      <c r="E60" s="1422">
        <v>0</v>
      </c>
      <c r="F60" s="1422">
        <v>0</v>
      </c>
      <c r="G60" s="1422">
        <v>0</v>
      </c>
      <c r="H60" s="1422">
        <f t="shared" si="9"/>
        <v>158256</v>
      </c>
      <c r="I60" s="1422">
        <f t="shared" si="10"/>
        <v>174329</v>
      </c>
      <c r="J60" s="1423">
        <f t="shared" si="1"/>
        <v>10.15632898594682</v>
      </c>
    </row>
    <row r="61" spans="1:10" s="6" customFormat="1">
      <c r="A61" s="332" t="s">
        <v>1681</v>
      </c>
      <c r="B61" s="381">
        <v>1458</v>
      </c>
      <c r="C61" s="381">
        <v>1686</v>
      </c>
      <c r="D61" s="381">
        <v>0</v>
      </c>
      <c r="E61" s="381">
        <v>0</v>
      </c>
      <c r="F61" s="381">
        <v>0</v>
      </c>
      <c r="G61" s="381">
        <v>0</v>
      </c>
      <c r="H61" s="381">
        <f t="shared" si="9"/>
        <v>1458</v>
      </c>
      <c r="I61" s="381">
        <f t="shared" si="10"/>
        <v>1686</v>
      </c>
      <c r="J61" s="528">
        <f t="shared" si="1"/>
        <v>15.637860082304528</v>
      </c>
    </row>
    <row r="62" spans="1:10" s="89" customFormat="1">
      <c r="A62" s="1421" t="s">
        <v>1682</v>
      </c>
      <c r="B62" s="1422">
        <v>3901</v>
      </c>
      <c r="C62" s="1422">
        <v>4401</v>
      </c>
      <c r="D62" s="1422">
        <v>0</v>
      </c>
      <c r="E62" s="1422">
        <v>0</v>
      </c>
      <c r="F62" s="1422">
        <v>0</v>
      </c>
      <c r="G62" s="1422">
        <v>0</v>
      </c>
      <c r="H62" s="1422">
        <f t="shared" si="9"/>
        <v>3901</v>
      </c>
      <c r="I62" s="1422">
        <f t="shared" si="10"/>
        <v>4401</v>
      </c>
      <c r="J62" s="1423">
        <f t="shared" si="1"/>
        <v>12.81722635221738</v>
      </c>
    </row>
    <row r="63" spans="1:10" s="6" customFormat="1" ht="3.75" customHeight="1">
      <c r="A63" s="332"/>
      <c r="B63" s="334"/>
      <c r="C63" s="334"/>
      <c r="D63" s="334"/>
      <c r="E63" s="334"/>
      <c r="F63" s="334"/>
      <c r="G63" s="334"/>
      <c r="H63" s="334"/>
      <c r="I63" s="334"/>
      <c r="J63" s="528"/>
    </row>
    <row r="64" spans="1:10">
      <c r="A64" s="1425" t="s">
        <v>1683</v>
      </c>
      <c r="B64" s="1426">
        <f>SUM(B65:B72)</f>
        <v>123462</v>
      </c>
      <c r="C64" s="1426">
        <f t="shared" ref="C64:I64" si="11">SUM(C65:C72)</f>
        <v>26135</v>
      </c>
      <c r="D64" s="1426">
        <f>SUM(D65:D72)</f>
        <v>0</v>
      </c>
      <c r="E64" s="1426">
        <f t="shared" si="11"/>
        <v>1363</v>
      </c>
      <c r="F64" s="1426">
        <f>SUM(F65:F72)</f>
        <v>2231</v>
      </c>
      <c r="G64" s="1426">
        <f t="shared" si="11"/>
        <v>23588</v>
      </c>
      <c r="H64" s="1426">
        <f t="shared" si="11"/>
        <v>125693</v>
      </c>
      <c r="I64" s="1426">
        <f t="shared" si="11"/>
        <v>51086</v>
      </c>
      <c r="J64" s="669">
        <f t="shared" si="1"/>
        <v>-59.356527412027717</v>
      </c>
    </row>
    <row r="65" spans="1:10" s="6" customFormat="1">
      <c r="A65" s="332" t="s">
        <v>1684</v>
      </c>
      <c r="B65" s="381">
        <v>4</v>
      </c>
      <c r="C65" s="381">
        <v>6</v>
      </c>
      <c r="D65" s="381">
        <v>0</v>
      </c>
      <c r="E65" s="381">
        <v>0</v>
      </c>
      <c r="F65" s="381">
        <v>2025</v>
      </c>
      <c r="G65" s="381">
        <v>2367</v>
      </c>
      <c r="H65" s="381">
        <f t="shared" ref="H65:H72" si="12">B65+D65+F65</f>
        <v>2029</v>
      </c>
      <c r="I65" s="381">
        <f t="shared" ref="I65:I72" si="13">+G65+E65+C65</f>
        <v>2373</v>
      </c>
      <c r="J65" s="528">
        <f t="shared" si="1"/>
        <v>16.954164613109906</v>
      </c>
    </row>
    <row r="66" spans="1:10" s="89" customFormat="1">
      <c r="A66" s="1421" t="s">
        <v>1685</v>
      </c>
      <c r="B66" s="1422">
        <v>87560</v>
      </c>
      <c r="C66" s="1422">
        <v>4773</v>
      </c>
      <c r="D66" s="1422">
        <v>0</v>
      </c>
      <c r="E66" s="1422">
        <v>562</v>
      </c>
      <c r="F66" s="1422">
        <v>0</v>
      </c>
      <c r="G66" s="1422">
        <v>3168</v>
      </c>
      <c r="H66" s="1422">
        <f t="shared" si="12"/>
        <v>87560</v>
      </c>
      <c r="I66" s="1422">
        <f t="shared" si="13"/>
        <v>8503</v>
      </c>
      <c r="J66" s="1423">
        <f t="shared" si="1"/>
        <v>-90.288944723618087</v>
      </c>
    </row>
    <row r="67" spans="1:10" s="6" customFormat="1">
      <c r="A67" s="332" t="s">
        <v>1686</v>
      </c>
      <c r="B67" s="381">
        <v>81</v>
      </c>
      <c r="C67" s="381">
        <v>14</v>
      </c>
      <c r="D67" s="381">
        <v>0</v>
      </c>
      <c r="E67" s="381">
        <v>0</v>
      </c>
      <c r="F67" s="381">
        <v>0</v>
      </c>
      <c r="G67" s="381">
        <v>12</v>
      </c>
      <c r="H67" s="381">
        <f t="shared" si="12"/>
        <v>81</v>
      </c>
      <c r="I67" s="381">
        <f t="shared" si="13"/>
        <v>26</v>
      </c>
      <c r="J67" s="528">
        <f t="shared" si="1"/>
        <v>-67.901234567901241</v>
      </c>
    </row>
    <row r="68" spans="1:10" s="89" customFormat="1">
      <c r="A68" s="1421" t="s">
        <v>1687</v>
      </c>
      <c r="B68" s="1422">
        <v>0</v>
      </c>
      <c r="C68" s="1422">
        <v>0</v>
      </c>
      <c r="D68" s="1422">
        <v>0</v>
      </c>
      <c r="E68" s="1422">
        <v>0</v>
      </c>
      <c r="F68" s="1422">
        <v>206</v>
      </c>
      <c r="G68" s="1422">
        <v>253</v>
      </c>
      <c r="H68" s="1422">
        <f t="shared" si="12"/>
        <v>206</v>
      </c>
      <c r="I68" s="1422">
        <f t="shared" si="13"/>
        <v>253</v>
      </c>
      <c r="J68" s="1423">
        <f t="shared" si="1"/>
        <v>22.815533980582526</v>
      </c>
    </row>
    <row r="69" spans="1:10" s="6" customFormat="1">
      <c r="A69" s="332" t="s">
        <v>1688</v>
      </c>
      <c r="B69" s="381">
        <v>0</v>
      </c>
      <c r="C69" s="381">
        <v>0</v>
      </c>
      <c r="D69" s="381">
        <v>0</v>
      </c>
      <c r="E69" s="381">
        <v>0</v>
      </c>
      <c r="F69" s="381">
        <v>0</v>
      </c>
      <c r="G69" s="381">
        <v>0</v>
      </c>
      <c r="H69" s="381">
        <f t="shared" si="12"/>
        <v>0</v>
      </c>
      <c r="I69" s="381">
        <f t="shared" si="13"/>
        <v>0</v>
      </c>
      <c r="J69" s="528"/>
    </row>
    <row r="70" spans="1:10" s="89" customFormat="1">
      <c r="A70" s="1421" t="s">
        <v>1689</v>
      </c>
      <c r="B70" s="1422">
        <v>14976</v>
      </c>
      <c r="C70" s="1422">
        <v>3123</v>
      </c>
      <c r="D70" s="1422">
        <v>0</v>
      </c>
      <c r="E70" s="1422">
        <v>553</v>
      </c>
      <c r="F70" s="1422">
        <v>0</v>
      </c>
      <c r="G70" s="1422">
        <v>13954</v>
      </c>
      <c r="H70" s="1422">
        <f t="shared" si="12"/>
        <v>14976</v>
      </c>
      <c r="I70" s="1422">
        <f t="shared" si="13"/>
        <v>17630</v>
      </c>
      <c r="J70" s="1423">
        <f t="shared" si="1"/>
        <v>17.721688034188034</v>
      </c>
    </row>
    <row r="71" spans="1:10" s="6" customFormat="1">
      <c r="A71" s="332" t="s">
        <v>1690</v>
      </c>
      <c r="B71" s="381">
        <v>18036</v>
      </c>
      <c r="C71" s="381">
        <v>18219</v>
      </c>
      <c r="D71" s="381">
        <v>0</v>
      </c>
      <c r="E71" s="381">
        <v>248</v>
      </c>
      <c r="F71" s="381">
        <v>0</v>
      </c>
      <c r="G71" s="381">
        <v>1468</v>
      </c>
      <c r="H71" s="381">
        <f t="shared" si="12"/>
        <v>18036</v>
      </c>
      <c r="I71" s="381">
        <f t="shared" si="13"/>
        <v>19935</v>
      </c>
      <c r="J71" s="528">
        <f t="shared" si="1"/>
        <v>10.528942115768464</v>
      </c>
    </row>
    <row r="72" spans="1:10" s="89" customFormat="1">
      <c r="A72" s="1421" t="s">
        <v>1691</v>
      </c>
      <c r="B72" s="1422">
        <v>2805</v>
      </c>
      <c r="C72" s="1422">
        <v>0</v>
      </c>
      <c r="D72" s="1422">
        <v>0</v>
      </c>
      <c r="E72" s="1422">
        <v>0</v>
      </c>
      <c r="F72" s="1422">
        <v>0</v>
      </c>
      <c r="G72" s="1422">
        <v>2366</v>
      </c>
      <c r="H72" s="1422">
        <f t="shared" si="12"/>
        <v>2805</v>
      </c>
      <c r="I72" s="1422">
        <f t="shared" si="13"/>
        <v>2366</v>
      </c>
      <c r="J72" s="1423">
        <f t="shared" si="1"/>
        <v>-15.650623885918003</v>
      </c>
    </row>
    <row r="73" spans="1:10" s="6" customFormat="1" ht="4.5" customHeight="1">
      <c r="A73" s="332"/>
      <c r="B73" s="16"/>
      <c r="C73" s="16"/>
      <c r="D73" s="16"/>
      <c r="E73" s="16"/>
      <c r="F73" s="16"/>
      <c r="G73" s="16"/>
      <c r="H73" s="16"/>
      <c r="I73" s="16"/>
      <c r="J73" s="743"/>
    </row>
    <row r="74" spans="1:10">
      <c r="A74" s="1430" t="s">
        <v>547</v>
      </c>
      <c r="B74" s="1431">
        <f t="shared" ref="B74:I74" si="14">+B64+B56+B39+B19+B14+B9</f>
        <v>3647688</v>
      </c>
      <c r="C74" s="1431">
        <f t="shared" si="14"/>
        <v>3499012</v>
      </c>
      <c r="D74" s="1431">
        <f t="shared" si="14"/>
        <v>820696</v>
      </c>
      <c r="E74" s="1431">
        <f t="shared" si="14"/>
        <v>871084</v>
      </c>
      <c r="F74" s="1431">
        <f t="shared" si="14"/>
        <v>7553933</v>
      </c>
      <c r="G74" s="1431">
        <f t="shared" si="14"/>
        <v>8528628</v>
      </c>
      <c r="H74" s="1431">
        <f t="shared" si="14"/>
        <v>12022317</v>
      </c>
      <c r="I74" s="1431">
        <f t="shared" si="14"/>
        <v>12898724</v>
      </c>
      <c r="J74" s="1432">
        <f>100*(I74-H74)/H74</f>
        <v>7.2898343971465733</v>
      </c>
    </row>
    <row r="75" spans="1:10" s="6" customFormat="1">
      <c r="A75" s="1240"/>
      <c r="B75" s="392"/>
      <c r="C75" s="392"/>
      <c r="D75" s="392"/>
      <c r="E75" s="392"/>
      <c r="F75" s="392"/>
      <c r="G75" s="392"/>
      <c r="H75" s="392"/>
      <c r="I75" s="362"/>
      <c r="J75" s="362"/>
    </row>
    <row r="76" spans="1:10" ht="16.5">
      <c r="A76" s="1433" t="s">
        <v>796</v>
      </c>
      <c r="B76" s="89"/>
      <c r="C76" s="346"/>
      <c r="D76" s="346"/>
      <c r="E76" s="346"/>
      <c r="F76" s="346"/>
      <c r="G76" s="346"/>
      <c r="H76" s="1434"/>
      <c r="J76" s="347"/>
    </row>
    <row r="77" spans="1:10" ht="16.5">
      <c r="A77" s="885" t="s">
        <v>2437</v>
      </c>
      <c r="B77" s="348"/>
      <c r="C77" s="349"/>
      <c r="D77" s="349"/>
      <c r="E77" s="349"/>
      <c r="F77" s="349"/>
      <c r="G77" s="349"/>
      <c r="H77" s="349"/>
      <c r="I77" s="350"/>
      <c r="J77" s="350"/>
    </row>
    <row r="78" spans="1:10" ht="16.5">
      <c r="A78" s="351"/>
      <c r="B78" s="348"/>
      <c r="C78" s="349"/>
      <c r="D78" s="349"/>
      <c r="E78" s="349"/>
      <c r="F78" s="349"/>
      <c r="G78" s="349"/>
      <c r="H78" s="352"/>
      <c r="I78" s="353"/>
      <c r="J78" s="354"/>
    </row>
    <row r="79" spans="1:10" ht="16.5">
      <c r="A79" s="13" t="s">
        <v>1487</v>
      </c>
      <c r="B79" s="348"/>
      <c r="C79" s="349"/>
      <c r="D79" s="349"/>
      <c r="E79" s="349"/>
      <c r="F79" s="349"/>
      <c r="G79" s="349"/>
      <c r="H79" s="349"/>
      <c r="I79" s="350"/>
      <c r="J79" s="350"/>
    </row>
    <row r="80" spans="1:10" ht="15">
      <c r="A80" s="355" t="s">
        <v>1692</v>
      </c>
      <c r="B80" s="356"/>
      <c r="C80" s="357"/>
      <c r="D80" s="357"/>
      <c r="E80" s="357"/>
      <c r="F80" s="357"/>
      <c r="G80" s="357"/>
      <c r="H80" s="357"/>
      <c r="I80" s="358"/>
      <c r="J80" s="358"/>
    </row>
    <row r="81" spans="1:10" ht="15">
      <c r="A81" s="355" t="s">
        <v>1693</v>
      </c>
      <c r="B81" s="356"/>
      <c r="C81" s="357"/>
      <c r="D81" s="357"/>
      <c r="E81" s="357"/>
      <c r="F81" s="357"/>
      <c r="G81" s="357"/>
      <c r="H81" s="357"/>
      <c r="I81" s="358"/>
      <c r="J81" s="358"/>
    </row>
    <row r="82" spans="1:10" ht="15">
      <c r="A82" s="359" t="s">
        <v>1694</v>
      </c>
      <c r="B82" s="360"/>
      <c r="C82" s="357"/>
      <c r="D82" s="357"/>
      <c r="E82" s="357"/>
      <c r="F82" s="357"/>
      <c r="G82" s="357"/>
      <c r="H82" s="357"/>
      <c r="I82" s="361"/>
      <c r="J82" s="361"/>
    </row>
    <row r="83" spans="1:10" ht="15">
      <c r="A83" s="359" t="s">
        <v>1695</v>
      </c>
      <c r="B83" s="360"/>
      <c r="C83" s="357"/>
      <c r="D83" s="357"/>
      <c r="E83" s="357"/>
      <c r="F83" s="357"/>
      <c r="G83" s="357"/>
      <c r="H83" s="357"/>
      <c r="I83" s="361"/>
      <c r="J83" s="361"/>
    </row>
    <row r="84" spans="1:10" ht="15">
      <c r="A84" s="355" t="s">
        <v>1696</v>
      </c>
      <c r="B84" s="360"/>
      <c r="C84" s="357"/>
      <c r="D84" s="357"/>
      <c r="E84" s="357"/>
      <c r="F84" s="357"/>
      <c r="G84" s="357"/>
      <c r="H84" s="357"/>
      <c r="I84" s="361"/>
      <c r="J84" s="361"/>
    </row>
  </sheetData>
  <mergeCells count="5">
    <mergeCell ref="H6:I6"/>
    <mergeCell ref="A1:J1"/>
    <mergeCell ref="A2:J2"/>
    <mergeCell ref="A3:J3"/>
    <mergeCell ref="A4:J4"/>
  </mergeCells>
  <phoneticPr fontId="74" type="noConversion"/>
  <hyperlinks>
    <hyperlink ref="A1:J1" location="'Sección D-MLE'!B4" display="Tabla D01b"/>
  </hyperlinks>
  <pageMargins left="0.7" right="0.70866141732283472" top="0.7" bottom="0.23622047244094491" header="0.44" footer="7.874015748031496E-2"/>
  <pageSetup paperSize="144" scale="70" orientation="portrait" horizontalDpi="300" verticalDpi="300" r:id="rId1"/>
</worksheet>
</file>

<file path=xl/worksheets/sheet24.xml><?xml version="1.0" encoding="utf-8"?>
<worksheet xmlns="http://schemas.openxmlformats.org/spreadsheetml/2006/main" xmlns:r="http://schemas.openxmlformats.org/officeDocument/2006/relationships">
  <sheetPr>
    <tabColor rgb="FF008080"/>
  </sheetPr>
  <dimension ref="A1:J83"/>
  <sheetViews>
    <sheetView topLeftCell="A43" zoomScale="85" zoomScaleNormal="85" workbookViewId="0">
      <selection activeCell="K14" sqref="K14"/>
    </sheetView>
  </sheetViews>
  <sheetFormatPr baseColWidth="10" defaultColWidth="11.42578125" defaultRowHeight="12.75"/>
  <cols>
    <col min="1" max="1" width="47.7109375" style="1257" customWidth="1"/>
    <col min="2" max="2" width="9.85546875" style="1257" customWidth="1"/>
    <col min="3" max="3" width="11.5703125" style="1257" customWidth="1"/>
    <col min="4" max="4" width="10.5703125" style="1257" customWidth="1"/>
    <col min="5" max="5" width="11.140625" style="1257" customWidth="1"/>
    <col min="6" max="6" width="11.5703125" style="1257" customWidth="1"/>
    <col min="7" max="7" width="11" style="1257" customWidth="1"/>
    <col min="8" max="8" width="10.5703125" style="1257" customWidth="1"/>
    <col min="9" max="10" width="10.28515625" style="1257" customWidth="1"/>
    <col min="11" max="16384" width="11.42578125" style="1257"/>
  </cols>
  <sheetData>
    <row r="1" spans="1:10" s="7" customFormat="1" ht="14.25">
      <c r="A1" s="2099" t="s">
        <v>2298</v>
      </c>
      <c r="B1" s="2099"/>
      <c r="C1" s="2099"/>
      <c r="D1" s="2099"/>
      <c r="E1" s="2099"/>
      <c r="F1" s="2099"/>
      <c r="G1" s="2099"/>
      <c r="H1" s="2099"/>
      <c r="I1" s="2099"/>
      <c r="J1" s="2099"/>
    </row>
    <row r="2" spans="1:10" s="91" customFormat="1">
      <c r="A2" s="2111" t="s">
        <v>1630</v>
      </c>
      <c r="B2" s="2111"/>
      <c r="C2" s="2111"/>
      <c r="D2" s="2111"/>
      <c r="E2" s="2111"/>
      <c r="F2" s="2111"/>
      <c r="G2" s="2111"/>
      <c r="H2" s="2111"/>
      <c r="I2" s="2111"/>
      <c r="J2" s="2111"/>
    </row>
    <row r="3" spans="1:10" s="7" customFormat="1">
      <c r="A3" s="2042" t="s">
        <v>1631</v>
      </c>
      <c r="B3" s="2042"/>
      <c r="C3" s="2042"/>
      <c r="D3" s="2042"/>
      <c r="E3" s="2042"/>
      <c r="F3" s="2042"/>
      <c r="G3" s="2042"/>
      <c r="H3" s="2042"/>
      <c r="I3" s="2042"/>
      <c r="J3" s="2042"/>
    </row>
    <row r="4" spans="1:10" s="91" customFormat="1">
      <c r="A4" s="2120" t="s">
        <v>1429</v>
      </c>
      <c r="B4" s="2120"/>
      <c r="C4" s="2120"/>
      <c r="D4" s="2120"/>
      <c r="E4" s="2120"/>
      <c r="F4" s="2120"/>
      <c r="G4" s="2120"/>
      <c r="H4" s="2120"/>
      <c r="I4" s="2120"/>
      <c r="J4" s="2120"/>
    </row>
    <row r="5" spans="1:10" s="7" customFormat="1" ht="13.5" thickBot="1">
      <c r="A5" s="340"/>
      <c r="B5" s="193"/>
      <c r="C5" s="193"/>
      <c r="D5" s="193"/>
      <c r="E5" s="193"/>
      <c r="F5" s="340"/>
      <c r="G5" s="340"/>
      <c r="H5" s="340"/>
      <c r="I5" s="340"/>
      <c r="J5" s="340"/>
    </row>
    <row r="6" spans="1:10" s="91" customFormat="1">
      <c r="A6" s="1417" t="s">
        <v>1632</v>
      </c>
      <c r="B6" s="1418" t="s">
        <v>1633</v>
      </c>
      <c r="C6" s="1418"/>
      <c r="D6" s="1419" t="s">
        <v>1634</v>
      </c>
      <c r="E6" s="1418"/>
      <c r="F6" s="1419" t="s">
        <v>1635</v>
      </c>
      <c r="G6" s="342"/>
      <c r="H6" s="2119" t="s">
        <v>547</v>
      </c>
      <c r="I6" s="2119"/>
      <c r="J6" s="1418" t="s">
        <v>371</v>
      </c>
    </row>
    <row r="7" spans="1:10" s="7" customFormat="1">
      <c r="A7" s="343"/>
      <c r="B7" s="10">
        <v>2009</v>
      </c>
      <c r="C7" s="10">
        <v>2010</v>
      </c>
      <c r="D7" s="10">
        <v>2009</v>
      </c>
      <c r="E7" s="10">
        <v>2010</v>
      </c>
      <c r="F7" s="10">
        <v>2009</v>
      </c>
      <c r="G7" s="10">
        <v>2010</v>
      </c>
      <c r="H7" s="106">
        <v>2009</v>
      </c>
      <c r="I7" s="10">
        <v>2010</v>
      </c>
      <c r="J7" s="344" t="s">
        <v>372</v>
      </c>
    </row>
    <row r="8" spans="1:10" s="91" customFormat="1" ht="3" customHeight="1">
      <c r="A8" s="1420"/>
      <c r="B8" s="255"/>
      <c r="C8" s="255"/>
      <c r="D8" s="1420"/>
      <c r="E8" s="1420"/>
      <c r="F8" s="1420"/>
      <c r="G8" s="1420"/>
      <c r="H8" s="1420"/>
      <c r="I8" s="1420"/>
      <c r="J8" s="1420"/>
    </row>
    <row r="9" spans="1:10" s="7" customFormat="1">
      <c r="A9" s="331" t="s">
        <v>1636</v>
      </c>
      <c r="B9" s="335">
        <f>SUM(B10:B12)</f>
        <v>7427849</v>
      </c>
      <c r="C9" s="335">
        <f t="shared" ref="C9:I9" si="0">SUM(C10:C12)</f>
        <v>7161417</v>
      </c>
      <c r="D9" s="335">
        <f>SUM(D10:D12)</f>
        <v>168053</v>
      </c>
      <c r="E9" s="335">
        <f t="shared" si="0"/>
        <v>160803</v>
      </c>
      <c r="F9" s="335">
        <f>SUM(F10:F12)</f>
        <v>5324906</v>
      </c>
      <c r="G9" s="335">
        <f t="shared" si="0"/>
        <v>5820466</v>
      </c>
      <c r="H9" s="335">
        <f t="shared" si="0"/>
        <v>12920808</v>
      </c>
      <c r="I9" s="335">
        <f t="shared" si="0"/>
        <v>13142686</v>
      </c>
      <c r="J9" s="530">
        <f>100*(I9-H9)/H9</f>
        <v>1.7172145890566597</v>
      </c>
    </row>
    <row r="10" spans="1:10" s="91" customFormat="1">
      <c r="A10" s="1421" t="s">
        <v>1637</v>
      </c>
      <c r="B10" s="1422">
        <f>+D01a!B10+D01b!B10</f>
        <v>7413269</v>
      </c>
      <c r="C10" s="1422">
        <f>+D01a!C10+D01b!C10</f>
        <v>7148482</v>
      </c>
      <c r="D10" s="1422">
        <f>+D01a!D10+D01b!D10</f>
        <v>167470</v>
      </c>
      <c r="E10" s="1422">
        <f>+D01a!E10+D01b!E10</f>
        <v>160322</v>
      </c>
      <c r="F10" s="1422">
        <f>+D01a!F10+D01b!F10</f>
        <v>5192791</v>
      </c>
      <c r="G10" s="1422">
        <f>+D01a!G10+D01b!G10</f>
        <v>5660407</v>
      </c>
      <c r="H10" s="1422">
        <f>+D01a!H10+D01b!H10</f>
        <v>12773530</v>
      </c>
      <c r="I10" s="1422">
        <f>+D01a!I10+D01b!I10</f>
        <v>12969211</v>
      </c>
      <c r="J10" s="1437">
        <f t="shared" ref="J10:J72" si="1">100*(I10-H10)/H10</f>
        <v>1.5319257871551559</v>
      </c>
    </row>
    <row r="11" spans="1:10" s="7" customFormat="1">
      <c r="A11" s="332" t="s">
        <v>1638</v>
      </c>
      <c r="B11" s="333">
        <f>+D01a!B11+D01b!B11</f>
        <v>378</v>
      </c>
      <c r="C11" s="333">
        <f>+D01a!C11+D01b!C11</f>
        <v>252</v>
      </c>
      <c r="D11" s="333">
        <f>+D01a!D11+D01b!D11</f>
        <v>505</v>
      </c>
      <c r="E11" s="333">
        <f>+D01a!E11+D01b!E11</f>
        <v>396</v>
      </c>
      <c r="F11" s="333">
        <f>+D01a!F11+D01b!F11</f>
        <v>30576</v>
      </c>
      <c r="G11" s="333">
        <f>+D01a!G11+D01b!G11</f>
        <v>31790</v>
      </c>
      <c r="H11" s="333">
        <f>+D01a!H11+D01b!H11</f>
        <v>31459</v>
      </c>
      <c r="I11" s="333">
        <f>+D01a!I11+D01b!I11</f>
        <v>32438</v>
      </c>
      <c r="J11" s="496">
        <f t="shared" si="1"/>
        <v>3.1119870307384216</v>
      </c>
    </row>
    <row r="12" spans="1:10" s="91" customFormat="1">
      <c r="A12" s="1421" t="s">
        <v>1639</v>
      </c>
      <c r="B12" s="1438">
        <f>+D01a!B12+D01b!B12</f>
        <v>14202</v>
      </c>
      <c r="C12" s="1438">
        <f>+D01a!C12+D01b!C12</f>
        <v>12683</v>
      </c>
      <c r="D12" s="1438">
        <f>+D01a!D12+D01b!D12</f>
        <v>78</v>
      </c>
      <c r="E12" s="1438">
        <f>+D01a!E12+D01b!E12</f>
        <v>85</v>
      </c>
      <c r="F12" s="1438">
        <f>+D01a!F12+D01b!F12</f>
        <v>101539</v>
      </c>
      <c r="G12" s="1438">
        <f>+D01a!G12+D01b!G12</f>
        <v>128269</v>
      </c>
      <c r="H12" s="1438">
        <f>+D01a!H12+D01b!H12</f>
        <v>115819</v>
      </c>
      <c r="I12" s="1438">
        <f>+D01a!I12+D01b!I12</f>
        <v>141037</v>
      </c>
      <c r="J12" s="1437">
        <f t="shared" si="1"/>
        <v>21.773629542648443</v>
      </c>
    </row>
    <row r="13" spans="1:10" s="91" customFormat="1" ht="4.5" customHeight="1">
      <c r="A13" s="332"/>
      <c r="B13" s="16"/>
      <c r="C13" s="16"/>
      <c r="D13" s="334"/>
      <c r="E13" s="334"/>
      <c r="F13" s="16"/>
      <c r="G13" s="16"/>
      <c r="H13" s="333"/>
      <c r="I13" s="1424"/>
      <c r="J13" s="1437"/>
    </row>
    <row r="14" spans="1:10" s="7" customFormat="1">
      <c r="A14" s="331" t="s">
        <v>1640</v>
      </c>
      <c r="B14" s="335">
        <f>SUM(B15:B17)</f>
        <v>2020325</v>
      </c>
      <c r="C14" s="335">
        <f t="shared" ref="C14:I14" si="2">SUM(C15:C17)</f>
        <v>2075256</v>
      </c>
      <c r="D14" s="335">
        <f>SUM(D15:D17)</f>
        <v>2219756</v>
      </c>
      <c r="E14" s="335">
        <f t="shared" si="2"/>
        <v>2305181</v>
      </c>
      <c r="F14" s="335">
        <f>SUM(F15:F17)</f>
        <v>11452860</v>
      </c>
      <c r="G14" s="335">
        <f t="shared" si="2"/>
        <v>12489321</v>
      </c>
      <c r="H14" s="335">
        <f t="shared" si="2"/>
        <v>15692941</v>
      </c>
      <c r="I14" s="335">
        <f t="shared" si="2"/>
        <v>16869758</v>
      </c>
      <c r="J14" s="530">
        <f t="shared" si="1"/>
        <v>7.4990213752794963</v>
      </c>
    </row>
    <row r="15" spans="1:10" s="91" customFormat="1">
      <c r="A15" s="1421" t="s">
        <v>1641</v>
      </c>
      <c r="B15" s="1438">
        <f>+D01a!B15+D01b!B15</f>
        <v>1382859</v>
      </c>
      <c r="C15" s="1438">
        <f>+D01a!C15+D01b!C15</f>
        <v>1387016</v>
      </c>
      <c r="D15" s="1438">
        <f>+D01a!D15+D01b!D15</f>
        <v>1943483</v>
      </c>
      <c r="E15" s="1438">
        <f>+D01a!E15+D01b!E15</f>
        <v>2030190</v>
      </c>
      <c r="F15" s="1438">
        <f>+D01a!F15+D01b!F15</f>
        <v>8994315</v>
      </c>
      <c r="G15" s="1438">
        <f>+D01a!G15+D01b!G15</f>
        <v>9848531</v>
      </c>
      <c r="H15" s="1438">
        <f>+D01a!H15+D01b!H15</f>
        <v>12320657</v>
      </c>
      <c r="I15" s="1438">
        <f>+D01a!I15+D01b!I15</f>
        <v>13265737</v>
      </c>
      <c r="J15" s="1437">
        <f t="shared" si="1"/>
        <v>7.6706948338875112</v>
      </c>
    </row>
    <row r="16" spans="1:10" s="7" customFormat="1">
      <c r="A16" s="332" t="s">
        <v>1642</v>
      </c>
      <c r="B16" s="333">
        <f>+D01a!B16+D01b!B16</f>
        <v>629080</v>
      </c>
      <c r="C16" s="333">
        <f>+D01a!C16+D01b!C16</f>
        <v>679869</v>
      </c>
      <c r="D16" s="333">
        <f>+D01a!D16+D01b!D16</f>
        <v>261012</v>
      </c>
      <c r="E16" s="333">
        <f>+D01a!E16+D01b!E16</f>
        <v>258180</v>
      </c>
      <c r="F16" s="333">
        <f>+D01a!F16+D01b!F16</f>
        <v>2071946</v>
      </c>
      <c r="G16" s="333">
        <f>+D01a!G16+D01b!G16</f>
        <v>2230373</v>
      </c>
      <c r="H16" s="333">
        <f>+D01a!H16+D01b!H16</f>
        <v>2962038</v>
      </c>
      <c r="I16" s="333">
        <f>+D01a!I16+D01b!I16</f>
        <v>3168422</v>
      </c>
      <c r="J16" s="496">
        <f t="shared" si="1"/>
        <v>6.9676351214940526</v>
      </c>
    </row>
    <row r="17" spans="1:10" s="91" customFormat="1">
      <c r="A17" s="1421" t="s">
        <v>1643</v>
      </c>
      <c r="B17" s="1438">
        <f>+D01a!B17+D01b!B17</f>
        <v>8386</v>
      </c>
      <c r="C17" s="1438">
        <f>+D01a!C17+D01b!C17</f>
        <v>8371</v>
      </c>
      <c r="D17" s="1438">
        <f>+D01a!D17+D01b!D17</f>
        <v>15261</v>
      </c>
      <c r="E17" s="1438">
        <f>+D01a!E17+D01b!E17</f>
        <v>16811</v>
      </c>
      <c r="F17" s="1438">
        <f>+D01a!F17+D01b!F17</f>
        <v>386599</v>
      </c>
      <c r="G17" s="1438">
        <f>+D01a!G17+D01b!G17</f>
        <v>410417</v>
      </c>
      <c r="H17" s="1438">
        <f>+D01a!H17+D01b!H17</f>
        <v>410246</v>
      </c>
      <c r="I17" s="1438">
        <f>+D01a!I17+D01b!I17</f>
        <v>435599</v>
      </c>
      <c r="J17" s="1437">
        <f t="shared" si="1"/>
        <v>6.1799505662456182</v>
      </c>
    </row>
    <row r="18" spans="1:10" s="7" customFormat="1" ht="4.5" customHeight="1">
      <c r="A18" s="332"/>
      <c r="B18" s="16"/>
      <c r="C18" s="16"/>
      <c r="D18" s="16"/>
      <c r="E18" s="16"/>
      <c r="F18" s="16"/>
      <c r="G18" s="16"/>
      <c r="H18" s="16"/>
      <c r="I18" s="16"/>
      <c r="J18" s="496"/>
    </row>
    <row r="19" spans="1:10">
      <c r="A19" s="1425" t="s">
        <v>1644</v>
      </c>
      <c r="B19" s="1439">
        <f>SUM(B20:B37)</f>
        <v>760936</v>
      </c>
      <c r="C19" s="1439">
        <f t="shared" ref="C19:I19" si="3">SUM(C20:C37)</f>
        <v>786340</v>
      </c>
      <c r="D19" s="1439">
        <f>SUM(D20:D37)</f>
        <v>339193</v>
      </c>
      <c r="E19" s="1439">
        <f t="shared" si="3"/>
        <v>368922</v>
      </c>
      <c r="F19" s="1439">
        <f>SUM(F20:F37)</f>
        <v>5670204</v>
      </c>
      <c r="G19" s="1439">
        <f t="shared" si="3"/>
        <v>6418954</v>
      </c>
      <c r="H19" s="1439">
        <f t="shared" si="3"/>
        <v>6770333</v>
      </c>
      <c r="I19" s="1439">
        <f t="shared" si="3"/>
        <v>7574216</v>
      </c>
      <c r="J19" s="670">
        <f t="shared" si="1"/>
        <v>11.873610943508982</v>
      </c>
    </row>
    <row r="20" spans="1:10" s="7" customFormat="1">
      <c r="A20" s="332" t="s">
        <v>1645</v>
      </c>
      <c r="B20" s="333">
        <f>+D01a!B20+D01b!B20</f>
        <v>32238</v>
      </c>
      <c r="C20" s="333">
        <f>+D01a!C20+D01b!C20</f>
        <v>31026</v>
      </c>
      <c r="D20" s="333">
        <f>+D01a!D20+D01b!D20</f>
        <v>5476</v>
      </c>
      <c r="E20" s="333">
        <f>+D01a!E20+D01b!E20</f>
        <v>6209</v>
      </c>
      <c r="F20" s="333">
        <f>+D01a!F20+D01b!F20</f>
        <v>38060</v>
      </c>
      <c r="G20" s="333">
        <f>+D01a!G20+D01b!G20</f>
        <v>38582</v>
      </c>
      <c r="H20" s="333">
        <f>+D01a!H20+D01b!H20</f>
        <v>75774</v>
      </c>
      <c r="I20" s="333">
        <f>+D01a!I20+D01b!I20</f>
        <v>75817</v>
      </c>
      <c r="J20" s="496">
        <f t="shared" si="1"/>
        <v>5.6747697099268878E-2</v>
      </c>
    </row>
    <row r="21" spans="1:10" s="91" customFormat="1">
      <c r="A21" s="1421" t="s">
        <v>1646</v>
      </c>
      <c r="B21" s="1438">
        <f>+D01a!B21+D01b!B21</f>
        <v>383620</v>
      </c>
      <c r="C21" s="1438">
        <f>+D01a!C21+D01b!C21</f>
        <v>451506</v>
      </c>
      <c r="D21" s="1438">
        <f>+D01a!D21+D01b!D21</f>
        <v>227515</v>
      </c>
      <c r="E21" s="1438">
        <f>+D01a!E21+D01b!E21</f>
        <v>245768</v>
      </c>
      <c r="F21" s="1438">
        <f>+D01a!F21+D01b!F21</f>
        <v>3293108</v>
      </c>
      <c r="G21" s="1438">
        <f>+D01a!G21+D01b!G21</f>
        <v>3782797</v>
      </c>
      <c r="H21" s="1438">
        <f>+D01a!H21+D01b!H21</f>
        <v>3904243</v>
      </c>
      <c r="I21" s="1438">
        <f>+D01a!I21+D01b!I21</f>
        <v>4480071</v>
      </c>
      <c r="J21" s="1437">
        <f t="shared" si="1"/>
        <v>14.748774602400516</v>
      </c>
    </row>
    <row r="22" spans="1:10" s="7" customFormat="1">
      <c r="A22" s="332" t="s">
        <v>1647</v>
      </c>
      <c r="B22" s="333">
        <f>+D01a!B22+D01b!B22</f>
        <v>32011</v>
      </c>
      <c r="C22" s="333">
        <f>+D01a!C22+D01b!C22</f>
        <v>1636</v>
      </c>
      <c r="D22" s="333">
        <f>+D01a!D22+D01b!D22</f>
        <v>0</v>
      </c>
      <c r="E22" s="333">
        <f>+D01a!E22+D01b!E22</f>
        <v>0</v>
      </c>
      <c r="F22" s="333">
        <f>+D01a!F22+D01b!F22</f>
        <v>0</v>
      </c>
      <c r="G22" s="333">
        <f>+D01a!G22+D01b!G22</f>
        <v>52783</v>
      </c>
      <c r="H22" s="333">
        <f>+D01a!H22+D01b!H22</f>
        <v>32011</v>
      </c>
      <c r="I22" s="333">
        <f>+D01a!I22+D01b!I22</f>
        <v>54419</v>
      </c>
      <c r="J22" s="496">
        <f t="shared" si="1"/>
        <v>70.000937177845117</v>
      </c>
    </row>
    <row r="23" spans="1:10" s="91" customFormat="1">
      <c r="A23" s="1421" t="s">
        <v>1648</v>
      </c>
      <c r="B23" s="1438">
        <f>+D01a!B23+D01b!B23</f>
        <v>4183</v>
      </c>
      <c r="C23" s="1438">
        <f>+D01a!C23+D01b!C23</f>
        <v>2841</v>
      </c>
      <c r="D23" s="1438">
        <f>+D01a!D23+D01b!D23</f>
        <v>682</v>
      </c>
      <c r="E23" s="1438">
        <f>+D01a!E23+D01b!E23</f>
        <v>471</v>
      </c>
      <c r="F23" s="1438">
        <f>+D01a!F23+D01b!F23</f>
        <v>227780</v>
      </c>
      <c r="G23" s="1438">
        <f>+D01a!G23+D01b!G23</f>
        <v>220588</v>
      </c>
      <c r="H23" s="1438">
        <f>+D01a!H23+D01b!H23</f>
        <v>232645</v>
      </c>
      <c r="I23" s="1438">
        <f>+D01a!I23+D01b!I23</f>
        <v>223900</v>
      </c>
      <c r="J23" s="1437">
        <f t="shared" si="1"/>
        <v>-3.7589460336564295</v>
      </c>
    </row>
    <row r="24" spans="1:10" s="7" customFormat="1">
      <c r="A24" s="332" t="s">
        <v>1649</v>
      </c>
      <c r="B24" s="333">
        <f>+D01a!B24+D01b!B24</f>
        <v>10257</v>
      </c>
      <c r="C24" s="333">
        <f>+D01a!C24+D01b!C24</f>
        <v>7629</v>
      </c>
      <c r="D24" s="333">
        <f>+D01a!D24+D01b!D24</f>
        <v>11152</v>
      </c>
      <c r="E24" s="333">
        <f>+D01a!E24+D01b!E24</f>
        <v>10902</v>
      </c>
      <c r="F24" s="333">
        <f>+D01a!F24+D01b!F24</f>
        <v>240893</v>
      </c>
      <c r="G24" s="333">
        <f>+D01a!G24+D01b!G24</f>
        <v>250675</v>
      </c>
      <c r="H24" s="333">
        <f>+D01a!H24+D01b!H24</f>
        <v>262302</v>
      </c>
      <c r="I24" s="333">
        <f>+D01a!I24+D01b!I24</f>
        <v>269206</v>
      </c>
      <c r="J24" s="496">
        <f t="shared" si="1"/>
        <v>2.6320805788747323</v>
      </c>
    </row>
    <row r="25" spans="1:10" s="91" customFormat="1">
      <c r="A25" s="1421" t="s">
        <v>935</v>
      </c>
      <c r="B25" s="1438">
        <f>+D01a!B25+D01b!B25</f>
        <v>0</v>
      </c>
      <c r="C25" s="1438">
        <f>+D01a!C25+D01b!C25</f>
        <v>0</v>
      </c>
      <c r="D25" s="1438">
        <f>+D01a!D25+D01b!D25</f>
        <v>21</v>
      </c>
      <c r="E25" s="1438">
        <f>+D01a!E25+D01b!E25</f>
        <v>11</v>
      </c>
      <c r="F25" s="1438">
        <f>+D01a!F25+D01b!F25</f>
        <v>269</v>
      </c>
      <c r="G25" s="1438">
        <f>+D01a!G25+D01b!G25</f>
        <v>286</v>
      </c>
      <c r="H25" s="1438">
        <f>+D01a!H25+D01b!H25</f>
        <v>290</v>
      </c>
      <c r="I25" s="1438">
        <f>+D01a!I25+D01b!I25</f>
        <v>297</v>
      </c>
      <c r="J25" s="1437">
        <f t="shared" si="1"/>
        <v>2.4137931034482758</v>
      </c>
    </row>
    <row r="26" spans="1:10" s="7" customFormat="1">
      <c r="A26" s="332" t="s">
        <v>1650</v>
      </c>
      <c r="B26" s="333">
        <f>+D01a!B26+D01b!B26</f>
        <v>2493</v>
      </c>
      <c r="C26" s="333">
        <f>+D01a!C26+D01b!C26</f>
        <v>2644</v>
      </c>
      <c r="D26" s="333">
        <f>+D01a!D26+D01b!D26</f>
        <v>3009</v>
      </c>
      <c r="E26" s="333">
        <f>+D01a!E26+D01b!E26</f>
        <v>2899</v>
      </c>
      <c r="F26" s="333">
        <f>+D01a!F26+D01b!F26</f>
        <v>83427</v>
      </c>
      <c r="G26" s="333">
        <f>+D01a!G26+D01b!G26</f>
        <v>91908</v>
      </c>
      <c r="H26" s="333">
        <f>+D01a!H26+D01b!H26</f>
        <v>88929</v>
      </c>
      <c r="I26" s="333">
        <f>+D01a!I26+D01b!I26</f>
        <v>97451</v>
      </c>
      <c r="J26" s="496">
        <f t="shared" si="1"/>
        <v>9.5829257047757199</v>
      </c>
    </row>
    <row r="27" spans="1:10" s="91" customFormat="1">
      <c r="A27" s="1421" t="s">
        <v>936</v>
      </c>
      <c r="B27" s="1438">
        <f>+D01a!B27+D01b!B27</f>
        <v>38946</v>
      </c>
      <c r="C27" s="1438">
        <f>+D01a!C27+D01b!C27</f>
        <v>39298</v>
      </c>
      <c r="D27" s="1438">
        <f>+D01a!D27+D01b!D27</f>
        <v>70141</v>
      </c>
      <c r="E27" s="1438">
        <f>+D01a!E27+D01b!E27</f>
        <v>69040</v>
      </c>
      <c r="F27" s="1438">
        <f>+D01a!F27+D01b!F27</f>
        <v>938073</v>
      </c>
      <c r="G27" s="1438">
        <f>+D01a!G27+D01b!G27</f>
        <v>988276</v>
      </c>
      <c r="H27" s="1438">
        <f>+D01a!H27+D01b!H27</f>
        <v>1047160</v>
      </c>
      <c r="I27" s="1438">
        <f>+D01a!I27+D01b!I27</f>
        <v>1096614</v>
      </c>
      <c r="J27" s="1437">
        <f t="shared" si="1"/>
        <v>4.7226784827533521</v>
      </c>
    </row>
    <row r="28" spans="1:10" s="7" customFormat="1">
      <c r="A28" s="332" t="s">
        <v>1651</v>
      </c>
      <c r="B28" s="333">
        <f>+D01a!B28+D01b!B28</f>
        <v>80</v>
      </c>
      <c r="C28" s="333">
        <f>+D01a!C28+D01b!C28</f>
        <v>81</v>
      </c>
      <c r="D28" s="333">
        <f>+D01a!D28+D01b!D28</f>
        <v>732</v>
      </c>
      <c r="E28" s="333">
        <f>+D01a!E28+D01b!E28</f>
        <v>914</v>
      </c>
      <c r="F28" s="333">
        <f>+D01a!F28+D01b!F28</f>
        <v>125037</v>
      </c>
      <c r="G28" s="333">
        <f>+D01a!G28+D01b!G28</f>
        <v>132144</v>
      </c>
      <c r="H28" s="333">
        <f>+D01a!H28+D01b!H28</f>
        <v>125849</v>
      </c>
      <c r="I28" s="333">
        <f>+D01a!I28+D01b!I28</f>
        <v>133139</v>
      </c>
      <c r="J28" s="496">
        <f t="shared" si="1"/>
        <v>5.7926562785560476</v>
      </c>
    </row>
    <row r="29" spans="1:10" s="91" customFormat="1">
      <c r="A29" s="1421" t="s">
        <v>1652</v>
      </c>
      <c r="B29" s="1438">
        <f>+D01a!B29+D01b!B29</f>
        <v>0</v>
      </c>
      <c r="C29" s="1438">
        <f>+D01a!C29+D01b!C29</f>
        <v>29</v>
      </c>
      <c r="D29" s="1438">
        <f>+D01a!D29+D01b!D29</f>
        <v>348</v>
      </c>
      <c r="E29" s="1438">
        <f>+D01a!E29+D01b!E29</f>
        <v>512</v>
      </c>
      <c r="F29" s="1438">
        <f>+D01a!F29+D01b!F29</f>
        <v>33372</v>
      </c>
      <c r="G29" s="1438">
        <f>+D01a!G29+D01b!G29</f>
        <v>38400</v>
      </c>
      <c r="H29" s="1438">
        <f>+D01a!H29+D01b!H29</f>
        <v>33720</v>
      </c>
      <c r="I29" s="1438">
        <f>+D01a!I29+D01b!I29</f>
        <v>38941</v>
      </c>
      <c r="J29" s="1437">
        <f t="shared" si="1"/>
        <v>15.483392645314353</v>
      </c>
    </row>
    <row r="30" spans="1:10" s="7" customFormat="1">
      <c r="A30" s="332" t="s">
        <v>1653</v>
      </c>
      <c r="B30" s="333">
        <f>+D01a!B30+D01b!B30</f>
        <v>4</v>
      </c>
      <c r="C30" s="333">
        <f>+D01a!C30+D01b!C30</f>
        <v>1</v>
      </c>
      <c r="D30" s="333">
        <f>+D01a!D30+D01b!D30</f>
        <v>0</v>
      </c>
      <c r="E30" s="333">
        <f>+D01a!E30+D01b!E30</f>
        <v>0</v>
      </c>
      <c r="F30" s="333">
        <f>+D01a!F30+D01b!F30</f>
        <v>920</v>
      </c>
      <c r="G30" s="333">
        <f>+D01a!G30+D01b!G30</f>
        <v>991</v>
      </c>
      <c r="H30" s="333">
        <f>+D01a!H30+D01b!H30</f>
        <v>924</v>
      </c>
      <c r="I30" s="333">
        <f>+D01a!I30+D01b!I30</f>
        <v>992</v>
      </c>
      <c r="J30" s="496">
        <f t="shared" si="1"/>
        <v>7.3593073593073592</v>
      </c>
    </row>
    <row r="31" spans="1:10" s="91" customFormat="1">
      <c r="A31" s="1421" t="s">
        <v>1095</v>
      </c>
      <c r="B31" s="1438">
        <f>+D01a!B31+D01b!B31</f>
        <v>17896</v>
      </c>
      <c r="C31" s="1438">
        <f>+D01a!C31+D01b!C31</f>
        <v>21440</v>
      </c>
      <c r="D31" s="1438">
        <f>+D01a!D31+D01b!D31</f>
        <v>56</v>
      </c>
      <c r="E31" s="1438">
        <f>+D01a!E31+D01b!E31</f>
        <v>54</v>
      </c>
      <c r="F31" s="1438">
        <f>+D01a!F31+D01b!F31</f>
        <v>41769</v>
      </c>
      <c r="G31" s="1438">
        <f>+D01a!G31+D01b!G31</f>
        <v>46869</v>
      </c>
      <c r="H31" s="1438">
        <f>+D01a!H31+D01b!H31</f>
        <v>59721</v>
      </c>
      <c r="I31" s="1438">
        <f>+D01a!I31+D01b!I31</f>
        <v>68363</v>
      </c>
      <c r="J31" s="1437">
        <f t="shared" si="1"/>
        <v>14.470621724351568</v>
      </c>
    </row>
    <row r="32" spans="1:10" s="7" customFormat="1">
      <c r="A32" s="332" t="s">
        <v>1654</v>
      </c>
      <c r="B32" s="333">
        <f>+D01a!B32+D01b!B32</f>
        <v>53663</v>
      </c>
      <c r="C32" s="333">
        <f>+D01a!C32+D01b!C32</f>
        <v>58291</v>
      </c>
      <c r="D32" s="333">
        <f>+D01a!D32+D01b!D32</f>
        <v>13913</v>
      </c>
      <c r="E32" s="333">
        <f>+D01a!E32+D01b!E32</f>
        <v>14131</v>
      </c>
      <c r="F32" s="333">
        <f>+D01a!F32+D01b!F32</f>
        <v>400250</v>
      </c>
      <c r="G32" s="333">
        <f>+D01a!G32+D01b!G32</f>
        <v>430757</v>
      </c>
      <c r="H32" s="333">
        <f>+D01a!H32+D01b!H32</f>
        <v>467826</v>
      </c>
      <c r="I32" s="333">
        <f>+D01a!I32+D01b!I32</f>
        <v>503179</v>
      </c>
      <c r="J32" s="496">
        <f t="shared" si="1"/>
        <v>7.5568694343623486</v>
      </c>
    </row>
    <row r="33" spans="1:10" s="91" customFormat="1">
      <c r="A33" s="1421" t="s">
        <v>938</v>
      </c>
      <c r="B33" s="1438">
        <f>+D01a!B33+D01b!B33</f>
        <v>56420</v>
      </c>
      <c r="C33" s="1438">
        <f>+D01a!C33+D01b!C33</f>
        <v>100792</v>
      </c>
      <c r="D33" s="1438">
        <f>+D01a!D33+D01b!D33</f>
        <v>3682</v>
      </c>
      <c r="E33" s="1438">
        <f>+D01a!E33+D01b!E33</f>
        <v>14805</v>
      </c>
      <c r="F33" s="1438">
        <f>+D01a!F33+D01b!F33</f>
        <v>152781</v>
      </c>
      <c r="G33" s="1438">
        <f>+D01a!G33+D01b!G33</f>
        <v>212098</v>
      </c>
      <c r="H33" s="1438">
        <f>+D01a!H33+D01b!H33</f>
        <v>212883</v>
      </c>
      <c r="I33" s="1438">
        <f>+D01a!I33+D01b!I33</f>
        <v>327695</v>
      </c>
      <c r="J33" s="1437">
        <f t="shared" si="1"/>
        <v>53.931972022190592</v>
      </c>
    </row>
    <row r="34" spans="1:10" s="7" customFormat="1">
      <c r="A34" s="332" t="s">
        <v>1655</v>
      </c>
      <c r="B34" s="381">
        <f>+D01a!B34+D01b!B34</f>
        <v>127274</v>
      </c>
      <c r="C34" s="381">
        <f>+D01a!C34+D01b!C34</f>
        <v>66707</v>
      </c>
      <c r="D34" s="381">
        <f>+D01a!D34+D01b!D34</f>
        <v>1863</v>
      </c>
      <c r="E34" s="381">
        <f>+D01a!E34+D01b!E34</f>
        <v>2742</v>
      </c>
      <c r="F34" s="381">
        <f>+D01a!F34+D01b!F34</f>
        <v>18841</v>
      </c>
      <c r="G34" s="381">
        <f>+D01a!G34+D01b!G34</f>
        <v>67446</v>
      </c>
      <c r="H34" s="381">
        <f>+D01a!H34+D01b!H34</f>
        <v>147978</v>
      </c>
      <c r="I34" s="381">
        <f>+D01a!I34+D01b!I34</f>
        <v>136895</v>
      </c>
      <c r="J34" s="496">
        <f t="shared" si="1"/>
        <v>-7.4896268364216301</v>
      </c>
    </row>
    <row r="35" spans="1:10" s="91" customFormat="1">
      <c r="A35" s="1421" t="s">
        <v>1656</v>
      </c>
      <c r="B35" s="1438">
        <f>+D01a!B35+D01b!B35</f>
        <v>1341</v>
      </c>
      <c r="C35" s="1438">
        <f>+D01a!C35+D01b!C35</f>
        <v>2011</v>
      </c>
      <c r="D35" s="1438">
        <f>+D01a!D35+D01b!D35</f>
        <v>519</v>
      </c>
      <c r="E35" s="1438">
        <f>+D01a!E35+D01b!E35</f>
        <v>460</v>
      </c>
      <c r="F35" s="1438">
        <f>+D01a!F35+D01b!F35</f>
        <v>37351</v>
      </c>
      <c r="G35" s="1438">
        <f>+D01a!G35+D01b!G35</f>
        <v>38048</v>
      </c>
      <c r="H35" s="1438">
        <f>+D01a!H35+D01b!H35</f>
        <v>39211</v>
      </c>
      <c r="I35" s="1438">
        <f>+D01a!I35+D01b!I35</f>
        <v>40519</v>
      </c>
      <c r="J35" s="1437">
        <f t="shared" si="1"/>
        <v>3.3357986279360383</v>
      </c>
    </row>
    <row r="36" spans="1:10" s="7" customFormat="1">
      <c r="A36" s="332" t="s">
        <v>1657</v>
      </c>
      <c r="B36" s="333">
        <f>+D01a!B36+D01b!B36</f>
        <v>42</v>
      </c>
      <c r="C36" s="333">
        <f>+D01a!C36+D01b!C36</f>
        <v>231</v>
      </c>
      <c r="D36" s="333">
        <f>+D01a!D36+D01b!D36</f>
        <v>0</v>
      </c>
      <c r="E36" s="333">
        <f>+D01a!E36+D01b!E36</f>
        <v>0</v>
      </c>
      <c r="F36" s="333">
        <f>+D01a!F36+D01b!F36</f>
        <v>219</v>
      </c>
      <c r="G36" s="333">
        <f>+D01a!G36+D01b!G36</f>
        <v>562</v>
      </c>
      <c r="H36" s="333">
        <f>+D01a!H36+D01b!H36</f>
        <v>261</v>
      </c>
      <c r="I36" s="333">
        <f>+D01a!I36+D01b!I36</f>
        <v>793</v>
      </c>
      <c r="J36" s="496">
        <f t="shared" si="1"/>
        <v>203.83141762452107</v>
      </c>
    </row>
    <row r="37" spans="1:10" s="91" customFormat="1">
      <c r="A37" s="1421" t="s">
        <v>1658</v>
      </c>
      <c r="B37" s="1438">
        <f>+D01a!B37+D01b!B37</f>
        <v>468</v>
      </c>
      <c r="C37" s="1438">
        <f>+D01a!C37+D01b!C37</f>
        <v>177</v>
      </c>
      <c r="D37" s="1438">
        <f>+D01a!D37+D01b!D37</f>
        <v>84</v>
      </c>
      <c r="E37" s="1438">
        <f>+D01a!E37+D01b!E37</f>
        <v>4</v>
      </c>
      <c r="F37" s="1438">
        <f>+D01a!F37+D01b!F37</f>
        <v>38054</v>
      </c>
      <c r="G37" s="1438">
        <f>+D01a!G37+D01b!G37</f>
        <v>25744</v>
      </c>
      <c r="H37" s="1438">
        <f>+D01a!H37+D01b!H37</f>
        <v>38606</v>
      </c>
      <c r="I37" s="1438">
        <f>+D01a!I37+D01b!I37</f>
        <v>25925</v>
      </c>
      <c r="J37" s="1437">
        <f t="shared" si="1"/>
        <v>-32.84722581982075</v>
      </c>
    </row>
    <row r="38" spans="1:10" s="7" customFormat="1" ht="4.5" customHeight="1">
      <c r="A38" s="332"/>
      <c r="B38" s="16"/>
      <c r="C38" s="16"/>
      <c r="D38" s="16"/>
      <c r="E38" s="16"/>
      <c r="F38" s="16"/>
      <c r="G38" s="16"/>
      <c r="H38" s="16"/>
      <c r="I38" s="16"/>
      <c r="J38" s="496"/>
    </row>
    <row r="39" spans="1:10">
      <c r="A39" s="1425" t="s">
        <v>1659</v>
      </c>
      <c r="B39" s="1439">
        <f t="shared" ref="B39:I39" si="4">SUM(B40:B54)</f>
        <v>11081</v>
      </c>
      <c r="C39" s="1439">
        <f t="shared" si="4"/>
        <v>375</v>
      </c>
      <c r="D39" s="1439">
        <f t="shared" si="4"/>
        <v>517</v>
      </c>
      <c r="E39" s="1439">
        <f t="shared" si="4"/>
        <v>550</v>
      </c>
      <c r="F39" s="1439">
        <f t="shared" si="4"/>
        <v>111398</v>
      </c>
      <c r="G39" s="1439">
        <f t="shared" si="4"/>
        <v>132222</v>
      </c>
      <c r="H39" s="1439">
        <f t="shared" si="4"/>
        <v>122996</v>
      </c>
      <c r="I39" s="1439">
        <f t="shared" si="4"/>
        <v>133147</v>
      </c>
      <c r="J39" s="670">
        <f t="shared" si="1"/>
        <v>8.2531139224039798</v>
      </c>
    </row>
    <row r="40" spans="1:10" s="7" customFormat="1">
      <c r="A40" s="332" t="s">
        <v>1660</v>
      </c>
      <c r="B40" s="333">
        <f>+D01a!B40+D01b!B40</f>
        <v>680</v>
      </c>
      <c r="C40" s="333">
        <f>+D01a!C40+D01b!C40</f>
        <v>1</v>
      </c>
      <c r="D40" s="333">
        <f>+D01a!D40+D01b!D40</f>
        <v>0</v>
      </c>
      <c r="E40" s="333">
        <f>+D01a!E40+D01b!E40</f>
        <v>0</v>
      </c>
      <c r="F40" s="333">
        <f>+D01a!F40+D01b!F40</f>
        <v>3364</v>
      </c>
      <c r="G40" s="333">
        <f>+D01a!G40+D01b!G40</f>
        <v>3913</v>
      </c>
      <c r="H40" s="333">
        <f>+D01a!H40+D01b!H40</f>
        <v>4044</v>
      </c>
      <c r="I40" s="333">
        <f>+D01a!I40+D01b!I40</f>
        <v>3914</v>
      </c>
      <c r="J40" s="496">
        <f t="shared" si="1"/>
        <v>-3.2146389713155292</v>
      </c>
    </row>
    <row r="41" spans="1:10" s="91" customFormat="1">
      <c r="A41" s="1427" t="s">
        <v>1661</v>
      </c>
      <c r="B41" s="1438">
        <f>+D01a!B41+D01b!B41</f>
        <v>718</v>
      </c>
      <c r="C41" s="1438">
        <f>+D01a!C41+D01b!C41</f>
        <v>65</v>
      </c>
      <c r="D41" s="1438">
        <f>+D01a!D41+D01b!D41</f>
        <v>122</v>
      </c>
      <c r="E41" s="1438">
        <f>+D01a!E41+D01b!E41</f>
        <v>113</v>
      </c>
      <c r="F41" s="1438">
        <f>+D01a!F41+D01b!F41</f>
        <v>17340</v>
      </c>
      <c r="G41" s="1438">
        <f>+D01a!G41+D01b!G41</f>
        <v>22001</v>
      </c>
      <c r="H41" s="1438">
        <f>+D01a!H41+D01b!H41</f>
        <v>18180</v>
      </c>
      <c r="I41" s="1438">
        <f>+D01a!I41+D01b!I41</f>
        <v>22179</v>
      </c>
      <c r="J41" s="1437">
        <f t="shared" si="1"/>
        <v>21.996699669966997</v>
      </c>
    </row>
    <row r="42" spans="1:10" s="7" customFormat="1">
      <c r="A42" s="332" t="s">
        <v>1662</v>
      </c>
      <c r="B42" s="333">
        <f>+D01a!B42+D01b!B42</f>
        <v>690</v>
      </c>
      <c r="C42" s="333">
        <f>+D01a!C42+D01b!C42</f>
        <v>0</v>
      </c>
      <c r="D42" s="333">
        <f>+D01a!D42+D01b!D42</f>
        <v>113</v>
      </c>
      <c r="E42" s="333">
        <f>+D01a!E42+D01b!E42</f>
        <v>95</v>
      </c>
      <c r="F42" s="333">
        <f>+D01a!F42+D01b!F42</f>
        <v>5015</v>
      </c>
      <c r="G42" s="333">
        <f>+D01a!G42+D01b!G42</f>
        <v>5586</v>
      </c>
      <c r="H42" s="333">
        <f>+D01a!H42+D01b!H42</f>
        <v>5818</v>
      </c>
      <c r="I42" s="333">
        <f>+D01a!I42+D01b!I42</f>
        <v>5681</v>
      </c>
      <c r="J42" s="496">
        <f t="shared" si="1"/>
        <v>-2.3547610862839465</v>
      </c>
    </row>
    <row r="43" spans="1:10" s="91" customFormat="1">
      <c r="A43" s="1421" t="s">
        <v>1663</v>
      </c>
      <c r="B43" s="1438">
        <f>+D01a!B43+D01b!B43</f>
        <v>522</v>
      </c>
      <c r="C43" s="1438">
        <f>+D01a!C43+D01b!C43</f>
        <v>0</v>
      </c>
      <c r="D43" s="1438">
        <f>+D01a!D43+D01b!D43</f>
        <v>0</v>
      </c>
      <c r="E43" s="1438">
        <f>+D01a!E43+D01b!E43</f>
        <v>0</v>
      </c>
      <c r="F43" s="1438">
        <f>+D01a!F43+D01b!F43</f>
        <v>1529</v>
      </c>
      <c r="G43" s="1438">
        <f>+D01a!G43+D01b!G43</f>
        <v>1728</v>
      </c>
      <c r="H43" s="1438">
        <f>+D01a!H43+D01b!H43</f>
        <v>2051</v>
      </c>
      <c r="I43" s="1438">
        <f>+D01a!I43+D01b!I43</f>
        <v>1728</v>
      </c>
      <c r="J43" s="1437">
        <f t="shared" si="1"/>
        <v>-15.748415407118479</v>
      </c>
    </row>
    <row r="44" spans="1:10" s="7" customFormat="1">
      <c r="A44" s="332" t="s">
        <v>1664</v>
      </c>
      <c r="B44" s="333">
        <f>+D01a!B44+D01b!B44</f>
        <v>772</v>
      </c>
      <c r="C44" s="333">
        <f>+D01a!C44+D01b!C44</f>
        <v>5</v>
      </c>
      <c r="D44" s="333">
        <f>+D01a!D44+D01b!D44</f>
        <v>218</v>
      </c>
      <c r="E44" s="333">
        <f>+D01a!E44+D01b!E44</f>
        <v>252</v>
      </c>
      <c r="F44" s="333">
        <f>+D01a!F44+D01b!F44</f>
        <v>2566</v>
      </c>
      <c r="G44" s="333">
        <f>+D01a!G44+D01b!G44</f>
        <v>3025</v>
      </c>
      <c r="H44" s="333">
        <f>+D01a!H44+D01b!H44</f>
        <v>3556</v>
      </c>
      <c r="I44" s="333">
        <f>+D01a!I44+D01b!I44</f>
        <v>3282</v>
      </c>
      <c r="J44" s="496">
        <f t="shared" si="1"/>
        <v>-7.7052868391451073</v>
      </c>
    </row>
    <row r="45" spans="1:10" s="91" customFormat="1">
      <c r="A45" s="1421" t="s">
        <v>1665</v>
      </c>
      <c r="B45" s="1438">
        <f>+D01a!B45+D01b!B45</f>
        <v>909</v>
      </c>
      <c r="C45" s="1438">
        <f>+D01a!C45+D01b!C45</f>
        <v>10</v>
      </c>
      <c r="D45" s="1438">
        <f>+D01a!D45+D01b!D45</f>
        <v>3</v>
      </c>
      <c r="E45" s="1438">
        <f>+D01a!E45+D01b!E45</f>
        <v>14</v>
      </c>
      <c r="F45" s="1438">
        <f>+D01a!F45+D01b!F45</f>
        <v>27319</v>
      </c>
      <c r="G45" s="1438">
        <f>+D01a!G45+D01b!G45</f>
        <v>28890</v>
      </c>
      <c r="H45" s="1438">
        <f>+D01a!H45+D01b!H45</f>
        <v>28231</v>
      </c>
      <c r="I45" s="1438">
        <f>+D01a!I45+D01b!I45</f>
        <v>28914</v>
      </c>
      <c r="J45" s="1437">
        <f t="shared" si="1"/>
        <v>2.4193262725372815</v>
      </c>
    </row>
    <row r="46" spans="1:10" s="7" customFormat="1">
      <c r="A46" s="332" t="s">
        <v>1666</v>
      </c>
      <c r="B46" s="333">
        <f>+D01a!B46+D01b!B46</f>
        <v>943</v>
      </c>
      <c r="C46" s="333">
        <f>+D01a!C46+D01b!C46</f>
        <v>4</v>
      </c>
      <c r="D46" s="333">
        <f>+D01a!D46+D01b!D46</f>
        <v>0</v>
      </c>
      <c r="E46" s="333">
        <f>+D01a!E46+D01b!E46</f>
        <v>0</v>
      </c>
      <c r="F46" s="333">
        <f>+D01a!F46+D01b!F46</f>
        <v>5546</v>
      </c>
      <c r="G46" s="333">
        <f>+D01a!G46+D01b!G46</f>
        <v>6006</v>
      </c>
      <c r="H46" s="333">
        <f>+D01a!H46+D01b!H46</f>
        <v>6489</v>
      </c>
      <c r="I46" s="333">
        <f>+D01a!I46+D01b!I46</f>
        <v>6010</v>
      </c>
      <c r="J46" s="496">
        <f t="shared" si="1"/>
        <v>-7.3817229157034978</v>
      </c>
    </row>
    <row r="47" spans="1:10" s="91" customFormat="1">
      <c r="A47" s="1421" t="s">
        <v>1667</v>
      </c>
      <c r="B47" s="1438">
        <f>+D01a!B47+D01b!B47</f>
        <v>140</v>
      </c>
      <c r="C47" s="1438">
        <f>+D01a!C47+D01b!C47</f>
        <v>0</v>
      </c>
      <c r="D47" s="1438">
        <f>+D01a!D47+D01b!D47</f>
        <v>0</v>
      </c>
      <c r="E47" s="1438">
        <f>+D01a!E47+D01b!E47</f>
        <v>0</v>
      </c>
      <c r="F47" s="1438">
        <f>+D01a!F47+D01b!F47</f>
        <v>347</v>
      </c>
      <c r="G47" s="1438">
        <f>+D01a!G47+D01b!G47</f>
        <v>302</v>
      </c>
      <c r="H47" s="1438">
        <f>+D01a!H47+D01b!H47</f>
        <v>487</v>
      </c>
      <c r="I47" s="1438">
        <f>+D01a!I47+D01b!I47</f>
        <v>302</v>
      </c>
      <c r="J47" s="1437">
        <f t="shared" si="1"/>
        <v>-37.987679671457904</v>
      </c>
    </row>
    <row r="48" spans="1:10" s="7" customFormat="1">
      <c r="A48" s="332" t="s">
        <v>1668</v>
      </c>
      <c r="B48" s="333">
        <f>+D01a!B48+D01b!B48</f>
        <v>1670</v>
      </c>
      <c r="C48" s="333">
        <f>+D01a!C48+D01b!C48</f>
        <v>4</v>
      </c>
      <c r="D48" s="333">
        <f>+D01a!D48+D01b!D48</f>
        <v>12</v>
      </c>
      <c r="E48" s="333">
        <f>+D01a!E48+D01b!E48</f>
        <v>7</v>
      </c>
      <c r="F48" s="333">
        <f>+D01a!F48+D01b!F48</f>
        <v>8439</v>
      </c>
      <c r="G48" s="333">
        <f>+D01a!G48+D01b!G48</f>
        <v>9018</v>
      </c>
      <c r="H48" s="333">
        <f>+D01a!H48+D01b!H48</f>
        <v>10121</v>
      </c>
      <c r="I48" s="333">
        <f>+D01a!I48+D01b!I48</f>
        <v>9029</v>
      </c>
      <c r="J48" s="496">
        <f t="shared" si="1"/>
        <v>-10.789447683035274</v>
      </c>
    </row>
    <row r="49" spans="1:10" s="91" customFormat="1">
      <c r="A49" s="1421" t="s">
        <v>1669</v>
      </c>
      <c r="B49" s="1438">
        <f>+D01a!B49+D01b!B49</f>
        <v>181</v>
      </c>
      <c r="C49" s="1438">
        <f>+D01a!C49+D01b!C49</f>
        <v>2</v>
      </c>
      <c r="D49" s="1438">
        <f>+D01a!D49+D01b!D49</f>
        <v>8</v>
      </c>
      <c r="E49" s="1438">
        <f>+D01a!E49+D01b!E49</f>
        <v>7</v>
      </c>
      <c r="F49" s="1438">
        <f>+D01a!F49+D01b!F49</f>
        <v>2009</v>
      </c>
      <c r="G49" s="1438">
        <f>+D01a!G49+D01b!G49</f>
        <v>2053</v>
      </c>
      <c r="H49" s="1438">
        <f>+D01a!H49+D01b!H49</f>
        <v>2198</v>
      </c>
      <c r="I49" s="1438">
        <f>+D01a!I49+D01b!I49</f>
        <v>2062</v>
      </c>
      <c r="J49" s="1437">
        <f t="shared" si="1"/>
        <v>-6.1874431301182895</v>
      </c>
    </row>
    <row r="50" spans="1:10" s="7" customFormat="1">
      <c r="A50" s="332" t="s">
        <v>1670</v>
      </c>
      <c r="B50" s="333">
        <f>+D01a!B50+D01b!B50</f>
        <v>671</v>
      </c>
      <c r="C50" s="333">
        <f>+D01a!C50+D01b!C50</f>
        <v>1</v>
      </c>
      <c r="D50" s="333">
        <f>+D01a!D50+D01b!D50</f>
        <v>0</v>
      </c>
      <c r="E50" s="333">
        <f>+D01a!E50+D01b!E50</f>
        <v>1</v>
      </c>
      <c r="F50" s="333">
        <f>+D01a!F50+D01b!F50</f>
        <v>7619</v>
      </c>
      <c r="G50" s="333">
        <f>+D01a!G50+D01b!G50</f>
        <v>8220</v>
      </c>
      <c r="H50" s="333">
        <f>+D01a!H50+D01b!H50</f>
        <v>8290</v>
      </c>
      <c r="I50" s="333">
        <f>+D01a!I50+D01b!I50</f>
        <v>8222</v>
      </c>
      <c r="J50" s="496">
        <f t="shared" si="1"/>
        <v>-0.82026537997587456</v>
      </c>
    </row>
    <row r="51" spans="1:10" s="91" customFormat="1">
      <c r="A51" s="1421" t="s">
        <v>1671</v>
      </c>
      <c r="B51" s="1438">
        <f>+D01a!B51+D01b!B51</f>
        <v>141</v>
      </c>
      <c r="C51" s="1438">
        <f>+D01a!C51+D01b!C51</f>
        <v>0</v>
      </c>
      <c r="D51" s="1438">
        <f>+D01a!D51+D01b!D51</f>
        <v>1</v>
      </c>
      <c r="E51" s="1438">
        <f>+D01a!E51+D01b!E51</f>
        <v>0</v>
      </c>
      <c r="F51" s="1438">
        <f>+D01a!F51+D01b!F51</f>
        <v>1172</v>
      </c>
      <c r="G51" s="1438">
        <f>+D01a!G51+D01b!G51</f>
        <v>1245</v>
      </c>
      <c r="H51" s="1438">
        <f>+D01a!H51+D01b!H51</f>
        <v>1314</v>
      </c>
      <c r="I51" s="1438">
        <f>+D01a!I51+D01b!I51</f>
        <v>1245</v>
      </c>
      <c r="J51" s="1437">
        <f t="shared" si="1"/>
        <v>-5.2511415525114158</v>
      </c>
    </row>
    <row r="52" spans="1:10" ht="14.25">
      <c r="A52" s="1188" t="s">
        <v>1672</v>
      </c>
      <c r="B52" s="1440">
        <f>+D01a!B52+D01b!B52</f>
        <v>482</v>
      </c>
      <c r="C52" s="1440">
        <f>+D01a!C52+D01b!C52</f>
        <v>1</v>
      </c>
      <c r="D52" s="1440">
        <f>+D01a!D52+D01b!D52</f>
        <v>18</v>
      </c>
      <c r="E52" s="1440">
        <f>+D01a!E52+D01b!E52</f>
        <v>15</v>
      </c>
      <c r="F52" s="1440">
        <f>+D01a!F52+D01b!F52</f>
        <v>9358</v>
      </c>
      <c r="G52" s="1440">
        <f>+D01a!G52+D01b!G52</f>
        <v>9246</v>
      </c>
      <c r="H52" s="1440">
        <f>+D01a!H52+D01b!H52</f>
        <v>9858</v>
      </c>
      <c r="I52" s="1440">
        <f>+D01a!I52+D01b!I52</f>
        <v>9262</v>
      </c>
      <c r="J52" s="1441">
        <f t="shared" si="1"/>
        <v>-6.0458510854128624</v>
      </c>
    </row>
    <row r="53" spans="1:10" s="7" customFormat="1">
      <c r="A53" s="332" t="s">
        <v>386</v>
      </c>
      <c r="B53" s="333">
        <f>+D01a!B53+D01b!B53</f>
        <v>303</v>
      </c>
      <c r="C53" s="333">
        <f>+D01a!C53+D01b!C53</f>
        <v>2</v>
      </c>
      <c r="D53" s="333">
        <f>+D01a!D53+D01b!D53</f>
        <v>14</v>
      </c>
      <c r="E53" s="333">
        <f>+D01a!E53+D01b!E53</f>
        <v>6</v>
      </c>
      <c r="F53" s="333">
        <f>+D01a!F53+D01b!F53</f>
        <v>4931</v>
      </c>
      <c r="G53" s="333">
        <f>+D01a!G53+D01b!G53</f>
        <v>5344</v>
      </c>
      <c r="H53" s="333">
        <f>+D01a!H53+D01b!H53</f>
        <v>5248</v>
      </c>
      <c r="I53" s="333">
        <f>+D01a!I53+D01b!I53</f>
        <v>5352</v>
      </c>
      <c r="J53" s="496">
        <f t="shared" si="1"/>
        <v>1.9817073170731707</v>
      </c>
    </row>
    <row r="54" spans="1:10" ht="14.25">
      <c r="A54" s="1188" t="s">
        <v>1675</v>
      </c>
      <c r="B54" s="1440">
        <f>+D01a!B54+D01b!B54</f>
        <v>2259</v>
      </c>
      <c r="C54" s="1440">
        <f>+D01a!C54+D01b!C54</f>
        <v>280</v>
      </c>
      <c r="D54" s="1440">
        <f>+D01a!D54+D01b!D54</f>
        <v>8</v>
      </c>
      <c r="E54" s="1440">
        <f>+D01a!E54+D01b!E54</f>
        <v>40</v>
      </c>
      <c r="F54" s="1440">
        <f>+D01a!F54+D01b!F54</f>
        <v>14844</v>
      </c>
      <c r="G54" s="1440">
        <f>+D01a!G54+D01b!G54</f>
        <v>25645</v>
      </c>
      <c r="H54" s="1440">
        <f>+D01a!H54+D01b!H54</f>
        <v>17111</v>
      </c>
      <c r="I54" s="1440">
        <f>+D01a!I54+D01b!I54</f>
        <v>25965</v>
      </c>
      <c r="J54" s="1441">
        <f t="shared" si="1"/>
        <v>51.744491847349657</v>
      </c>
    </row>
    <row r="55" spans="1:10" s="7" customFormat="1" ht="4.5" customHeight="1">
      <c r="A55" s="332"/>
      <c r="B55" s="16"/>
      <c r="C55" s="16"/>
      <c r="D55" s="16"/>
      <c r="E55" s="16"/>
      <c r="F55" s="16"/>
      <c r="G55" s="16"/>
      <c r="H55" s="16"/>
      <c r="I55" s="16"/>
      <c r="J55" s="496"/>
    </row>
    <row r="56" spans="1:10">
      <c r="A56" s="1425" t="s">
        <v>1676</v>
      </c>
      <c r="B56" s="1439">
        <f>SUM(B57:B62)</f>
        <v>809864</v>
      </c>
      <c r="C56" s="1439">
        <f>SUM(C57:C62)</f>
        <v>835386</v>
      </c>
      <c r="D56" s="1439">
        <v>0</v>
      </c>
      <c r="E56" s="1439">
        <v>0</v>
      </c>
      <c r="F56" s="1439">
        <v>0</v>
      </c>
      <c r="G56" s="1439">
        <v>0</v>
      </c>
      <c r="H56" s="1439">
        <f>SUM(H57:H62)</f>
        <v>809864</v>
      </c>
      <c r="I56" s="1439">
        <f>SUM(I57:I62)</f>
        <v>835386</v>
      </c>
      <c r="J56" s="670">
        <f t="shared" si="1"/>
        <v>3.1513933203599618</v>
      </c>
    </row>
    <row r="57" spans="1:10" s="7" customFormat="1">
      <c r="A57" s="332" t="s">
        <v>1677</v>
      </c>
      <c r="B57" s="333">
        <f>+D01a!B57+D01b!B57</f>
        <v>203549</v>
      </c>
      <c r="C57" s="333">
        <f>+D01a!C57+D01b!C57</f>
        <v>193067</v>
      </c>
      <c r="D57" s="333">
        <f>+D01a!D57+D01b!D57</f>
        <v>0</v>
      </c>
      <c r="E57" s="333">
        <f>+D01a!E57+D01b!E57</f>
        <v>0</v>
      </c>
      <c r="F57" s="333">
        <f>+D01a!F57+D01b!F57</f>
        <v>0</v>
      </c>
      <c r="G57" s="333">
        <f>+D01a!G57+D01b!G57</f>
        <v>0</v>
      </c>
      <c r="H57" s="333">
        <f>+D01a!H57+D01b!H57</f>
        <v>203549</v>
      </c>
      <c r="I57" s="333">
        <f>+D01a!I57+D01b!I57</f>
        <v>193067</v>
      </c>
      <c r="J57" s="496">
        <f t="shared" si="1"/>
        <v>-5.1496199932203055</v>
      </c>
    </row>
    <row r="58" spans="1:10" s="91" customFormat="1">
      <c r="A58" s="1421" t="s">
        <v>1678</v>
      </c>
      <c r="B58" s="1438">
        <f>+D01a!B58+D01b!B58</f>
        <v>23459</v>
      </c>
      <c r="C58" s="1438">
        <f>+D01a!C58+D01b!C58</f>
        <v>34146</v>
      </c>
      <c r="D58" s="1438">
        <f>+D01a!D58+D01b!D58</f>
        <v>0</v>
      </c>
      <c r="E58" s="1438">
        <f>+D01a!E58+D01b!E58</f>
        <v>0</v>
      </c>
      <c r="F58" s="1438">
        <f>+D01a!F58+D01b!F58</f>
        <v>0</v>
      </c>
      <c r="G58" s="1438">
        <f>+D01a!G58+D01b!G58</f>
        <v>0</v>
      </c>
      <c r="H58" s="1438">
        <f>+D01a!H58+D01b!H58</f>
        <v>23459</v>
      </c>
      <c r="I58" s="1438">
        <f>+D01a!I58+D01b!I58</f>
        <v>34146</v>
      </c>
      <c r="J58" s="1437">
        <f t="shared" si="1"/>
        <v>45.556076559103118</v>
      </c>
    </row>
    <row r="59" spans="1:10" s="7" customFormat="1">
      <c r="A59" s="332" t="s">
        <v>1679</v>
      </c>
      <c r="B59" s="333">
        <f>+D01a!B59+D01b!B59</f>
        <v>72554</v>
      </c>
      <c r="C59" s="333">
        <f>+D01a!C59+D01b!C59</f>
        <v>71688</v>
      </c>
      <c r="D59" s="333">
        <f>+D01a!D59+D01b!D59</f>
        <v>0</v>
      </c>
      <c r="E59" s="333">
        <f>+D01a!E59+D01b!E59</f>
        <v>0</v>
      </c>
      <c r="F59" s="333">
        <f>+D01a!F59+D01b!F59</f>
        <v>0</v>
      </c>
      <c r="G59" s="333">
        <f>+D01a!G59+D01b!G59</f>
        <v>0</v>
      </c>
      <c r="H59" s="333">
        <f>+D01a!H59+D01b!H59</f>
        <v>72554</v>
      </c>
      <c r="I59" s="333">
        <f>+D01a!I59+D01b!I59</f>
        <v>71688</v>
      </c>
      <c r="J59" s="496">
        <f t="shared" si="1"/>
        <v>-1.1935937370785898</v>
      </c>
    </row>
    <row r="60" spans="1:10" s="91" customFormat="1">
      <c r="A60" s="1421" t="s">
        <v>1680</v>
      </c>
      <c r="B60" s="1438">
        <f>+D01a!B60+D01b!B60</f>
        <v>497155</v>
      </c>
      <c r="C60" s="1438">
        <f>+D01a!C60+D01b!C60</f>
        <v>521510</v>
      </c>
      <c r="D60" s="1438">
        <f>+D01a!D60+D01b!D60</f>
        <v>0</v>
      </c>
      <c r="E60" s="1438">
        <f>+D01a!E60+D01b!E60</f>
        <v>0</v>
      </c>
      <c r="F60" s="1438">
        <f>+D01a!F60+D01b!F60</f>
        <v>0</v>
      </c>
      <c r="G60" s="1438">
        <f>+D01a!G60+D01b!G60</f>
        <v>0</v>
      </c>
      <c r="H60" s="1438">
        <f>+D01a!H60+D01b!H60</f>
        <v>497155</v>
      </c>
      <c r="I60" s="1438">
        <f>+D01a!I60+D01b!I60</f>
        <v>521510</v>
      </c>
      <c r="J60" s="1437">
        <f t="shared" si="1"/>
        <v>4.8988745964538225</v>
      </c>
    </row>
    <row r="61" spans="1:10" s="7" customFormat="1">
      <c r="A61" s="332" t="s">
        <v>1681</v>
      </c>
      <c r="B61" s="333">
        <f>+D01a!B61+D01b!B61</f>
        <v>2811</v>
      </c>
      <c r="C61" s="333">
        <f>+D01a!C61+D01b!C61</f>
        <v>3757</v>
      </c>
      <c r="D61" s="333">
        <f>+D01a!D61+D01b!D61</f>
        <v>0</v>
      </c>
      <c r="E61" s="333">
        <f>+D01a!E61+D01b!E61</f>
        <v>0</v>
      </c>
      <c r="F61" s="333">
        <f>+D01a!F61+D01b!F61</f>
        <v>0</v>
      </c>
      <c r="G61" s="333">
        <f>+D01a!G61+D01b!G61</f>
        <v>0</v>
      </c>
      <c r="H61" s="333">
        <f>+D01a!H61+D01b!H61</f>
        <v>2811</v>
      </c>
      <c r="I61" s="333">
        <f>+D01a!I61+D01b!I61</f>
        <v>3757</v>
      </c>
      <c r="J61" s="496">
        <f t="shared" si="1"/>
        <v>33.653504091070793</v>
      </c>
    </row>
    <row r="62" spans="1:10" s="91" customFormat="1">
      <c r="A62" s="1421" t="s">
        <v>1682</v>
      </c>
      <c r="B62" s="1438">
        <f>+D01a!B62+D01b!B62</f>
        <v>10336</v>
      </c>
      <c r="C62" s="1438">
        <f>+D01a!C62+D01b!C62</f>
        <v>11218</v>
      </c>
      <c r="D62" s="1438">
        <f>+D01a!D62+D01b!D62</f>
        <v>0</v>
      </c>
      <c r="E62" s="1438">
        <f>+D01a!E62+D01b!E62</f>
        <v>0</v>
      </c>
      <c r="F62" s="1438">
        <f>+D01a!F62+D01b!F62</f>
        <v>0</v>
      </c>
      <c r="G62" s="1438">
        <f>+D01a!G62+D01b!G62</f>
        <v>0</v>
      </c>
      <c r="H62" s="1438">
        <f>+D01a!H62+D01b!H62</f>
        <v>10336</v>
      </c>
      <c r="I62" s="1438">
        <f>+D01a!I62+D01b!I62</f>
        <v>11218</v>
      </c>
      <c r="J62" s="1437">
        <f t="shared" si="1"/>
        <v>8.5332817337461293</v>
      </c>
    </row>
    <row r="63" spans="1:10" s="7" customFormat="1" ht="3.75" customHeight="1">
      <c r="A63" s="332"/>
      <c r="B63" s="334"/>
      <c r="C63" s="334"/>
      <c r="D63" s="334"/>
      <c r="E63" s="334"/>
      <c r="F63" s="334"/>
      <c r="G63" s="334"/>
      <c r="H63" s="334"/>
      <c r="I63" s="334"/>
      <c r="J63" s="496"/>
    </row>
    <row r="64" spans="1:10">
      <c r="A64" s="1425" t="s">
        <v>1683</v>
      </c>
      <c r="B64" s="1439">
        <f>SUM(B65:B72)</f>
        <v>402729</v>
      </c>
      <c r="C64" s="1439">
        <f t="shared" ref="C64:I64" si="5">SUM(C65:C72)</f>
        <v>86596</v>
      </c>
      <c r="D64" s="1439">
        <f>SUM(D65:D72)</f>
        <v>1</v>
      </c>
      <c r="E64" s="1439">
        <f t="shared" si="5"/>
        <v>4487</v>
      </c>
      <c r="F64" s="1439">
        <f>SUM(F65:F72)</f>
        <v>6021</v>
      </c>
      <c r="G64" s="1439">
        <f t="shared" si="5"/>
        <v>95944</v>
      </c>
      <c r="H64" s="1439">
        <f t="shared" si="5"/>
        <v>408751</v>
      </c>
      <c r="I64" s="1439">
        <f t="shared" si="5"/>
        <v>187027</v>
      </c>
      <c r="J64" s="670">
        <f t="shared" si="1"/>
        <v>-54.244270962028224</v>
      </c>
    </row>
    <row r="65" spans="1:10" s="7" customFormat="1">
      <c r="A65" s="332" t="s">
        <v>1684</v>
      </c>
      <c r="B65" s="333">
        <f>+D01a!B65+D01b!B65</f>
        <v>10</v>
      </c>
      <c r="C65" s="333">
        <f>+D01a!C65+D01b!C65</f>
        <v>15</v>
      </c>
      <c r="D65" s="333">
        <f>+D01a!D65+D01b!D65</f>
        <v>0</v>
      </c>
      <c r="E65" s="333">
        <f>+D01a!E65+D01b!E65</f>
        <v>0</v>
      </c>
      <c r="F65" s="333">
        <f>+D01a!F65+D01b!F65</f>
        <v>4834</v>
      </c>
      <c r="G65" s="333">
        <f>+D01a!G65+D01b!G65</f>
        <v>5672</v>
      </c>
      <c r="H65" s="333">
        <f>+D01a!H65+D01b!H65</f>
        <v>4844</v>
      </c>
      <c r="I65" s="333">
        <f>+D01a!I65+D01b!I65</f>
        <v>5687</v>
      </c>
      <c r="J65" s="496">
        <f t="shared" si="1"/>
        <v>17.402972749793559</v>
      </c>
    </row>
    <row r="66" spans="1:10" s="91" customFormat="1">
      <c r="A66" s="1421" t="s">
        <v>1685</v>
      </c>
      <c r="B66" s="1438">
        <f>+D01a!B66+D01b!B66</f>
        <v>248268</v>
      </c>
      <c r="C66" s="1438">
        <f>+D01a!C66+D01b!C66</f>
        <v>11197</v>
      </c>
      <c r="D66" s="1438">
        <f>+D01a!D66+D01b!D66</f>
        <v>0</v>
      </c>
      <c r="E66" s="1438">
        <f>+D01a!E66+D01b!E66</f>
        <v>1865</v>
      </c>
      <c r="F66" s="1438">
        <f>+D01a!F66+D01b!F66</f>
        <v>0</v>
      </c>
      <c r="G66" s="1438">
        <f>+D01a!G66+D01b!G66</f>
        <v>8368</v>
      </c>
      <c r="H66" s="1438">
        <f>+D01a!H66+D01b!H66</f>
        <v>248268</v>
      </c>
      <c r="I66" s="1438">
        <f>+D01a!I66+D01b!I66</f>
        <v>21430</v>
      </c>
      <c r="J66" s="1437">
        <f t="shared" si="1"/>
        <v>-91.368198881853488</v>
      </c>
    </row>
    <row r="67" spans="1:10" s="7" customFormat="1">
      <c r="A67" s="332" t="s">
        <v>1686</v>
      </c>
      <c r="B67" s="333">
        <f>+D01a!B67+D01b!B67</f>
        <v>176</v>
      </c>
      <c r="C67" s="333">
        <f>+D01a!C67+D01b!C67</f>
        <v>41</v>
      </c>
      <c r="D67" s="333">
        <f>+D01a!D67+D01b!D67</f>
        <v>0</v>
      </c>
      <c r="E67" s="333">
        <f>+D01a!E67+D01b!E67</f>
        <v>0</v>
      </c>
      <c r="F67" s="333">
        <f>+D01a!F67+D01b!F67</f>
        <v>0</v>
      </c>
      <c r="G67" s="333">
        <f>+D01a!G67+D01b!G67</f>
        <v>43</v>
      </c>
      <c r="H67" s="333">
        <f>+D01a!H67+D01b!H67</f>
        <v>176</v>
      </c>
      <c r="I67" s="333">
        <f>+D01a!I67+D01b!I67</f>
        <v>84</v>
      </c>
      <c r="J67" s="496">
        <f t="shared" si="1"/>
        <v>-52.272727272727273</v>
      </c>
    </row>
    <row r="68" spans="1:10" s="91" customFormat="1">
      <c r="A68" s="1421" t="s">
        <v>1687</v>
      </c>
      <c r="B68" s="1438">
        <f>+D01a!B68+D01b!B68</f>
        <v>0</v>
      </c>
      <c r="C68" s="1438">
        <f>+D01a!C68+D01b!C68</f>
        <v>0</v>
      </c>
      <c r="D68" s="1438">
        <f>+D01a!D68+D01b!D68</f>
        <v>0</v>
      </c>
      <c r="E68" s="1438">
        <f>+D01a!E68+D01b!E68</f>
        <v>0</v>
      </c>
      <c r="F68" s="1438">
        <f>+D01a!F68+D01b!F68</f>
        <v>498</v>
      </c>
      <c r="G68" s="1438">
        <f>+D01a!G68+D01b!G68</f>
        <v>469</v>
      </c>
      <c r="H68" s="1438">
        <f>+D01a!H68+D01b!H68</f>
        <v>498</v>
      </c>
      <c r="I68" s="1438">
        <f>+D01a!I68+D01b!I68</f>
        <v>469</v>
      </c>
      <c r="J68" s="1437">
        <f t="shared" si="1"/>
        <v>-5.8232931726907626</v>
      </c>
    </row>
    <row r="69" spans="1:10" s="7" customFormat="1">
      <c r="A69" s="332" t="s">
        <v>1688</v>
      </c>
      <c r="B69" s="333">
        <f>+D01a!B69+D01b!B69</f>
        <v>0</v>
      </c>
      <c r="C69" s="333">
        <f>+D01a!C69+D01b!C69</f>
        <v>3</v>
      </c>
      <c r="D69" s="333">
        <f>+D01a!D69+D01b!D69</f>
        <v>1</v>
      </c>
      <c r="E69" s="333">
        <f>+D01a!E69+D01b!E69</f>
        <v>2</v>
      </c>
      <c r="F69" s="333">
        <f>+D01a!F69+D01b!F69</f>
        <v>689</v>
      </c>
      <c r="G69" s="333">
        <f>+D01a!G69+D01b!G69</f>
        <v>776</v>
      </c>
      <c r="H69" s="333">
        <f>+D01a!H69+D01b!H69</f>
        <v>690</v>
      </c>
      <c r="I69" s="333">
        <f>+D01a!I69+D01b!I69</f>
        <v>781</v>
      </c>
      <c r="J69" s="496">
        <f t="shared" si="1"/>
        <v>13.188405797101449</v>
      </c>
    </row>
    <row r="70" spans="1:10" s="91" customFormat="1">
      <c r="A70" s="1421" t="s">
        <v>1689</v>
      </c>
      <c r="B70" s="1438">
        <f>+D01a!B70+D01b!B70</f>
        <v>92772</v>
      </c>
      <c r="C70" s="1438">
        <f>+D01a!C70+D01b!C70</f>
        <v>21979</v>
      </c>
      <c r="D70" s="1438">
        <f>+D01a!D70+D01b!D70</f>
        <v>0</v>
      </c>
      <c r="E70" s="1438">
        <f>+D01a!E70+D01b!E70</f>
        <v>1726</v>
      </c>
      <c r="F70" s="1438">
        <f>+D01a!F70+D01b!F70</f>
        <v>0</v>
      </c>
      <c r="G70" s="1438">
        <f>+D01a!G70+D01b!G70</f>
        <v>72429</v>
      </c>
      <c r="H70" s="1438">
        <f>+D01a!H70+D01b!H70</f>
        <v>92772</v>
      </c>
      <c r="I70" s="1438">
        <f>+D01a!I70+D01b!I70</f>
        <v>96134</v>
      </c>
      <c r="J70" s="1437">
        <f t="shared" si="1"/>
        <v>3.6239382572327856</v>
      </c>
    </row>
    <row r="71" spans="1:10" s="7" customFormat="1">
      <c r="A71" s="332" t="s">
        <v>1690</v>
      </c>
      <c r="B71" s="333">
        <f>+D01a!B71+D01b!B71</f>
        <v>55525</v>
      </c>
      <c r="C71" s="333">
        <f>+D01a!C71+D01b!C71</f>
        <v>53361</v>
      </c>
      <c r="D71" s="333">
        <f>+D01a!D71+D01b!D71</f>
        <v>0</v>
      </c>
      <c r="E71" s="333">
        <f>+D01a!E71+D01b!E71</f>
        <v>894</v>
      </c>
      <c r="F71" s="333">
        <f>+D01a!F71+D01b!F71</f>
        <v>0</v>
      </c>
      <c r="G71" s="333">
        <f>+D01a!G71+D01b!G71</f>
        <v>3421</v>
      </c>
      <c r="H71" s="333">
        <f>+D01a!H71+D01b!H71</f>
        <v>55525</v>
      </c>
      <c r="I71" s="333">
        <f>+D01a!I71+D01b!I71</f>
        <v>57676</v>
      </c>
      <c r="J71" s="496">
        <f t="shared" si="1"/>
        <v>3.873930661864025</v>
      </c>
    </row>
    <row r="72" spans="1:10" s="91" customFormat="1">
      <c r="A72" s="1421" t="s">
        <v>1691</v>
      </c>
      <c r="B72" s="1438">
        <f>+D01a!B72+D01b!B72</f>
        <v>5978</v>
      </c>
      <c r="C72" s="1438">
        <f>+D01a!C72+D01b!C72</f>
        <v>0</v>
      </c>
      <c r="D72" s="1438">
        <f>+D01a!D72+D01b!D72</f>
        <v>0</v>
      </c>
      <c r="E72" s="1438">
        <f>+D01a!E72+D01b!E72</f>
        <v>0</v>
      </c>
      <c r="F72" s="1438">
        <f>+D01a!F72+D01b!F72</f>
        <v>0</v>
      </c>
      <c r="G72" s="1438">
        <f>+D01a!G72+D01b!G72</f>
        <v>4766</v>
      </c>
      <c r="H72" s="1438">
        <f>+D01a!H72+D01b!H72</f>
        <v>5978</v>
      </c>
      <c r="I72" s="1438">
        <f>+D01a!I72+D01b!I72</f>
        <v>4766</v>
      </c>
      <c r="J72" s="1437">
        <f t="shared" si="1"/>
        <v>-20.274339243894278</v>
      </c>
    </row>
    <row r="73" spans="1:10" s="7" customFormat="1">
      <c r="A73" s="744" t="s">
        <v>547</v>
      </c>
      <c r="B73" s="745">
        <f t="shared" ref="B73:I73" si="6">+B64+B56+B39+B19+B14+B9</f>
        <v>11432784</v>
      </c>
      <c r="C73" s="745">
        <f t="shared" si="6"/>
        <v>10945370</v>
      </c>
      <c r="D73" s="745">
        <f t="shared" si="6"/>
        <v>2727520</v>
      </c>
      <c r="E73" s="745">
        <f t="shared" si="6"/>
        <v>2839943</v>
      </c>
      <c r="F73" s="745">
        <f t="shared" si="6"/>
        <v>22565389</v>
      </c>
      <c r="G73" s="745">
        <f t="shared" si="6"/>
        <v>24956907</v>
      </c>
      <c r="H73" s="745">
        <f t="shared" si="6"/>
        <v>36725693</v>
      </c>
      <c r="I73" s="745">
        <f t="shared" si="6"/>
        <v>38742220</v>
      </c>
      <c r="J73" s="497">
        <f>100*(I73-H73)/H73</f>
        <v>5.4907799833756714</v>
      </c>
    </row>
    <row r="75" spans="1:10" ht="16.5">
      <c r="A75" s="1433" t="s">
        <v>796</v>
      </c>
      <c r="B75" s="89"/>
      <c r="C75" s="346"/>
      <c r="D75" s="346"/>
      <c r="E75" s="346"/>
      <c r="F75" s="346"/>
      <c r="G75" s="346"/>
      <c r="H75" s="1240"/>
      <c r="I75" s="1240"/>
      <c r="J75" s="347"/>
    </row>
    <row r="76" spans="1:10" ht="16.5">
      <c r="A76" s="885" t="s">
        <v>1215</v>
      </c>
      <c r="B76" s="348"/>
      <c r="C76" s="349"/>
      <c r="D76" s="349"/>
      <c r="E76" s="349"/>
      <c r="F76" s="349"/>
      <c r="G76" s="349"/>
      <c r="H76" s="349"/>
      <c r="I76" s="350"/>
      <c r="J76" s="350"/>
    </row>
    <row r="77" spans="1:10" ht="16.5">
      <c r="A77" s="351"/>
      <c r="B77" s="348"/>
      <c r="C77" s="349"/>
      <c r="D77" s="349"/>
      <c r="E77" s="349"/>
      <c r="F77" s="349"/>
      <c r="G77" s="349"/>
      <c r="H77" s="352"/>
      <c r="I77" s="353"/>
      <c r="J77" s="354"/>
    </row>
    <row r="78" spans="1:10" ht="16.5">
      <c r="A78" s="13" t="s">
        <v>1487</v>
      </c>
      <c r="B78" s="348"/>
      <c r="C78" s="349"/>
      <c r="D78" s="349"/>
      <c r="E78" s="349"/>
      <c r="F78" s="349"/>
      <c r="G78" s="349"/>
      <c r="H78" s="349"/>
      <c r="I78" s="350"/>
      <c r="J78" s="350"/>
    </row>
    <row r="79" spans="1:10" ht="15">
      <c r="A79" s="355" t="s">
        <v>1697</v>
      </c>
      <c r="B79" s="356"/>
      <c r="C79" s="357"/>
      <c r="D79" s="357"/>
      <c r="E79" s="357"/>
      <c r="F79" s="357"/>
      <c r="G79" s="357"/>
      <c r="H79" s="357"/>
      <c r="I79" s="358"/>
      <c r="J79" s="358"/>
    </row>
    <row r="80" spans="1:10" ht="15">
      <c r="A80" s="355" t="s">
        <v>1698</v>
      </c>
      <c r="B80" s="356"/>
      <c r="C80" s="357"/>
      <c r="D80" s="357"/>
      <c r="E80" s="357"/>
      <c r="F80" s="357"/>
      <c r="G80" s="357"/>
      <c r="H80" s="357"/>
      <c r="I80" s="358"/>
      <c r="J80" s="358"/>
    </row>
    <row r="81" spans="1:10" ht="15">
      <c r="A81" s="359" t="s">
        <v>1699</v>
      </c>
      <c r="B81" s="360"/>
      <c r="C81" s="357"/>
      <c r="D81" s="357"/>
      <c r="E81" s="357"/>
      <c r="F81" s="357"/>
      <c r="G81" s="357"/>
      <c r="H81" s="357"/>
      <c r="I81" s="361"/>
      <c r="J81" s="361"/>
    </row>
    <row r="82" spans="1:10" ht="15">
      <c r="A82" s="359" t="s">
        <v>1700</v>
      </c>
      <c r="B82" s="360"/>
      <c r="C82" s="357"/>
      <c r="D82" s="357"/>
      <c r="E82" s="357"/>
      <c r="F82" s="357"/>
      <c r="G82" s="357"/>
      <c r="H82" s="357"/>
      <c r="I82" s="361"/>
      <c r="J82" s="361"/>
    </row>
    <row r="83" spans="1:10" ht="15">
      <c r="A83" s="355" t="s">
        <v>1701</v>
      </c>
      <c r="B83" s="360"/>
      <c r="C83" s="357"/>
      <c r="D83" s="357"/>
      <c r="E83" s="357"/>
      <c r="F83" s="357"/>
      <c r="G83" s="357"/>
      <c r="H83" s="357"/>
      <c r="I83" s="361"/>
      <c r="J83" s="361"/>
    </row>
  </sheetData>
  <mergeCells count="5">
    <mergeCell ref="H6:I6"/>
    <mergeCell ref="A1:J1"/>
    <mergeCell ref="A2:J2"/>
    <mergeCell ref="A3:J3"/>
    <mergeCell ref="A4:J4"/>
  </mergeCells>
  <phoneticPr fontId="74" type="noConversion"/>
  <hyperlinks>
    <hyperlink ref="A1:J1" location="'Sección D-MLE'!B4" display="Tabla D01c"/>
  </hyperlinks>
  <pageMargins left="0.47" right="0.23622047244094491" top="0.85" bottom="0.52" header="0.35" footer="0.31496062992125984"/>
  <pageSetup paperSize="144" scale="70" orientation="portrait" horizontalDpi="300" verticalDpi="300" r:id="rId1"/>
</worksheet>
</file>

<file path=xl/worksheets/sheet25.xml><?xml version="1.0" encoding="utf-8"?>
<worksheet xmlns="http://schemas.openxmlformats.org/spreadsheetml/2006/main" xmlns:r="http://schemas.openxmlformats.org/officeDocument/2006/relationships">
  <sheetPr>
    <tabColor rgb="FF008080"/>
  </sheetPr>
  <dimension ref="A1:K94"/>
  <sheetViews>
    <sheetView topLeftCell="A61" zoomScale="94" zoomScaleNormal="94" workbookViewId="0">
      <selection activeCell="A50" sqref="A50"/>
    </sheetView>
  </sheetViews>
  <sheetFormatPr baseColWidth="10" defaultColWidth="11.42578125" defaultRowHeight="14.25"/>
  <cols>
    <col min="1" max="1" width="61.85546875" style="1288" customWidth="1"/>
    <col min="2" max="2" width="13.28515625" style="1288" customWidth="1"/>
    <col min="3" max="3" width="14.85546875" style="1288" customWidth="1"/>
    <col min="4" max="4" width="9.42578125" style="1288" customWidth="1"/>
    <col min="5" max="6" width="11.42578125" style="1288"/>
    <col min="7" max="7" width="12.28515625" style="1459" bestFit="1" customWidth="1"/>
    <col min="8" max="8" width="11.42578125" style="1288"/>
    <col min="9" max="9" width="52.7109375" style="1288" customWidth="1"/>
    <col min="10" max="11" width="14.85546875" style="1288" bestFit="1" customWidth="1"/>
    <col min="12" max="16384" width="11.42578125" style="1288"/>
  </cols>
  <sheetData>
    <row r="1" spans="1:7">
      <c r="A1" s="2099" t="s">
        <v>2299</v>
      </c>
      <c r="B1" s="2099"/>
      <c r="C1" s="2099"/>
      <c r="D1" s="2099"/>
    </row>
    <row r="2" spans="1:7" ht="15">
      <c r="A2" s="1352" t="s">
        <v>1702</v>
      </c>
      <c r="B2" s="1352"/>
      <c r="C2" s="1352"/>
      <c r="D2" s="1352"/>
      <c r="E2" s="1315"/>
    </row>
    <row r="3" spans="1:7" ht="15">
      <c r="A3" s="2087" t="s">
        <v>548</v>
      </c>
      <c r="B3" s="2087"/>
      <c r="C3" s="2087"/>
      <c r="D3" s="2087"/>
      <c r="E3" s="1315"/>
    </row>
    <row r="4" spans="1:7">
      <c r="A4" s="2121" t="s">
        <v>323</v>
      </c>
      <c r="B4" s="2121"/>
      <c r="C4" s="2121"/>
      <c r="D4" s="2121"/>
      <c r="E4" s="1315"/>
    </row>
    <row r="5" spans="1:7" ht="6.75" customHeight="1" thickBot="1">
      <c r="A5" s="1460"/>
      <c r="B5" s="1460"/>
      <c r="C5" s="1460"/>
      <c r="D5" s="1264"/>
      <c r="E5" s="1315"/>
    </row>
    <row r="6" spans="1:7" ht="15">
      <c r="A6" s="1461"/>
      <c r="B6" s="1462"/>
      <c r="C6" s="1462"/>
      <c r="D6" s="1463" t="s">
        <v>371</v>
      </c>
      <c r="E6" s="1315"/>
    </row>
    <row r="7" spans="1:7" ht="15">
      <c r="A7" s="1464" t="s">
        <v>1632</v>
      </c>
      <c r="B7" s="1465">
        <v>2009</v>
      </c>
      <c r="C7" s="1313">
        <v>2010</v>
      </c>
      <c r="D7" s="1466" t="s">
        <v>372</v>
      </c>
      <c r="E7" s="1315"/>
      <c r="G7" s="1467"/>
    </row>
    <row r="8" spans="1:7" ht="5.25" customHeight="1">
      <c r="A8" s="1272"/>
      <c r="C8" s="1272"/>
      <c r="D8" s="1272"/>
      <c r="E8" s="1315"/>
      <c r="G8" s="1468"/>
    </row>
    <row r="9" spans="1:7" ht="15">
      <c r="A9" s="1469" t="s">
        <v>1636</v>
      </c>
      <c r="B9" s="1470">
        <f>SUM(B10:B12)</f>
        <v>89255075.58265014</v>
      </c>
      <c r="C9" s="1471">
        <f>SUM(C10:C12)</f>
        <v>89707166</v>
      </c>
      <c r="D9" s="1472">
        <f>100*(C9-B9)/B9</f>
        <v>0.50651507984128552</v>
      </c>
      <c r="E9" s="1315"/>
      <c r="G9" s="1473"/>
    </row>
    <row r="10" spans="1:7">
      <c r="A10" s="1435" t="s">
        <v>1637</v>
      </c>
      <c r="B10" s="1474">
        <v>87718719.661928549</v>
      </c>
      <c r="C10" s="1474">
        <v>88123838</v>
      </c>
      <c r="D10" s="1475">
        <f t="shared" ref="D10:D73" si="0">100*(C10-B10)/B10</f>
        <v>0.4618379516171609</v>
      </c>
      <c r="E10" s="1315"/>
      <c r="G10" s="1476"/>
    </row>
    <row r="11" spans="1:7">
      <c r="A11" s="1435" t="s">
        <v>1638</v>
      </c>
      <c r="B11" s="1474">
        <v>421238.00006307819</v>
      </c>
      <c r="C11" s="1474">
        <v>392479</v>
      </c>
      <c r="D11" s="1475">
        <f t="shared" si="0"/>
        <v>-6.8272568141458461</v>
      </c>
      <c r="E11" s="1315"/>
      <c r="G11" s="1476"/>
    </row>
    <row r="12" spans="1:7">
      <c r="A12" s="1435" t="s">
        <v>1639</v>
      </c>
      <c r="B12" s="1474">
        <v>1115117.9206585102</v>
      </c>
      <c r="C12" s="1474">
        <v>1190849</v>
      </c>
      <c r="D12" s="1475">
        <f t="shared" si="0"/>
        <v>6.7913068150468225</v>
      </c>
      <c r="E12" s="1315"/>
      <c r="G12" s="1476"/>
    </row>
    <row r="13" spans="1:7" ht="6.75" customHeight="1">
      <c r="A13" s="1477"/>
      <c r="C13" s="1478"/>
      <c r="D13" s="1475"/>
      <c r="E13" s="1315"/>
      <c r="G13" s="1479"/>
    </row>
    <row r="14" spans="1:7" ht="15">
      <c r="A14" s="1469" t="s">
        <v>1640</v>
      </c>
      <c r="B14" s="1470">
        <f>SUM(B15:B17)</f>
        <v>78348799.239673719</v>
      </c>
      <c r="C14" s="1471">
        <f>SUM(C15:C17)</f>
        <v>81907461</v>
      </c>
      <c r="D14" s="1472">
        <f t="shared" si="0"/>
        <v>4.5420756857295537</v>
      </c>
      <c r="E14" s="1315"/>
      <c r="G14" s="1473"/>
    </row>
    <row r="15" spans="1:7">
      <c r="A15" s="1435" t="s">
        <v>1704</v>
      </c>
      <c r="B15" s="1474">
        <v>30176553.914876096</v>
      </c>
      <c r="C15" s="1474">
        <v>30590007</v>
      </c>
      <c r="D15" s="1475">
        <f t="shared" si="0"/>
        <v>1.3701136527722757</v>
      </c>
      <c r="E15" s="1315"/>
      <c r="G15" s="1476"/>
    </row>
    <row r="16" spans="1:7">
      <c r="A16" s="1435" t="s">
        <v>1642</v>
      </c>
      <c r="B16" s="1474">
        <v>44116179.516283996</v>
      </c>
      <c r="C16" s="1474">
        <v>47175536</v>
      </c>
      <c r="D16" s="1475">
        <f t="shared" si="0"/>
        <v>6.9347720434103906</v>
      </c>
      <c r="E16" s="1315"/>
      <c r="G16" s="1476"/>
    </row>
    <row r="17" spans="1:10">
      <c r="A17" s="1435" t="s">
        <v>1643</v>
      </c>
      <c r="B17" s="1474">
        <v>4056065.8085136213</v>
      </c>
      <c r="C17" s="1474">
        <v>4141918</v>
      </c>
      <c r="D17" s="1475">
        <f t="shared" si="0"/>
        <v>2.1166370453402457</v>
      </c>
      <c r="E17" s="1315"/>
      <c r="G17" s="1476"/>
    </row>
    <row r="18" spans="1:10" ht="5.25" customHeight="1">
      <c r="A18" s="1477"/>
      <c r="C18" s="1478"/>
      <c r="D18" s="1472"/>
      <c r="E18" s="1315"/>
      <c r="G18" s="1479"/>
    </row>
    <row r="19" spans="1:10" ht="15">
      <c r="A19" s="1469" t="s">
        <v>1705</v>
      </c>
      <c r="B19" s="1470">
        <f>SUM(B20:B37)</f>
        <v>30938790.765654802</v>
      </c>
      <c r="C19" s="1471">
        <f>SUM(C20:C37)</f>
        <v>31591588</v>
      </c>
      <c r="D19" s="1472">
        <f t="shared" si="0"/>
        <v>2.1099636352622704</v>
      </c>
      <c r="E19" s="1315"/>
      <c r="G19" s="1473"/>
      <c r="I19" s="1480"/>
      <c r="J19" s="1481"/>
    </row>
    <row r="20" spans="1:10">
      <c r="A20" s="1435" t="s">
        <v>1645</v>
      </c>
      <c r="B20" s="1474">
        <v>2526787.9386411132</v>
      </c>
      <c r="C20" s="1474">
        <v>2508686</v>
      </c>
      <c r="D20" s="1475">
        <f t="shared" si="0"/>
        <v>-0.71640118128980423</v>
      </c>
      <c r="E20" s="1315"/>
      <c r="G20" s="1476"/>
      <c r="I20" s="1480"/>
      <c r="J20" s="1481"/>
    </row>
    <row r="21" spans="1:10">
      <c r="A21" s="1435" t="s">
        <v>1646</v>
      </c>
      <c r="B21" s="1474">
        <v>5254519.78383472</v>
      </c>
      <c r="C21" s="1474">
        <v>5854653</v>
      </c>
      <c r="D21" s="1475">
        <f t="shared" si="0"/>
        <v>11.421276174686053</v>
      </c>
      <c r="E21" s="1315"/>
      <c r="G21" s="1476"/>
      <c r="I21" s="1480"/>
      <c r="J21" s="1481"/>
    </row>
    <row r="22" spans="1:10">
      <c r="A22" s="1435" t="s">
        <v>1647</v>
      </c>
      <c r="B22" s="1474">
        <v>203843.15312511649</v>
      </c>
      <c r="C22" s="1474">
        <v>260835</v>
      </c>
      <c r="D22" s="1475">
        <f t="shared" si="0"/>
        <v>27.958676070862481</v>
      </c>
      <c r="E22" s="1315"/>
      <c r="G22" s="1476"/>
      <c r="I22" s="1480"/>
      <c r="J22" s="1481"/>
    </row>
    <row r="23" spans="1:10">
      <c r="A23" s="1435" t="s">
        <v>1706</v>
      </c>
      <c r="B23" s="1474">
        <v>1977160.0573434182</v>
      </c>
      <c r="C23" s="1474">
        <v>1858888</v>
      </c>
      <c r="D23" s="1475">
        <f t="shared" si="0"/>
        <v>-5.9819161784166699</v>
      </c>
      <c r="E23" s="1315"/>
      <c r="G23" s="1476"/>
      <c r="I23" s="1480"/>
      <c r="J23" s="1481"/>
    </row>
    <row r="24" spans="1:10">
      <c r="A24" s="1435" t="s">
        <v>1649</v>
      </c>
      <c r="B24" s="1474">
        <v>1881023.2719841208</v>
      </c>
      <c r="C24" s="1474">
        <v>1887698</v>
      </c>
      <c r="D24" s="1475">
        <f t="shared" si="0"/>
        <v>0.35484558406545413</v>
      </c>
      <c r="E24" s="1315"/>
      <c r="G24" s="1476"/>
      <c r="I24" s="1480"/>
      <c r="J24" s="1481"/>
    </row>
    <row r="25" spans="1:10">
      <c r="A25" s="1435" t="s">
        <v>935</v>
      </c>
      <c r="B25" s="1474">
        <v>837.95810364581234</v>
      </c>
      <c r="C25" s="1474">
        <v>877</v>
      </c>
      <c r="D25" s="1475">
        <f t="shared" si="0"/>
        <v>4.6591704506851892</v>
      </c>
      <c r="E25" s="1315"/>
      <c r="G25" s="1476"/>
      <c r="I25" s="1480"/>
      <c r="J25" s="1481"/>
    </row>
    <row r="26" spans="1:10">
      <c r="A26" s="1435" t="s">
        <v>1096</v>
      </c>
      <c r="B26" s="1474">
        <v>1182481.3314636243</v>
      </c>
      <c r="C26" s="1474">
        <v>1210176</v>
      </c>
      <c r="D26" s="1475">
        <f t="shared" si="0"/>
        <v>2.3420808260961277</v>
      </c>
      <c r="E26" s="1315"/>
      <c r="G26" s="1476"/>
    </row>
    <row r="27" spans="1:10">
      <c r="A27" s="1435" t="s">
        <v>936</v>
      </c>
      <c r="B27" s="1474">
        <v>5157454.1168770269</v>
      </c>
      <c r="C27" s="1474">
        <v>5205746</v>
      </c>
      <c r="D27" s="1475">
        <f t="shared" si="0"/>
        <v>0.93635119244095455</v>
      </c>
      <c r="E27" s="1315"/>
      <c r="G27" s="1476"/>
    </row>
    <row r="28" spans="1:10">
      <c r="A28" s="1435" t="s">
        <v>937</v>
      </c>
      <c r="B28" s="1474">
        <v>776542.1123110794</v>
      </c>
      <c r="C28" s="1474">
        <v>799159</v>
      </c>
      <c r="D28" s="1475">
        <f t="shared" si="0"/>
        <v>2.9125127060540374</v>
      </c>
      <c r="E28" s="1315"/>
      <c r="G28" s="1476"/>
    </row>
    <row r="29" spans="1:10">
      <c r="A29" s="1435" t="s">
        <v>1652</v>
      </c>
      <c r="B29" s="1474">
        <v>66080.289773423516</v>
      </c>
      <c r="C29" s="1474">
        <v>74674</v>
      </c>
      <c r="D29" s="1475">
        <f t="shared" si="0"/>
        <v>13.004952393584604</v>
      </c>
      <c r="E29" s="1315"/>
      <c r="G29" s="1476"/>
    </row>
    <row r="30" spans="1:10">
      <c r="A30" s="1435" t="s">
        <v>1653</v>
      </c>
      <c r="B30" s="1474">
        <v>11822.350318557328</v>
      </c>
      <c r="C30" s="1474">
        <v>10790</v>
      </c>
      <c r="D30" s="1475">
        <f t="shared" si="0"/>
        <v>-8.732191913962037</v>
      </c>
      <c r="E30" s="1315"/>
      <c r="G30" s="1476"/>
    </row>
    <row r="31" spans="1:10">
      <c r="A31" s="1435" t="s">
        <v>1095</v>
      </c>
      <c r="B31" s="1474">
        <v>561271.04992192378</v>
      </c>
      <c r="C31" s="1474">
        <v>566490</v>
      </c>
      <c r="D31" s="1475">
        <f t="shared" si="0"/>
        <v>0.92984487241987712</v>
      </c>
      <c r="E31" s="1315"/>
      <c r="G31" s="1476"/>
    </row>
    <row r="32" spans="1:10">
      <c r="A32" s="1435" t="s">
        <v>1654</v>
      </c>
      <c r="B32" s="1474">
        <v>4894142.1685596239</v>
      </c>
      <c r="C32" s="1474">
        <v>5163606</v>
      </c>
      <c r="D32" s="1475">
        <f t="shared" si="0"/>
        <v>5.5058439693769863</v>
      </c>
      <c r="E32" s="1315"/>
      <c r="G32" s="1476"/>
    </row>
    <row r="33" spans="1:7">
      <c r="A33" s="1482" t="s">
        <v>938</v>
      </c>
      <c r="B33" s="1474">
        <v>3849596.7028953615</v>
      </c>
      <c r="C33" s="1474">
        <v>4098459</v>
      </c>
      <c r="D33" s="1475">
        <f t="shared" si="0"/>
        <v>6.464632955381119</v>
      </c>
      <c r="E33" s="1315"/>
      <c r="G33" s="1476"/>
    </row>
    <row r="34" spans="1:7">
      <c r="A34" s="1449" t="s">
        <v>1655</v>
      </c>
      <c r="B34" s="1474">
        <v>1854767.3391834279</v>
      </c>
      <c r="C34" s="1474">
        <v>1560310</v>
      </c>
      <c r="D34" s="1475">
        <f t="shared" si="0"/>
        <v>-15.875702195244845</v>
      </c>
      <c r="E34" s="1315"/>
      <c r="G34" s="1476"/>
    </row>
    <row r="35" spans="1:7">
      <c r="A35" s="1482" t="s">
        <v>1656</v>
      </c>
      <c r="B35" s="1474">
        <v>355498.28789926373</v>
      </c>
      <c r="C35" s="1474">
        <v>321316</v>
      </c>
      <c r="D35" s="1475">
        <f t="shared" si="0"/>
        <v>-9.6153171654513958</v>
      </c>
      <c r="E35" s="1315"/>
      <c r="G35" s="1476"/>
    </row>
    <row r="36" spans="1:7">
      <c r="A36" s="1435" t="s">
        <v>1657</v>
      </c>
      <c r="B36" s="1474">
        <v>57635.898139909041</v>
      </c>
      <c r="C36" s="1474">
        <v>68621</v>
      </c>
      <c r="D36" s="1475">
        <f t="shared" si="0"/>
        <v>19.059478926527746</v>
      </c>
      <c r="E36" s="1315"/>
      <c r="G36" s="1476"/>
    </row>
    <row r="37" spans="1:7">
      <c r="A37" s="1482" t="s">
        <v>1658</v>
      </c>
      <c r="B37" s="1474">
        <v>327326.95527945267</v>
      </c>
      <c r="C37" s="1474">
        <v>140604</v>
      </c>
      <c r="D37" s="1475">
        <f t="shared" si="0"/>
        <v>-57.04478420362279</v>
      </c>
      <c r="E37" s="1315"/>
      <c r="G37" s="1476"/>
    </row>
    <row r="38" spans="1:7" ht="4.5" customHeight="1">
      <c r="A38" s="1477"/>
      <c r="C38" s="1283"/>
      <c r="D38" s="1472"/>
      <c r="E38" s="1315"/>
      <c r="G38" s="1483"/>
    </row>
    <row r="39" spans="1:7" ht="15">
      <c r="A39" s="1469" t="s">
        <v>1659</v>
      </c>
      <c r="B39" s="1470">
        <f>SUM(B40:B55)</f>
        <v>13535015.893412994</v>
      </c>
      <c r="C39" s="1471">
        <f>SUM(C40:C55)</f>
        <v>14306356</v>
      </c>
      <c r="D39" s="1472">
        <f t="shared" si="0"/>
        <v>5.6988489164788447</v>
      </c>
      <c r="E39" s="1315"/>
      <c r="G39" s="1473"/>
    </row>
    <row r="40" spans="1:7">
      <c r="A40" s="1482" t="s">
        <v>1660</v>
      </c>
      <c r="B40" s="1474">
        <v>629256.44865653617</v>
      </c>
      <c r="C40" s="1474">
        <v>683502</v>
      </c>
      <c r="D40" s="1475">
        <f t="shared" si="0"/>
        <v>8.6205793296641122</v>
      </c>
      <c r="E40" s="1315"/>
      <c r="G40" s="1476"/>
    </row>
    <row r="41" spans="1:7">
      <c r="A41" s="1484" t="s">
        <v>1661</v>
      </c>
      <c r="B41" s="1474">
        <v>2502567.1227772669</v>
      </c>
      <c r="C41" s="1474">
        <v>2755288</v>
      </c>
      <c r="D41" s="1475">
        <f t="shared" si="0"/>
        <v>10.098465488600832</v>
      </c>
      <c r="E41" s="1315"/>
      <c r="G41" s="1476"/>
    </row>
    <row r="42" spans="1:7">
      <c r="A42" s="1435" t="s">
        <v>1662</v>
      </c>
      <c r="B42" s="1474">
        <v>309150.59064886812</v>
      </c>
      <c r="C42" s="1474">
        <v>331151</v>
      </c>
      <c r="D42" s="1475">
        <f t="shared" si="0"/>
        <v>7.116405407783887</v>
      </c>
      <c r="E42" s="1315"/>
      <c r="G42" s="1476"/>
    </row>
    <row r="43" spans="1:7">
      <c r="A43" s="1482" t="s">
        <v>1663</v>
      </c>
      <c r="B43" s="1474">
        <v>347130.15086465073</v>
      </c>
      <c r="C43" s="1474">
        <v>384868</v>
      </c>
      <c r="D43" s="1475">
        <f t="shared" si="0"/>
        <v>10.871383266866845</v>
      </c>
      <c r="E43" s="1315"/>
      <c r="G43" s="1476"/>
    </row>
    <row r="44" spans="1:7">
      <c r="A44" s="1482" t="s">
        <v>1664</v>
      </c>
      <c r="B44" s="1474">
        <v>240374.65363955894</v>
      </c>
      <c r="C44" s="1474">
        <v>253637</v>
      </c>
      <c r="D44" s="1475">
        <f t="shared" si="0"/>
        <v>5.5173647302797209</v>
      </c>
      <c r="E44" s="1315"/>
      <c r="G44" s="1476"/>
    </row>
    <row r="45" spans="1:7">
      <c r="A45" s="1482" t="s">
        <v>1665</v>
      </c>
      <c r="B45" s="1474">
        <v>989794.45688944752</v>
      </c>
      <c r="C45" s="1474">
        <v>1019992</v>
      </c>
      <c r="D45" s="1475">
        <f t="shared" si="0"/>
        <v>3.0508903035739379</v>
      </c>
      <c r="E45" s="1315"/>
      <c r="G45" s="1476"/>
    </row>
    <row r="46" spans="1:7">
      <c r="A46" s="1482" t="s">
        <v>1666</v>
      </c>
      <c r="B46" s="1474">
        <v>652874.28443502716</v>
      </c>
      <c r="C46" s="1474">
        <v>670576</v>
      </c>
      <c r="D46" s="1475">
        <f t="shared" si="0"/>
        <v>2.7113513255145647</v>
      </c>
      <c r="E46" s="1315"/>
      <c r="G46" s="1476"/>
    </row>
    <row r="47" spans="1:7">
      <c r="A47" s="1482" t="s">
        <v>1667</v>
      </c>
      <c r="B47" s="1474">
        <v>49878.178506007614</v>
      </c>
      <c r="C47" s="1474">
        <v>47350</v>
      </c>
      <c r="D47" s="1475">
        <f t="shared" si="0"/>
        <v>-5.0687065601305115</v>
      </c>
      <c r="E47" s="1315"/>
      <c r="G47" s="1476"/>
    </row>
    <row r="48" spans="1:7">
      <c r="A48" s="1482" t="s">
        <v>1668</v>
      </c>
      <c r="B48" s="1474">
        <v>1630439.0544900841</v>
      </c>
      <c r="C48" s="1474">
        <v>1741764</v>
      </c>
      <c r="D48" s="1475">
        <f t="shared" si="0"/>
        <v>6.8279121015493924</v>
      </c>
      <c r="E48" s="1315"/>
      <c r="G48" s="1476"/>
    </row>
    <row r="49" spans="1:7">
      <c r="A49" s="1482" t="s">
        <v>1669</v>
      </c>
      <c r="B49" s="1474">
        <v>152049.69309753829</v>
      </c>
      <c r="C49" s="1474">
        <v>152711</v>
      </c>
      <c r="D49" s="1475">
        <f t="shared" si="0"/>
        <v>0.43492814026102172</v>
      </c>
      <c r="E49" s="1315"/>
      <c r="G49" s="1476"/>
    </row>
    <row r="50" spans="1:7">
      <c r="A50" s="1482" t="s">
        <v>1670</v>
      </c>
      <c r="B50" s="1474">
        <v>462049.6601350393</v>
      </c>
      <c r="C50" s="1474">
        <v>513458</v>
      </c>
      <c r="D50" s="1475">
        <f t="shared" si="0"/>
        <v>11.126150347115507</v>
      </c>
      <c r="E50" s="1315"/>
      <c r="G50" s="1476"/>
    </row>
    <row r="51" spans="1:7">
      <c r="A51" s="1482" t="s">
        <v>1671</v>
      </c>
      <c r="B51" s="1474">
        <v>279530.24371794512</v>
      </c>
      <c r="C51" s="1474">
        <v>252243</v>
      </c>
      <c r="D51" s="1475">
        <f t="shared" si="0"/>
        <v>-9.7618216029170775</v>
      </c>
      <c r="E51" s="1315"/>
      <c r="G51" s="1476"/>
    </row>
    <row r="52" spans="1:7">
      <c r="A52" s="1449" t="s">
        <v>1672</v>
      </c>
      <c r="B52" s="1474">
        <v>2867852.4650689089</v>
      </c>
      <c r="C52" s="1474">
        <v>2788550</v>
      </c>
      <c r="D52" s="1475">
        <f t="shared" si="0"/>
        <v>-2.7652212251094093</v>
      </c>
      <c r="E52" s="1315"/>
      <c r="G52" s="1476"/>
    </row>
    <row r="53" spans="1:7">
      <c r="A53" s="1482" t="s">
        <v>1673</v>
      </c>
      <c r="B53" s="1474">
        <v>206558.33077170167</v>
      </c>
      <c r="C53" s="1474">
        <v>219280</v>
      </c>
      <c r="D53" s="1475">
        <f t="shared" si="0"/>
        <v>6.1588749196269106</v>
      </c>
      <c r="E53" s="1315"/>
      <c r="G53" s="1476"/>
    </row>
    <row r="54" spans="1:7">
      <c r="A54" s="1482" t="s">
        <v>1674</v>
      </c>
      <c r="B54" s="1474">
        <v>605172.39298660541</v>
      </c>
      <c r="C54" s="1474">
        <v>602384</v>
      </c>
      <c r="D54" s="1475">
        <f t="shared" si="0"/>
        <v>-0.4607601104941888</v>
      </c>
      <c r="E54" s="1315"/>
      <c r="G54" s="1476"/>
    </row>
    <row r="55" spans="1:7">
      <c r="A55" s="1449" t="s">
        <v>1675</v>
      </c>
      <c r="B55" s="1474">
        <v>1610338.1667278097</v>
      </c>
      <c r="C55" s="1474">
        <v>1889602</v>
      </c>
      <c r="D55" s="1475">
        <f t="shared" si="0"/>
        <v>17.341937180788026</v>
      </c>
      <c r="E55" s="1315"/>
      <c r="G55" s="1476"/>
    </row>
    <row r="56" spans="1:7" ht="5.25" customHeight="1">
      <c r="A56" s="1477"/>
      <c r="C56" s="1474"/>
      <c r="D56" s="1472"/>
      <c r="E56" s="1315"/>
      <c r="G56" s="1479"/>
    </row>
    <row r="57" spans="1:7" ht="15">
      <c r="A57" s="1485" t="s">
        <v>1676</v>
      </c>
      <c r="B57" s="1470">
        <f>SUM(B58:B63)</f>
        <v>2225292.1765343207</v>
      </c>
      <c r="C57" s="1471">
        <f>SUM(C58:C63)</f>
        <v>2227043</v>
      </c>
      <c r="D57" s="1472">
        <f t="shared" si="0"/>
        <v>7.8678363414104405E-2</v>
      </c>
      <c r="E57" s="1315"/>
      <c r="G57" s="1473"/>
    </row>
    <row r="58" spans="1:7">
      <c r="A58" s="1482" t="s">
        <v>1677</v>
      </c>
      <c r="B58" s="1474">
        <v>719435.06078407832</v>
      </c>
      <c r="C58" s="1474">
        <v>611569</v>
      </c>
      <c r="D58" s="1475">
        <f t="shared" si="0"/>
        <v>-14.993161532400185</v>
      </c>
      <c r="E58" s="1315"/>
      <c r="G58" s="1476"/>
    </row>
    <row r="59" spans="1:7">
      <c r="A59" s="1482" t="s">
        <v>1678</v>
      </c>
      <c r="B59" s="1474">
        <v>348239.76231223083</v>
      </c>
      <c r="C59" s="1474">
        <v>420807</v>
      </c>
      <c r="D59" s="1475">
        <f t="shared" si="0"/>
        <v>20.838297501106602</v>
      </c>
      <c r="E59" s="1315"/>
      <c r="G59" s="1476"/>
    </row>
    <row r="60" spans="1:7">
      <c r="A60" s="1482" t="s">
        <v>1679</v>
      </c>
      <c r="B60" s="1474">
        <v>111453.488862563</v>
      </c>
      <c r="C60" s="1474">
        <v>109244</v>
      </c>
      <c r="D60" s="1475">
        <f t="shared" si="0"/>
        <v>-1.9824313129287425</v>
      </c>
      <c r="E60" s="1315"/>
      <c r="G60" s="1476"/>
    </row>
    <row r="61" spans="1:7">
      <c r="A61" s="1482" t="s">
        <v>2434</v>
      </c>
      <c r="B61" s="1474">
        <v>1009585.522347027</v>
      </c>
      <c r="C61" s="1474">
        <v>1043386</v>
      </c>
      <c r="D61" s="1475">
        <f t="shared" si="0"/>
        <v>3.347955859588359</v>
      </c>
      <c r="E61" s="1315"/>
      <c r="G61" s="1476"/>
    </row>
    <row r="62" spans="1:7">
      <c r="A62" s="1482" t="s">
        <v>1681</v>
      </c>
      <c r="B62" s="1474">
        <v>16336.438646557041</v>
      </c>
      <c r="C62" s="1474">
        <v>21205</v>
      </c>
      <c r="D62" s="1475">
        <f t="shared" si="0"/>
        <v>29.801852525972819</v>
      </c>
      <c r="E62" s="1315"/>
      <c r="G62" s="1476"/>
    </row>
    <row r="63" spans="1:7">
      <c r="A63" s="1482" t="s">
        <v>1682</v>
      </c>
      <c r="B63" s="1474">
        <v>20241.903581864786</v>
      </c>
      <c r="C63" s="1474">
        <v>20832</v>
      </c>
      <c r="D63" s="1475">
        <f t="shared" si="0"/>
        <v>2.9152219589855939</v>
      </c>
      <c r="E63" s="1315"/>
      <c r="G63" s="1476"/>
    </row>
    <row r="64" spans="1:7" ht="4.5" customHeight="1">
      <c r="A64" s="1477"/>
      <c r="C64" s="1478"/>
      <c r="D64" s="1472"/>
      <c r="E64" s="1315"/>
      <c r="G64" s="1479"/>
    </row>
    <row r="65" spans="1:11" ht="15">
      <c r="A65" s="1469" t="s">
        <v>1683</v>
      </c>
      <c r="B65" s="1470">
        <f>SUM(B66:B73)</f>
        <v>75566753.421077505</v>
      </c>
      <c r="C65" s="1471">
        <f>SUM(C66:C73)</f>
        <v>70064629</v>
      </c>
      <c r="D65" s="1472">
        <f t="shared" si="0"/>
        <v>-7.28114438160158</v>
      </c>
      <c r="E65" s="1315"/>
      <c r="G65" s="1473"/>
    </row>
    <row r="66" spans="1:11">
      <c r="A66" s="1435" t="s">
        <v>1684</v>
      </c>
      <c r="B66" s="1474">
        <v>85270.260705682056</v>
      </c>
      <c r="C66" s="1474">
        <v>92719</v>
      </c>
      <c r="D66" s="1475">
        <f t="shared" si="0"/>
        <v>8.7354480127930358</v>
      </c>
      <c r="E66" s="1315"/>
      <c r="G66" s="1476"/>
    </row>
    <row r="67" spans="1:11">
      <c r="A67" s="1482" t="s">
        <v>1707</v>
      </c>
      <c r="B67" s="1474">
        <v>3496897.8575285394</v>
      </c>
      <c r="C67" s="1474">
        <v>746530</v>
      </c>
      <c r="D67" s="1475">
        <f t="shared" si="0"/>
        <v>-78.651649821776147</v>
      </c>
      <c r="E67" s="1315"/>
      <c r="G67" s="1476"/>
    </row>
    <row r="68" spans="1:11">
      <c r="A68" s="1482" t="s">
        <v>1708</v>
      </c>
      <c r="B68" s="1474">
        <v>745.86089149333316</v>
      </c>
      <c r="C68" s="1474">
        <v>243</v>
      </c>
      <c r="D68" s="1475">
        <f t="shared" si="0"/>
        <v>-67.42019822041145</v>
      </c>
      <c r="E68" s="1315"/>
      <c r="G68" s="1476"/>
    </row>
    <row r="69" spans="1:11">
      <c r="A69" s="1435" t="s">
        <v>1687</v>
      </c>
      <c r="B69" s="1474">
        <v>378.54186417950223</v>
      </c>
      <c r="C69" s="1474">
        <v>263</v>
      </c>
      <c r="D69" s="1475">
        <f t="shared" si="0"/>
        <v>-30.522876097189869</v>
      </c>
      <c r="E69" s="1315"/>
      <c r="G69" s="1476"/>
    </row>
    <row r="70" spans="1:11">
      <c r="A70" s="1435" t="s">
        <v>2435</v>
      </c>
      <c r="B70" s="1474">
        <v>77059.361684735646</v>
      </c>
      <c r="C70" s="1474">
        <v>82684</v>
      </c>
      <c r="D70" s="1475">
        <f t="shared" si="0"/>
        <v>7.2990979840655941</v>
      </c>
      <c r="E70" s="1315"/>
      <c r="G70" s="1476"/>
    </row>
    <row r="71" spans="1:11">
      <c r="A71" s="1435" t="s">
        <v>1689</v>
      </c>
      <c r="B71" s="1474">
        <v>66980587.474960521</v>
      </c>
      <c r="C71" s="1474">
        <v>65298434</v>
      </c>
      <c r="D71" s="1475">
        <f t="shared" si="0"/>
        <v>-2.5114044805733653</v>
      </c>
      <c r="E71" s="1315"/>
      <c r="G71" s="1476"/>
    </row>
    <row r="72" spans="1:11">
      <c r="A72" s="1435" t="s">
        <v>2438</v>
      </c>
      <c r="B72" s="1474">
        <v>4508092.926015527</v>
      </c>
      <c r="C72" s="1474">
        <v>3419848</v>
      </c>
      <c r="D72" s="1475">
        <f t="shared" si="0"/>
        <v>-24.139806873443735</v>
      </c>
      <c r="E72" s="1315"/>
      <c r="G72" s="1476"/>
      <c r="J72" s="1486"/>
      <c r="K72" s="1487"/>
    </row>
    <row r="73" spans="1:11" ht="15">
      <c r="A73" s="1435" t="s">
        <v>1690</v>
      </c>
      <c r="B73" s="1474">
        <v>417721.13742683048</v>
      </c>
      <c r="C73" s="1474">
        <v>423908</v>
      </c>
      <c r="D73" s="1475">
        <f t="shared" si="0"/>
        <v>1.4810987567640705</v>
      </c>
      <c r="E73" s="1315"/>
      <c r="G73" s="1476"/>
      <c r="J73" s="1471">
        <f>+D04a!T151</f>
        <v>281789600.99699998</v>
      </c>
      <c r="K73" s="1471">
        <f>+D05a!T150</f>
        <v>289804243</v>
      </c>
    </row>
    <row r="74" spans="1:11" ht="6" customHeight="1">
      <c r="A74" s="1488"/>
      <c r="B74" s="1489"/>
      <c r="C74" s="1490"/>
      <c r="D74" s="1491"/>
      <c r="E74" s="1315"/>
      <c r="G74" s="1492"/>
      <c r="J74" s="1493">
        <f>+J73-G75</f>
        <v>281789600.99699998</v>
      </c>
      <c r="K74" s="1493">
        <f>+K73-C75</f>
        <v>0</v>
      </c>
    </row>
    <row r="75" spans="1:11" ht="15">
      <c r="A75" s="1494" t="s">
        <v>547</v>
      </c>
      <c r="B75" s="1471">
        <f>+B65+B57+B39+B19+B14+B9</f>
        <v>289869727.07900345</v>
      </c>
      <c r="C75" s="1471">
        <f>+C65+C57+C39+C19+C14+C9</f>
        <v>289804243</v>
      </c>
      <c r="D75" s="1495">
        <f>100*(C75-B75)/B75</f>
        <v>-2.2590865097687724E-2</v>
      </c>
      <c r="E75" s="1323"/>
      <c r="G75" s="1473"/>
    </row>
    <row r="76" spans="1:11" ht="15">
      <c r="A76" s="1461"/>
      <c r="B76" s="1496"/>
      <c r="C76" s="1496"/>
      <c r="D76" s="1497"/>
      <c r="E76" s="1315"/>
    </row>
    <row r="77" spans="1:11" ht="15">
      <c r="A77" s="1498" t="s">
        <v>796</v>
      </c>
      <c r="B77" s="1463"/>
      <c r="C77" s="1286"/>
      <c r="D77" s="1497"/>
      <c r="E77" s="1315"/>
    </row>
    <row r="78" spans="1:11">
      <c r="A78" s="1436" t="s">
        <v>1216</v>
      </c>
      <c r="B78" s="1286"/>
      <c r="C78" s="1487"/>
      <c r="D78" s="1286"/>
      <c r="E78" s="1315"/>
    </row>
    <row r="79" spans="1:11">
      <c r="A79" s="1499"/>
      <c r="B79" s="1286"/>
      <c r="C79" s="1487"/>
      <c r="D79" s="1487"/>
      <c r="E79" s="1315"/>
    </row>
    <row r="80" spans="1:11" ht="15">
      <c r="A80" s="1285" t="s">
        <v>1487</v>
      </c>
      <c r="B80" s="1286"/>
      <c r="C80" s="1487"/>
      <c r="D80" s="1487"/>
      <c r="E80" s="1315"/>
    </row>
    <row r="81" spans="1:5">
      <c r="A81" s="1500" t="s">
        <v>1710</v>
      </c>
      <c r="B81" s="1486"/>
      <c r="C81" s="1487"/>
      <c r="D81" s="1487"/>
      <c r="E81" s="1315"/>
    </row>
    <row r="82" spans="1:5">
      <c r="A82" s="1501" t="s">
        <v>1711</v>
      </c>
      <c r="B82" s="1486"/>
      <c r="C82" s="1487"/>
      <c r="D82" s="1487"/>
      <c r="E82" s="1315"/>
    </row>
    <row r="83" spans="1:5">
      <c r="A83" s="1501" t="s">
        <v>1712</v>
      </c>
      <c r="B83" s="1486"/>
      <c r="C83" s="1487"/>
      <c r="D83" s="1487"/>
      <c r="E83" s="1315"/>
    </row>
    <row r="84" spans="1:5">
      <c r="A84" s="1500" t="s">
        <v>1713</v>
      </c>
      <c r="B84" s="1486"/>
      <c r="C84" s="1487"/>
      <c r="D84" s="1487"/>
      <c r="E84" s="1315"/>
    </row>
    <row r="85" spans="1:5">
      <c r="A85" s="1501" t="s">
        <v>1714</v>
      </c>
      <c r="B85" s="1486"/>
      <c r="C85" s="1487"/>
      <c r="D85" s="1487"/>
      <c r="E85" s="1315"/>
    </row>
    <row r="86" spans="1:5">
      <c r="A86" s="1502"/>
      <c r="B86" s="1486"/>
      <c r="C86" s="1487"/>
      <c r="D86" s="1487"/>
      <c r="E86" s="1315"/>
    </row>
    <row r="87" spans="1:5">
      <c r="A87" s="1502"/>
      <c r="D87" s="1487"/>
      <c r="E87" s="1315"/>
    </row>
    <row r="88" spans="1:5">
      <c r="A88" s="1503"/>
      <c r="D88" s="1487"/>
      <c r="E88" s="1315"/>
    </row>
    <row r="89" spans="1:5">
      <c r="A89" s="1502"/>
      <c r="D89" s="1487"/>
      <c r="E89" s="1315"/>
    </row>
    <row r="90" spans="1:5">
      <c r="A90" s="1502"/>
      <c r="B90" s="1486"/>
      <c r="C90" s="1487"/>
      <c r="D90" s="1487"/>
      <c r="E90" s="1315"/>
    </row>
    <row r="91" spans="1:5">
      <c r="A91" s="1503"/>
      <c r="B91" s="1486"/>
      <c r="C91" s="1487"/>
      <c r="D91" s="1487"/>
      <c r="E91" s="1315"/>
    </row>
    <row r="92" spans="1:5">
      <c r="A92" s="1503"/>
      <c r="B92" s="1486"/>
      <c r="C92" s="1487"/>
      <c r="D92" s="1487"/>
      <c r="E92" s="1315"/>
    </row>
    <row r="93" spans="1:5">
      <c r="A93" s="1502"/>
      <c r="B93" s="1286"/>
      <c r="C93" s="1286"/>
      <c r="D93" s="1286"/>
      <c r="E93" s="1315"/>
    </row>
    <row r="94" spans="1:5">
      <c r="A94" s="1315"/>
      <c r="B94" s="1315"/>
      <c r="C94" s="1315"/>
      <c r="D94" s="1315"/>
      <c r="E94" s="1315"/>
    </row>
  </sheetData>
  <mergeCells count="3">
    <mergeCell ref="A1:D1"/>
    <mergeCell ref="A3:D3"/>
    <mergeCell ref="A4:D4"/>
  </mergeCells>
  <phoneticPr fontId="74" type="noConversion"/>
  <hyperlinks>
    <hyperlink ref="A1:D1" location="'Sección D-MLE'!B4" display="Tabla D02a"/>
  </hyperlinks>
  <pageMargins left="1.48" right="0.70866141732283472" top="0.52" bottom="0.3" header="0.31496062992125984" footer="0.31496062992125984"/>
  <pageSetup paperSize="144" scale="75" orientation="portrait" horizontalDpi="300" verticalDpi="300" r:id="rId1"/>
</worksheet>
</file>

<file path=xl/worksheets/sheet26.xml><?xml version="1.0" encoding="utf-8"?>
<worksheet xmlns="http://schemas.openxmlformats.org/spreadsheetml/2006/main" xmlns:r="http://schemas.openxmlformats.org/officeDocument/2006/relationships">
  <sheetPr>
    <tabColor rgb="FF008080"/>
  </sheetPr>
  <dimension ref="A1:E85"/>
  <sheetViews>
    <sheetView topLeftCell="A58" zoomScale="95" zoomScaleNormal="95" workbookViewId="0">
      <selection activeCell="A78" sqref="A78"/>
    </sheetView>
  </sheetViews>
  <sheetFormatPr baseColWidth="10" defaultColWidth="11.42578125" defaultRowHeight="12.75"/>
  <cols>
    <col min="1" max="1" width="61.28515625" style="91" customWidth="1"/>
    <col min="2" max="2" width="13.28515625" style="91" customWidth="1"/>
    <col min="3" max="3" width="13.42578125" style="91" customWidth="1"/>
    <col min="4" max="4" width="10.42578125" style="1518" customWidth="1"/>
    <col min="5" max="16384" width="11.42578125" style="91"/>
  </cols>
  <sheetData>
    <row r="1" spans="1:5" s="7" customFormat="1" ht="14.25">
      <c r="A1" s="2099" t="s">
        <v>2300</v>
      </c>
      <c r="B1" s="2099"/>
      <c r="C1" s="2099"/>
      <c r="D1" s="2099"/>
    </row>
    <row r="2" spans="1:5">
      <c r="A2" s="2111" t="s">
        <v>1702</v>
      </c>
      <c r="B2" s="2111"/>
      <c r="C2" s="2111"/>
      <c r="D2" s="2111"/>
      <c r="E2" s="89"/>
    </row>
    <row r="3" spans="1:5" s="7" customFormat="1">
      <c r="A3" s="2042" t="s">
        <v>549</v>
      </c>
      <c r="B3" s="2042"/>
      <c r="C3" s="2042"/>
      <c r="D3" s="2042"/>
      <c r="E3" s="6"/>
    </row>
    <row r="4" spans="1:5" s="735" customFormat="1">
      <c r="A4" s="2122" t="s">
        <v>324</v>
      </c>
      <c r="B4" s="2122"/>
      <c r="C4" s="2122"/>
      <c r="D4" s="2122"/>
      <c r="E4" s="1064"/>
    </row>
    <row r="5" spans="1:5" s="7" customFormat="1" ht="13.5" thickBot="1">
      <c r="A5" s="193"/>
      <c r="B5" s="193"/>
      <c r="C5" s="193"/>
      <c r="D5" s="489"/>
      <c r="E5" s="6"/>
    </row>
    <row r="6" spans="1:5">
      <c r="A6" s="1504"/>
      <c r="B6" s="1505"/>
      <c r="C6" s="1505"/>
      <c r="D6" s="1242" t="s">
        <v>371</v>
      </c>
      <c r="E6" s="89"/>
    </row>
    <row r="7" spans="1:5">
      <c r="A7" s="363" t="s">
        <v>1632</v>
      </c>
      <c r="B7" s="487">
        <v>2009</v>
      </c>
      <c r="C7" s="709">
        <v>2010</v>
      </c>
      <c r="D7" s="1442" t="s">
        <v>373</v>
      </c>
      <c r="E7" s="89"/>
    </row>
    <row r="8" spans="1:5" ht="6.75" customHeight="1">
      <c r="A8" s="255"/>
      <c r="B8" s="7"/>
      <c r="C8" s="1443"/>
      <c r="D8" s="1506"/>
      <c r="E8" s="89"/>
    </row>
    <row r="9" spans="1:5" s="1257" customFormat="1">
      <c r="A9" s="331" t="s">
        <v>1636</v>
      </c>
      <c r="B9" s="488">
        <f>SUM(B10:B12)</f>
        <v>46233347.765571244</v>
      </c>
      <c r="C9" s="1444">
        <f>SUM(C10:C12)</f>
        <v>46240582</v>
      </c>
      <c r="D9" s="1507">
        <f>100*(C9-B9)/B9</f>
        <v>1.5647221709830589E-2</v>
      </c>
      <c r="E9" s="1240"/>
    </row>
    <row r="10" spans="1:5" s="7" customFormat="1">
      <c r="A10" s="371" t="s">
        <v>1715</v>
      </c>
      <c r="B10" s="368">
        <v>45325761.875594415</v>
      </c>
      <c r="C10" s="368">
        <v>45210845</v>
      </c>
      <c r="D10" s="531">
        <f t="shared" ref="D10:D73" si="0">100*(C10-B10)/B10</f>
        <v>-0.25353545277369421</v>
      </c>
      <c r="E10" s="6"/>
    </row>
    <row r="11" spans="1:5">
      <c r="A11" s="1421" t="s">
        <v>1638</v>
      </c>
      <c r="B11" s="1450">
        <v>167592.39223490484</v>
      </c>
      <c r="C11" s="1450">
        <v>197809</v>
      </c>
      <c r="D11" s="1508">
        <f t="shared" si="0"/>
        <v>18.029820663185141</v>
      </c>
      <c r="E11" s="89"/>
    </row>
    <row r="12" spans="1:5" s="7" customFormat="1">
      <c r="A12" s="332" t="s">
        <v>1639</v>
      </c>
      <c r="B12" s="368">
        <v>739993.4977419225</v>
      </c>
      <c r="C12" s="368">
        <v>831928</v>
      </c>
      <c r="D12" s="531">
        <f t="shared" si="0"/>
        <v>12.423690551148631</v>
      </c>
      <c r="E12" s="6"/>
    </row>
    <row r="13" spans="1:5" s="7" customFormat="1" ht="6.75" customHeight="1">
      <c r="A13" s="1509"/>
      <c r="B13" s="91"/>
      <c r="C13" s="370"/>
      <c r="D13" s="490"/>
      <c r="E13" s="6"/>
    </row>
    <row r="14" spans="1:5" s="7" customFormat="1">
      <c r="A14" s="1425" t="s">
        <v>1640</v>
      </c>
      <c r="B14" s="1510">
        <f>SUM(B15:B17)</f>
        <v>33648410.557907842</v>
      </c>
      <c r="C14" s="366">
        <f>SUM(C15:C17)</f>
        <v>35545742</v>
      </c>
      <c r="D14" s="490">
        <f t="shared" si="0"/>
        <v>5.6386955895789219</v>
      </c>
      <c r="E14" s="6"/>
    </row>
    <row r="15" spans="1:5">
      <c r="A15" s="1421" t="s">
        <v>1704</v>
      </c>
      <c r="B15" s="1450">
        <v>13792614.729582649</v>
      </c>
      <c r="C15" s="1450">
        <v>14933543</v>
      </c>
      <c r="D15" s="1508">
        <f t="shared" si="0"/>
        <v>8.272023055717403</v>
      </c>
      <c r="E15" s="89"/>
    </row>
    <row r="16" spans="1:5" s="7" customFormat="1">
      <c r="A16" s="332" t="s">
        <v>1642</v>
      </c>
      <c r="B16" s="368">
        <v>18672530.712862477</v>
      </c>
      <c r="C16" s="368">
        <v>19291369</v>
      </c>
      <c r="D16" s="531">
        <f t="shared" si="0"/>
        <v>3.3141639805216103</v>
      </c>
      <c r="E16" s="6"/>
    </row>
    <row r="17" spans="1:5">
      <c r="A17" s="1421" t="s">
        <v>1643</v>
      </c>
      <c r="B17" s="1450">
        <v>1183265.1154627153</v>
      </c>
      <c r="C17" s="1450">
        <v>1320830</v>
      </c>
      <c r="D17" s="1508">
        <f t="shared" si="0"/>
        <v>11.625871728964988</v>
      </c>
      <c r="E17" s="89"/>
    </row>
    <row r="18" spans="1:5" s="1257" customFormat="1" ht="6.75" customHeight="1">
      <c r="A18" s="369"/>
      <c r="B18" s="7"/>
      <c r="C18" s="1446"/>
      <c r="D18" s="1511"/>
      <c r="E18" s="1240"/>
    </row>
    <row r="19" spans="1:5" s="1257" customFormat="1">
      <c r="A19" s="331" t="s">
        <v>1705</v>
      </c>
      <c r="B19" s="488">
        <f>SUM(B20:B37)</f>
        <v>18295488.938731581</v>
      </c>
      <c r="C19" s="1444">
        <f>SUM(C20:C37)</f>
        <v>18860498</v>
      </c>
      <c r="D19" s="1511">
        <f t="shared" si="0"/>
        <v>3.0882424796655412</v>
      </c>
      <c r="E19" s="1240"/>
    </row>
    <row r="20" spans="1:5" s="7" customFormat="1">
      <c r="A20" s="332" t="s">
        <v>1645</v>
      </c>
      <c r="B20" s="368">
        <v>600106.68936822889</v>
      </c>
      <c r="C20" s="368">
        <v>635930</v>
      </c>
      <c r="D20" s="531">
        <f t="shared" si="0"/>
        <v>5.9694903033799909</v>
      </c>
      <c r="E20" s="6"/>
    </row>
    <row r="21" spans="1:5">
      <c r="A21" s="1421" t="s">
        <v>1646</v>
      </c>
      <c r="B21" s="1450">
        <v>3067804.5711580305</v>
      </c>
      <c r="C21" s="1450">
        <v>3481541</v>
      </c>
      <c r="D21" s="1508">
        <f t="shared" si="0"/>
        <v>13.486401080815678</v>
      </c>
      <c r="E21" s="89"/>
    </row>
    <row r="22" spans="1:5" s="7" customFormat="1">
      <c r="A22" s="332" t="s">
        <v>1647</v>
      </c>
      <c r="B22" s="368">
        <v>163908.23629348166</v>
      </c>
      <c r="C22" s="368">
        <v>206328</v>
      </c>
      <c r="D22" s="531">
        <f t="shared" si="0"/>
        <v>25.880190444221927</v>
      </c>
      <c r="E22" s="6"/>
    </row>
    <row r="23" spans="1:5">
      <c r="A23" s="1421" t="s">
        <v>1706</v>
      </c>
      <c r="B23" s="1450">
        <v>804590.29512694455</v>
      </c>
      <c r="C23" s="1450">
        <v>770969</v>
      </c>
      <c r="D23" s="1508">
        <f t="shared" si="0"/>
        <v>-4.178685143305132</v>
      </c>
      <c r="E23" s="89"/>
    </row>
    <row r="24" spans="1:5" s="7" customFormat="1">
      <c r="A24" s="332" t="s">
        <v>1649</v>
      </c>
      <c r="B24" s="368">
        <v>1244321.5861501785</v>
      </c>
      <c r="C24" s="368">
        <v>1218098</v>
      </c>
      <c r="D24" s="531">
        <f t="shared" si="0"/>
        <v>-2.107460518410833</v>
      </c>
      <c r="E24" s="6"/>
    </row>
    <row r="25" spans="1:5">
      <c r="A25" s="1421" t="s">
        <v>935</v>
      </c>
      <c r="B25" s="1450">
        <v>277.17629637535492</v>
      </c>
      <c r="C25" s="1450">
        <v>239</v>
      </c>
      <c r="D25" s="1508">
        <f t="shared" si="0"/>
        <v>-13.773290456142108</v>
      </c>
      <c r="E25" s="89"/>
    </row>
    <row r="26" spans="1:5" s="7" customFormat="1">
      <c r="A26" s="332" t="s">
        <v>1096</v>
      </c>
      <c r="B26" s="368">
        <v>697179.78746923234</v>
      </c>
      <c r="C26" s="368">
        <v>767087</v>
      </c>
      <c r="D26" s="531">
        <f t="shared" si="0"/>
        <v>10.027142752450031</v>
      </c>
      <c r="E26" s="6"/>
    </row>
    <row r="27" spans="1:5">
      <c r="A27" s="1421" t="s">
        <v>936</v>
      </c>
      <c r="B27" s="1450">
        <v>3009949.0294479663</v>
      </c>
      <c r="C27" s="1450">
        <v>3177151</v>
      </c>
      <c r="D27" s="1508">
        <f t="shared" si="0"/>
        <v>5.5549768091155709</v>
      </c>
      <c r="E27" s="89"/>
    </row>
    <row r="28" spans="1:5" s="7" customFormat="1">
      <c r="A28" s="332" t="s">
        <v>937</v>
      </c>
      <c r="B28" s="368">
        <v>530145.39242020517</v>
      </c>
      <c r="C28" s="368">
        <v>549546</v>
      </c>
      <c r="D28" s="531">
        <f t="shared" si="0"/>
        <v>3.6594881059378275</v>
      </c>
      <c r="E28" s="6"/>
    </row>
    <row r="29" spans="1:5">
      <c r="A29" s="1421" t="s">
        <v>1652</v>
      </c>
      <c r="B29" s="1450">
        <v>112414.63071640718</v>
      </c>
      <c r="C29" s="1450">
        <v>123885</v>
      </c>
      <c r="D29" s="1508">
        <f t="shared" si="0"/>
        <v>10.203626708101346</v>
      </c>
      <c r="E29" s="89"/>
    </row>
    <row r="30" spans="1:5" s="7" customFormat="1">
      <c r="A30" s="332" t="s">
        <v>1653</v>
      </c>
      <c r="B30" s="368">
        <v>827.34938535106744</v>
      </c>
      <c r="C30" s="368">
        <v>873</v>
      </c>
      <c r="D30" s="531">
        <f t="shared" si="0"/>
        <v>5.5176948768218077</v>
      </c>
      <c r="E30" s="6"/>
    </row>
    <row r="31" spans="1:5">
      <c r="A31" s="1421" t="s">
        <v>1095</v>
      </c>
      <c r="B31" s="1450">
        <v>307718.27789406688</v>
      </c>
      <c r="C31" s="1450">
        <v>298697</v>
      </c>
      <c r="D31" s="1508">
        <f t="shared" si="0"/>
        <v>-2.9316678735516928</v>
      </c>
      <c r="E31" s="89"/>
    </row>
    <row r="32" spans="1:5" s="7" customFormat="1">
      <c r="A32" s="332" t="s">
        <v>1654</v>
      </c>
      <c r="B32" s="368">
        <v>3642586.284160072</v>
      </c>
      <c r="C32" s="368">
        <v>3924100</v>
      </c>
      <c r="D32" s="531">
        <f t="shared" si="0"/>
        <v>7.7284021263710718</v>
      </c>
      <c r="E32" s="6"/>
    </row>
    <row r="33" spans="1:5">
      <c r="A33" s="1512" t="s">
        <v>938</v>
      </c>
      <c r="B33" s="1450">
        <v>1941719.6829989688</v>
      </c>
      <c r="C33" s="1450">
        <v>2051879</v>
      </c>
      <c r="D33" s="1508">
        <f t="shared" si="0"/>
        <v>5.6732863124141151</v>
      </c>
      <c r="E33" s="89"/>
    </row>
    <row r="34" spans="1:5" s="7" customFormat="1" ht="14.25">
      <c r="A34" s="1449" t="s">
        <v>1655</v>
      </c>
      <c r="B34" s="368">
        <v>1973896.3730602609</v>
      </c>
      <c r="C34" s="368">
        <v>1596225</v>
      </c>
      <c r="D34" s="531">
        <f t="shared" si="0"/>
        <v>-19.13329282199005</v>
      </c>
      <c r="E34" s="6"/>
    </row>
    <row r="35" spans="1:5" s="1257" customFormat="1">
      <c r="A35" s="1512" t="s">
        <v>1656</v>
      </c>
      <c r="B35" s="1450">
        <v>0</v>
      </c>
      <c r="C35" s="1450">
        <v>0</v>
      </c>
      <c r="D35" s="1511"/>
      <c r="E35" s="1240"/>
    </row>
    <row r="36" spans="1:5" s="7" customFormat="1">
      <c r="A36" s="332" t="s">
        <v>1657</v>
      </c>
      <c r="B36" s="368">
        <v>0</v>
      </c>
      <c r="C36" s="368">
        <v>0</v>
      </c>
      <c r="D36" s="490"/>
      <c r="E36" s="6"/>
    </row>
    <row r="37" spans="1:5">
      <c r="A37" s="1512" t="s">
        <v>1658</v>
      </c>
      <c r="B37" s="1450">
        <v>198043.57678580875</v>
      </c>
      <c r="C37" s="1450">
        <v>57950</v>
      </c>
      <c r="D37" s="1508">
        <f t="shared" si="0"/>
        <v>-70.738763185096872</v>
      </c>
      <c r="E37" s="89"/>
    </row>
    <row r="38" spans="1:5" s="1257" customFormat="1" ht="6" customHeight="1">
      <c r="A38" s="369"/>
      <c r="B38" s="7"/>
      <c r="C38" s="1424"/>
      <c r="D38" s="1511"/>
      <c r="E38" s="1240"/>
    </row>
    <row r="39" spans="1:5" s="1257" customFormat="1">
      <c r="A39" s="331" t="s">
        <v>1659</v>
      </c>
      <c r="B39" s="488">
        <f>SUM(B40:B55)</f>
        <v>7543173.6058634091</v>
      </c>
      <c r="C39" s="1444">
        <f>SUM(C40:C55)</f>
        <v>8339955</v>
      </c>
      <c r="D39" s="1511">
        <f t="shared" si="0"/>
        <v>10.56294652316158</v>
      </c>
      <c r="E39" s="1240"/>
    </row>
    <row r="40" spans="1:5" s="7" customFormat="1">
      <c r="A40" s="371" t="s">
        <v>1660</v>
      </c>
      <c r="B40" s="368">
        <v>350988.13013585273</v>
      </c>
      <c r="C40" s="368">
        <v>360528</v>
      </c>
      <c r="D40" s="531">
        <f t="shared" si="0"/>
        <v>2.7180035576857802</v>
      </c>
      <c r="E40" s="6"/>
    </row>
    <row r="41" spans="1:5">
      <c r="A41" s="1513" t="s">
        <v>1661</v>
      </c>
      <c r="B41" s="1450">
        <v>1441853.2987074801</v>
      </c>
      <c r="C41" s="1450">
        <v>1657704</v>
      </c>
      <c r="D41" s="1508">
        <f t="shared" si="0"/>
        <v>14.970364979988942</v>
      </c>
      <c r="E41" s="89"/>
    </row>
    <row r="42" spans="1:5" s="7" customFormat="1">
      <c r="A42" s="332" t="s">
        <v>1662</v>
      </c>
      <c r="B42" s="368">
        <v>317797.96544320002</v>
      </c>
      <c r="C42" s="368">
        <v>337503</v>
      </c>
      <c r="D42" s="531">
        <f t="shared" si="0"/>
        <v>6.2004910979588548</v>
      </c>
      <c r="E42" s="6"/>
    </row>
    <row r="43" spans="1:5">
      <c r="A43" s="1512" t="s">
        <v>1663</v>
      </c>
      <c r="B43" s="1450">
        <v>76997.502354312441</v>
      </c>
      <c r="C43" s="1450">
        <v>85607</v>
      </c>
      <c r="D43" s="1508">
        <f t="shared" si="0"/>
        <v>11.18152846837812</v>
      </c>
      <c r="E43" s="89"/>
    </row>
    <row r="44" spans="1:5" s="7" customFormat="1">
      <c r="A44" s="371" t="s">
        <v>1664</v>
      </c>
      <c r="B44" s="368">
        <v>166864.46628023579</v>
      </c>
      <c r="C44" s="368">
        <v>174779</v>
      </c>
      <c r="D44" s="531">
        <f t="shared" si="0"/>
        <v>4.7430911422881179</v>
      </c>
      <c r="E44" s="6"/>
    </row>
    <row r="45" spans="1:5">
      <c r="A45" s="1512" t="s">
        <v>1665</v>
      </c>
      <c r="B45" s="1450">
        <v>731611.31724544975</v>
      </c>
      <c r="C45" s="1450">
        <v>738480</v>
      </c>
      <c r="D45" s="1508">
        <f t="shared" si="0"/>
        <v>0.93884315245575367</v>
      </c>
      <c r="E45" s="89"/>
    </row>
    <row r="46" spans="1:5" s="7" customFormat="1">
      <c r="A46" s="371" t="s">
        <v>1666</v>
      </c>
      <c r="B46" s="368">
        <v>384806.72431661555</v>
      </c>
      <c r="C46" s="368">
        <v>418513</v>
      </c>
      <c r="D46" s="531">
        <f t="shared" si="0"/>
        <v>8.7592740857748677</v>
      </c>
      <c r="E46" s="6"/>
    </row>
    <row r="47" spans="1:5">
      <c r="A47" s="1512" t="s">
        <v>1667</v>
      </c>
      <c r="B47" s="1450">
        <v>40855.699677084172</v>
      </c>
      <c r="C47" s="1450">
        <v>48732</v>
      </c>
      <c r="D47" s="1508">
        <f t="shared" si="0"/>
        <v>19.278339093856271</v>
      </c>
      <c r="E47" s="89"/>
    </row>
    <row r="48" spans="1:5" s="7" customFormat="1">
      <c r="A48" s="371" t="s">
        <v>1668</v>
      </c>
      <c r="B48" s="368">
        <v>1080811.6134649997</v>
      </c>
      <c r="C48" s="368">
        <v>1204911</v>
      </c>
      <c r="D48" s="531">
        <f t="shared" si="0"/>
        <v>11.482055243387615</v>
      </c>
      <c r="E48" s="6"/>
    </row>
    <row r="49" spans="1:5">
      <c r="A49" s="1512" t="s">
        <v>1669</v>
      </c>
      <c r="B49" s="1450">
        <v>161418.94627019341</v>
      </c>
      <c r="C49" s="1450">
        <v>168744</v>
      </c>
      <c r="D49" s="1508">
        <f t="shared" si="0"/>
        <v>4.537914476002987</v>
      </c>
      <c r="E49" s="89"/>
    </row>
    <row r="50" spans="1:5" s="7" customFormat="1">
      <c r="A50" s="371" t="s">
        <v>1670</v>
      </c>
      <c r="B50" s="368">
        <v>1518063.5350001177</v>
      </c>
      <c r="C50" s="368">
        <v>1639218</v>
      </c>
      <c r="D50" s="531">
        <f t="shared" si="0"/>
        <v>7.9808560186430464</v>
      </c>
      <c r="E50" s="6"/>
    </row>
    <row r="51" spans="1:5">
      <c r="A51" s="1512" t="s">
        <v>1671</v>
      </c>
      <c r="B51" s="1450">
        <v>0</v>
      </c>
      <c r="C51" s="1450">
        <v>4755</v>
      </c>
      <c r="D51" s="1508"/>
      <c r="E51" s="89"/>
    </row>
    <row r="52" spans="1:5" s="7" customFormat="1" ht="14.25">
      <c r="A52" s="1449" t="s">
        <v>1672</v>
      </c>
      <c r="B52" s="368">
        <v>0</v>
      </c>
      <c r="C52" s="368">
        <v>0</v>
      </c>
      <c r="D52" s="531"/>
      <c r="E52" s="6"/>
    </row>
    <row r="53" spans="1:5">
      <c r="A53" s="1512" t="s">
        <v>1673</v>
      </c>
      <c r="B53" s="1450">
        <v>0</v>
      </c>
      <c r="C53" s="1450">
        <v>0</v>
      </c>
      <c r="D53" s="1508"/>
      <c r="E53" s="89"/>
    </row>
    <row r="54" spans="1:5" s="7" customFormat="1">
      <c r="A54" s="371" t="s">
        <v>1674</v>
      </c>
      <c r="B54" s="368">
        <v>0</v>
      </c>
      <c r="C54" s="368">
        <v>0</v>
      </c>
      <c r="D54" s="531"/>
      <c r="E54" s="6"/>
    </row>
    <row r="55" spans="1:5" s="7" customFormat="1" ht="14.25">
      <c r="A55" s="1449" t="s">
        <v>1675</v>
      </c>
      <c r="B55" s="368">
        <v>1271104.4069678681</v>
      </c>
      <c r="C55" s="368">
        <v>1500481</v>
      </c>
      <c r="D55" s="531">
        <f t="shared" si="0"/>
        <v>18.045456515983133</v>
      </c>
      <c r="E55" s="6"/>
    </row>
    <row r="56" spans="1:5" s="7" customFormat="1" ht="7.5" customHeight="1">
      <c r="A56" s="1509"/>
      <c r="B56" s="91"/>
      <c r="C56" s="370"/>
      <c r="D56" s="490"/>
      <c r="E56" s="6"/>
    </row>
    <row r="57" spans="1:5" s="7" customFormat="1">
      <c r="A57" s="1514" t="s">
        <v>1676</v>
      </c>
      <c r="B57" s="1510">
        <f>SUM(B58:B63)</f>
        <v>1388616.0376902595</v>
      </c>
      <c r="C57" s="366">
        <f>SUM(C58:C63)</f>
        <v>1470515</v>
      </c>
      <c r="D57" s="490">
        <f t="shared" si="0"/>
        <v>5.8978839424875362</v>
      </c>
      <c r="E57" s="6"/>
    </row>
    <row r="58" spans="1:5">
      <c r="A58" s="1512" t="s">
        <v>1677</v>
      </c>
      <c r="B58" s="1450">
        <v>436510.35741627251</v>
      </c>
      <c r="C58" s="1450">
        <v>393317</v>
      </c>
      <c r="D58" s="1508">
        <f t="shared" si="0"/>
        <v>-9.8951506378763252</v>
      </c>
      <c r="E58" s="89"/>
    </row>
    <row r="59" spans="1:5" s="7" customFormat="1">
      <c r="A59" s="371" t="s">
        <v>1678</v>
      </c>
      <c r="B59" s="368">
        <v>320601.45375175419</v>
      </c>
      <c r="C59" s="368">
        <v>382331</v>
      </c>
      <c r="D59" s="531">
        <f t="shared" si="0"/>
        <v>19.254293929697457</v>
      </c>
      <c r="E59" s="6"/>
    </row>
    <row r="60" spans="1:5">
      <c r="A60" s="1512" t="s">
        <v>1679</v>
      </c>
      <c r="B60" s="1450">
        <v>130188.39484774219</v>
      </c>
      <c r="C60" s="1450">
        <v>130739</v>
      </c>
      <c r="D60" s="1508">
        <f t="shared" si="0"/>
        <v>0.42292951910325699</v>
      </c>
      <c r="E60" s="89"/>
    </row>
    <row r="61" spans="1:5" s="7" customFormat="1">
      <c r="A61" s="371" t="s">
        <v>1680</v>
      </c>
      <c r="B61" s="368">
        <v>471448.48872315953</v>
      </c>
      <c r="C61" s="368">
        <v>533347</v>
      </c>
      <c r="D61" s="531">
        <f t="shared" si="0"/>
        <v>13.129432537684524</v>
      </c>
      <c r="E61" s="6"/>
    </row>
    <row r="62" spans="1:5">
      <c r="A62" s="1512" t="s">
        <v>1681</v>
      </c>
      <c r="B62" s="1450">
        <v>17596.297237103532</v>
      </c>
      <c r="C62" s="1450">
        <v>17143</v>
      </c>
      <c r="D62" s="1508">
        <f t="shared" si="0"/>
        <v>-2.5760944532563936</v>
      </c>
      <c r="E62" s="89"/>
    </row>
    <row r="63" spans="1:5" s="7" customFormat="1">
      <c r="A63" s="371" t="s">
        <v>1682</v>
      </c>
      <c r="B63" s="368">
        <v>12271.045714227668</v>
      </c>
      <c r="C63" s="368">
        <v>13638</v>
      </c>
      <c r="D63" s="531">
        <f t="shared" si="0"/>
        <v>11.139672344203037</v>
      </c>
      <c r="E63" s="6"/>
    </row>
    <row r="64" spans="1:5" s="7" customFormat="1" ht="4.5" customHeight="1">
      <c r="A64" s="1509"/>
      <c r="B64" s="91"/>
      <c r="C64" s="370"/>
      <c r="D64" s="490"/>
      <c r="E64" s="6"/>
    </row>
    <row r="65" spans="1:5" s="7" customFormat="1">
      <c r="A65" s="1425" t="s">
        <v>1683</v>
      </c>
      <c r="B65" s="1510">
        <f>SUM(B66:B73)</f>
        <v>16100717.812250843</v>
      </c>
      <c r="C65" s="366">
        <f>SUM(C66:C73)</f>
        <v>15288732</v>
      </c>
      <c r="D65" s="490">
        <f t="shared" si="0"/>
        <v>-5.043165290636999</v>
      </c>
      <c r="E65" s="6"/>
    </row>
    <row r="66" spans="1:5">
      <c r="A66" s="1421" t="s">
        <v>1684</v>
      </c>
      <c r="B66" s="1450">
        <v>61395.295436025415</v>
      </c>
      <c r="C66" s="1450">
        <v>67040</v>
      </c>
      <c r="D66" s="1508">
        <f t="shared" si="0"/>
        <v>9.1940343700380591</v>
      </c>
      <c r="E66" s="89"/>
    </row>
    <row r="67" spans="1:5" s="7" customFormat="1">
      <c r="A67" s="371" t="s">
        <v>1707</v>
      </c>
      <c r="B67" s="368">
        <v>1891027.572106807</v>
      </c>
      <c r="C67" s="368">
        <v>422668</v>
      </c>
      <c r="D67" s="531">
        <f t="shared" si="0"/>
        <v>-77.648765875523296</v>
      </c>
      <c r="E67" s="6"/>
    </row>
    <row r="68" spans="1:5">
      <c r="A68" s="1512" t="s">
        <v>1708</v>
      </c>
      <c r="B68" s="1450">
        <v>393.8279646216539</v>
      </c>
      <c r="C68" s="1450">
        <v>141</v>
      </c>
      <c r="D68" s="1508">
        <f t="shared" si="0"/>
        <v>-64.197565265468867</v>
      </c>
      <c r="E68" s="89"/>
    </row>
    <row r="69" spans="1:5" s="7" customFormat="1">
      <c r="A69" s="332" t="s">
        <v>1687</v>
      </c>
      <c r="B69" s="368">
        <v>286.12576298684348</v>
      </c>
      <c r="C69" s="368">
        <v>313</v>
      </c>
      <c r="D69" s="531">
        <f t="shared" si="0"/>
        <v>9.3924562166714907</v>
      </c>
      <c r="E69" s="6"/>
    </row>
    <row r="70" spans="1:5" s="1257" customFormat="1">
      <c r="A70" s="1421" t="s">
        <v>1688</v>
      </c>
      <c r="B70" s="1450">
        <v>0</v>
      </c>
      <c r="C70" s="1450">
        <v>0</v>
      </c>
      <c r="D70" s="1511"/>
      <c r="E70" s="1240"/>
    </row>
    <row r="71" spans="1:5" s="7" customFormat="1">
      <c r="A71" s="332" t="s">
        <v>1689</v>
      </c>
      <c r="B71" s="368">
        <v>9839285.0636811238</v>
      </c>
      <c r="C71" s="368">
        <v>11088363</v>
      </c>
      <c r="D71" s="531">
        <f t="shared" si="0"/>
        <v>12.694803821971641</v>
      </c>
      <c r="E71" s="6"/>
    </row>
    <row r="72" spans="1:5">
      <c r="A72" s="1421" t="s">
        <v>1709</v>
      </c>
      <c r="B72" s="1450">
        <v>4110961.620686884</v>
      </c>
      <c r="C72" s="1450">
        <v>3484925</v>
      </c>
      <c r="D72" s="1508">
        <f t="shared" si="0"/>
        <v>-15.228471546330859</v>
      </c>
      <c r="E72" s="89"/>
    </row>
    <row r="73" spans="1:5" s="7" customFormat="1">
      <c r="A73" s="332" t="s">
        <v>1690</v>
      </c>
      <c r="B73" s="368">
        <v>197368.30661239362</v>
      </c>
      <c r="C73" s="368">
        <v>225282</v>
      </c>
      <c r="D73" s="531">
        <f t="shared" si="0"/>
        <v>14.142946183566011</v>
      </c>
      <c r="E73" s="6"/>
    </row>
    <row r="74" spans="1:5" s="7" customFormat="1" ht="5.25" customHeight="1">
      <c r="A74" s="1451"/>
      <c r="B74" s="1452"/>
      <c r="C74" s="373"/>
      <c r="D74" s="497"/>
      <c r="E74" s="37"/>
    </row>
    <row r="75" spans="1:5" s="1257" customFormat="1">
      <c r="A75" s="1454" t="s">
        <v>547</v>
      </c>
      <c r="B75" s="1444">
        <f>+B65+B57+B39+B19+B14+B9</f>
        <v>123209754.71801516</v>
      </c>
      <c r="C75" s="1444">
        <f>+C65+C57+C39+C19+C14+C9</f>
        <v>125746024</v>
      </c>
      <c r="D75" s="1511">
        <f>100*(C75-B75)/B75</f>
        <v>2.0584971439878976</v>
      </c>
      <c r="E75" s="1240"/>
    </row>
    <row r="76" spans="1:5">
      <c r="A76" s="88" t="s">
        <v>796</v>
      </c>
      <c r="B76" s="162"/>
      <c r="C76" s="14"/>
      <c r="D76" s="1515"/>
      <c r="E76" s="89"/>
    </row>
    <row r="77" spans="1:5" s="7" customFormat="1">
      <c r="A77" s="248" t="s">
        <v>2439</v>
      </c>
      <c r="B77" s="14"/>
      <c r="C77" s="376"/>
      <c r="D77" s="491"/>
      <c r="E77" s="6"/>
    </row>
    <row r="78" spans="1:5">
      <c r="A78" s="377"/>
      <c r="B78" s="1456"/>
      <c r="C78" s="1457"/>
      <c r="D78" s="1516"/>
      <c r="E78" s="89"/>
    </row>
    <row r="79" spans="1:5" s="7" customFormat="1">
      <c r="A79" s="13" t="s">
        <v>1487</v>
      </c>
      <c r="B79" s="14"/>
      <c r="C79" s="376"/>
      <c r="D79" s="492"/>
      <c r="E79" s="6"/>
    </row>
    <row r="80" spans="1:5">
      <c r="A80" s="378" t="s">
        <v>1710</v>
      </c>
      <c r="B80" s="1458"/>
      <c r="C80" s="1457"/>
      <c r="D80" s="1516"/>
      <c r="E80" s="89"/>
    </row>
    <row r="81" spans="1:5">
      <c r="A81" s="379" t="s">
        <v>1711</v>
      </c>
      <c r="B81" s="1458"/>
      <c r="C81" s="1457"/>
      <c r="D81" s="1516"/>
      <c r="E81" s="89"/>
    </row>
    <row r="82" spans="1:5">
      <c r="A82" s="379" t="s">
        <v>1712</v>
      </c>
      <c r="B82" s="1458"/>
      <c r="C82" s="1457"/>
      <c r="D82" s="1516"/>
      <c r="E82" s="89"/>
    </row>
    <row r="83" spans="1:5">
      <c r="A83" s="378" t="s">
        <v>1713</v>
      </c>
      <c r="B83" s="1458"/>
      <c r="C83" s="1457"/>
      <c r="D83" s="1516"/>
      <c r="E83" s="89"/>
    </row>
    <row r="84" spans="1:5" ht="12.75" customHeight="1">
      <c r="A84" s="379" t="s">
        <v>1714</v>
      </c>
      <c r="B84" s="1458"/>
      <c r="C84" s="1457"/>
      <c r="D84" s="1516"/>
      <c r="E84" s="89"/>
    </row>
    <row r="85" spans="1:5">
      <c r="A85" s="89"/>
      <c r="B85" s="89"/>
      <c r="C85" s="89"/>
      <c r="D85" s="1517"/>
      <c r="E85" s="89"/>
    </row>
  </sheetData>
  <mergeCells count="4">
    <mergeCell ref="A1:D1"/>
    <mergeCell ref="A2:D2"/>
    <mergeCell ref="A3:D3"/>
    <mergeCell ref="A4:D4"/>
  </mergeCells>
  <phoneticPr fontId="74" type="noConversion"/>
  <hyperlinks>
    <hyperlink ref="A1:D1" location="'Sección D-MLE'!B4" display="Tabla 02b"/>
  </hyperlinks>
  <pageMargins left="1.5" right="0.39370078740157483" top="0.48" bottom="0.12" header="0.31496062992125984" footer="0.31496062992125984"/>
  <pageSetup paperSize="144" scale="75" orientation="portrait" horizontalDpi="300" verticalDpi="300" r:id="rId1"/>
</worksheet>
</file>

<file path=xl/worksheets/sheet27.xml><?xml version="1.0" encoding="utf-8"?>
<worksheet xmlns="http://schemas.openxmlformats.org/spreadsheetml/2006/main" xmlns:r="http://schemas.openxmlformats.org/officeDocument/2006/relationships">
  <sheetPr>
    <tabColor rgb="FF008080"/>
  </sheetPr>
  <dimension ref="A1:H86"/>
  <sheetViews>
    <sheetView topLeftCell="A64" zoomScale="94" zoomScaleNormal="94" workbookViewId="0">
      <selection activeCell="F14" sqref="F14"/>
    </sheetView>
  </sheetViews>
  <sheetFormatPr baseColWidth="10" defaultColWidth="11.42578125" defaultRowHeight="12.75"/>
  <cols>
    <col min="1" max="1" width="56.5703125" style="91" customWidth="1"/>
    <col min="2" max="2" width="14.42578125" style="91" customWidth="1"/>
    <col min="3" max="3" width="13.5703125" style="91" customWidth="1"/>
    <col min="4" max="4" width="9.7109375" style="91" customWidth="1"/>
    <col min="5" max="5" width="11.42578125" style="91"/>
    <col min="6" max="6" width="49.5703125" style="91" bestFit="1" customWidth="1"/>
    <col min="7" max="7" width="14.85546875" style="91" bestFit="1" customWidth="1"/>
    <col min="8" max="8" width="12.28515625" style="91" bestFit="1" customWidth="1"/>
    <col min="9" max="16384" width="11.42578125" style="91"/>
  </cols>
  <sheetData>
    <row r="1" spans="1:5" s="7" customFormat="1" ht="14.25">
      <c r="A1" s="2099" t="s">
        <v>2301</v>
      </c>
      <c r="B1" s="2099"/>
      <c r="C1" s="2099"/>
      <c r="D1" s="2099"/>
    </row>
    <row r="2" spans="1:5">
      <c r="A2" s="2111" t="s">
        <v>1702</v>
      </c>
      <c r="B2" s="2111"/>
      <c r="C2" s="2111"/>
      <c r="D2" s="2111"/>
      <c r="E2" s="89"/>
    </row>
    <row r="3" spans="1:5" s="7" customFormat="1">
      <c r="A3" s="2042" t="s">
        <v>1429</v>
      </c>
      <c r="B3" s="2042"/>
      <c r="C3" s="2042"/>
      <c r="D3" s="2042"/>
      <c r="E3" s="6"/>
    </row>
    <row r="4" spans="1:5" s="735" customFormat="1">
      <c r="A4" s="2122" t="s">
        <v>325</v>
      </c>
      <c r="B4" s="2122"/>
      <c r="C4" s="2122"/>
      <c r="D4" s="2122"/>
      <c r="E4" s="1064"/>
    </row>
    <row r="5" spans="1:5" s="7" customFormat="1" ht="13.5" thickBot="1">
      <c r="A5" s="193"/>
      <c r="B5" s="193"/>
      <c r="C5" s="193"/>
      <c r="D5" s="59"/>
      <c r="E5" s="6"/>
    </row>
    <row r="6" spans="1:5">
      <c r="A6" s="1504"/>
      <c r="B6" s="1505"/>
      <c r="C6" s="1505"/>
      <c r="D6" s="1418" t="s">
        <v>371</v>
      </c>
      <c r="E6" s="89"/>
    </row>
    <row r="7" spans="1:5" s="7" customFormat="1">
      <c r="A7" s="363" t="s">
        <v>1632</v>
      </c>
      <c r="B7" s="106">
        <v>2009</v>
      </c>
      <c r="C7" s="10">
        <v>2010</v>
      </c>
      <c r="D7" s="364" t="s">
        <v>373</v>
      </c>
      <c r="E7" s="6"/>
    </row>
    <row r="8" spans="1:5" ht="5.25" customHeight="1">
      <c r="A8" s="1443"/>
      <c r="B8" s="1443"/>
      <c r="C8" s="1443"/>
      <c r="D8" s="1443"/>
      <c r="E8" s="89"/>
    </row>
    <row r="9" spans="1:5" s="7" customFormat="1">
      <c r="A9" s="331" t="s">
        <v>1636</v>
      </c>
      <c r="B9" s="366">
        <f>SUM(B10:B12)</f>
        <v>135488423.34822139</v>
      </c>
      <c r="C9" s="366">
        <f>SUM(C10:C12)</f>
        <v>135947748</v>
      </c>
      <c r="D9" s="367">
        <f>100*(B9-C9)/B9</f>
        <v>-0.33901394704261151</v>
      </c>
      <c r="E9" s="6"/>
    </row>
    <row r="10" spans="1:5">
      <c r="A10" s="1512" t="s">
        <v>1715</v>
      </c>
      <c r="B10" s="1450">
        <f>+D02a!B10+D02b!B10</f>
        <v>133044481.53752297</v>
      </c>
      <c r="C10" s="1450">
        <f>+D02a!C10+D02b!C10</f>
        <v>133334683</v>
      </c>
      <c r="D10" s="1447">
        <f>100*(C10-B10)/B10</f>
        <v>0.21812363739053836</v>
      </c>
      <c r="E10" s="89"/>
    </row>
    <row r="11" spans="1:5" s="7" customFormat="1">
      <c r="A11" s="332" t="s">
        <v>1638</v>
      </c>
      <c r="B11" s="368">
        <f>+D02a!B11+D02b!B11</f>
        <v>588830.39229798305</v>
      </c>
      <c r="C11" s="368">
        <f>+D02a!C11+D02b!C11</f>
        <v>590288</v>
      </c>
      <c r="D11" s="494">
        <f t="shared" ref="D11:D74" si="0">100*(C11-B11)/B11</f>
        <v>0.2475428784048414</v>
      </c>
      <c r="E11" s="6"/>
    </row>
    <row r="12" spans="1:5">
      <c r="A12" s="1421" t="s">
        <v>1639</v>
      </c>
      <c r="B12" s="1450">
        <f>+D02a!B12+D02b!B12</f>
        <v>1855111.4184004327</v>
      </c>
      <c r="C12" s="1450">
        <f>+D02a!C12+D02b!C12</f>
        <v>2022777</v>
      </c>
      <c r="D12" s="1447">
        <f t="shared" si="0"/>
        <v>9.0380329686147221</v>
      </c>
      <c r="E12" s="89"/>
    </row>
    <row r="13" spans="1:5" s="7" customFormat="1" ht="6.75" customHeight="1">
      <c r="A13" s="369"/>
      <c r="B13" s="370"/>
      <c r="C13" s="370"/>
      <c r="D13" s="494"/>
      <c r="E13" s="6"/>
    </row>
    <row r="14" spans="1:5">
      <c r="A14" s="1425" t="s">
        <v>1640</v>
      </c>
      <c r="B14" s="1444">
        <f>SUM(B15:B17)</f>
        <v>111997209.79758155</v>
      </c>
      <c r="C14" s="1444">
        <f>SUM(C15:C17)</f>
        <v>117453203</v>
      </c>
      <c r="D14" s="1445">
        <f t="shared" si="0"/>
        <v>4.8715438646010467</v>
      </c>
      <c r="E14" s="89"/>
    </row>
    <row r="15" spans="1:5" s="7" customFormat="1">
      <c r="A15" s="332" t="s">
        <v>1704</v>
      </c>
      <c r="B15" s="368">
        <f>+D02a!B15+D02b!B15</f>
        <v>43969168.644458741</v>
      </c>
      <c r="C15" s="368">
        <f>+D02a!C15+D02b!C15</f>
        <v>45523550</v>
      </c>
      <c r="D15" s="494">
        <f t="shared" si="0"/>
        <v>3.5351620316277041</v>
      </c>
      <c r="E15" s="6"/>
    </row>
    <row r="16" spans="1:5">
      <c r="A16" s="1421" t="s">
        <v>1642</v>
      </c>
      <c r="B16" s="1450">
        <f>+D02a!B16+D02b!B16</f>
        <v>62788710.229146473</v>
      </c>
      <c r="C16" s="1450">
        <f>+D02a!C16+D02b!C16</f>
        <v>66466905</v>
      </c>
      <c r="D16" s="1447">
        <f t="shared" si="0"/>
        <v>5.8580511646600302</v>
      </c>
      <c r="E16" s="89"/>
    </row>
    <row r="17" spans="1:7" s="7" customFormat="1">
      <c r="A17" s="332" t="s">
        <v>1643</v>
      </c>
      <c r="B17" s="368">
        <f>+D02a!B17+D02b!B17</f>
        <v>5239330.9239763366</v>
      </c>
      <c r="C17" s="368">
        <f>+D02a!C17+D02b!C17</f>
        <v>5462748</v>
      </c>
      <c r="D17" s="494">
        <f t="shared" si="0"/>
        <v>4.2642291404281689</v>
      </c>
      <c r="E17" s="6"/>
    </row>
    <row r="18" spans="1:7" ht="4.5" customHeight="1">
      <c r="A18" s="1509"/>
      <c r="B18" s="1446"/>
      <c r="C18" s="1446"/>
      <c r="D18" s="1447"/>
      <c r="E18" s="89"/>
    </row>
    <row r="19" spans="1:7" s="7" customFormat="1">
      <c r="A19" s="331" t="s">
        <v>1705</v>
      </c>
      <c r="B19" s="366">
        <f>SUM(B20:B37)</f>
        <v>49234279.704386391</v>
      </c>
      <c r="C19" s="366">
        <f>SUM(C20:C37)</f>
        <v>50452086</v>
      </c>
      <c r="D19" s="367">
        <f t="shared" si="0"/>
        <v>2.4734926618721551</v>
      </c>
      <c r="E19" s="6"/>
    </row>
    <row r="20" spans="1:7">
      <c r="A20" s="1421" t="s">
        <v>1645</v>
      </c>
      <c r="B20" s="1450">
        <f>+D02a!B20+D02b!B20</f>
        <v>3126894.6280093421</v>
      </c>
      <c r="C20" s="1450">
        <f>+D02a!C20+D02b!C20</f>
        <v>3144616</v>
      </c>
      <c r="D20" s="1447">
        <f t="shared" si="0"/>
        <v>0.56674029984629626</v>
      </c>
      <c r="E20" s="89"/>
      <c r="F20" s="1519"/>
      <c r="G20" s="1520"/>
    </row>
    <row r="21" spans="1:7" s="7" customFormat="1">
      <c r="A21" s="332" t="s">
        <v>1646</v>
      </c>
      <c r="B21" s="368">
        <f>+D02a!B21+D02b!B21</f>
        <v>8322324.354992751</v>
      </c>
      <c r="C21" s="368">
        <f>+D02a!C21+D02b!C21</f>
        <v>9336194</v>
      </c>
      <c r="D21" s="494">
        <f t="shared" si="0"/>
        <v>12.182529804897662</v>
      </c>
      <c r="E21" s="6"/>
      <c r="F21" s="900"/>
      <c r="G21" s="498"/>
    </row>
    <row r="22" spans="1:7">
      <c r="A22" s="1421" t="s">
        <v>1647</v>
      </c>
      <c r="B22" s="1450">
        <f>+D02a!B22+D02b!B22</f>
        <v>367751.38941859815</v>
      </c>
      <c r="C22" s="1450">
        <f>+D02a!C22+D02b!C22</f>
        <v>467163</v>
      </c>
      <c r="D22" s="1447">
        <f t="shared" si="0"/>
        <v>27.032286876894759</v>
      </c>
      <c r="E22" s="89"/>
      <c r="F22" s="1519"/>
      <c r="G22" s="1520"/>
    </row>
    <row r="23" spans="1:7" s="7" customFormat="1">
      <c r="A23" s="332" t="s">
        <v>1706</v>
      </c>
      <c r="B23" s="368">
        <f>+D02a!B23+D02b!B23</f>
        <v>2781750.3524703626</v>
      </c>
      <c r="C23" s="368">
        <f>+D02a!C23+D02b!C23</f>
        <v>2629857</v>
      </c>
      <c r="D23" s="494">
        <f t="shared" si="0"/>
        <v>-5.4603516931514751</v>
      </c>
      <c r="E23" s="6"/>
      <c r="F23" s="900"/>
      <c r="G23" s="498"/>
    </row>
    <row r="24" spans="1:7">
      <c r="A24" s="1421" t="s">
        <v>1649</v>
      </c>
      <c r="B24" s="1450">
        <f>+D02a!B24+D02b!B24</f>
        <v>3125344.8581342995</v>
      </c>
      <c r="C24" s="1450">
        <f>+D02a!C24+D02b!C24</f>
        <v>3105796</v>
      </c>
      <c r="D24" s="1447">
        <f t="shared" si="0"/>
        <v>-0.62549443410764494</v>
      </c>
      <c r="E24" s="89"/>
      <c r="F24" s="1519"/>
      <c r="G24" s="1520"/>
    </row>
    <row r="25" spans="1:7" s="7" customFormat="1">
      <c r="A25" s="332" t="s">
        <v>935</v>
      </c>
      <c r="B25" s="368">
        <f>+D02a!B25+D02b!B25</f>
        <v>1115.1344000211673</v>
      </c>
      <c r="C25" s="368">
        <f>+D02a!C25+D02b!C25</f>
        <v>1116</v>
      </c>
      <c r="D25" s="494">
        <f t="shared" si="0"/>
        <v>7.7622928574017883E-2</v>
      </c>
      <c r="E25" s="6"/>
      <c r="F25" s="900"/>
      <c r="G25" s="498"/>
    </row>
    <row r="26" spans="1:7">
      <c r="A26" s="1421" t="s">
        <v>1096</v>
      </c>
      <c r="B26" s="1450">
        <f>+D02a!B26+D02b!B26</f>
        <v>1879661.1189328567</v>
      </c>
      <c r="C26" s="1450">
        <f>+D02a!C26+D02b!C26</f>
        <v>1977263</v>
      </c>
      <c r="D26" s="1447">
        <f t="shared" si="0"/>
        <v>5.1925254017359777</v>
      </c>
      <c r="E26" s="89"/>
      <c r="F26" s="1519"/>
      <c r="G26" s="1520"/>
    </row>
    <row r="27" spans="1:7" s="7" customFormat="1">
      <c r="A27" s="332" t="s">
        <v>936</v>
      </c>
      <c r="B27" s="368">
        <f>+D02a!B27+D02b!B27</f>
        <v>8167403.1463249931</v>
      </c>
      <c r="C27" s="368">
        <f>+D02a!C27+D02b!C27</f>
        <v>8382897</v>
      </c>
      <c r="D27" s="494">
        <f t="shared" si="0"/>
        <v>2.6384623094302695</v>
      </c>
      <c r="E27" s="6"/>
    </row>
    <row r="28" spans="1:7">
      <c r="A28" s="1421" t="s">
        <v>937</v>
      </c>
      <c r="B28" s="1450">
        <f>+D02a!B28+D02b!B28</f>
        <v>1306687.5047312845</v>
      </c>
      <c r="C28" s="1450">
        <f>+D02a!C28+D02b!C28</f>
        <v>1348705</v>
      </c>
      <c r="D28" s="1447">
        <f t="shared" si="0"/>
        <v>3.2155733575608263</v>
      </c>
      <c r="E28" s="89"/>
      <c r="G28" s="1521"/>
    </row>
    <row r="29" spans="1:7" s="7" customFormat="1">
      <c r="A29" s="332" t="s">
        <v>1652</v>
      </c>
      <c r="B29" s="368">
        <f>+D02a!B29+D02b!B29</f>
        <v>178494.92048983069</v>
      </c>
      <c r="C29" s="368">
        <f>+D02a!C29+D02b!C29</f>
        <v>198559</v>
      </c>
      <c r="D29" s="494">
        <f t="shared" si="0"/>
        <v>11.240700550530462</v>
      </c>
      <c r="E29" s="6"/>
    </row>
    <row r="30" spans="1:7">
      <c r="A30" s="1421" t="s">
        <v>1653</v>
      </c>
      <c r="B30" s="1450">
        <f>+D02a!B30+D02b!B30</f>
        <v>12649.699703908396</v>
      </c>
      <c r="C30" s="1450">
        <f>+D02a!C30+D02b!C30</f>
        <v>11663</v>
      </c>
      <c r="D30" s="1447">
        <f t="shared" si="0"/>
        <v>-7.8001828265024677</v>
      </c>
      <c r="E30" s="89"/>
    </row>
    <row r="31" spans="1:7" s="7" customFormat="1">
      <c r="A31" s="332" t="s">
        <v>1095</v>
      </c>
      <c r="B31" s="368">
        <f>+D02a!B31+D02b!B31</f>
        <v>868989.32781599066</v>
      </c>
      <c r="C31" s="368">
        <f>+D02a!C31+D02b!C31</f>
        <v>865187</v>
      </c>
      <c r="D31" s="494">
        <f t="shared" si="0"/>
        <v>-0.43755748134985251</v>
      </c>
      <c r="E31" s="6"/>
    </row>
    <row r="32" spans="1:7">
      <c r="A32" s="1421" t="s">
        <v>1654</v>
      </c>
      <c r="B32" s="1450">
        <f>+D02a!B32+D02b!B32</f>
        <v>8536728.4527196959</v>
      </c>
      <c r="C32" s="1450">
        <f>+D02a!C32+D02b!C32</f>
        <v>9087706</v>
      </c>
      <c r="D32" s="1447">
        <f t="shared" si="0"/>
        <v>6.4542002282475028</v>
      </c>
      <c r="E32" s="89"/>
    </row>
    <row r="33" spans="1:5" s="7" customFormat="1">
      <c r="A33" s="371" t="s">
        <v>938</v>
      </c>
      <c r="B33" s="368">
        <f>+D02a!B33+D02b!B33</f>
        <v>5791316.3858943302</v>
      </c>
      <c r="C33" s="368">
        <f>+D02a!C33+D02b!C33</f>
        <v>6150338</v>
      </c>
      <c r="D33" s="494">
        <f t="shared" si="0"/>
        <v>6.1993092793224678</v>
      </c>
      <c r="E33" s="6"/>
    </row>
    <row r="34" spans="1:5" s="7" customFormat="1" ht="14.25">
      <c r="A34" s="1449" t="s">
        <v>1655</v>
      </c>
      <c r="B34" s="368">
        <f>+D02a!B34+D02b!B34</f>
        <v>3828663.7122436888</v>
      </c>
      <c r="C34" s="368">
        <f>+D02a!C34+D02b!C34</f>
        <v>3156535</v>
      </c>
      <c r="D34" s="494">
        <f t="shared" si="0"/>
        <v>-17.555177543911402</v>
      </c>
      <c r="E34" s="6"/>
    </row>
    <row r="35" spans="1:5">
      <c r="A35" s="1512" t="s">
        <v>1656</v>
      </c>
      <c r="B35" s="1450">
        <f>+D02a!B35+D02b!B35</f>
        <v>355498.28789926373</v>
      </c>
      <c r="C35" s="1450">
        <f>+D02a!C35+D02b!C35</f>
        <v>321316</v>
      </c>
      <c r="D35" s="1447">
        <f t="shared" si="0"/>
        <v>-9.6153171654513958</v>
      </c>
      <c r="E35" s="89"/>
    </row>
    <row r="36" spans="1:5" s="7" customFormat="1">
      <c r="A36" s="332" t="s">
        <v>1657</v>
      </c>
      <c r="B36" s="368">
        <f>+D02a!B36+D02b!B36</f>
        <v>57635.898139909041</v>
      </c>
      <c r="C36" s="368">
        <f>+D02a!C36+D02b!C36</f>
        <v>68621</v>
      </c>
      <c r="D36" s="494">
        <f t="shared" si="0"/>
        <v>19.059478926527746</v>
      </c>
      <c r="E36" s="6"/>
    </row>
    <row r="37" spans="1:5">
      <c r="A37" s="1512" t="s">
        <v>1658</v>
      </c>
      <c r="B37" s="1450">
        <f>+D02a!B37+D02b!B37</f>
        <v>525370.53206526139</v>
      </c>
      <c r="C37" s="1450">
        <f>+D02a!C37+D02b!C37</f>
        <v>198554</v>
      </c>
      <c r="D37" s="1447">
        <f t="shared" si="0"/>
        <v>-62.206863940489207</v>
      </c>
      <c r="E37" s="89"/>
    </row>
    <row r="38" spans="1:5" s="7" customFormat="1" ht="5.25" customHeight="1">
      <c r="A38" s="369"/>
      <c r="B38" s="97"/>
      <c r="C38" s="97"/>
      <c r="D38" s="494"/>
      <c r="E38" s="6"/>
    </row>
    <row r="39" spans="1:5">
      <c r="A39" s="1425" t="s">
        <v>1659</v>
      </c>
      <c r="B39" s="1444">
        <f>SUM(B40:B55)</f>
        <v>21078189.499276407</v>
      </c>
      <c r="C39" s="1444">
        <f>SUM(C40:C55)</f>
        <v>22646311</v>
      </c>
      <c r="D39" s="1445">
        <f t="shared" si="0"/>
        <v>7.4395455111428097</v>
      </c>
      <c r="E39" s="89"/>
    </row>
    <row r="40" spans="1:5" s="7" customFormat="1">
      <c r="A40" s="371" t="s">
        <v>1660</v>
      </c>
      <c r="B40" s="368">
        <f>+D02a!B40+D02b!B40</f>
        <v>980244.5787923889</v>
      </c>
      <c r="C40" s="368">
        <f>+D02a!C40+D02b!C40</f>
        <v>1044030</v>
      </c>
      <c r="D40" s="494">
        <f t="shared" si="0"/>
        <v>6.5070924734102045</v>
      </c>
      <c r="E40" s="6"/>
    </row>
    <row r="41" spans="1:5">
      <c r="A41" s="1513" t="s">
        <v>1661</v>
      </c>
      <c r="B41" s="1450">
        <f>+D02a!B41+D02b!B41</f>
        <v>3944420.421484747</v>
      </c>
      <c r="C41" s="1450">
        <f>+D02a!C41+D02b!C41</f>
        <v>4412992</v>
      </c>
      <c r="D41" s="1447">
        <f t="shared" si="0"/>
        <v>11.879351804462942</v>
      </c>
      <c r="E41" s="89"/>
    </row>
    <row r="42" spans="1:5" s="7" customFormat="1">
      <c r="A42" s="332" t="s">
        <v>1662</v>
      </c>
      <c r="B42" s="368">
        <f>+D02a!B42+D02b!B42</f>
        <v>626948.55609206809</v>
      </c>
      <c r="C42" s="368">
        <f>+D02a!C42+D02b!C42</f>
        <v>668654</v>
      </c>
      <c r="D42" s="494">
        <f t="shared" si="0"/>
        <v>6.6521317423382698</v>
      </c>
      <c r="E42" s="6"/>
    </row>
    <row r="43" spans="1:5">
      <c r="A43" s="1512" t="s">
        <v>1663</v>
      </c>
      <c r="B43" s="1450">
        <f>+D02a!B43+D02b!B43</f>
        <v>424127.65321896318</v>
      </c>
      <c r="C43" s="1450">
        <f>+D02a!C43+D02b!C43</f>
        <v>470475</v>
      </c>
      <c r="D43" s="1447">
        <f t="shared" si="0"/>
        <v>10.927688027243345</v>
      </c>
      <c r="E43" s="89"/>
    </row>
    <row r="44" spans="1:5" s="7" customFormat="1">
      <c r="A44" s="371" t="s">
        <v>1664</v>
      </c>
      <c r="B44" s="368">
        <f>+D02a!B44+D02b!B44</f>
        <v>407239.11991979473</v>
      </c>
      <c r="C44" s="368">
        <f>+D02a!C44+D02b!C44</f>
        <v>428416</v>
      </c>
      <c r="D44" s="494">
        <f t="shared" si="0"/>
        <v>5.2001094797513643</v>
      </c>
      <c r="E44" s="6"/>
    </row>
    <row r="45" spans="1:5">
      <c r="A45" s="1512" t="s">
        <v>1665</v>
      </c>
      <c r="B45" s="1450">
        <f>+D02a!B45+D02b!B45</f>
        <v>1721405.7741348972</v>
      </c>
      <c r="C45" s="1450">
        <f>+D02a!C45+D02b!C45</f>
        <v>1758472</v>
      </c>
      <c r="D45" s="1447">
        <f t="shared" si="0"/>
        <v>2.1532532551037069</v>
      </c>
      <c r="E45" s="89"/>
    </row>
    <row r="46" spans="1:5" s="7" customFormat="1">
      <c r="A46" s="371" t="s">
        <v>1666</v>
      </c>
      <c r="B46" s="368">
        <f>+D02a!B46+D02b!B46</f>
        <v>1037681.0087516427</v>
      </c>
      <c r="C46" s="368">
        <f>+D02a!C46+D02b!C46</f>
        <v>1089089</v>
      </c>
      <c r="D46" s="494">
        <f t="shared" si="0"/>
        <v>4.9541227809693176</v>
      </c>
      <c r="E46" s="6"/>
    </row>
    <row r="47" spans="1:5">
      <c r="A47" s="1512" t="s">
        <v>1667</v>
      </c>
      <c r="B47" s="1450">
        <f>+D02a!B47+D02b!B47</f>
        <v>90733.878183091787</v>
      </c>
      <c r="C47" s="1450">
        <f>+D02a!C47+D02b!C47</f>
        <v>96082</v>
      </c>
      <c r="D47" s="1447">
        <f t="shared" si="0"/>
        <v>5.8942943077074741</v>
      </c>
      <c r="E47" s="89"/>
    </row>
    <row r="48" spans="1:5" s="7" customFormat="1">
      <c r="A48" s="371" t="s">
        <v>1668</v>
      </c>
      <c r="B48" s="368">
        <f>+D02a!B48+D02b!B48</f>
        <v>2711250.6679550838</v>
      </c>
      <c r="C48" s="368">
        <f>+D02a!C48+D02b!C48</f>
        <v>2946675</v>
      </c>
      <c r="D48" s="494">
        <f t="shared" si="0"/>
        <v>8.6832374013754006</v>
      </c>
      <c r="E48" s="6"/>
    </row>
    <row r="49" spans="1:5">
      <c r="A49" s="1512" t="s">
        <v>1669</v>
      </c>
      <c r="B49" s="1450">
        <f>+D02a!B49+D02b!B49</f>
        <v>313468.6393677317</v>
      </c>
      <c r="C49" s="1450">
        <f>+D02a!C49+D02b!C49</f>
        <v>321455</v>
      </c>
      <c r="D49" s="1447">
        <f t="shared" si="0"/>
        <v>2.5477383155064079</v>
      </c>
      <c r="E49" s="89"/>
    </row>
    <row r="50" spans="1:5" s="7" customFormat="1">
      <c r="A50" s="371" t="s">
        <v>1670</v>
      </c>
      <c r="B50" s="368">
        <f>+D02a!B50+D02b!B50</f>
        <v>1980113.1951351571</v>
      </c>
      <c r="C50" s="368">
        <f>+D02a!C50+D02b!C50</f>
        <v>2152676</v>
      </c>
      <c r="D50" s="494">
        <f t="shared" si="0"/>
        <v>8.7147949566117724</v>
      </c>
      <c r="E50" s="6"/>
    </row>
    <row r="51" spans="1:5">
      <c r="A51" s="1512" t="s">
        <v>1671</v>
      </c>
      <c r="B51" s="1450">
        <f>+D02a!B51+D02b!B51</f>
        <v>279530.24371794512</v>
      </c>
      <c r="C51" s="1450">
        <f>+D02a!C51+D02b!C51</f>
        <v>256998</v>
      </c>
      <c r="D51" s="1447">
        <f t="shared" si="0"/>
        <v>-8.0607534334212776</v>
      </c>
      <c r="E51" s="89"/>
    </row>
    <row r="52" spans="1:5" s="7" customFormat="1" ht="14.25">
      <c r="A52" s="1449" t="s">
        <v>1672</v>
      </c>
      <c r="B52" s="368">
        <f>+D02a!B52+D02b!B52</f>
        <v>2867852.4650689089</v>
      </c>
      <c r="C52" s="368">
        <f>+D02a!C52+D02b!C52</f>
        <v>2788550</v>
      </c>
      <c r="D52" s="494">
        <f t="shared" si="0"/>
        <v>-2.7652212251094093</v>
      </c>
      <c r="E52" s="6"/>
    </row>
    <row r="53" spans="1:5">
      <c r="A53" s="1512" t="s">
        <v>1673</v>
      </c>
      <c r="B53" s="1450">
        <f>+D02a!B53+D02b!B53</f>
        <v>206558.33077170167</v>
      </c>
      <c r="C53" s="1450">
        <f>+D02a!C53+D02b!C53</f>
        <v>219280</v>
      </c>
      <c r="D53" s="1447">
        <f t="shared" si="0"/>
        <v>6.1588749196269106</v>
      </c>
      <c r="E53" s="89"/>
    </row>
    <row r="54" spans="1:5" s="7" customFormat="1">
      <c r="A54" s="371" t="s">
        <v>1674</v>
      </c>
      <c r="B54" s="368">
        <f>+D02a!B54+D02b!B54</f>
        <v>605172.39298660541</v>
      </c>
      <c r="C54" s="368">
        <f>+D02a!C54+D02b!C54</f>
        <v>602384</v>
      </c>
      <c r="D54" s="494">
        <f t="shared" si="0"/>
        <v>-0.4607601104941888</v>
      </c>
      <c r="E54" s="6"/>
    </row>
    <row r="55" spans="1:5">
      <c r="A55" s="1512" t="s">
        <v>1675</v>
      </c>
      <c r="B55" s="1450">
        <f>+D02a!B55+D02b!B55</f>
        <v>2881442.5736956778</v>
      </c>
      <c r="C55" s="1450">
        <f>+D02a!C55+D02b!C55</f>
        <v>3390083</v>
      </c>
      <c r="D55" s="1447">
        <f t="shared" si="0"/>
        <v>17.65228399648273</v>
      </c>
      <c r="E55" s="89"/>
    </row>
    <row r="56" spans="1:5" s="7" customFormat="1" ht="4.5" customHeight="1">
      <c r="A56" s="369"/>
      <c r="B56" s="370"/>
      <c r="C56" s="370"/>
      <c r="D56" s="494"/>
      <c r="E56" s="6"/>
    </row>
    <row r="57" spans="1:5">
      <c r="A57" s="1514" t="s">
        <v>1676</v>
      </c>
      <c r="B57" s="1444">
        <f>SUM(B58:B63)</f>
        <v>3613908.2142245807</v>
      </c>
      <c r="C57" s="1444">
        <f>SUM(C58:C63)</f>
        <v>3697558</v>
      </c>
      <c r="D57" s="1445">
        <f t="shared" si="0"/>
        <v>2.3146627090906255</v>
      </c>
      <c r="E57" s="89"/>
    </row>
    <row r="58" spans="1:5" s="7" customFormat="1">
      <c r="A58" s="371" t="s">
        <v>1677</v>
      </c>
      <c r="B58" s="368">
        <f>+D02a!B58+D02b!B58</f>
        <v>1155945.4182003508</v>
      </c>
      <c r="C58" s="368">
        <f>+D02a!C58+D02b!C58</f>
        <v>1004886</v>
      </c>
      <c r="D58" s="494">
        <f t="shared" si="0"/>
        <v>-13.06804074153689</v>
      </c>
      <c r="E58" s="6"/>
    </row>
    <row r="59" spans="1:5">
      <c r="A59" s="1512" t="s">
        <v>1678</v>
      </c>
      <c r="B59" s="1450">
        <f>+D02a!B59+D02b!B59</f>
        <v>668841.21606398502</v>
      </c>
      <c r="C59" s="1450">
        <f>+D02a!C59+D02b!C59</f>
        <v>803138</v>
      </c>
      <c r="D59" s="1447">
        <f t="shared" si="0"/>
        <v>20.079023348221323</v>
      </c>
      <c r="E59" s="89"/>
    </row>
    <row r="60" spans="1:5" s="7" customFormat="1">
      <c r="A60" s="371" t="s">
        <v>1679</v>
      </c>
      <c r="B60" s="368">
        <f>+D02a!B60+D02b!B60</f>
        <v>241641.88371030521</v>
      </c>
      <c r="C60" s="368">
        <f>+D02a!C60+D02b!C60</f>
        <v>239983</v>
      </c>
      <c r="D60" s="494">
        <f t="shared" si="0"/>
        <v>-0.6865050399515904</v>
      </c>
      <c r="E60" s="6"/>
    </row>
    <row r="61" spans="1:5">
      <c r="A61" s="1512" t="s">
        <v>1680</v>
      </c>
      <c r="B61" s="1450">
        <f>+D02a!B61+D02b!B61</f>
        <v>1481034.0110701865</v>
      </c>
      <c r="C61" s="1450">
        <f>+D02a!C61+D02b!C61</f>
        <v>1576733</v>
      </c>
      <c r="D61" s="1447">
        <f t="shared" si="0"/>
        <v>6.4616334408594689</v>
      </c>
      <c r="E61" s="89"/>
    </row>
    <row r="62" spans="1:5" s="7" customFormat="1">
      <c r="A62" s="371" t="s">
        <v>1681</v>
      </c>
      <c r="B62" s="368">
        <f>+D02a!B62+D02b!B62</f>
        <v>33932.735883660571</v>
      </c>
      <c r="C62" s="368">
        <f>+D02a!C62+D02b!C62</f>
        <v>38348</v>
      </c>
      <c r="D62" s="494">
        <f t="shared" si="0"/>
        <v>13.0118129333199</v>
      </c>
      <c r="E62" s="37"/>
    </row>
    <row r="63" spans="1:5">
      <c r="A63" s="1512" t="s">
        <v>1682</v>
      </c>
      <c r="B63" s="1450">
        <f>+D02a!B63+D02b!B63</f>
        <v>32512.949296092454</v>
      </c>
      <c r="C63" s="1450">
        <f>+D02a!C63+D02b!C63</f>
        <v>34470</v>
      </c>
      <c r="D63" s="1447">
        <f t="shared" si="0"/>
        <v>6.0192961459290073</v>
      </c>
      <c r="E63" s="1306"/>
    </row>
    <row r="64" spans="1:5" s="7" customFormat="1" ht="4.5" customHeight="1">
      <c r="A64" s="369"/>
      <c r="B64" s="370"/>
      <c r="C64" s="370"/>
      <c r="D64" s="494"/>
      <c r="E64" s="37"/>
    </row>
    <row r="65" spans="1:8">
      <c r="A65" s="1425" t="s">
        <v>1683</v>
      </c>
      <c r="B65" s="1444">
        <f>SUM(B66:B73)</f>
        <v>91667471.233328357</v>
      </c>
      <c r="C65" s="1444">
        <f>SUM(C66:C73)</f>
        <v>85353361</v>
      </c>
      <c r="D65" s="1445">
        <f t="shared" si="0"/>
        <v>-6.8880597974133702</v>
      </c>
      <c r="E65" s="89"/>
    </row>
    <row r="66" spans="1:8" s="7" customFormat="1">
      <c r="A66" s="332" t="s">
        <v>1684</v>
      </c>
      <c r="B66" s="368">
        <f>+D02a!B66+D02b!B66</f>
        <v>146665.55614170746</v>
      </c>
      <c r="C66" s="368">
        <f>+D02a!C66+D02b!C66</f>
        <v>159759</v>
      </c>
      <c r="D66" s="494">
        <f t="shared" si="0"/>
        <v>8.9274156814581076</v>
      </c>
      <c r="E66" s="6"/>
    </row>
    <row r="67" spans="1:8">
      <c r="A67" s="1512" t="s">
        <v>1707</v>
      </c>
      <c r="B67" s="1450">
        <f>+D02a!B67+D02b!B67</f>
        <v>5387925.4296353459</v>
      </c>
      <c r="C67" s="1450">
        <f>+D02a!C67+D02b!C67</f>
        <v>1169198</v>
      </c>
      <c r="D67" s="1447">
        <f t="shared" si="0"/>
        <v>-78.299662546013906</v>
      </c>
      <c r="E67" s="89"/>
    </row>
    <row r="68" spans="1:8" s="7" customFormat="1">
      <c r="A68" s="371" t="s">
        <v>1708</v>
      </c>
      <c r="B68" s="368">
        <f>+D02a!B68+D02b!B68</f>
        <v>1139.6888561149872</v>
      </c>
      <c r="C68" s="368">
        <f>+D02a!C68+D02b!C68</f>
        <v>384</v>
      </c>
      <c r="D68" s="494">
        <f t="shared" si="0"/>
        <v>-66.306593423314396</v>
      </c>
      <c r="E68" s="6"/>
    </row>
    <row r="69" spans="1:8">
      <c r="A69" s="1421" t="s">
        <v>1687</v>
      </c>
      <c r="B69" s="1450">
        <f>+D02a!B69+D02b!B69</f>
        <v>664.66762716634571</v>
      </c>
      <c r="C69" s="1450">
        <f>+D02a!C69+D02b!C69</f>
        <v>576</v>
      </c>
      <c r="D69" s="1447">
        <f t="shared" si="0"/>
        <v>-13.340145291017</v>
      </c>
      <c r="E69" s="89"/>
    </row>
    <row r="70" spans="1:8" s="7" customFormat="1">
      <c r="A70" s="332" t="s">
        <v>1688</v>
      </c>
      <c r="B70" s="368">
        <f>+D02a!B70+D02b!B70</f>
        <v>77059.361684735646</v>
      </c>
      <c r="C70" s="368">
        <f>+D02a!C70+D02b!C70</f>
        <v>82684</v>
      </c>
      <c r="D70" s="494">
        <f t="shared" si="0"/>
        <v>7.2990979840655941</v>
      </c>
      <c r="E70" s="6"/>
    </row>
    <row r="71" spans="1:8">
      <c r="A71" s="1421" t="s">
        <v>1689</v>
      </c>
      <c r="B71" s="1450">
        <f>+D02a!B71+D02b!B71</f>
        <v>76819872.538641647</v>
      </c>
      <c r="C71" s="1450">
        <f>+D02a!C71+D02b!C71</f>
        <v>76386797</v>
      </c>
      <c r="D71" s="1447">
        <f t="shared" si="0"/>
        <v>-0.56375456549189462</v>
      </c>
      <c r="E71" s="89"/>
    </row>
    <row r="72" spans="1:8" s="7" customFormat="1">
      <c r="A72" s="332" t="s">
        <v>1709</v>
      </c>
      <c r="B72" s="368">
        <f>+D02a!B72+D02b!B72</f>
        <v>8619054.546702411</v>
      </c>
      <c r="C72" s="368">
        <f>+D02a!C72+D02b!C72</f>
        <v>6904773</v>
      </c>
      <c r="D72" s="494">
        <f t="shared" si="0"/>
        <v>-19.889438422898518</v>
      </c>
      <c r="E72" s="6"/>
    </row>
    <row r="73" spans="1:8" s="7" customFormat="1">
      <c r="A73" s="1421" t="s">
        <v>1690</v>
      </c>
      <c r="B73" s="1450">
        <f>+D02a!B73+D02b!B73</f>
        <v>615089.44403922406</v>
      </c>
      <c r="C73" s="1450">
        <f>+D02a!C73+D02b!C73</f>
        <v>649190</v>
      </c>
      <c r="D73" s="1447">
        <f t="shared" si="0"/>
        <v>5.5439995420570662</v>
      </c>
      <c r="E73" s="89"/>
      <c r="F73" s="91"/>
      <c r="G73" s="366"/>
      <c r="H73" s="366"/>
    </row>
    <row r="74" spans="1:8">
      <c r="A74" s="1522" t="s">
        <v>547</v>
      </c>
      <c r="B74" s="1523">
        <f>+B65+B57+B39+B19+B14+B9</f>
        <v>413079481.79701865</v>
      </c>
      <c r="C74" s="1523">
        <f>+C65+C57+C39+C19+C14+C9</f>
        <v>415550267</v>
      </c>
      <c r="D74" s="1453">
        <f t="shared" si="0"/>
        <v>0.59813796420792964</v>
      </c>
      <c r="E74" s="1306"/>
      <c r="G74" s="1524"/>
      <c r="H74" s="1524"/>
    </row>
    <row r="75" spans="1:8">
      <c r="E75" s="89"/>
    </row>
    <row r="76" spans="1:8" s="7" customFormat="1">
      <c r="A76" s="374"/>
      <c r="B76" s="366"/>
      <c r="C76" s="366"/>
      <c r="D76" s="32"/>
      <c r="E76" s="37"/>
    </row>
    <row r="77" spans="1:8" s="7" customFormat="1">
      <c r="A77" s="902" t="s">
        <v>796</v>
      </c>
      <c r="B77" s="375"/>
      <c r="C77" s="375"/>
      <c r="D77" s="362"/>
      <c r="E77" s="6"/>
    </row>
    <row r="78" spans="1:8">
      <c r="A78" s="1525" t="s">
        <v>2439</v>
      </c>
      <c r="B78" s="1418"/>
      <c r="C78" s="14"/>
      <c r="D78" s="1455"/>
      <c r="E78" s="89"/>
    </row>
    <row r="79" spans="1:8">
      <c r="A79" s="380"/>
      <c r="B79" s="1456"/>
      <c r="C79" s="1457"/>
      <c r="D79" s="1456"/>
      <c r="E79" s="89"/>
    </row>
    <row r="80" spans="1:8" s="7" customFormat="1">
      <c r="A80" s="902" t="s">
        <v>1487</v>
      </c>
      <c r="B80" s="14"/>
      <c r="C80" s="376"/>
      <c r="D80" s="376"/>
      <c r="E80" s="6"/>
    </row>
    <row r="81" spans="1:5">
      <c r="A81" s="378" t="s">
        <v>1710</v>
      </c>
      <c r="B81" s="1456"/>
      <c r="C81" s="1457"/>
      <c r="D81" s="1457"/>
      <c r="E81" s="89"/>
    </row>
    <row r="82" spans="1:5">
      <c r="A82" s="379" t="s">
        <v>1711</v>
      </c>
      <c r="B82" s="1458"/>
      <c r="C82" s="1457"/>
      <c r="D82" s="1457"/>
      <c r="E82" s="89"/>
    </row>
    <row r="83" spans="1:5">
      <c r="A83" s="379" t="s">
        <v>1712</v>
      </c>
      <c r="B83" s="1458"/>
      <c r="C83" s="1457"/>
      <c r="D83" s="1457"/>
      <c r="E83" s="89"/>
    </row>
    <row r="84" spans="1:5">
      <c r="A84" s="378" t="s">
        <v>1713</v>
      </c>
      <c r="B84" s="1458"/>
      <c r="C84" s="1457"/>
      <c r="D84" s="1457"/>
      <c r="E84" s="89"/>
    </row>
    <row r="85" spans="1:5">
      <c r="A85" s="379" t="s">
        <v>1714</v>
      </c>
      <c r="B85" s="1458"/>
      <c r="C85" s="1457"/>
      <c r="D85" s="1457"/>
      <c r="E85" s="89"/>
    </row>
    <row r="86" spans="1:5">
      <c r="A86" s="89"/>
      <c r="B86" s="89"/>
      <c r="C86" s="89"/>
      <c r="D86" s="89"/>
      <c r="E86" s="89"/>
    </row>
  </sheetData>
  <mergeCells count="4">
    <mergeCell ref="A1:D1"/>
    <mergeCell ref="A2:D2"/>
    <mergeCell ref="A3:D3"/>
    <mergeCell ref="A4:D4"/>
  </mergeCells>
  <phoneticPr fontId="74" type="noConversion"/>
  <hyperlinks>
    <hyperlink ref="A1:D1" location="'Sección D-MLE'!B4" display="Tabla D02c"/>
  </hyperlinks>
  <pageMargins left="1.38" right="0.70866141732283472" top="0.44" bottom="0.32" header="0.37" footer="0.31496062992125984"/>
  <pageSetup paperSize="144" scale="75" orientation="portrait" horizontalDpi="300" verticalDpi="300" r:id="rId1"/>
</worksheet>
</file>

<file path=xl/worksheets/sheet28.xml><?xml version="1.0" encoding="utf-8"?>
<worksheet xmlns="http://schemas.openxmlformats.org/spreadsheetml/2006/main" xmlns:r="http://schemas.openxmlformats.org/officeDocument/2006/relationships">
  <sheetPr>
    <tabColor rgb="FF008080"/>
  </sheetPr>
  <dimension ref="A1:H45"/>
  <sheetViews>
    <sheetView topLeftCell="A19" workbookViewId="0">
      <selection activeCell="A44" sqref="A44"/>
    </sheetView>
  </sheetViews>
  <sheetFormatPr baseColWidth="10" defaultColWidth="11.42578125" defaultRowHeight="12.75"/>
  <cols>
    <col min="1" max="1" width="53.28515625" style="1247" customWidth="1"/>
    <col min="2" max="3" width="10.140625" style="1247" customWidth="1"/>
    <col min="4" max="4" width="7.42578125" style="1247" customWidth="1"/>
    <col min="5" max="5" width="14.140625" style="1247" customWidth="1"/>
    <col min="6" max="6" width="12.42578125" style="1247" customWidth="1"/>
    <col min="7" max="7" width="7.140625" style="1247" customWidth="1"/>
    <col min="8" max="16384" width="11.42578125" style="1247"/>
  </cols>
  <sheetData>
    <row r="1" spans="1:8" s="7" customFormat="1" ht="14.25">
      <c r="A1" s="2099" t="s">
        <v>2302</v>
      </c>
      <c r="B1" s="2099"/>
      <c r="C1" s="2099"/>
      <c r="D1" s="2099"/>
      <c r="E1" s="2099"/>
      <c r="F1" s="2099"/>
      <c r="G1" s="2099"/>
      <c r="H1" s="6"/>
    </row>
    <row r="2" spans="1:8" s="1257" customFormat="1">
      <c r="A2" s="2125" t="s">
        <v>1730</v>
      </c>
      <c r="B2" s="2125"/>
      <c r="C2" s="2125"/>
      <c r="D2" s="2125"/>
      <c r="E2" s="2125"/>
      <c r="F2" s="2125"/>
      <c r="G2" s="2125"/>
      <c r="H2" s="1240"/>
    </row>
    <row r="3" spans="1:8">
      <c r="A3" s="2100" t="s">
        <v>328</v>
      </c>
      <c r="B3" s="2100"/>
      <c r="C3" s="2100"/>
      <c r="D3" s="2100"/>
      <c r="E3" s="2100"/>
      <c r="F3" s="2100"/>
      <c r="G3" s="2100"/>
      <c r="H3" s="1526"/>
    </row>
    <row r="4" spans="1:8" s="7" customFormat="1">
      <c r="A4" s="2126" t="s">
        <v>548</v>
      </c>
      <c r="B4" s="2126"/>
      <c r="C4" s="2126"/>
      <c r="D4" s="2126"/>
      <c r="E4" s="2126"/>
      <c r="F4" s="2126"/>
      <c r="G4" s="2126"/>
      <c r="H4" s="6"/>
    </row>
    <row r="5" spans="1:8" s="735" customFormat="1">
      <c r="A5" s="2127" t="s">
        <v>327</v>
      </c>
      <c r="B5" s="2127"/>
      <c r="C5" s="2127"/>
      <c r="D5" s="2127"/>
      <c r="E5" s="2127"/>
      <c r="F5" s="2127"/>
      <c r="G5" s="2127"/>
      <c r="H5" s="1064"/>
    </row>
    <row r="6" spans="1:8" s="735" customFormat="1" ht="13.5" thickBot="1">
      <c r="A6" s="1065"/>
      <c r="B6" s="1065"/>
      <c r="C6" s="1065"/>
      <c r="D6" s="1065"/>
      <c r="E6" s="748"/>
      <c r="F6" s="748"/>
      <c r="G6" s="748"/>
      <c r="H6" s="1064"/>
    </row>
    <row r="7" spans="1:8" s="1257" customFormat="1">
      <c r="A7" s="1066"/>
      <c r="B7" s="2123" t="s">
        <v>804</v>
      </c>
      <c r="C7" s="2123"/>
      <c r="D7" s="2123"/>
      <c r="E7" s="2124" t="s">
        <v>1732</v>
      </c>
      <c r="F7" s="2123"/>
      <c r="G7" s="2123"/>
      <c r="H7" s="1240"/>
    </row>
    <row r="8" spans="1:8">
      <c r="A8" s="1527" t="s">
        <v>1733</v>
      </c>
      <c r="B8" s="520">
        <v>2009</v>
      </c>
      <c r="C8" s="520">
        <v>2010</v>
      </c>
      <c r="D8" s="1528" t="s">
        <v>371</v>
      </c>
      <c r="E8" s="520">
        <v>2009</v>
      </c>
      <c r="F8" s="520">
        <v>2010</v>
      </c>
      <c r="G8" s="1528" t="s">
        <v>371</v>
      </c>
      <c r="H8" s="1526"/>
    </row>
    <row r="9" spans="1:8">
      <c r="A9" s="1529"/>
      <c r="B9" s="1530" t="s">
        <v>625</v>
      </c>
      <c r="C9" s="1530" t="s">
        <v>625</v>
      </c>
      <c r="D9" s="551" t="s">
        <v>1430</v>
      </c>
      <c r="E9" s="746" t="s">
        <v>326</v>
      </c>
      <c r="F9" s="746" t="s">
        <v>326</v>
      </c>
      <c r="G9" s="520" t="s">
        <v>1430</v>
      </c>
      <c r="H9" s="1526"/>
    </row>
    <row r="10" spans="1:8" s="1257" customFormat="1" ht="5.25" customHeight="1">
      <c r="A10" s="1531"/>
      <c r="B10" s="1531"/>
      <c r="C10" s="1531"/>
      <c r="D10" s="386"/>
      <c r="E10" s="54"/>
      <c r="F10" s="54"/>
      <c r="G10" s="1067"/>
      <c r="H10" s="1240"/>
    </row>
    <row r="11" spans="1:8" s="1257" customFormat="1">
      <c r="A11" s="1532" t="s">
        <v>1734</v>
      </c>
      <c r="B11" s="1533">
        <v>60242</v>
      </c>
      <c r="C11" s="1533">
        <v>58672</v>
      </c>
      <c r="D11" s="1441">
        <f>100*(C11/B11-1)</f>
        <v>-2.6061551741310085</v>
      </c>
      <c r="E11" s="1534">
        <v>53353176.915870413</v>
      </c>
      <c r="F11" s="1533">
        <v>50278602</v>
      </c>
      <c r="G11" s="1441">
        <f>100*(F11/E11-1)</f>
        <v>-5.7626838617661598</v>
      </c>
      <c r="H11" s="1240"/>
    </row>
    <row r="12" spans="1:8" s="1257" customFormat="1">
      <c r="A12" s="1532" t="s">
        <v>1735</v>
      </c>
      <c r="B12" s="1533">
        <v>4731</v>
      </c>
      <c r="C12" s="1533">
        <v>5704</v>
      </c>
      <c r="D12" s="1441">
        <f t="shared" ref="D12:D40" si="0">100*(C12/B12-1)</f>
        <v>20.566476432043967</v>
      </c>
      <c r="E12" s="1534">
        <v>5541873.7942501586</v>
      </c>
      <c r="F12" s="1533">
        <v>6441484</v>
      </c>
      <c r="G12" s="1441">
        <f t="shared" ref="G12:G40" si="1">100*(F12/E12-1)</f>
        <v>16.232960892815917</v>
      </c>
      <c r="H12" s="1240"/>
    </row>
    <row r="13" spans="1:8" s="1257" customFormat="1">
      <c r="A13" s="1532" t="s">
        <v>1736</v>
      </c>
      <c r="B13" s="1533">
        <v>127</v>
      </c>
      <c r="C13" s="1533">
        <v>107</v>
      </c>
      <c r="D13" s="1441">
        <f t="shared" si="0"/>
        <v>-15.748031496062998</v>
      </c>
      <c r="E13" s="1534">
        <v>95545.225616277894</v>
      </c>
      <c r="F13" s="1533">
        <v>79752</v>
      </c>
      <c r="G13" s="1441">
        <f t="shared" si="1"/>
        <v>-16.529581163694719</v>
      </c>
      <c r="H13" s="1240"/>
    </row>
    <row r="14" spans="1:8" s="1257" customFormat="1">
      <c r="A14" s="1532" t="s">
        <v>1737</v>
      </c>
      <c r="B14" s="1533">
        <v>12</v>
      </c>
      <c r="C14" s="1533">
        <v>13</v>
      </c>
      <c r="D14" s="1441">
        <f t="shared" si="0"/>
        <v>8.333333333333325</v>
      </c>
      <c r="E14" s="1534">
        <v>11391.60117512883</v>
      </c>
      <c r="F14" s="1533">
        <v>12236</v>
      </c>
      <c r="G14" s="1441">
        <f t="shared" si="1"/>
        <v>7.4124682903641048</v>
      </c>
      <c r="H14" s="1240"/>
    </row>
    <row r="15" spans="1:8" s="1257" customFormat="1">
      <c r="A15" s="1532" t="s">
        <v>1738</v>
      </c>
      <c r="B15" s="1533">
        <v>711</v>
      </c>
      <c r="C15" s="1533">
        <v>768</v>
      </c>
      <c r="D15" s="1441">
        <f t="shared" si="0"/>
        <v>8.0168776371307935</v>
      </c>
      <c r="E15" s="1534">
        <v>388839.02788199182</v>
      </c>
      <c r="F15" s="1533">
        <v>400972</v>
      </c>
      <c r="G15" s="1441">
        <f t="shared" si="1"/>
        <v>3.1203071831797713</v>
      </c>
      <c r="H15" s="1240"/>
    </row>
    <row r="16" spans="1:8" s="1257" customFormat="1">
      <c r="A16" s="1532" t="s">
        <v>1739</v>
      </c>
      <c r="B16" s="1533">
        <v>673</v>
      </c>
      <c r="C16" s="1533">
        <v>801</v>
      </c>
      <c r="D16" s="1441">
        <f t="shared" si="0"/>
        <v>19.019316493313521</v>
      </c>
      <c r="E16" s="1534">
        <v>516595.13257936639</v>
      </c>
      <c r="F16" s="1533">
        <v>585408</v>
      </c>
      <c r="G16" s="1441">
        <f t="shared" si="1"/>
        <v>13.320463759898393</v>
      </c>
      <c r="H16" s="1240"/>
    </row>
    <row r="17" spans="1:8" s="1257" customFormat="1">
      <c r="A17" s="1240" t="s">
        <v>1740</v>
      </c>
      <c r="B17" s="1533">
        <v>0</v>
      </c>
      <c r="C17" s="1533">
        <v>0</v>
      </c>
      <c r="D17" s="1441"/>
      <c r="E17" s="1534">
        <v>0</v>
      </c>
      <c r="F17" s="1533">
        <v>0</v>
      </c>
      <c r="G17" s="1441"/>
      <c r="H17" s="1240"/>
    </row>
    <row r="18" spans="1:8" s="1257" customFormat="1">
      <c r="A18" s="1240" t="s">
        <v>1741</v>
      </c>
      <c r="B18" s="1533">
        <v>0</v>
      </c>
      <c r="C18" s="1533">
        <v>0</v>
      </c>
      <c r="D18" s="1441"/>
      <c r="E18" s="1534">
        <v>0</v>
      </c>
      <c r="F18" s="1533">
        <v>0</v>
      </c>
      <c r="G18" s="1441"/>
      <c r="H18" s="1240"/>
    </row>
    <row r="19" spans="1:8" s="1257" customFormat="1">
      <c r="A19" s="1240" t="s">
        <v>1742</v>
      </c>
      <c r="B19" s="1533"/>
      <c r="C19" s="1533">
        <v>0</v>
      </c>
      <c r="D19" s="1441"/>
      <c r="E19" s="1534">
        <v>0</v>
      </c>
      <c r="F19" s="1533">
        <v>0</v>
      </c>
      <c r="G19" s="1441"/>
      <c r="H19" s="1240"/>
    </row>
    <row r="20" spans="1:8" s="1257" customFormat="1">
      <c r="A20" s="1532" t="s">
        <v>1743</v>
      </c>
      <c r="B20" s="1533">
        <v>21</v>
      </c>
      <c r="C20" s="1533">
        <v>26</v>
      </c>
      <c r="D20" s="1441">
        <f t="shared" si="0"/>
        <v>23.809523809523814</v>
      </c>
      <c r="E20" s="1534">
        <v>11507.02872093057</v>
      </c>
      <c r="F20" s="1533">
        <v>14199</v>
      </c>
      <c r="G20" s="1441">
        <f t="shared" si="1"/>
        <v>23.394147562810041</v>
      </c>
      <c r="H20" s="1240"/>
    </row>
    <row r="21" spans="1:8" s="1257" customFormat="1">
      <c r="A21" s="1532" t="s">
        <v>1744</v>
      </c>
      <c r="B21" s="1533">
        <v>1764</v>
      </c>
      <c r="C21" s="1533">
        <v>2052</v>
      </c>
      <c r="D21" s="1441">
        <f t="shared" si="0"/>
        <v>16.326530612244895</v>
      </c>
      <c r="E21" s="1534">
        <v>766977.77516773425</v>
      </c>
      <c r="F21" s="1533">
        <v>847775</v>
      </c>
      <c r="G21" s="1441">
        <f t="shared" si="1"/>
        <v>10.534493625267793</v>
      </c>
      <c r="H21" s="1240"/>
    </row>
    <row r="22" spans="1:8" s="1257" customFormat="1">
      <c r="A22" s="1532" t="s">
        <v>1745</v>
      </c>
      <c r="B22" s="1533">
        <v>402</v>
      </c>
      <c r="C22" s="1533">
        <v>484</v>
      </c>
      <c r="D22" s="1441">
        <f t="shared" si="0"/>
        <v>20.398009950248763</v>
      </c>
      <c r="E22" s="1534">
        <v>150651.67943069417</v>
      </c>
      <c r="F22" s="1533">
        <v>169827</v>
      </c>
      <c r="G22" s="1441">
        <f t="shared" si="1"/>
        <v>12.728248793354634</v>
      </c>
      <c r="H22" s="1240"/>
    </row>
    <row r="23" spans="1:8" s="1257" customFormat="1">
      <c r="A23" s="1532" t="s">
        <v>1746</v>
      </c>
      <c r="B23" s="1533">
        <v>0</v>
      </c>
      <c r="C23" s="1533">
        <v>0</v>
      </c>
      <c r="D23" s="1441"/>
      <c r="E23" s="1534">
        <v>0</v>
      </c>
      <c r="F23" s="1533">
        <v>0</v>
      </c>
      <c r="G23" s="1441"/>
      <c r="H23" s="1240"/>
    </row>
    <row r="24" spans="1:8" s="1257" customFormat="1">
      <c r="A24" s="1532" t="s">
        <v>1747</v>
      </c>
      <c r="B24" s="1533">
        <v>0</v>
      </c>
      <c r="C24" s="1533">
        <v>0</v>
      </c>
      <c r="D24" s="1441"/>
      <c r="E24" s="1534">
        <v>0</v>
      </c>
      <c r="F24" s="1533">
        <v>0</v>
      </c>
      <c r="G24" s="1441"/>
      <c r="H24" s="1240"/>
    </row>
    <row r="25" spans="1:8" s="1257" customFormat="1">
      <c r="A25" s="1532" t="s">
        <v>1748</v>
      </c>
      <c r="B25" s="1533">
        <v>0</v>
      </c>
      <c r="C25" s="1533">
        <v>0</v>
      </c>
      <c r="D25" s="1441"/>
      <c r="E25" s="1534">
        <v>0</v>
      </c>
      <c r="F25" s="1533">
        <v>0</v>
      </c>
      <c r="G25" s="1441"/>
      <c r="H25" s="1240"/>
    </row>
    <row r="26" spans="1:8" s="1257" customFormat="1">
      <c r="A26" s="1532" t="s">
        <v>1749</v>
      </c>
      <c r="B26" s="1533">
        <v>369</v>
      </c>
      <c r="C26" s="1533">
        <v>303</v>
      </c>
      <c r="D26" s="1441">
        <f t="shared" si="0"/>
        <v>-17.886178861788615</v>
      </c>
      <c r="E26" s="1534">
        <v>40108.917093397285</v>
      </c>
      <c r="F26" s="1533">
        <v>31933</v>
      </c>
      <c r="G26" s="1441">
        <f t="shared" si="1"/>
        <v>-20.384287799042077</v>
      </c>
      <c r="H26" s="1240"/>
    </row>
    <row r="27" spans="1:8" s="1257" customFormat="1">
      <c r="A27" s="1532" t="s">
        <v>1750</v>
      </c>
      <c r="B27" s="1533">
        <v>7183</v>
      </c>
      <c r="C27" s="1533">
        <v>7596</v>
      </c>
      <c r="D27" s="1441">
        <f t="shared" si="0"/>
        <v>5.7496867604065249</v>
      </c>
      <c r="E27" s="1534">
        <v>5025830.4322909927</v>
      </c>
      <c r="F27" s="1533">
        <v>5123452</v>
      </c>
      <c r="G27" s="1441">
        <f t="shared" si="1"/>
        <v>1.9423967645583184</v>
      </c>
      <c r="H27" s="1240"/>
    </row>
    <row r="28" spans="1:8" s="1257" customFormat="1">
      <c r="A28" s="1240" t="s">
        <v>1751</v>
      </c>
      <c r="B28" s="1533">
        <v>0</v>
      </c>
      <c r="C28" s="1533">
        <v>0</v>
      </c>
      <c r="D28" s="1441"/>
      <c r="E28" s="1534">
        <v>0</v>
      </c>
      <c r="F28" s="1533">
        <v>0</v>
      </c>
      <c r="G28" s="1441"/>
      <c r="H28" s="1240"/>
    </row>
    <row r="29" spans="1:8" s="1257" customFormat="1">
      <c r="A29" s="1532" t="s">
        <v>1752</v>
      </c>
      <c r="B29" s="1533">
        <v>464</v>
      </c>
      <c r="C29" s="1533">
        <v>517</v>
      </c>
      <c r="D29" s="1441">
        <f t="shared" si="0"/>
        <v>11.422413793103448</v>
      </c>
      <c r="E29" s="1534">
        <v>381032.2435688987</v>
      </c>
      <c r="F29" s="1533">
        <v>404691</v>
      </c>
      <c r="G29" s="1441">
        <f t="shared" si="1"/>
        <v>6.2091218867736719</v>
      </c>
      <c r="H29" s="1240"/>
    </row>
    <row r="30" spans="1:8" s="1257" customFormat="1">
      <c r="A30" s="1532" t="s">
        <v>1753</v>
      </c>
      <c r="B30" s="1533">
        <v>0</v>
      </c>
      <c r="C30" s="1533">
        <v>0</v>
      </c>
      <c r="D30" s="1441"/>
      <c r="E30" s="1534">
        <v>0</v>
      </c>
      <c r="F30" s="1533">
        <v>0</v>
      </c>
      <c r="G30" s="1441"/>
      <c r="H30" s="1240"/>
    </row>
    <row r="31" spans="1:8" s="1257" customFormat="1">
      <c r="A31" s="1240" t="s">
        <v>1754</v>
      </c>
      <c r="B31" s="1533">
        <v>0</v>
      </c>
      <c r="C31" s="1533">
        <v>0</v>
      </c>
      <c r="D31" s="1441"/>
      <c r="E31" s="1534">
        <v>0</v>
      </c>
      <c r="F31" s="1533">
        <v>0</v>
      </c>
      <c r="G31" s="1441"/>
      <c r="H31" s="1240"/>
    </row>
    <row r="32" spans="1:8" s="1257" customFormat="1">
      <c r="A32" s="1240" t="s">
        <v>1755</v>
      </c>
      <c r="B32" s="1533">
        <v>0</v>
      </c>
      <c r="C32" s="1533">
        <v>0</v>
      </c>
      <c r="D32" s="1441"/>
      <c r="E32" s="1534">
        <v>0</v>
      </c>
      <c r="F32" s="1533">
        <v>0</v>
      </c>
      <c r="G32" s="1441"/>
      <c r="H32" s="1240"/>
    </row>
    <row r="33" spans="1:8" s="1257" customFormat="1">
      <c r="A33" s="1532" t="s">
        <v>1756</v>
      </c>
      <c r="B33" s="1533">
        <v>278</v>
      </c>
      <c r="C33" s="1533">
        <v>378</v>
      </c>
      <c r="D33" s="1441">
        <f t="shared" si="0"/>
        <v>35.97122302158273</v>
      </c>
      <c r="E33" s="1534">
        <v>395691.13041599025</v>
      </c>
      <c r="F33" s="1533">
        <v>523428</v>
      </c>
      <c r="G33" s="1441">
        <f t="shared" si="1"/>
        <v>32.28196433155324</v>
      </c>
      <c r="H33" s="1240"/>
    </row>
    <row r="34" spans="1:8" s="1257" customFormat="1">
      <c r="A34" s="1532" t="s">
        <v>1757</v>
      </c>
      <c r="B34" s="1533">
        <v>45</v>
      </c>
      <c r="C34" s="1533">
        <v>63</v>
      </c>
      <c r="D34" s="1441">
        <f t="shared" si="0"/>
        <v>39.999999999999993</v>
      </c>
      <c r="E34" s="1534">
        <v>18022.621023593798</v>
      </c>
      <c r="F34" s="1533">
        <v>23395</v>
      </c>
      <c r="G34" s="1441">
        <f t="shared" si="1"/>
        <v>29.809088086428194</v>
      </c>
      <c r="H34" s="1240"/>
    </row>
    <row r="35" spans="1:8" s="1257" customFormat="1">
      <c r="A35" s="1532" t="s">
        <v>1758</v>
      </c>
      <c r="B35" s="1533">
        <v>102</v>
      </c>
      <c r="C35" s="1533">
        <v>136</v>
      </c>
      <c r="D35" s="1441">
        <f t="shared" si="0"/>
        <v>33.333333333333329</v>
      </c>
      <c r="E35" s="1534">
        <v>61092.76231758418</v>
      </c>
      <c r="F35" s="1533">
        <v>79394</v>
      </c>
      <c r="G35" s="1441">
        <f t="shared" si="1"/>
        <v>29.956474364800844</v>
      </c>
      <c r="H35" s="1240"/>
    </row>
    <row r="36" spans="1:8" s="1257" customFormat="1">
      <c r="A36" s="1532" t="s">
        <v>1759</v>
      </c>
      <c r="B36" s="1533">
        <v>141</v>
      </c>
      <c r="C36" s="1533">
        <v>125</v>
      </c>
      <c r="D36" s="1441">
        <f t="shared" si="0"/>
        <v>-11.34751773049646</v>
      </c>
      <c r="E36" s="1534">
        <v>47300.574734727474</v>
      </c>
      <c r="F36" s="1533">
        <v>40531</v>
      </c>
      <c r="G36" s="1441">
        <f t="shared" si="1"/>
        <v>-14.311823424330061</v>
      </c>
      <c r="H36" s="1240"/>
    </row>
    <row r="37" spans="1:8" s="1257" customFormat="1">
      <c r="A37" s="1535" t="s">
        <v>1760</v>
      </c>
      <c r="B37" s="1533">
        <v>531</v>
      </c>
      <c r="C37" s="1533">
        <v>759</v>
      </c>
      <c r="D37" s="1441">
        <f t="shared" si="0"/>
        <v>42.937853107344637</v>
      </c>
      <c r="E37" s="1534">
        <v>174950.61282264101</v>
      </c>
      <c r="F37" s="1533">
        <v>241355</v>
      </c>
      <c r="G37" s="1441">
        <f t="shared" si="1"/>
        <v>37.956075778184051</v>
      </c>
      <c r="H37" s="1240"/>
    </row>
    <row r="38" spans="1:8" s="1257" customFormat="1">
      <c r="A38" s="1535" t="s">
        <v>1761</v>
      </c>
      <c r="B38" s="1536">
        <v>0</v>
      </c>
      <c r="C38" s="1533">
        <v>0</v>
      </c>
      <c r="D38" s="1441"/>
      <c r="E38" s="1534">
        <v>0</v>
      </c>
      <c r="F38" s="1533">
        <v>0</v>
      </c>
      <c r="G38" s="1441"/>
      <c r="H38" s="1304"/>
    </row>
    <row r="39" spans="1:8" s="1257" customFormat="1" ht="4.5" customHeight="1">
      <c r="A39" s="1535"/>
      <c r="B39" s="1536"/>
      <c r="C39" s="1533"/>
      <c r="D39" s="1441"/>
      <c r="E39" s="1533"/>
      <c r="F39" s="1533"/>
      <c r="G39" s="1441"/>
      <c r="H39" s="1304"/>
    </row>
    <row r="40" spans="1:8">
      <c r="A40" s="1537" t="s">
        <v>547</v>
      </c>
      <c r="B40" s="1538">
        <f>SUM(B11:B38)</f>
        <v>77796</v>
      </c>
      <c r="C40" s="1538">
        <f>SUM(C11:C38)</f>
        <v>78504</v>
      </c>
      <c r="D40" s="1539">
        <f t="shared" si="0"/>
        <v>0.91007249730064022</v>
      </c>
      <c r="E40" s="1538">
        <f>SUM(E11:E38)</f>
        <v>66980587.474960521</v>
      </c>
      <c r="F40" s="1538">
        <f>SUM(F11:F38)</f>
        <v>65298434</v>
      </c>
      <c r="G40" s="1539">
        <f t="shared" si="1"/>
        <v>-2.5114044805733649</v>
      </c>
      <c r="H40" s="1531"/>
    </row>
    <row r="41" spans="1:8">
      <c r="A41" s="1531"/>
      <c r="B41" s="1531"/>
      <c r="C41" s="1531"/>
      <c r="D41" s="1531"/>
      <c r="E41" s="1531"/>
      <c r="F41" s="1531"/>
      <c r="G41" s="1540"/>
      <c r="H41" s="1541"/>
    </row>
    <row r="42" spans="1:8">
      <c r="A42" s="1542" t="s">
        <v>796</v>
      </c>
      <c r="B42" s="1240"/>
      <c r="C42" s="1304"/>
      <c r="D42" s="1304"/>
      <c r="E42" s="1543"/>
      <c r="F42" s="1544"/>
      <c r="G42" s="1544"/>
      <c r="H42" s="1543"/>
    </row>
    <row r="43" spans="1:8">
      <c r="A43" s="1545" t="s">
        <v>2439</v>
      </c>
      <c r="B43" s="1526"/>
      <c r="C43" s="1531"/>
      <c r="D43" s="1531"/>
      <c r="E43" s="1531"/>
      <c r="F43" s="1531"/>
      <c r="G43" s="1531"/>
      <c r="H43" s="1531"/>
    </row>
    <row r="44" spans="1:8">
      <c r="A44" s="1526"/>
      <c r="B44" s="1526"/>
      <c r="C44" s="1526"/>
      <c r="D44" s="1531"/>
      <c r="E44" s="1531"/>
      <c r="F44" s="1531"/>
      <c r="G44" s="1531"/>
      <c r="H44" s="1531"/>
    </row>
    <row r="45" spans="1:8">
      <c r="A45" s="1526"/>
      <c r="B45" s="1526"/>
      <c r="C45" s="1526"/>
      <c r="D45" s="1526"/>
      <c r="E45" s="1526"/>
      <c r="F45" s="1526"/>
      <c r="G45" s="1526"/>
      <c r="H45" s="1526"/>
    </row>
  </sheetData>
  <mergeCells count="7">
    <mergeCell ref="B7:D7"/>
    <mergeCell ref="E7:G7"/>
    <mergeCell ref="A1:G1"/>
    <mergeCell ref="A2:G2"/>
    <mergeCell ref="A3:G3"/>
    <mergeCell ref="A4:G4"/>
    <mergeCell ref="A5:G5"/>
  </mergeCells>
  <phoneticPr fontId="74" type="noConversion"/>
  <hyperlinks>
    <hyperlink ref="A1:G1" location="'Sección D-MLE'!B4" display="Tabla D03a"/>
  </hyperlinks>
  <pageMargins left="1.56" right="0.70866141732283472" top="1.21" bottom="0.74803149606299213" header="0.31496062992125984" footer="0.31496062992125984"/>
  <pageSetup paperSize="144" scale="85" orientation="landscape" horizontalDpi="300" verticalDpi="300" r:id="rId1"/>
</worksheet>
</file>

<file path=xl/worksheets/sheet29.xml><?xml version="1.0" encoding="utf-8"?>
<worksheet xmlns="http://schemas.openxmlformats.org/spreadsheetml/2006/main" xmlns:r="http://schemas.openxmlformats.org/officeDocument/2006/relationships">
  <sheetPr>
    <tabColor rgb="FF008080"/>
  </sheetPr>
  <dimension ref="A1:H43"/>
  <sheetViews>
    <sheetView topLeftCell="A19" workbookViewId="0">
      <selection activeCell="A44" sqref="A44"/>
    </sheetView>
  </sheetViews>
  <sheetFormatPr baseColWidth="10" defaultColWidth="11.42578125" defaultRowHeight="12.75"/>
  <cols>
    <col min="1" max="1" width="56.5703125" style="7" customWidth="1"/>
    <col min="2" max="2" width="10.42578125" style="7" customWidth="1"/>
    <col min="3" max="3" width="10.85546875" style="7" customWidth="1"/>
    <col min="4" max="4" width="6" style="7" bestFit="1" customWidth="1"/>
    <col min="5" max="5" width="12.5703125" style="7" customWidth="1"/>
    <col min="6" max="6" width="11.7109375" style="7" customWidth="1"/>
    <col min="7" max="7" width="7.42578125" style="7" bestFit="1" customWidth="1"/>
    <col min="8" max="16384" width="11.42578125" style="7"/>
  </cols>
  <sheetData>
    <row r="1" spans="1:8" ht="14.25">
      <c r="A1" s="2099" t="s">
        <v>2303</v>
      </c>
      <c r="B1" s="2099"/>
      <c r="C1" s="2099"/>
      <c r="D1" s="2099"/>
      <c r="E1" s="2099"/>
      <c r="F1" s="2099"/>
      <c r="G1" s="2099"/>
      <c r="H1" s="6"/>
    </row>
    <row r="2" spans="1:8" s="91" customFormat="1">
      <c r="A2" s="2111" t="s">
        <v>1730</v>
      </c>
      <c r="B2" s="2111"/>
      <c r="C2" s="2111"/>
      <c r="D2" s="2111"/>
      <c r="E2" s="2111"/>
      <c r="F2" s="2111"/>
      <c r="G2" s="2111"/>
      <c r="H2" s="89"/>
    </row>
    <row r="3" spans="1:8">
      <c r="A3" s="2042" t="s">
        <v>1762</v>
      </c>
      <c r="B3" s="2042"/>
      <c r="C3" s="2042"/>
      <c r="D3" s="2042"/>
      <c r="E3" s="2042"/>
      <c r="F3" s="2042"/>
      <c r="G3" s="2042"/>
      <c r="H3" s="6"/>
    </row>
    <row r="4" spans="1:8" s="91" customFormat="1">
      <c r="A4" s="2111" t="s">
        <v>549</v>
      </c>
      <c r="B4" s="2111"/>
      <c r="C4" s="2111"/>
      <c r="D4" s="2111"/>
      <c r="E4" s="2111"/>
      <c r="F4" s="2111"/>
      <c r="G4" s="2111"/>
      <c r="H4" s="89"/>
    </row>
    <row r="5" spans="1:8" s="735" customFormat="1">
      <c r="A5" s="2051" t="s">
        <v>1731</v>
      </c>
      <c r="B5" s="2051"/>
      <c r="C5" s="2051"/>
      <c r="D5" s="2051"/>
      <c r="E5" s="2051"/>
      <c r="F5" s="2051"/>
      <c r="G5" s="2051"/>
      <c r="H5" s="1064"/>
    </row>
    <row r="6" spans="1:8" ht="13.5" thickBot="1">
      <c r="A6" s="59"/>
      <c r="B6" s="59"/>
      <c r="C6" s="59"/>
      <c r="D6" s="59"/>
      <c r="E6" s="16"/>
      <c r="F6" s="16"/>
      <c r="G6" s="16"/>
      <c r="H6" s="6"/>
    </row>
    <row r="7" spans="1:8" s="91" customFormat="1">
      <c r="A7" s="1546"/>
      <c r="B7" s="2119" t="s">
        <v>804</v>
      </c>
      <c r="C7" s="2119"/>
      <c r="D7" s="2119"/>
      <c r="E7" s="2128" t="s">
        <v>1732</v>
      </c>
      <c r="F7" s="2119"/>
      <c r="G7" s="2119"/>
      <c r="H7" s="89"/>
    </row>
    <row r="8" spans="1:8">
      <c r="A8" s="15" t="s">
        <v>1763</v>
      </c>
      <c r="B8" s="10">
        <v>2009</v>
      </c>
      <c r="C8" s="10">
        <v>2010</v>
      </c>
      <c r="D8" s="1" t="s">
        <v>371</v>
      </c>
      <c r="E8" s="10">
        <v>2009</v>
      </c>
      <c r="F8" s="10">
        <v>2010</v>
      </c>
      <c r="G8" s="1" t="s">
        <v>371</v>
      </c>
      <c r="H8" s="6"/>
    </row>
    <row r="9" spans="1:8">
      <c r="A9" s="1547"/>
      <c r="B9" s="747" t="s">
        <v>625</v>
      </c>
      <c r="C9" s="283" t="s">
        <v>625</v>
      </c>
      <c r="D9" s="709" t="s">
        <v>1430</v>
      </c>
      <c r="E9" s="746" t="s">
        <v>329</v>
      </c>
      <c r="F9" s="746" t="s">
        <v>329</v>
      </c>
      <c r="G9" s="10" t="s">
        <v>1430</v>
      </c>
      <c r="H9" s="6"/>
    </row>
    <row r="10" spans="1:8" s="1257" customFormat="1" ht="3" customHeight="1">
      <c r="A10" s="385"/>
      <c r="B10" s="385"/>
      <c r="C10" s="385"/>
      <c r="D10" s="1067"/>
      <c r="E10" s="109"/>
      <c r="F10" s="387"/>
      <c r="G10" s="1067"/>
      <c r="H10" s="1240"/>
    </row>
    <row r="11" spans="1:8" s="91" customFormat="1">
      <c r="A11" s="1532" t="s">
        <v>1734</v>
      </c>
      <c r="B11" s="97">
        <v>0</v>
      </c>
      <c r="C11" s="97">
        <v>0</v>
      </c>
      <c r="D11" s="386"/>
      <c r="E11" s="1548">
        <v>0</v>
      </c>
      <c r="F11" s="1548">
        <v>0</v>
      </c>
      <c r="H11" s="89"/>
    </row>
    <row r="12" spans="1:8" s="91" customFormat="1">
      <c r="A12" s="1549" t="s">
        <v>1735</v>
      </c>
      <c r="B12" s="97">
        <v>1423</v>
      </c>
      <c r="C12" s="97">
        <v>1643</v>
      </c>
      <c r="D12" s="222">
        <f>100*(C12/B12-1)</f>
        <v>15.460295151089243</v>
      </c>
      <c r="E12" s="1548">
        <v>1537045.3547117591</v>
      </c>
      <c r="F12" s="1548">
        <v>1850074</v>
      </c>
      <c r="G12" s="1550">
        <f>100*(F12/E12-1)</f>
        <v>20.365608882565667</v>
      </c>
      <c r="H12" s="89"/>
    </row>
    <row r="13" spans="1:8" s="91" customFormat="1">
      <c r="A13" s="1549" t="s">
        <v>1736</v>
      </c>
      <c r="B13" s="97">
        <v>104</v>
      </c>
      <c r="C13" s="97">
        <v>91</v>
      </c>
      <c r="D13" s="222">
        <f t="shared" ref="D13:D40" si="0">100*(C13/B13-1)</f>
        <v>-12.5</v>
      </c>
      <c r="E13" s="1548">
        <v>71833.848366884689</v>
      </c>
      <c r="F13" s="1548">
        <v>67079</v>
      </c>
      <c r="G13" s="1550">
        <f t="shared" ref="G13:G40" si="1">100*(F13/E13-1)</f>
        <v>-6.6192310101496172</v>
      </c>
      <c r="H13" s="89"/>
    </row>
    <row r="14" spans="1:8" s="91" customFormat="1">
      <c r="A14" s="1549" t="s">
        <v>1737</v>
      </c>
      <c r="B14" s="97">
        <v>13</v>
      </c>
      <c r="C14" s="97">
        <v>13</v>
      </c>
      <c r="D14" s="222">
        <f t="shared" si="0"/>
        <v>0</v>
      </c>
      <c r="E14" s="1548">
        <v>11335.513736332876</v>
      </c>
      <c r="F14" s="1548">
        <v>12222</v>
      </c>
      <c r="G14" s="1550">
        <f t="shared" si="1"/>
        <v>7.820433059206966</v>
      </c>
      <c r="H14" s="89"/>
    </row>
    <row r="15" spans="1:8" s="91" customFormat="1">
      <c r="A15" s="1549" t="s">
        <v>1738</v>
      </c>
      <c r="B15" s="97">
        <v>1353</v>
      </c>
      <c r="C15" s="97">
        <v>1606</v>
      </c>
      <c r="D15" s="222">
        <f t="shared" si="0"/>
        <v>18.699186991869922</v>
      </c>
      <c r="E15" s="1548">
        <v>681283.03817464632</v>
      </c>
      <c r="F15" s="1548">
        <v>842896</v>
      </c>
      <c r="G15" s="1550">
        <f t="shared" si="1"/>
        <v>23.721853146140461</v>
      </c>
      <c r="H15" s="89"/>
    </row>
    <row r="16" spans="1:8" s="91" customFormat="1">
      <c r="A16" s="1549" t="s">
        <v>1739</v>
      </c>
      <c r="B16" s="97">
        <v>1512</v>
      </c>
      <c r="C16" s="97">
        <v>1590</v>
      </c>
      <c r="D16" s="222">
        <f t="shared" si="0"/>
        <v>5.1587301587301626</v>
      </c>
      <c r="E16" s="1548">
        <v>1069657.2533916726</v>
      </c>
      <c r="F16" s="1548">
        <v>1175552</v>
      </c>
      <c r="G16" s="1550">
        <f t="shared" si="1"/>
        <v>9.8998764578612342</v>
      </c>
      <c r="H16" s="89"/>
    </row>
    <row r="17" spans="1:8" s="91" customFormat="1">
      <c r="A17" s="14" t="s">
        <v>1740</v>
      </c>
      <c r="B17" s="97">
        <v>1</v>
      </c>
      <c r="C17" s="97">
        <v>0</v>
      </c>
      <c r="D17" s="222">
        <f t="shared" si="0"/>
        <v>-100</v>
      </c>
      <c r="E17" s="1548">
        <v>1303.3406541864483</v>
      </c>
      <c r="F17" s="1548">
        <v>0</v>
      </c>
      <c r="G17" s="1550">
        <f t="shared" si="1"/>
        <v>-100</v>
      </c>
      <c r="H17" s="89"/>
    </row>
    <row r="18" spans="1:8" s="91" customFormat="1">
      <c r="A18" s="14" t="s">
        <v>1741</v>
      </c>
      <c r="B18" s="97">
        <v>0</v>
      </c>
      <c r="C18" s="97">
        <v>0</v>
      </c>
      <c r="D18" s="222"/>
      <c r="E18" s="1548">
        <v>0</v>
      </c>
      <c r="F18" s="1548">
        <v>0</v>
      </c>
      <c r="G18" s="1550"/>
      <c r="H18" s="89"/>
    </row>
    <row r="19" spans="1:8" s="91" customFormat="1">
      <c r="A19" s="14" t="s">
        <v>1742</v>
      </c>
      <c r="B19" s="97">
        <v>0</v>
      </c>
      <c r="C19" s="97">
        <v>0</v>
      </c>
      <c r="D19" s="222"/>
      <c r="E19" s="1548">
        <v>0</v>
      </c>
      <c r="F19" s="1548">
        <v>0</v>
      </c>
      <c r="G19" s="1550"/>
      <c r="H19" s="89"/>
    </row>
    <row r="20" spans="1:8" s="91" customFormat="1">
      <c r="A20" s="1549" t="s">
        <v>1743</v>
      </c>
      <c r="B20" s="97">
        <v>0</v>
      </c>
      <c r="C20" s="97">
        <v>0</v>
      </c>
      <c r="D20" s="222"/>
      <c r="E20" s="1548">
        <v>0</v>
      </c>
      <c r="F20" s="1548">
        <v>0</v>
      </c>
      <c r="G20" s="1550"/>
      <c r="H20" s="89"/>
    </row>
    <row r="21" spans="1:8" s="91" customFormat="1">
      <c r="A21" s="1549" t="s">
        <v>1744</v>
      </c>
      <c r="B21" s="97">
        <v>2395</v>
      </c>
      <c r="C21" s="97">
        <v>2429</v>
      </c>
      <c r="D21" s="222">
        <f t="shared" si="0"/>
        <v>1.4196242171190088</v>
      </c>
      <c r="E21" s="1548">
        <v>960924.15755451319</v>
      </c>
      <c r="F21" s="1548">
        <v>1021662</v>
      </c>
      <c r="G21" s="1550">
        <f t="shared" si="1"/>
        <v>6.3207738059224639</v>
      </c>
      <c r="H21" s="89"/>
    </row>
    <row r="22" spans="1:8" s="91" customFormat="1">
      <c r="A22" s="1549" t="s">
        <v>1745</v>
      </c>
      <c r="B22" s="97">
        <v>665</v>
      </c>
      <c r="C22" s="97">
        <v>638</v>
      </c>
      <c r="D22" s="222">
        <f t="shared" si="0"/>
        <v>-4.0601503759398527</v>
      </c>
      <c r="E22" s="1548">
        <v>229292.61348584716</v>
      </c>
      <c r="F22" s="1548">
        <v>221462</v>
      </c>
      <c r="G22" s="1550">
        <f t="shared" si="1"/>
        <v>-3.4151180741504805</v>
      </c>
      <c r="H22" s="89"/>
    </row>
    <row r="23" spans="1:8" s="91" customFormat="1">
      <c r="A23" s="1549" t="s">
        <v>1746</v>
      </c>
      <c r="B23" s="97">
        <v>1606</v>
      </c>
      <c r="C23" s="97">
        <v>1593</v>
      </c>
      <c r="D23" s="222">
        <f t="shared" si="0"/>
        <v>-0.80946450809464832</v>
      </c>
      <c r="E23" s="1548">
        <v>1345804.2026908605</v>
      </c>
      <c r="F23" s="1548">
        <v>1387209</v>
      </c>
      <c r="G23" s="1550">
        <f t="shared" si="1"/>
        <v>3.0765840399630928</v>
      </c>
      <c r="H23" s="89"/>
    </row>
    <row r="24" spans="1:8" s="91" customFormat="1">
      <c r="A24" s="1549" t="s">
        <v>1747</v>
      </c>
      <c r="B24" s="97">
        <v>1894</v>
      </c>
      <c r="C24" s="97">
        <v>2218</v>
      </c>
      <c r="D24" s="222">
        <f t="shared" si="0"/>
        <v>17.10665258711721</v>
      </c>
      <c r="E24" s="1548">
        <v>633726.82552652177</v>
      </c>
      <c r="F24" s="1548">
        <v>782561</v>
      </c>
      <c r="G24" s="1550">
        <f t="shared" si="1"/>
        <v>23.485541163548152</v>
      </c>
      <c r="H24" s="89"/>
    </row>
    <row r="25" spans="1:8" s="91" customFormat="1">
      <c r="A25" s="1549" t="s">
        <v>1748</v>
      </c>
      <c r="B25" s="97">
        <v>222</v>
      </c>
      <c r="C25" s="97">
        <v>306</v>
      </c>
      <c r="D25" s="222">
        <f t="shared" si="0"/>
        <v>37.837837837837832</v>
      </c>
      <c r="E25" s="1548">
        <v>124440.12569765068</v>
      </c>
      <c r="F25" s="1548">
        <v>178971</v>
      </c>
      <c r="G25" s="1550">
        <f t="shared" si="1"/>
        <v>43.820973336881487</v>
      </c>
      <c r="H25" s="89"/>
    </row>
    <row r="26" spans="1:8" s="91" customFormat="1">
      <c r="A26" s="1549" t="s">
        <v>1749</v>
      </c>
      <c r="B26" s="97">
        <v>346</v>
      </c>
      <c r="C26" s="97">
        <v>295</v>
      </c>
      <c r="D26" s="222">
        <f t="shared" si="0"/>
        <v>-14.739884393063585</v>
      </c>
      <c r="E26" s="1548">
        <v>34722.617864139203</v>
      </c>
      <c r="F26" s="1548">
        <v>31268</v>
      </c>
      <c r="G26" s="1550">
        <f t="shared" si="1"/>
        <v>-9.9491860828473389</v>
      </c>
      <c r="H26" s="89"/>
    </row>
    <row r="27" spans="1:8" s="91" customFormat="1">
      <c r="A27" s="1549" t="s">
        <v>1750</v>
      </c>
      <c r="B27" s="97">
        <v>3559</v>
      </c>
      <c r="C27" s="97">
        <v>3950</v>
      </c>
      <c r="D27" s="222">
        <f t="shared" si="0"/>
        <v>10.986232087665071</v>
      </c>
      <c r="E27" s="1548">
        <v>2292941.3489517109</v>
      </c>
      <c r="F27" s="1548">
        <v>2694848</v>
      </c>
      <c r="G27" s="1550">
        <f t="shared" si="1"/>
        <v>17.527995263901254</v>
      </c>
      <c r="H27" s="89"/>
    </row>
    <row r="28" spans="1:8" s="91" customFormat="1">
      <c r="A28" s="14" t="s">
        <v>1751</v>
      </c>
      <c r="B28" s="97">
        <v>0</v>
      </c>
      <c r="C28" s="97">
        <v>0</v>
      </c>
      <c r="D28" s="222"/>
      <c r="E28" s="1548">
        <v>0</v>
      </c>
      <c r="F28" s="1548">
        <v>0</v>
      </c>
      <c r="G28" s="1550"/>
      <c r="H28" s="89"/>
    </row>
    <row r="29" spans="1:8" s="91" customFormat="1">
      <c r="A29" s="1549" t="s">
        <v>1752</v>
      </c>
      <c r="B29" s="97">
        <v>0</v>
      </c>
      <c r="C29" s="97">
        <v>0</v>
      </c>
      <c r="D29" s="222"/>
      <c r="E29" s="1548">
        <v>0</v>
      </c>
      <c r="F29" s="1548">
        <v>0</v>
      </c>
      <c r="G29" s="1550"/>
      <c r="H29" s="89"/>
    </row>
    <row r="30" spans="1:8" s="91" customFormat="1">
      <c r="A30" s="1549" t="s">
        <v>1753</v>
      </c>
      <c r="B30" s="97">
        <v>1</v>
      </c>
      <c r="C30" s="97">
        <v>1</v>
      </c>
      <c r="D30" s="222">
        <f t="shared" si="0"/>
        <v>0</v>
      </c>
      <c r="E30" s="1548">
        <v>2547.853481180045</v>
      </c>
      <c r="F30" s="1548">
        <v>2707</v>
      </c>
      <c r="G30" s="1550">
        <f t="shared" si="1"/>
        <v>6.2462979129492835</v>
      </c>
      <c r="H30" s="89"/>
    </row>
    <row r="31" spans="1:8" s="91" customFormat="1">
      <c r="A31" s="14" t="s">
        <v>1754</v>
      </c>
      <c r="B31" s="97">
        <v>0</v>
      </c>
      <c r="C31" s="97">
        <v>0</v>
      </c>
      <c r="D31" s="222"/>
      <c r="E31" s="1548">
        <v>0</v>
      </c>
      <c r="F31" s="1548">
        <v>0</v>
      </c>
      <c r="G31" s="1550"/>
      <c r="H31" s="89"/>
    </row>
    <row r="32" spans="1:8" s="91" customFormat="1">
      <c r="A32" s="14" t="s">
        <v>1764</v>
      </c>
      <c r="B32" s="97">
        <v>0</v>
      </c>
      <c r="C32" s="97">
        <v>0</v>
      </c>
      <c r="D32" s="222"/>
      <c r="E32" s="1548">
        <v>0</v>
      </c>
      <c r="F32" s="1548">
        <v>0</v>
      </c>
      <c r="G32" s="1550"/>
      <c r="H32" s="89"/>
    </row>
    <row r="33" spans="1:8" s="91" customFormat="1">
      <c r="A33" s="1551" t="s">
        <v>1756</v>
      </c>
      <c r="B33" s="97">
        <v>282</v>
      </c>
      <c r="C33" s="97">
        <v>370</v>
      </c>
      <c r="D33" s="222">
        <f t="shared" si="0"/>
        <v>31.205673758865249</v>
      </c>
      <c r="E33" s="1548">
        <v>370281.61553657654</v>
      </c>
      <c r="F33" s="1548">
        <v>509553</v>
      </c>
      <c r="G33" s="1550">
        <f t="shared" si="1"/>
        <v>37.612287140317434</v>
      </c>
      <c r="H33" s="89"/>
    </row>
    <row r="34" spans="1:8" s="91" customFormat="1">
      <c r="A34" s="1551" t="s">
        <v>1757</v>
      </c>
      <c r="B34" s="97">
        <v>67</v>
      </c>
      <c r="C34" s="97">
        <v>87</v>
      </c>
      <c r="D34" s="222">
        <f t="shared" si="0"/>
        <v>29.850746268656714</v>
      </c>
      <c r="E34" s="1548">
        <v>24619.445680208293</v>
      </c>
      <c r="F34" s="1548">
        <v>32467</v>
      </c>
      <c r="G34" s="1550">
        <f t="shared" si="1"/>
        <v>31.875430591438537</v>
      </c>
      <c r="H34" s="89"/>
    </row>
    <row r="35" spans="1:8" s="91" customFormat="1">
      <c r="A35" s="1551" t="s">
        <v>1758</v>
      </c>
      <c r="B35" s="97">
        <v>105</v>
      </c>
      <c r="C35" s="97">
        <v>132</v>
      </c>
      <c r="D35" s="222">
        <f t="shared" si="0"/>
        <v>25.714285714285712</v>
      </c>
      <c r="E35" s="1548">
        <v>57889.624776413642</v>
      </c>
      <c r="F35" s="1548">
        <v>76286</v>
      </c>
      <c r="G35" s="1550">
        <f t="shared" si="1"/>
        <v>31.778363212127282</v>
      </c>
      <c r="H35" s="89"/>
    </row>
    <row r="36" spans="1:8" s="91" customFormat="1">
      <c r="A36" s="1551" t="s">
        <v>1759</v>
      </c>
      <c r="B36" s="97">
        <v>107</v>
      </c>
      <c r="C36" s="97">
        <v>156</v>
      </c>
      <c r="D36" s="222">
        <f t="shared" si="0"/>
        <v>45.794392523364479</v>
      </c>
      <c r="E36" s="1548">
        <v>32985.16841618481</v>
      </c>
      <c r="F36" s="1548">
        <v>50443</v>
      </c>
      <c r="G36" s="1550">
        <f t="shared" si="1"/>
        <v>52.9263072528354</v>
      </c>
      <c r="H36" s="89"/>
    </row>
    <row r="37" spans="1:8" s="91" customFormat="1">
      <c r="A37" s="1551" t="s">
        <v>1760</v>
      </c>
      <c r="B37" s="97">
        <v>143</v>
      </c>
      <c r="C37" s="97">
        <v>224</v>
      </c>
      <c r="D37" s="222">
        <f t="shared" si="0"/>
        <v>56.643356643356647</v>
      </c>
      <c r="E37" s="1548">
        <v>43377.408371666796</v>
      </c>
      <c r="F37" s="1548">
        <v>71222</v>
      </c>
      <c r="G37" s="1550">
        <f t="shared" si="1"/>
        <v>64.191459733497354</v>
      </c>
      <c r="H37" s="89"/>
    </row>
    <row r="38" spans="1:8" s="91" customFormat="1">
      <c r="A38" s="1551" t="s">
        <v>1765</v>
      </c>
      <c r="B38" s="97">
        <v>258</v>
      </c>
      <c r="C38" s="97">
        <v>288</v>
      </c>
      <c r="D38" s="222">
        <f t="shared" si="0"/>
        <v>11.627906976744185</v>
      </c>
      <c r="E38" s="1548">
        <v>67063.72299985055</v>
      </c>
      <c r="F38" s="1548">
        <v>79881</v>
      </c>
      <c r="G38" s="1550">
        <f t="shared" si="1"/>
        <v>19.112086873223568</v>
      </c>
      <c r="H38" s="89"/>
    </row>
    <row r="39" spans="1:8" ht="3" customHeight="1">
      <c r="A39" s="1551"/>
      <c r="B39" s="1552"/>
      <c r="C39" s="1552"/>
      <c r="D39" s="1550"/>
      <c r="E39" s="97"/>
      <c r="F39" s="97"/>
      <c r="G39" s="222"/>
      <c r="H39" s="37"/>
    </row>
    <row r="40" spans="1:8">
      <c r="A40" s="1302" t="s">
        <v>547</v>
      </c>
      <c r="B40" s="1523">
        <f>SUM(B11:B39)</f>
        <v>16056</v>
      </c>
      <c r="C40" s="1523">
        <f>SUM(C11:C39)</f>
        <v>17630</v>
      </c>
      <c r="D40" s="1553">
        <f t="shared" si="0"/>
        <v>9.8031888390632815</v>
      </c>
      <c r="E40" s="101">
        <f>SUM(E11:E39)</f>
        <v>9593075.080068808</v>
      </c>
      <c r="F40" s="101">
        <f>SUM(F11:F39)</f>
        <v>11088363</v>
      </c>
      <c r="G40" s="495">
        <f t="shared" si="1"/>
        <v>15.587159565110653</v>
      </c>
    </row>
    <row r="41" spans="1:8">
      <c r="A41" s="32"/>
      <c r="B41" s="32"/>
      <c r="C41" s="32"/>
      <c r="D41" s="32"/>
      <c r="E41" s="32"/>
      <c r="F41" s="32"/>
      <c r="G41" s="32"/>
    </row>
    <row r="42" spans="1:8" s="735" customFormat="1">
      <c r="A42" s="88" t="s">
        <v>796</v>
      </c>
    </row>
    <row r="43" spans="1:8">
      <c r="A43" s="248" t="s">
        <v>2439</v>
      </c>
    </row>
  </sheetData>
  <mergeCells count="7">
    <mergeCell ref="B7:D7"/>
    <mergeCell ref="E7:G7"/>
    <mergeCell ref="A1:G1"/>
    <mergeCell ref="A2:G2"/>
    <mergeCell ref="A3:G3"/>
    <mergeCell ref="A4:G4"/>
    <mergeCell ref="A5:G5"/>
  </mergeCells>
  <phoneticPr fontId="74" type="noConversion"/>
  <hyperlinks>
    <hyperlink ref="A1:G1" location="'Sección D-MLE'!B4" display="Tabla D03b"/>
  </hyperlinks>
  <pageMargins left="1.5748031496062993" right="0.70866141732283472" top="1.2598425196850394" bottom="0.74803149606299213" header="0.31496062992125984" footer="0.31496062992125984"/>
  <pageSetup paperSize="144" scale="85" orientation="landscape" horizontalDpi="300" verticalDpi="300" r:id="rId1"/>
</worksheet>
</file>

<file path=xl/worksheets/sheet3.xml><?xml version="1.0" encoding="utf-8"?>
<worksheet xmlns="http://schemas.openxmlformats.org/spreadsheetml/2006/main" xmlns:r="http://schemas.openxmlformats.org/officeDocument/2006/relationships">
  <sheetPr>
    <tabColor rgb="FF008080"/>
  </sheetPr>
  <dimension ref="A1:C44"/>
  <sheetViews>
    <sheetView topLeftCell="A4" zoomScale="91" zoomScaleNormal="91" workbookViewId="0">
      <selection sqref="A1:IV65536"/>
    </sheetView>
  </sheetViews>
  <sheetFormatPr baseColWidth="10" defaultColWidth="69.7109375" defaultRowHeight="14.25"/>
  <cols>
    <col min="1" max="1" width="24" style="1188" customWidth="1"/>
    <col min="2" max="2" width="84" style="1188" customWidth="1"/>
    <col min="3" max="16384" width="69.7109375" style="1188"/>
  </cols>
  <sheetData>
    <row r="1" spans="1:3">
      <c r="A1" s="2036" t="s">
        <v>2500</v>
      </c>
      <c r="B1" s="2036"/>
    </row>
    <row r="2" spans="1:3">
      <c r="A2" s="1189"/>
      <c r="B2" s="1189"/>
      <c r="C2" s="1189"/>
    </row>
    <row r="3" spans="1:3">
      <c r="A3" s="1190" t="s">
        <v>2501</v>
      </c>
      <c r="B3" s="1190" t="s">
        <v>2502</v>
      </c>
      <c r="C3" s="1189"/>
    </row>
    <row r="4" spans="1:3">
      <c r="A4" s="736" t="s">
        <v>2503</v>
      </c>
      <c r="B4" s="737" t="s">
        <v>2504</v>
      </c>
      <c r="C4" s="1189"/>
    </row>
    <row r="5" spans="1:3">
      <c r="A5" s="736" t="s">
        <v>2505</v>
      </c>
      <c r="B5" s="737" t="s">
        <v>2506</v>
      </c>
      <c r="C5" s="1189"/>
    </row>
    <row r="6" spans="1:3">
      <c r="A6" s="736" t="s">
        <v>2507</v>
      </c>
      <c r="B6" s="738" t="s">
        <v>2508</v>
      </c>
      <c r="C6" s="1189"/>
    </row>
    <row r="7" spans="1:3">
      <c r="A7" s="736" t="s">
        <v>2509</v>
      </c>
      <c r="B7" s="737" t="s">
        <v>2510</v>
      </c>
      <c r="C7" s="1189"/>
    </row>
    <row r="8" spans="1:3">
      <c r="A8" s="736" t="s">
        <v>2511</v>
      </c>
      <c r="B8" s="738" t="s">
        <v>2512</v>
      </c>
      <c r="C8" s="1189"/>
    </row>
    <row r="9" spans="1:3">
      <c r="A9" s="736" t="s">
        <v>2513</v>
      </c>
      <c r="B9" s="739" t="s">
        <v>2514</v>
      </c>
      <c r="C9" s="1189"/>
    </row>
    <row r="10" spans="1:3">
      <c r="A10" s="736" t="s">
        <v>2515</v>
      </c>
      <c r="B10" s="737" t="s">
        <v>2516</v>
      </c>
      <c r="C10" s="1189"/>
    </row>
    <row r="11" spans="1:3">
      <c r="A11" s="736" t="s">
        <v>2517</v>
      </c>
      <c r="B11" s="737" t="s">
        <v>2518</v>
      </c>
      <c r="C11" s="1189"/>
    </row>
    <row r="12" spans="1:3">
      <c r="A12" s="736" t="s">
        <v>2519</v>
      </c>
      <c r="B12" s="737" t="s">
        <v>2520</v>
      </c>
      <c r="C12" s="1189"/>
    </row>
    <row r="13" spans="1:3">
      <c r="A13" s="736" t="s">
        <v>2521</v>
      </c>
      <c r="B13" s="738" t="s">
        <v>2522</v>
      </c>
      <c r="C13" s="1189"/>
    </row>
    <row r="14" spans="1:3">
      <c r="A14" s="736" t="s">
        <v>2523</v>
      </c>
      <c r="B14" s="737" t="s">
        <v>2524</v>
      </c>
      <c r="C14" s="1189"/>
    </row>
    <row r="15" spans="1:3">
      <c r="A15" s="736" t="s">
        <v>2525</v>
      </c>
      <c r="B15" s="737" t="s">
        <v>2526</v>
      </c>
      <c r="C15" s="1189"/>
    </row>
    <row r="16" spans="1:3">
      <c r="A16" s="736" t="s">
        <v>2527</v>
      </c>
      <c r="B16" s="737" t="s">
        <v>2528</v>
      </c>
      <c r="C16" s="1189"/>
    </row>
    <row r="17" spans="1:3">
      <c r="A17" s="736" t="s">
        <v>2529</v>
      </c>
      <c r="B17" s="737" t="s">
        <v>2530</v>
      </c>
      <c r="C17" s="1189"/>
    </row>
    <row r="18" spans="1:3">
      <c r="A18" s="736" t="s">
        <v>2531</v>
      </c>
      <c r="B18" s="739" t="s">
        <v>2532</v>
      </c>
      <c r="C18" s="1189"/>
    </row>
    <row r="19" spans="1:3">
      <c r="A19" s="736" t="s">
        <v>2533</v>
      </c>
      <c r="B19" s="737" t="s">
        <v>2534</v>
      </c>
      <c r="C19" s="1189"/>
    </row>
    <row r="20" spans="1:3">
      <c r="A20" s="736" t="s">
        <v>2535</v>
      </c>
      <c r="B20" s="737" t="s">
        <v>2536</v>
      </c>
      <c r="C20" s="1189"/>
    </row>
    <row r="21" spans="1:3">
      <c r="A21" s="736" t="s">
        <v>2537</v>
      </c>
      <c r="B21" s="737" t="s">
        <v>2538</v>
      </c>
      <c r="C21" s="1189"/>
    </row>
    <row r="22" spans="1:3">
      <c r="A22" s="736" t="s">
        <v>2539</v>
      </c>
      <c r="B22" s="737" t="s">
        <v>2540</v>
      </c>
      <c r="C22" s="1189"/>
    </row>
    <row r="23" spans="1:3">
      <c r="A23" s="736" t="s">
        <v>2541</v>
      </c>
      <c r="B23" s="738" t="s">
        <v>2542</v>
      </c>
      <c r="C23" s="1189"/>
    </row>
    <row r="24" spans="1:3">
      <c r="A24" s="736" t="s">
        <v>2543</v>
      </c>
      <c r="B24" s="737" t="s">
        <v>2544</v>
      </c>
      <c r="C24" s="1189"/>
    </row>
    <row r="25" spans="1:3">
      <c r="A25" s="736" t="s">
        <v>2545</v>
      </c>
      <c r="B25" s="737" t="s">
        <v>2546</v>
      </c>
      <c r="C25" s="1189"/>
    </row>
    <row r="26" spans="1:3" ht="25.5">
      <c r="A26" s="736" t="s">
        <v>2547</v>
      </c>
      <c r="B26" s="737" t="s">
        <v>2424</v>
      </c>
      <c r="C26" s="1189"/>
    </row>
    <row r="27" spans="1:3" ht="25.5">
      <c r="A27" s="736" t="s">
        <v>2548</v>
      </c>
      <c r="B27" s="737" t="s">
        <v>2549</v>
      </c>
      <c r="C27" s="1189"/>
    </row>
    <row r="28" spans="1:3">
      <c r="A28" s="736" t="s">
        <v>2550</v>
      </c>
      <c r="B28" s="737" t="s">
        <v>2551</v>
      </c>
      <c r="C28" s="1189"/>
    </row>
    <row r="29" spans="1:3">
      <c r="A29" s="736" t="s">
        <v>2552</v>
      </c>
      <c r="B29" s="737" t="s">
        <v>2553</v>
      </c>
      <c r="C29" s="1189"/>
    </row>
    <row r="30" spans="1:3">
      <c r="A30" s="736" t="s">
        <v>2554</v>
      </c>
      <c r="B30" s="737" t="s">
        <v>2555</v>
      </c>
      <c r="C30" s="1189"/>
    </row>
    <row r="31" spans="1:3">
      <c r="A31" s="736" t="s">
        <v>2556</v>
      </c>
      <c r="B31" s="737" t="s">
        <v>2557</v>
      </c>
      <c r="C31" s="1189"/>
    </row>
    <row r="32" spans="1:3">
      <c r="A32" s="736" t="s">
        <v>2558</v>
      </c>
      <c r="B32" s="737" t="s">
        <v>2559</v>
      </c>
      <c r="C32" s="1189"/>
    </row>
    <row r="33" spans="1:3">
      <c r="A33" s="736" t="s">
        <v>2560</v>
      </c>
      <c r="B33" s="737" t="s">
        <v>2561</v>
      </c>
      <c r="C33" s="1189"/>
    </row>
    <row r="34" spans="1:3">
      <c r="A34" s="736" t="s">
        <v>2562</v>
      </c>
      <c r="B34" s="737" t="s">
        <v>2563</v>
      </c>
      <c r="C34" s="1189"/>
    </row>
    <row r="35" spans="1:3">
      <c r="A35" s="736" t="s">
        <v>2564</v>
      </c>
      <c r="B35" s="737" t="s">
        <v>2565</v>
      </c>
      <c r="C35" s="1189"/>
    </row>
    <row r="36" spans="1:3">
      <c r="A36" s="736" t="s">
        <v>2566</v>
      </c>
      <c r="B36" s="737" t="s">
        <v>2567</v>
      </c>
      <c r="C36" s="1189"/>
    </row>
    <row r="37" spans="1:3">
      <c r="A37" s="736" t="s">
        <v>2568</v>
      </c>
      <c r="B37" s="737" t="s">
        <v>2569</v>
      </c>
      <c r="C37" s="1189"/>
    </row>
    <row r="38" spans="1:3">
      <c r="A38" s="736" t="s">
        <v>2570</v>
      </c>
      <c r="B38" s="737" t="s">
        <v>2571</v>
      </c>
      <c r="C38" s="1189"/>
    </row>
    <row r="39" spans="1:3">
      <c r="A39" s="736" t="s">
        <v>2572</v>
      </c>
      <c r="B39" s="737" t="s">
        <v>2573</v>
      </c>
      <c r="C39" s="1189"/>
    </row>
    <row r="40" spans="1:3">
      <c r="A40" s="736" t="s">
        <v>2425</v>
      </c>
      <c r="B40" s="738" t="s">
        <v>2574</v>
      </c>
      <c r="C40" s="1189"/>
    </row>
    <row r="41" spans="1:3">
      <c r="A41" s="736" t="s">
        <v>2575</v>
      </c>
      <c r="B41" s="739" t="s">
        <v>2576</v>
      </c>
      <c r="C41" s="1189"/>
    </row>
    <row r="42" spans="1:3">
      <c r="A42" s="736" t="s">
        <v>2254</v>
      </c>
      <c r="B42" s="739" t="s">
        <v>2259</v>
      </c>
      <c r="C42" s="1189"/>
    </row>
    <row r="43" spans="1:3">
      <c r="A43" s="736" t="s">
        <v>2256</v>
      </c>
      <c r="B43" s="739" t="s">
        <v>2257</v>
      </c>
    </row>
    <row r="44" spans="1:3">
      <c r="A44" s="736" t="s">
        <v>2255</v>
      </c>
      <c r="B44" s="739" t="s">
        <v>2258</v>
      </c>
    </row>
  </sheetData>
  <mergeCells count="1">
    <mergeCell ref="A1:B1"/>
  </mergeCells>
  <phoneticPr fontId="74" type="noConversion"/>
  <hyperlinks>
    <hyperlink ref="A1:B1" location="'Sección A'!B4" display="GLOSARIO DE TERMINOS"/>
  </hyperlinks>
  <pageMargins left="1.08" right="0.70866141732283472" top="1.48" bottom="0.74803149606299213" header="0.31496062992125984" footer="0.31496062992125984"/>
  <pageSetup paperSize="144" scale="90" orientation="portrait" horizontalDpi="300" verticalDpi="300" r:id="rId1"/>
</worksheet>
</file>

<file path=xl/worksheets/sheet30.xml><?xml version="1.0" encoding="utf-8"?>
<worksheet xmlns="http://schemas.openxmlformats.org/spreadsheetml/2006/main" xmlns:r="http://schemas.openxmlformats.org/officeDocument/2006/relationships">
  <sheetPr>
    <tabColor rgb="FF008080"/>
  </sheetPr>
  <dimension ref="A1:L43"/>
  <sheetViews>
    <sheetView topLeftCell="A25" workbookViewId="0">
      <selection activeCell="A44" sqref="A44"/>
    </sheetView>
  </sheetViews>
  <sheetFormatPr baseColWidth="10" defaultColWidth="11.42578125" defaultRowHeight="12.75"/>
  <cols>
    <col min="1" max="1" width="55" style="7" customWidth="1"/>
    <col min="2" max="2" width="9.28515625" style="7" customWidth="1"/>
    <col min="3" max="3" width="9.85546875" style="7" customWidth="1"/>
    <col min="4" max="4" width="9" style="7" customWidth="1"/>
    <col min="5" max="5" width="11" style="7" customWidth="1"/>
    <col min="6" max="6" width="11.28515625" style="7" customWidth="1"/>
    <col min="7" max="7" width="8.28515625" style="7" customWidth="1"/>
    <col min="8" max="8" width="11.42578125" style="7"/>
    <col min="9" max="9" width="35.5703125" style="7" customWidth="1"/>
    <col min="10" max="16384" width="11.42578125" style="7"/>
  </cols>
  <sheetData>
    <row r="1" spans="1:12" ht="14.25">
      <c r="A1" s="2099" t="s">
        <v>2304</v>
      </c>
      <c r="B1" s="2099"/>
      <c r="C1" s="2099"/>
      <c r="D1" s="2099"/>
      <c r="E1" s="2099"/>
      <c r="F1" s="2099"/>
      <c r="G1" s="2099"/>
      <c r="H1" s="6"/>
      <c r="I1" s="6"/>
      <c r="J1" s="6"/>
    </row>
    <row r="2" spans="1:12" s="91" customFormat="1">
      <c r="A2" s="2111" t="s">
        <v>1730</v>
      </c>
      <c r="B2" s="2111"/>
      <c r="C2" s="2111"/>
      <c r="D2" s="2111"/>
      <c r="E2" s="2111"/>
      <c r="F2" s="2111"/>
      <c r="G2" s="2111"/>
      <c r="H2" s="89"/>
      <c r="I2" s="89"/>
      <c r="J2" s="89"/>
    </row>
    <row r="3" spans="1:12">
      <c r="A3" s="2042" t="s">
        <v>1762</v>
      </c>
      <c r="B3" s="2042"/>
      <c r="C3" s="2042"/>
      <c r="D3" s="2042"/>
      <c r="E3" s="2042"/>
      <c r="F3" s="2042"/>
      <c r="G3" s="2042"/>
      <c r="H3" s="6"/>
      <c r="I3" s="6"/>
      <c r="J3" s="6"/>
    </row>
    <row r="4" spans="1:12" s="91" customFormat="1">
      <c r="A4" s="2111" t="s">
        <v>1429</v>
      </c>
      <c r="B4" s="2111"/>
      <c r="C4" s="2111"/>
      <c r="D4" s="2111"/>
      <c r="E4" s="2111"/>
      <c r="F4" s="2111"/>
      <c r="G4" s="2111"/>
      <c r="H4" s="89"/>
      <c r="I4" s="89"/>
      <c r="J4" s="89"/>
    </row>
    <row r="5" spans="1:12" s="735" customFormat="1">
      <c r="A5" s="2127" t="s">
        <v>327</v>
      </c>
      <c r="B5" s="2127"/>
      <c r="C5" s="2127"/>
      <c r="D5" s="2127"/>
      <c r="E5" s="2127"/>
      <c r="F5" s="2127"/>
      <c r="G5" s="2127"/>
      <c r="H5" s="1064"/>
      <c r="I5" s="1064"/>
      <c r="J5" s="1064"/>
    </row>
    <row r="6" spans="1:12" ht="13.5" thickBot="1">
      <c r="A6" s="59"/>
      <c r="B6" s="59"/>
      <c r="C6" s="59"/>
      <c r="D6" s="59"/>
      <c r="E6" s="16"/>
      <c r="F6" s="16"/>
      <c r="G6" s="16"/>
      <c r="H6" s="6"/>
      <c r="I6" s="6"/>
      <c r="J6" s="6"/>
    </row>
    <row r="7" spans="1:12" s="91" customFormat="1">
      <c r="A7" s="1546"/>
      <c r="B7" s="2119" t="s">
        <v>804</v>
      </c>
      <c r="C7" s="2119"/>
      <c r="D7" s="2119"/>
      <c r="E7" s="2128" t="s">
        <v>1732</v>
      </c>
      <c r="F7" s="2119"/>
      <c r="G7" s="2119"/>
      <c r="H7" s="89"/>
      <c r="I7" s="89"/>
      <c r="J7" s="89"/>
    </row>
    <row r="8" spans="1:12">
      <c r="A8" s="15" t="s">
        <v>1763</v>
      </c>
      <c r="B8" s="10">
        <v>2009</v>
      </c>
      <c r="C8" s="10">
        <v>2010</v>
      </c>
      <c r="D8" s="1" t="s">
        <v>371</v>
      </c>
      <c r="E8" s="10">
        <v>2009</v>
      </c>
      <c r="F8" s="10">
        <v>2010</v>
      </c>
      <c r="G8" s="1" t="s">
        <v>371</v>
      </c>
      <c r="H8" s="6"/>
      <c r="I8" s="6"/>
      <c r="J8" s="6"/>
    </row>
    <row r="9" spans="1:12">
      <c r="A9" s="1547"/>
      <c r="B9" s="747" t="s">
        <v>625</v>
      </c>
      <c r="C9" s="283" t="s">
        <v>625</v>
      </c>
      <c r="D9" s="709" t="s">
        <v>1430</v>
      </c>
      <c r="E9" s="746" t="s">
        <v>329</v>
      </c>
      <c r="F9" s="746" t="s">
        <v>329</v>
      </c>
      <c r="G9" s="10" t="s">
        <v>1430</v>
      </c>
      <c r="H9" s="6"/>
      <c r="I9" s="6"/>
      <c r="J9" s="493"/>
    </row>
    <row r="10" spans="1:12" s="1257" customFormat="1" ht="4.5" customHeight="1">
      <c r="A10" s="385"/>
      <c r="B10" s="385"/>
      <c r="C10" s="385"/>
      <c r="D10" s="1067"/>
      <c r="E10" s="109"/>
      <c r="F10" s="387"/>
      <c r="G10" s="1067"/>
      <c r="H10" s="1240"/>
      <c r="I10" s="1240"/>
      <c r="J10" s="1240"/>
    </row>
    <row r="11" spans="1:12">
      <c r="A11" s="1532" t="s">
        <v>1734</v>
      </c>
      <c r="B11" s="97">
        <f>+D03a!B11+D03b!B11</f>
        <v>60242</v>
      </c>
      <c r="C11" s="97">
        <f>+D03a!C11+D03b!C11</f>
        <v>58672</v>
      </c>
      <c r="D11" s="496">
        <f>100*(C11-B11)/B11</f>
        <v>-2.6061551741310049</v>
      </c>
      <c r="E11" s="1548">
        <f>+D03a!E11+D03b!E11</f>
        <v>53353176.915870413</v>
      </c>
      <c r="F11" s="1548">
        <f>+D03a!F11+D03b!F11</f>
        <v>50278602</v>
      </c>
      <c r="G11" s="1437">
        <f>100*(F11-E11)/E11</f>
        <v>-5.7626838617661615</v>
      </c>
      <c r="H11" s="89"/>
      <c r="I11" s="1549"/>
      <c r="J11" s="97"/>
      <c r="K11" s="900"/>
      <c r="L11" s="900"/>
    </row>
    <row r="12" spans="1:12" s="91" customFormat="1">
      <c r="A12" s="388" t="s">
        <v>1735</v>
      </c>
      <c r="B12" s="1548">
        <f>+D03a!B12+D03b!B12</f>
        <v>6154</v>
      </c>
      <c r="C12" s="1548">
        <f>+D03a!C12+D03b!C12</f>
        <v>7347</v>
      </c>
      <c r="D12" s="1437">
        <f t="shared" ref="D12:D40" si="0">100*(C12-B12)/B12</f>
        <v>19.385765355866102</v>
      </c>
      <c r="E12" s="97">
        <f>+D03a!E12+D03b!E12</f>
        <v>7078919.1489619175</v>
      </c>
      <c r="F12" s="97">
        <f>+D03a!F12+D03b!F12</f>
        <v>8291558</v>
      </c>
      <c r="G12" s="496">
        <f t="shared" ref="G12:G40" si="1">100*(F12-E12)/E12</f>
        <v>17.130282540603801</v>
      </c>
      <c r="H12" s="6"/>
      <c r="I12" s="388"/>
      <c r="J12" s="1548"/>
    </row>
    <row r="13" spans="1:12">
      <c r="A13" s="1549" t="s">
        <v>1736</v>
      </c>
      <c r="B13" s="97">
        <f>+D03a!B13+D03b!B13</f>
        <v>231</v>
      </c>
      <c r="C13" s="97">
        <f>+D03a!C13+D03b!C13</f>
        <v>198</v>
      </c>
      <c r="D13" s="496">
        <f t="shared" si="0"/>
        <v>-14.285714285714286</v>
      </c>
      <c r="E13" s="1548">
        <f>+D03a!E13+D03b!E13</f>
        <v>167379.07398316258</v>
      </c>
      <c r="F13" s="1548">
        <f>+D03a!F13+D03b!F13</f>
        <v>146831</v>
      </c>
      <c r="G13" s="1437">
        <f t="shared" si="1"/>
        <v>-12.27636973617718</v>
      </c>
      <c r="H13" s="89"/>
      <c r="I13" s="1549"/>
      <c r="J13" s="97"/>
    </row>
    <row r="14" spans="1:12" s="91" customFormat="1">
      <c r="A14" s="388" t="s">
        <v>1737</v>
      </c>
      <c r="B14" s="1548">
        <f>+D03a!B14+D03b!B14</f>
        <v>25</v>
      </c>
      <c r="C14" s="1548">
        <f>+D03a!C14+D03b!C14</f>
        <v>26</v>
      </c>
      <c r="D14" s="1437">
        <f t="shared" si="0"/>
        <v>4</v>
      </c>
      <c r="E14" s="97">
        <f>+D03a!E14+D03b!E14</f>
        <v>22727.114911461707</v>
      </c>
      <c r="F14" s="97">
        <f>+D03a!F14+D03b!F14</f>
        <v>24458</v>
      </c>
      <c r="G14" s="496">
        <f t="shared" si="1"/>
        <v>7.6159472739118987</v>
      </c>
      <c r="H14" s="6"/>
      <c r="I14" s="388"/>
      <c r="J14" s="1548"/>
    </row>
    <row r="15" spans="1:12">
      <c r="A15" s="1549" t="s">
        <v>1738</v>
      </c>
      <c r="B15" s="97">
        <f>+D03a!B15+D03b!B15</f>
        <v>2064</v>
      </c>
      <c r="C15" s="97">
        <f>+D03a!C15+D03b!C15</f>
        <v>2374</v>
      </c>
      <c r="D15" s="496">
        <f t="shared" si="0"/>
        <v>15.019379844961239</v>
      </c>
      <c r="E15" s="1548">
        <f>+D03a!E15+D03b!E15</f>
        <v>1070122.066056638</v>
      </c>
      <c r="F15" s="1548">
        <f>+D03a!F15+D03b!F15</f>
        <v>1243868</v>
      </c>
      <c r="G15" s="1437">
        <f t="shared" si="1"/>
        <v>16.236085532149581</v>
      </c>
      <c r="H15" s="89"/>
      <c r="I15" s="1549"/>
      <c r="J15" s="97"/>
    </row>
    <row r="16" spans="1:12" s="91" customFormat="1">
      <c r="A16" s="388" t="s">
        <v>1739</v>
      </c>
      <c r="B16" s="1548">
        <f>+D03a!B16+D03b!B16</f>
        <v>2185</v>
      </c>
      <c r="C16" s="1548">
        <f>+D03a!C16+D03b!C16</f>
        <v>2391</v>
      </c>
      <c r="D16" s="1437">
        <f t="shared" si="0"/>
        <v>9.4279176201373005</v>
      </c>
      <c r="E16" s="97">
        <f>+D03a!E16+D03b!E16</f>
        <v>1586252.3859710391</v>
      </c>
      <c r="F16" s="97">
        <f>+D03a!F16+D03b!F16</f>
        <v>1760960</v>
      </c>
      <c r="G16" s="496">
        <f t="shared" si="1"/>
        <v>11.013859810336047</v>
      </c>
      <c r="H16" s="6"/>
      <c r="I16" s="388"/>
      <c r="J16" s="1548"/>
    </row>
    <row r="17" spans="1:10">
      <c r="A17" s="14" t="s">
        <v>1740</v>
      </c>
      <c r="B17" s="97">
        <f>+D03a!B17+D03b!B17</f>
        <v>1</v>
      </c>
      <c r="C17" s="97">
        <f>+D03a!C17+D03b!C17</f>
        <v>0</v>
      </c>
      <c r="D17" s="496">
        <f t="shared" si="0"/>
        <v>-100</v>
      </c>
      <c r="E17" s="1548">
        <f>+D03a!E17+D03b!E17</f>
        <v>1303.3406541864483</v>
      </c>
      <c r="F17" s="1548">
        <f>+D03a!F17+D03b!F17</f>
        <v>0</v>
      </c>
      <c r="G17" s="1437">
        <f t="shared" si="1"/>
        <v>-100</v>
      </c>
      <c r="H17" s="89"/>
      <c r="I17" s="1549"/>
      <c r="J17" s="97"/>
    </row>
    <row r="18" spans="1:10" s="91" customFormat="1">
      <c r="A18" s="1456" t="s">
        <v>1741</v>
      </c>
      <c r="B18" s="1548">
        <f>+D03a!B18+D03b!B18</f>
        <v>0</v>
      </c>
      <c r="C18" s="1548">
        <f>+D03a!C18+D03b!C18</f>
        <v>0</v>
      </c>
      <c r="D18" s="1437"/>
      <c r="E18" s="97">
        <f>+D03a!E18+D03b!E18</f>
        <v>0</v>
      </c>
      <c r="F18" s="97">
        <f>+D03a!F18+D03b!F18</f>
        <v>0</v>
      </c>
      <c r="G18" s="496"/>
      <c r="H18" s="6"/>
      <c r="I18" s="388"/>
      <c r="J18" s="1548"/>
    </row>
    <row r="19" spans="1:10">
      <c r="A19" s="14" t="s">
        <v>1742</v>
      </c>
      <c r="B19" s="97">
        <f>+D03a!B19+D03b!B19</f>
        <v>0</v>
      </c>
      <c r="C19" s="97">
        <f>+D03a!C19+D03b!C19</f>
        <v>0</v>
      </c>
      <c r="D19" s="496"/>
      <c r="E19" s="1548">
        <f>+D03a!E19+D03b!E19</f>
        <v>0</v>
      </c>
      <c r="F19" s="1548">
        <f>+D03a!F19+D03b!F19</f>
        <v>0</v>
      </c>
      <c r="G19" s="1437"/>
      <c r="H19" s="89"/>
      <c r="I19" s="1549"/>
      <c r="J19" s="97"/>
    </row>
    <row r="20" spans="1:10" s="91" customFormat="1">
      <c r="A20" s="388" t="s">
        <v>1743</v>
      </c>
      <c r="B20" s="1548">
        <f>+D03a!B20+D03b!B20</f>
        <v>21</v>
      </c>
      <c r="C20" s="1548">
        <f>+D03a!C20+D03b!C20</f>
        <v>26</v>
      </c>
      <c r="D20" s="1437">
        <f t="shared" si="0"/>
        <v>23.80952380952381</v>
      </c>
      <c r="E20" s="97">
        <f>+D03a!E20+D03b!E20</f>
        <v>11507.02872093057</v>
      </c>
      <c r="F20" s="97">
        <f>+D03a!F20+D03b!F20</f>
        <v>14199</v>
      </c>
      <c r="G20" s="496">
        <f t="shared" si="1"/>
        <v>23.394147562810041</v>
      </c>
      <c r="H20" s="6"/>
      <c r="I20" s="388"/>
      <c r="J20" s="1548"/>
    </row>
    <row r="21" spans="1:10">
      <c r="A21" s="1549" t="s">
        <v>1744</v>
      </c>
      <c r="B21" s="97">
        <f>+D03a!B21+D03b!B21</f>
        <v>4159</v>
      </c>
      <c r="C21" s="97">
        <f>+D03a!C21+D03b!C21</f>
        <v>4481</v>
      </c>
      <c r="D21" s="496">
        <f t="shared" si="0"/>
        <v>7.7422457321471505</v>
      </c>
      <c r="E21" s="1548">
        <f>+D03a!E21+D03b!E21</f>
        <v>1727901.9327222474</v>
      </c>
      <c r="F21" s="1548">
        <f>+D03a!F21+D03b!F21</f>
        <v>1869437</v>
      </c>
      <c r="G21" s="1437">
        <f t="shared" si="1"/>
        <v>8.1911516271510365</v>
      </c>
      <c r="H21" s="89"/>
      <c r="I21" s="1549"/>
      <c r="J21" s="97"/>
    </row>
    <row r="22" spans="1:10" s="91" customFormat="1">
      <c r="A22" s="388" t="s">
        <v>1745</v>
      </c>
      <c r="B22" s="1548">
        <f>+D03a!B22+D03b!B22</f>
        <v>1067</v>
      </c>
      <c r="C22" s="1548">
        <f>+D03a!C22+D03b!C22</f>
        <v>1122</v>
      </c>
      <c r="D22" s="1437">
        <f t="shared" si="0"/>
        <v>5.1546391752577323</v>
      </c>
      <c r="E22" s="97">
        <f>+D03a!E22+D03b!E22</f>
        <v>379944.29291654134</v>
      </c>
      <c r="F22" s="97">
        <f>+D03a!F22+D03b!F22</f>
        <v>391289</v>
      </c>
      <c r="G22" s="496">
        <f t="shared" si="1"/>
        <v>2.9858869563151051</v>
      </c>
      <c r="H22" s="6"/>
      <c r="I22" s="388"/>
      <c r="J22" s="1548"/>
    </row>
    <row r="23" spans="1:10">
      <c r="A23" s="1549" t="s">
        <v>1746</v>
      </c>
      <c r="B23" s="97">
        <f>+D03a!B23+D03b!B23</f>
        <v>1606</v>
      </c>
      <c r="C23" s="97">
        <f>+D03a!C23+D03b!C23</f>
        <v>1593</v>
      </c>
      <c r="D23" s="496">
        <f t="shared" si="0"/>
        <v>-0.8094645080946451</v>
      </c>
      <c r="E23" s="1548">
        <f>+D03a!E23+D03b!E23</f>
        <v>1345804.2026908605</v>
      </c>
      <c r="F23" s="1548">
        <f>+D03a!F23+D03b!F23</f>
        <v>1387209</v>
      </c>
      <c r="G23" s="1437">
        <f t="shared" si="1"/>
        <v>3.0765840399630888</v>
      </c>
      <c r="H23" s="89"/>
      <c r="I23" s="1549"/>
      <c r="J23" s="97"/>
    </row>
    <row r="24" spans="1:10" s="91" customFormat="1">
      <c r="A24" s="388" t="s">
        <v>1747</v>
      </c>
      <c r="B24" s="1548">
        <f>+D03a!B24+D03b!B24</f>
        <v>1894</v>
      </c>
      <c r="C24" s="1548">
        <f>+D03a!C24+D03b!C24</f>
        <v>2218</v>
      </c>
      <c r="D24" s="1437">
        <f t="shared" si="0"/>
        <v>17.106652587117214</v>
      </c>
      <c r="E24" s="97">
        <f>+D03a!E24+D03b!E24</f>
        <v>633726.82552652177</v>
      </c>
      <c r="F24" s="97">
        <f>+D03a!F24+D03b!F24</f>
        <v>782561</v>
      </c>
      <c r="G24" s="496">
        <f t="shared" si="1"/>
        <v>23.485541163548149</v>
      </c>
      <c r="H24" s="6"/>
      <c r="I24" s="388"/>
      <c r="J24" s="1548"/>
    </row>
    <row r="25" spans="1:10">
      <c r="A25" s="1549" t="s">
        <v>1748</v>
      </c>
      <c r="B25" s="97">
        <f>+D03a!B25+D03b!B25</f>
        <v>222</v>
      </c>
      <c r="C25" s="97">
        <f>+D03a!C25+D03b!C25</f>
        <v>306</v>
      </c>
      <c r="D25" s="496">
        <f t="shared" si="0"/>
        <v>37.837837837837839</v>
      </c>
      <c r="E25" s="1548">
        <f>+D03a!E25+D03b!E25</f>
        <v>124440.12569765068</v>
      </c>
      <c r="F25" s="1548">
        <f>+D03a!F25+D03b!F25</f>
        <v>178971</v>
      </c>
      <c r="G25" s="1437">
        <f t="shared" si="1"/>
        <v>43.820973336881487</v>
      </c>
      <c r="H25" s="89"/>
      <c r="I25" s="1549"/>
      <c r="J25" s="97"/>
    </row>
    <row r="26" spans="1:10" s="91" customFormat="1">
      <c r="A26" s="388" t="s">
        <v>1749</v>
      </c>
      <c r="B26" s="1548">
        <f>+D03a!B26+D03b!B26</f>
        <v>715</v>
      </c>
      <c r="C26" s="1548">
        <f>+D03a!C26+D03b!C26</f>
        <v>598</v>
      </c>
      <c r="D26" s="1437">
        <f t="shared" si="0"/>
        <v>-16.363636363636363</v>
      </c>
      <c r="E26" s="97">
        <f>+D03a!E26+D03b!E26</f>
        <v>74831.534957536496</v>
      </c>
      <c r="F26" s="97">
        <f>+D03a!F26+D03b!F26</f>
        <v>63201</v>
      </c>
      <c r="G26" s="496">
        <f t="shared" si="1"/>
        <v>-15.542291046329996</v>
      </c>
      <c r="H26" s="6"/>
      <c r="I26" s="388"/>
      <c r="J26" s="1548"/>
    </row>
    <row r="27" spans="1:10">
      <c r="A27" s="1549" t="s">
        <v>1750</v>
      </c>
      <c r="B27" s="97">
        <f>+D03a!B27+D03b!B27</f>
        <v>10742</v>
      </c>
      <c r="C27" s="97">
        <f>+D03a!C27+D03b!C27</f>
        <v>11546</v>
      </c>
      <c r="D27" s="496">
        <f t="shared" si="0"/>
        <v>7.4846397318935018</v>
      </c>
      <c r="E27" s="1548">
        <f>+D03a!E27+D03b!E27</f>
        <v>7318771.781242704</v>
      </c>
      <c r="F27" s="1548">
        <f>+D03a!F27+D03b!F27</f>
        <v>7818300</v>
      </c>
      <c r="G27" s="1437">
        <f t="shared" si="1"/>
        <v>6.8253012074722417</v>
      </c>
      <c r="H27" s="89"/>
      <c r="I27" s="1549"/>
      <c r="J27" s="97"/>
    </row>
    <row r="28" spans="1:10" s="91" customFormat="1">
      <c r="A28" s="1456" t="s">
        <v>1751</v>
      </c>
      <c r="B28" s="1548">
        <f>+D03a!B28+D03b!B28</f>
        <v>0</v>
      </c>
      <c r="C28" s="1548">
        <f>+D03a!C28+D03b!C28</f>
        <v>0</v>
      </c>
      <c r="D28" s="1437"/>
      <c r="E28" s="97">
        <f>+D03a!E28+D03b!E28</f>
        <v>0</v>
      </c>
      <c r="F28" s="97">
        <f>+D03a!F28+D03b!F28</f>
        <v>0</v>
      </c>
      <c r="G28" s="496"/>
      <c r="H28" s="6"/>
      <c r="I28" s="388"/>
      <c r="J28" s="1548"/>
    </row>
    <row r="29" spans="1:10">
      <c r="A29" s="1549" t="s">
        <v>1752</v>
      </c>
      <c r="B29" s="97">
        <f>+D03a!B29+D03b!B29</f>
        <v>464</v>
      </c>
      <c r="C29" s="97">
        <f>+D03a!C29+D03b!C29</f>
        <v>517</v>
      </c>
      <c r="D29" s="496">
        <f t="shared" si="0"/>
        <v>11.422413793103448</v>
      </c>
      <c r="E29" s="1548">
        <f>+D03a!E29+D03b!E29</f>
        <v>381032.2435688987</v>
      </c>
      <c r="F29" s="1548">
        <f>+D03a!F29+D03b!F29</f>
        <v>404691</v>
      </c>
      <c r="G29" s="1437">
        <f t="shared" si="1"/>
        <v>6.2091218867736835</v>
      </c>
      <c r="H29" s="89"/>
      <c r="I29" s="1549"/>
      <c r="J29" s="97"/>
    </row>
    <row r="30" spans="1:10" s="91" customFormat="1">
      <c r="A30" s="388" t="s">
        <v>1753</v>
      </c>
      <c r="B30" s="1548">
        <f>+D03a!B30+D03b!B30</f>
        <v>1</v>
      </c>
      <c r="C30" s="1548">
        <f>+D03a!C30+D03b!C30</f>
        <v>1</v>
      </c>
      <c r="D30" s="1437">
        <f t="shared" si="0"/>
        <v>0</v>
      </c>
      <c r="E30" s="97">
        <f>+D03a!E30+D03b!E30</f>
        <v>2547.853481180045</v>
      </c>
      <c r="F30" s="97">
        <f>+D03a!F30+D03b!F30</f>
        <v>2707</v>
      </c>
      <c r="G30" s="496">
        <f t="shared" si="1"/>
        <v>6.2462979129492888</v>
      </c>
      <c r="H30" s="6"/>
      <c r="I30" s="388"/>
      <c r="J30" s="1548"/>
    </row>
    <row r="31" spans="1:10">
      <c r="A31" s="14" t="s">
        <v>1754</v>
      </c>
      <c r="B31" s="97">
        <f>+D03a!B31+D03b!B31</f>
        <v>0</v>
      </c>
      <c r="C31" s="97">
        <f>+D03a!C31+D03b!C31</f>
        <v>0</v>
      </c>
      <c r="D31" s="496"/>
      <c r="E31" s="1548">
        <f>+D03a!E31+D03b!E31</f>
        <v>0</v>
      </c>
      <c r="F31" s="1548">
        <f>+D03a!F31+D03b!F31</f>
        <v>0</v>
      </c>
      <c r="G31" s="1437"/>
      <c r="H31" s="89"/>
      <c r="I31" s="1549"/>
      <c r="J31" s="97"/>
    </row>
    <row r="32" spans="1:10" s="91" customFormat="1">
      <c r="A32" s="1456" t="s">
        <v>1764</v>
      </c>
      <c r="B32" s="1548">
        <f>+D03a!B32+D03b!B32</f>
        <v>0</v>
      </c>
      <c r="C32" s="1548">
        <f>+D03a!C32+D03b!C32</f>
        <v>0</v>
      </c>
      <c r="D32" s="1437"/>
      <c r="E32" s="97">
        <f>+D03a!E32+D03b!E32</f>
        <v>0</v>
      </c>
      <c r="F32" s="97">
        <f>+D03a!F32+D03b!F32</f>
        <v>0</v>
      </c>
      <c r="G32" s="496"/>
      <c r="H32" s="6"/>
      <c r="I32" s="388"/>
      <c r="J32" s="1548"/>
    </row>
    <row r="33" spans="1:10">
      <c r="A33" s="1551" t="s">
        <v>1756</v>
      </c>
      <c r="B33" s="97">
        <f>+D03a!B33+D03b!B33</f>
        <v>560</v>
      </c>
      <c r="C33" s="97">
        <f>+D03a!C33+D03b!C33</f>
        <v>748</v>
      </c>
      <c r="D33" s="496">
        <f t="shared" si="0"/>
        <v>33.571428571428569</v>
      </c>
      <c r="E33" s="1548">
        <f>+D03a!E33+D03b!E33</f>
        <v>765972.74595256685</v>
      </c>
      <c r="F33" s="1548">
        <f>+D03a!F33+D03b!F33</f>
        <v>1032981</v>
      </c>
      <c r="G33" s="1437">
        <f t="shared" si="1"/>
        <v>34.858714681209783</v>
      </c>
      <c r="H33" s="89"/>
      <c r="I33" s="1549"/>
      <c r="J33" s="97"/>
    </row>
    <row r="34" spans="1:10" s="91" customFormat="1">
      <c r="A34" s="389" t="s">
        <v>1757</v>
      </c>
      <c r="B34" s="1548">
        <f>+D03a!B34+D03b!B34</f>
        <v>112</v>
      </c>
      <c r="C34" s="1548">
        <f>+D03a!C34+D03b!C34</f>
        <v>150</v>
      </c>
      <c r="D34" s="1437">
        <f t="shared" si="0"/>
        <v>33.928571428571431</v>
      </c>
      <c r="E34" s="97">
        <f>+D03a!E34+D03b!E34</f>
        <v>42642.066703802091</v>
      </c>
      <c r="F34" s="97">
        <f>+D03a!F34+D03b!F34</f>
        <v>55862</v>
      </c>
      <c r="G34" s="496">
        <f t="shared" si="1"/>
        <v>31.002093280387793</v>
      </c>
      <c r="H34" s="37"/>
      <c r="I34" s="388"/>
      <c r="J34" s="1548"/>
    </row>
    <row r="35" spans="1:10">
      <c r="A35" s="1551" t="s">
        <v>1758</v>
      </c>
      <c r="B35" s="97">
        <f>+D03a!B35+D03b!B35</f>
        <v>207</v>
      </c>
      <c r="C35" s="97">
        <f>+D03a!C35+D03b!C35</f>
        <v>268</v>
      </c>
      <c r="D35" s="496">
        <f t="shared" si="0"/>
        <v>29.468599033816425</v>
      </c>
      <c r="E35" s="1548">
        <f>+D03a!E35+D03b!E35</f>
        <v>118982.38709399782</v>
      </c>
      <c r="F35" s="1548">
        <f>+D03a!F35+D03b!F35</f>
        <v>155680</v>
      </c>
      <c r="G35" s="1437">
        <f t="shared" si="1"/>
        <v>30.842895156415487</v>
      </c>
      <c r="H35" s="1306"/>
      <c r="I35" s="1549"/>
      <c r="J35" s="97"/>
    </row>
    <row r="36" spans="1:10" s="91" customFormat="1">
      <c r="A36" s="389" t="s">
        <v>1759</v>
      </c>
      <c r="B36" s="1548">
        <f>+D03a!B36+D03b!B36</f>
        <v>248</v>
      </c>
      <c r="C36" s="1548">
        <f>+D03a!C36+D03b!C36</f>
        <v>281</v>
      </c>
      <c r="D36" s="1437">
        <f t="shared" si="0"/>
        <v>13.306451612903226</v>
      </c>
      <c r="E36" s="97">
        <f>+D03a!E36+D03b!E36</f>
        <v>80285.743150912283</v>
      </c>
      <c r="F36" s="97">
        <f>+D03a!F36+D03b!F36</f>
        <v>90974</v>
      </c>
      <c r="G36" s="496">
        <f t="shared" si="1"/>
        <v>13.312770648453874</v>
      </c>
      <c r="H36" s="6"/>
      <c r="I36" s="388"/>
      <c r="J36" s="1548"/>
    </row>
    <row r="37" spans="1:10">
      <c r="A37" s="1551" t="s">
        <v>1760</v>
      </c>
      <c r="B37" s="97">
        <f>+D03a!B37+D03b!B37</f>
        <v>674</v>
      </c>
      <c r="C37" s="97">
        <f>+D03a!C37+D03b!C37</f>
        <v>983</v>
      </c>
      <c r="D37" s="496">
        <f t="shared" si="0"/>
        <v>45.845697329376854</v>
      </c>
      <c r="E37" s="1548">
        <f>+D03a!E37+D03b!E37</f>
        <v>218328.0211943078</v>
      </c>
      <c r="F37" s="1548">
        <f>+D03a!F37+D03b!F37</f>
        <v>312577</v>
      </c>
      <c r="G37" s="1437">
        <f t="shared" si="1"/>
        <v>43.168521516444464</v>
      </c>
      <c r="H37" s="89"/>
      <c r="I37" s="1549"/>
      <c r="J37" s="97"/>
    </row>
    <row r="38" spans="1:10" s="91" customFormat="1">
      <c r="A38" s="389" t="s">
        <v>1765</v>
      </c>
      <c r="B38" s="1548">
        <f>+D03a!B38+D03b!B38</f>
        <v>258</v>
      </c>
      <c r="C38" s="1548">
        <f>+D03a!C38+D03b!C38</f>
        <v>288</v>
      </c>
      <c r="D38" s="1437">
        <f t="shared" si="0"/>
        <v>11.627906976744185</v>
      </c>
      <c r="E38" s="97">
        <f>+D03a!E38+D03b!E38</f>
        <v>67063.72299985055</v>
      </c>
      <c r="F38" s="97">
        <f>+D03a!F38+D03b!F38</f>
        <v>79881</v>
      </c>
      <c r="G38" s="496">
        <f t="shared" si="1"/>
        <v>19.112086873223568</v>
      </c>
      <c r="H38" s="6"/>
      <c r="I38" s="388"/>
      <c r="J38" s="1548"/>
    </row>
    <row r="39" spans="1:10" ht="3.75" customHeight="1">
      <c r="A39" s="1551"/>
      <c r="B39" s="390"/>
      <c r="C39" s="390"/>
      <c r="D39" s="496"/>
      <c r="E39" s="1548"/>
      <c r="F39" s="1548"/>
      <c r="G39" s="1437"/>
      <c r="H39" s="1306"/>
      <c r="I39" s="1549"/>
      <c r="J39" s="97"/>
    </row>
    <row r="40" spans="1:10" s="1247" customFormat="1">
      <c r="A40" s="1302" t="s">
        <v>547</v>
      </c>
      <c r="B40" s="1554">
        <f>SUM(B11:B38)</f>
        <v>93852</v>
      </c>
      <c r="C40" s="1554">
        <f>SUM(C11:C38)</f>
        <v>96134</v>
      </c>
      <c r="D40" s="1555">
        <f t="shared" si="0"/>
        <v>2.4314878745258492</v>
      </c>
      <c r="E40" s="1554">
        <f>SUM(E11:E38)</f>
        <v>76573662.555029333</v>
      </c>
      <c r="F40" s="1554">
        <f>SUM(F11:F38)</f>
        <v>76386797</v>
      </c>
      <c r="G40" s="1555">
        <f t="shared" si="1"/>
        <v>-0.24403371706955052</v>
      </c>
      <c r="H40" s="1307"/>
      <c r="I40" s="1532"/>
      <c r="J40" s="1556"/>
    </row>
    <row r="41" spans="1:10" s="1247" customFormat="1">
      <c r="A41" s="1557"/>
      <c r="B41" s="1557"/>
      <c r="C41" s="1557"/>
      <c r="D41" s="1557"/>
      <c r="E41" s="1557"/>
      <c r="F41" s="1557"/>
      <c r="G41" s="1557"/>
    </row>
    <row r="42" spans="1:10" s="1247" customFormat="1">
      <c r="A42" s="88" t="s">
        <v>796</v>
      </c>
      <c r="B42" s="735"/>
      <c r="C42" s="735"/>
      <c r="D42" s="1558"/>
      <c r="E42" s="1559"/>
      <c r="F42" s="1257"/>
      <c r="G42" s="1560"/>
    </row>
    <row r="43" spans="1:10">
      <c r="A43" s="248" t="s">
        <v>2440</v>
      </c>
    </row>
  </sheetData>
  <mergeCells count="7">
    <mergeCell ref="B7:D7"/>
    <mergeCell ref="E7:G7"/>
    <mergeCell ref="A1:G1"/>
    <mergeCell ref="A2:G2"/>
    <mergeCell ref="A3:G3"/>
    <mergeCell ref="A4:G4"/>
    <mergeCell ref="A5:G5"/>
  </mergeCells>
  <phoneticPr fontId="74" type="noConversion"/>
  <hyperlinks>
    <hyperlink ref="A1:G1" location="'Sección D-MLE'!B4" display="Tabla D03c"/>
  </hyperlinks>
  <pageMargins left="1.63" right="0.70866141732283472" top="1.31" bottom="0.74803149606299213" header="0.31496062992125984" footer="0.31496062992125984"/>
  <pageSetup paperSize="144" scale="85" orientation="landscape" horizontalDpi="300" verticalDpi="300" r:id="rId1"/>
</worksheet>
</file>

<file path=xl/worksheets/sheet31.xml><?xml version="1.0" encoding="utf-8"?>
<worksheet xmlns="http://schemas.openxmlformats.org/spreadsheetml/2006/main" xmlns:r="http://schemas.openxmlformats.org/officeDocument/2006/relationships">
  <sheetPr>
    <tabColor rgb="FF008080"/>
  </sheetPr>
  <dimension ref="A1:BI369"/>
  <sheetViews>
    <sheetView topLeftCell="A139" zoomScale="84" zoomScaleNormal="84" workbookViewId="0">
      <selection activeCell="A155" sqref="A155"/>
    </sheetView>
  </sheetViews>
  <sheetFormatPr baseColWidth="10" defaultColWidth="11.42578125" defaultRowHeight="14.25"/>
  <cols>
    <col min="1" max="1" width="5.28515625" style="1449" customWidth="1"/>
    <col min="2" max="2" width="48.140625" style="1449" customWidth="1"/>
    <col min="3" max="3" width="10.28515625" style="1449" customWidth="1"/>
    <col min="4" max="5" width="9.140625" style="1449" customWidth="1"/>
    <col min="6" max="6" width="9.42578125" style="1449" customWidth="1"/>
    <col min="7" max="7" width="10" style="1449" customWidth="1"/>
    <col min="8" max="8" width="10.7109375" style="1449" customWidth="1"/>
    <col min="9" max="9" width="10.140625" style="1449" customWidth="1"/>
    <col min="10" max="10" width="10.28515625" style="1449" customWidth="1"/>
    <col min="11" max="11" width="10" style="1449" customWidth="1"/>
    <col min="12" max="12" width="9.5703125" style="1449" customWidth="1"/>
    <col min="13" max="13" width="10.28515625" style="1449" customWidth="1"/>
    <col min="14" max="14" width="10" style="1449" customWidth="1"/>
    <col min="15" max="16" width="9.5703125" style="1449" customWidth="1"/>
    <col min="17" max="17" width="10" style="1449" customWidth="1"/>
    <col min="18" max="18" width="9.5703125" style="1449" customWidth="1"/>
    <col min="19" max="19" width="10.5703125" style="1449" customWidth="1"/>
    <col min="20" max="20" width="10.85546875" style="1449" customWidth="1"/>
    <col min="21" max="21" width="45.85546875" style="1188" bestFit="1" customWidth="1"/>
    <col min="22" max="61" width="11.42578125" style="1188"/>
    <col min="62" max="16384" width="11.42578125" style="1449"/>
  </cols>
  <sheetData>
    <row r="1" spans="1:20" s="1188" customFormat="1">
      <c r="A1" s="2036" t="s">
        <v>2305</v>
      </c>
      <c r="B1" s="2036"/>
      <c r="C1" s="2036"/>
      <c r="D1" s="2036"/>
      <c r="E1" s="2036"/>
      <c r="F1" s="2036"/>
      <c r="G1" s="2036"/>
      <c r="H1" s="2036"/>
      <c r="I1" s="2036"/>
      <c r="J1" s="2036"/>
      <c r="K1" s="2036"/>
      <c r="L1" s="2036"/>
      <c r="M1" s="2036"/>
      <c r="N1" s="2036"/>
      <c r="O1" s="2036"/>
      <c r="P1" s="2036"/>
      <c r="Q1" s="2036"/>
      <c r="R1" s="2036"/>
      <c r="S1" s="2036"/>
      <c r="T1" s="2036"/>
    </row>
    <row r="2" spans="1:20" s="1188" customFormat="1">
      <c r="A2" s="2100" t="s">
        <v>2441</v>
      </c>
      <c r="B2" s="2100"/>
      <c r="C2" s="2100"/>
      <c r="D2" s="2100"/>
      <c r="E2" s="2100"/>
      <c r="F2" s="2100"/>
      <c r="G2" s="2100"/>
      <c r="H2" s="2100"/>
      <c r="I2" s="2100"/>
      <c r="J2" s="2100"/>
      <c r="K2" s="2100"/>
      <c r="L2" s="2100"/>
      <c r="M2" s="2100"/>
      <c r="N2" s="2100"/>
      <c r="O2" s="2100"/>
      <c r="P2" s="2100"/>
      <c r="Q2" s="2100"/>
      <c r="R2" s="2100"/>
      <c r="S2" s="2100"/>
      <c r="T2" s="2100"/>
    </row>
    <row r="3" spans="1:20" s="1188" customFormat="1">
      <c r="A3" s="2100" t="s">
        <v>1726</v>
      </c>
      <c r="B3" s="2100"/>
      <c r="C3" s="2100"/>
      <c r="D3" s="2100"/>
      <c r="E3" s="2100"/>
      <c r="F3" s="2100"/>
      <c r="G3" s="2100"/>
      <c r="H3" s="2100"/>
      <c r="I3" s="2100"/>
      <c r="J3" s="2100"/>
      <c r="K3" s="2100"/>
      <c r="L3" s="2100"/>
      <c r="M3" s="2100"/>
      <c r="N3" s="2100"/>
      <c r="O3" s="2100"/>
      <c r="P3" s="2100"/>
      <c r="Q3" s="2100"/>
      <c r="R3" s="2100"/>
      <c r="S3" s="2100"/>
      <c r="T3" s="2100"/>
    </row>
    <row r="4" spans="1:20" s="1188" customFormat="1">
      <c r="A4" s="2100" t="s">
        <v>2595</v>
      </c>
      <c r="B4" s="2100"/>
      <c r="C4" s="2100"/>
      <c r="D4" s="2100"/>
      <c r="E4" s="2100"/>
      <c r="F4" s="2100"/>
      <c r="G4" s="2100"/>
      <c r="H4" s="2100"/>
      <c r="I4" s="2100"/>
      <c r="J4" s="2100"/>
      <c r="K4" s="2100"/>
      <c r="L4" s="2100"/>
      <c r="M4" s="2100"/>
      <c r="N4" s="2100"/>
      <c r="O4" s="2100"/>
      <c r="P4" s="2100"/>
      <c r="Q4" s="2100"/>
      <c r="R4" s="2100"/>
      <c r="S4" s="2100"/>
      <c r="T4" s="2100"/>
    </row>
    <row r="5" spans="1:20" s="1188" customFormat="1" ht="15" thickBot="1"/>
    <row r="6" spans="1:20">
      <c r="A6" s="2132" t="s">
        <v>1718</v>
      </c>
      <c r="B6" s="2132" t="s">
        <v>1766</v>
      </c>
      <c r="C6" s="2135" t="s">
        <v>1720</v>
      </c>
      <c r="D6" s="2135"/>
      <c r="E6" s="2135"/>
      <c r="F6" s="2135"/>
      <c r="G6" s="2135"/>
      <c r="H6" s="2135"/>
      <c r="I6" s="2135"/>
      <c r="J6" s="2135"/>
      <c r="K6" s="2135"/>
      <c r="L6" s="2135"/>
      <c r="M6" s="2135"/>
      <c r="N6" s="2135"/>
      <c r="O6" s="2135"/>
      <c r="P6" s="2135"/>
      <c r="Q6" s="2135"/>
      <c r="R6" s="2135"/>
      <c r="S6" s="2135"/>
      <c r="T6" s="2132" t="s">
        <v>569</v>
      </c>
    </row>
    <row r="7" spans="1:20">
      <c r="A7" s="2133"/>
      <c r="B7" s="2134"/>
      <c r="C7" s="1561" t="s">
        <v>1721</v>
      </c>
      <c r="D7" s="1561" t="s">
        <v>1722</v>
      </c>
      <c r="E7" s="1561" t="s">
        <v>1433</v>
      </c>
      <c r="F7" s="1561" t="s">
        <v>1434</v>
      </c>
      <c r="G7" s="1561" t="s">
        <v>820</v>
      </c>
      <c r="H7" s="1561" t="s">
        <v>821</v>
      </c>
      <c r="I7" s="1561" t="s">
        <v>822</v>
      </c>
      <c r="J7" s="1561" t="s">
        <v>823</v>
      </c>
      <c r="K7" s="1561" t="s">
        <v>824</v>
      </c>
      <c r="L7" s="1561" t="s">
        <v>825</v>
      </c>
      <c r="M7" s="1561" t="s">
        <v>826</v>
      </c>
      <c r="N7" s="1561" t="s">
        <v>827</v>
      </c>
      <c r="O7" s="1561" t="s">
        <v>828</v>
      </c>
      <c r="P7" s="1561" t="s">
        <v>829</v>
      </c>
      <c r="Q7" s="1561" t="s">
        <v>830</v>
      </c>
      <c r="R7" s="1561" t="s">
        <v>831</v>
      </c>
      <c r="S7" s="1561" t="s">
        <v>1723</v>
      </c>
      <c r="T7" s="2134"/>
    </row>
    <row r="8" spans="1:20" s="7" customFormat="1" ht="12.75">
      <c r="A8" s="2129" t="s">
        <v>548</v>
      </c>
      <c r="B8" s="331" t="s">
        <v>1636</v>
      </c>
      <c r="C8" s="335">
        <f>SUM(C9:C11)</f>
        <v>819306</v>
      </c>
      <c r="D8" s="335">
        <f>SUM(D9:D11)</f>
        <v>404635</v>
      </c>
      <c r="E8" s="335">
        <f t="shared" ref="E8:S8" si="0">SUM(E9:E11)</f>
        <v>257378</v>
      </c>
      <c r="F8" s="335">
        <f>SUM(F9:F11)</f>
        <v>331711</v>
      </c>
      <c r="G8" s="335">
        <f t="shared" si="0"/>
        <v>647669</v>
      </c>
      <c r="H8" s="335">
        <f>SUM(H9:H11)</f>
        <v>843456</v>
      </c>
      <c r="I8" s="335">
        <f t="shared" si="0"/>
        <v>767571</v>
      </c>
      <c r="J8" s="335">
        <f t="shared" si="0"/>
        <v>657318</v>
      </c>
      <c r="K8" s="335">
        <f t="shared" si="0"/>
        <v>523820</v>
      </c>
      <c r="L8" s="335">
        <f t="shared" si="0"/>
        <v>527296</v>
      </c>
      <c r="M8" s="335">
        <f t="shared" si="0"/>
        <v>501429</v>
      </c>
      <c r="N8" s="335">
        <f t="shared" si="0"/>
        <v>436849</v>
      </c>
      <c r="O8" s="335">
        <f t="shared" si="0"/>
        <v>418777</v>
      </c>
      <c r="P8" s="335">
        <f t="shared" si="0"/>
        <v>382824</v>
      </c>
      <c r="Q8" s="335">
        <f t="shared" si="0"/>
        <v>313193</v>
      </c>
      <c r="R8" s="335">
        <f t="shared" si="0"/>
        <v>274704</v>
      </c>
      <c r="S8" s="335">
        <f t="shared" si="0"/>
        <v>405960</v>
      </c>
      <c r="T8" s="335">
        <f>SUM(T9:T11)</f>
        <v>8513896</v>
      </c>
    </row>
    <row r="9" spans="1:20" s="7" customFormat="1" ht="12.75">
      <c r="A9" s="2136"/>
      <c r="B9" s="332" t="s">
        <v>1637</v>
      </c>
      <c r="C9" s="333">
        <v>813018</v>
      </c>
      <c r="D9" s="333">
        <v>403060</v>
      </c>
      <c r="E9" s="333">
        <v>256569</v>
      </c>
      <c r="F9" s="333">
        <v>330597</v>
      </c>
      <c r="G9" s="333">
        <v>645588</v>
      </c>
      <c r="H9" s="333">
        <v>840292</v>
      </c>
      <c r="I9" s="333">
        <v>763986</v>
      </c>
      <c r="J9" s="333">
        <v>653570</v>
      </c>
      <c r="K9" s="333">
        <v>520928</v>
      </c>
      <c r="L9" s="333">
        <v>524414</v>
      </c>
      <c r="M9" s="333">
        <v>498021</v>
      </c>
      <c r="N9" s="333">
        <v>432692</v>
      </c>
      <c r="O9" s="333">
        <v>413794</v>
      </c>
      <c r="P9" s="333">
        <v>377299</v>
      </c>
      <c r="Q9" s="333">
        <v>306838</v>
      </c>
      <c r="R9" s="333">
        <v>266176</v>
      </c>
      <c r="S9" s="333">
        <v>374473</v>
      </c>
      <c r="T9" s="333">
        <f>SUM(C9:S9)</f>
        <v>8421315</v>
      </c>
    </row>
    <row r="10" spans="1:20" s="7" customFormat="1" ht="12.75">
      <c r="A10" s="2136"/>
      <c r="B10" s="332" t="s">
        <v>1638</v>
      </c>
      <c r="C10" s="333">
        <v>446</v>
      </c>
      <c r="D10" s="333">
        <v>373</v>
      </c>
      <c r="E10" s="333">
        <v>326</v>
      </c>
      <c r="F10" s="333">
        <v>334</v>
      </c>
      <c r="G10" s="333">
        <v>346</v>
      </c>
      <c r="H10" s="333">
        <v>519</v>
      </c>
      <c r="I10" s="333">
        <v>508</v>
      </c>
      <c r="J10" s="333">
        <v>685</v>
      </c>
      <c r="K10" s="333">
        <v>637</v>
      </c>
      <c r="L10" s="333">
        <v>780</v>
      </c>
      <c r="M10" s="333">
        <v>992</v>
      </c>
      <c r="N10" s="333">
        <v>1049</v>
      </c>
      <c r="O10" s="333">
        <v>1064</v>
      </c>
      <c r="P10" s="333">
        <v>1055</v>
      </c>
      <c r="Q10" s="333">
        <v>1171</v>
      </c>
      <c r="R10" s="333">
        <v>1851</v>
      </c>
      <c r="S10" s="333">
        <v>10426</v>
      </c>
      <c r="T10" s="333">
        <f>SUM(C10:S10)</f>
        <v>22562</v>
      </c>
    </row>
    <row r="11" spans="1:20" s="7" customFormat="1" ht="12.75">
      <c r="A11" s="2136"/>
      <c r="B11" s="332" t="s">
        <v>1639</v>
      </c>
      <c r="C11" s="333">
        <v>5842</v>
      </c>
      <c r="D11" s="333">
        <v>1202</v>
      </c>
      <c r="E11" s="333">
        <v>483</v>
      </c>
      <c r="F11" s="333">
        <v>780</v>
      </c>
      <c r="G11" s="333">
        <v>1735</v>
      </c>
      <c r="H11" s="333">
        <v>2645</v>
      </c>
      <c r="I11" s="333">
        <v>3077</v>
      </c>
      <c r="J11" s="333">
        <v>3063</v>
      </c>
      <c r="K11" s="333">
        <v>2255</v>
      </c>
      <c r="L11" s="333">
        <v>2102</v>
      </c>
      <c r="M11" s="333">
        <v>2416</v>
      </c>
      <c r="N11" s="333">
        <v>3108</v>
      </c>
      <c r="O11" s="333">
        <v>3919</v>
      </c>
      <c r="P11" s="333">
        <v>4470</v>
      </c>
      <c r="Q11" s="333">
        <v>5184</v>
      </c>
      <c r="R11" s="333">
        <v>6677</v>
      </c>
      <c r="S11" s="333">
        <v>21061</v>
      </c>
      <c r="T11" s="333">
        <f>SUM(C11:S11)</f>
        <v>70019</v>
      </c>
    </row>
    <row r="12" spans="1:20" s="7" customFormat="1" ht="12.75">
      <c r="A12" s="2136"/>
      <c r="B12" s="332"/>
      <c r="C12" s="16"/>
      <c r="D12" s="334"/>
      <c r="E12" s="334"/>
      <c r="F12" s="16"/>
      <c r="G12" s="16"/>
      <c r="H12" s="16"/>
      <c r="I12" s="16"/>
      <c r="J12" s="16"/>
      <c r="K12" s="16"/>
      <c r="L12" s="16"/>
      <c r="M12" s="16"/>
      <c r="N12" s="16"/>
      <c r="O12" s="16"/>
      <c r="P12" s="16"/>
      <c r="Q12" s="16"/>
      <c r="R12" s="16"/>
      <c r="S12" s="16"/>
      <c r="T12" s="16"/>
    </row>
    <row r="13" spans="1:20" s="7" customFormat="1" ht="12.75">
      <c r="A13" s="2136"/>
      <c r="B13" s="331" t="s">
        <v>1640</v>
      </c>
      <c r="C13" s="335">
        <f t="shared" ref="C13:S13" si="1">SUM(C14:C16)</f>
        <v>333971</v>
      </c>
      <c r="D13" s="335">
        <f>SUM(D14:D16)</f>
        <v>229954</v>
      </c>
      <c r="E13" s="335">
        <f t="shared" si="1"/>
        <v>202740</v>
      </c>
      <c r="F13" s="335">
        <f>SUM(F14:F16)</f>
        <v>394483</v>
      </c>
      <c r="G13" s="335">
        <f t="shared" si="1"/>
        <v>735014</v>
      </c>
      <c r="H13" s="335">
        <f>SUM(H14:H16)</f>
        <v>963542</v>
      </c>
      <c r="I13" s="335">
        <f t="shared" si="1"/>
        <v>951608</v>
      </c>
      <c r="J13" s="335">
        <f t="shared" si="1"/>
        <v>860737</v>
      </c>
      <c r="K13" s="335">
        <f t="shared" si="1"/>
        <v>730659</v>
      </c>
      <c r="L13" s="335">
        <f t="shared" si="1"/>
        <v>805594</v>
      </c>
      <c r="M13" s="335">
        <f t="shared" si="1"/>
        <v>786834</v>
      </c>
      <c r="N13" s="335">
        <f t="shared" si="1"/>
        <v>701320</v>
      </c>
      <c r="O13" s="335">
        <f t="shared" si="1"/>
        <v>712127</v>
      </c>
      <c r="P13" s="335">
        <f t="shared" si="1"/>
        <v>687709</v>
      </c>
      <c r="Q13" s="335">
        <f t="shared" si="1"/>
        <v>575565</v>
      </c>
      <c r="R13" s="335">
        <f t="shared" si="1"/>
        <v>525163</v>
      </c>
      <c r="S13" s="335">
        <f t="shared" si="1"/>
        <v>842512</v>
      </c>
      <c r="T13" s="335">
        <f>SUM(T14:T16)</f>
        <v>11039532</v>
      </c>
    </row>
    <row r="14" spans="1:20" s="7" customFormat="1" ht="12.75">
      <c r="A14" s="2136"/>
      <c r="B14" s="332" t="s">
        <v>1641</v>
      </c>
      <c r="C14" s="333">
        <v>245298</v>
      </c>
      <c r="D14" s="333">
        <v>187676</v>
      </c>
      <c r="E14" s="333">
        <v>161728</v>
      </c>
      <c r="F14" s="333">
        <v>318665</v>
      </c>
      <c r="G14" s="333">
        <v>574712</v>
      </c>
      <c r="H14" s="333">
        <v>745272</v>
      </c>
      <c r="I14" s="333">
        <v>736318</v>
      </c>
      <c r="J14" s="333">
        <v>656503</v>
      </c>
      <c r="K14" s="333">
        <v>542284</v>
      </c>
      <c r="L14" s="333">
        <v>589926</v>
      </c>
      <c r="M14" s="333">
        <v>578806</v>
      </c>
      <c r="N14" s="333">
        <v>523386</v>
      </c>
      <c r="O14" s="333">
        <v>538153</v>
      </c>
      <c r="P14" s="333">
        <v>530046</v>
      </c>
      <c r="Q14" s="333">
        <v>453779</v>
      </c>
      <c r="R14" s="333">
        <v>427449</v>
      </c>
      <c r="S14" s="333">
        <v>718255</v>
      </c>
      <c r="T14" s="333">
        <f>SUM(C14:S14)</f>
        <v>8528256</v>
      </c>
    </row>
    <row r="15" spans="1:20" s="7" customFormat="1" ht="12.75">
      <c r="A15" s="2136"/>
      <c r="B15" s="332" t="s">
        <v>1642</v>
      </c>
      <c r="C15" s="333">
        <v>88342</v>
      </c>
      <c r="D15" s="333">
        <v>41756</v>
      </c>
      <c r="E15" s="333">
        <v>40094</v>
      </c>
      <c r="F15" s="333">
        <v>72362</v>
      </c>
      <c r="G15" s="333">
        <v>138603</v>
      </c>
      <c r="H15" s="333">
        <v>179472</v>
      </c>
      <c r="I15" s="333">
        <v>174120</v>
      </c>
      <c r="J15" s="333">
        <v>164061</v>
      </c>
      <c r="K15" s="333">
        <v>151486</v>
      </c>
      <c r="L15" s="333">
        <v>175330</v>
      </c>
      <c r="M15" s="333">
        <v>173905</v>
      </c>
      <c r="N15" s="333">
        <v>154049</v>
      </c>
      <c r="O15" s="333">
        <v>153463</v>
      </c>
      <c r="P15" s="333">
        <v>140632</v>
      </c>
      <c r="Q15" s="333">
        <v>109696</v>
      </c>
      <c r="R15" s="333">
        <v>89144</v>
      </c>
      <c r="S15" s="333">
        <v>115179</v>
      </c>
      <c r="T15" s="333">
        <f>SUM(C15:S15)</f>
        <v>2161694</v>
      </c>
    </row>
    <row r="16" spans="1:20" s="7" customFormat="1" ht="12.75">
      <c r="A16" s="2136"/>
      <c r="B16" s="332" t="s">
        <v>1643</v>
      </c>
      <c r="C16" s="333">
        <v>331</v>
      </c>
      <c r="D16" s="333">
        <v>522</v>
      </c>
      <c r="E16" s="333">
        <v>918</v>
      </c>
      <c r="F16" s="333">
        <v>3456</v>
      </c>
      <c r="G16" s="333">
        <v>21699</v>
      </c>
      <c r="H16" s="333">
        <v>38798</v>
      </c>
      <c r="I16" s="333">
        <v>41170</v>
      </c>
      <c r="J16" s="333">
        <v>40173</v>
      </c>
      <c r="K16" s="333">
        <v>36889</v>
      </c>
      <c r="L16" s="333">
        <v>40338</v>
      </c>
      <c r="M16" s="333">
        <v>34123</v>
      </c>
      <c r="N16" s="333">
        <v>23885</v>
      </c>
      <c r="O16" s="333">
        <v>20511</v>
      </c>
      <c r="P16" s="333">
        <v>17031</v>
      </c>
      <c r="Q16" s="333">
        <v>12090</v>
      </c>
      <c r="R16" s="333">
        <v>8570</v>
      </c>
      <c r="S16" s="333">
        <v>9078</v>
      </c>
      <c r="T16" s="333">
        <f>SUM(C16:S16)</f>
        <v>349582</v>
      </c>
    </row>
    <row r="17" spans="1:20" s="7" customFormat="1" ht="12.75">
      <c r="A17" s="2136"/>
      <c r="B17" s="332"/>
      <c r="C17" s="16"/>
      <c r="D17" s="16"/>
      <c r="E17" s="16"/>
      <c r="F17" s="16"/>
      <c r="G17" s="16"/>
      <c r="H17" s="16"/>
      <c r="I17" s="16"/>
      <c r="J17" s="16"/>
      <c r="K17" s="16"/>
      <c r="L17" s="16"/>
      <c r="M17" s="16"/>
      <c r="N17" s="16"/>
      <c r="O17" s="16"/>
      <c r="P17" s="16"/>
      <c r="Q17" s="16"/>
      <c r="R17" s="16"/>
      <c r="S17" s="16"/>
      <c r="T17" s="16"/>
    </row>
    <row r="18" spans="1:20" s="7" customFormat="1" ht="12.75">
      <c r="A18" s="2136"/>
      <c r="B18" s="331" t="s">
        <v>1644</v>
      </c>
      <c r="C18" s="335">
        <f t="shared" ref="C18:S18" si="2">SUM(C19:C36)</f>
        <v>163769</v>
      </c>
      <c r="D18" s="335">
        <f>SUM(D19:D36)</f>
        <v>81092</v>
      </c>
      <c r="E18" s="335">
        <f t="shared" si="2"/>
        <v>78887</v>
      </c>
      <c r="F18" s="335">
        <f>SUM(F19:F36)</f>
        <v>132951</v>
      </c>
      <c r="G18" s="335">
        <f t="shared" si="2"/>
        <v>169791</v>
      </c>
      <c r="H18" s="335">
        <f>SUM(H19:H36)</f>
        <v>223420</v>
      </c>
      <c r="I18" s="335">
        <f t="shared" si="2"/>
        <v>239999</v>
      </c>
      <c r="J18" s="335">
        <f t="shared" si="2"/>
        <v>252595</v>
      </c>
      <c r="K18" s="335">
        <f t="shared" si="2"/>
        <v>256492</v>
      </c>
      <c r="L18" s="335">
        <f t="shared" si="2"/>
        <v>317423</v>
      </c>
      <c r="M18" s="335">
        <f t="shared" si="2"/>
        <v>349087</v>
      </c>
      <c r="N18" s="335">
        <f t="shared" si="2"/>
        <v>350461</v>
      </c>
      <c r="O18" s="335">
        <f t="shared" si="2"/>
        <v>362370</v>
      </c>
      <c r="P18" s="335">
        <f t="shared" si="2"/>
        <v>354729</v>
      </c>
      <c r="Q18" s="335">
        <f t="shared" si="2"/>
        <v>290823</v>
      </c>
      <c r="R18" s="335">
        <f t="shared" si="2"/>
        <v>263443</v>
      </c>
      <c r="S18" s="335">
        <f t="shared" si="2"/>
        <v>384370</v>
      </c>
      <c r="T18" s="335">
        <f>SUM(T19:T36)</f>
        <v>4271702</v>
      </c>
    </row>
    <row r="19" spans="1:20" s="7" customFormat="1" ht="12.75">
      <c r="A19" s="2136"/>
      <c r="B19" s="332" t="s">
        <v>1645</v>
      </c>
      <c r="C19" s="333">
        <v>564</v>
      </c>
      <c r="D19" s="333">
        <v>398</v>
      </c>
      <c r="E19" s="333">
        <v>278</v>
      </c>
      <c r="F19" s="333">
        <v>296</v>
      </c>
      <c r="G19" s="333">
        <v>421</v>
      </c>
      <c r="H19" s="333">
        <v>579</v>
      </c>
      <c r="I19" s="333">
        <v>918</v>
      </c>
      <c r="J19" s="333">
        <v>1253</v>
      </c>
      <c r="K19" s="333">
        <v>2339</v>
      </c>
      <c r="L19" s="333">
        <v>5027</v>
      </c>
      <c r="M19" s="333">
        <v>8694</v>
      </c>
      <c r="N19" s="333">
        <v>9230</v>
      </c>
      <c r="O19" s="333">
        <v>10065</v>
      </c>
      <c r="P19" s="333">
        <v>9712</v>
      </c>
      <c r="Q19" s="333">
        <v>7326</v>
      </c>
      <c r="R19" s="333">
        <v>5310</v>
      </c>
      <c r="S19" s="333">
        <v>4820</v>
      </c>
      <c r="T19" s="333">
        <f>SUM(C19:S19)</f>
        <v>67230</v>
      </c>
    </row>
    <row r="20" spans="1:20" s="7" customFormat="1" ht="12.75">
      <c r="A20" s="2136"/>
      <c r="B20" s="332" t="s">
        <v>1646</v>
      </c>
      <c r="C20" s="333">
        <v>143006</v>
      </c>
      <c r="D20" s="333">
        <v>32287</v>
      </c>
      <c r="E20" s="333">
        <v>29432</v>
      </c>
      <c r="F20" s="333">
        <v>61988</v>
      </c>
      <c r="G20" s="333">
        <v>74891</v>
      </c>
      <c r="H20" s="333">
        <v>104761</v>
      </c>
      <c r="I20" s="333">
        <v>122492</v>
      </c>
      <c r="J20" s="333">
        <v>139334</v>
      </c>
      <c r="K20" s="333">
        <v>151544</v>
      </c>
      <c r="L20" s="333">
        <v>186696</v>
      </c>
      <c r="M20" s="333">
        <v>206944</v>
      </c>
      <c r="N20" s="333">
        <v>212661</v>
      </c>
      <c r="O20" s="333">
        <v>217732</v>
      </c>
      <c r="P20" s="333">
        <v>213738</v>
      </c>
      <c r="Q20" s="333">
        <v>173408</v>
      </c>
      <c r="R20" s="333">
        <v>159658</v>
      </c>
      <c r="S20" s="333">
        <v>242079</v>
      </c>
      <c r="T20" s="333">
        <f t="shared" ref="T20:T36" si="3">SUM(C20:S20)</f>
        <v>2472651</v>
      </c>
    </row>
    <row r="21" spans="1:20" s="7" customFormat="1" ht="12.75">
      <c r="A21" s="2136"/>
      <c r="B21" s="332" t="s">
        <v>1647</v>
      </c>
      <c r="C21" s="333">
        <v>112</v>
      </c>
      <c r="D21" s="333">
        <v>28</v>
      </c>
      <c r="E21" s="333">
        <v>16</v>
      </c>
      <c r="F21" s="333">
        <v>47</v>
      </c>
      <c r="G21" s="333">
        <v>366</v>
      </c>
      <c r="H21" s="333">
        <v>366</v>
      </c>
      <c r="I21" s="333">
        <v>511</v>
      </c>
      <c r="J21" s="333">
        <v>754</v>
      </c>
      <c r="K21" s="333">
        <v>632</v>
      </c>
      <c r="L21" s="333">
        <v>1226</v>
      </c>
      <c r="M21" s="333">
        <v>996</v>
      </c>
      <c r="N21" s="333">
        <v>970</v>
      </c>
      <c r="O21" s="333">
        <v>1499</v>
      </c>
      <c r="P21" s="333">
        <v>1908</v>
      </c>
      <c r="Q21" s="333">
        <v>1728</v>
      </c>
      <c r="R21" s="333">
        <v>2485</v>
      </c>
      <c r="S21" s="333">
        <v>4827</v>
      </c>
      <c r="T21" s="333">
        <f t="shared" si="3"/>
        <v>18471</v>
      </c>
    </row>
    <row r="22" spans="1:20" s="7" customFormat="1" ht="12.75">
      <c r="A22" s="2136"/>
      <c r="B22" s="332" t="s">
        <v>1648</v>
      </c>
      <c r="C22" s="333">
        <v>17</v>
      </c>
      <c r="D22" s="333">
        <v>711</v>
      </c>
      <c r="E22" s="333">
        <v>1943</v>
      </c>
      <c r="F22" s="333">
        <v>5480</v>
      </c>
      <c r="G22" s="333">
        <v>10413</v>
      </c>
      <c r="H22" s="333">
        <v>22879</v>
      </c>
      <c r="I22" s="333">
        <v>26181</v>
      </c>
      <c r="J22" s="333">
        <v>23360</v>
      </c>
      <c r="K22" s="333">
        <v>16503</v>
      </c>
      <c r="L22" s="333">
        <v>14911</v>
      </c>
      <c r="M22" s="333">
        <v>13133</v>
      </c>
      <c r="N22" s="333">
        <v>10955</v>
      </c>
      <c r="O22" s="333">
        <v>8333</v>
      </c>
      <c r="P22" s="333">
        <v>4431</v>
      </c>
      <c r="Q22" s="333">
        <v>2625</v>
      </c>
      <c r="R22" s="333">
        <v>1547</v>
      </c>
      <c r="S22" s="333">
        <v>1843</v>
      </c>
      <c r="T22" s="333">
        <f t="shared" si="3"/>
        <v>165265</v>
      </c>
    </row>
    <row r="23" spans="1:20" s="7" customFormat="1" ht="12.75">
      <c r="A23" s="2136"/>
      <c r="B23" s="332" t="s">
        <v>1649</v>
      </c>
      <c r="C23" s="333">
        <v>615</v>
      </c>
      <c r="D23" s="333">
        <v>9786</v>
      </c>
      <c r="E23" s="333">
        <v>13155</v>
      </c>
      <c r="F23" s="333">
        <v>19616</v>
      </c>
      <c r="G23" s="333">
        <v>16865</v>
      </c>
      <c r="H23" s="333">
        <v>19898</v>
      </c>
      <c r="I23" s="333">
        <v>17972</v>
      </c>
      <c r="J23" s="333">
        <v>15923</v>
      </c>
      <c r="K23" s="333">
        <v>11704</v>
      </c>
      <c r="L23" s="333">
        <v>10212</v>
      </c>
      <c r="M23" s="333">
        <v>7840</v>
      </c>
      <c r="N23" s="333">
        <v>5745</v>
      </c>
      <c r="O23" s="333">
        <v>3502</v>
      </c>
      <c r="P23" s="333">
        <v>2328</v>
      </c>
      <c r="Q23" s="333">
        <v>1542</v>
      </c>
      <c r="R23" s="333">
        <v>1175</v>
      </c>
      <c r="S23" s="333">
        <v>1291</v>
      </c>
      <c r="T23" s="333">
        <f t="shared" si="3"/>
        <v>159169</v>
      </c>
    </row>
    <row r="24" spans="1:20" s="7" customFormat="1" ht="12.75">
      <c r="A24" s="2136"/>
      <c r="B24" s="332" t="s">
        <v>935</v>
      </c>
      <c r="C24" s="333">
        <v>10</v>
      </c>
      <c r="D24" s="333">
        <v>99</v>
      </c>
      <c r="E24" s="333">
        <v>61</v>
      </c>
      <c r="F24" s="333">
        <v>13</v>
      </c>
      <c r="G24" s="333">
        <v>7</v>
      </c>
      <c r="H24" s="333">
        <v>3</v>
      </c>
      <c r="I24" s="333">
        <v>3</v>
      </c>
      <c r="J24" s="333">
        <v>6</v>
      </c>
      <c r="K24" s="333">
        <v>2</v>
      </c>
      <c r="L24" s="333">
        <v>3</v>
      </c>
      <c r="M24" s="333">
        <v>3</v>
      </c>
      <c r="N24" s="333">
        <v>1</v>
      </c>
      <c r="O24" s="333">
        <v>1</v>
      </c>
      <c r="P24" s="333">
        <v>1</v>
      </c>
      <c r="Q24" s="333">
        <v>1</v>
      </c>
      <c r="R24" s="333">
        <v>0</v>
      </c>
      <c r="S24" s="333">
        <v>1</v>
      </c>
      <c r="T24" s="333">
        <f t="shared" si="3"/>
        <v>215</v>
      </c>
    </row>
    <row r="25" spans="1:20" s="7" customFormat="1" ht="12.75">
      <c r="A25" s="2136"/>
      <c r="B25" s="332" t="s">
        <v>1650</v>
      </c>
      <c r="C25" s="333">
        <v>1315</v>
      </c>
      <c r="D25" s="333">
        <v>1187</v>
      </c>
      <c r="E25" s="333">
        <v>1466</v>
      </c>
      <c r="F25" s="333">
        <v>2140</v>
      </c>
      <c r="G25" s="333">
        <v>2136</v>
      </c>
      <c r="H25" s="333">
        <v>3022</v>
      </c>
      <c r="I25" s="333">
        <v>3289</v>
      </c>
      <c r="J25" s="333">
        <v>3956</v>
      </c>
      <c r="K25" s="333">
        <v>4601</v>
      </c>
      <c r="L25" s="333">
        <v>6130</v>
      </c>
      <c r="M25" s="333">
        <v>7054</v>
      </c>
      <c r="N25" s="333">
        <v>5970</v>
      </c>
      <c r="O25" s="333">
        <v>4763</v>
      </c>
      <c r="P25" s="333">
        <v>4030</v>
      </c>
      <c r="Q25" s="333">
        <v>3004</v>
      </c>
      <c r="R25" s="333">
        <v>2353</v>
      </c>
      <c r="S25" s="333">
        <v>2815</v>
      </c>
      <c r="T25" s="333">
        <f t="shared" si="3"/>
        <v>59231</v>
      </c>
    </row>
    <row r="26" spans="1:20" s="7" customFormat="1" ht="12.75">
      <c r="A26" s="2136"/>
      <c r="B26" s="332" t="s">
        <v>936</v>
      </c>
      <c r="C26" s="333">
        <v>6193</v>
      </c>
      <c r="D26" s="333">
        <v>15801</v>
      </c>
      <c r="E26" s="333">
        <v>20659</v>
      </c>
      <c r="F26" s="333">
        <v>26348</v>
      </c>
      <c r="G26" s="333">
        <v>37281</v>
      </c>
      <c r="H26" s="333">
        <v>36746</v>
      </c>
      <c r="I26" s="333">
        <v>31782</v>
      </c>
      <c r="J26" s="333">
        <v>29438</v>
      </c>
      <c r="K26" s="333">
        <v>29886</v>
      </c>
      <c r="L26" s="333">
        <v>45466</v>
      </c>
      <c r="M26" s="333">
        <v>53723</v>
      </c>
      <c r="N26" s="333">
        <v>52990</v>
      </c>
      <c r="O26" s="333">
        <v>58308</v>
      </c>
      <c r="P26" s="333">
        <v>58450</v>
      </c>
      <c r="Q26" s="333">
        <v>50046</v>
      </c>
      <c r="R26" s="333">
        <v>44553</v>
      </c>
      <c r="S26" s="333">
        <v>60502</v>
      </c>
      <c r="T26" s="333">
        <f t="shared" si="3"/>
        <v>658172</v>
      </c>
    </row>
    <row r="27" spans="1:20" s="7" customFormat="1" ht="12.75">
      <c r="A27" s="2136"/>
      <c r="B27" s="332" t="s">
        <v>1651</v>
      </c>
      <c r="C27" s="333">
        <v>1570</v>
      </c>
      <c r="D27" s="333">
        <v>5460</v>
      </c>
      <c r="E27" s="333">
        <v>2054</v>
      </c>
      <c r="F27" s="333">
        <v>2000</v>
      </c>
      <c r="G27" s="333">
        <v>2441</v>
      </c>
      <c r="H27" s="333">
        <v>2627</v>
      </c>
      <c r="I27" s="333">
        <v>2795</v>
      </c>
      <c r="J27" s="333">
        <v>3198</v>
      </c>
      <c r="K27" s="333">
        <v>3596</v>
      </c>
      <c r="L27" s="333">
        <v>4626</v>
      </c>
      <c r="M27" s="333">
        <v>4924</v>
      </c>
      <c r="N27" s="333">
        <v>5336</v>
      </c>
      <c r="O27" s="333">
        <v>6074</v>
      </c>
      <c r="P27" s="333">
        <v>6059</v>
      </c>
      <c r="Q27" s="333">
        <v>5614</v>
      </c>
      <c r="R27" s="333">
        <v>5380</v>
      </c>
      <c r="S27" s="333">
        <v>8432</v>
      </c>
      <c r="T27" s="333">
        <f t="shared" si="3"/>
        <v>72186</v>
      </c>
    </row>
    <row r="28" spans="1:20" s="7" customFormat="1" ht="12.75">
      <c r="A28" s="2136"/>
      <c r="B28" s="332" t="s">
        <v>1652</v>
      </c>
      <c r="C28" s="333">
        <v>622</v>
      </c>
      <c r="D28" s="333">
        <v>5766</v>
      </c>
      <c r="E28" s="333">
        <v>1018</v>
      </c>
      <c r="F28" s="333">
        <v>331</v>
      </c>
      <c r="G28" s="333">
        <v>402</v>
      </c>
      <c r="H28" s="333">
        <v>474</v>
      </c>
      <c r="I28" s="333">
        <v>296</v>
      </c>
      <c r="J28" s="333">
        <v>380</v>
      </c>
      <c r="K28" s="333">
        <v>361</v>
      </c>
      <c r="L28" s="333">
        <v>314</v>
      </c>
      <c r="M28" s="333">
        <v>365</v>
      </c>
      <c r="N28" s="333">
        <v>268</v>
      </c>
      <c r="O28" s="333">
        <v>342</v>
      </c>
      <c r="P28" s="333">
        <v>435</v>
      </c>
      <c r="Q28" s="333">
        <v>224</v>
      </c>
      <c r="R28" s="333">
        <v>411</v>
      </c>
      <c r="S28" s="333">
        <v>456</v>
      </c>
      <c r="T28" s="333">
        <f t="shared" si="3"/>
        <v>12465</v>
      </c>
    </row>
    <row r="29" spans="1:20" s="7" customFormat="1" ht="12.75">
      <c r="A29" s="2136"/>
      <c r="B29" s="332" t="s">
        <v>1653</v>
      </c>
      <c r="C29" s="333">
        <v>0</v>
      </c>
      <c r="D29" s="333">
        <v>0</v>
      </c>
      <c r="E29" s="333">
        <v>0</v>
      </c>
      <c r="F29" s="333">
        <v>16</v>
      </c>
      <c r="G29" s="333">
        <v>23</v>
      </c>
      <c r="H29" s="333">
        <v>33</v>
      </c>
      <c r="I29" s="333">
        <v>47</v>
      </c>
      <c r="J29" s="333">
        <v>61</v>
      </c>
      <c r="K29" s="333">
        <v>76</v>
      </c>
      <c r="L29" s="333">
        <v>88</v>
      </c>
      <c r="M29" s="333">
        <v>97</v>
      </c>
      <c r="N29" s="333">
        <v>118</v>
      </c>
      <c r="O29" s="333">
        <v>87</v>
      </c>
      <c r="P29" s="333">
        <v>79</v>
      </c>
      <c r="Q29" s="333">
        <v>63</v>
      </c>
      <c r="R29" s="333">
        <v>50</v>
      </c>
      <c r="S29" s="333">
        <v>26</v>
      </c>
      <c r="T29" s="333">
        <f t="shared" si="3"/>
        <v>864</v>
      </c>
    </row>
    <row r="30" spans="1:20" s="7" customFormat="1" ht="12.75">
      <c r="A30" s="2136"/>
      <c r="B30" s="332" t="s">
        <v>1095</v>
      </c>
      <c r="C30" s="333">
        <v>171</v>
      </c>
      <c r="D30" s="333">
        <v>631</v>
      </c>
      <c r="E30" s="333">
        <v>1108</v>
      </c>
      <c r="F30" s="333">
        <v>1858</v>
      </c>
      <c r="G30" s="333">
        <v>2245</v>
      </c>
      <c r="H30" s="333">
        <v>2707</v>
      </c>
      <c r="I30" s="333">
        <v>2425</v>
      </c>
      <c r="J30" s="333">
        <v>2108</v>
      </c>
      <c r="K30" s="333">
        <v>1972</v>
      </c>
      <c r="L30" s="333">
        <v>2345</v>
      </c>
      <c r="M30" s="333">
        <v>2294</v>
      </c>
      <c r="N30" s="333">
        <v>2412</v>
      </c>
      <c r="O30" s="333">
        <v>2298</v>
      </c>
      <c r="P30" s="333">
        <v>3146</v>
      </c>
      <c r="Q30" s="333">
        <v>2254</v>
      </c>
      <c r="R30" s="333">
        <v>2199</v>
      </c>
      <c r="S30" s="333">
        <v>3885</v>
      </c>
      <c r="T30" s="333">
        <f t="shared" si="3"/>
        <v>36058</v>
      </c>
    </row>
    <row r="31" spans="1:20" s="7" customFormat="1" ht="12.75">
      <c r="A31" s="2136"/>
      <c r="B31" s="332" t="s">
        <v>1654</v>
      </c>
      <c r="C31" s="333">
        <v>5477</v>
      </c>
      <c r="D31" s="333">
        <v>7063</v>
      </c>
      <c r="E31" s="333">
        <v>6516</v>
      </c>
      <c r="F31" s="333">
        <v>8718</v>
      </c>
      <c r="G31" s="333">
        <v>8595</v>
      </c>
      <c r="H31" s="333">
        <v>9327</v>
      </c>
      <c r="I31" s="333">
        <v>10127</v>
      </c>
      <c r="J31" s="333">
        <v>11381</v>
      </c>
      <c r="K31" s="333">
        <v>13363</v>
      </c>
      <c r="L31" s="333">
        <v>17639</v>
      </c>
      <c r="M31" s="333">
        <v>19533</v>
      </c>
      <c r="N31" s="333">
        <v>20826</v>
      </c>
      <c r="O31" s="333">
        <v>24146</v>
      </c>
      <c r="P31" s="333">
        <v>25748</v>
      </c>
      <c r="Q31" s="333">
        <v>23827</v>
      </c>
      <c r="R31" s="333">
        <v>22308</v>
      </c>
      <c r="S31" s="333">
        <v>34849</v>
      </c>
      <c r="T31" s="333">
        <f t="shared" si="3"/>
        <v>269443</v>
      </c>
    </row>
    <row r="32" spans="1:20" s="7" customFormat="1" ht="12.75">
      <c r="A32" s="2136"/>
      <c r="B32" s="332" t="s">
        <v>938</v>
      </c>
      <c r="C32" s="333">
        <v>65</v>
      </c>
      <c r="D32" s="333">
        <v>56</v>
      </c>
      <c r="E32" s="333">
        <v>298</v>
      </c>
      <c r="F32" s="333">
        <v>2618</v>
      </c>
      <c r="G32" s="333">
        <v>6150</v>
      </c>
      <c r="H32" s="333">
        <v>8237</v>
      </c>
      <c r="I32" s="333">
        <v>8542</v>
      </c>
      <c r="J32" s="333">
        <v>9579</v>
      </c>
      <c r="K32" s="333">
        <v>10515</v>
      </c>
      <c r="L32" s="333">
        <v>12789</v>
      </c>
      <c r="M32" s="333">
        <v>13952</v>
      </c>
      <c r="N32" s="333">
        <v>13519</v>
      </c>
      <c r="O32" s="333">
        <v>14634</v>
      </c>
      <c r="P32" s="333">
        <v>13970</v>
      </c>
      <c r="Q32" s="333">
        <v>11037</v>
      </c>
      <c r="R32" s="333">
        <v>8560</v>
      </c>
      <c r="S32" s="333">
        <v>9017</v>
      </c>
      <c r="T32" s="333">
        <f t="shared" si="3"/>
        <v>143538</v>
      </c>
    </row>
    <row r="33" spans="1:20" s="1257" customFormat="1">
      <c r="A33" s="2136"/>
      <c r="B33" s="1188" t="s">
        <v>1655</v>
      </c>
      <c r="C33" s="1440">
        <v>4029</v>
      </c>
      <c r="D33" s="1440">
        <v>1809</v>
      </c>
      <c r="E33" s="1440">
        <v>841</v>
      </c>
      <c r="F33" s="1440">
        <v>416</v>
      </c>
      <c r="G33" s="1440">
        <v>1718</v>
      </c>
      <c r="H33" s="1440">
        <v>2073</v>
      </c>
      <c r="I33" s="1440">
        <v>2737</v>
      </c>
      <c r="J33" s="1440">
        <v>4424</v>
      </c>
      <c r="K33" s="1440">
        <v>4515</v>
      </c>
      <c r="L33" s="1440">
        <v>5717</v>
      </c>
      <c r="M33" s="1440">
        <v>5643</v>
      </c>
      <c r="N33" s="1440">
        <v>6046</v>
      </c>
      <c r="O33" s="1440">
        <v>7339</v>
      </c>
      <c r="P33" s="1440">
        <v>7261</v>
      </c>
      <c r="Q33" s="1440">
        <v>5539</v>
      </c>
      <c r="R33" s="1440">
        <v>5200</v>
      </c>
      <c r="S33" s="1440">
        <v>6692</v>
      </c>
      <c r="T33" s="1440">
        <f t="shared" si="3"/>
        <v>71999</v>
      </c>
    </row>
    <row r="34" spans="1:20" s="7" customFormat="1" ht="12.75">
      <c r="A34" s="2130"/>
      <c r="B34" s="332" t="s">
        <v>1656</v>
      </c>
      <c r="C34" s="333">
        <v>0</v>
      </c>
      <c r="D34" s="333">
        <v>0</v>
      </c>
      <c r="E34" s="333">
        <v>3</v>
      </c>
      <c r="F34" s="333">
        <v>940</v>
      </c>
      <c r="G34" s="333">
        <v>5520</v>
      </c>
      <c r="H34" s="333">
        <v>9102</v>
      </c>
      <c r="I34" s="333">
        <v>9029</v>
      </c>
      <c r="J34" s="333">
        <v>6324</v>
      </c>
      <c r="K34" s="333">
        <v>3426</v>
      </c>
      <c r="L34" s="333">
        <v>1963</v>
      </c>
      <c r="M34" s="333">
        <v>1240</v>
      </c>
      <c r="N34" s="333">
        <v>596</v>
      </c>
      <c r="O34" s="333">
        <v>411</v>
      </c>
      <c r="P34" s="333">
        <v>305</v>
      </c>
      <c r="Q34" s="333">
        <v>137</v>
      </c>
      <c r="R34" s="333">
        <v>134</v>
      </c>
      <c r="S34" s="333">
        <v>81</v>
      </c>
      <c r="T34" s="333">
        <f t="shared" si="3"/>
        <v>39211</v>
      </c>
    </row>
    <row r="35" spans="1:20" s="7" customFormat="1" ht="12.75">
      <c r="A35" s="2136"/>
      <c r="B35" s="332" t="s">
        <v>1657</v>
      </c>
      <c r="C35" s="333">
        <v>0</v>
      </c>
      <c r="D35" s="333">
        <v>0</v>
      </c>
      <c r="E35" s="333">
        <v>0</v>
      </c>
      <c r="F35" s="333">
        <v>2</v>
      </c>
      <c r="G35" s="333">
        <v>34</v>
      </c>
      <c r="H35" s="333">
        <v>67</v>
      </c>
      <c r="I35" s="333">
        <v>79</v>
      </c>
      <c r="J35" s="333">
        <v>67</v>
      </c>
      <c r="K35" s="333">
        <v>12</v>
      </c>
      <c r="L35" s="333">
        <v>0</v>
      </c>
      <c r="M35" s="333">
        <v>0</v>
      </c>
      <c r="N35" s="333">
        <v>0</v>
      </c>
      <c r="O35" s="333">
        <v>0</v>
      </c>
      <c r="P35" s="333">
        <v>0</v>
      </c>
      <c r="Q35" s="333">
        <v>0</v>
      </c>
      <c r="R35" s="333">
        <v>0</v>
      </c>
      <c r="S35" s="333">
        <v>0</v>
      </c>
      <c r="T35" s="333">
        <f t="shared" si="3"/>
        <v>261</v>
      </c>
    </row>
    <row r="36" spans="1:20" s="7" customFormat="1" ht="12.75">
      <c r="A36" s="2136"/>
      <c r="B36" s="332" t="s">
        <v>1658</v>
      </c>
      <c r="C36" s="333">
        <v>3</v>
      </c>
      <c r="D36" s="333">
        <v>10</v>
      </c>
      <c r="E36" s="333">
        <v>39</v>
      </c>
      <c r="F36" s="333">
        <v>124</v>
      </c>
      <c r="G36" s="333">
        <v>283</v>
      </c>
      <c r="H36" s="333">
        <v>519</v>
      </c>
      <c r="I36" s="333">
        <v>774</v>
      </c>
      <c r="J36" s="333">
        <v>1049</v>
      </c>
      <c r="K36" s="333">
        <v>1445</v>
      </c>
      <c r="L36" s="333">
        <v>2271</v>
      </c>
      <c r="M36" s="333">
        <v>2652</v>
      </c>
      <c r="N36" s="333">
        <v>2818</v>
      </c>
      <c r="O36" s="333">
        <v>2836</v>
      </c>
      <c r="P36" s="333">
        <v>3128</v>
      </c>
      <c r="Q36" s="333">
        <v>2448</v>
      </c>
      <c r="R36" s="333">
        <v>2120</v>
      </c>
      <c r="S36" s="333">
        <v>2754</v>
      </c>
      <c r="T36" s="333">
        <f t="shared" si="3"/>
        <v>25273</v>
      </c>
    </row>
    <row r="37" spans="1:20" s="7" customFormat="1" ht="12.75">
      <c r="A37" s="2136"/>
      <c r="B37" s="332"/>
      <c r="C37" s="16"/>
      <c r="D37" s="16"/>
      <c r="E37" s="16"/>
      <c r="F37" s="16"/>
      <c r="G37" s="16"/>
      <c r="H37" s="16"/>
      <c r="I37" s="16"/>
      <c r="J37" s="16"/>
      <c r="K37" s="16"/>
      <c r="L37" s="16"/>
      <c r="M37" s="16"/>
      <c r="N37" s="16"/>
      <c r="O37" s="16"/>
      <c r="P37" s="16"/>
      <c r="Q37" s="16"/>
      <c r="R37" s="16"/>
      <c r="S37" s="16"/>
      <c r="T37" s="16"/>
    </row>
    <row r="38" spans="1:20" s="7" customFormat="1" ht="12.75">
      <c r="A38" s="2136"/>
      <c r="B38" s="331" t="s">
        <v>1659</v>
      </c>
      <c r="C38" s="335">
        <f t="shared" ref="C38:T38" si="4">SUM(C39:C53)</f>
        <v>799</v>
      </c>
      <c r="D38" s="335">
        <f t="shared" si="4"/>
        <v>1283</v>
      </c>
      <c r="E38" s="335">
        <f t="shared" si="4"/>
        <v>1344</v>
      </c>
      <c r="F38" s="335">
        <f t="shared" si="4"/>
        <v>2385</v>
      </c>
      <c r="G38" s="335">
        <f t="shared" si="4"/>
        <v>3599</v>
      </c>
      <c r="H38" s="335">
        <f t="shared" si="4"/>
        <v>4927</v>
      </c>
      <c r="I38" s="335">
        <f t="shared" si="4"/>
        <v>5892</v>
      </c>
      <c r="J38" s="335">
        <f t="shared" si="4"/>
        <v>6446</v>
      </c>
      <c r="K38" s="335">
        <f t="shared" si="4"/>
        <v>6296</v>
      </c>
      <c r="L38" s="335">
        <f t="shared" si="4"/>
        <v>7023</v>
      </c>
      <c r="M38" s="335">
        <f t="shared" si="4"/>
        <v>6667</v>
      </c>
      <c r="N38" s="335">
        <f t="shared" si="4"/>
        <v>5542</v>
      </c>
      <c r="O38" s="335">
        <f t="shared" si="4"/>
        <v>5861</v>
      </c>
      <c r="P38" s="335">
        <f t="shared" si="4"/>
        <v>5388</v>
      </c>
      <c r="Q38" s="335">
        <f t="shared" si="4"/>
        <v>4152</v>
      </c>
      <c r="R38" s="335">
        <f t="shared" si="4"/>
        <v>3560</v>
      </c>
      <c r="S38" s="335">
        <f t="shared" si="4"/>
        <v>4685</v>
      </c>
      <c r="T38" s="335">
        <f t="shared" si="4"/>
        <v>75849</v>
      </c>
    </row>
    <row r="39" spans="1:20" s="7" customFormat="1" ht="12.75">
      <c r="A39" s="2136"/>
      <c r="B39" s="332" t="s">
        <v>1660</v>
      </c>
      <c r="C39" s="333">
        <v>4</v>
      </c>
      <c r="D39" s="333">
        <v>5</v>
      </c>
      <c r="E39" s="333">
        <v>0</v>
      </c>
      <c r="F39" s="333">
        <v>10</v>
      </c>
      <c r="G39" s="333">
        <v>49</v>
      </c>
      <c r="H39" s="333">
        <v>90</v>
      </c>
      <c r="I39" s="333">
        <v>157</v>
      </c>
      <c r="J39" s="333">
        <v>211</v>
      </c>
      <c r="K39" s="333">
        <v>280</v>
      </c>
      <c r="L39" s="333">
        <v>354</v>
      </c>
      <c r="M39" s="333">
        <v>419</v>
      </c>
      <c r="N39" s="333">
        <v>366</v>
      </c>
      <c r="O39" s="333">
        <v>258</v>
      </c>
      <c r="P39" s="333">
        <v>222</v>
      </c>
      <c r="Q39" s="333">
        <v>136</v>
      </c>
      <c r="R39" s="333">
        <v>114</v>
      </c>
      <c r="S39" s="333">
        <v>101</v>
      </c>
      <c r="T39" s="333">
        <f>SUM(C39:S39)</f>
        <v>2776</v>
      </c>
    </row>
    <row r="40" spans="1:20" s="7" customFormat="1" ht="12.75">
      <c r="A40" s="2136"/>
      <c r="B40" s="332" t="s">
        <v>1661</v>
      </c>
      <c r="C40" s="333">
        <v>86</v>
      </c>
      <c r="D40" s="333">
        <v>88</v>
      </c>
      <c r="E40" s="333">
        <v>151</v>
      </c>
      <c r="F40" s="333">
        <v>416</v>
      </c>
      <c r="G40" s="333">
        <v>591</v>
      </c>
      <c r="H40" s="333">
        <v>774</v>
      </c>
      <c r="I40" s="333">
        <v>773</v>
      </c>
      <c r="J40" s="333">
        <v>786</v>
      </c>
      <c r="K40" s="333">
        <v>624</v>
      </c>
      <c r="L40" s="333">
        <v>728</v>
      </c>
      <c r="M40" s="333">
        <v>748</v>
      </c>
      <c r="N40" s="333">
        <v>746</v>
      </c>
      <c r="O40" s="333">
        <v>949</v>
      </c>
      <c r="P40" s="333">
        <v>941</v>
      </c>
      <c r="Q40" s="333">
        <v>913</v>
      </c>
      <c r="R40" s="333">
        <v>778</v>
      </c>
      <c r="S40" s="333">
        <v>1137</v>
      </c>
      <c r="T40" s="333">
        <f t="shared" ref="T40:T53" si="5">SUM(C40:S40)</f>
        <v>11229</v>
      </c>
    </row>
    <row r="41" spans="1:20" s="7" customFormat="1" ht="12.75">
      <c r="A41" s="2136"/>
      <c r="B41" s="332" t="s">
        <v>1662</v>
      </c>
      <c r="C41" s="333">
        <v>143</v>
      </c>
      <c r="D41" s="333">
        <v>532</v>
      </c>
      <c r="E41" s="333">
        <v>158</v>
      </c>
      <c r="F41" s="333">
        <v>236</v>
      </c>
      <c r="G41" s="333">
        <v>245</v>
      </c>
      <c r="H41" s="333">
        <v>289</v>
      </c>
      <c r="I41" s="333">
        <v>250</v>
      </c>
      <c r="J41" s="333">
        <v>158</v>
      </c>
      <c r="K41" s="333">
        <v>125</v>
      </c>
      <c r="L41" s="333">
        <v>160</v>
      </c>
      <c r="M41" s="333">
        <v>143</v>
      </c>
      <c r="N41" s="333">
        <v>91</v>
      </c>
      <c r="O41" s="333">
        <v>127</v>
      </c>
      <c r="P41" s="333">
        <v>63</v>
      </c>
      <c r="Q41" s="333">
        <v>57</v>
      </c>
      <c r="R41" s="333">
        <v>31</v>
      </c>
      <c r="S41" s="333">
        <v>42</v>
      </c>
      <c r="T41" s="333">
        <f t="shared" si="5"/>
        <v>2850</v>
      </c>
    </row>
    <row r="42" spans="1:20" s="7" customFormat="1" ht="12.75">
      <c r="A42" s="2136"/>
      <c r="B42" s="332" t="s">
        <v>1663</v>
      </c>
      <c r="C42" s="333">
        <v>20</v>
      </c>
      <c r="D42" s="333">
        <v>16</v>
      </c>
      <c r="E42" s="333">
        <v>23</v>
      </c>
      <c r="F42" s="333">
        <v>34</v>
      </c>
      <c r="G42" s="333">
        <v>63</v>
      </c>
      <c r="H42" s="333">
        <v>110</v>
      </c>
      <c r="I42" s="333">
        <v>101</v>
      </c>
      <c r="J42" s="333">
        <v>120</v>
      </c>
      <c r="K42" s="333">
        <v>135</v>
      </c>
      <c r="L42" s="333">
        <v>145</v>
      </c>
      <c r="M42" s="333">
        <v>184</v>
      </c>
      <c r="N42" s="333">
        <v>161</v>
      </c>
      <c r="O42" s="333">
        <v>141</v>
      </c>
      <c r="P42" s="333">
        <v>126</v>
      </c>
      <c r="Q42" s="333">
        <v>84</v>
      </c>
      <c r="R42" s="333">
        <v>44</v>
      </c>
      <c r="S42" s="333">
        <v>38</v>
      </c>
      <c r="T42" s="333">
        <f t="shared" si="5"/>
        <v>1545</v>
      </c>
    </row>
    <row r="43" spans="1:20" s="7" customFormat="1" ht="12.75">
      <c r="A43" s="2136"/>
      <c r="B43" s="332" t="s">
        <v>1664</v>
      </c>
      <c r="C43" s="333">
        <v>121</v>
      </c>
      <c r="D43" s="333">
        <v>104</v>
      </c>
      <c r="E43" s="333">
        <v>72</v>
      </c>
      <c r="F43" s="333">
        <v>95</v>
      </c>
      <c r="G43" s="333">
        <v>126</v>
      </c>
      <c r="H43" s="333">
        <v>170</v>
      </c>
      <c r="I43" s="333">
        <v>151</v>
      </c>
      <c r="J43" s="333">
        <v>251</v>
      </c>
      <c r="K43" s="333">
        <v>143</v>
      </c>
      <c r="L43" s="333">
        <v>167</v>
      </c>
      <c r="M43" s="333">
        <v>148</v>
      </c>
      <c r="N43" s="333">
        <v>115</v>
      </c>
      <c r="O43" s="333">
        <v>126</v>
      </c>
      <c r="P43" s="333">
        <v>116</v>
      </c>
      <c r="Q43" s="333">
        <v>61</v>
      </c>
      <c r="R43" s="333">
        <v>71</v>
      </c>
      <c r="S43" s="333">
        <v>94</v>
      </c>
      <c r="T43" s="333">
        <f t="shared" si="5"/>
        <v>2131</v>
      </c>
    </row>
    <row r="44" spans="1:20" s="7" customFormat="1" ht="12.75">
      <c r="A44" s="2136"/>
      <c r="B44" s="332" t="s">
        <v>1665</v>
      </c>
      <c r="C44" s="333">
        <v>139</v>
      </c>
      <c r="D44" s="333">
        <v>254</v>
      </c>
      <c r="E44" s="333">
        <v>562</v>
      </c>
      <c r="F44" s="333">
        <v>799</v>
      </c>
      <c r="G44" s="333">
        <v>1040</v>
      </c>
      <c r="H44" s="333">
        <v>1090</v>
      </c>
      <c r="I44" s="333">
        <v>1123</v>
      </c>
      <c r="J44" s="333">
        <v>1119</v>
      </c>
      <c r="K44" s="333">
        <v>1056</v>
      </c>
      <c r="L44" s="333">
        <v>1079</v>
      </c>
      <c r="M44" s="333">
        <v>1191</v>
      </c>
      <c r="N44" s="333">
        <v>1158</v>
      </c>
      <c r="O44" s="333">
        <v>1235</v>
      </c>
      <c r="P44" s="333">
        <v>1137</v>
      </c>
      <c r="Q44" s="333">
        <v>940</v>
      </c>
      <c r="R44" s="333">
        <v>867</v>
      </c>
      <c r="S44" s="333">
        <v>1404</v>
      </c>
      <c r="T44" s="333">
        <f t="shared" si="5"/>
        <v>16193</v>
      </c>
    </row>
    <row r="45" spans="1:20" s="7" customFormat="1" ht="12.75">
      <c r="A45" s="2136"/>
      <c r="B45" s="332" t="s">
        <v>1666</v>
      </c>
      <c r="C45" s="333">
        <v>1</v>
      </c>
      <c r="D45" s="333">
        <v>0</v>
      </c>
      <c r="E45" s="333">
        <v>8</v>
      </c>
      <c r="F45" s="333">
        <v>15</v>
      </c>
      <c r="G45" s="333">
        <v>43</v>
      </c>
      <c r="H45" s="333">
        <v>91</v>
      </c>
      <c r="I45" s="333">
        <v>135</v>
      </c>
      <c r="J45" s="333">
        <v>161</v>
      </c>
      <c r="K45" s="333">
        <v>290</v>
      </c>
      <c r="L45" s="333">
        <v>467</v>
      </c>
      <c r="M45" s="333">
        <v>501</v>
      </c>
      <c r="N45" s="333">
        <v>535</v>
      </c>
      <c r="O45" s="333">
        <v>702</v>
      </c>
      <c r="P45" s="333">
        <v>533</v>
      </c>
      <c r="Q45" s="333">
        <v>381</v>
      </c>
      <c r="R45" s="333">
        <v>236</v>
      </c>
      <c r="S45" s="333">
        <v>213</v>
      </c>
      <c r="T45" s="333">
        <f t="shared" si="5"/>
        <v>4312</v>
      </c>
    </row>
    <row r="46" spans="1:20" s="7" customFormat="1" ht="12.75">
      <c r="A46" s="2136"/>
      <c r="B46" s="332" t="s">
        <v>1667</v>
      </c>
      <c r="C46" s="333">
        <v>2</v>
      </c>
      <c r="D46" s="333">
        <v>4</v>
      </c>
      <c r="E46" s="333">
        <v>1</v>
      </c>
      <c r="F46" s="333">
        <v>8</v>
      </c>
      <c r="G46" s="333">
        <v>15</v>
      </c>
      <c r="H46" s="333">
        <v>18</v>
      </c>
      <c r="I46" s="333">
        <v>1</v>
      </c>
      <c r="J46" s="333">
        <v>8</v>
      </c>
      <c r="K46" s="333">
        <v>9</v>
      </c>
      <c r="L46" s="333">
        <v>31</v>
      </c>
      <c r="M46" s="333">
        <v>23</v>
      </c>
      <c r="N46" s="333">
        <v>17</v>
      </c>
      <c r="O46" s="333">
        <v>24</v>
      </c>
      <c r="P46" s="333">
        <v>18</v>
      </c>
      <c r="Q46" s="333">
        <v>25</v>
      </c>
      <c r="R46" s="333">
        <v>31</v>
      </c>
      <c r="S46" s="333">
        <v>24</v>
      </c>
      <c r="T46" s="333">
        <f t="shared" si="5"/>
        <v>259</v>
      </c>
    </row>
    <row r="47" spans="1:20" s="7" customFormat="1" ht="12.75">
      <c r="A47" s="2136"/>
      <c r="B47" s="332" t="s">
        <v>1668</v>
      </c>
      <c r="C47" s="333">
        <v>121</v>
      </c>
      <c r="D47" s="333">
        <v>87</v>
      </c>
      <c r="E47" s="333">
        <v>114</v>
      </c>
      <c r="F47" s="333">
        <v>178</v>
      </c>
      <c r="G47" s="333">
        <v>259</v>
      </c>
      <c r="H47" s="333">
        <v>428</v>
      </c>
      <c r="I47" s="333">
        <v>507</v>
      </c>
      <c r="J47" s="333">
        <v>469</v>
      </c>
      <c r="K47" s="333">
        <v>376</v>
      </c>
      <c r="L47" s="333">
        <v>459</v>
      </c>
      <c r="M47" s="333">
        <v>469</v>
      </c>
      <c r="N47" s="333">
        <v>447</v>
      </c>
      <c r="O47" s="333">
        <v>493</v>
      </c>
      <c r="P47" s="333">
        <v>501</v>
      </c>
      <c r="Q47" s="333">
        <v>351</v>
      </c>
      <c r="R47" s="333">
        <v>375</v>
      </c>
      <c r="S47" s="333">
        <v>454</v>
      </c>
      <c r="T47" s="333">
        <f t="shared" si="5"/>
        <v>6088</v>
      </c>
    </row>
    <row r="48" spans="1:20" s="7" customFormat="1" ht="12.75">
      <c r="A48" s="2136"/>
      <c r="B48" s="332" t="s">
        <v>1669</v>
      </c>
      <c r="C48" s="333">
        <v>9</v>
      </c>
      <c r="D48" s="333">
        <v>3</v>
      </c>
      <c r="E48" s="333">
        <v>1</v>
      </c>
      <c r="F48" s="333">
        <v>60</v>
      </c>
      <c r="G48" s="333">
        <v>78</v>
      </c>
      <c r="H48" s="333">
        <v>81</v>
      </c>
      <c r="I48" s="333">
        <v>99</v>
      </c>
      <c r="J48" s="333">
        <v>91</v>
      </c>
      <c r="K48" s="333">
        <v>74</v>
      </c>
      <c r="L48" s="333">
        <v>110</v>
      </c>
      <c r="M48" s="333">
        <v>97</v>
      </c>
      <c r="N48" s="333">
        <v>100</v>
      </c>
      <c r="O48" s="333">
        <v>76</v>
      </c>
      <c r="P48" s="333">
        <v>61</v>
      </c>
      <c r="Q48" s="333">
        <v>46</v>
      </c>
      <c r="R48" s="333">
        <v>35</v>
      </c>
      <c r="S48" s="333">
        <v>44</v>
      </c>
      <c r="T48" s="333">
        <f t="shared" si="5"/>
        <v>1065</v>
      </c>
    </row>
    <row r="49" spans="1:20" s="7" customFormat="1" ht="12.75">
      <c r="A49" s="2136"/>
      <c r="B49" s="332" t="s">
        <v>1670</v>
      </c>
      <c r="C49" s="333">
        <v>30</v>
      </c>
      <c r="D49" s="333">
        <v>28</v>
      </c>
      <c r="E49" s="333">
        <v>12</v>
      </c>
      <c r="F49" s="333">
        <v>14</v>
      </c>
      <c r="G49" s="333">
        <v>41</v>
      </c>
      <c r="H49" s="333">
        <v>56</v>
      </c>
      <c r="I49" s="333">
        <v>74</v>
      </c>
      <c r="J49" s="333">
        <v>106</v>
      </c>
      <c r="K49" s="333">
        <v>136</v>
      </c>
      <c r="L49" s="333">
        <v>139</v>
      </c>
      <c r="M49" s="333">
        <v>143</v>
      </c>
      <c r="N49" s="333">
        <v>116</v>
      </c>
      <c r="O49" s="333">
        <v>142</v>
      </c>
      <c r="P49" s="333">
        <v>125</v>
      </c>
      <c r="Q49" s="333">
        <v>88</v>
      </c>
      <c r="R49" s="333">
        <v>91</v>
      </c>
      <c r="S49" s="333">
        <v>71</v>
      </c>
      <c r="T49" s="333">
        <f t="shared" si="5"/>
        <v>1412</v>
      </c>
    </row>
    <row r="50" spans="1:20" s="7" customFormat="1" ht="12.75">
      <c r="A50" s="2136"/>
      <c r="B50" s="332" t="s">
        <v>1671</v>
      </c>
      <c r="C50" s="333">
        <v>0</v>
      </c>
      <c r="D50" s="333">
        <v>0</v>
      </c>
      <c r="E50" s="333">
        <v>0</v>
      </c>
      <c r="F50" s="333">
        <v>49</v>
      </c>
      <c r="G50" s="333">
        <v>122</v>
      </c>
      <c r="H50" s="333">
        <v>85</v>
      </c>
      <c r="I50" s="333">
        <v>98</v>
      </c>
      <c r="J50" s="333">
        <v>124</v>
      </c>
      <c r="K50" s="333">
        <v>128</v>
      </c>
      <c r="L50" s="333">
        <v>140</v>
      </c>
      <c r="M50" s="333">
        <v>131</v>
      </c>
      <c r="N50" s="333">
        <v>99</v>
      </c>
      <c r="O50" s="333">
        <v>96</v>
      </c>
      <c r="P50" s="333">
        <v>96</v>
      </c>
      <c r="Q50" s="333">
        <v>61</v>
      </c>
      <c r="R50" s="333">
        <v>48</v>
      </c>
      <c r="S50" s="333">
        <v>37</v>
      </c>
      <c r="T50" s="333">
        <f t="shared" si="5"/>
        <v>1314</v>
      </c>
    </row>
    <row r="51" spans="1:20" s="7" customFormat="1" ht="12.75">
      <c r="A51" s="2136"/>
      <c r="B51" s="332" t="s">
        <v>1672</v>
      </c>
      <c r="C51" s="333">
        <v>5</v>
      </c>
      <c r="D51" s="333">
        <v>3</v>
      </c>
      <c r="E51" s="333">
        <v>12</v>
      </c>
      <c r="F51" s="333">
        <v>103</v>
      </c>
      <c r="G51" s="333">
        <v>263</v>
      </c>
      <c r="H51" s="333">
        <v>526</v>
      </c>
      <c r="I51" s="333">
        <v>996</v>
      </c>
      <c r="J51" s="333">
        <v>1309</v>
      </c>
      <c r="K51" s="333">
        <v>1598</v>
      </c>
      <c r="L51" s="333">
        <v>1937</v>
      </c>
      <c r="M51" s="333">
        <v>1260</v>
      </c>
      <c r="N51" s="333">
        <v>465</v>
      </c>
      <c r="O51" s="333">
        <v>408</v>
      </c>
      <c r="P51" s="333">
        <v>377</v>
      </c>
      <c r="Q51" s="333">
        <v>246</v>
      </c>
      <c r="R51" s="333">
        <v>194</v>
      </c>
      <c r="S51" s="333">
        <v>156</v>
      </c>
      <c r="T51" s="333">
        <f t="shared" si="5"/>
        <v>9858</v>
      </c>
    </row>
    <row r="52" spans="1:20" s="7" customFormat="1" ht="12.75">
      <c r="A52" s="2136"/>
      <c r="B52" s="332" t="s">
        <v>386</v>
      </c>
      <c r="C52" s="333">
        <v>0</v>
      </c>
      <c r="D52" s="333">
        <v>0</v>
      </c>
      <c r="E52" s="333">
        <v>0</v>
      </c>
      <c r="F52" s="333">
        <v>89</v>
      </c>
      <c r="G52" s="333">
        <v>337</v>
      </c>
      <c r="H52" s="333">
        <v>764</v>
      </c>
      <c r="I52" s="333">
        <v>1014</v>
      </c>
      <c r="J52" s="333">
        <v>1084</v>
      </c>
      <c r="K52" s="333">
        <v>773</v>
      </c>
      <c r="L52" s="333">
        <v>417</v>
      </c>
      <c r="M52" s="333">
        <v>313</v>
      </c>
      <c r="N52" s="333">
        <v>151</v>
      </c>
      <c r="O52" s="333">
        <v>112</v>
      </c>
      <c r="P52" s="333">
        <v>89</v>
      </c>
      <c r="Q52" s="333">
        <v>55</v>
      </c>
      <c r="R52" s="333">
        <v>38</v>
      </c>
      <c r="S52" s="333">
        <v>12</v>
      </c>
      <c r="T52" s="333">
        <f t="shared" si="5"/>
        <v>5248</v>
      </c>
    </row>
    <row r="53" spans="1:20" s="7" customFormat="1" ht="12.75">
      <c r="A53" s="2136"/>
      <c r="B53" s="332" t="s">
        <v>1675</v>
      </c>
      <c r="C53" s="333">
        <v>118</v>
      </c>
      <c r="D53" s="333">
        <v>159</v>
      </c>
      <c r="E53" s="333">
        <v>230</v>
      </c>
      <c r="F53" s="333">
        <v>279</v>
      </c>
      <c r="G53" s="333">
        <v>327</v>
      </c>
      <c r="H53" s="333">
        <v>355</v>
      </c>
      <c r="I53" s="333">
        <v>413</v>
      </c>
      <c r="J53" s="333">
        <v>449</v>
      </c>
      <c r="K53" s="333">
        <v>549</v>
      </c>
      <c r="L53" s="333">
        <v>690</v>
      </c>
      <c r="M53" s="333">
        <v>897</v>
      </c>
      <c r="N53" s="333">
        <v>975</v>
      </c>
      <c r="O53" s="333">
        <v>972</v>
      </c>
      <c r="P53" s="333">
        <v>983</v>
      </c>
      <c r="Q53" s="333">
        <v>708</v>
      </c>
      <c r="R53" s="333">
        <v>607</v>
      </c>
      <c r="S53" s="333">
        <v>858</v>
      </c>
      <c r="T53" s="333">
        <f t="shared" si="5"/>
        <v>9569</v>
      </c>
    </row>
    <row r="54" spans="1:20" s="7" customFormat="1" ht="12.75">
      <c r="A54" s="2136"/>
      <c r="B54" s="332"/>
      <c r="C54" s="16"/>
      <c r="D54" s="16"/>
      <c r="E54" s="16"/>
      <c r="F54" s="16"/>
      <c r="G54" s="16"/>
      <c r="H54" s="16"/>
      <c r="I54" s="16"/>
      <c r="J54" s="16"/>
      <c r="K54" s="16"/>
      <c r="L54" s="16"/>
      <c r="M54" s="16"/>
      <c r="N54" s="16"/>
      <c r="O54" s="16"/>
      <c r="P54" s="16"/>
      <c r="Q54" s="16"/>
      <c r="R54" s="16"/>
      <c r="S54" s="16"/>
      <c r="T54" s="16"/>
    </row>
    <row r="55" spans="1:20" s="7" customFormat="1" ht="12.75">
      <c r="A55" s="2136"/>
      <c r="B55" s="331" t="s">
        <v>1676</v>
      </c>
      <c r="C55" s="335">
        <f t="shared" ref="C55:T55" si="6">SUM(C56:C61)</f>
        <v>6704</v>
      </c>
      <c r="D55" s="335">
        <f t="shared" si="6"/>
        <v>1994</v>
      </c>
      <c r="E55" s="335">
        <f t="shared" si="6"/>
        <v>1175</v>
      </c>
      <c r="F55" s="335">
        <f t="shared" si="6"/>
        <v>2170</v>
      </c>
      <c r="G55" s="335">
        <f t="shared" si="6"/>
        <v>4341</v>
      </c>
      <c r="H55" s="335">
        <f t="shared" si="6"/>
        <v>6988</v>
      </c>
      <c r="I55" s="335">
        <f t="shared" si="6"/>
        <v>8668</v>
      </c>
      <c r="J55" s="335">
        <f t="shared" si="6"/>
        <v>9883</v>
      </c>
      <c r="K55" s="335">
        <f t="shared" si="6"/>
        <v>10229</v>
      </c>
      <c r="L55" s="335">
        <f t="shared" si="6"/>
        <v>10312</v>
      </c>
      <c r="M55" s="335">
        <f t="shared" si="6"/>
        <v>10839</v>
      </c>
      <c r="N55" s="335">
        <f t="shared" si="6"/>
        <v>11284</v>
      </c>
      <c r="O55" s="335">
        <f t="shared" si="6"/>
        <v>16408</v>
      </c>
      <c r="P55" s="335">
        <f t="shared" si="6"/>
        <v>21433</v>
      </c>
      <c r="Q55" s="335">
        <f t="shared" si="6"/>
        <v>35668</v>
      </c>
      <c r="R55" s="335">
        <f t="shared" si="6"/>
        <v>58089</v>
      </c>
      <c r="S55" s="335">
        <f t="shared" si="6"/>
        <v>303154</v>
      </c>
      <c r="T55" s="335">
        <f t="shared" si="6"/>
        <v>519339</v>
      </c>
    </row>
    <row r="56" spans="1:20" s="7" customFormat="1" ht="12.75">
      <c r="A56" s="2136"/>
      <c r="B56" s="332" t="s">
        <v>1677</v>
      </c>
      <c r="C56" s="333">
        <v>5084</v>
      </c>
      <c r="D56" s="333">
        <v>1573</v>
      </c>
      <c r="E56" s="333">
        <v>959</v>
      </c>
      <c r="F56" s="333">
        <v>1614</v>
      </c>
      <c r="G56" s="333">
        <v>3431</v>
      </c>
      <c r="H56" s="333">
        <v>5685</v>
      </c>
      <c r="I56" s="333">
        <v>7218</v>
      </c>
      <c r="J56" s="333">
        <v>8310</v>
      </c>
      <c r="K56" s="333">
        <v>7515</v>
      </c>
      <c r="L56" s="333">
        <v>8631</v>
      </c>
      <c r="M56" s="333">
        <v>7536</v>
      </c>
      <c r="N56" s="333">
        <v>6769</v>
      </c>
      <c r="O56" s="333">
        <v>7815</v>
      </c>
      <c r="P56" s="333">
        <v>8926</v>
      </c>
      <c r="Q56" s="333">
        <v>8868</v>
      </c>
      <c r="R56" s="333">
        <v>9901</v>
      </c>
      <c r="S56" s="333">
        <v>27233</v>
      </c>
      <c r="T56" s="333">
        <f t="shared" ref="T56:T61" si="7">SUM(C56:S56)</f>
        <v>127068</v>
      </c>
    </row>
    <row r="57" spans="1:20" s="7" customFormat="1" ht="12.75">
      <c r="A57" s="2136"/>
      <c r="B57" s="332" t="s">
        <v>1678</v>
      </c>
      <c r="C57" s="333">
        <v>1206</v>
      </c>
      <c r="D57" s="333">
        <v>126</v>
      </c>
      <c r="E57" s="333">
        <v>40</v>
      </c>
      <c r="F57" s="333">
        <v>57</v>
      </c>
      <c r="G57" s="333">
        <v>212</v>
      </c>
      <c r="H57" s="333">
        <v>228</v>
      </c>
      <c r="I57" s="333">
        <v>210</v>
      </c>
      <c r="J57" s="333">
        <v>238</v>
      </c>
      <c r="K57" s="333">
        <v>305</v>
      </c>
      <c r="L57" s="333">
        <v>265</v>
      </c>
      <c r="M57" s="333">
        <v>403</v>
      </c>
      <c r="N57" s="333">
        <v>619</v>
      </c>
      <c r="O57" s="333">
        <v>827</v>
      </c>
      <c r="P57" s="333">
        <v>941</v>
      </c>
      <c r="Q57" s="333">
        <v>1005</v>
      </c>
      <c r="R57" s="333">
        <v>1447</v>
      </c>
      <c r="S57" s="333">
        <v>4187</v>
      </c>
      <c r="T57" s="333">
        <f t="shared" si="7"/>
        <v>12316</v>
      </c>
    </row>
    <row r="58" spans="1:20" s="7" customFormat="1" ht="12.75">
      <c r="A58" s="2136"/>
      <c r="B58" s="332" t="s">
        <v>1679</v>
      </c>
      <c r="C58" s="333">
        <v>0</v>
      </c>
      <c r="D58" s="333">
        <v>0</v>
      </c>
      <c r="E58" s="333">
        <v>0</v>
      </c>
      <c r="F58" s="333">
        <v>259</v>
      </c>
      <c r="G58" s="333">
        <v>400</v>
      </c>
      <c r="H58" s="333">
        <v>587</v>
      </c>
      <c r="I58" s="333">
        <v>615</v>
      </c>
      <c r="J58" s="333">
        <v>743</v>
      </c>
      <c r="K58" s="333">
        <v>1321</v>
      </c>
      <c r="L58" s="333">
        <v>878</v>
      </c>
      <c r="M58" s="333">
        <v>2300</v>
      </c>
      <c r="N58" s="333">
        <v>2869</v>
      </c>
      <c r="O58" s="333">
        <v>3979</v>
      </c>
      <c r="P58" s="333">
        <v>2566</v>
      </c>
      <c r="Q58" s="333">
        <v>5326</v>
      </c>
      <c r="R58" s="333">
        <v>1748</v>
      </c>
      <c r="S58" s="333">
        <v>9677</v>
      </c>
      <c r="T58" s="333">
        <f t="shared" si="7"/>
        <v>33268</v>
      </c>
    </row>
    <row r="59" spans="1:20" s="7" customFormat="1" ht="12.75">
      <c r="A59" s="2136"/>
      <c r="B59" s="332" t="s">
        <v>1724</v>
      </c>
      <c r="C59" s="333">
        <v>4</v>
      </c>
      <c r="D59" s="333">
        <v>7</v>
      </c>
      <c r="E59" s="333">
        <v>5</v>
      </c>
      <c r="F59" s="333">
        <v>4</v>
      </c>
      <c r="G59" s="333">
        <v>8</v>
      </c>
      <c r="H59" s="333">
        <v>11</v>
      </c>
      <c r="I59" s="333">
        <v>17</v>
      </c>
      <c r="J59" s="333">
        <v>24</v>
      </c>
      <c r="K59" s="333">
        <v>451</v>
      </c>
      <c r="L59" s="333">
        <v>4</v>
      </c>
      <c r="M59" s="333">
        <v>7</v>
      </c>
      <c r="N59" s="333">
        <v>449</v>
      </c>
      <c r="O59" s="333">
        <v>3308</v>
      </c>
      <c r="P59" s="333">
        <v>8522</v>
      </c>
      <c r="Q59" s="333">
        <v>20087</v>
      </c>
      <c r="R59" s="333">
        <v>44602</v>
      </c>
      <c r="S59" s="333">
        <v>261389</v>
      </c>
      <c r="T59" s="333">
        <f t="shared" si="7"/>
        <v>338899</v>
      </c>
    </row>
    <row r="60" spans="1:20" s="7" customFormat="1" ht="12.75">
      <c r="A60" s="2136"/>
      <c r="B60" s="332" t="s">
        <v>1681</v>
      </c>
      <c r="C60" s="333">
        <v>143</v>
      </c>
      <c r="D60" s="333">
        <v>69</v>
      </c>
      <c r="E60" s="333">
        <v>9</v>
      </c>
      <c r="F60" s="333">
        <v>20</v>
      </c>
      <c r="G60" s="333">
        <v>0</v>
      </c>
      <c r="H60" s="333">
        <v>21</v>
      </c>
      <c r="I60" s="333">
        <v>55</v>
      </c>
      <c r="J60" s="333">
        <v>41</v>
      </c>
      <c r="K60" s="333">
        <v>53</v>
      </c>
      <c r="L60" s="333">
        <v>37</v>
      </c>
      <c r="M60" s="333">
        <v>88</v>
      </c>
      <c r="N60" s="333">
        <v>170</v>
      </c>
      <c r="O60" s="333">
        <v>66</v>
      </c>
      <c r="P60" s="333">
        <v>75</v>
      </c>
      <c r="Q60" s="333">
        <v>85</v>
      </c>
      <c r="R60" s="333">
        <v>108</v>
      </c>
      <c r="S60" s="333">
        <v>313</v>
      </c>
      <c r="T60" s="333">
        <f t="shared" si="7"/>
        <v>1353</v>
      </c>
    </row>
    <row r="61" spans="1:20" s="7" customFormat="1" ht="12.75">
      <c r="A61" s="2136"/>
      <c r="B61" s="332" t="s">
        <v>1682</v>
      </c>
      <c r="C61" s="333">
        <v>267</v>
      </c>
      <c r="D61" s="333">
        <v>219</v>
      </c>
      <c r="E61" s="333">
        <v>162</v>
      </c>
      <c r="F61" s="333">
        <v>216</v>
      </c>
      <c r="G61" s="333">
        <v>290</v>
      </c>
      <c r="H61" s="333">
        <v>456</v>
      </c>
      <c r="I61" s="333">
        <v>553</v>
      </c>
      <c r="J61" s="333">
        <v>527</v>
      </c>
      <c r="K61" s="333">
        <v>584</v>
      </c>
      <c r="L61" s="333">
        <v>497</v>
      </c>
      <c r="M61" s="333">
        <v>505</v>
      </c>
      <c r="N61" s="333">
        <v>408</v>
      </c>
      <c r="O61" s="333">
        <v>413</v>
      </c>
      <c r="P61" s="333">
        <v>403</v>
      </c>
      <c r="Q61" s="333">
        <v>297</v>
      </c>
      <c r="R61" s="333">
        <v>283</v>
      </c>
      <c r="S61" s="333">
        <v>355</v>
      </c>
      <c r="T61" s="333">
        <f t="shared" si="7"/>
        <v>6435</v>
      </c>
    </row>
    <row r="62" spans="1:20" s="7" customFormat="1" ht="12.75">
      <c r="A62" s="2136"/>
      <c r="B62" s="332"/>
      <c r="C62" s="334"/>
      <c r="D62" s="334"/>
      <c r="E62" s="334"/>
      <c r="F62" s="334"/>
      <c r="G62" s="334"/>
      <c r="H62" s="334"/>
      <c r="I62" s="334"/>
      <c r="J62" s="334"/>
      <c r="K62" s="334"/>
      <c r="L62" s="334"/>
      <c r="M62" s="334"/>
      <c r="N62" s="334"/>
      <c r="O62" s="334"/>
      <c r="P62" s="334"/>
      <c r="Q62" s="334"/>
      <c r="R62" s="334"/>
      <c r="S62" s="334"/>
      <c r="T62" s="334"/>
    </row>
    <row r="63" spans="1:20" s="7" customFormat="1" ht="12.75">
      <c r="A63" s="2136"/>
      <c r="B63" s="331" t="s">
        <v>1683</v>
      </c>
      <c r="C63" s="335">
        <f t="shared" ref="C63:S63" si="8">SUM(C64:C71)</f>
        <v>2439</v>
      </c>
      <c r="D63" s="335">
        <f>SUM(D64:D71)</f>
        <v>5587</v>
      </c>
      <c r="E63" s="335">
        <f t="shared" si="8"/>
        <v>3638</v>
      </c>
      <c r="F63" s="335">
        <f>SUM(F64:F71)</f>
        <v>4625</v>
      </c>
      <c r="G63" s="335">
        <f t="shared" si="8"/>
        <v>13308</v>
      </c>
      <c r="H63" s="335">
        <f>SUM(H64:H71)</f>
        <v>20263</v>
      </c>
      <c r="I63" s="335">
        <f t="shared" si="8"/>
        <v>19827</v>
      </c>
      <c r="J63" s="335">
        <f t="shared" si="8"/>
        <v>14233</v>
      </c>
      <c r="K63" s="335">
        <f t="shared" si="8"/>
        <v>7971</v>
      </c>
      <c r="L63" s="335">
        <f t="shared" si="8"/>
        <v>6301</v>
      </c>
      <c r="M63" s="335">
        <f t="shared" si="8"/>
        <v>8499</v>
      </c>
      <c r="N63" s="335">
        <f t="shared" si="8"/>
        <v>16575</v>
      </c>
      <c r="O63" s="335">
        <f t="shared" si="8"/>
        <v>25771</v>
      </c>
      <c r="P63" s="335">
        <f t="shared" si="8"/>
        <v>26765</v>
      </c>
      <c r="Q63" s="335">
        <f t="shared" si="8"/>
        <v>28418</v>
      </c>
      <c r="R63" s="335">
        <f t="shared" si="8"/>
        <v>27696</v>
      </c>
      <c r="S63" s="335">
        <f t="shared" si="8"/>
        <v>51142</v>
      </c>
      <c r="T63" s="335">
        <f>SUM(T64:T71)</f>
        <v>283058</v>
      </c>
    </row>
    <row r="64" spans="1:20" s="7" customFormat="1" ht="12.75">
      <c r="A64" s="2136"/>
      <c r="B64" s="332" t="s">
        <v>1684</v>
      </c>
      <c r="C64" s="333">
        <v>197</v>
      </c>
      <c r="D64" s="333">
        <v>176</v>
      </c>
      <c r="E64" s="333">
        <v>106</v>
      </c>
      <c r="F64" s="333">
        <v>70</v>
      </c>
      <c r="G64" s="333">
        <v>98</v>
      </c>
      <c r="H64" s="333">
        <v>129</v>
      </c>
      <c r="I64" s="333">
        <v>157</v>
      </c>
      <c r="J64" s="333">
        <v>132</v>
      </c>
      <c r="K64" s="333">
        <v>137</v>
      </c>
      <c r="L64" s="333">
        <v>163</v>
      </c>
      <c r="M64" s="333">
        <v>157</v>
      </c>
      <c r="N64" s="333">
        <v>171</v>
      </c>
      <c r="O64" s="333">
        <v>203</v>
      </c>
      <c r="P64" s="333">
        <v>238</v>
      </c>
      <c r="Q64" s="333">
        <v>192</v>
      </c>
      <c r="R64" s="333">
        <v>194</v>
      </c>
      <c r="S64" s="333">
        <v>295</v>
      </c>
      <c r="T64" s="333">
        <f>SUM(C64:S64)</f>
        <v>2815</v>
      </c>
    </row>
    <row r="65" spans="1:20" s="7" customFormat="1" ht="12.75">
      <c r="A65" s="2136"/>
      <c r="B65" s="332" t="s">
        <v>1685</v>
      </c>
      <c r="C65" s="333">
        <v>961</v>
      </c>
      <c r="D65" s="333">
        <v>4055</v>
      </c>
      <c r="E65" s="333">
        <v>3144</v>
      </c>
      <c r="F65" s="333">
        <v>1510</v>
      </c>
      <c r="G65" s="333">
        <v>848</v>
      </c>
      <c r="H65" s="333">
        <v>1410</v>
      </c>
      <c r="I65" s="333">
        <v>1772</v>
      </c>
      <c r="J65" s="333">
        <v>1922</v>
      </c>
      <c r="K65" s="333">
        <v>2745</v>
      </c>
      <c r="L65" s="333">
        <v>3556</v>
      </c>
      <c r="M65" s="333">
        <v>5328</v>
      </c>
      <c r="N65" s="333">
        <v>12927</v>
      </c>
      <c r="O65" s="333">
        <v>21074</v>
      </c>
      <c r="P65" s="333">
        <v>21299</v>
      </c>
      <c r="Q65" s="333">
        <v>22422</v>
      </c>
      <c r="R65" s="333">
        <v>21361</v>
      </c>
      <c r="S65" s="333">
        <v>34374</v>
      </c>
      <c r="T65" s="333">
        <f t="shared" ref="T65:T71" si="9">SUM(C65:S65)</f>
        <v>160708</v>
      </c>
    </row>
    <row r="66" spans="1:20" s="7" customFormat="1" ht="12.75">
      <c r="A66" s="2136"/>
      <c r="B66" s="332" t="s">
        <v>1686</v>
      </c>
      <c r="C66" s="333">
        <v>5</v>
      </c>
      <c r="D66" s="333">
        <v>2</v>
      </c>
      <c r="E66" s="333">
        <v>0</v>
      </c>
      <c r="F66" s="333">
        <v>0</v>
      </c>
      <c r="G66" s="333">
        <v>3</v>
      </c>
      <c r="H66" s="333">
        <v>0</v>
      </c>
      <c r="I66" s="333">
        <v>2</v>
      </c>
      <c r="J66" s="333">
        <v>6</v>
      </c>
      <c r="K66" s="333">
        <v>0</v>
      </c>
      <c r="L66" s="333">
        <v>3</v>
      </c>
      <c r="M66" s="333">
        <v>5</v>
      </c>
      <c r="N66" s="333">
        <v>5</v>
      </c>
      <c r="O66" s="333">
        <v>5</v>
      </c>
      <c r="P66" s="333">
        <v>6</v>
      </c>
      <c r="Q66" s="333">
        <v>9</v>
      </c>
      <c r="R66" s="333">
        <v>16</v>
      </c>
      <c r="S66" s="333">
        <v>28</v>
      </c>
      <c r="T66" s="333">
        <f t="shared" si="9"/>
        <v>95</v>
      </c>
    </row>
    <row r="67" spans="1:20" s="7" customFormat="1" ht="12.75">
      <c r="A67" s="2136"/>
      <c r="B67" s="332" t="s">
        <v>1687</v>
      </c>
      <c r="C67" s="333">
        <v>180</v>
      </c>
      <c r="D67" s="333">
        <v>0</v>
      </c>
      <c r="E67" s="333">
        <v>0</v>
      </c>
      <c r="F67" s="333">
        <v>5</v>
      </c>
      <c r="G67" s="333">
        <v>19</v>
      </c>
      <c r="H67" s="333">
        <v>27</v>
      </c>
      <c r="I67" s="333">
        <v>25</v>
      </c>
      <c r="J67" s="333">
        <v>29</v>
      </c>
      <c r="K67" s="333">
        <v>5</v>
      </c>
      <c r="L67" s="333">
        <v>1</v>
      </c>
      <c r="M67" s="333">
        <v>0</v>
      </c>
      <c r="N67" s="333">
        <v>0</v>
      </c>
      <c r="O67" s="333">
        <v>0</v>
      </c>
      <c r="P67" s="333">
        <v>0</v>
      </c>
      <c r="Q67" s="333">
        <v>0</v>
      </c>
      <c r="R67" s="333">
        <v>0</v>
      </c>
      <c r="S67" s="333">
        <v>1</v>
      </c>
      <c r="T67" s="333">
        <f t="shared" si="9"/>
        <v>292</v>
      </c>
    </row>
    <row r="68" spans="1:20" s="7" customFormat="1" ht="12.75">
      <c r="A68" s="2136"/>
      <c r="B68" s="332" t="s">
        <v>1725</v>
      </c>
      <c r="C68" s="333">
        <v>0</v>
      </c>
      <c r="D68" s="333">
        <v>0</v>
      </c>
      <c r="E68" s="333">
        <v>0</v>
      </c>
      <c r="F68" s="333">
        <v>8</v>
      </c>
      <c r="G68" s="333">
        <v>52</v>
      </c>
      <c r="H68" s="333">
        <v>138</v>
      </c>
      <c r="I68" s="333">
        <v>213</v>
      </c>
      <c r="J68" s="333">
        <v>195</v>
      </c>
      <c r="K68" s="333">
        <v>78</v>
      </c>
      <c r="L68" s="333">
        <v>3</v>
      </c>
      <c r="M68" s="333">
        <v>2</v>
      </c>
      <c r="N68" s="333">
        <v>0</v>
      </c>
      <c r="O68" s="333">
        <v>0</v>
      </c>
      <c r="P68" s="333">
        <v>0</v>
      </c>
      <c r="Q68" s="333">
        <v>0</v>
      </c>
      <c r="R68" s="333">
        <v>0</v>
      </c>
      <c r="S68" s="333">
        <v>1</v>
      </c>
      <c r="T68" s="333">
        <f t="shared" si="9"/>
        <v>690</v>
      </c>
    </row>
    <row r="69" spans="1:20" s="7" customFormat="1" ht="12.75">
      <c r="A69" s="2136"/>
      <c r="B69" s="332" t="s">
        <v>1689</v>
      </c>
      <c r="C69" s="333">
        <v>845</v>
      </c>
      <c r="D69" s="333">
        <v>1310</v>
      </c>
      <c r="E69" s="333">
        <v>339</v>
      </c>
      <c r="F69" s="333">
        <v>2700</v>
      </c>
      <c r="G69" s="333">
        <v>11531</v>
      </c>
      <c r="H69" s="333">
        <v>17661</v>
      </c>
      <c r="I69" s="333">
        <v>16453</v>
      </c>
      <c r="J69" s="333">
        <v>10998</v>
      </c>
      <c r="K69" s="333">
        <v>4054</v>
      </c>
      <c r="L69" s="333">
        <v>1183</v>
      </c>
      <c r="M69" s="333">
        <v>1071</v>
      </c>
      <c r="N69" s="333">
        <v>1130</v>
      </c>
      <c r="O69" s="333">
        <v>1371</v>
      </c>
      <c r="P69" s="333">
        <v>1446</v>
      </c>
      <c r="Q69" s="333">
        <v>1517</v>
      </c>
      <c r="R69" s="333">
        <v>1604</v>
      </c>
      <c r="S69" s="333">
        <v>2583</v>
      </c>
      <c r="T69" s="333">
        <f t="shared" si="9"/>
        <v>77796</v>
      </c>
    </row>
    <row r="70" spans="1:20" s="7" customFormat="1" ht="12.75">
      <c r="A70" s="2136"/>
      <c r="B70" s="332" t="s">
        <v>1690</v>
      </c>
      <c r="C70" s="333">
        <v>104</v>
      </c>
      <c r="D70" s="333">
        <v>15</v>
      </c>
      <c r="E70" s="333">
        <v>32</v>
      </c>
      <c r="F70" s="333">
        <v>293</v>
      </c>
      <c r="G70" s="333">
        <v>701</v>
      </c>
      <c r="H70" s="333">
        <v>824</v>
      </c>
      <c r="I70" s="333">
        <v>1112</v>
      </c>
      <c r="J70" s="333">
        <v>852</v>
      </c>
      <c r="K70" s="333">
        <v>866</v>
      </c>
      <c r="L70" s="333">
        <v>1294</v>
      </c>
      <c r="M70" s="333">
        <v>1813</v>
      </c>
      <c r="N70" s="333">
        <v>2193</v>
      </c>
      <c r="O70" s="333">
        <v>2925</v>
      </c>
      <c r="P70" s="333">
        <v>3473</v>
      </c>
      <c r="Q70" s="333">
        <v>3986</v>
      </c>
      <c r="R70" s="333">
        <v>4152</v>
      </c>
      <c r="S70" s="333">
        <v>12854</v>
      </c>
      <c r="T70" s="333">
        <f t="shared" si="9"/>
        <v>37489</v>
      </c>
    </row>
    <row r="71" spans="1:20" s="7" customFormat="1" ht="12.75">
      <c r="A71" s="2136"/>
      <c r="B71" s="332" t="s">
        <v>1691</v>
      </c>
      <c r="C71" s="333">
        <v>147</v>
      </c>
      <c r="D71" s="333">
        <v>29</v>
      </c>
      <c r="E71" s="333">
        <v>17</v>
      </c>
      <c r="F71" s="333">
        <v>39</v>
      </c>
      <c r="G71" s="333">
        <v>56</v>
      </c>
      <c r="H71" s="333">
        <v>74</v>
      </c>
      <c r="I71" s="333">
        <v>93</v>
      </c>
      <c r="J71" s="333">
        <v>99</v>
      </c>
      <c r="K71" s="333">
        <v>86</v>
      </c>
      <c r="L71" s="333">
        <v>98</v>
      </c>
      <c r="M71" s="333">
        <v>123</v>
      </c>
      <c r="N71" s="333">
        <v>149</v>
      </c>
      <c r="O71" s="333">
        <v>193</v>
      </c>
      <c r="P71" s="333">
        <v>303</v>
      </c>
      <c r="Q71" s="333">
        <v>292</v>
      </c>
      <c r="R71" s="333">
        <v>369</v>
      </c>
      <c r="S71" s="333">
        <v>1006</v>
      </c>
      <c r="T71" s="333">
        <f t="shared" si="9"/>
        <v>3173</v>
      </c>
    </row>
    <row r="72" spans="1:20" s="91" customFormat="1" ht="6.75" customHeight="1">
      <c r="A72" s="298"/>
      <c r="B72" s="1451"/>
      <c r="C72" s="1547"/>
      <c r="D72" s="1547"/>
      <c r="E72" s="1547"/>
      <c r="F72" s="1547"/>
      <c r="G72" s="1547"/>
      <c r="H72" s="1547"/>
      <c r="I72" s="1547"/>
      <c r="J72" s="1547"/>
      <c r="K72" s="1547"/>
      <c r="L72" s="1547"/>
      <c r="M72" s="1547"/>
      <c r="N72" s="1547"/>
      <c r="O72" s="1547"/>
      <c r="P72" s="1547"/>
      <c r="Q72" s="1547"/>
      <c r="R72" s="1547"/>
      <c r="S72" s="1547"/>
      <c r="T72" s="1547"/>
    </row>
    <row r="73" spans="1:20" s="7" customFormat="1" ht="12.75">
      <c r="A73" s="83"/>
      <c r="B73" s="338" t="s">
        <v>547</v>
      </c>
      <c r="C73" s="339">
        <f t="shared" ref="C73:T73" si="10">+C63+C55+C38+C18+C13+C8</f>
        <v>1326988</v>
      </c>
      <c r="D73" s="339">
        <f t="shared" si="10"/>
        <v>724545</v>
      </c>
      <c r="E73" s="339">
        <f t="shared" si="10"/>
        <v>545162</v>
      </c>
      <c r="F73" s="339">
        <f t="shared" si="10"/>
        <v>868325</v>
      </c>
      <c r="G73" s="339">
        <f t="shared" si="10"/>
        <v>1573722</v>
      </c>
      <c r="H73" s="339">
        <f t="shared" si="10"/>
        <v>2062596</v>
      </c>
      <c r="I73" s="339">
        <f t="shared" si="10"/>
        <v>1993565</v>
      </c>
      <c r="J73" s="339">
        <f t="shared" si="10"/>
        <v>1801212</v>
      </c>
      <c r="K73" s="339">
        <f t="shared" si="10"/>
        <v>1535467</v>
      </c>
      <c r="L73" s="339">
        <f t="shared" si="10"/>
        <v>1673949</v>
      </c>
      <c r="M73" s="339">
        <f t="shared" si="10"/>
        <v>1663355</v>
      </c>
      <c r="N73" s="339">
        <f t="shared" si="10"/>
        <v>1522031</v>
      </c>
      <c r="O73" s="339">
        <f t="shared" si="10"/>
        <v>1541314</v>
      </c>
      <c r="P73" s="339">
        <f t="shared" si="10"/>
        <v>1478848</v>
      </c>
      <c r="Q73" s="339">
        <f t="shared" si="10"/>
        <v>1247819</v>
      </c>
      <c r="R73" s="339">
        <f t="shared" si="10"/>
        <v>1152655</v>
      </c>
      <c r="S73" s="339">
        <f t="shared" si="10"/>
        <v>1991823</v>
      </c>
      <c r="T73" s="339">
        <f t="shared" si="10"/>
        <v>24703376</v>
      </c>
    </row>
    <row r="74" spans="1:20" s="1188" customFormat="1"/>
    <row r="75" spans="1:20" s="1188" customFormat="1">
      <c r="A75" s="105" t="s">
        <v>880</v>
      </c>
      <c r="T75" s="1562"/>
    </row>
    <row r="76" spans="1:20" s="1188" customFormat="1">
      <c r="A76" s="248" t="s">
        <v>2439</v>
      </c>
      <c r="T76" s="1563"/>
    </row>
    <row r="77" spans="1:20" s="1188" customFormat="1">
      <c r="A77" s="248"/>
      <c r="T77" s="1563"/>
    </row>
    <row r="78" spans="1:20" s="1188" customFormat="1">
      <c r="A78" s="2137" t="s">
        <v>2274</v>
      </c>
      <c r="B78" s="2137"/>
      <c r="C78" s="2137"/>
      <c r="D78" s="2137"/>
      <c r="E78" s="2137"/>
      <c r="F78" s="2137"/>
      <c r="G78" s="2137"/>
      <c r="H78" s="2137"/>
      <c r="I78" s="2137"/>
      <c r="J78" s="2137"/>
      <c r="K78" s="2137"/>
      <c r="L78" s="2137"/>
      <c r="M78" s="2137"/>
      <c r="N78" s="2137"/>
      <c r="O78" s="2137"/>
      <c r="P78" s="2137"/>
      <c r="Q78" s="2137"/>
      <c r="R78" s="2137"/>
      <c r="S78" s="2137"/>
      <c r="T78" s="2137"/>
    </row>
    <row r="79" spans="1:20" s="1188" customFormat="1">
      <c r="A79" s="2100" t="s">
        <v>2442</v>
      </c>
      <c r="B79" s="2100"/>
      <c r="C79" s="2100"/>
      <c r="D79" s="2100"/>
      <c r="E79" s="2100"/>
      <c r="F79" s="2100"/>
      <c r="G79" s="2100"/>
      <c r="H79" s="2100"/>
      <c r="I79" s="2100"/>
      <c r="J79" s="2100"/>
      <c r="K79" s="2100"/>
      <c r="L79" s="2100"/>
      <c r="M79" s="2100"/>
      <c r="N79" s="2100"/>
      <c r="O79" s="2100"/>
      <c r="P79" s="2100"/>
      <c r="Q79" s="2100"/>
      <c r="R79" s="2100"/>
      <c r="S79" s="2100"/>
      <c r="T79" s="2100"/>
    </row>
    <row r="80" spans="1:20" s="1188" customFormat="1">
      <c r="A80" s="2100" t="s">
        <v>1726</v>
      </c>
      <c r="B80" s="2100"/>
      <c r="C80" s="2100"/>
      <c r="D80" s="2100"/>
      <c r="E80" s="2100"/>
      <c r="F80" s="2100"/>
      <c r="G80" s="2100"/>
      <c r="H80" s="2100"/>
      <c r="I80" s="2100"/>
      <c r="J80" s="2100"/>
      <c r="K80" s="2100"/>
      <c r="L80" s="2100"/>
      <c r="M80" s="2100"/>
      <c r="N80" s="2100"/>
      <c r="O80" s="2100"/>
      <c r="P80" s="2100"/>
      <c r="Q80" s="2100"/>
      <c r="R80" s="2100"/>
      <c r="S80" s="2100"/>
      <c r="T80" s="2100"/>
    </row>
    <row r="81" spans="1:21">
      <c r="A81" s="2100" t="s">
        <v>2595</v>
      </c>
      <c r="B81" s="2100"/>
      <c r="C81" s="2100"/>
      <c r="D81" s="2100"/>
      <c r="E81" s="2100"/>
      <c r="F81" s="2100"/>
      <c r="G81" s="2100"/>
      <c r="H81" s="2100"/>
      <c r="I81" s="2100"/>
      <c r="J81" s="2100"/>
      <c r="K81" s="2100"/>
      <c r="L81" s="2100"/>
      <c r="M81" s="2100"/>
      <c r="N81" s="2100"/>
      <c r="O81" s="2100"/>
      <c r="P81" s="2100"/>
      <c r="Q81" s="2100"/>
      <c r="R81" s="2100"/>
      <c r="S81" s="2100"/>
      <c r="T81" s="2100"/>
    </row>
    <row r="82" spans="1:21">
      <c r="A82" s="2131" t="s">
        <v>1703</v>
      </c>
      <c r="B82" s="2131"/>
      <c r="C82" s="2131"/>
      <c r="D82" s="2131"/>
      <c r="E82" s="2131"/>
      <c r="F82" s="2131"/>
      <c r="G82" s="2131"/>
      <c r="H82" s="2131"/>
      <c r="I82" s="2131"/>
      <c r="J82" s="2131"/>
      <c r="K82" s="2131"/>
      <c r="L82" s="2131"/>
      <c r="M82" s="2131"/>
      <c r="N82" s="2131"/>
      <c r="O82" s="2131"/>
      <c r="P82" s="2131"/>
      <c r="Q82" s="2131"/>
      <c r="R82" s="2131"/>
      <c r="S82" s="2131"/>
      <c r="T82" s="2131"/>
    </row>
    <row r="83" spans="1:21" ht="6" customHeight="1" thickBot="1">
      <c r="A83" s="1188"/>
      <c r="B83" s="1188"/>
      <c r="C83" s="1188"/>
      <c r="D83" s="1188"/>
      <c r="E83" s="1188"/>
      <c r="F83" s="1188"/>
      <c r="G83" s="1188"/>
      <c r="H83" s="1188"/>
      <c r="I83" s="1188"/>
      <c r="J83" s="1188"/>
      <c r="K83" s="1188"/>
      <c r="L83" s="1188"/>
      <c r="M83" s="1188"/>
      <c r="N83" s="1188"/>
      <c r="O83" s="1188"/>
      <c r="P83" s="1188"/>
      <c r="Q83" s="1188"/>
      <c r="R83" s="1188"/>
      <c r="S83" s="1188"/>
      <c r="T83" s="1188"/>
    </row>
    <row r="84" spans="1:21">
      <c r="A84" s="2132" t="s">
        <v>1718</v>
      </c>
      <c r="B84" s="2132" t="s">
        <v>1719</v>
      </c>
      <c r="C84" s="2135" t="s">
        <v>1720</v>
      </c>
      <c r="D84" s="2135"/>
      <c r="E84" s="2135"/>
      <c r="F84" s="2135"/>
      <c r="G84" s="2135"/>
      <c r="H84" s="2135"/>
      <c r="I84" s="2135"/>
      <c r="J84" s="2135"/>
      <c r="K84" s="2135"/>
      <c r="L84" s="2135"/>
      <c r="M84" s="2135"/>
      <c r="N84" s="2135"/>
      <c r="O84" s="2135"/>
      <c r="P84" s="2135"/>
      <c r="Q84" s="2135"/>
      <c r="R84" s="2135"/>
      <c r="S84" s="2135"/>
      <c r="T84" s="2132" t="s">
        <v>569</v>
      </c>
    </row>
    <row r="85" spans="1:21">
      <c r="A85" s="2133"/>
      <c r="B85" s="2134"/>
      <c r="C85" s="1561" t="s">
        <v>1721</v>
      </c>
      <c r="D85" s="1561" t="s">
        <v>1722</v>
      </c>
      <c r="E85" s="1561" t="s">
        <v>1433</v>
      </c>
      <c r="F85" s="1561" t="s">
        <v>1434</v>
      </c>
      <c r="G85" s="1561" t="s">
        <v>820</v>
      </c>
      <c r="H85" s="1561" t="s">
        <v>821</v>
      </c>
      <c r="I85" s="1561" t="s">
        <v>822</v>
      </c>
      <c r="J85" s="1561" t="s">
        <v>823</v>
      </c>
      <c r="K85" s="1561" t="s">
        <v>824</v>
      </c>
      <c r="L85" s="1561" t="s">
        <v>825</v>
      </c>
      <c r="M85" s="1561" t="s">
        <v>826</v>
      </c>
      <c r="N85" s="1561" t="s">
        <v>827</v>
      </c>
      <c r="O85" s="1561" t="s">
        <v>828</v>
      </c>
      <c r="P85" s="1561" t="s">
        <v>829</v>
      </c>
      <c r="Q85" s="1561" t="s">
        <v>830</v>
      </c>
      <c r="R85" s="1561" t="s">
        <v>831</v>
      </c>
      <c r="S85" s="1561" t="s">
        <v>1723</v>
      </c>
      <c r="T85" s="2134"/>
    </row>
    <row r="86" spans="1:21" ht="15" customHeight="1">
      <c r="A86" s="2129" t="s">
        <v>548</v>
      </c>
      <c r="B86" s="331" t="s">
        <v>1636</v>
      </c>
      <c r="C86" s="772">
        <f t="shared" ref="C86:T86" si="11">SUM(C87:C89)</f>
        <v>8331096</v>
      </c>
      <c r="D86" s="772">
        <f t="shared" si="11"/>
        <v>4106732</v>
      </c>
      <c r="E86" s="772">
        <f t="shared" si="11"/>
        <v>2611392</v>
      </c>
      <c r="F86" s="772">
        <f t="shared" si="11"/>
        <v>3365737</v>
      </c>
      <c r="G86" s="772">
        <f t="shared" si="11"/>
        <v>6570313</v>
      </c>
      <c r="H86" s="772">
        <f t="shared" si="11"/>
        <v>8559099</v>
      </c>
      <c r="I86" s="772">
        <f t="shared" si="11"/>
        <v>7792919</v>
      </c>
      <c r="J86" s="772">
        <f t="shared" si="11"/>
        <v>6677851</v>
      </c>
      <c r="K86" s="772">
        <f t="shared" si="11"/>
        <v>5321348</v>
      </c>
      <c r="L86" s="772">
        <f t="shared" si="11"/>
        <v>5356874</v>
      </c>
      <c r="M86" s="772">
        <f t="shared" si="11"/>
        <v>5098331</v>
      </c>
      <c r="N86" s="772">
        <f t="shared" si="11"/>
        <v>4448561</v>
      </c>
      <c r="O86" s="772">
        <f t="shared" si="11"/>
        <v>4270030</v>
      </c>
      <c r="P86" s="772">
        <f t="shared" si="11"/>
        <v>3908852</v>
      </c>
      <c r="Q86" s="772">
        <f t="shared" si="11"/>
        <v>3208529</v>
      </c>
      <c r="R86" s="772">
        <f t="shared" si="11"/>
        <v>2832245</v>
      </c>
      <c r="S86" s="772">
        <f t="shared" si="11"/>
        <v>4307179.059999994</v>
      </c>
      <c r="T86" s="772">
        <f t="shared" si="11"/>
        <v>86767088.060000002</v>
      </c>
      <c r="U86" s="331"/>
    </row>
    <row r="87" spans="1:21">
      <c r="A87" s="2130"/>
      <c r="B87" s="332" t="s">
        <v>1637</v>
      </c>
      <c r="C87" s="773">
        <v>8232555</v>
      </c>
      <c r="D87" s="773">
        <v>4081353</v>
      </c>
      <c r="E87" s="773">
        <v>2597997</v>
      </c>
      <c r="F87" s="773">
        <v>3347599</v>
      </c>
      <c r="G87" s="773">
        <v>6537172</v>
      </c>
      <c r="H87" s="773">
        <v>8508729</v>
      </c>
      <c r="I87" s="773">
        <v>7736061</v>
      </c>
      <c r="J87" s="773">
        <v>6617997</v>
      </c>
      <c r="K87" s="773">
        <v>5274875</v>
      </c>
      <c r="L87" s="773">
        <v>5310174</v>
      </c>
      <c r="M87" s="773">
        <v>5042921</v>
      </c>
      <c r="N87" s="773">
        <v>4381404</v>
      </c>
      <c r="O87" s="773">
        <v>4190045</v>
      </c>
      <c r="P87" s="773">
        <v>3820499</v>
      </c>
      <c r="Q87" s="773">
        <v>3107017</v>
      </c>
      <c r="R87" s="773">
        <v>2695277</v>
      </c>
      <c r="S87" s="773">
        <v>3791883.099999994</v>
      </c>
      <c r="T87" s="773">
        <f>SUM(C87:S87)</f>
        <v>85273558.099999994</v>
      </c>
      <c r="U87" s="332"/>
    </row>
    <row r="88" spans="1:21">
      <c r="A88" s="2130"/>
      <c r="B88" s="332" t="s">
        <v>1638</v>
      </c>
      <c r="C88" s="773">
        <v>8095</v>
      </c>
      <c r="D88" s="773">
        <v>6770</v>
      </c>
      <c r="E88" s="773">
        <v>5917</v>
      </c>
      <c r="F88" s="773">
        <v>6062</v>
      </c>
      <c r="G88" s="773">
        <v>6280</v>
      </c>
      <c r="H88" s="773">
        <v>9420</v>
      </c>
      <c r="I88" s="773">
        <v>9220</v>
      </c>
      <c r="J88" s="773">
        <v>12433</v>
      </c>
      <c r="K88" s="773">
        <v>11561</v>
      </c>
      <c r="L88" s="773">
        <v>14157</v>
      </c>
      <c r="M88" s="773">
        <v>18005</v>
      </c>
      <c r="N88" s="773">
        <v>19039</v>
      </c>
      <c r="O88" s="773">
        <v>19311</v>
      </c>
      <c r="P88" s="773">
        <v>19148</v>
      </c>
      <c r="Q88" s="773">
        <v>21253</v>
      </c>
      <c r="R88" s="773">
        <v>33595</v>
      </c>
      <c r="S88" s="773">
        <v>189229.97999999998</v>
      </c>
      <c r="T88" s="773">
        <f>SUM(C88:S88)</f>
        <v>409495.98</v>
      </c>
      <c r="U88" s="332"/>
    </row>
    <row r="89" spans="1:21">
      <c r="A89" s="2130"/>
      <c r="B89" s="332" t="s">
        <v>1639</v>
      </c>
      <c r="C89" s="773">
        <v>90446</v>
      </c>
      <c r="D89" s="773">
        <v>18609</v>
      </c>
      <c r="E89" s="773">
        <v>7478</v>
      </c>
      <c r="F89" s="773">
        <v>12076</v>
      </c>
      <c r="G89" s="773">
        <v>26861</v>
      </c>
      <c r="H89" s="773">
        <v>40950</v>
      </c>
      <c r="I89" s="773">
        <v>47638</v>
      </c>
      <c r="J89" s="773">
        <v>47421</v>
      </c>
      <c r="K89" s="773">
        <v>34912</v>
      </c>
      <c r="L89" s="773">
        <v>32543</v>
      </c>
      <c r="M89" s="773">
        <v>37405</v>
      </c>
      <c r="N89" s="773">
        <v>48118</v>
      </c>
      <c r="O89" s="773">
        <v>60674</v>
      </c>
      <c r="P89" s="773">
        <v>69205</v>
      </c>
      <c r="Q89" s="773">
        <v>80259</v>
      </c>
      <c r="R89" s="773">
        <v>103373</v>
      </c>
      <c r="S89" s="773">
        <v>326065.98</v>
      </c>
      <c r="T89" s="773">
        <f>SUM(C89:S89)</f>
        <v>1084033.98</v>
      </c>
      <c r="U89" s="332"/>
    </row>
    <row r="90" spans="1:21" ht="6" customHeight="1">
      <c r="A90" s="2130"/>
      <c r="B90" s="369"/>
      <c r="C90" s="63"/>
      <c r="D90" s="774"/>
      <c r="E90" s="774"/>
      <c r="F90" s="63"/>
      <c r="G90" s="63"/>
      <c r="H90" s="63"/>
      <c r="I90" s="63"/>
      <c r="J90" s="63"/>
      <c r="K90" s="63"/>
      <c r="L90" s="63"/>
      <c r="M90" s="63"/>
      <c r="N90" s="63"/>
      <c r="O90" s="63"/>
      <c r="P90" s="63"/>
      <c r="Q90" s="63"/>
      <c r="R90" s="63"/>
      <c r="S90" s="63"/>
      <c r="T90" s="63"/>
      <c r="U90" s="332"/>
    </row>
    <row r="91" spans="1:21">
      <c r="A91" s="2130"/>
      <c r="B91" s="331" t="s">
        <v>1640</v>
      </c>
      <c r="C91" s="772">
        <f t="shared" ref="C91:T91" si="12">SUM(C92:C94)</f>
        <v>2600147</v>
      </c>
      <c r="D91" s="772">
        <f t="shared" si="12"/>
        <v>1479862</v>
      </c>
      <c r="E91" s="772">
        <f t="shared" si="12"/>
        <v>1362100</v>
      </c>
      <c r="F91" s="772">
        <f t="shared" si="12"/>
        <v>2570731</v>
      </c>
      <c r="G91" s="772">
        <f t="shared" si="12"/>
        <v>4971417</v>
      </c>
      <c r="H91" s="772">
        <f t="shared" si="12"/>
        <v>6561781</v>
      </c>
      <c r="I91" s="772">
        <f t="shared" si="12"/>
        <v>6451555</v>
      </c>
      <c r="J91" s="772">
        <f t="shared" si="12"/>
        <v>5966200</v>
      </c>
      <c r="K91" s="772">
        <f t="shared" si="12"/>
        <v>5286791</v>
      </c>
      <c r="L91" s="772">
        <f t="shared" si="12"/>
        <v>5962620</v>
      </c>
      <c r="M91" s="772">
        <f t="shared" si="12"/>
        <v>5825998</v>
      </c>
      <c r="N91" s="772">
        <f t="shared" si="12"/>
        <v>5125960</v>
      </c>
      <c r="O91" s="772">
        <f t="shared" si="12"/>
        <v>5127075</v>
      </c>
      <c r="P91" s="772">
        <f t="shared" si="12"/>
        <v>4805378</v>
      </c>
      <c r="Q91" s="772">
        <f t="shared" si="12"/>
        <v>3873557</v>
      </c>
      <c r="R91" s="772">
        <f t="shared" si="12"/>
        <v>3335548</v>
      </c>
      <c r="S91" s="772">
        <f t="shared" si="12"/>
        <v>4858104.450000002</v>
      </c>
      <c r="T91" s="772">
        <f t="shared" si="12"/>
        <v>76164824.450000003</v>
      </c>
      <c r="U91" s="331"/>
    </row>
    <row r="92" spans="1:21">
      <c r="A92" s="2130"/>
      <c r="B92" s="332" t="s">
        <v>1704</v>
      </c>
      <c r="C92" s="773">
        <v>843773</v>
      </c>
      <c r="D92" s="773">
        <v>645565</v>
      </c>
      <c r="E92" s="773">
        <v>556310</v>
      </c>
      <c r="F92" s="773">
        <v>1096140</v>
      </c>
      <c r="G92" s="773">
        <v>1976887</v>
      </c>
      <c r="H92" s="773">
        <v>2563577</v>
      </c>
      <c r="I92" s="773">
        <v>2532777</v>
      </c>
      <c r="J92" s="773">
        <v>2258230</v>
      </c>
      <c r="K92" s="773">
        <v>1865341</v>
      </c>
      <c r="L92" s="773">
        <v>2029220</v>
      </c>
      <c r="M92" s="773">
        <v>1990969</v>
      </c>
      <c r="N92" s="773">
        <v>1800336</v>
      </c>
      <c r="O92" s="773">
        <v>1851132</v>
      </c>
      <c r="P92" s="773">
        <v>1823245</v>
      </c>
      <c r="Q92" s="773">
        <v>1560903</v>
      </c>
      <c r="R92" s="773">
        <v>1470333</v>
      </c>
      <c r="S92" s="773">
        <v>2470643.6999999993</v>
      </c>
      <c r="T92" s="773">
        <f>SUM(C92:S92)</f>
        <v>29335381.699999999</v>
      </c>
      <c r="U92" s="332"/>
    </row>
    <row r="93" spans="1:21">
      <c r="A93" s="2130"/>
      <c r="B93" s="332" t="s">
        <v>1642</v>
      </c>
      <c r="C93" s="773">
        <v>1752641</v>
      </c>
      <c r="D93" s="773">
        <v>828409</v>
      </c>
      <c r="E93" s="773">
        <v>795436</v>
      </c>
      <c r="F93" s="773">
        <v>1435610</v>
      </c>
      <c r="G93" s="773">
        <v>2749783</v>
      </c>
      <c r="H93" s="773">
        <v>3560594</v>
      </c>
      <c r="I93" s="773">
        <v>3454414</v>
      </c>
      <c r="J93" s="773">
        <v>3254851</v>
      </c>
      <c r="K93" s="773">
        <v>3005372</v>
      </c>
      <c r="L93" s="773">
        <v>3478420</v>
      </c>
      <c r="M93" s="773">
        <v>3450149</v>
      </c>
      <c r="N93" s="773">
        <v>3056220</v>
      </c>
      <c r="O93" s="773">
        <v>3044595</v>
      </c>
      <c r="P93" s="773">
        <v>2790037</v>
      </c>
      <c r="Q93" s="773">
        <v>2176289</v>
      </c>
      <c r="R93" s="773">
        <v>1768552</v>
      </c>
      <c r="S93" s="773">
        <v>2285067.8800000027</v>
      </c>
      <c r="T93" s="773">
        <f>SUM(C93:S93)</f>
        <v>42886439.880000003</v>
      </c>
      <c r="U93" s="332"/>
    </row>
    <row r="94" spans="1:21">
      <c r="A94" s="2130"/>
      <c r="B94" s="332" t="s">
        <v>1643</v>
      </c>
      <c r="C94" s="773">
        <v>3733</v>
      </c>
      <c r="D94" s="773">
        <v>5888</v>
      </c>
      <c r="E94" s="773">
        <v>10354</v>
      </c>
      <c r="F94" s="773">
        <v>38981</v>
      </c>
      <c r="G94" s="773">
        <v>244747</v>
      </c>
      <c r="H94" s="773">
        <v>437610</v>
      </c>
      <c r="I94" s="773">
        <v>464364</v>
      </c>
      <c r="J94" s="773">
        <v>453119</v>
      </c>
      <c r="K94" s="773">
        <v>416078</v>
      </c>
      <c r="L94" s="773">
        <v>454980</v>
      </c>
      <c r="M94" s="773">
        <v>384880</v>
      </c>
      <c r="N94" s="773">
        <v>269404</v>
      </c>
      <c r="O94" s="773">
        <v>231348</v>
      </c>
      <c r="P94" s="773">
        <v>192096</v>
      </c>
      <c r="Q94" s="773">
        <v>136365</v>
      </c>
      <c r="R94" s="773">
        <v>96663</v>
      </c>
      <c r="S94" s="773">
        <v>102392.87000000011</v>
      </c>
      <c r="T94" s="773">
        <f>SUM(C94:S94)</f>
        <v>3943002.87</v>
      </c>
      <c r="U94" s="332"/>
    </row>
    <row r="95" spans="1:21" ht="4.5" customHeight="1">
      <c r="A95" s="2130"/>
      <c r="B95" s="369"/>
      <c r="C95" s="63"/>
      <c r="D95" s="63"/>
      <c r="E95" s="63"/>
      <c r="F95" s="63"/>
      <c r="G95" s="63"/>
      <c r="H95" s="63"/>
      <c r="I95" s="63"/>
      <c r="J95" s="63"/>
      <c r="K95" s="63"/>
      <c r="L95" s="63"/>
      <c r="M95" s="63"/>
      <c r="N95" s="63"/>
      <c r="O95" s="63"/>
      <c r="P95" s="63"/>
      <c r="Q95" s="63"/>
      <c r="R95" s="63"/>
      <c r="S95" s="63"/>
      <c r="T95" s="63"/>
      <c r="U95" s="332"/>
    </row>
    <row r="96" spans="1:21">
      <c r="A96" s="2130"/>
      <c r="B96" s="331" t="s">
        <v>1705</v>
      </c>
      <c r="C96" s="772">
        <f t="shared" ref="C96:T96" si="13">SUM(C97:C114)</f>
        <v>618786</v>
      </c>
      <c r="D96" s="772">
        <f t="shared" si="13"/>
        <v>613980</v>
      </c>
      <c r="E96" s="772">
        <f t="shared" si="13"/>
        <v>618806</v>
      </c>
      <c r="F96" s="772">
        <f t="shared" si="13"/>
        <v>964590</v>
      </c>
      <c r="G96" s="772">
        <f t="shared" si="13"/>
        <v>1290869</v>
      </c>
      <c r="H96" s="772">
        <f t="shared" si="13"/>
        <v>1678569</v>
      </c>
      <c r="I96" s="772">
        <f t="shared" si="13"/>
        <v>1753392</v>
      </c>
      <c r="J96" s="772">
        <f t="shared" si="13"/>
        <v>1810293</v>
      </c>
      <c r="K96" s="772">
        <f t="shared" si="13"/>
        <v>1793108</v>
      </c>
      <c r="L96" s="772">
        <f t="shared" si="13"/>
        <v>2259165</v>
      </c>
      <c r="M96" s="772">
        <f t="shared" si="13"/>
        <v>2528473</v>
      </c>
      <c r="N96" s="772">
        <f t="shared" si="13"/>
        <v>2507485</v>
      </c>
      <c r="O96" s="772">
        <f t="shared" si="13"/>
        <v>2639598</v>
      </c>
      <c r="P96" s="772">
        <f t="shared" si="13"/>
        <v>2575639</v>
      </c>
      <c r="Q96" s="772">
        <f t="shared" si="13"/>
        <v>2106245</v>
      </c>
      <c r="R96" s="772">
        <f t="shared" si="13"/>
        <v>1834534</v>
      </c>
      <c r="S96" s="772">
        <f t="shared" si="13"/>
        <v>2482839.1790000005</v>
      </c>
      <c r="T96" s="772">
        <f t="shared" si="13"/>
        <v>30076371.179000001</v>
      </c>
      <c r="U96" s="331"/>
    </row>
    <row r="97" spans="1:21">
      <c r="A97" s="2130"/>
      <c r="B97" s="332" t="s">
        <v>1645</v>
      </c>
      <c r="C97" s="773">
        <v>20607</v>
      </c>
      <c r="D97" s="773">
        <v>14542</v>
      </c>
      <c r="E97" s="773">
        <v>10157</v>
      </c>
      <c r="F97" s="773">
        <v>10815</v>
      </c>
      <c r="G97" s="773">
        <v>15382</v>
      </c>
      <c r="H97" s="773">
        <v>21155</v>
      </c>
      <c r="I97" s="773">
        <v>33541</v>
      </c>
      <c r="J97" s="773">
        <v>45780</v>
      </c>
      <c r="K97" s="773">
        <v>85459</v>
      </c>
      <c r="L97" s="773">
        <v>183669</v>
      </c>
      <c r="M97" s="773">
        <v>317649</v>
      </c>
      <c r="N97" s="773">
        <v>337233</v>
      </c>
      <c r="O97" s="773">
        <v>367741</v>
      </c>
      <c r="P97" s="773">
        <v>354843</v>
      </c>
      <c r="Q97" s="773">
        <v>267667</v>
      </c>
      <c r="R97" s="773">
        <v>194009</v>
      </c>
      <c r="S97" s="773">
        <v>176104.66000000015</v>
      </c>
      <c r="T97" s="773">
        <f>SUM(C97:S97)</f>
        <v>2456353.66</v>
      </c>
      <c r="U97" s="332"/>
    </row>
    <row r="98" spans="1:21">
      <c r="A98" s="2130"/>
      <c r="B98" s="332" t="s">
        <v>1646</v>
      </c>
      <c r="C98" s="773">
        <v>295425</v>
      </c>
      <c r="D98" s="773">
        <v>66699</v>
      </c>
      <c r="E98" s="773">
        <v>60801</v>
      </c>
      <c r="F98" s="773">
        <v>128056</v>
      </c>
      <c r="G98" s="773">
        <v>154711</v>
      </c>
      <c r="H98" s="773">
        <v>216417</v>
      </c>
      <c r="I98" s="773">
        <v>253046</v>
      </c>
      <c r="J98" s="773">
        <v>287839</v>
      </c>
      <c r="K98" s="773">
        <v>313063</v>
      </c>
      <c r="L98" s="773">
        <v>385680</v>
      </c>
      <c r="M98" s="773">
        <v>427509</v>
      </c>
      <c r="N98" s="773">
        <v>439319</v>
      </c>
      <c r="O98" s="773">
        <v>449795</v>
      </c>
      <c r="P98" s="773">
        <v>441544</v>
      </c>
      <c r="Q98" s="773">
        <v>358230</v>
      </c>
      <c r="R98" s="773">
        <v>329825</v>
      </c>
      <c r="S98" s="773">
        <v>500090.91000000015</v>
      </c>
      <c r="T98" s="773">
        <f t="shared" ref="T98:T114" si="14">SUM(C98:S98)</f>
        <v>5108049.91</v>
      </c>
      <c r="U98" s="332"/>
    </row>
    <row r="99" spans="1:21">
      <c r="A99" s="2130"/>
      <c r="B99" s="332" t="s">
        <v>1647</v>
      </c>
      <c r="C99" s="773">
        <v>1202</v>
      </c>
      <c r="D99" s="773">
        <v>300</v>
      </c>
      <c r="E99" s="773">
        <v>172</v>
      </c>
      <c r="F99" s="773">
        <v>504</v>
      </c>
      <c r="G99" s="773">
        <v>3927</v>
      </c>
      <c r="H99" s="773">
        <v>3927</v>
      </c>
      <c r="I99" s="773">
        <v>5482</v>
      </c>
      <c r="J99" s="773">
        <v>8089</v>
      </c>
      <c r="K99" s="773">
        <v>6780</v>
      </c>
      <c r="L99" s="773">
        <v>13153</v>
      </c>
      <c r="M99" s="773">
        <v>10685</v>
      </c>
      <c r="N99" s="773">
        <v>10406</v>
      </c>
      <c r="O99" s="773">
        <v>16082</v>
      </c>
      <c r="P99" s="773">
        <v>20469</v>
      </c>
      <c r="Q99" s="773">
        <v>18538</v>
      </c>
      <c r="R99" s="773">
        <v>26660</v>
      </c>
      <c r="S99" s="773">
        <v>51785.01999999999</v>
      </c>
      <c r="T99" s="773">
        <f t="shared" si="14"/>
        <v>198161.02</v>
      </c>
      <c r="U99" s="332"/>
    </row>
    <row r="100" spans="1:21">
      <c r="A100" s="2130"/>
      <c r="B100" s="332" t="s">
        <v>1706</v>
      </c>
      <c r="C100" s="773">
        <v>198</v>
      </c>
      <c r="D100" s="773">
        <v>8269</v>
      </c>
      <c r="E100" s="773">
        <v>22597</v>
      </c>
      <c r="F100" s="773">
        <v>63733</v>
      </c>
      <c r="G100" s="773">
        <v>121104</v>
      </c>
      <c r="H100" s="773">
        <v>266085</v>
      </c>
      <c r="I100" s="773">
        <v>304487</v>
      </c>
      <c r="J100" s="773">
        <v>271679</v>
      </c>
      <c r="K100" s="773">
        <v>191931</v>
      </c>
      <c r="L100" s="773">
        <v>173416</v>
      </c>
      <c r="M100" s="773">
        <v>152738</v>
      </c>
      <c r="N100" s="773">
        <v>127408</v>
      </c>
      <c r="O100" s="773">
        <v>96914</v>
      </c>
      <c r="P100" s="773">
        <v>51533</v>
      </c>
      <c r="Q100" s="773">
        <v>30529</v>
      </c>
      <c r="R100" s="773">
        <v>17992</v>
      </c>
      <c r="S100" s="773">
        <v>21433.669999999925</v>
      </c>
      <c r="T100" s="773">
        <f t="shared" si="14"/>
        <v>1922046.67</v>
      </c>
      <c r="U100" s="332"/>
    </row>
    <row r="101" spans="1:21">
      <c r="A101" s="2130"/>
      <c r="B101" s="332" t="s">
        <v>1649</v>
      </c>
      <c r="C101" s="773">
        <v>7065</v>
      </c>
      <c r="D101" s="773">
        <v>112425</v>
      </c>
      <c r="E101" s="773">
        <v>151129</v>
      </c>
      <c r="F101" s="773">
        <v>225356</v>
      </c>
      <c r="G101" s="773">
        <v>193751</v>
      </c>
      <c r="H101" s="773">
        <v>228595</v>
      </c>
      <c r="I101" s="773">
        <v>206469</v>
      </c>
      <c r="J101" s="773">
        <v>182929</v>
      </c>
      <c r="K101" s="773">
        <v>134460</v>
      </c>
      <c r="L101" s="773">
        <v>117319</v>
      </c>
      <c r="M101" s="773">
        <v>90069</v>
      </c>
      <c r="N101" s="773">
        <v>66001</v>
      </c>
      <c r="O101" s="773">
        <v>40232</v>
      </c>
      <c r="P101" s="773">
        <v>26745</v>
      </c>
      <c r="Q101" s="773">
        <v>17715</v>
      </c>
      <c r="R101" s="773">
        <v>13499</v>
      </c>
      <c r="S101" s="773">
        <v>14830.699999999953</v>
      </c>
      <c r="T101" s="773">
        <f t="shared" si="14"/>
        <v>1828589.7</v>
      </c>
      <c r="U101" s="332"/>
    </row>
    <row r="102" spans="1:21">
      <c r="A102" s="2130"/>
      <c r="B102" s="332" t="s">
        <v>935</v>
      </c>
      <c r="C102" s="773">
        <v>38</v>
      </c>
      <c r="D102" s="773">
        <v>375</v>
      </c>
      <c r="E102" s="773">
        <v>231</v>
      </c>
      <c r="F102" s="773">
        <v>49</v>
      </c>
      <c r="G102" s="773">
        <v>27</v>
      </c>
      <c r="H102" s="773">
        <v>11</v>
      </c>
      <c r="I102" s="773">
        <v>11</v>
      </c>
      <c r="J102" s="773">
        <v>23</v>
      </c>
      <c r="K102" s="773">
        <v>8</v>
      </c>
      <c r="L102" s="773">
        <v>11</v>
      </c>
      <c r="M102" s="773">
        <v>11</v>
      </c>
      <c r="N102" s="773">
        <v>4</v>
      </c>
      <c r="O102" s="773">
        <v>4</v>
      </c>
      <c r="P102" s="773">
        <v>4</v>
      </c>
      <c r="Q102" s="773">
        <v>4</v>
      </c>
      <c r="R102" s="773">
        <v>0</v>
      </c>
      <c r="S102" s="773">
        <v>3.6000000000000227</v>
      </c>
      <c r="T102" s="773">
        <f t="shared" si="14"/>
        <v>814.6</v>
      </c>
      <c r="U102" s="332"/>
    </row>
    <row r="103" spans="1:21">
      <c r="A103" s="2130"/>
      <c r="B103" s="332" t="s">
        <v>1096</v>
      </c>
      <c r="C103" s="773">
        <v>25521</v>
      </c>
      <c r="D103" s="773">
        <v>23037</v>
      </c>
      <c r="E103" s="773">
        <v>28451</v>
      </c>
      <c r="F103" s="773">
        <v>41532</v>
      </c>
      <c r="G103" s="773">
        <v>41454</v>
      </c>
      <c r="H103" s="773">
        <v>58649</v>
      </c>
      <c r="I103" s="773">
        <v>63831</v>
      </c>
      <c r="J103" s="773">
        <v>76776</v>
      </c>
      <c r="K103" s="773">
        <v>89293</v>
      </c>
      <c r="L103" s="773">
        <v>118967</v>
      </c>
      <c r="M103" s="773">
        <v>136900</v>
      </c>
      <c r="N103" s="773">
        <v>115862</v>
      </c>
      <c r="O103" s="773">
        <v>92437</v>
      </c>
      <c r="P103" s="773">
        <v>78212</v>
      </c>
      <c r="Q103" s="773">
        <v>58300</v>
      </c>
      <c r="R103" s="773">
        <v>45666</v>
      </c>
      <c r="S103" s="773">
        <v>54631.634000000078</v>
      </c>
      <c r="T103" s="773">
        <f t="shared" si="14"/>
        <v>1149519.6340000001</v>
      </c>
      <c r="U103" s="332"/>
    </row>
    <row r="104" spans="1:21">
      <c r="A104" s="2130"/>
      <c r="B104" s="332" t="s">
        <v>936</v>
      </c>
      <c r="C104" s="773">
        <v>47176</v>
      </c>
      <c r="D104" s="773">
        <v>120366</v>
      </c>
      <c r="E104" s="773">
        <v>157372</v>
      </c>
      <c r="F104" s="773">
        <v>200708</v>
      </c>
      <c r="G104" s="773">
        <v>283992</v>
      </c>
      <c r="H104" s="773">
        <v>279916</v>
      </c>
      <c r="I104" s="773">
        <v>242103</v>
      </c>
      <c r="J104" s="773">
        <v>224247</v>
      </c>
      <c r="K104" s="773">
        <v>227660</v>
      </c>
      <c r="L104" s="773">
        <v>346342</v>
      </c>
      <c r="M104" s="773">
        <v>409240</v>
      </c>
      <c r="N104" s="773">
        <v>403657</v>
      </c>
      <c r="O104" s="773">
        <v>444167</v>
      </c>
      <c r="P104" s="773">
        <v>445249</v>
      </c>
      <c r="Q104" s="773">
        <v>381230</v>
      </c>
      <c r="R104" s="773">
        <v>339387</v>
      </c>
      <c r="S104" s="773">
        <v>460877.95100000035</v>
      </c>
      <c r="T104" s="773">
        <f t="shared" si="14"/>
        <v>5013689.9510000004</v>
      </c>
      <c r="U104" s="332"/>
    </row>
    <row r="105" spans="1:21">
      <c r="A105" s="2130"/>
      <c r="B105" s="332" t="s">
        <v>937</v>
      </c>
      <c r="C105" s="773">
        <v>16419</v>
      </c>
      <c r="D105" s="773">
        <v>57099</v>
      </c>
      <c r="E105" s="773">
        <v>21480</v>
      </c>
      <c r="F105" s="773">
        <v>20915</v>
      </c>
      <c r="G105" s="773">
        <v>25527</v>
      </c>
      <c r="H105" s="773">
        <v>27472</v>
      </c>
      <c r="I105" s="773">
        <v>29229</v>
      </c>
      <c r="J105" s="773">
        <v>33444</v>
      </c>
      <c r="K105" s="773">
        <v>37606</v>
      </c>
      <c r="L105" s="773">
        <v>48377</v>
      </c>
      <c r="M105" s="773">
        <v>51493</v>
      </c>
      <c r="N105" s="773">
        <v>55802</v>
      </c>
      <c r="O105" s="773">
        <v>63520</v>
      </c>
      <c r="P105" s="773">
        <v>63363</v>
      </c>
      <c r="Q105" s="773">
        <v>58709</v>
      </c>
      <c r="R105" s="773">
        <v>56262</v>
      </c>
      <c r="S105" s="773">
        <v>88178.981000000029</v>
      </c>
      <c r="T105" s="773">
        <f t="shared" si="14"/>
        <v>754895.98100000003</v>
      </c>
      <c r="U105" s="332"/>
    </row>
    <row r="106" spans="1:21">
      <c r="A106" s="2130"/>
      <c r="B106" s="332" t="s">
        <v>1652</v>
      </c>
      <c r="C106" s="773">
        <v>3205</v>
      </c>
      <c r="D106" s="773">
        <v>29715</v>
      </c>
      <c r="E106" s="773">
        <v>5246</v>
      </c>
      <c r="F106" s="773">
        <v>1706</v>
      </c>
      <c r="G106" s="773">
        <v>2072</v>
      </c>
      <c r="H106" s="773">
        <v>2443</v>
      </c>
      <c r="I106" s="773">
        <v>1525</v>
      </c>
      <c r="J106" s="773">
        <v>1958</v>
      </c>
      <c r="K106" s="773">
        <v>1860</v>
      </c>
      <c r="L106" s="773">
        <v>1618</v>
      </c>
      <c r="M106" s="773">
        <v>1881</v>
      </c>
      <c r="N106" s="773">
        <v>1381</v>
      </c>
      <c r="O106" s="773">
        <v>1762</v>
      </c>
      <c r="P106" s="773">
        <v>2242</v>
      </c>
      <c r="Q106" s="773">
        <v>1154</v>
      </c>
      <c r="R106" s="773">
        <v>2118</v>
      </c>
      <c r="S106" s="773">
        <v>2352.3000000000029</v>
      </c>
      <c r="T106" s="773">
        <f t="shared" si="14"/>
        <v>64238.3</v>
      </c>
      <c r="U106" s="332"/>
    </row>
    <row r="107" spans="1:21">
      <c r="A107" s="2130"/>
      <c r="B107" s="332" t="s">
        <v>1653</v>
      </c>
      <c r="C107" s="773">
        <v>0</v>
      </c>
      <c r="D107" s="773">
        <v>0</v>
      </c>
      <c r="E107" s="773">
        <v>0</v>
      </c>
      <c r="F107" s="773">
        <v>213</v>
      </c>
      <c r="G107" s="773">
        <v>306</v>
      </c>
      <c r="H107" s="773">
        <v>439</v>
      </c>
      <c r="I107" s="773">
        <v>625</v>
      </c>
      <c r="J107" s="773">
        <v>811</v>
      </c>
      <c r="K107" s="773">
        <v>1011</v>
      </c>
      <c r="L107" s="773">
        <v>1171</v>
      </c>
      <c r="M107" s="773">
        <v>1290</v>
      </c>
      <c r="N107" s="773">
        <v>1570</v>
      </c>
      <c r="O107" s="773">
        <v>1157</v>
      </c>
      <c r="P107" s="773">
        <v>1051</v>
      </c>
      <c r="Q107" s="773">
        <v>838</v>
      </c>
      <c r="R107" s="773">
        <v>665</v>
      </c>
      <c r="S107" s="773">
        <v>345.80199999999968</v>
      </c>
      <c r="T107" s="773">
        <f t="shared" si="14"/>
        <v>11492.802</v>
      </c>
      <c r="U107" s="332"/>
    </row>
    <row r="108" spans="1:21">
      <c r="A108" s="2130"/>
      <c r="B108" s="332" t="s">
        <v>1095</v>
      </c>
      <c r="C108" s="773">
        <v>2588</v>
      </c>
      <c r="D108" s="773">
        <v>9548</v>
      </c>
      <c r="E108" s="773">
        <v>16766</v>
      </c>
      <c r="F108" s="773">
        <v>28115</v>
      </c>
      <c r="G108" s="773">
        <v>33971</v>
      </c>
      <c r="H108" s="773">
        <v>40962</v>
      </c>
      <c r="I108" s="773">
        <v>36695</v>
      </c>
      <c r="J108" s="773">
        <v>31898</v>
      </c>
      <c r="K108" s="773">
        <v>29840</v>
      </c>
      <c r="L108" s="773">
        <v>35484</v>
      </c>
      <c r="M108" s="773">
        <v>34713</v>
      </c>
      <c r="N108" s="773">
        <v>36498</v>
      </c>
      <c r="O108" s="773">
        <v>34773</v>
      </c>
      <c r="P108" s="773">
        <v>47605</v>
      </c>
      <c r="Q108" s="773">
        <v>34107</v>
      </c>
      <c r="R108" s="773">
        <v>33275</v>
      </c>
      <c r="S108" s="773">
        <v>58787.604999999981</v>
      </c>
      <c r="T108" s="773">
        <f t="shared" si="14"/>
        <v>545625.60499999998</v>
      </c>
      <c r="U108" s="332"/>
    </row>
    <row r="109" spans="1:21">
      <c r="A109" s="2130"/>
      <c r="B109" s="332" t="s">
        <v>1654</v>
      </c>
      <c r="C109" s="773">
        <v>96711</v>
      </c>
      <c r="D109" s="773">
        <v>124716</v>
      </c>
      <c r="E109" s="773">
        <v>115057</v>
      </c>
      <c r="F109" s="773">
        <v>153939</v>
      </c>
      <c r="G109" s="773">
        <v>151767</v>
      </c>
      <c r="H109" s="773">
        <v>164692</v>
      </c>
      <c r="I109" s="773">
        <v>178819</v>
      </c>
      <c r="J109" s="773">
        <v>200961</v>
      </c>
      <c r="K109" s="773">
        <v>235959</v>
      </c>
      <c r="L109" s="773">
        <v>311462</v>
      </c>
      <c r="M109" s="773">
        <v>344906</v>
      </c>
      <c r="N109" s="773">
        <v>367737</v>
      </c>
      <c r="O109" s="773">
        <v>426361</v>
      </c>
      <c r="P109" s="773">
        <v>454648</v>
      </c>
      <c r="Q109" s="773">
        <v>420728</v>
      </c>
      <c r="R109" s="773">
        <v>393906</v>
      </c>
      <c r="S109" s="773">
        <v>615348.83000000007</v>
      </c>
      <c r="T109" s="773">
        <f t="shared" si="14"/>
        <v>4757717.83</v>
      </c>
      <c r="U109" s="332"/>
    </row>
    <row r="110" spans="1:21">
      <c r="A110" s="2130"/>
      <c r="B110" s="332" t="s">
        <v>938</v>
      </c>
      <c r="C110" s="773">
        <v>1695</v>
      </c>
      <c r="D110" s="773">
        <v>1460</v>
      </c>
      <c r="E110" s="773">
        <v>7769</v>
      </c>
      <c r="F110" s="773">
        <v>68256</v>
      </c>
      <c r="G110" s="773">
        <v>160341</v>
      </c>
      <c r="H110" s="773">
        <v>214753</v>
      </c>
      <c r="I110" s="773">
        <v>222705</v>
      </c>
      <c r="J110" s="773">
        <v>249741</v>
      </c>
      <c r="K110" s="773">
        <v>274145</v>
      </c>
      <c r="L110" s="773">
        <v>333432</v>
      </c>
      <c r="M110" s="773">
        <v>363753</v>
      </c>
      <c r="N110" s="773">
        <v>352464</v>
      </c>
      <c r="O110" s="773">
        <v>381534</v>
      </c>
      <c r="P110" s="773">
        <v>364223</v>
      </c>
      <c r="Q110" s="773">
        <v>287754</v>
      </c>
      <c r="R110" s="773">
        <v>223174</v>
      </c>
      <c r="S110" s="773">
        <v>235090.0959999999</v>
      </c>
      <c r="T110" s="773">
        <f t="shared" si="14"/>
        <v>3742289.0959999999</v>
      </c>
      <c r="U110" s="332"/>
    </row>
    <row r="111" spans="1:21">
      <c r="A111" s="2130"/>
      <c r="B111" s="332" t="s">
        <v>1655</v>
      </c>
      <c r="C111" s="773">
        <v>100898</v>
      </c>
      <c r="D111" s="773">
        <v>45303</v>
      </c>
      <c r="E111" s="773">
        <v>21061</v>
      </c>
      <c r="F111" s="773">
        <v>10418</v>
      </c>
      <c r="G111" s="773">
        <v>43024</v>
      </c>
      <c r="H111" s="773">
        <v>51914</v>
      </c>
      <c r="I111" s="773">
        <v>68542</v>
      </c>
      <c r="J111" s="773">
        <v>110790</v>
      </c>
      <c r="K111" s="773">
        <v>113069</v>
      </c>
      <c r="L111" s="773">
        <v>143170</v>
      </c>
      <c r="M111" s="773">
        <v>141317</v>
      </c>
      <c r="N111" s="773">
        <v>151410</v>
      </c>
      <c r="O111" s="773">
        <v>183790</v>
      </c>
      <c r="P111" s="773">
        <v>181837</v>
      </c>
      <c r="Q111" s="773">
        <v>138713</v>
      </c>
      <c r="R111" s="773">
        <v>130223</v>
      </c>
      <c r="S111" s="773">
        <v>167586.652</v>
      </c>
      <c r="T111" s="773">
        <f t="shared" si="14"/>
        <v>1803065.652</v>
      </c>
    </row>
    <row r="112" spans="1:21">
      <c r="A112" s="2130"/>
      <c r="B112" s="332" t="s">
        <v>1656</v>
      </c>
      <c r="C112" s="773">
        <v>0</v>
      </c>
      <c r="D112" s="773">
        <v>0</v>
      </c>
      <c r="E112" s="773">
        <v>26</v>
      </c>
      <c r="F112" s="773">
        <v>8285</v>
      </c>
      <c r="G112" s="773">
        <v>48651</v>
      </c>
      <c r="H112" s="773">
        <v>80221</v>
      </c>
      <c r="I112" s="773">
        <v>79578</v>
      </c>
      <c r="J112" s="773">
        <v>55737</v>
      </c>
      <c r="K112" s="773">
        <v>30195</v>
      </c>
      <c r="L112" s="773">
        <v>17301</v>
      </c>
      <c r="M112" s="773">
        <v>10929</v>
      </c>
      <c r="N112" s="773">
        <v>5253</v>
      </c>
      <c r="O112" s="773">
        <v>3622</v>
      </c>
      <c r="P112" s="773">
        <v>2688</v>
      </c>
      <c r="Q112" s="773">
        <v>1207</v>
      </c>
      <c r="R112" s="773">
        <v>1181</v>
      </c>
      <c r="S112" s="773">
        <v>714.76400000002468</v>
      </c>
      <c r="T112" s="773">
        <f t="shared" si="14"/>
        <v>345588.76400000002</v>
      </c>
      <c r="U112" s="332"/>
    </row>
    <row r="113" spans="1:21">
      <c r="A113" s="2130"/>
      <c r="B113" s="332" t="s">
        <v>1657</v>
      </c>
      <c r="C113" s="773">
        <v>0</v>
      </c>
      <c r="D113" s="773">
        <v>0</v>
      </c>
      <c r="E113" s="773">
        <v>0</v>
      </c>
      <c r="F113" s="773">
        <v>429</v>
      </c>
      <c r="G113" s="773">
        <v>7299</v>
      </c>
      <c r="H113" s="773">
        <v>14383</v>
      </c>
      <c r="I113" s="773">
        <v>16959</v>
      </c>
      <c r="J113" s="773">
        <v>14383</v>
      </c>
      <c r="K113" s="773">
        <v>2576</v>
      </c>
      <c r="L113" s="773">
        <v>0</v>
      </c>
      <c r="M113" s="773">
        <v>0</v>
      </c>
      <c r="N113" s="773">
        <v>0</v>
      </c>
      <c r="O113" s="773">
        <v>0</v>
      </c>
      <c r="P113" s="773">
        <v>0</v>
      </c>
      <c r="Q113" s="773">
        <v>0</v>
      </c>
      <c r="R113" s="773">
        <v>0</v>
      </c>
      <c r="S113" s="773">
        <v>0.29600000000209548</v>
      </c>
      <c r="T113" s="773">
        <f t="shared" si="14"/>
        <v>56029.296000000002</v>
      </c>
      <c r="U113" s="332"/>
    </row>
    <row r="114" spans="1:21">
      <c r="A114" s="2130"/>
      <c r="B114" s="332" t="s">
        <v>1658</v>
      </c>
      <c r="C114" s="773">
        <v>38</v>
      </c>
      <c r="D114" s="773">
        <v>126</v>
      </c>
      <c r="E114" s="773">
        <v>491</v>
      </c>
      <c r="F114" s="773">
        <v>1561</v>
      </c>
      <c r="G114" s="773">
        <v>3563</v>
      </c>
      <c r="H114" s="773">
        <v>6535</v>
      </c>
      <c r="I114" s="773">
        <v>9745</v>
      </c>
      <c r="J114" s="773">
        <v>13208</v>
      </c>
      <c r="K114" s="773">
        <v>18193</v>
      </c>
      <c r="L114" s="773">
        <v>28593</v>
      </c>
      <c r="M114" s="773">
        <v>33390</v>
      </c>
      <c r="N114" s="773">
        <v>35480</v>
      </c>
      <c r="O114" s="773">
        <v>35707</v>
      </c>
      <c r="P114" s="773">
        <v>39383</v>
      </c>
      <c r="Q114" s="773">
        <v>30822</v>
      </c>
      <c r="R114" s="773">
        <v>26692</v>
      </c>
      <c r="S114" s="773">
        <v>34675.707999999984</v>
      </c>
      <c r="T114" s="773">
        <f t="shared" si="14"/>
        <v>318202.70799999998</v>
      </c>
      <c r="U114" s="332"/>
    </row>
    <row r="115" spans="1:21" ht="4.5" customHeight="1">
      <c r="A115" s="2130"/>
      <c r="B115" s="369"/>
      <c r="C115" s="63"/>
      <c r="D115" s="63"/>
      <c r="E115" s="63"/>
      <c r="F115" s="63"/>
      <c r="G115" s="63"/>
      <c r="H115" s="63"/>
      <c r="I115" s="63"/>
      <c r="J115" s="63"/>
      <c r="K115" s="63"/>
      <c r="L115" s="63"/>
      <c r="M115" s="63"/>
      <c r="N115" s="63"/>
      <c r="O115" s="63"/>
      <c r="P115" s="63"/>
      <c r="Q115" s="63"/>
      <c r="R115" s="63"/>
      <c r="S115" s="63"/>
      <c r="T115" s="63"/>
      <c r="U115" s="332"/>
    </row>
    <row r="116" spans="1:21">
      <c r="A116" s="2130"/>
      <c r="B116" s="331" t="s">
        <v>1659</v>
      </c>
      <c r="C116" s="772">
        <f t="shared" ref="C116:T116" si="15">SUM(C117:C131)</f>
        <v>124021</v>
      </c>
      <c r="D116" s="772">
        <f t="shared" si="15"/>
        <v>165841</v>
      </c>
      <c r="E116" s="772">
        <f t="shared" si="15"/>
        <v>171712</v>
      </c>
      <c r="F116" s="772">
        <f t="shared" si="15"/>
        <v>343784</v>
      </c>
      <c r="G116" s="772">
        <f t="shared" si="15"/>
        <v>558265</v>
      </c>
      <c r="H116" s="772">
        <f t="shared" si="15"/>
        <v>826001</v>
      </c>
      <c r="I116" s="772">
        <f t="shared" si="15"/>
        <v>1055884</v>
      </c>
      <c r="J116" s="772">
        <f t="shared" si="15"/>
        <v>1189412</v>
      </c>
      <c r="K116" s="772">
        <f t="shared" si="15"/>
        <v>1196798</v>
      </c>
      <c r="L116" s="772">
        <f t="shared" si="15"/>
        <v>1364588</v>
      </c>
      <c r="M116" s="772">
        <f t="shared" si="15"/>
        <v>1226863</v>
      </c>
      <c r="N116" s="772">
        <f t="shared" si="15"/>
        <v>948624</v>
      </c>
      <c r="O116" s="772">
        <f t="shared" si="15"/>
        <v>994529</v>
      </c>
      <c r="P116" s="772">
        <f t="shared" si="15"/>
        <v>926561</v>
      </c>
      <c r="Q116" s="772">
        <f t="shared" si="15"/>
        <v>706348</v>
      </c>
      <c r="R116" s="772">
        <f t="shared" si="15"/>
        <v>606864</v>
      </c>
      <c r="S116" s="772">
        <f t="shared" si="15"/>
        <v>751631.97800000012</v>
      </c>
      <c r="T116" s="772">
        <f t="shared" si="15"/>
        <v>13157726.978</v>
      </c>
      <c r="U116" s="331"/>
    </row>
    <row r="117" spans="1:21">
      <c r="A117" s="2130"/>
      <c r="B117" s="332" t="s">
        <v>1660</v>
      </c>
      <c r="C117" s="773">
        <v>881</v>
      </c>
      <c r="D117" s="773">
        <v>1102</v>
      </c>
      <c r="E117" s="773">
        <v>0</v>
      </c>
      <c r="F117" s="773">
        <v>2204</v>
      </c>
      <c r="G117" s="773">
        <v>10798</v>
      </c>
      <c r="H117" s="773">
        <v>19832</v>
      </c>
      <c r="I117" s="773">
        <v>34596</v>
      </c>
      <c r="J117" s="773">
        <v>46496</v>
      </c>
      <c r="K117" s="773">
        <v>61700</v>
      </c>
      <c r="L117" s="773">
        <v>78007</v>
      </c>
      <c r="M117" s="773">
        <v>92330</v>
      </c>
      <c r="N117" s="773">
        <v>80651</v>
      </c>
      <c r="O117" s="773">
        <v>56853</v>
      </c>
      <c r="P117" s="773">
        <v>48920</v>
      </c>
      <c r="Q117" s="773">
        <v>29969</v>
      </c>
      <c r="R117" s="773">
        <v>25121</v>
      </c>
      <c r="S117" s="773">
        <v>22255.908999999985</v>
      </c>
      <c r="T117" s="773">
        <f>SUM(C117:S117)</f>
        <v>611715.90899999999</v>
      </c>
      <c r="U117" s="332"/>
    </row>
    <row r="118" spans="1:21">
      <c r="A118" s="2130"/>
      <c r="B118" s="332" t="s">
        <v>1661</v>
      </c>
      <c r="C118" s="773">
        <v>18632</v>
      </c>
      <c r="D118" s="773">
        <v>19066</v>
      </c>
      <c r="E118" s="773">
        <v>32715</v>
      </c>
      <c r="F118" s="773">
        <v>90128</v>
      </c>
      <c r="G118" s="773">
        <v>128043</v>
      </c>
      <c r="H118" s="773">
        <v>167690</v>
      </c>
      <c r="I118" s="773">
        <v>167474</v>
      </c>
      <c r="J118" s="773">
        <v>170290</v>
      </c>
      <c r="K118" s="773">
        <v>135192</v>
      </c>
      <c r="L118" s="773">
        <v>157724</v>
      </c>
      <c r="M118" s="773">
        <v>162057</v>
      </c>
      <c r="N118" s="773">
        <v>161624</v>
      </c>
      <c r="O118" s="773">
        <v>205605</v>
      </c>
      <c r="P118" s="773">
        <v>203871</v>
      </c>
      <c r="Q118" s="773">
        <v>197805</v>
      </c>
      <c r="R118" s="773">
        <v>168557</v>
      </c>
      <c r="S118" s="773">
        <v>246335</v>
      </c>
      <c r="T118" s="773">
        <f t="shared" ref="T118:T131" si="16">SUM(C118:S118)</f>
        <v>2432808</v>
      </c>
      <c r="U118" s="332"/>
    </row>
    <row r="119" spans="1:21">
      <c r="A119" s="2130"/>
      <c r="B119" s="332" t="s">
        <v>1662</v>
      </c>
      <c r="C119" s="773">
        <v>15079</v>
      </c>
      <c r="D119" s="773">
        <v>56099</v>
      </c>
      <c r="E119" s="773">
        <v>16661</v>
      </c>
      <c r="F119" s="773">
        <v>24886</v>
      </c>
      <c r="G119" s="773">
        <v>25835</v>
      </c>
      <c r="H119" s="773">
        <v>30475</v>
      </c>
      <c r="I119" s="773">
        <v>26363</v>
      </c>
      <c r="J119" s="773">
        <v>16661</v>
      </c>
      <c r="K119" s="773">
        <v>13181</v>
      </c>
      <c r="L119" s="773">
        <v>16872</v>
      </c>
      <c r="M119" s="773">
        <v>15079</v>
      </c>
      <c r="N119" s="773">
        <v>9596</v>
      </c>
      <c r="O119" s="773">
        <v>13392</v>
      </c>
      <c r="P119" s="773">
        <v>6643</v>
      </c>
      <c r="Q119" s="773">
        <v>6011</v>
      </c>
      <c r="R119" s="773">
        <v>3269</v>
      </c>
      <c r="S119" s="773">
        <v>4431.0100000000093</v>
      </c>
      <c r="T119" s="773">
        <f t="shared" si="16"/>
        <v>300533.01</v>
      </c>
      <c r="U119" s="332"/>
    </row>
    <row r="120" spans="1:21">
      <c r="A120" s="2130"/>
      <c r="B120" s="332" t="s">
        <v>1663</v>
      </c>
      <c r="C120" s="773">
        <v>4368</v>
      </c>
      <c r="D120" s="773">
        <v>3495</v>
      </c>
      <c r="E120" s="773">
        <v>5024</v>
      </c>
      <c r="F120" s="773">
        <v>7426</v>
      </c>
      <c r="G120" s="773">
        <v>13760</v>
      </c>
      <c r="H120" s="773">
        <v>24026</v>
      </c>
      <c r="I120" s="773">
        <v>22060</v>
      </c>
      <c r="J120" s="773">
        <v>26210</v>
      </c>
      <c r="K120" s="773">
        <v>29486</v>
      </c>
      <c r="L120" s="773">
        <v>31670</v>
      </c>
      <c r="M120" s="773">
        <v>40189</v>
      </c>
      <c r="N120" s="773">
        <v>35165</v>
      </c>
      <c r="O120" s="773">
        <v>30797</v>
      </c>
      <c r="P120" s="773">
        <v>27521</v>
      </c>
      <c r="Q120" s="773">
        <v>18347</v>
      </c>
      <c r="R120" s="773">
        <v>9610</v>
      </c>
      <c r="S120" s="773">
        <v>8299.8890000000247</v>
      </c>
      <c r="T120" s="773">
        <f t="shared" si="16"/>
        <v>337453.88900000002</v>
      </c>
      <c r="U120" s="332"/>
    </row>
    <row r="121" spans="1:21">
      <c r="A121" s="2130"/>
      <c r="B121" s="332" t="s">
        <v>1664</v>
      </c>
      <c r="C121" s="773">
        <v>13268</v>
      </c>
      <c r="D121" s="773">
        <v>11404</v>
      </c>
      <c r="E121" s="773">
        <v>7895</v>
      </c>
      <c r="F121" s="773">
        <v>10417</v>
      </c>
      <c r="G121" s="773">
        <v>13816</v>
      </c>
      <c r="H121" s="773">
        <v>18641</v>
      </c>
      <c r="I121" s="773">
        <v>16558</v>
      </c>
      <c r="J121" s="773">
        <v>27523</v>
      </c>
      <c r="K121" s="773">
        <v>15681</v>
      </c>
      <c r="L121" s="773">
        <v>18312</v>
      </c>
      <c r="M121" s="773">
        <v>16229</v>
      </c>
      <c r="N121" s="773">
        <v>12610</v>
      </c>
      <c r="O121" s="773">
        <v>13816</v>
      </c>
      <c r="P121" s="773">
        <v>12720</v>
      </c>
      <c r="Q121" s="773">
        <v>6689</v>
      </c>
      <c r="R121" s="773">
        <v>7785</v>
      </c>
      <c r="S121" s="773">
        <v>10310.203999999998</v>
      </c>
      <c r="T121" s="773">
        <f t="shared" si="16"/>
        <v>233674.204</v>
      </c>
      <c r="U121" s="332"/>
    </row>
    <row r="122" spans="1:21">
      <c r="A122" s="2130"/>
      <c r="B122" s="332" t="s">
        <v>1665</v>
      </c>
      <c r="C122" s="773">
        <v>8260</v>
      </c>
      <c r="D122" s="773">
        <v>15093</v>
      </c>
      <c r="E122" s="773">
        <v>33395</v>
      </c>
      <c r="F122" s="773">
        <v>47477</v>
      </c>
      <c r="G122" s="773">
        <v>61798</v>
      </c>
      <c r="H122" s="773">
        <v>64769</v>
      </c>
      <c r="I122" s="773">
        <v>66730</v>
      </c>
      <c r="J122" s="773">
        <v>66492</v>
      </c>
      <c r="K122" s="773">
        <v>62749</v>
      </c>
      <c r="L122" s="773">
        <v>64115</v>
      </c>
      <c r="M122" s="773">
        <v>70770</v>
      </c>
      <c r="N122" s="773">
        <v>68809</v>
      </c>
      <c r="O122" s="773">
        <v>73385</v>
      </c>
      <c r="P122" s="773">
        <v>67562</v>
      </c>
      <c r="Q122" s="773">
        <v>55856</v>
      </c>
      <c r="R122" s="773">
        <v>51518</v>
      </c>
      <c r="S122" s="773">
        <v>83425.910999999964</v>
      </c>
      <c r="T122" s="773">
        <f t="shared" si="16"/>
        <v>962203.91099999996</v>
      </c>
      <c r="U122" s="332"/>
    </row>
    <row r="123" spans="1:21">
      <c r="A123" s="2130"/>
      <c r="B123" s="332" t="s">
        <v>1666</v>
      </c>
      <c r="C123" s="773">
        <v>147</v>
      </c>
      <c r="D123" s="773">
        <v>0</v>
      </c>
      <c r="E123" s="773">
        <v>1178</v>
      </c>
      <c r="F123" s="773">
        <v>2208</v>
      </c>
      <c r="G123" s="773">
        <v>6329</v>
      </c>
      <c r="H123" s="773">
        <v>13394</v>
      </c>
      <c r="I123" s="773">
        <v>19870</v>
      </c>
      <c r="J123" s="773">
        <v>23697</v>
      </c>
      <c r="K123" s="773">
        <v>42685</v>
      </c>
      <c r="L123" s="773">
        <v>68737</v>
      </c>
      <c r="M123" s="773">
        <v>73741</v>
      </c>
      <c r="N123" s="773">
        <v>78746</v>
      </c>
      <c r="O123" s="773">
        <v>103326</v>
      </c>
      <c r="P123" s="773">
        <v>78451</v>
      </c>
      <c r="Q123" s="773">
        <v>56079</v>
      </c>
      <c r="R123" s="773">
        <v>34736</v>
      </c>
      <c r="S123" s="773">
        <v>31351.396999999997</v>
      </c>
      <c r="T123" s="773">
        <f t="shared" si="16"/>
        <v>634675.397</v>
      </c>
      <c r="U123" s="332"/>
    </row>
    <row r="124" spans="1:21">
      <c r="A124" s="2130"/>
      <c r="B124" s="332" t="s">
        <v>1667</v>
      </c>
      <c r="C124" s="773">
        <v>374</v>
      </c>
      <c r="D124" s="773">
        <v>749</v>
      </c>
      <c r="E124" s="773">
        <v>187</v>
      </c>
      <c r="F124" s="773">
        <v>1498</v>
      </c>
      <c r="G124" s="773">
        <v>2808</v>
      </c>
      <c r="H124" s="773">
        <v>3370</v>
      </c>
      <c r="I124" s="773">
        <v>187</v>
      </c>
      <c r="J124" s="773">
        <v>1498</v>
      </c>
      <c r="K124" s="773">
        <v>1685</v>
      </c>
      <c r="L124" s="773">
        <v>5804</v>
      </c>
      <c r="M124" s="773">
        <v>4306</v>
      </c>
      <c r="N124" s="773">
        <v>3183</v>
      </c>
      <c r="O124" s="773">
        <v>4493</v>
      </c>
      <c r="P124" s="773">
        <v>3370</v>
      </c>
      <c r="Q124" s="773">
        <v>4680</v>
      </c>
      <c r="R124" s="773">
        <v>5804</v>
      </c>
      <c r="S124" s="773">
        <v>4491.8229999999967</v>
      </c>
      <c r="T124" s="773">
        <f t="shared" si="16"/>
        <v>48487.822999999997</v>
      </c>
      <c r="U124" s="332"/>
    </row>
    <row r="125" spans="1:21">
      <c r="A125" s="2130"/>
      <c r="B125" s="332" t="s">
        <v>1668</v>
      </c>
      <c r="C125" s="773">
        <v>31502</v>
      </c>
      <c r="D125" s="773">
        <v>22650</v>
      </c>
      <c r="E125" s="773">
        <v>29680</v>
      </c>
      <c r="F125" s="773">
        <v>46342</v>
      </c>
      <c r="G125" s="773">
        <v>67430</v>
      </c>
      <c r="H125" s="773">
        <v>111428</v>
      </c>
      <c r="I125" s="773">
        <v>131996</v>
      </c>
      <c r="J125" s="773">
        <v>122103</v>
      </c>
      <c r="K125" s="773">
        <v>97890</v>
      </c>
      <c r="L125" s="773">
        <v>119499</v>
      </c>
      <c r="M125" s="773">
        <v>122103</v>
      </c>
      <c r="N125" s="773">
        <v>116375</v>
      </c>
      <c r="O125" s="773">
        <v>128351</v>
      </c>
      <c r="P125" s="773">
        <v>130434</v>
      </c>
      <c r="Q125" s="773">
        <v>91382</v>
      </c>
      <c r="R125" s="773">
        <v>97630</v>
      </c>
      <c r="S125" s="773">
        <v>118195.52399999998</v>
      </c>
      <c r="T125" s="773">
        <f t="shared" si="16"/>
        <v>1584990.524</v>
      </c>
      <c r="U125" s="332"/>
    </row>
    <row r="126" spans="1:21">
      <c r="A126" s="2130"/>
      <c r="B126" s="332" t="s">
        <v>1669</v>
      </c>
      <c r="C126" s="773">
        <v>1249</v>
      </c>
      <c r="D126" s="773">
        <v>416</v>
      </c>
      <c r="E126" s="773">
        <v>139</v>
      </c>
      <c r="F126" s="773">
        <v>8327</v>
      </c>
      <c r="G126" s="773">
        <v>10826</v>
      </c>
      <c r="H126" s="773">
        <v>11242</v>
      </c>
      <c r="I126" s="773">
        <v>13740</v>
      </c>
      <c r="J126" s="773">
        <v>12630</v>
      </c>
      <c r="K126" s="773">
        <v>10270</v>
      </c>
      <c r="L126" s="773">
        <v>15267</v>
      </c>
      <c r="M126" s="773">
        <v>13463</v>
      </c>
      <c r="N126" s="773">
        <v>13879</v>
      </c>
      <c r="O126" s="773">
        <v>10548</v>
      </c>
      <c r="P126" s="773">
        <v>8466</v>
      </c>
      <c r="Q126" s="773">
        <v>6384</v>
      </c>
      <c r="R126" s="773">
        <v>4858</v>
      </c>
      <c r="S126" s="773">
        <v>6107.3040000000037</v>
      </c>
      <c r="T126" s="773">
        <f t="shared" si="16"/>
        <v>147811.304</v>
      </c>
      <c r="U126" s="332"/>
    </row>
    <row r="127" spans="1:21">
      <c r="A127" s="2130"/>
      <c r="B127" s="332" t="s">
        <v>1670</v>
      </c>
      <c r="C127" s="773">
        <v>9543</v>
      </c>
      <c r="D127" s="773">
        <v>8907</v>
      </c>
      <c r="E127" s="773">
        <v>3817</v>
      </c>
      <c r="F127" s="773">
        <v>4454</v>
      </c>
      <c r="G127" s="773">
        <v>13042</v>
      </c>
      <c r="H127" s="773">
        <v>17814</v>
      </c>
      <c r="I127" s="773">
        <v>23540</v>
      </c>
      <c r="J127" s="773">
        <v>33720</v>
      </c>
      <c r="K127" s="773">
        <v>43263</v>
      </c>
      <c r="L127" s="773">
        <v>44217</v>
      </c>
      <c r="M127" s="773">
        <v>45490</v>
      </c>
      <c r="N127" s="773">
        <v>36901</v>
      </c>
      <c r="O127" s="773">
        <v>45171</v>
      </c>
      <c r="P127" s="773">
        <v>39764</v>
      </c>
      <c r="Q127" s="773">
        <v>27994</v>
      </c>
      <c r="R127" s="773">
        <v>28948</v>
      </c>
      <c r="S127" s="773">
        <v>22585.014000000025</v>
      </c>
      <c r="T127" s="773">
        <f t="shared" si="16"/>
        <v>449170.01400000002</v>
      </c>
      <c r="U127" s="332"/>
    </row>
    <row r="128" spans="1:21">
      <c r="A128" s="2130"/>
      <c r="B128" s="332" t="s">
        <v>1671</v>
      </c>
      <c r="C128" s="773">
        <v>0</v>
      </c>
      <c r="D128" s="773">
        <v>0</v>
      </c>
      <c r="E128" s="773">
        <v>0</v>
      </c>
      <c r="F128" s="773">
        <v>10133</v>
      </c>
      <c r="G128" s="773">
        <v>25230</v>
      </c>
      <c r="H128" s="773">
        <v>17578</v>
      </c>
      <c r="I128" s="773">
        <v>20267</v>
      </c>
      <c r="J128" s="773">
        <v>25643</v>
      </c>
      <c r="K128" s="773">
        <v>26471</v>
      </c>
      <c r="L128" s="773">
        <v>28952</v>
      </c>
      <c r="M128" s="773">
        <v>27091</v>
      </c>
      <c r="N128" s="773">
        <v>20473</v>
      </c>
      <c r="O128" s="773">
        <v>19853</v>
      </c>
      <c r="P128" s="773">
        <v>19853</v>
      </c>
      <c r="Q128" s="773">
        <v>12615</v>
      </c>
      <c r="R128" s="773">
        <v>9927</v>
      </c>
      <c r="S128" s="773">
        <v>7652.3310000000056</v>
      </c>
      <c r="T128" s="773">
        <f t="shared" si="16"/>
        <v>271738.33100000001</v>
      </c>
      <c r="U128" s="332"/>
    </row>
    <row r="129" spans="1:21">
      <c r="A129" s="2130"/>
      <c r="B129" s="332" t="s">
        <v>1672</v>
      </c>
      <c r="C129" s="773">
        <v>1414</v>
      </c>
      <c r="D129" s="773">
        <v>848</v>
      </c>
      <c r="E129" s="773">
        <v>3394</v>
      </c>
      <c r="F129" s="773">
        <v>29129</v>
      </c>
      <c r="G129" s="773">
        <v>74378</v>
      </c>
      <c r="H129" s="773">
        <v>148756</v>
      </c>
      <c r="I129" s="773">
        <v>281676</v>
      </c>
      <c r="J129" s="773">
        <v>370194</v>
      </c>
      <c r="K129" s="773">
        <v>451926</v>
      </c>
      <c r="L129" s="773">
        <v>547797</v>
      </c>
      <c r="M129" s="773">
        <v>356337</v>
      </c>
      <c r="N129" s="773">
        <v>131505</v>
      </c>
      <c r="O129" s="773">
        <v>115385</v>
      </c>
      <c r="P129" s="773">
        <v>106618</v>
      </c>
      <c r="Q129" s="773">
        <v>69571</v>
      </c>
      <c r="R129" s="773">
        <v>54865</v>
      </c>
      <c r="S129" s="773">
        <v>44118.00400000019</v>
      </c>
      <c r="T129" s="773">
        <f t="shared" si="16"/>
        <v>2787911.0040000002</v>
      </c>
      <c r="U129" s="332"/>
    </row>
    <row r="130" spans="1:21">
      <c r="A130" s="2130"/>
      <c r="B130" s="332" t="s">
        <v>386</v>
      </c>
      <c r="C130" s="773">
        <v>0</v>
      </c>
      <c r="D130" s="773">
        <v>0</v>
      </c>
      <c r="E130" s="773">
        <v>0</v>
      </c>
      <c r="F130" s="773">
        <v>13512</v>
      </c>
      <c r="G130" s="773">
        <v>50676</v>
      </c>
      <c r="H130" s="773">
        <v>118909</v>
      </c>
      <c r="I130" s="773">
        <v>163262</v>
      </c>
      <c r="J130" s="773">
        <v>172800</v>
      </c>
      <c r="K130" s="773">
        <v>114805</v>
      </c>
      <c r="L130" s="773">
        <v>54734</v>
      </c>
      <c r="M130" s="773">
        <v>40932</v>
      </c>
      <c r="N130" s="773">
        <v>19601</v>
      </c>
      <c r="O130" s="773">
        <v>14539</v>
      </c>
      <c r="P130" s="773">
        <v>11553</v>
      </c>
      <c r="Q130" s="773">
        <v>7140</v>
      </c>
      <c r="R130" s="773">
        <v>4933</v>
      </c>
      <c r="S130" s="773">
        <v>1707.7090000000317</v>
      </c>
      <c r="T130" s="773">
        <f t="shared" si="16"/>
        <v>789103.70900000003</v>
      </c>
      <c r="U130" s="332"/>
    </row>
    <row r="131" spans="1:21">
      <c r="A131" s="2130"/>
      <c r="B131" s="332" t="s">
        <v>1675</v>
      </c>
      <c r="C131" s="773">
        <v>19304</v>
      </c>
      <c r="D131" s="773">
        <v>26012</v>
      </c>
      <c r="E131" s="773">
        <v>37627</v>
      </c>
      <c r="F131" s="773">
        <v>45643</v>
      </c>
      <c r="G131" s="773">
        <v>53496</v>
      </c>
      <c r="H131" s="773">
        <v>58077</v>
      </c>
      <c r="I131" s="773">
        <v>67565</v>
      </c>
      <c r="J131" s="773">
        <v>73455</v>
      </c>
      <c r="K131" s="773">
        <v>89814</v>
      </c>
      <c r="L131" s="773">
        <v>112881</v>
      </c>
      <c r="M131" s="773">
        <v>146746</v>
      </c>
      <c r="N131" s="773">
        <v>159506</v>
      </c>
      <c r="O131" s="773">
        <v>159015</v>
      </c>
      <c r="P131" s="773">
        <v>160815</v>
      </c>
      <c r="Q131" s="773">
        <v>115826</v>
      </c>
      <c r="R131" s="773">
        <v>99303</v>
      </c>
      <c r="S131" s="773">
        <v>140364.94900000002</v>
      </c>
      <c r="T131" s="773">
        <f t="shared" si="16"/>
        <v>1565449.949</v>
      </c>
      <c r="U131" s="332"/>
    </row>
    <row r="132" spans="1:21" ht="4.5" customHeight="1">
      <c r="A132" s="2130"/>
      <c r="B132" s="369"/>
      <c r="C132" s="63"/>
      <c r="D132" s="63"/>
      <c r="E132" s="63"/>
      <c r="F132" s="63"/>
      <c r="G132" s="63"/>
      <c r="H132" s="63"/>
      <c r="I132" s="63"/>
      <c r="J132" s="63"/>
      <c r="K132" s="63"/>
      <c r="L132" s="63"/>
      <c r="M132" s="63"/>
      <c r="N132" s="63"/>
      <c r="O132" s="63"/>
      <c r="P132" s="63"/>
      <c r="Q132" s="63"/>
      <c r="R132" s="63"/>
      <c r="S132" s="63"/>
      <c r="T132" s="63"/>
      <c r="U132" s="332"/>
    </row>
    <row r="133" spans="1:21">
      <c r="A133" s="2130"/>
      <c r="B133" s="372" t="s">
        <v>1676</v>
      </c>
      <c r="C133" s="772">
        <f>SUM(C134:C139)</f>
        <v>63638</v>
      </c>
      <c r="D133" s="772">
        <f>SUM(D134:D139)</f>
        <v>13621</v>
      </c>
      <c r="E133" s="772">
        <f>SUM(E134:E139)</f>
        <v>6992</v>
      </c>
      <c r="F133" s="772">
        <f>SUM(F134:F139)</f>
        <v>12202</v>
      </c>
      <c r="G133" s="772">
        <f>SUM(G134:G139)</f>
        <v>26924</v>
      </c>
      <c r="H133" s="772">
        <f t="shared" ref="H133:T133" si="17">SUM(H134:H139)</f>
        <v>41141</v>
      </c>
      <c r="I133" s="772">
        <f t="shared" si="17"/>
        <v>49889</v>
      </c>
      <c r="J133" s="772">
        <f t="shared" si="17"/>
        <v>56863</v>
      </c>
      <c r="K133" s="772">
        <f t="shared" si="17"/>
        <v>57762</v>
      </c>
      <c r="L133" s="772">
        <f t="shared" si="17"/>
        <v>59614</v>
      </c>
      <c r="M133" s="772">
        <f t="shared" si="17"/>
        <v>62643</v>
      </c>
      <c r="N133" s="772">
        <f t="shared" si="17"/>
        <v>68158</v>
      </c>
      <c r="O133" s="772">
        <f t="shared" si="17"/>
        <v>90323</v>
      </c>
      <c r="P133" s="772">
        <f t="shared" si="17"/>
        <v>110143</v>
      </c>
      <c r="Q133" s="772">
        <f t="shared" si="17"/>
        <v>153857</v>
      </c>
      <c r="R133" s="772">
        <f t="shared" si="17"/>
        <v>231261</v>
      </c>
      <c r="S133" s="772">
        <f t="shared" si="17"/>
        <v>1058231.1000000001</v>
      </c>
      <c r="T133" s="772">
        <f t="shared" si="17"/>
        <v>2163262.1</v>
      </c>
      <c r="U133" s="331"/>
    </row>
    <row r="134" spans="1:21">
      <c r="A134" s="2130"/>
      <c r="B134" s="332" t="s">
        <v>1677</v>
      </c>
      <c r="C134" s="773">
        <v>27982</v>
      </c>
      <c r="D134" s="773">
        <v>8658</v>
      </c>
      <c r="E134" s="773">
        <v>5278</v>
      </c>
      <c r="F134" s="773">
        <v>8883</v>
      </c>
      <c r="G134" s="773">
        <v>18884</v>
      </c>
      <c r="H134" s="773">
        <v>31290</v>
      </c>
      <c r="I134" s="773">
        <v>39728</v>
      </c>
      <c r="J134" s="773">
        <v>45738</v>
      </c>
      <c r="K134" s="773">
        <v>41362</v>
      </c>
      <c r="L134" s="773">
        <v>47505</v>
      </c>
      <c r="M134" s="773">
        <v>41478</v>
      </c>
      <c r="N134" s="773">
        <v>37256</v>
      </c>
      <c r="O134" s="773">
        <v>43014</v>
      </c>
      <c r="P134" s="773">
        <v>49129</v>
      </c>
      <c r="Q134" s="773">
        <v>48809</v>
      </c>
      <c r="R134" s="773">
        <v>54495</v>
      </c>
      <c r="S134" s="773">
        <v>149891.79000000004</v>
      </c>
      <c r="T134" s="773">
        <f t="shared" ref="T134:T139" si="18">SUM(C134:S134)</f>
        <v>699380.79</v>
      </c>
      <c r="U134" s="332"/>
    </row>
    <row r="135" spans="1:21">
      <c r="A135" s="2130"/>
      <c r="B135" s="332" t="s">
        <v>1678</v>
      </c>
      <c r="C135" s="773">
        <v>33150</v>
      </c>
      <c r="D135" s="773">
        <v>3463</v>
      </c>
      <c r="E135" s="773">
        <v>1099</v>
      </c>
      <c r="F135" s="773">
        <v>1567</v>
      </c>
      <c r="G135" s="773">
        <v>5827</v>
      </c>
      <c r="H135" s="773">
        <v>6267</v>
      </c>
      <c r="I135" s="773">
        <v>5772</v>
      </c>
      <c r="J135" s="773">
        <v>6542</v>
      </c>
      <c r="K135" s="773">
        <v>8384</v>
      </c>
      <c r="L135" s="773">
        <v>7284</v>
      </c>
      <c r="M135" s="773">
        <v>11077</v>
      </c>
      <c r="N135" s="773">
        <v>17015</v>
      </c>
      <c r="O135" s="773">
        <v>22732</v>
      </c>
      <c r="P135" s="773">
        <v>25865</v>
      </c>
      <c r="Q135" s="773">
        <v>27625</v>
      </c>
      <c r="R135" s="773">
        <v>39774</v>
      </c>
      <c r="S135" s="773">
        <v>115089.57</v>
      </c>
      <c r="T135" s="773">
        <f t="shared" si="18"/>
        <v>338532.57</v>
      </c>
      <c r="U135" s="332"/>
    </row>
    <row r="136" spans="1:21">
      <c r="A136" s="2130"/>
      <c r="B136" s="332" t="s">
        <v>1679</v>
      </c>
      <c r="C136" s="773">
        <v>0</v>
      </c>
      <c r="D136" s="773">
        <v>0</v>
      </c>
      <c r="E136" s="773">
        <v>0</v>
      </c>
      <c r="F136" s="773">
        <v>844</v>
      </c>
      <c r="G136" s="773">
        <v>1303</v>
      </c>
      <c r="H136" s="773">
        <v>1912</v>
      </c>
      <c r="I136" s="773">
        <v>2003</v>
      </c>
      <c r="J136" s="773">
        <v>2420</v>
      </c>
      <c r="K136" s="773">
        <v>4302</v>
      </c>
      <c r="L136" s="773">
        <v>2859</v>
      </c>
      <c r="M136" s="773">
        <v>7491</v>
      </c>
      <c r="N136" s="773">
        <v>9344</v>
      </c>
      <c r="O136" s="773">
        <v>12959</v>
      </c>
      <c r="P136" s="773">
        <v>8357</v>
      </c>
      <c r="Q136" s="773">
        <v>17346</v>
      </c>
      <c r="R136" s="773">
        <v>5693</v>
      </c>
      <c r="S136" s="773">
        <v>31513.72</v>
      </c>
      <c r="T136" s="773">
        <f t="shared" si="18"/>
        <v>108346.72</v>
      </c>
      <c r="U136" s="332"/>
    </row>
    <row r="137" spans="1:21">
      <c r="A137" s="2130"/>
      <c r="B137" s="332" t="s">
        <v>1680</v>
      </c>
      <c r="C137" s="773">
        <v>12</v>
      </c>
      <c r="D137" s="773">
        <v>20</v>
      </c>
      <c r="E137" s="773">
        <v>14</v>
      </c>
      <c r="F137" s="773">
        <v>12</v>
      </c>
      <c r="G137" s="773">
        <v>23</v>
      </c>
      <c r="H137" s="773">
        <v>32</v>
      </c>
      <c r="I137" s="773">
        <v>49</v>
      </c>
      <c r="J137" s="773">
        <v>70</v>
      </c>
      <c r="K137" s="773">
        <v>1306</v>
      </c>
      <c r="L137" s="773">
        <v>12</v>
      </c>
      <c r="M137" s="773">
        <v>20</v>
      </c>
      <c r="N137" s="773">
        <v>1300</v>
      </c>
      <c r="O137" s="773">
        <v>9580</v>
      </c>
      <c r="P137" s="773">
        <v>24680</v>
      </c>
      <c r="Q137" s="773">
        <v>58171</v>
      </c>
      <c r="R137" s="773">
        <v>129166</v>
      </c>
      <c r="S137" s="773">
        <v>756976.3</v>
      </c>
      <c r="T137" s="773">
        <f t="shared" si="18"/>
        <v>981443.3</v>
      </c>
      <c r="U137" s="332"/>
    </row>
    <row r="138" spans="1:21">
      <c r="A138" s="2130"/>
      <c r="B138" s="332" t="s">
        <v>1681</v>
      </c>
      <c r="C138" s="773">
        <v>1678</v>
      </c>
      <c r="D138" s="773">
        <v>810</v>
      </c>
      <c r="E138" s="773">
        <v>106</v>
      </c>
      <c r="F138" s="773">
        <v>235</v>
      </c>
      <c r="G138" s="773">
        <v>0</v>
      </c>
      <c r="H138" s="773">
        <v>246</v>
      </c>
      <c r="I138" s="773">
        <v>646</v>
      </c>
      <c r="J138" s="773">
        <v>481</v>
      </c>
      <c r="K138" s="773">
        <v>622</v>
      </c>
      <c r="L138" s="773">
        <v>434</v>
      </c>
      <c r="M138" s="773">
        <v>1033</v>
      </c>
      <c r="N138" s="773">
        <v>1995</v>
      </c>
      <c r="O138" s="773">
        <v>775</v>
      </c>
      <c r="P138" s="773">
        <v>880</v>
      </c>
      <c r="Q138" s="773">
        <v>998</v>
      </c>
      <c r="R138" s="773">
        <v>1268</v>
      </c>
      <c r="S138" s="773">
        <v>3674.0599999999995</v>
      </c>
      <c r="T138" s="773">
        <f t="shared" si="18"/>
        <v>15881.06</v>
      </c>
      <c r="U138" s="332"/>
    </row>
    <row r="139" spans="1:21">
      <c r="A139" s="2130"/>
      <c r="B139" s="332" t="s">
        <v>1682</v>
      </c>
      <c r="C139" s="773">
        <v>816</v>
      </c>
      <c r="D139" s="773">
        <v>670</v>
      </c>
      <c r="E139" s="773">
        <v>495</v>
      </c>
      <c r="F139" s="773">
        <v>661</v>
      </c>
      <c r="G139" s="773">
        <v>887</v>
      </c>
      <c r="H139" s="773">
        <v>1394</v>
      </c>
      <c r="I139" s="773">
        <v>1691</v>
      </c>
      <c r="J139" s="773">
        <v>1612</v>
      </c>
      <c r="K139" s="773">
        <v>1786</v>
      </c>
      <c r="L139" s="773">
        <v>1520</v>
      </c>
      <c r="M139" s="773">
        <v>1544</v>
      </c>
      <c r="N139" s="773">
        <v>1248</v>
      </c>
      <c r="O139" s="773">
        <v>1263</v>
      </c>
      <c r="P139" s="773">
        <v>1232</v>
      </c>
      <c r="Q139" s="773">
        <v>908</v>
      </c>
      <c r="R139" s="773">
        <v>865</v>
      </c>
      <c r="S139" s="773">
        <v>1085.6599999999999</v>
      </c>
      <c r="T139" s="773">
        <f t="shared" si="18"/>
        <v>19677.66</v>
      </c>
      <c r="U139" s="332"/>
    </row>
    <row r="140" spans="1:21" ht="3.75" customHeight="1">
      <c r="A140" s="2130"/>
      <c r="B140" s="369"/>
      <c r="C140" s="774"/>
      <c r="D140" s="774"/>
      <c r="E140" s="774"/>
      <c r="F140" s="774"/>
      <c r="G140" s="774"/>
      <c r="H140" s="774"/>
      <c r="I140" s="774"/>
      <c r="J140" s="774"/>
      <c r="K140" s="774"/>
      <c r="L140" s="774"/>
      <c r="M140" s="774"/>
      <c r="N140" s="774"/>
      <c r="O140" s="774"/>
      <c r="P140" s="774"/>
      <c r="Q140" s="774"/>
      <c r="R140" s="774"/>
      <c r="S140" s="774"/>
      <c r="T140" s="774"/>
      <c r="U140" s="332"/>
    </row>
    <row r="141" spans="1:21">
      <c r="A141" s="2130"/>
      <c r="B141" s="331" t="s">
        <v>1683</v>
      </c>
      <c r="C141" s="772">
        <f t="shared" ref="C141:T141" si="19">SUM(C142:C149)</f>
        <v>764611</v>
      </c>
      <c r="D141" s="772">
        <f t="shared" si="19"/>
        <v>1192878</v>
      </c>
      <c r="E141" s="772">
        <f t="shared" si="19"/>
        <v>359277</v>
      </c>
      <c r="F141" s="772">
        <f t="shared" si="19"/>
        <v>2333958</v>
      </c>
      <c r="G141" s="772">
        <f t="shared" si="19"/>
        <v>9766817</v>
      </c>
      <c r="H141" s="772">
        <f t="shared" si="19"/>
        <v>14936295</v>
      </c>
      <c r="I141" s="772">
        <f t="shared" si="19"/>
        <v>13977963</v>
      </c>
      <c r="J141" s="772">
        <f t="shared" si="19"/>
        <v>9383144</v>
      </c>
      <c r="K141" s="772">
        <f t="shared" si="19"/>
        <v>3575920</v>
      </c>
      <c r="L141" s="772">
        <f t="shared" si="19"/>
        <v>1234322</v>
      </c>
      <c r="M141" s="772">
        <f t="shared" si="19"/>
        <v>1241662</v>
      </c>
      <c r="N141" s="772">
        <f t="shared" si="19"/>
        <v>1499729</v>
      </c>
      <c r="O141" s="772">
        <f t="shared" si="19"/>
        <v>1965916</v>
      </c>
      <c r="P141" s="772">
        <f t="shared" si="19"/>
        <v>2112625</v>
      </c>
      <c r="Q141" s="772">
        <f t="shared" si="19"/>
        <v>2253036</v>
      </c>
      <c r="R141" s="772">
        <f t="shared" si="19"/>
        <v>2332781</v>
      </c>
      <c r="S141" s="772">
        <f t="shared" si="19"/>
        <v>4529394.2300000023</v>
      </c>
      <c r="T141" s="772">
        <f t="shared" si="19"/>
        <v>73460328.230000004</v>
      </c>
      <c r="U141" s="331"/>
    </row>
    <row r="142" spans="1:21">
      <c r="A142" s="2130"/>
      <c r="B142" s="332" t="s">
        <v>1684</v>
      </c>
      <c r="C142" s="773">
        <v>5801</v>
      </c>
      <c r="D142" s="773">
        <v>5183</v>
      </c>
      <c r="E142" s="773">
        <v>3121</v>
      </c>
      <c r="F142" s="773">
        <v>2061</v>
      </c>
      <c r="G142" s="773">
        <v>2886</v>
      </c>
      <c r="H142" s="773">
        <v>3799</v>
      </c>
      <c r="I142" s="773">
        <v>4623</v>
      </c>
      <c r="J142" s="773">
        <v>3887</v>
      </c>
      <c r="K142" s="773">
        <v>4034</v>
      </c>
      <c r="L142" s="773">
        <v>4800</v>
      </c>
      <c r="M142" s="773">
        <v>4623</v>
      </c>
      <c r="N142" s="773">
        <v>5035</v>
      </c>
      <c r="O142" s="773">
        <v>5978</v>
      </c>
      <c r="P142" s="773">
        <v>7008</v>
      </c>
      <c r="Q142" s="773">
        <v>5654</v>
      </c>
      <c r="R142" s="773">
        <v>5713</v>
      </c>
      <c r="S142" s="773">
        <v>8687.3500000000058</v>
      </c>
      <c r="T142" s="773">
        <f>SUM(C142:S142)</f>
        <v>82893.350000000006</v>
      </c>
      <c r="U142" s="332"/>
    </row>
    <row r="143" spans="1:21">
      <c r="A143" s="2130"/>
      <c r="B143" s="332" t="s">
        <v>1707</v>
      </c>
      <c r="C143" s="773">
        <v>20328</v>
      </c>
      <c r="D143" s="773">
        <v>85775</v>
      </c>
      <c r="E143" s="773">
        <v>66504</v>
      </c>
      <c r="F143" s="773">
        <v>31941</v>
      </c>
      <c r="G143" s="773">
        <v>17938</v>
      </c>
      <c r="H143" s="773">
        <v>29825</v>
      </c>
      <c r="I143" s="773">
        <v>37483</v>
      </c>
      <c r="J143" s="773">
        <v>40656</v>
      </c>
      <c r="K143" s="773">
        <v>58064</v>
      </c>
      <c r="L143" s="773">
        <v>75219</v>
      </c>
      <c r="M143" s="773">
        <v>112702</v>
      </c>
      <c r="N143" s="773">
        <v>273442</v>
      </c>
      <c r="O143" s="773">
        <v>445774</v>
      </c>
      <c r="P143" s="773">
        <v>450533</v>
      </c>
      <c r="Q143" s="773">
        <v>474288</v>
      </c>
      <c r="R143" s="773">
        <v>451845</v>
      </c>
      <c r="S143" s="773">
        <v>727104.74000000022</v>
      </c>
      <c r="T143" s="773">
        <f t="shared" ref="T143:T149" si="20">SUM(C143:S143)</f>
        <v>3399421.74</v>
      </c>
      <c r="U143" s="332"/>
    </row>
    <row r="144" spans="1:21">
      <c r="A144" s="2130"/>
      <c r="B144" s="332" t="s">
        <v>1708</v>
      </c>
      <c r="C144" s="773">
        <v>38</v>
      </c>
      <c r="D144" s="773">
        <v>15</v>
      </c>
      <c r="E144" s="773">
        <v>0</v>
      </c>
      <c r="F144" s="773">
        <v>0</v>
      </c>
      <c r="G144" s="773">
        <v>23</v>
      </c>
      <c r="H144" s="773">
        <v>0</v>
      </c>
      <c r="I144" s="773">
        <v>15</v>
      </c>
      <c r="J144" s="773">
        <v>46</v>
      </c>
      <c r="K144" s="773">
        <v>0</v>
      </c>
      <c r="L144" s="773">
        <v>23</v>
      </c>
      <c r="M144" s="773">
        <v>38</v>
      </c>
      <c r="N144" s="773">
        <v>38</v>
      </c>
      <c r="O144" s="773">
        <v>38</v>
      </c>
      <c r="P144" s="773">
        <v>46</v>
      </c>
      <c r="Q144" s="773">
        <v>69</v>
      </c>
      <c r="R144" s="773">
        <v>122</v>
      </c>
      <c r="S144" s="773">
        <v>214.07000000000005</v>
      </c>
      <c r="T144" s="773">
        <f t="shared" si="20"/>
        <v>725.07</v>
      </c>
      <c r="U144" s="332"/>
    </row>
    <row r="145" spans="1:21">
      <c r="A145" s="2130"/>
      <c r="B145" s="332" t="s">
        <v>1687</v>
      </c>
      <c r="C145" s="773">
        <v>227</v>
      </c>
      <c r="D145" s="773">
        <v>0</v>
      </c>
      <c r="E145" s="773">
        <v>0</v>
      </c>
      <c r="F145" s="773">
        <v>6</v>
      </c>
      <c r="G145" s="773">
        <v>24</v>
      </c>
      <c r="H145" s="773">
        <v>34</v>
      </c>
      <c r="I145" s="773">
        <v>32</v>
      </c>
      <c r="J145" s="773">
        <v>37</v>
      </c>
      <c r="K145" s="773">
        <v>6</v>
      </c>
      <c r="L145" s="773">
        <v>1</v>
      </c>
      <c r="M145" s="773">
        <v>0</v>
      </c>
      <c r="N145" s="773">
        <v>0</v>
      </c>
      <c r="O145" s="773">
        <v>0</v>
      </c>
      <c r="P145" s="773">
        <v>0</v>
      </c>
      <c r="Q145" s="773">
        <v>0</v>
      </c>
      <c r="R145" s="773">
        <v>0</v>
      </c>
      <c r="S145" s="773">
        <v>0.99000000000000909</v>
      </c>
      <c r="T145" s="773">
        <f t="shared" si="20"/>
        <v>367.99</v>
      </c>
      <c r="U145" s="332"/>
    </row>
    <row r="146" spans="1:21">
      <c r="A146" s="2130"/>
      <c r="B146" s="332" t="s">
        <v>1688</v>
      </c>
      <c r="C146" s="773">
        <v>0</v>
      </c>
      <c r="D146" s="773">
        <v>0</v>
      </c>
      <c r="E146" s="773">
        <v>0</v>
      </c>
      <c r="F146" s="773">
        <v>869</v>
      </c>
      <c r="G146" s="773">
        <v>5645</v>
      </c>
      <c r="H146" s="773">
        <v>14982</v>
      </c>
      <c r="I146" s="773">
        <v>23125</v>
      </c>
      <c r="J146" s="773">
        <v>21171</v>
      </c>
      <c r="K146" s="773">
        <v>8468</v>
      </c>
      <c r="L146" s="773">
        <v>326</v>
      </c>
      <c r="M146" s="773">
        <v>217</v>
      </c>
      <c r="N146" s="773">
        <v>0</v>
      </c>
      <c r="O146" s="773">
        <v>0</v>
      </c>
      <c r="P146" s="773">
        <v>0</v>
      </c>
      <c r="Q146" s="773">
        <v>0</v>
      </c>
      <c r="R146" s="773">
        <v>0</v>
      </c>
      <c r="S146" s="773">
        <v>108.33000000000175</v>
      </c>
      <c r="T146" s="773">
        <f t="shared" si="20"/>
        <v>74911.33</v>
      </c>
      <c r="U146" s="332"/>
    </row>
    <row r="147" spans="1:21">
      <c r="A147" s="2130"/>
      <c r="B147" s="332" t="s">
        <v>1689</v>
      </c>
      <c r="C147" s="773">
        <v>707246</v>
      </c>
      <c r="D147" s="773">
        <v>1096441</v>
      </c>
      <c r="E147" s="773">
        <v>283735</v>
      </c>
      <c r="F147" s="773">
        <v>2259839</v>
      </c>
      <c r="G147" s="773">
        <v>9651188</v>
      </c>
      <c r="H147" s="773">
        <v>14781860</v>
      </c>
      <c r="I147" s="773">
        <v>13770791</v>
      </c>
      <c r="J147" s="773">
        <v>9205079</v>
      </c>
      <c r="K147" s="773">
        <v>3393107</v>
      </c>
      <c r="L147" s="773">
        <v>990144</v>
      </c>
      <c r="M147" s="773">
        <v>896403</v>
      </c>
      <c r="N147" s="773">
        <v>945785</v>
      </c>
      <c r="O147" s="773">
        <v>1147496</v>
      </c>
      <c r="P147" s="773">
        <v>1210269</v>
      </c>
      <c r="Q147" s="773">
        <v>1269695</v>
      </c>
      <c r="R147" s="773">
        <v>1342512</v>
      </c>
      <c r="S147" s="773">
        <v>2161911.8800000027</v>
      </c>
      <c r="T147" s="773">
        <f t="shared" si="20"/>
        <v>65113501.880000003</v>
      </c>
      <c r="U147" s="332"/>
    </row>
    <row r="148" spans="1:21">
      <c r="A148" s="2130"/>
      <c r="B148" s="332" t="s">
        <v>1709</v>
      </c>
      <c r="C148" s="773">
        <v>12158</v>
      </c>
      <c r="D148" s="773">
        <v>1753</v>
      </c>
      <c r="E148" s="773">
        <v>3741</v>
      </c>
      <c r="F148" s="773">
        <v>34251</v>
      </c>
      <c r="G148" s="773">
        <v>81946</v>
      </c>
      <c r="H148" s="773">
        <v>96325</v>
      </c>
      <c r="I148" s="773">
        <v>129992</v>
      </c>
      <c r="J148" s="773">
        <v>99598</v>
      </c>
      <c r="K148" s="773">
        <v>101235</v>
      </c>
      <c r="L148" s="773">
        <v>151267</v>
      </c>
      <c r="M148" s="773">
        <v>211938</v>
      </c>
      <c r="N148" s="773">
        <v>256360</v>
      </c>
      <c r="O148" s="773">
        <v>341930</v>
      </c>
      <c r="P148" s="773">
        <v>405991</v>
      </c>
      <c r="Q148" s="773">
        <v>465960</v>
      </c>
      <c r="R148" s="773">
        <v>485365</v>
      </c>
      <c r="S148" s="773">
        <v>1502619.7199999997</v>
      </c>
      <c r="T148" s="773">
        <f t="shared" si="20"/>
        <v>4382429.72</v>
      </c>
      <c r="U148" s="332"/>
    </row>
    <row r="149" spans="1:21">
      <c r="A149" s="2130"/>
      <c r="B149" s="332" t="s">
        <v>1690</v>
      </c>
      <c r="C149" s="773">
        <v>18813</v>
      </c>
      <c r="D149" s="773">
        <v>3711</v>
      </c>
      <c r="E149" s="773">
        <v>2176</v>
      </c>
      <c r="F149" s="773">
        <v>4991</v>
      </c>
      <c r="G149" s="773">
        <v>7167</v>
      </c>
      <c r="H149" s="773">
        <v>9470</v>
      </c>
      <c r="I149" s="773">
        <v>11902</v>
      </c>
      <c r="J149" s="773">
        <v>12670</v>
      </c>
      <c r="K149" s="773">
        <v>11006</v>
      </c>
      <c r="L149" s="773">
        <v>12542</v>
      </c>
      <c r="M149" s="773">
        <v>15741</v>
      </c>
      <c r="N149" s="773">
        <v>19069</v>
      </c>
      <c r="O149" s="773">
        <v>24700</v>
      </c>
      <c r="P149" s="773">
        <v>38778</v>
      </c>
      <c r="Q149" s="773">
        <v>37370</v>
      </c>
      <c r="R149" s="773">
        <v>47224</v>
      </c>
      <c r="S149" s="773">
        <v>128747.15000000002</v>
      </c>
      <c r="T149" s="773">
        <f t="shared" si="20"/>
        <v>406077.15</v>
      </c>
      <c r="U149" s="332"/>
    </row>
    <row r="150" spans="1:21" ht="6" customHeight="1">
      <c r="A150" s="1564"/>
      <c r="B150" s="337"/>
      <c r="C150" s="18"/>
      <c r="D150" s="18"/>
      <c r="E150" s="18"/>
      <c r="F150" s="18"/>
      <c r="G150" s="18"/>
      <c r="H150" s="18"/>
      <c r="I150" s="18"/>
      <c r="J150" s="18"/>
      <c r="K150" s="18"/>
      <c r="L150" s="18"/>
      <c r="M150" s="18"/>
      <c r="N150" s="18"/>
      <c r="O150" s="18"/>
      <c r="P150" s="18"/>
      <c r="Q150" s="18"/>
      <c r="R150" s="18"/>
      <c r="S150" s="18"/>
      <c r="T150" s="18"/>
      <c r="U150" s="332"/>
    </row>
    <row r="151" spans="1:21">
      <c r="A151" s="1307"/>
      <c r="B151" s="374" t="s">
        <v>547</v>
      </c>
      <c r="C151" s="771">
        <f t="shared" ref="C151:T151" si="21">+C141+C133+C116+C96+C91+C86</f>
        <v>12502299</v>
      </c>
      <c r="D151" s="771">
        <f t="shared" si="21"/>
        <v>7572914</v>
      </c>
      <c r="E151" s="771">
        <f t="shared" si="21"/>
        <v>5130279</v>
      </c>
      <c r="F151" s="771">
        <f t="shared" si="21"/>
        <v>9591002</v>
      </c>
      <c r="G151" s="771">
        <f t="shared" si="21"/>
        <v>23184605</v>
      </c>
      <c r="H151" s="771">
        <f t="shared" si="21"/>
        <v>32602886</v>
      </c>
      <c r="I151" s="771">
        <f t="shared" si="21"/>
        <v>31081602</v>
      </c>
      <c r="J151" s="771">
        <f t="shared" si="21"/>
        <v>25083763</v>
      </c>
      <c r="K151" s="771">
        <f t="shared" si="21"/>
        <v>17231727</v>
      </c>
      <c r="L151" s="771">
        <f t="shared" si="21"/>
        <v>16237183</v>
      </c>
      <c r="M151" s="771">
        <f t="shared" si="21"/>
        <v>15983970</v>
      </c>
      <c r="N151" s="771">
        <f t="shared" si="21"/>
        <v>14598517</v>
      </c>
      <c r="O151" s="771">
        <f t="shared" si="21"/>
        <v>15087471</v>
      </c>
      <c r="P151" s="771">
        <f t="shared" si="21"/>
        <v>14439198</v>
      </c>
      <c r="Q151" s="771">
        <f t="shared" si="21"/>
        <v>12301572</v>
      </c>
      <c r="R151" s="771">
        <f t="shared" si="21"/>
        <v>11173233</v>
      </c>
      <c r="S151" s="771">
        <f t="shared" si="21"/>
        <v>17987379.997000001</v>
      </c>
      <c r="T151" s="771">
        <f t="shared" si="21"/>
        <v>281789600.99699998</v>
      </c>
      <c r="U151" s="1565"/>
    </row>
    <row r="152" spans="1:21" ht="5.25" customHeight="1">
      <c r="A152" s="1188"/>
      <c r="B152" s="1188"/>
      <c r="C152" s="1188"/>
      <c r="D152" s="1188"/>
      <c r="E152" s="1188"/>
      <c r="F152" s="1188"/>
      <c r="G152" s="1188"/>
      <c r="H152" s="1188"/>
      <c r="I152" s="1188"/>
      <c r="J152" s="1188"/>
      <c r="K152" s="1188"/>
      <c r="L152" s="1188"/>
      <c r="M152" s="1188"/>
      <c r="N152" s="1188"/>
      <c r="O152" s="1188"/>
      <c r="P152" s="1188"/>
      <c r="Q152" s="1188"/>
      <c r="R152" s="1188"/>
      <c r="S152" s="1188"/>
      <c r="T152" s="1188"/>
      <c r="U152" s="1189"/>
    </row>
    <row r="153" spans="1:21">
      <c r="A153" s="105" t="s">
        <v>880</v>
      </c>
      <c r="B153" s="1188"/>
      <c r="C153" s="1188"/>
      <c r="D153" s="1188"/>
      <c r="E153" s="1188"/>
      <c r="F153" s="1188"/>
      <c r="G153" s="1188"/>
      <c r="H153" s="1188"/>
      <c r="I153" s="1188"/>
      <c r="J153" s="1188"/>
      <c r="K153" s="1188"/>
      <c r="L153" s="1188"/>
      <c r="M153" s="1188"/>
      <c r="N153" s="1188"/>
      <c r="O153" s="1188"/>
      <c r="P153" s="1188"/>
      <c r="Q153" s="1188"/>
      <c r="R153" s="1188"/>
      <c r="S153" s="1188"/>
      <c r="T153" s="1188"/>
      <c r="U153" s="1189"/>
    </row>
    <row r="154" spans="1:21">
      <c r="A154" s="248" t="s">
        <v>2439</v>
      </c>
      <c r="B154" s="1188"/>
      <c r="C154" s="1188"/>
      <c r="D154" s="1188"/>
      <c r="E154" s="1188"/>
      <c r="F154" s="1188"/>
      <c r="G154" s="1188"/>
      <c r="H154" s="1188"/>
      <c r="I154" s="1188"/>
      <c r="J154" s="1188"/>
      <c r="K154" s="1188"/>
      <c r="L154" s="1188"/>
      <c r="M154" s="1188"/>
      <c r="N154" s="1188"/>
      <c r="O154" s="1188"/>
      <c r="P154" s="1188"/>
      <c r="Q154" s="1188"/>
      <c r="R154" s="1188"/>
      <c r="S154" s="1188"/>
      <c r="T154" s="1188"/>
    </row>
    <row r="155" spans="1:21">
      <c r="A155" s="1188"/>
      <c r="B155" s="1188"/>
      <c r="C155" s="1188"/>
      <c r="D155" s="1188"/>
      <c r="E155" s="1188"/>
      <c r="F155" s="1188"/>
      <c r="G155" s="1188"/>
      <c r="H155" s="1188"/>
      <c r="I155" s="1188"/>
      <c r="J155" s="1188"/>
      <c r="K155" s="1188"/>
      <c r="L155" s="1188"/>
      <c r="M155" s="1188"/>
      <c r="N155" s="1188"/>
      <c r="O155" s="1188"/>
      <c r="P155" s="1188"/>
      <c r="Q155" s="1188"/>
      <c r="R155" s="1188"/>
      <c r="S155" s="1188"/>
      <c r="T155" s="1188"/>
    </row>
    <row r="156" spans="1:21">
      <c r="A156" s="1188"/>
      <c r="B156" s="1188"/>
      <c r="C156" s="1188"/>
      <c r="D156" s="1188"/>
      <c r="E156" s="1188"/>
      <c r="F156" s="1188"/>
      <c r="G156" s="1188"/>
      <c r="H156" s="1188"/>
      <c r="I156" s="1188"/>
      <c r="J156" s="1188"/>
      <c r="K156" s="1188"/>
      <c r="L156" s="1188"/>
      <c r="M156" s="1188"/>
      <c r="N156" s="1188"/>
      <c r="O156" s="1188"/>
      <c r="P156" s="1188"/>
      <c r="Q156" s="1188"/>
      <c r="R156" s="1188"/>
      <c r="S156" s="1188"/>
      <c r="T156" s="1188"/>
    </row>
    <row r="157" spans="1:21">
      <c r="A157" s="1188"/>
      <c r="B157" s="1188"/>
      <c r="C157" s="1188"/>
      <c r="D157" s="1188"/>
      <c r="E157" s="1188"/>
      <c r="F157" s="1188"/>
      <c r="G157" s="1188"/>
      <c r="H157" s="1188"/>
      <c r="I157" s="1188"/>
      <c r="J157" s="1188"/>
      <c r="K157" s="1188"/>
      <c r="L157" s="1188"/>
      <c r="M157" s="1188"/>
      <c r="N157" s="1188"/>
      <c r="O157" s="1188"/>
      <c r="P157" s="1188"/>
      <c r="Q157" s="1188"/>
      <c r="R157" s="1188"/>
      <c r="S157" s="1188"/>
      <c r="T157" s="1188"/>
    </row>
    <row r="158" spans="1:21">
      <c r="A158" s="1188"/>
      <c r="B158" s="1188"/>
      <c r="C158" s="1188"/>
      <c r="D158" s="1188"/>
      <c r="E158" s="1188"/>
      <c r="F158" s="1188"/>
      <c r="G158" s="1188"/>
      <c r="H158" s="1188"/>
      <c r="I158" s="1188"/>
      <c r="J158" s="1188"/>
      <c r="K158" s="1188"/>
      <c r="L158" s="1188"/>
      <c r="M158" s="1188"/>
      <c r="N158" s="1188"/>
      <c r="O158" s="1188"/>
      <c r="P158" s="1188"/>
      <c r="Q158" s="1188"/>
      <c r="R158" s="1188"/>
      <c r="S158" s="1188"/>
      <c r="T158" s="1188"/>
    </row>
    <row r="159" spans="1:21">
      <c r="A159" s="1188"/>
      <c r="B159" s="1188"/>
      <c r="C159" s="1188"/>
      <c r="D159" s="1188"/>
      <c r="E159" s="1188"/>
      <c r="F159" s="1188"/>
      <c r="G159" s="1188"/>
      <c r="H159" s="1188"/>
      <c r="I159" s="1188"/>
      <c r="J159" s="1188"/>
      <c r="K159" s="1188"/>
      <c r="L159" s="1188"/>
      <c r="M159" s="1188"/>
      <c r="N159" s="1188"/>
      <c r="O159" s="1188"/>
      <c r="P159" s="1188"/>
      <c r="Q159" s="1188"/>
      <c r="R159" s="1188"/>
      <c r="S159" s="1188"/>
      <c r="T159" s="1188"/>
    </row>
    <row r="160" spans="1:21">
      <c r="A160" s="1188"/>
      <c r="B160" s="1188"/>
      <c r="C160" s="1188"/>
      <c r="D160" s="1188"/>
      <c r="E160" s="1188"/>
      <c r="F160" s="1188"/>
      <c r="G160" s="1188"/>
      <c r="H160" s="1188"/>
      <c r="I160" s="1188"/>
      <c r="J160" s="1188"/>
      <c r="K160" s="1188"/>
      <c r="L160" s="1188"/>
      <c r="M160" s="1188"/>
      <c r="N160" s="1188"/>
      <c r="O160" s="1188"/>
      <c r="P160" s="1188"/>
      <c r="Q160" s="1188"/>
      <c r="R160" s="1188"/>
      <c r="S160" s="1188"/>
      <c r="T160" s="1188"/>
    </row>
    <row r="161" s="1188" customFormat="1"/>
    <row r="162" s="1188" customFormat="1"/>
    <row r="163" s="1188" customFormat="1"/>
    <row r="164" s="1188" customFormat="1"/>
    <row r="165" s="1188" customFormat="1"/>
    <row r="166" s="1188" customFormat="1"/>
    <row r="167" s="1188" customFormat="1"/>
    <row r="168" s="1188" customFormat="1"/>
    <row r="169" s="1188" customFormat="1"/>
    <row r="170" s="1188" customFormat="1"/>
    <row r="171" s="1188" customFormat="1"/>
    <row r="172" s="1188" customFormat="1"/>
    <row r="173" s="1188" customFormat="1"/>
    <row r="174" s="1188" customFormat="1"/>
    <row r="175" s="1188" customFormat="1"/>
    <row r="176" s="1188" customFormat="1"/>
    <row r="177" s="1188" customFormat="1"/>
    <row r="178" s="1188" customFormat="1"/>
    <row r="179" s="1188" customFormat="1"/>
    <row r="180" s="1188" customFormat="1"/>
    <row r="181" s="1188" customFormat="1"/>
    <row r="182" s="1188" customFormat="1"/>
    <row r="183" s="1188" customFormat="1"/>
    <row r="184" s="1188" customFormat="1"/>
    <row r="185" s="1188" customFormat="1"/>
    <row r="186" s="1188" customFormat="1"/>
    <row r="187" s="1188" customFormat="1"/>
    <row r="188" s="1188" customFormat="1"/>
    <row r="189" s="1188" customFormat="1"/>
    <row r="190" s="1188" customFormat="1"/>
    <row r="191" s="1188" customFormat="1"/>
    <row r="192" s="1188" customFormat="1"/>
    <row r="193" s="1188" customFormat="1"/>
    <row r="194" s="1188" customFormat="1"/>
    <row r="195" s="1188" customFormat="1"/>
    <row r="196" s="1188" customFormat="1"/>
    <row r="197" s="1188" customFormat="1"/>
    <row r="198" s="1188" customFormat="1"/>
    <row r="199" s="1188" customFormat="1"/>
    <row r="200" s="1188" customFormat="1"/>
    <row r="201" s="1188" customFormat="1"/>
    <row r="202" s="1188" customFormat="1"/>
    <row r="203" s="1188" customFormat="1"/>
    <row r="204" s="1188" customFormat="1"/>
    <row r="205" s="1188" customFormat="1"/>
    <row r="206" s="1188" customFormat="1"/>
    <row r="207" s="1188" customFormat="1"/>
    <row r="208" s="1188" customFormat="1"/>
    <row r="209" s="1188" customFormat="1"/>
    <row r="210" s="1188" customFormat="1"/>
    <row r="211" s="1188" customFormat="1"/>
    <row r="212" s="1188" customFormat="1"/>
    <row r="213" s="1188" customFormat="1"/>
    <row r="214" s="1188" customFormat="1"/>
    <row r="215" s="1188" customFormat="1"/>
    <row r="216" s="1188" customFormat="1"/>
    <row r="217" s="1188" customFormat="1"/>
    <row r="218" s="1188" customFormat="1"/>
    <row r="219" s="1188" customFormat="1"/>
    <row r="220" s="1188" customFormat="1"/>
    <row r="221" s="1188" customFormat="1"/>
    <row r="222" s="1188" customFormat="1"/>
    <row r="223" s="1188" customFormat="1"/>
    <row r="224" s="1188" customFormat="1"/>
    <row r="225" s="1188" customFormat="1"/>
    <row r="226" s="1188" customFormat="1"/>
    <row r="227" s="1188" customFormat="1"/>
    <row r="228" s="1188" customFormat="1"/>
    <row r="229" s="1188" customFormat="1"/>
    <row r="230" s="1188" customFormat="1"/>
    <row r="231" s="1188" customFormat="1"/>
    <row r="232" s="1188" customFormat="1"/>
    <row r="233" s="1188" customFormat="1"/>
    <row r="234" s="1188" customFormat="1"/>
    <row r="235" s="1188" customFormat="1"/>
    <row r="236" s="1188" customFormat="1"/>
    <row r="237" s="1188" customFormat="1"/>
    <row r="238" s="1188" customFormat="1"/>
    <row r="239" s="1188" customFormat="1"/>
    <row r="240" s="1188" customFormat="1"/>
    <row r="241" s="1188" customFormat="1"/>
    <row r="242" s="1188" customFormat="1"/>
    <row r="243" s="1188" customFormat="1"/>
    <row r="244" s="1188" customFormat="1"/>
    <row r="245" s="1188" customFormat="1"/>
    <row r="246" s="1188" customFormat="1"/>
    <row r="247" s="1188" customFormat="1"/>
    <row r="248" s="1188" customFormat="1"/>
    <row r="249" s="1188" customFormat="1"/>
    <row r="250" s="1188" customFormat="1"/>
    <row r="251" s="1188" customFormat="1"/>
    <row r="252" s="1188" customFormat="1"/>
    <row r="253" s="1188" customFormat="1"/>
    <row r="254" s="1188" customFormat="1"/>
    <row r="255" s="1188" customFormat="1"/>
    <row r="256" s="1188" customFormat="1"/>
    <row r="257" s="1188" customFormat="1"/>
    <row r="258" s="1188" customFormat="1"/>
    <row r="259" s="1188" customFormat="1"/>
    <row r="260" s="1188" customFormat="1"/>
    <row r="261" s="1188" customFormat="1"/>
    <row r="262" s="1188" customFormat="1"/>
    <row r="263" s="1188" customFormat="1"/>
    <row r="264" s="1188" customFormat="1"/>
    <row r="265" s="1188" customFormat="1"/>
    <row r="266" s="1188" customFormat="1"/>
    <row r="267" s="1188" customFormat="1"/>
    <row r="268" s="1188" customFormat="1"/>
    <row r="269" s="1188" customFormat="1"/>
    <row r="270" s="1188" customFormat="1"/>
    <row r="271" s="1188" customFormat="1"/>
    <row r="272" s="1188" customFormat="1"/>
    <row r="273" s="1188" customFormat="1"/>
    <row r="274" s="1188" customFormat="1"/>
    <row r="275" s="1188" customFormat="1"/>
    <row r="276" s="1188" customFormat="1"/>
    <row r="277" s="1188" customFormat="1"/>
    <row r="278" s="1188" customFormat="1"/>
    <row r="279" s="1188" customFormat="1"/>
    <row r="280" s="1188" customFormat="1"/>
    <row r="281" s="1188" customFormat="1"/>
    <row r="282" s="1188" customFormat="1"/>
    <row r="283" s="1188" customFormat="1"/>
    <row r="284" s="1188" customFormat="1"/>
    <row r="285" s="1188" customFormat="1"/>
    <row r="286" s="1188" customFormat="1"/>
    <row r="287" s="1188" customFormat="1"/>
    <row r="288" s="1188" customFormat="1"/>
    <row r="289" s="1188" customFormat="1"/>
    <row r="290" s="1188" customFormat="1"/>
    <row r="291" s="1188" customFormat="1"/>
    <row r="292" s="1188" customFormat="1"/>
    <row r="293" s="1188" customFormat="1"/>
    <row r="294" s="1188" customFormat="1"/>
    <row r="295" s="1188" customFormat="1"/>
    <row r="296" s="1188" customFormat="1"/>
    <row r="297" s="1188" customFormat="1"/>
    <row r="298" s="1188" customFormat="1"/>
    <row r="299" s="1188" customFormat="1"/>
    <row r="300" s="1188" customFormat="1"/>
    <row r="301" s="1188" customFormat="1"/>
    <row r="302" s="1188" customFormat="1"/>
    <row r="303" s="1188" customFormat="1"/>
    <row r="304" s="1188" customFormat="1"/>
    <row r="305" s="1188" customFormat="1"/>
    <row r="306" s="1188" customFormat="1"/>
    <row r="307" s="1188" customFormat="1"/>
    <row r="308" s="1188" customFormat="1"/>
    <row r="309" s="1188" customFormat="1"/>
    <row r="310" s="1188" customFormat="1"/>
    <row r="311" s="1188" customFormat="1"/>
    <row r="312" s="1188" customFormat="1"/>
    <row r="313" s="1188" customFormat="1"/>
    <row r="314" s="1188" customFormat="1"/>
    <row r="315" s="1188" customFormat="1"/>
    <row r="316" s="1188" customFormat="1"/>
    <row r="317" s="1188" customFormat="1"/>
    <row r="318" s="1188" customFormat="1"/>
    <row r="319" s="1188" customFormat="1"/>
    <row r="320" s="1188" customFormat="1"/>
    <row r="321" s="1188" customFormat="1"/>
    <row r="322" s="1188" customFormat="1"/>
    <row r="323" s="1188" customFormat="1"/>
    <row r="324" s="1188" customFormat="1"/>
    <row r="325" s="1188" customFormat="1"/>
    <row r="326" s="1188" customFormat="1"/>
    <row r="327" s="1188" customFormat="1"/>
    <row r="328" s="1188" customFormat="1"/>
    <row r="329" s="1188" customFormat="1"/>
    <row r="330" s="1188" customFormat="1"/>
    <row r="331" s="1188" customFormat="1"/>
    <row r="332" s="1188" customFormat="1"/>
    <row r="333" s="1188" customFormat="1"/>
    <row r="334" s="1188" customFormat="1"/>
    <row r="335" s="1188" customFormat="1"/>
    <row r="336" s="1188" customFormat="1"/>
    <row r="337" s="1188" customFormat="1"/>
    <row r="338" s="1188" customFormat="1"/>
    <row r="339" s="1188" customFormat="1"/>
    <row r="340" s="1188" customFormat="1"/>
    <row r="341" s="1188" customFormat="1"/>
    <row r="342" s="1188" customFormat="1"/>
    <row r="343" s="1188" customFormat="1"/>
    <row r="344" s="1188" customFormat="1"/>
    <row r="345" s="1188" customFormat="1"/>
    <row r="346" s="1188" customFormat="1"/>
    <row r="347" s="1188" customFormat="1"/>
    <row r="348" s="1188" customFormat="1"/>
    <row r="349" s="1188" customFormat="1"/>
    <row r="350" s="1188" customFormat="1"/>
    <row r="351" s="1188" customFormat="1"/>
    <row r="352" s="1188" customFormat="1"/>
    <row r="353" s="1188" customFormat="1"/>
    <row r="354" s="1188" customFormat="1"/>
    <row r="355" s="1188" customFormat="1"/>
    <row r="356" s="1188" customFormat="1"/>
    <row r="357" s="1188" customFormat="1"/>
    <row r="358" s="1188" customFormat="1"/>
    <row r="359" s="1188" customFormat="1"/>
    <row r="360" s="1188" customFormat="1"/>
    <row r="361" s="1188" customFormat="1"/>
    <row r="362" s="1188" customFormat="1"/>
    <row r="363" s="1188" customFormat="1"/>
    <row r="364" s="1188" customFormat="1"/>
    <row r="365" s="1188" customFormat="1"/>
    <row r="366" s="1188" customFormat="1"/>
    <row r="367" s="1188" customFormat="1"/>
    <row r="368" s="1188" customFormat="1"/>
    <row r="369" s="1188" customFormat="1"/>
  </sheetData>
  <mergeCells count="19">
    <mergeCell ref="A1:T1"/>
    <mergeCell ref="A2:T2"/>
    <mergeCell ref="A3:T3"/>
    <mergeCell ref="A4:T4"/>
    <mergeCell ref="A78:T78"/>
    <mergeCell ref="A80:T80"/>
    <mergeCell ref="A6:A7"/>
    <mergeCell ref="B6:B7"/>
    <mergeCell ref="C6:S6"/>
    <mergeCell ref="T6:T7"/>
    <mergeCell ref="A8:A71"/>
    <mergeCell ref="A79:T79"/>
    <mergeCell ref="A81:T81"/>
    <mergeCell ref="A86:A149"/>
    <mergeCell ref="A82:T82"/>
    <mergeCell ref="A84:A85"/>
    <mergeCell ref="B84:B85"/>
    <mergeCell ref="C84:S84"/>
    <mergeCell ref="T84:T85"/>
  </mergeCells>
  <phoneticPr fontId="74" type="noConversion"/>
  <hyperlinks>
    <hyperlink ref="A1:T1" location="'Sección D-MLE'!B4" display="Tabla D04a1"/>
  </hyperlinks>
  <pageMargins left="0.19" right="7.874015748031496E-2" top="0.2" bottom="0.15748031496062992" header="0.15748031496062992" footer="0.15748031496062992"/>
  <pageSetup paperSize="144" scale="58" orientation="landscape" r:id="rId1"/>
</worksheet>
</file>

<file path=xl/worksheets/sheet32.xml><?xml version="1.0" encoding="utf-8"?>
<worksheet xmlns="http://schemas.openxmlformats.org/spreadsheetml/2006/main" xmlns:r="http://schemas.openxmlformats.org/officeDocument/2006/relationships">
  <sheetPr>
    <tabColor rgb="FF008080"/>
  </sheetPr>
  <dimension ref="A1:DF554"/>
  <sheetViews>
    <sheetView topLeftCell="A139" zoomScale="86" zoomScaleNormal="86" workbookViewId="0">
      <selection activeCell="A154" sqref="A154"/>
    </sheetView>
  </sheetViews>
  <sheetFormatPr baseColWidth="10" defaultColWidth="11.42578125" defaultRowHeight="14.25"/>
  <cols>
    <col min="1" max="1" width="5.42578125" style="1449" customWidth="1"/>
    <col min="2" max="2" width="44.28515625" style="1449" customWidth="1"/>
    <col min="3" max="3" width="10.140625" style="1449" bestFit="1" customWidth="1"/>
    <col min="4" max="8" width="9.140625" style="1449" bestFit="1" customWidth="1"/>
    <col min="9" max="9" width="9" style="1449" customWidth="1"/>
    <col min="10" max="19" width="9.140625" style="1449" bestFit="1" customWidth="1"/>
    <col min="20" max="20" width="11.42578125" style="1449"/>
    <col min="21" max="110" width="11.42578125" style="1188"/>
    <col min="111" max="16384" width="11.42578125" style="1449"/>
  </cols>
  <sheetData>
    <row r="1" spans="1:20" s="1188" customFormat="1">
      <c r="A1" s="2036" t="s">
        <v>1267</v>
      </c>
      <c r="B1" s="2036"/>
      <c r="C1" s="2036"/>
      <c r="D1" s="2036"/>
      <c r="E1" s="2036"/>
      <c r="F1" s="2036"/>
      <c r="G1" s="2036"/>
      <c r="H1" s="2036"/>
      <c r="I1" s="2036"/>
      <c r="J1" s="2036"/>
      <c r="K1" s="2036"/>
      <c r="L1" s="2036"/>
      <c r="M1" s="2036"/>
      <c r="N1" s="2036"/>
      <c r="O1" s="2036"/>
      <c r="P1" s="2036"/>
      <c r="Q1" s="2036"/>
      <c r="R1" s="2036"/>
      <c r="S1" s="2036"/>
      <c r="T1" s="2036"/>
    </row>
    <row r="2" spans="1:20" s="1188" customFormat="1">
      <c r="A2" s="2100" t="s">
        <v>2596</v>
      </c>
      <c r="B2" s="2100"/>
      <c r="C2" s="2100"/>
      <c r="D2" s="2100"/>
      <c r="E2" s="2100"/>
      <c r="F2" s="2100"/>
      <c r="G2" s="2100"/>
      <c r="H2" s="2100"/>
      <c r="I2" s="2100"/>
      <c r="J2" s="2100"/>
      <c r="K2" s="2100"/>
      <c r="L2" s="2100"/>
      <c r="M2" s="2100"/>
      <c r="N2" s="2100"/>
      <c r="O2" s="2100"/>
      <c r="P2" s="2100"/>
      <c r="Q2" s="2100"/>
      <c r="R2" s="2100"/>
      <c r="S2" s="2100"/>
      <c r="T2" s="2100"/>
    </row>
    <row r="3" spans="1:20" s="1188" customFormat="1">
      <c r="A3" s="2100" t="s">
        <v>1726</v>
      </c>
      <c r="B3" s="2100"/>
      <c r="C3" s="2100"/>
      <c r="D3" s="2100"/>
      <c r="E3" s="2100"/>
      <c r="F3" s="2100"/>
      <c r="G3" s="2100"/>
      <c r="H3" s="2100"/>
      <c r="I3" s="2100"/>
      <c r="J3" s="2100"/>
      <c r="K3" s="2100"/>
      <c r="L3" s="2100"/>
      <c r="M3" s="2100"/>
      <c r="N3" s="2100"/>
      <c r="O3" s="2100"/>
      <c r="P3" s="2100"/>
      <c r="Q3" s="2100"/>
      <c r="R3" s="2100"/>
      <c r="S3" s="2100"/>
      <c r="T3" s="2100"/>
    </row>
    <row r="4" spans="1:20" s="1188" customFormat="1">
      <c r="A4" s="2100" t="s">
        <v>2595</v>
      </c>
      <c r="B4" s="2100"/>
      <c r="C4" s="2100"/>
      <c r="D4" s="2100"/>
      <c r="E4" s="2100"/>
      <c r="F4" s="2100"/>
      <c r="G4" s="2100"/>
      <c r="H4" s="2100"/>
      <c r="I4" s="2100"/>
      <c r="J4" s="2100"/>
      <c r="K4" s="2100"/>
      <c r="L4" s="2100"/>
      <c r="M4" s="2100"/>
      <c r="N4" s="2100"/>
      <c r="O4" s="2100"/>
      <c r="P4" s="2100"/>
      <c r="Q4" s="2100"/>
      <c r="R4" s="2100"/>
      <c r="S4" s="2100"/>
      <c r="T4" s="2100"/>
    </row>
    <row r="5" spans="1:20" s="1188" customFormat="1" ht="15" thickBot="1"/>
    <row r="6" spans="1:20">
      <c r="A6" s="2138" t="s">
        <v>1718</v>
      </c>
      <c r="B6" s="2138" t="s">
        <v>1727</v>
      </c>
      <c r="C6" s="2141" t="s">
        <v>1720</v>
      </c>
      <c r="D6" s="2141"/>
      <c r="E6" s="2141"/>
      <c r="F6" s="2141"/>
      <c r="G6" s="2141"/>
      <c r="H6" s="2141"/>
      <c r="I6" s="2141"/>
      <c r="J6" s="2141"/>
      <c r="K6" s="2141"/>
      <c r="L6" s="2141"/>
      <c r="M6" s="2141"/>
      <c r="N6" s="2141"/>
      <c r="O6" s="2141"/>
      <c r="P6" s="2141"/>
      <c r="Q6" s="2141"/>
      <c r="R6" s="2141"/>
      <c r="S6" s="2141"/>
      <c r="T6" s="2142" t="s">
        <v>569</v>
      </c>
    </row>
    <row r="7" spans="1:20">
      <c r="A7" s="2139"/>
      <c r="B7" s="2140"/>
      <c r="C7" s="1566" t="s">
        <v>1721</v>
      </c>
      <c r="D7" s="1566" t="s">
        <v>1722</v>
      </c>
      <c r="E7" s="1566" t="s">
        <v>1433</v>
      </c>
      <c r="F7" s="1566" t="s">
        <v>1434</v>
      </c>
      <c r="G7" s="1566" t="s">
        <v>820</v>
      </c>
      <c r="H7" s="1566" t="s">
        <v>821</v>
      </c>
      <c r="I7" s="1566" t="s">
        <v>822</v>
      </c>
      <c r="J7" s="1566" t="s">
        <v>823</v>
      </c>
      <c r="K7" s="1566" t="s">
        <v>824</v>
      </c>
      <c r="L7" s="1566" t="s">
        <v>825</v>
      </c>
      <c r="M7" s="1566" t="s">
        <v>826</v>
      </c>
      <c r="N7" s="1566" t="s">
        <v>827</v>
      </c>
      <c r="O7" s="1566" t="s">
        <v>828</v>
      </c>
      <c r="P7" s="1566" t="s">
        <v>829</v>
      </c>
      <c r="Q7" s="1566" t="s">
        <v>830</v>
      </c>
      <c r="R7" s="1566" t="s">
        <v>831</v>
      </c>
      <c r="S7" s="1566" t="s">
        <v>1723</v>
      </c>
      <c r="T7" s="2143"/>
    </row>
    <row r="8" spans="1:20" s="7" customFormat="1" ht="12.75">
      <c r="A8" s="2129" t="s">
        <v>549</v>
      </c>
      <c r="B8" s="331" t="s">
        <v>1636</v>
      </c>
      <c r="C8" s="335">
        <f>SUM(C9:C11)</f>
        <v>874919</v>
      </c>
      <c r="D8" s="335">
        <f t="shared" ref="D8:T8" si="0">SUM(D9:D11)</f>
        <v>437232</v>
      </c>
      <c r="E8" s="335">
        <f>SUM(E9:E11)</f>
        <v>270522</v>
      </c>
      <c r="F8" s="335">
        <f t="shared" si="0"/>
        <v>233504</v>
      </c>
      <c r="G8" s="335">
        <f>SUM(G9:G11)</f>
        <v>237157</v>
      </c>
      <c r="H8" s="335">
        <f t="shared" si="0"/>
        <v>230001</v>
      </c>
      <c r="I8" s="335">
        <f t="shared" si="0"/>
        <v>214265</v>
      </c>
      <c r="J8" s="335">
        <f t="shared" si="0"/>
        <v>217645</v>
      </c>
      <c r="K8" s="335">
        <f t="shared" si="0"/>
        <v>211444</v>
      </c>
      <c r="L8" s="335">
        <f t="shared" si="0"/>
        <v>228998</v>
      </c>
      <c r="M8" s="335">
        <f t="shared" si="0"/>
        <v>216916</v>
      </c>
      <c r="N8" s="335">
        <f t="shared" si="0"/>
        <v>199147</v>
      </c>
      <c r="O8" s="335">
        <f t="shared" si="0"/>
        <v>197106</v>
      </c>
      <c r="P8" s="335">
        <f t="shared" si="0"/>
        <v>195442</v>
      </c>
      <c r="Q8" s="335">
        <f t="shared" si="0"/>
        <v>156597</v>
      </c>
      <c r="R8" s="335">
        <f t="shared" si="0"/>
        <v>126710</v>
      </c>
      <c r="S8" s="335">
        <f t="shared" si="0"/>
        <v>159307</v>
      </c>
      <c r="T8" s="335">
        <f t="shared" si="0"/>
        <v>4406912</v>
      </c>
    </row>
    <row r="9" spans="1:20" s="7" customFormat="1" ht="12.75">
      <c r="A9" s="2136"/>
      <c r="B9" s="332" t="s">
        <v>1637</v>
      </c>
      <c r="C9" s="333">
        <v>867678</v>
      </c>
      <c r="D9" s="333">
        <v>435595</v>
      </c>
      <c r="E9" s="333">
        <v>269566</v>
      </c>
      <c r="F9" s="333">
        <v>232522</v>
      </c>
      <c r="G9" s="333">
        <v>236064</v>
      </c>
      <c r="H9" s="333">
        <v>228954</v>
      </c>
      <c r="I9" s="333">
        <v>213092</v>
      </c>
      <c r="J9" s="333">
        <v>216461</v>
      </c>
      <c r="K9" s="333">
        <v>209997</v>
      </c>
      <c r="L9" s="333">
        <v>227314</v>
      </c>
      <c r="M9" s="333">
        <v>214648</v>
      </c>
      <c r="N9" s="333">
        <v>196527</v>
      </c>
      <c r="O9" s="333">
        <v>193429</v>
      </c>
      <c r="P9" s="333">
        <v>190752</v>
      </c>
      <c r="Q9" s="333">
        <v>151568</v>
      </c>
      <c r="R9" s="333">
        <v>121543</v>
      </c>
      <c r="S9" s="333">
        <v>146505</v>
      </c>
      <c r="T9" s="333">
        <f>SUM(C9:S9)</f>
        <v>4352215</v>
      </c>
    </row>
    <row r="10" spans="1:20" s="7" customFormat="1" ht="12.75">
      <c r="A10" s="2136"/>
      <c r="B10" s="332" t="s">
        <v>1638</v>
      </c>
      <c r="C10" s="333">
        <v>415</v>
      </c>
      <c r="D10" s="333">
        <v>382</v>
      </c>
      <c r="E10" s="333">
        <v>309</v>
      </c>
      <c r="F10" s="333">
        <v>274</v>
      </c>
      <c r="G10" s="333">
        <v>229</v>
      </c>
      <c r="H10" s="333">
        <v>206</v>
      </c>
      <c r="I10" s="333">
        <v>255</v>
      </c>
      <c r="J10" s="333">
        <v>273</v>
      </c>
      <c r="K10" s="333">
        <v>309</v>
      </c>
      <c r="L10" s="333">
        <v>301</v>
      </c>
      <c r="M10" s="333">
        <v>374</v>
      </c>
      <c r="N10" s="333">
        <v>374</v>
      </c>
      <c r="O10" s="333">
        <v>457</v>
      </c>
      <c r="P10" s="333">
        <v>574</v>
      </c>
      <c r="Q10" s="333">
        <v>524</v>
      </c>
      <c r="R10" s="333">
        <v>690</v>
      </c>
      <c r="S10" s="333">
        <v>2951</v>
      </c>
      <c r="T10" s="333">
        <f>SUM(C10:S10)</f>
        <v>8897</v>
      </c>
    </row>
    <row r="11" spans="1:20" s="7" customFormat="1" ht="12.75">
      <c r="A11" s="2136"/>
      <c r="B11" s="332" t="s">
        <v>1639</v>
      </c>
      <c r="C11" s="333">
        <v>6826</v>
      </c>
      <c r="D11" s="333">
        <v>1255</v>
      </c>
      <c r="E11" s="333">
        <v>647</v>
      </c>
      <c r="F11" s="333">
        <v>708</v>
      </c>
      <c r="G11" s="333">
        <v>864</v>
      </c>
      <c r="H11" s="333">
        <v>841</v>
      </c>
      <c r="I11" s="333">
        <v>918</v>
      </c>
      <c r="J11" s="333">
        <v>911</v>
      </c>
      <c r="K11" s="333">
        <v>1138</v>
      </c>
      <c r="L11" s="333">
        <v>1383</v>
      </c>
      <c r="M11" s="333">
        <v>1894</v>
      </c>
      <c r="N11" s="333">
        <v>2246</v>
      </c>
      <c r="O11" s="333">
        <v>3220</v>
      </c>
      <c r="P11" s="333">
        <v>4116</v>
      </c>
      <c r="Q11" s="333">
        <v>4505</v>
      </c>
      <c r="R11" s="333">
        <v>4477</v>
      </c>
      <c r="S11" s="333">
        <v>9851</v>
      </c>
      <c r="T11" s="333">
        <f>SUM(C11:S11)</f>
        <v>45800</v>
      </c>
    </row>
    <row r="12" spans="1:20" s="7" customFormat="1" ht="3.75" customHeight="1">
      <c r="A12" s="2136"/>
      <c r="B12" s="332"/>
      <c r="C12" s="1449"/>
      <c r="D12" s="1449"/>
      <c r="E12" s="1449"/>
      <c r="F12" s="1449"/>
      <c r="G12" s="1449"/>
      <c r="H12" s="1449"/>
      <c r="I12" s="1449"/>
      <c r="J12" s="1449"/>
      <c r="K12" s="1449"/>
      <c r="L12" s="1449"/>
      <c r="M12" s="1449"/>
      <c r="N12" s="1449"/>
      <c r="O12" s="1449"/>
      <c r="P12" s="1449"/>
      <c r="Q12" s="1449"/>
      <c r="R12" s="1449"/>
      <c r="S12" s="1449"/>
      <c r="T12" s="16"/>
    </row>
    <row r="13" spans="1:20" s="7" customFormat="1" ht="12.75">
      <c r="A13" s="2136"/>
      <c r="B13" s="331" t="s">
        <v>1640</v>
      </c>
      <c r="C13" s="335">
        <f>SUM(C14:C16)</f>
        <v>342151</v>
      </c>
      <c r="D13" s="335">
        <f t="shared" ref="D13:T13" si="1">SUM(D14:D16)</f>
        <v>202052</v>
      </c>
      <c r="E13" s="335">
        <f>SUM(E14:E16)</f>
        <v>171960</v>
      </c>
      <c r="F13" s="335">
        <f t="shared" si="1"/>
        <v>213780</v>
      </c>
      <c r="G13" s="335">
        <f>SUM(G14:G16)</f>
        <v>205706</v>
      </c>
      <c r="H13" s="335">
        <f t="shared" si="1"/>
        <v>168821</v>
      </c>
      <c r="I13" s="335">
        <f t="shared" si="1"/>
        <v>176594</v>
      </c>
      <c r="J13" s="335">
        <f t="shared" si="1"/>
        <v>210484</v>
      </c>
      <c r="K13" s="335">
        <f t="shared" si="1"/>
        <v>241268</v>
      </c>
      <c r="L13" s="335">
        <f t="shared" si="1"/>
        <v>299451</v>
      </c>
      <c r="M13" s="335">
        <f t="shared" si="1"/>
        <v>326212</v>
      </c>
      <c r="N13" s="335">
        <f t="shared" si="1"/>
        <v>337590</v>
      </c>
      <c r="O13" s="335">
        <f t="shared" si="1"/>
        <v>370089</v>
      </c>
      <c r="P13" s="335">
        <f t="shared" si="1"/>
        <v>391032</v>
      </c>
      <c r="Q13" s="335">
        <f t="shared" si="1"/>
        <v>336898</v>
      </c>
      <c r="R13" s="335">
        <f t="shared" si="1"/>
        <v>281833</v>
      </c>
      <c r="S13" s="335">
        <f t="shared" si="1"/>
        <v>377488</v>
      </c>
      <c r="T13" s="335">
        <f t="shared" si="1"/>
        <v>4653409</v>
      </c>
    </row>
    <row r="14" spans="1:20" s="7" customFormat="1" ht="12.75">
      <c r="A14" s="2136"/>
      <c r="B14" s="332" t="s">
        <v>1641</v>
      </c>
      <c r="C14" s="333">
        <v>257374</v>
      </c>
      <c r="D14" s="333">
        <v>160355</v>
      </c>
      <c r="E14" s="333">
        <v>132383</v>
      </c>
      <c r="F14" s="333">
        <v>164690</v>
      </c>
      <c r="G14" s="333">
        <v>159118</v>
      </c>
      <c r="H14" s="333">
        <v>131390</v>
      </c>
      <c r="I14" s="333">
        <v>138502</v>
      </c>
      <c r="J14" s="333">
        <v>166775</v>
      </c>
      <c r="K14" s="333">
        <v>194614</v>
      </c>
      <c r="L14" s="333">
        <v>244336</v>
      </c>
      <c r="M14" s="333">
        <v>270529</v>
      </c>
      <c r="N14" s="333">
        <v>281284</v>
      </c>
      <c r="O14" s="333">
        <v>309444</v>
      </c>
      <c r="P14" s="333">
        <v>328573</v>
      </c>
      <c r="Q14" s="333">
        <v>284289</v>
      </c>
      <c r="R14" s="333">
        <v>240167</v>
      </c>
      <c r="S14" s="333">
        <v>328578</v>
      </c>
      <c r="T14" s="333">
        <f>SUM(C14:S14)</f>
        <v>3792401</v>
      </c>
    </row>
    <row r="15" spans="1:20" s="7" customFormat="1" ht="12.75">
      <c r="A15" s="2136"/>
      <c r="B15" s="332" t="s">
        <v>1642</v>
      </c>
      <c r="C15" s="333">
        <v>84359</v>
      </c>
      <c r="D15" s="333">
        <v>41090</v>
      </c>
      <c r="E15" s="333">
        <v>38662</v>
      </c>
      <c r="F15" s="333">
        <v>47261</v>
      </c>
      <c r="G15" s="333">
        <v>44554</v>
      </c>
      <c r="H15" s="333">
        <v>35485</v>
      </c>
      <c r="I15" s="333">
        <v>35821</v>
      </c>
      <c r="J15" s="333">
        <v>41131</v>
      </c>
      <c r="K15" s="333">
        <v>43808</v>
      </c>
      <c r="L15" s="333">
        <v>51440</v>
      </c>
      <c r="M15" s="333">
        <v>51459</v>
      </c>
      <c r="N15" s="333">
        <v>50937</v>
      </c>
      <c r="O15" s="333">
        <v>53693</v>
      </c>
      <c r="P15" s="333">
        <v>54801</v>
      </c>
      <c r="Q15" s="333">
        <v>45455</v>
      </c>
      <c r="R15" s="333">
        <v>36545</v>
      </c>
      <c r="S15" s="333">
        <v>43843</v>
      </c>
      <c r="T15" s="333">
        <f>SUM(C15:S15)</f>
        <v>800344</v>
      </c>
    </row>
    <row r="16" spans="1:20" s="7" customFormat="1" ht="12.75">
      <c r="A16" s="2136"/>
      <c r="B16" s="332" t="s">
        <v>1643</v>
      </c>
      <c r="C16" s="333">
        <v>418</v>
      </c>
      <c r="D16" s="333">
        <v>607</v>
      </c>
      <c r="E16" s="333">
        <v>915</v>
      </c>
      <c r="F16" s="333">
        <v>1829</v>
      </c>
      <c r="G16" s="333">
        <v>2034</v>
      </c>
      <c r="H16" s="333">
        <v>1946</v>
      </c>
      <c r="I16" s="333">
        <v>2271</v>
      </c>
      <c r="J16" s="333">
        <v>2578</v>
      </c>
      <c r="K16" s="333">
        <v>2846</v>
      </c>
      <c r="L16" s="333">
        <v>3675</v>
      </c>
      <c r="M16" s="333">
        <v>4224</v>
      </c>
      <c r="N16" s="333">
        <v>5369</v>
      </c>
      <c r="O16" s="333">
        <v>6952</v>
      </c>
      <c r="P16" s="333">
        <v>7658</v>
      </c>
      <c r="Q16" s="333">
        <v>7154</v>
      </c>
      <c r="R16" s="333">
        <v>5121</v>
      </c>
      <c r="S16" s="333">
        <v>5067</v>
      </c>
      <c r="T16" s="333">
        <f>SUM(C16:S16)</f>
        <v>60664</v>
      </c>
    </row>
    <row r="17" spans="1:20" s="7" customFormat="1" ht="4.5" customHeight="1">
      <c r="A17" s="2136"/>
      <c r="B17" s="332"/>
      <c r="C17" s="16"/>
      <c r="D17" s="16"/>
      <c r="E17" s="16"/>
      <c r="F17" s="16"/>
      <c r="G17" s="16"/>
      <c r="H17" s="16"/>
      <c r="I17" s="16"/>
      <c r="J17" s="16"/>
      <c r="K17" s="16"/>
      <c r="L17" s="16"/>
      <c r="M17" s="16"/>
      <c r="N17" s="16"/>
      <c r="O17" s="16"/>
      <c r="P17" s="16"/>
      <c r="Q17" s="16"/>
      <c r="R17" s="16"/>
      <c r="S17" s="16"/>
      <c r="T17" s="16"/>
    </row>
    <row r="18" spans="1:20" s="7" customFormat="1" ht="12.75">
      <c r="A18" s="2136"/>
      <c r="B18" s="331" t="s">
        <v>1644</v>
      </c>
      <c r="C18" s="335">
        <f>SUM(C19:C36)</f>
        <v>189484</v>
      </c>
      <c r="D18" s="335">
        <f t="shared" ref="D18:T18" si="2">SUM(D19:D36)</f>
        <v>97877</v>
      </c>
      <c r="E18" s="335">
        <f>SUM(E19:E36)</f>
        <v>88219</v>
      </c>
      <c r="F18" s="335">
        <f t="shared" si="2"/>
        <v>132642</v>
      </c>
      <c r="G18" s="335">
        <f>SUM(G19:G36)</f>
        <v>140350</v>
      </c>
      <c r="H18" s="335">
        <f t="shared" si="2"/>
        <v>127103</v>
      </c>
      <c r="I18" s="335">
        <f t="shared" si="2"/>
        <v>135320</v>
      </c>
      <c r="J18" s="335">
        <f t="shared" si="2"/>
        <v>154820</v>
      </c>
      <c r="K18" s="335">
        <f t="shared" si="2"/>
        <v>157842</v>
      </c>
      <c r="L18" s="335">
        <f t="shared" si="2"/>
        <v>186350</v>
      </c>
      <c r="M18" s="335">
        <f t="shared" si="2"/>
        <v>176904</v>
      </c>
      <c r="N18" s="335">
        <f t="shared" si="2"/>
        <v>170747</v>
      </c>
      <c r="O18" s="335">
        <f t="shared" si="2"/>
        <v>172160</v>
      </c>
      <c r="P18" s="335">
        <f t="shared" si="2"/>
        <v>170386</v>
      </c>
      <c r="Q18" s="335">
        <f t="shared" si="2"/>
        <v>142572</v>
      </c>
      <c r="R18" s="335">
        <f t="shared" si="2"/>
        <v>111770</v>
      </c>
      <c r="S18" s="335">
        <f t="shared" si="2"/>
        <v>144085</v>
      </c>
      <c r="T18" s="335">
        <f t="shared" si="2"/>
        <v>2498631</v>
      </c>
    </row>
    <row r="19" spans="1:20" s="7" customFormat="1" ht="12.75">
      <c r="A19" s="2136"/>
      <c r="B19" s="332" t="s">
        <v>1645</v>
      </c>
      <c r="C19" s="333">
        <v>486</v>
      </c>
      <c r="D19" s="333">
        <v>149</v>
      </c>
      <c r="E19" s="333">
        <v>109</v>
      </c>
      <c r="F19" s="333">
        <v>198</v>
      </c>
      <c r="G19" s="333">
        <v>136</v>
      </c>
      <c r="H19" s="333">
        <v>148</v>
      </c>
      <c r="I19" s="333">
        <v>161</v>
      </c>
      <c r="J19" s="333">
        <v>229</v>
      </c>
      <c r="K19" s="333">
        <v>322</v>
      </c>
      <c r="L19" s="333">
        <v>401</v>
      </c>
      <c r="M19" s="333">
        <v>504</v>
      </c>
      <c r="N19" s="333">
        <v>654</v>
      </c>
      <c r="O19" s="333">
        <v>941</v>
      </c>
      <c r="P19" s="333">
        <v>1183</v>
      </c>
      <c r="Q19" s="333">
        <v>1101</v>
      </c>
      <c r="R19" s="333">
        <v>922</v>
      </c>
      <c r="S19" s="333">
        <v>900</v>
      </c>
      <c r="T19" s="333">
        <f>SUM(C19:S19)</f>
        <v>8544</v>
      </c>
    </row>
    <row r="20" spans="1:20" s="7" customFormat="1" ht="12.75">
      <c r="A20" s="2136"/>
      <c r="B20" s="332" t="s">
        <v>1646</v>
      </c>
      <c r="C20" s="333">
        <v>167474</v>
      </c>
      <c r="D20" s="333">
        <v>29596</v>
      </c>
      <c r="E20" s="333">
        <v>27187</v>
      </c>
      <c r="F20" s="333">
        <v>70359</v>
      </c>
      <c r="G20" s="333">
        <v>80820</v>
      </c>
      <c r="H20" s="333">
        <v>76977</v>
      </c>
      <c r="I20" s="333">
        <v>84442</v>
      </c>
      <c r="J20" s="333">
        <v>100054</v>
      </c>
      <c r="K20" s="333">
        <v>100024</v>
      </c>
      <c r="L20" s="333">
        <v>115422</v>
      </c>
      <c r="M20" s="333">
        <v>101480</v>
      </c>
      <c r="N20" s="333">
        <v>95069</v>
      </c>
      <c r="O20" s="333">
        <v>91253</v>
      </c>
      <c r="P20" s="333">
        <v>87548</v>
      </c>
      <c r="Q20" s="333">
        <v>71239</v>
      </c>
      <c r="R20" s="333">
        <v>54993</v>
      </c>
      <c r="S20" s="333">
        <v>77655</v>
      </c>
      <c r="T20" s="333">
        <f t="shared" ref="T20:T36" si="3">SUM(C20:S20)</f>
        <v>1431592</v>
      </c>
    </row>
    <row r="21" spans="1:20" s="7" customFormat="1" ht="12.75">
      <c r="A21" s="2136"/>
      <c r="B21" s="332" t="s">
        <v>1647</v>
      </c>
      <c r="C21" s="333">
        <v>129</v>
      </c>
      <c r="D21" s="333">
        <v>34</v>
      </c>
      <c r="E21" s="333">
        <v>26</v>
      </c>
      <c r="F21" s="333">
        <v>50</v>
      </c>
      <c r="G21" s="333">
        <v>327</v>
      </c>
      <c r="H21" s="333">
        <v>140</v>
      </c>
      <c r="I21" s="333">
        <v>184</v>
      </c>
      <c r="J21" s="333">
        <v>257</v>
      </c>
      <c r="K21" s="333">
        <v>182</v>
      </c>
      <c r="L21" s="333">
        <v>334</v>
      </c>
      <c r="M21" s="333">
        <v>507</v>
      </c>
      <c r="N21" s="333">
        <v>1057</v>
      </c>
      <c r="O21" s="333">
        <v>1578</v>
      </c>
      <c r="P21" s="333">
        <v>2203</v>
      </c>
      <c r="Q21" s="333">
        <v>2340</v>
      </c>
      <c r="R21" s="333">
        <v>1725</v>
      </c>
      <c r="S21" s="333">
        <v>2467</v>
      </c>
      <c r="T21" s="333">
        <f t="shared" si="3"/>
        <v>13540</v>
      </c>
    </row>
    <row r="22" spans="1:20" s="7" customFormat="1" ht="12.75">
      <c r="A22" s="2136"/>
      <c r="B22" s="332" t="s">
        <v>1648</v>
      </c>
      <c r="C22" s="333">
        <v>50</v>
      </c>
      <c r="D22" s="333">
        <v>2014</v>
      </c>
      <c r="E22" s="333">
        <v>3725</v>
      </c>
      <c r="F22" s="333">
        <v>4591</v>
      </c>
      <c r="G22" s="333">
        <v>4703</v>
      </c>
      <c r="H22" s="333">
        <v>6054</v>
      </c>
      <c r="I22" s="333">
        <v>7479</v>
      </c>
      <c r="J22" s="333">
        <v>7520</v>
      </c>
      <c r="K22" s="333">
        <v>6824</v>
      </c>
      <c r="L22" s="333">
        <v>6596</v>
      </c>
      <c r="M22" s="333">
        <v>5359</v>
      </c>
      <c r="N22" s="333">
        <v>4792</v>
      </c>
      <c r="O22" s="333">
        <v>3494</v>
      </c>
      <c r="P22" s="333">
        <v>2215</v>
      </c>
      <c r="Q22" s="333">
        <v>905</v>
      </c>
      <c r="R22" s="333">
        <v>509</v>
      </c>
      <c r="S22" s="333">
        <v>550</v>
      </c>
      <c r="T22" s="333">
        <f t="shared" si="3"/>
        <v>67380</v>
      </c>
    </row>
    <row r="23" spans="1:20" s="7" customFormat="1" ht="12.75">
      <c r="A23" s="2136"/>
      <c r="B23" s="332" t="s">
        <v>1649</v>
      </c>
      <c r="C23" s="333">
        <v>692</v>
      </c>
      <c r="D23" s="333">
        <v>17467</v>
      </c>
      <c r="E23" s="333">
        <v>20453</v>
      </c>
      <c r="F23" s="333">
        <v>17137</v>
      </c>
      <c r="G23" s="333">
        <v>9132</v>
      </c>
      <c r="H23" s="333">
        <v>6933</v>
      </c>
      <c r="I23" s="333">
        <v>6364</v>
      </c>
      <c r="J23" s="333">
        <v>5966</v>
      </c>
      <c r="K23" s="333">
        <v>5339</v>
      </c>
      <c r="L23" s="333">
        <v>4264</v>
      </c>
      <c r="M23" s="333">
        <v>2953</v>
      </c>
      <c r="N23" s="333">
        <v>2070</v>
      </c>
      <c r="O23" s="333">
        <v>1581</v>
      </c>
      <c r="P23" s="333">
        <v>1104</v>
      </c>
      <c r="Q23" s="333">
        <v>585</v>
      </c>
      <c r="R23" s="333">
        <v>545</v>
      </c>
      <c r="S23" s="333">
        <v>548</v>
      </c>
      <c r="T23" s="333">
        <f t="shared" si="3"/>
        <v>103133</v>
      </c>
    </row>
    <row r="24" spans="1:20" s="7" customFormat="1" ht="12.75">
      <c r="A24" s="2136"/>
      <c r="B24" s="332" t="s">
        <v>935</v>
      </c>
      <c r="C24" s="333">
        <v>0</v>
      </c>
      <c r="D24" s="333">
        <v>21</v>
      </c>
      <c r="E24" s="333">
        <v>22</v>
      </c>
      <c r="F24" s="333">
        <v>5</v>
      </c>
      <c r="G24" s="333">
        <v>1</v>
      </c>
      <c r="H24" s="333">
        <v>0</v>
      </c>
      <c r="I24" s="333">
        <v>0</v>
      </c>
      <c r="J24" s="333">
        <v>0</v>
      </c>
      <c r="K24" s="333">
        <v>2</v>
      </c>
      <c r="L24" s="333">
        <v>1</v>
      </c>
      <c r="M24" s="333">
        <v>0</v>
      </c>
      <c r="N24" s="333">
        <v>2</v>
      </c>
      <c r="O24" s="333">
        <v>1</v>
      </c>
      <c r="P24" s="333">
        <v>2</v>
      </c>
      <c r="Q24" s="333">
        <v>10</v>
      </c>
      <c r="R24" s="333">
        <v>0</v>
      </c>
      <c r="S24" s="333">
        <v>8</v>
      </c>
      <c r="T24" s="333">
        <f>SUM(C24:S24)</f>
        <v>75</v>
      </c>
    </row>
    <row r="25" spans="1:20" s="7" customFormat="1" ht="12.75">
      <c r="A25" s="2136"/>
      <c r="B25" s="332" t="s">
        <v>1650</v>
      </c>
      <c r="C25" s="333">
        <v>1703</v>
      </c>
      <c r="D25" s="333">
        <v>2092</v>
      </c>
      <c r="E25" s="333">
        <v>1950</v>
      </c>
      <c r="F25" s="333">
        <v>1770</v>
      </c>
      <c r="G25" s="333">
        <v>1227</v>
      </c>
      <c r="H25" s="333">
        <v>1165</v>
      </c>
      <c r="I25" s="333">
        <v>1306</v>
      </c>
      <c r="J25" s="333">
        <v>1652</v>
      </c>
      <c r="K25" s="333">
        <v>1801</v>
      </c>
      <c r="L25" s="333">
        <v>2414</v>
      </c>
      <c r="M25" s="333">
        <v>2363</v>
      </c>
      <c r="N25" s="333">
        <v>2290</v>
      </c>
      <c r="O25" s="333">
        <v>2359</v>
      </c>
      <c r="P25" s="333">
        <v>1816</v>
      </c>
      <c r="Q25" s="333">
        <v>1458</v>
      </c>
      <c r="R25" s="333">
        <v>1213</v>
      </c>
      <c r="S25" s="333">
        <v>1119</v>
      </c>
      <c r="T25" s="333">
        <f t="shared" si="3"/>
        <v>29698</v>
      </c>
    </row>
    <row r="26" spans="1:20" s="7" customFormat="1" ht="12.75">
      <c r="A26" s="2136"/>
      <c r="B26" s="332" t="s">
        <v>936</v>
      </c>
      <c r="C26" s="333">
        <v>6381</v>
      </c>
      <c r="D26" s="333">
        <v>15075</v>
      </c>
      <c r="E26" s="333">
        <v>17277</v>
      </c>
      <c r="F26" s="333">
        <v>19637</v>
      </c>
      <c r="G26" s="333">
        <v>26952</v>
      </c>
      <c r="H26" s="333">
        <v>21364</v>
      </c>
      <c r="I26" s="333">
        <v>19314</v>
      </c>
      <c r="J26" s="333">
        <v>19698</v>
      </c>
      <c r="K26" s="333">
        <v>20071</v>
      </c>
      <c r="L26" s="333">
        <v>28066</v>
      </c>
      <c r="M26" s="333">
        <v>31683</v>
      </c>
      <c r="N26" s="333">
        <v>29620</v>
      </c>
      <c r="O26" s="333">
        <v>30256</v>
      </c>
      <c r="P26" s="333">
        <v>31725</v>
      </c>
      <c r="Q26" s="333">
        <v>26632</v>
      </c>
      <c r="R26" s="333">
        <v>21411</v>
      </c>
      <c r="S26" s="333">
        <v>23826</v>
      </c>
      <c r="T26" s="333">
        <f t="shared" si="3"/>
        <v>388988</v>
      </c>
    </row>
    <row r="27" spans="1:20" s="7" customFormat="1" ht="12.75">
      <c r="A27" s="2136"/>
      <c r="B27" s="332" t="s">
        <v>1651</v>
      </c>
      <c r="C27" s="333">
        <v>2201</v>
      </c>
      <c r="D27" s="333">
        <v>7025</v>
      </c>
      <c r="E27" s="333">
        <v>2668</v>
      </c>
      <c r="F27" s="333">
        <v>2514</v>
      </c>
      <c r="G27" s="333">
        <v>3294</v>
      </c>
      <c r="H27" s="333">
        <v>1715</v>
      </c>
      <c r="I27" s="333">
        <v>1646</v>
      </c>
      <c r="J27" s="333">
        <v>2093</v>
      </c>
      <c r="K27" s="333">
        <v>2524</v>
      </c>
      <c r="L27" s="333">
        <v>3120</v>
      </c>
      <c r="M27" s="333">
        <v>3251</v>
      </c>
      <c r="N27" s="333">
        <v>3588</v>
      </c>
      <c r="O27" s="333">
        <v>3827</v>
      </c>
      <c r="P27" s="333">
        <v>3958</v>
      </c>
      <c r="Q27" s="333">
        <v>3385</v>
      </c>
      <c r="R27" s="333">
        <v>2933</v>
      </c>
      <c r="S27" s="333">
        <v>3921</v>
      </c>
      <c r="T27" s="333">
        <f t="shared" si="3"/>
        <v>53663</v>
      </c>
    </row>
    <row r="28" spans="1:20" s="7" customFormat="1" ht="12.75">
      <c r="A28" s="2136"/>
      <c r="B28" s="332" t="s">
        <v>1652</v>
      </c>
      <c r="C28" s="333">
        <v>1437</v>
      </c>
      <c r="D28" s="333">
        <v>13962</v>
      </c>
      <c r="E28" s="333">
        <v>2492</v>
      </c>
      <c r="F28" s="333">
        <v>735</v>
      </c>
      <c r="G28" s="333">
        <v>308</v>
      </c>
      <c r="H28" s="333">
        <v>260</v>
      </c>
      <c r="I28" s="333">
        <v>104</v>
      </c>
      <c r="J28" s="333">
        <v>162</v>
      </c>
      <c r="K28" s="333">
        <v>161</v>
      </c>
      <c r="L28" s="333">
        <v>161</v>
      </c>
      <c r="M28" s="333">
        <v>127</v>
      </c>
      <c r="N28" s="333">
        <v>156</v>
      </c>
      <c r="O28" s="333">
        <v>202</v>
      </c>
      <c r="P28" s="333">
        <v>214</v>
      </c>
      <c r="Q28" s="333">
        <v>249</v>
      </c>
      <c r="R28" s="333">
        <v>346</v>
      </c>
      <c r="S28" s="333">
        <v>179</v>
      </c>
      <c r="T28" s="333">
        <f t="shared" si="3"/>
        <v>21255</v>
      </c>
    </row>
    <row r="29" spans="1:20" s="7" customFormat="1" ht="12.75">
      <c r="A29" s="2136"/>
      <c r="B29" s="332" t="s">
        <v>1653</v>
      </c>
      <c r="C29" s="333">
        <v>0</v>
      </c>
      <c r="D29" s="333">
        <v>0</v>
      </c>
      <c r="E29" s="333">
        <v>0</v>
      </c>
      <c r="F29" s="333">
        <v>3</v>
      </c>
      <c r="G29" s="333">
        <v>0</v>
      </c>
      <c r="H29" s="333">
        <v>2</v>
      </c>
      <c r="I29" s="333">
        <v>0</v>
      </c>
      <c r="J29" s="333">
        <v>1</v>
      </c>
      <c r="K29" s="333">
        <v>3</v>
      </c>
      <c r="L29" s="333">
        <v>7</v>
      </c>
      <c r="M29" s="333">
        <v>12</v>
      </c>
      <c r="N29" s="333">
        <v>7</v>
      </c>
      <c r="O29" s="333">
        <v>4</v>
      </c>
      <c r="P29" s="333">
        <v>5</v>
      </c>
      <c r="Q29" s="333">
        <v>10</v>
      </c>
      <c r="R29" s="333">
        <v>2</v>
      </c>
      <c r="S29" s="333">
        <v>4</v>
      </c>
      <c r="T29" s="333">
        <f t="shared" si="3"/>
        <v>60</v>
      </c>
    </row>
    <row r="30" spans="1:20" s="7" customFormat="1" ht="12.75">
      <c r="A30" s="2136"/>
      <c r="B30" s="332" t="s">
        <v>1095</v>
      </c>
      <c r="C30" s="333">
        <v>145</v>
      </c>
      <c r="D30" s="333">
        <v>556</v>
      </c>
      <c r="E30" s="333">
        <v>834</v>
      </c>
      <c r="F30" s="333">
        <v>1717</v>
      </c>
      <c r="G30" s="333">
        <v>2048</v>
      </c>
      <c r="H30" s="333">
        <v>1608</v>
      </c>
      <c r="I30" s="333">
        <v>1508</v>
      </c>
      <c r="J30" s="333">
        <v>1606</v>
      </c>
      <c r="K30" s="333">
        <v>1467</v>
      </c>
      <c r="L30" s="333">
        <v>1176</v>
      </c>
      <c r="M30" s="333">
        <v>1268</v>
      </c>
      <c r="N30" s="333">
        <v>1542</v>
      </c>
      <c r="O30" s="333">
        <v>1556</v>
      </c>
      <c r="P30" s="333">
        <v>1551</v>
      </c>
      <c r="Q30" s="333">
        <v>1642</v>
      </c>
      <c r="R30" s="333">
        <v>1078</v>
      </c>
      <c r="S30" s="333">
        <v>2361</v>
      </c>
      <c r="T30" s="333">
        <f t="shared" si="3"/>
        <v>23663</v>
      </c>
    </row>
    <row r="31" spans="1:20" s="7" customFormat="1" ht="12.75">
      <c r="A31" s="2136"/>
      <c r="B31" s="332" t="s">
        <v>1654</v>
      </c>
      <c r="C31" s="333">
        <v>6864</v>
      </c>
      <c r="D31" s="333">
        <v>9502</v>
      </c>
      <c r="E31" s="333">
        <v>11007</v>
      </c>
      <c r="F31" s="333">
        <v>11870</v>
      </c>
      <c r="G31" s="333">
        <v>7833</v>
      </c>
      <c r="H31" s="333">
        <v>5682</v>
      </c>
      <c r="I31" s="333">
        <v>6257</v>
      </c>
      <c r="J31" s="333">
        <v>7535</v>
      </c>
      <c r="K31" s="333">
        <v>9654</v>
      </c>
      <c r="L31" s="333">
        <v>12348</v>
      </c>
      <c r="M31" s="333">
        <v>14328</v>
      </c>
      <c r="N31" s="333">
        <v>15020</v>
      </c>
      <c r="O31" s="333">
        <v>16732</v>
      </c>
      <c r="P31" s="333">
        <v>17857</v>
      </c>
      <c r="Q31" s="333">
        <v>15897</v>
      </c>
      <c r="R31" s="333">
        <v>13134</v>
      </c>
      <c r="S31" s="333">
        <v>16863</v>
      </c>
      <c r="T31" s="333">
        <f t="shared" si="3"/>
        <v>198383</v>
      </c>
    </row>
    <row r="32" spans="1:20" s="7" customFormat="1" ht="12.75">
      <c r="A32" s="2136"/>
      <c r="B32" s="332" t="s">
        <v>938</v>
      </c>
      <c r="C32" s="333">
        <v>93</v>
      </c>
      <c r="D32" s="333">
        <v>110</v>
      </c>
      <c r="E32" s="333">
        <v>189</v>
      </c>
      <c r="F32" s="333">
        <v>1734</v>
      </c>
      <c r="G32" s="333">
        <v>2583</v>
      </c>
      <c r="H32" s="333">
        <v>3692</v>
      </c>
      <c r="I32" s="333">
        <v>4409</v>
      </c>
      <c r="J32" s="333">
        <v>5411</v>
      </c>
      <c r="K32" s="333">
        <v>6074</v>
      </c>
      <c r="L32" s="333">
        <v>6894</v>
      </c>
      <c r="M32" s="333">
        <v>6599</v>
      </c>
      <c r="N32" s="333">
        <v>6317</v>
      </c>
      <c r="O32" s="333">
        <v>6134</v>
      </c>
      <c r="P32" s="333">
        <v>6206</v>
      </c>
      <c r="Q32" s="333">
        <v>4974</v>
      </c>
      <c r="R32" s="333">
        <v>3908</v>
      </c>
      <c r="S32" s="333">
        <v>4018</v>
      </c>
      <c r="T32" s="333">
        <f t="shared" si="3"/>
        <v>69345</v>
      </c>
    </row>
    <row r="33" spans="1:20" s="1257" customFormat="1">
      <c r="A33" s="2136"/>
      <c r="B33" s="1449" t="s">
        <v>1655</v>
      </c>
      <c r="C33" s="1440">
        <v>1825</v>
      </c>
      <c r="D33" s="1440">
        <v>270</v>
      </c>
      <c r="E33" s="1440">
        <v>243</v>
      </c>
      <c r="F33" s="1440">
        <v>153</v>
      </c>
      <c r="G33" s="1440">
        <v>582</v>
      </c>
      <c r="H33" s="1440">
        <v>867</v>
      </c>
      <c r="I33" s="1440">
        <v>1504</v>
      </c>
      <c r="J33" s="1440">
        <v>1831</v>
      </c>
      <c r="K33" s="1440">
        <v>2374</v>
      </c>
      <c r="L33" s="1440">
        <v>3743</v>
      </c>
      <c r="M33" s="1440">
        <v>4958</v>
      </c>
      <c r="N33" s="1440">
        <v>7185</v>
      </c>
      <c r="O33" s="1440">
        <v>10810</v>
      </c>
      <c r="P33" s="1440">
        <v>11354</v>
      </c>
      <c r="Q33" s="1440">
        <v>11117</v>
      </c>
      <c r="R33" s="1440">
        <v>8286</v>
      </c>
      <c r="S33" s="1440">
        <v>8877</v>
      </c>
      <c r="T33" s="1440">
        <f t="shared" si="3"/>
        <v>75979</v>
      </c>
    </row>
    <row r="34" spans="1:20" s="7" customFormat="1" ht="12.75">
      <c r="A34" s="2130"/>
      <c r="B34" s="332" t="s">
        <v>1656</v>
      </c>
      <c r="C34" s="333">
        <v>0</v>
      </c>
      <c r="D34" s="333">
        <v>0</v>
      </c>
      <c r="E34" s="333">
        <v>0</v>
      </c>
      <c r="F34" s="333">
        <v>0</v>
      </c>
      <c r="G34" s="333">
        <v>0</v>
      </c>
      <c r="H34" s="333">
        <v>0</v>
      </c>
      <c r="I34" s="333">
        <v>0</v>
      </c>
      <c r="J34" s="333">
        <v>0</v>
      </c>
      <c r="K34" s="333">
        <v>0</v>
      </c>
      <c r="L34" s="333">
        <v>0</v>
      </c>
      <c r="M34" s="333">
        <v>0</v>
      </c>
      <c r="N34" s="333">
        <v>0</v>
      </c>
      <c r="O34" s="333">
        <v>0</v>
      </c>
      <c r="P34" s="333">
        <v>0</v>
      </c>
      <c r="Q34" s="333">
        <v>0</v>
      </c>
      <c r="R34" s="333">
        <v>0</v>
      </c>
      <c r="S34" s="333">
        <v>0</v>
      </c>
      <c r="T34" s="333">
        <f t="shared" si="3"/>
        <v>0</v>
      </c>
    </row>
    <row r="35" spans="1:20" s="7" customFormat="1" ht="12.75">
      <c r="A35" s="2136"/>
      <c r="B35" s="332" t="s">
        <v>1657</v>
      </c>
      <c r="C35" s="333">
        <v>0</v>
      </c>
      <c r="D35" s="333">
        <v>0</v>
      </c>
      <c r="E35" s="333">
        <v>0</v>
      </c>
      <c r="F35" s="333">
        <v>0</v>
      </c>
      <c r="G35" s="333">
        <v>0</v>
      </c>
      <c r="H35" s="333">
        <v>0</v>
      </c>
      <c r="I35" s="333">
        <v>0</v>
      </c>
      <c r="J35" s="333">
        <v>0</v>
      </c>
      <c r="K35" s="333">
        <v>0</v>
      </c>
      <c r="L35" s="333">
        <v>0</v>
      </c>
      <c r="M35" s="333">
        <v>0</v>
      </c>
      <c r="N35" s="333">
        <v>0</v>
      </c>
      <c r="O35" s="333">
        <v>0</v>
      </c>
      <c r="P35" s="333">
        <v>0</v>
      </c>
      <c r="Q35" s="333">
        <v>0</v>
      </c>
      <c r="R35" s="333">
        <v>0</v>
      </c>
      <c r="S35" s="333">
        <v>0</v>
      </c>
      <c r="T35" s="333">
        <f t="shared" si="3"/>
        <v>0</v>
      </c>
    </row>
    <row r="36" spans="1:20" s="7" customFormat="1" ht="12.75">
      <c r="A36" s="2136"/>
      <c r="B36" s="332" t="s">
        <v>1658</v>
      </c>
      <c r="C36" s="333">
        <v>4</v>
      </c>
      <c r="D36" s="333">
        <v>4</v>
      </c>
      <c r="E36" s="333">
        <v>37</v>
      </c>
      <c r="F36" s="333">
        <v>169</v>
      </c>
      <c r="G36" s="333">
        <v>404</v>
      </c>
      <c r="H36" s="333">
        <v>496</v>
      </c>
      <c r="I36" s="333">
        <v>642</v>
      </c>
      <c r="J36" s="333">
        <v>805</v>
      </c>
      <c r="K36" s="333">
        <v>1020</v>
      </c>
      <c r="L36" s="333">
        <v>1403</v>
      </c>
      <c r="M36" s="333">
        <v>1512</v>
      </c>
      <c r="N36" s="333">
        <v>1378</v>
      </c>
      <c r="O36" s="333">
        <v>1432</v>
      </c>
      <c r="P36" s="333">
        <v>1445</v>
      </c>
      <c r="Q36" s="333">
        <v>1028</v>
      </c>
      <c r="R36" s="333">
        <v>765</v>
      </c>
      <c r="S36" s="333">
        <v>789</v>
      </c>
      <c r="T36" s="333">
        <f t="shared" si="3"/>
        <v>13333</v>
      </c>
    </row>
    <row r="37" spans="1:20" s="7" customFormat="1" ht="3" customHeight="1">
      <c r="A37" s="2136"/>
      <c r="B37" s="332"/>
      <c r="C37" s="16"/>
      <c r="D37" s="16"/>
      <c r="E37" s="16"/>
      <c r="F37" s="16"/>
      <c r="G37" s="16"/>
      <c r="H37" s="16"/>
      <c r="I37" s="16"/>
      <c r="J37" s="16"/>
      <c r="K37" s="16"/>
      <c r="L37" s="16"/>
      <c r="M37" s="16"/>
      <c r="N37" s="16"/>
      <c r="O37" s="16"/>
      <c r="P37" s="16"/>
      <c r="Q37" s="16"/>
      <c r="R37" s="16"/>
      <c r="S37" s="16"/>
      <c r="T37" s="16"/>
    </row>
    <row r="38" spans="1:20" s="7" customFormat="1" ht="12.75">
      <c r="A38" s="2136"/>
      <c r="B38" s="331" t="s">
        <v>1659</v>
      </c>
      <c r="C38" s="335">
        <f t="shared" ref="C38:T38" si="4">SUM(C39:C53)</f>
        <v>1263</v>
      </c>
      <c r="D38" s="335">
        <f t="shared" si="4"/>
        <v>1648</v>
      </c>
      <c r="E38" s="335">
        <f t="shared" si="4"/>
        <v>1512</v>
      </c>
      <c r="F38" s="335">
        <f t="shared" si="4"/>
        <v>3157</v>
      </c>
      <c r="G38" s="335">
        <f t="shared" si="4"/>
        <v>3815</v>
      </c>
      <c r="H38" s="335">
        <f t="shared" si="4"/>
        <v>3129</v>
      </c>
      <c r="I38" s="335">
        <f t="shared" si="4"/>
        <v>2787</v>
      </c>
      <c r="J38" s="335">
        <f t="shared" si="4"/>
        <v>3326</v>
      </c>
      <c r="K38" s="335">
        <f t="shared" si="4"/>
        <v>2975</v>
      </c>
      <c r="L38" s="335">
        <f t="shared" si="4"/>
        <v>3361</v>
      </c>
      <c r="M38" s="335">
        <f t="shared" si="4"/>
        <v>3184</v>
      </c>
      <c r="N38" s="335">
        <f t="shared" si="4"/>
        <v>3143</v>
      </c>
      <c r="O38" s="335">
        <f t="shared" si="4"/>
        <v>3359</v>
      </c>
      <c r="P38" s="335">
        <f t="shared" si="4"/>
        <v>3304</v>
      </c>
      <c r="Q38" s="335">
        <f t="shared" si="4"/>
        <v>2723</v>
      </c>
      <c r="R38" s="335">
        <f t="shared" si="4"/>
        <v>2070</v>
      </c>
      <c r="S38" s="335">
        <f t="shared" si="4"/>
        <v>2391</v>
      </c>
      <c r="T38" s="335">
        <f t="shared" si="4"/>
        <v>47147</v>
      </c>
    </row>
    <row r="39" spans="1:20" s="7" customFormat="1" ht="12.75">
      <c r="A39" s="2136"/>
      <c r="B39" s="332" t="s">
        <v>1660</v>
      </c>
      <c r="C39" s="333">
        <v>6</v>
      </c>
      <c r="D39" s="333">
        <v>3</v>
      </c>
      <c r="E39" s="333">
        <v>4</v>
      </c>
      <c r="F39" s="333">
        <v>29</v>
      </c>
      <c r="G39" s="333">
        <v>28</v>
      </c>
      <c r="H39" s="333">
        <v>51</v>
      </c>
      <c r="I39" s="333">
        <v>71</v>
      </c>
      <c r="J39" s="333">
        <v>152</v>
      </c>
      <c r="K39" s="333">
        <v>125</v>
      </c>
      <c r="L39" s="333">
        <v>185</v>
      </c>
      <c r="M39" s="333">
        <v>151</v>
      </c>
      <c r="N39" s="333">
        <v>115</v>
      </c>
      <c r="O39" s="333">
        <v>109</v>
      </c>
      <c r="P39" s="333">
        <v>64</v>
      </c>
      <c r="Q39" s="333">
        <v>62</v>
      </c>
      <c r="R39" s="333">
        <v>60</v>
      </c>
      <c r="S39" s="333">
        <v>53</v>
      </c>
      <c r="T39" s="333">
        <f>SUM(C39:S39)</f>
        <v>1268</v>
      </c>
    </row>
    <row r="40" spans="1:20" s="7" customFormat="1" ht="12.75">
      <c r="A40" s="2136"/>
      <c r="B40" s="332" t="s">
        <v>1661</v>
      </c>
      <c r="C40" s="333">
        <v>72</v>
      </c>
      <c r="D40" s="333">
        <v>56</v>
      </c>
      <c r="E40" s="333">
        <v>73</v>
      </c>
      <c r="F40" s="333">
        <v>266</v>
      </c>
      <c r="G40" s="333">
        <v>593</v>
      </c>
      <c r="H40" s="333">
        <v>521</v>
      </c>
      <c r="I40" s="333">
        <v>424</v>
      </c>
      <c r="J40" s="333">
        <v>530</v>
      </c>
      <c r="K40" s="333">
        <v>416</v>
      </c>
      <c r="L40" s="333">
        <v>518</v>
      </c>
      <c r="M40" s="333">
        <v>478</v>
      </c>
      <c r="N40" s="333">
        <v>480</v>
      </c>
      <c r="O40" s="333">
        <v>576</v>
      </c>
      <c r="P40" s="333">
        <v>602</v>
      </c>
      <c r="Q40" s="333">
        <v>482</v>
      </c>
      <c r="R40" s="333">
        <v>411</v>
      </c>
      <c r="S40" s="333">
        <v>453</v>
      </c>
      <c r="T40" s="333">
        <f t="shared" ref="T40:T53" si="5">SUM(C40:S40)</f>
        <v>6951</v>
      </c>
    </row>
    <row r="41" spans="1:20" s="7" customFormat="1" ht="12.75">
      <c r="A41" s="2136"/>
      <c r="B41" s="332" t="s">
        <v>1662</v>
      </c>
      <c r="C41" s="333">
        <v>195</v>
      </c>
      <c r="D41" s="333">
        <v>607</v>
      </c>
      <c r="E41" s="333">
        <v>187</v>
      </c>
      <c r="F41" s="333">
        <v>267</v>
      </c>
      <c r="G41" s="333">
        <v>317</v>
      </c>
      <c r="H41" s="333">
        <v>225</v>
      </c>
      <c r="I41" s="333">
        <v>171</v>
      </c>
      <c r="J41" s="333">
        <v>150</v>
      </c>
      <c r="K41" s="333">
        <v>196</v>
      </c>
      <c r="L41" s="333">
        <v>117</v>
      </c>
      <c r="M41" s="333">
        <v>151</v>
      </c>
      <c r="N41" s="333">
        <v>133</v>
      </c>
      <c r="O41" s="333">
        <v>104</v>
      </c>
      <c r="P41" s="333">
        <v>56</v>
      </c>
      <c r="Q41" s="333">
        <v>36</v>
      </c>
      <c r="R41" s="333">
        <v>29</v>
      </c>
      <c r="S41" s="333">
        <v>27</v>
      </c>
      <c r="T41" s="333">
        <f t="shared" si="5"/>
        <v>2968</v>
      </c>
    </row>
    <row r="42" spans="1:20" s="7" customFormat="1" ht="12.75">
      <c r="A42" s="2136"/>
      <c r="B42" s="332" t="s">
        <v>1663</v>
      </c>
      <c r="C42" s="333">
        <v>20</v>
      </c>
      <c r="D42" s="333">
        <v>17</v>
      </c>
      <c r="E42" s="333">
        <v>11</v>
      </c>
      <c r="F42" s="333">
        <v>29</v>
      </c>
      <c r="G42" s="333">
        <v>58</v>
      </c>
      <c r="H42" s="333">
        <v>38</v>
      </c>
      <c r="I42" s="333">
        <v>36</v>
      </c>
      <c r="J42" s="333">
        <v>33</v>
      </c>
      <c r="K42" s="333">
        <v>22</v>
      </c>
      <c r="L42" s="333">
        <v>37</v>
      </c>
      <c r="M42" s="333">
        <v>32</v>
      </c>
      <c r="N42" s="333">
        <v>37</v>
      </c>
      <c r="O42" s="333">
        <v>36</v>
      </c>
      <c r="P42" s="333">
        <v>33</v>
      </c>
      <c r="Q42" s="333">
        <v>26</v>
      </c>
      <c r="R42" s="333">
        <v>21</v>
      </c>
      <c r="S42" s="333">
        <v>20</v>
      </c>
      <c r="T42" s="333">
        <f t="shared" si="5"/>
        <v>506</v>
      </c>
    </row>
    <row r="43" spans="1:20" s="7" customFormat="1" ht="12.75">
      <c r="A43" s="2136"/>
      <c r="B43" s="332" t="s">
        <v>1664</v>
      </c>
      <c r="C43" s="333">
        <v>201</v>
      </c>
      <c r="D43" s="333">
        <v>112</v>
      </c>
      <c r="E43" s="333">
        <v>76</v>
      </c>
      <c r="F43" s="333">
        <v>248</v>
      </c>
      <c r="G43" s="333">
        <v>184</v>
      </c>
      <c r="H43" s="333">
        <v>89</v>
      </c>
      <c r="I43" s="333">
        <v>81</v>
      </c>
      <c r="J43" s="333">
        <v>54</v>
      </c>
      <c r="K43" s="333">
        <v>43</v>
      </c>
      <c r="L43" s="333">
        <v>53</v>
      </c>
      <c r="M43" s="333">
        <v>34</v>
      </c>
      <c r="N43" s="333">
        <v>23</v>
      </c>
      <c r="O43" s="333">
        <v>75</v>
      </c>
      <c r="P43" s="333">
        <v>41</v>
      </c>
      <c r="Q43" s="333">
        <v>35</v>
      </c>
      <c r="R43" s="333">
        <v>26</v>
      </c>
      <c r="S43" s="333">
        <v>50</v>
      </c>
      <c r="T43" s="333">
        <f t="shared" si="5"/>
        <v>1425</v>
      </c>
    </row>
    <row r="44" spans="1:20" s="7" customFormat="1" ht="12.75">
      <c r="A44" s="2136"/>
      <c r="B44" s="332" t="s">
        <v>1665</v>
      </c>
      <c r="C44" s="333">
        <v>166</v>
      </c>
      <c r="D44" s="333">
        <v>243</v>
      </c>
      <c r="E44" s="333">
        <v>510</v>
      </c>
      <c r="F44" s="333">
        <v>1248</v>
      </c>
      <c r="G44" s="333">
        <v>1136</v>
      </c>
      <c r="H44" s="333">
        <v>880</v>
      </c>
      <c r="I44" s="333">
        <v>759</v>
      </c>
      <c r="J44" s="333">
        <v>775</v>
      </c>
      <c r="K44" s="333">
        <v>741</v>
      </c>
      <c r="L44" s="333">
        <v>826</v>
      </c>
      <c r="M44" s="333">
        <v>765</v>
      </c>
      <c r="N44" s="333">
        <v>718</v>
      </c>
      <c r="O44" s="333">
        <v>739</v>
      </c>
      <c r="P44" s="333">
        <v>706</v>
      </c>
      <c r="Q44" s="333">
        <v>616</v>
      </c>
      <c r="R44" s="333">
        <v>483</v>
      </c>
      <c r="S44" s="333">
        <v>727</v>
      </c>
      <c r="T44" s="333">
        <f t="shared" si="5"/>
        <v>12038</v>
      </c>
    </row>
    <row r="45" spans="1:20" s="7" customFormat="1" ht="12.75">
      <c r="A45" s="2136"/>
      <c r="B45" s="332" t="s">
        <v>1666</v>
      </c>
      <c r="C45" s="333">
        <v>8</v>
      </c>
      <c r="D45" s="333">
        <v>2</v>
      </c>
      <c r="E45" s="333">
        <v>4</v>
      </c>
      <c r="F45" s="333">
        <v>14</v>
      </c>
      <c r="G45" s="333">
        <v>48</v>
      </c>
      <c r="H45" s="333">
        <v>42</v>
      </c>
      <c r="I45" s="333">
        <v>62</v>
      </c>
      <c r="J45" s="333">
        <v>91</v>
      </c>
      <c r="K45" s="333">
        <v>135</v>
      </c>
      <c r="L45" s="333">
        <v>193</v>
      </c>
      <c r="M45" s="333">
        <v>197</v>
      </c>
      <c r="N45" s="333">
        <v>250</v>
      </c>
      <c r="O45" s="333">
        <v>264</v>
      </c>
      <c r="P45" s="333">
        <v>257</v>
      </c>
      <c r="Q45" s="333">
        <v>247</v>
      </c>
      <c r="R45" s="333">
        <v>162</v>
      </c>
      <c r="S45" s="333">
        <v>201</v>
      </c>
      <c r="T45" s="333">
        <f t="shared" si="5"/>
        <v>2177</v>
      </c>
    </row>
    <row r="46" spans="1:20" s="7" customFormat="1" ht="12.75">
      <c r="A46" s="2136"/>
      <c r="B46" s="332" t="s">
        <v>1667</v>
      </c>
      <c r="C46" s="333">
        <v>3</v>
      </c>
      <c r="D46" s="333">
        <v>4</v>
      </c>
      <c r="E46" s="333">
        <v>3</v>
      </c>
      <c r="F46" s="333">
        <v>29</v>
      </c>
      <c r="G46" s="333">
        <v>29</v>
      </c>
      <c r="H46" s="333">
        <v>5</v>
      </c>
      <c r="I46" s="333">
        <v>5</v>
      </c>
      <c r="J46" s="333">
        <v>13</v>
      </c>
      <c r="K46" s="333">
        <v>8</v>
      </c>
      <c r="L46" s="333">
        <v>8</v>
      </c>
      <c r="M46" s="333">
        <v>19</v>
      </c>
      <c r="N46" s="333">
        <v>17</v>
      </c>
      <c r="O46" s="333">
        <v>10</v>
      </c>
      <c r="P46" s="333">
        <v>18</v>
      </c>
      <c r="Q46" s="333">
        <v>19</v>
      </c>
      <c r="R46" s="333">
        <v>11</v>
      </c>
      <c r="S46" s="333">
        <v>27</v>
      </c>
      <c r="T46" s="333">
        <f t="shared" si="5"/>
        <v>228</v>
      </c>
    </row>
    <row r="47" spans="1:20" s="7" customFormat="1" ht="12.75">
      <c r="A47" s="2136"/>
      <c r="B47" s="332" t="s">
        <v>1668</v>
      </c>
      <c r="C47" s="333">
        <v>164</v>
      </c>
      <c r="D47" s="333">
        <v>114</v>
      </c>
      <c r="E47" s="333">
        <v>135</v>
      </c>
      <c r="F47" s="333">
        <v>142</v>
      </c>
      <c r="G47" s="333">
        <v>167</v>
      </c>
      <c r="H47" s="333">
        <v>152</v>
      </c>
      <c r="I47" s="333">
        <v>150</v>
      </c>
      <c r="J47" s="333">
        <v>203</v>
      </c>
      <c r="K47" s="333">
        <v>198</v>
      </c>
      <c r="L47" s="333">
        <v>307</v>
      </c>
      <c r="M47" s="333">
        <v>282</v>
      </c>
      <c r="N47" s="333">
        <v>333</v>
      </c>
      <c r="O47" s="333">
        <v>341</v>
      </c>
      <c r="P47" s="333">
        <v>417</v>
      </c>
      <c r="Q47" s="333">
        <v>332</v>
      </c>
      <c r="R47" s="333">
        <v>282</v>
      </c>
      <c r="S47" s="333">
        <v>314</v>
      </c>
      <c r="T47" s="333">
        <f t="shared" si="5"/>
        <v>4033</v>
      </c>
    </row>
    <row r="48" spans="1:20" s="7" customFormat="1" ht="12.75">
      <c r="A48" s="2136"/>
      <c r="B48" s="332" t="s">
        <v>1669</v>
      </c>
      <c r="C48" s="333">
        <v>14</v>
      </c>
      <c r="D48" s="333">
        <v>7</v>
      </c>
      <c r="E48" s="333">
        <v>3</v>
      </c>
      <c r="F48" s="333">
        <v>52</v>
      </c>
      <c r="G48" s="333">
        <v>97</v>
      </c>
      <c r="H48" s="333">
        <v>91</v>
      </c>
      <c r="I48" s="333">
        <v>102</v>
      </c>
      <c r="J48" s="333">
        <v>108</v>
      </c>
      <c r="K48" s="333">
        <v>114</v>
      </c>
      <c r="L48" s="333">
        <v>124</v>
      </c>
      <c r="M48" s="333">
        <v>113</v>
      </c>
      <c r="N48" s="333">
        <v>102</v>
      </c>
      <c r="O48" s="333">
        <v>87</v>
      </c>
      <c r="P48" s="333">
        <v>47</v>
      </c>
      <c r="Q48" s="333">
        <v>37</v>
      </c>
      <c r="R48" s="333">
        <v>20</v>
      </c>
      <c r="S48" s="333">
        <v>15</v>
      </c>
      <c r="T48" s="333">
        <f t="shared" si="5"/>
        <v>1133</v>
      </c>
    </row>
    <row r="49" spans="1:20" s="7" customFormat="1" ht="12.75">
      <c r="A49" s="2136"/>
      <c r="B49" s="332" t="s">
        <v>1670</v>
      </c>
      <c r="C49" s="333">
        <v>300</v>
      </c>
      <c r="D49" s="333">
        <v>298</v>
      </c>
      <c r="E49" s="333">
        <v>195</v>
      </c>
      <c r="F49" s="333">
        <v>305</v>
      </c>
      <c r="G49" s="333">
        <v>489</v>
      </c>
      <c r="H49" s="333">
        <v>426</v>
      </c>
      <c r="I49" s="333">
        <v>343</v>
      </c>
      <c r="J49" s="333">
        <v>380</v>
      </c>
      <c r="K49" s="333">
        <v>327</v>
      </c>
      <c r="L49" s="333">
        <v>336</v>
      </c>
      <c r="M49" s="333">
        <v>409</v>
      </c>
      <c r="N49" s="333">
        <v>448</v>
      </c>
      <c r="O49" s="333">
        <v>583</v>
      </c>
      <c r="P49" s="333">
        <v>709</v>
      </c>
      <c r="Q49" s="333">
        <v>592</v>
      </c>
      <c r="R49" s="333">
        <v>393</v>
      </c>
      <c r="S49" s="333">
        <v>345</v>
      </c>
      <c r="T49" s="333">
        <f t="shared" si="5"/>
        <v>6878</v>
      </c>
    </row>
    <row r="50" spans="1:20" s="7" customFormat="1" ht="12.75">
      <c r="A50" s="2136"/>
      <c r="B50" s="332" t="s">
        <v>1671</v>
      </c>
      <c r="C50" s="333">
        <v>0</v>
      </c>
      <c r="D50" s="333">
        <v>0</v>
      </c>
      <c r="E50" s="333">
        <v>0</v>
      </c>
      <c r="F50" s="333">
        <v>0</v>
      </c>
      <c r="G50" s="333">
        <v>0</v>
      </c>
      <c r="H50" s="333">
        <v>0</v>
      </c>
      <c r="I50" s="333">
        <v>0</v>
      </c>
      <c r="J50" s="333">
        <v>0</v>
      </c>
      <c r="K50" s="333">
        <v>0</v>
      </c>
      <c r="L50" s="333">
        <v>0</v>
      </c>
      <c r="M50" s="333">
        <v>0</v>
      </c>
      <c r="N50" s="333">
        <v>0</v>
      </c>
      <c r="O50" s="333">
        <v>0</v>
      </c>
      <c r="P50" s="333">
        <v>0</v>
      </c>
      <c r="Q50" s="333">
        <v>0</v>
      </c>
      <c r="R50" s="333">
        <v>0</v>
      </c>
      <c r="S50" s="333">
        <v>0</v>
      </c>
      <c r="T50" s="333">
        <f t="shared" si="5"/>
        <v>0</v>
      </c>
    </row>
    <row r="51" spans="1:20" s="7" customFormat="1" ht="12.75">
      <c r="A51" s="2136"/>
      <c r="B51" s="332" t="s">
        <v>1672</v>
      </c>
      <c r="C51" s="333">
        <v>0</v>
      </c>
      <c r="D51" s="333">
        <v>0</v>
      </c>
      <c r="E51" s="333">
        <v>0</v>
      </c>
      <c r="F51" s="333">
        <v>0</v>
      </c>
      <c r="G51" s="333">
        <v>0</v>
      </c>
      <c r="H51" s="333">
        <v>0</v>
      </c>
      <c r="I51" s="333">
        <v>0</v>
      </c>
      <c r="J51" s="333">
        <v>0</v>
      </c>
      <c r="K51" s="333">
        <v>0</v>
      </c>
      <c r="L51" s="333">
        <v>0</v>
      </c>
      <c r="M51" s="333">
        <v>0</v>
      </c>
      <c r="N51" s="333">
        <v>0</v>
      </c>
      <c r="O51" s="333">
        <v>0</v>
      </c>
      <c r="P51" s="333">
        <v>0</v>
      </c>
      <c r="Q51" s="333">
        <v>0</v>
      </c>
      <c r="R51" s="333">
        <v>0</v>
      </c>
      <c r="S51" s="333">
        <v>0</v>
      </c>
      <c r="T51" s="333">
        <f t="shared" si="5"/>
        <v>0</v>
      </c>
    </row>
    <row r="52" spans="1:20" s="7" customFormat="1" ht="12.75">
      <c r="A52" s="2136"/>
      <c r="B52" s="332" t="s">
        <v>386</v>
      </c>
      <c r="C52" s="333">
        <v>0</v>
      </c>
      <c r="D52" s="333">
        <v>0</v>
      </c>
      <c r="E52" s="333">
        <v>0</v>
      </c>
      <c r="F52" s="333">
        <v>0</v>
      </c>
      <c r="G52" s="333">
        <v>0</v>
      </c>
      <c r="H52" s="333">
        <v>0</v>
      </c>
      <c r="I52" s="333">
        <v>0</v>
      </c>
      <c r="J52" s="333">
        <v>0</v>
      </c>
      <c r="K52" s="333">
        <v>0</v>
      </c>
      <c r="L52" s="333">
        <v>0</v>
      </c>
      <c r="M52" s="333">
        <v>0</v>
      </c>
      <c r="N52" s="333">
        <v>0</v>
      </c>
      <c r="O52" s="333">
        <v>0</v>
      </c>
      <c r="P52" s="333">
        <v>0</v>
      </c>
      <c r="Q52" s="333">
        <v>0</v>
      </c>
      <c r="R52" s="333">
        <v>0</v>
      </c>
      <c r="S52" s="333">
        <v>0</v>
      </c>
      <c r="T52" s="333">
        <f t="shared" si="5"/>
        <v>0</v>
      </c>
    </row>
    <row r="53" spans="1:20" s="7" customFormat="1" ht="12.75">
      <c r="A53" s="2136"/>
      <c r="B53" s="332" t="s">
        <v>1675</v>
      </c>
      <c r="C53" s="333">
        <v>114</v>
      </c>
      <c r="D53" s="333">
        <v>185</v>
      </c>
      <c r="E53" s="333">
        <v>311</v>
      </c>
      <c r="F53" s="333">
        <v>528</v>
      </c>
      <c r="G53" s="333">
        <v>669</v>
      </c>
      <c r="H53" s="333">
        <v>609</v>
      </c>
      <c r="I53" s="333">
        <v>583</v>
      </c>
      <c r="J53" s="333">
        <v>837</v>
      </c>
      <c r="K53" s="333">
        <v>650</v>
      </c>
      <c r="L53" s="333">
        <v>657</v>
      </c>
      <c r="M53" s="333">
        <v>553</v>
      </c>
      <c r="N53" s="333">
        <v>487</v>
      </c>
      <c r="O53" s="333">
        <v>435</v>
      </c>
      <c r="P53" s="333">
        <v>354</v>
      </c>
      <c r="Q53" s="333">
        <v>239</v>
      </c>
      <c r="R53" s="333">
        <v>172</v>
      </c>
      <c r="S53" s="333">
        <v>159</v>
      </c>
      <c r="T53" s="333">
        <f t="shared" si="5"/>
        <v>7542</v>
      </c>
    </row>
    <row r="54" spans="1:20" s="7" customFormat="1" ht="4.5" customHeight="1">
      <c r="A54" s="2136"/>
      <c r="B54" s="332"/>
      <c r="C54" s="1449"/>
      <c r="D54" s="1449"/>
      <c r="E54" s="1449"/>
      <c r="F54" s="1449"/>
      <c r="G54" s="1449"/>
      <c r="H54" s="1449"/>
      <c r="I54" s="1449"/>
      <c r="J54" s="1449"/>
      <c r="K54" s="1449"/>
      <c r="L54" s="1449"/>
      <c r="M54" s="1449"/>
      <c r="N54" s="1449"/>
      <c r="O54" s="1449"/>
      <c r="P54" s="1449"/>
      <c r="Q54" s="1449"/>
      <c r="R54" s="1449"/>
      <c r="S54" s="1449"/>
      <c r="T54" s="16"/>
    </row>
    <row r="55" spans="1:20" s="7" customFormat="1" ht="12.75">
      <c r="A55" s="2136"/>
      <c r="B55" s="331" t="s">
        <v>1676</v>
      </c>
      <c r="C55" s="335">
        <f t="shared" ref="C55:T55" si="6">SUM(C56:C61)</f>
        <v>8368</v>
      </c>
      <c r="D55" s="335">
        <f t="shared" si="6"/>
        <v>2269</v>
      </c>
      <c r="E55" s="335">
        <f t="shared" si="6"/>
        <v>1430</v>
      </c>
      <c r="F55" s="335">
        <f t="shared" si="6"/>
        <v>2698</v>
      </c>
      <c r="G55" s="335">
        <f t="shared" si="6"/>
        <v>3500</v>
      </c>
      <c r="H55" s="335">
        <f t="shared" si="6"/>
        <v>3421</v>
      </c>
      <c r="I55" s="335">
        <f t="shared" si="6"/>
        <v>3777</v>
      </c>
      <c r="J55" s="335">
        <f t="shared" si="6"/>
        <v>3946</v>
      </c>
      <c r="K55" s="335">
        <f t="shared" si="6"/>
        <v>4980</v>
      </c>
      <c r="L55" s="335">
        <f t="shared" si="6"/>
        <v>9631</v>
      </c>
      <c r="M55" s="335">
        <f t="shared" si="6"/>
        <v>11498</v>
      </c>
      <c r="N55" s="335">
        <f t="shared" si="6"/>
        <v>13647</v>
      </c>
      <c r="O55" s="335">
        <f t="shared" si="6"/>
        <v>15603</v>
      </c>
      <c r="P55" s="335">
        <f t="shared" si="6"/>
        <v>26982</v>
      </c>
      <c r="Q55" s="335">
        <f t="shared" si="6"/>
        <v>32226</v>
      </c>
      <c r="R55" s="335">
        <f t="shared" si="6"/>
        <v>46494</v>
      </c>
      <c r="S55" s="335">
        <f t="shared" si="6"/>
        <v>100055</v>
      </c>
      <c r="T55" s="335">
        <f t="shared" si="6"/>
        <v>290525</v>
      </c>
    </row>
    <row r="56" spans="1:20" s="7" customFormat="1" ht="12.75">
      <c r="A56" s="2136"/>
      <c r="B56" s="332" t="s">
        <v>1677</v>
      </c>
      <c r="C56" s="333">
        <v>5947</v>
      </c>
      <c r="D56" s="333">
        <v>1753</v>
      </c>
      <c r="E56" s="333">
        <v>1153</v>
      </c>
      <c r="F56" s="333">
        <v>1882</v>
      </c>
      <c r="G56" s="333">
        <v>2395</v>
      </c>
      <c r="H56" s="333">
        <v>1881</v>
      </c>
      <c r="I56" s="333">
        <v>2288</v>
      </c>
      <c r="J56" s="333">
        <v>2686</v>
      </c>
      <c r="K56" s="333">
        <v>2507</v>
      </c>
      <c r="L56" s="333">
        <v>3422</v>
      </c>
      <c r="M56" s="333">
        <v>3684</v>
      </c>
      <c r="N56" s="333">
        <v>4462</v>
      </c>
      <c r="O56" s="333">
        <v>5789</v>
      </c>
      <c r="P56" s="333">
        <v>7600</v>
      </c>
      <c r="Q56" s="333">
        <v>8354</v>
      </c>
      <c r="R56" s="333">
        <v>6814</v>
      </c>
      <c r="S56" s="333">
        <v>13864</v>
      </c>
      <c r="T56" s="333">
        <f t="shared" ref="T56:T61" si="7">SUM(C56:S56)</f>
        <v>76481</v>
      </c>
    </row>
    <row r="57" spans="1:20" s="7" customFormat="1" ht="12.75">
      <c r="A57" s="2136"/>
      <c r="B57" s="332" t="s">
        <v>1678</v>
      </c>
      <c r="C57" s="333">
        <v>1831</v>
      </c>
      <c r="D57" s="333">
        <v>114</v>
      </c>
      <c r="E57" s="333">
        <v>70</v>
      </c>
      <c r="F57" s="333">
        <v>100</v>
      </c>
      <c r="G57" s="333">
        <v>118</v>
      </c>
      <c r="H57" s="333">
        <v>124</v>
      </c>
      <c r="I57" s="333">
        <v>91</v>
      </c>
      <c r="J57" s="333">
        <v>183</v>
      </c>
      <c r="K57" s="333">
        <v>245</v>
      </c>
      <c r="L57" s="333">
        <v>316</v>
      </c>
      <c r="M57" s="333">
        <v>324</v>
      </c>
      <c r="N57" s="333">
        <v>512</v>
      </c>
      <c r="O57" s="333">
        <v>880</v>
      </c>
      <c r="P57" s="333">
        <v>1124</v>
      </c>
      <c r="Q57" s="333">
        <v>1297</v>
      </c>
      <c r="R57" s="333">
        <v>1198</v>
      </c>
      <c r="S57" s="333">
        <v>2616</v>
      </c>
      <c r="T57" s="333">
        <f t="shared" si="7"/>
        <v>11143</v>
      </c>
    </row>
    <row r="58" spans="1:20" s="7" customFormat="1" ht="12.75">
      <c r="A58" s="2136"/>
      <c r="B58" s="332" t="s">
        <v>1679</v>
      </c>
      <c r="C58" s="333">
        <v>0</v>
      </c>
      <c r="D58" s="333">
        <v>1</v>
      </c>
      <c r="E58" s="333">
        <v>0</v>
      </c>
      <c r="F58" s="333">
        <v>414</v>
      </c>
      <c r="G58" s="333">
        <v>670</v>
      </c>
      <c r="H58" s="333">
        <v>149</v>
      </c>
      <c r="I58" s="333">
        <v>1087</v>
      </c>
      <c r="J58" s="333">
        <v>829</v>
      </c>
      <c r="K58" s="333">
        <v>1489</v>
      </c>
      <c r="L58" s="333">
        <v>5564</v>
      </c>
      <c r="M58" s="333">
        <v>6499</v>
      </c>
      <c r="N58" s="333">
        <v>7774</v>
      </c>
      <c r="O58" s="333">
        <v>5368</v>
      </c>
      <c r="P58" s="333">
        <v>4142</v>
      </c>
      <c r="Q58" s="333">
        <v>1671</v>
      </c>
      <c r="R58" s="333">
        <v>608</v>
      </c>
      <c r="S58" s="333">
        <v>3021</v>
      </c>
      <c r="T58" s="333">
        <f t="shared" si="7"/>
        <v>39286</v>
      </c>
    </row>
    <row r="59" spans="1:20" s="7" customFormat="1" ht="12.75">
      <c r="A59" s="2136"/>
      <c r="B59" s="332" t="s">
        <v>1724</v>
      </c>
      <c r="C59" s="333">
        <v>9</v>
      </c>
      <c r="D59" s="333">
        <v>9</v>
      </c>
      <c r="E59" s="333">
        <v>3</v>
      </c>
      <c r="F59" s="333">
        <v>9</v>
      </c>
      <c r="G59" s="333">
        <v>13</v>
      </c>
      <c r="H59" s="333">
        <v>1014</v>
      </c>
      <c r="I59" s="333">
        <v>5</v>
      </c>
      <c r="J59" s="333">
        <v>8</v>
      </c>
      <c r="K59" s="333">
        <v>487</v>
      </c>
      <c r="L59" s="333">
        <v>9</v>
      </c>
      <c r="M59" s="333">
        <v>664</v>
      </c>
      <c r="N59" s="333">
        <v>658</v>
      </c>
      <c r="O59" s="333">
        <v>3076</v>
      </c>
      <c r="P59" s="333">
        <v>13700</v>
      </c>
      <c r="Q59" s="333">
        <v>20693</v>
      </c>
      <c r="R59" s="333">
        <v>37661</v>
      </c>
      <c r="S59" s="333">
        <v>80238</v>
      </c>
      <c r="T59" s="333">
        <f t="shared" si="7"/>
        <v>158256</v>
      </c>
    </row>
    <row r="60" spans="1:20" s="7" customFormat="1" ht="12.75">
      <c r="A60" s="2136"/>
      <c r="B60" s="332" t="s">
        <v>1681</v>
      </c>
      <c r="C60" s="333">
        <v>210</v>
      </c>
      <c r="D60" s="333">
        <v>79</v>
      </c>
      <c r="E60" s="333">
        <v>16</v>
      </c>
      <c r="F60" s="333">
        <v>37</v>
      </c>
      <c r="G60" s="333">
        <v>32</v>
      </c>
      <c r="H60" s="333">
        <v>51</v>
      </c>
      <c r="I60" s="333">
        <v>96</v>
      </c>
      <c r="J60" s="333">
        <v>5</v>
      </c>
      <c r="K60" s="333">
        <v>18</v>
      </c>
      <c r="L60" s="333">
        <v>71</v>
      </c>
      <c r="M60" s="333">
        <v>78</v>
      </c>
      <c r="N60" s="333">
        <v>43</v>
      </c>
      <c r="O60" s="333">
        <v>255</v>
      </c>
      <c r="P60" s="333">
        <v>158</v>
      </c>
      <c r="Q60" s="333">
        <v>54</v>
      </c>
      <c r="R60" s="333">
        <v>100</v>
      </c>
      <c r="S60" s="333">
        <v>155</v>
      </c>
      <c r="T60" s="333">
        <f t="shared" si="7"/>
        <v>1458</v>
      </c>
    </row>
    <row r="61" spans="1:20" s="7" customFormat="1" ht="12.75">
      <c r="A61" s="2136"/>
      <c r="B61" s="332" t="s">
        <v>1682</v>
      </c>
      <c r="C61" s="333">
        <v>371</v>
      </c>
      <c r="D61" s="333">
        <v>313</v>
      </c>
      <c r="E61" s="333">
        <v>188</v>
      </c>
      <c r="F61" s="333">
        <v>256</v>
      </c>
      <c r="G61" s="333">
        <v>272</v>
      </c>
      <c r="H61" s="333">
        <v>202</v>
      </c>
      <c r="I61" s="333">
        <v>210</v>
      </c>
      <c r="J61" s="333">
        <v>235</v>
      </c>
      <c r="K61" s="333">
        <v>234</v>
      </c>
      <c r="L61" s="333">
        <v>249</v>
      </c>
      <c r="M61" s="333">
        <v>249</v>
      </c>
      <c r="N61" s="333">
        <v>198</v>
      </c>
      <c r="O61" s="333">
        <v>235</v>
      </c>
      <c r="P61" s="333">
        <v>258</v>
      </c>
      <c r="Q61" s="333">
        <v>157</v>
      </c>
      <c r="R61" s="333">
        <v>113</v>
      </c>
      <c r="S61" s="333">
        <v>161</v>
      </c>
      <c r="T61" s="333">
        <f t="shared" si="7"/>
        <v>3901</v>
      </c>
    </row>
    <row r="62" spans="1:20" s="7" customFormat="1" ht="2.25" customHeight="1">
      <c r="A62" s="2136"/>
      <c r="B62" s="332"/>
      <c r="C62" s="334"/>
      <c r="D62" s="334"/>
      <c r="E62" s="334"/>
      <c r="F62" s="334"/>
      <c r="G62" s="334"/>
      <c r="H62" s="334"/>
      <c r="I62" s="334"/>
      <c r="J62" s="334"/>
      <c r="K62" s="334"/>
      <c r="L62" s="334"/>
      <c r="M62" s="334"/>
      <c r="N62" s="334"/>
      <c r="O62" s="334"/>
      <c r="P62" s="334"/>
      <c r="Q62" s="334"/>
      <c r="R62" s="334"/>
      <c r="S62" s="334"/>
      <c r="T62" s="334"/>
    </row>
    <row r="63" spans="1:20" s="7" customFormat="1" ht="12.75">
      <c r="A63" s="2136"/>
      <c r="B63" s="331" t="s">
        <v>1683</v>
      </c>
      <c r="C63" s="335">
        <f>SUM(C64:C71)</f>
        <v>2774</v>
      </c>
      <c r="D63" s="335">
        <f t="shared" ref="D63:T63" si="8">SUM(D64:D71)</f>
        <v>6945</v>
      </c>
      <c r="E63" s="335">
        <f>SUM(E64:E71)</f>
        <v>4062</v>
      </c>
      <c r="F63" s="335">
        <f t="shared" si="8"/>
        <v>2806</v>
      </c>
      <c r="G63" s="335">
        <f>SUM(G64:G71)</f>
        <v>1642</v>
      </c>
      <c r="H63" s="335">
        <f t="shared" si="8"/>
        <v>1776</v>
      </c>
      <c r="I63" s="335">
        <f t="shared" si="8"/>
        <v>2105</v>
      </c>
      <c r="J63" s="335">
        <f t="shared" si="8"/>
        <v>2443</v>
      </c>
      <c r="K63" s="335">
        <f t="shared" si="8"/>
        <v>2386</v>
      </c>
      <c r="L63" s="335">
        <f t="shared" si="8"/>
        <v>3325</v>
      </c>
      <c r="M63" s="335">
        <f t="shared" si="8"/>
        <v>4793</v>
      </c>
      <c r="N63" s="335">
        <f t="shared" si="8"/>
        <v>9488</v>
      </c>
      <c r="O63" s="335">
        <f t="shared" si="8"/>
        <v>14371</v>
      </c>
      <c r="P63" s="335">
        <f t="shared" si="8"/>
        <v>17083</v>
      </c>
      <c r="Q63" s="335">
        <f t="shared" si="8"/>
        <v>16036</v>
      </c>
      <c r="R63" s="335">
        <f t="shared" si="8"/>
        <v>15144</v>
      </c>
      <c r="S63" s="335">
        <f t="shared" si="8"/>
        <v>18514</v>
      </c>
      <c r="T63" s="335">
        <f t="shared" si="8"/>
        <v>125693</v>
      </c>
    </row>
    <row r="64" spans="1:20" s="7" customFormat="1" ht="12.75">
      <c r="A64" s="2136"/>
      <c r="B64" s="332" t="s">
        <v>1684</v>
      </c>
      <c r="C64" s="333">
        <v>221</v>
      </c>
      <c r="D64" s="333">
        <v>171</v>
      </c>
      <c r="E64" s="333">
        <v>108</v>
      </c>
      <c r="F64" s="333">
        <v>135</v>
      </c>
      <c r="G64" s="333">
        <v>96</v>
      </c>
      <c r="H64" s="333">
        <v>70</v>
      </c>
      <c r="I64" s="333">
        <v>85</v>
      </c>
      <c r="J64" s="333">
        <v>94</v>
      </c>
      <c r="K64" s="333">
        <v>82</v>
      </c>
      <c r="L64" s="333">
        <v>89</v>
      </c>
      <c r="M64" s="333">
        <v>104</v>
      </c>
      <c r="N64" s="333">
        <v>127</v>
      </c>
      <c r="O64" s="333">
        <v>119</v>
      </c>
      <c r="P64" s="333">
        <v>155</v>
      </c>
      <c r="Q64" s="333">
        <v>125</v>
      </c>
      <c r="R64" s="333">
        <v>119</v>
      </c>
      <c r="S64" s="333">
        <v>129</v>
      </c>
      <c r="T64" s="333">
        <f>SUM(C64:S64)</f>
        <v>2029</v>
      </c>
    </row>
    <row r="65" spans="1:23" s="7" customFormat="1" ht="12.75">
      <c r="A65" s="2136"/>
      <c r="B65" s="332" t="s">
        <v>1685</v>
      </c>
      <c r="C65" s="333">
        <v>642</v>
      </c>
      <c r="D65" s="333">
        <v>4318</v>
      </c>
      <c r="E65" s="333">
        <v>3089</v>
      </c>
      <c r="F65" s="333">
        <v>2137</v>
      </c>
      <c r="G65" s="333">
        <v>808</v>
      </c>
      <c r="H65" s="333">
        <v>952</v>
      </c>
      <c r="I65" s="333">
        <v>1162</v>
      </c>
      <c r="J65" s="333">
        <v>1351</v>
      </c>
      <c r="K65" s="333">
        <v>1472</v>
      </c>
      <c r="L65" s="333">
        <v>1793</v>
      </c>
      <c r="M65" s="333">
        <v>2989</v>
      </c>
      <c r="N65" s="333">
        <v>6897</v>
      </c>
      <c r="O65" s="333">
        <v>11182</v>
      </c>
      <c r="P65" s="333">
        <v>13595</v>
      </c>
      <c r="Q65" s="333">
        <v>12078</v>
      </c>
      <c r="R65" s="333">
        <v>10905</v>
      </c>
      <c r="S65" s="333">
        <v>12190</v>
      </c>
      <c r="T65" s="333">
        <f t="shared" ref="T65:T71" si="9">SUM(C65:S65)</f>
        <v>87560</v>
      </c>
    </row>
    <row r="66" spans="1:23" s="7" customFormat="1" ht="12.75">
      <c r="A66" s="2136"/>
      <c r="B66" s="332" t="s">
        <v>1686</v>
      </c>
      <c r="C66" s="333">
        <v>0</v>
      </c>
      <c r="D66" s="333">
        <v>4</v>
      </c>
      <c r="E66" s="333">
        <v>0</v>
      </c>
      <c r="F66" s="333">
        <v>0</v>
      </c>
      <c r="G66" s="333">
        <v>4</v>
      </c>
      <c r="H66" s="333">
        <v>0</v>
      </c>
      <c r="I66" s="333">
        <v>0</v>
      </c>
      <c r="J66" s="333">
        <v>0</v>
      </c>
      <c r="K66" s="333">
        <v>0</v>
      </c>
      <c r="L66" s="333">
        <v>0</v>
      </c>
      <c r="M66" s="333">
        <v>4</v>
      </c>
      <c r="N66" s="333">
        <v>9</v>
      </c>
      <c r="O66" s="333">
        <v>0</v>
      </c>
      <c r="P66" s="333">
        <v>4</v>
      </c>
      <c r="Q66" s="333">
        <v>4</v>
      </c>
      <c r="R66" s="333">
        <v>17</v>
      </c>
      <c r="S66" s="333">
        <v>35</v>
      </c>
      <c r="T66" s="333">
        <f t="shared" si="9"/>
        <v>81</v>
      </c>
    </row>
    <row r="67" spans="1:23" s="7" customFormat="1" ht="12.75">
      <c r="A67" s="2136"/>
      <c r="B67" s="332" t="s">
        <v>1687</v>
      </c>
      <c r="C67" s="333">
        <v>204</v>
      </c>
      <c r="D67" s="333">
        <v>0</v>
      </c>
      <c r="E67" s="333">
        <v>0</v>
      </c>
      <c r="F67" s="333">
        <v>0</v>
      </c>
      <c r="G67" s="333">
        <v>0</v>
      </c>
      <c r="H67" s="333">
        <v>1</v>
      </c>
      <c r="I67" s="333">
        <v>0</v>
      </c>
      <c r="J67" s="333">
        <v>0</v>
      </c>
      <c r="K67" s="333">
        <v>1</v>
      </c>
      <c r="L67" s="333">
        <v>0</v>
      </c>
      <c r="M67" s="333">
        <v>0</v>
      </c>
      <c r="N67" s="333">
        <v>0</v>
      </c>
      <c r="O67" s="333">
        <v>0</v>
      </c>
      <c r="P67" s="333">
        <v>0</v>
      </c>
      <c r="Q67" s="333">
        <v>0</v>
      </c>
      <c r="R67" s="333">
        <v>0</v>
      </c>
      <c r="S67" s="333">
        <v>0</v>
      </c>
      <c r="T67" s="333">
        <f t="shared" si="9"/>
        <v>206</v>
      </c>
    </row>
    <row r="68" spans="1:23" s="7" customFormat="1" ht="12.75">
      <c r="A68" s="2136"/>
      <c r="B68" s="332" t="s">
        <v>1725</v>
      </c>
      <c r="C68" s="333">
        <v>0</v>
      </c>
      <c r="D68" s="333">
        <v>0</v>
      </c>
      <c r="E68" s="333">
        <v>0</v>
      </c>
      <c r="F68" s="333">
        <v>0</v>
      </c>
      <c r="G68" s="333">
        <v>0</v>
      </c>
      <c r="H68" s="333">
        <v>0</v>
      </c>
      <c r="I68" s="333">
        <v>0</v>
      </c>
      <c r="J68" s="333">
        <v>0</v>
      </c>
      <c r="K68" s="333">
        <v>0</v>
      </c>
      <c r="L68" s="333">
        <v>0</v>
      </c>
      <c r="M68" s="333">
        <v>0</v>
      </c>
      <c r="N68" s="333">
        <v>0</v>
      </c>
      <c r="O68" s="333">
        <v>0</v>
      </c>
      <c r="P68" s="333">
        <v>0</v>
      </c>
      <c r="Q68" s="333">
        <v>0</v>
      </c>
      <c r="R68" s="333">
        <v>0</v>
      </c>
      <c r="S68" s="333">
        <v>0</v>
      </c>
      <c r="T68" s="333">
        <f t="shared" si="9"/>
        <v>0</v>
      </c>
    </row>
    <row r="69" spans="1:23" s="7" customFormat="1" ht="12.75">
      <c r="A69" s="2136"/>
      <c r="B69" s="332" t="s">
        <v>1689</v>
      </c>
      <c r="C69" s="333">
        <v>1536</v>
      </c>
      <c r="D69" s="333">
        <v>2331</v>
      </c>
      <c r="E69" s="333">
        <v>734</v>
      </c>
      <c r="F69" s="333">
        <v>300</v>
      </c>
      <c r="G69" s="333">
        <v>363</v>
      </c>
      <c r="H69" s="333">
        <v>360</v>
      </c>
      <c r="I69" s="333">
        <v>354</v>
      </c>
      <c r="J69" s="333">
        <v>434</v>
      </c>
      <c r="K69" s="333">
        <v>483</v>
      </c>
      <c r="L69" s="333">
        <v>588</v>
      </c>
      <c r="M69" s="333">
        <v>741</v>
      </c>
      <c r="N69" s="333">
        <v>799</v>
      </c>
      <c r="O69" s="333">
        <v>1014</v>
      </c>
      <c r="P69" s="333">
        <v>1389</v>
      </c>
      <c r="Q69" s="333">
        <v>1189</v>
      </c>
      <c r="R69" s="333">
        <v>1156</v>
      </c>
      <c r="S69" s="333">
        <v>1205</v>
      </c>
      <c r="T69" s="333">
        <f t="shared" si="9"/>
        <v>14976</v>
      </c>
    </row>
    <row r="70" spans="1:23" s="7" customFormat="1" ht="12.75">
      <c r="A70" s="2136"/>
      <c r="B70" s="332" t="s">
        <v>1690</v>
      </c>
      <c r="C70" s="333">
        <v>27</v>
      </c>
      <c r="D70" s="333">
        <v>76</v>
      </c>
      <c r="E70" s="333">
        <v>110</v>
      </c>
      <c r="F70" s="333">
        <v>189</v>
      </c>
      <c r="G70" s="333">
        <v>308</v>
      </c>
      <c r="H70" s="333">
        <v>348</v>
      </c>
      <c r="I70" s="333">
        <v>464</v>
      </c>
      <c r="J70" s="333">
        <v>504</v>
      </c>
      <c r="K70" s="333">
        <v>294</v>
      </c>
      <c r="L70" s="333">
        <v>736</v>
      </c>
      <c r="M70" s="333">
        <v>826</v>
      </c>
      <c r="N70" s="333">
        <v>1482</v>
      </c>
      <c r="O70" s="333">
        <v>1774</v>
      </c>
      <c r="P70" s="333">
        <v>1625</v>
      </c>
      <c r="Q70" s="333">
        <v>2344</v>
      </c>
      <c r="R70" s="333">
        <v>2617</v>
      </c>
      <c r="S70" s="333">
        <v>4312</v>
      </c>
      <c r="T70" s="333">
        <f t="shared" si="9"/>
        <v>18036</v>
      </c>
    </row>
    <row r="71" spans="1:23" s="7" customFormat="1" ht="12.75">
      <c r="A71" s="2136"/>
      <c r="B71" s="332" t="s">
        <v>1691</v>
      </c>
      <c r="C71" s="333">
        <v>144</v>
      </c>
      <c r="D71" s="333">
        <v>45</v>
      </c>
      <c r="E71" s="333">
        <v>21</v>
      </c>
      <c r="F71" s="333">
        <v>45</v>
      </c>
      <c r="G71" s="333">
        <v>63</v>
      </c>
      <c r="H71" s="333">
        <v>45</v>
      </c>
      <c r="I71" s="333">
        <v>40</v>
      </c>
      <c r="J71" s="333">
        <v>60</v>
      </c>
      <c r="K71" s="333">
        <v>54</v>
      </c>
      <c r="L71" s="333">
        <v>119</v>
      </c>
      <c r="M71" s="333">
        <v>129</v>
      </c>
      <c r="N71" s="333">
        <v>174</v>
      </c>
      <c r="O71" s="333">
        <v>282</v>
      </c>
      <c r="P71" s="333">
        <v>315</v>
      </c>
      <c r="Q71" s="333">
        <v>296</v>
      </c>
      <c r="R71" s="333">
        <v>330</v>
      </c>
      <c r="S71" s="333">
        <v>643</v>
      </c>
      <c r="T71" s="333">
        <f t="shared" si="9"/>
        <v>2805</v>
      </c>
    </row>
    <row r="72" spans="1:23" s="91" customFormat="1" ht="6" customHeight="1">
      <c r="A72" s="298"/>
      <c r="B72" s="1451"/>
      <c r="C72" s="1547"/>
      <c r="D72" s="1547"/>
      <c r="E72" s="1547"/>
      <c r="F72" s="1547"/>
      <c r="G72" s="1547"/>
      <c r="H72" s="1547"/>
      <c r="I72" s="1547"/>
      <c r="J72" s="1547"/>
      <c r="K72" s="1547"/>
      <c r="L72" s="1547"/>
      <c r="M72" s="1547"/>
      <c r="N72" s="1547"/>
      <c r="O72" s="1547"/>
      <c r="P72" s="1547"/>
      <c r="Q72" s="1547"/>
      <c r="R72" s="1547"/>
      <c r="S72" s="1547"/>
      <c r="T72" s="1547"/>
    </row>
    <row r="73" spans="1:23" s="7" customFormat="1" ht="12.75">
      <c r="A73" s="83"/>
      <c r="B73" s="338" t="s">
        <v>547</v>
      </c>
      <c r="C73" s="339">
        <f t="shared" ref="C73:T73" si="10">+C63+C55+C38+C18+C13+C8</f>
        <v>1418959</v>
      </c>
      <c r="D73" s="339">
        <f t="shared" si="10"/>
        <v>748023</v>
      </c>
      <c r="E73" s="339">
        <f t="shared" si="10"/>
        <v>537705</v>
      </c>
      <c r="F73" s="339">
        <f t="shared" si="10"/>
        <v>588587</v>
      </c>
      <c r="G73" s="339">
        <f t="shared" si="10"/>
        <v>592170</v>
      </c>
      <c r="H73" s="339">
        <f t="shared" si="10"/>
        <v>534251</v>
      </c>
      <c r="I73" s="339">
        <f t="shared" si="10"/>
        <v>534848</v>
      </c>
      <c r="J73" s="339">
        <f t="shared" si="10"/>
        <v>592664</v>
      </c>
      <c r="K73" s="339">
        <f t="shared" si="10"/>
        <v>620895</v>
      </c>
      <c r="L73" s="339">
        <f t="shared" si="10"/>
        <v>731116</v>
      </c>
      <c r="M73" s="339">
        <f t="shared" si="10"/>
        <v>739507</v>
      </c>
      <c r="N73" s="339">
        <f t="shared" si="10"/>
        <v>733762</v>
      </c>
      <c r="O73" s="339">
        <f t="shared" si="10"/>
        <v>772688</v>
      </c>
      <c r="P73" s="339">
        <f t="shared" si="10"/>
        <v>804229</v>
      </c>
      <c r="Q73" s="339">
        <f t="shared" si="10"/>
        <v>687052</v>
      </c>
      <c r="R73" s="339">
        <f t="shared" si="10"/>
        <v>584021</v>
      </c>
      <c r="S73" s="339">
        <f t="shared" si="10"/>
        <v>801840</v>
      </c>
      <c r="T73" s="339">
        <f t="shared" si="10"/>
        <v>12022317</v>
      </c>
    </row>
    <row r="74" spans="1:23" s="1188" customFormat="1">
      <c r="C74" s="1562"/>
      <c r="D74" s="1562"/>
      <c r="E74" s="1562"/>
      <c r="F74" s="1562"/>
      <c r="G74" s="1562"/>
      <c r="H74" s="1562"/>
      <c r="I74" s="1562"/>
      <c r="J74" s="1562"/>
      <c r="K74" s="1562"/>
      <c r="L74" s="1562"/>
      <c r="M74" s="1562"/>
      <c r="N74" s="1562"/>
      <c r="O74" s="1562"/>
      <c r="P74" s="1562"/>
      <c r="Q74" s="1562"/>
      <c r="R74" s="1562"/>
      <c r="S74" s="1562"/>
      <c r="T74" s="1562"/>
    </row>
    <row r="75" spans="1:23" s="1188" customFormat="1">
      <c r="A75" s="105" t="s">
        <v>880</v>
      </c>
    </row>
    <row r="76" spans="1:23" s="1188" customFormat="1">
      <c r="A76" s="248" t="s">
        <v>2439</v>
      </c>
      <c r="V76" s="1562"/>
      <c r="W76" s="1563"/>
    </row>
    <row r="77" spans="1:23" s="1188" customFormat="1">
      <c r="A77" s="2144" t="s">
        <v>2275</v>
      </c>
      <c r="B77" s="2144"/>
      <c r="C77" s="2144"/>
      <c r="D77" s="2144"/>
      <c r="E77" s="2144"/>
      <c r="F77" s="2144"/>
      <c r="G77" s="2144"/>
      <c r="H77" s="2144"/>
      <c r="I77" s="2144"/>
      <c r="J77" s="2144"/>
      <c r="K77" s="2144"/>
      <c r="L77" s="2144"/>
      <c r="M77" s="2144"/>
      <c r="N77" s="2144"/>
      <c r="O77" s="2144"/>
      <c r="P77" s="2144"/>
      <c r="Q77" s="2144"/>
      <c r="R77" s="2144"/>
      <c r="S77" s="2144"/>
      <c r="T77" s="2144"/>
    </row>
    <row r="78" spans="1:23" s="1188" customFormat="1">
      <c r="A78" s="2100" t="s">
        <v>2597</v>
      </c>
      <c r="B78" s="2100"/>
      <c r="C78" s="2100"/>
      <c r="D78" s="2100"/>
      <c r="E78" s="2100"/>
      <c r="F78" s="2100"/>
      <c r="G78" s="2100"/>
      <c r="H78" s="2100"/>
      <c r="I78" s="2100"/>
      <c r="J78" s="2100"/>
      <c r="K78" s="2100"/>
      <c r="L78" s="2100"/>
      <c r="M78" s="2100"/>
      <c r="N78" s="2100"/>
      <c r="O78" s="2100"/>
      <c r="P78" s="2100"/>
      <c r="Q78" s="2100"/>
      <c r="R78" s="2100"/>
      <c r="S78" s="2100"/>
      <c r="T78" s="2100"/>
    </row>
    <row r="79" spans="1:23" s="1188" customFormat="1">
      <c r="A79" s="2100" t="s">
        <v>1726</v>
      </c>
      <c r="B79" s="2100"/>
      <c r="C79" s="2100"/>
      <c r="D79" s="2100"/>
      <c r="E79" s="2100"/>
      <c r="F79" s="2100"/>
      <c r="G79" s="2100"/>
      <c r="H79" s="2100"/>
      <c r="I79" s="2100"/>
      <c r="J79" s="2100"/>
      <c r="K79" s="2100"/>
      <c r="L79" s="2100"/>
      <c r="M79" s="2100"/>
      <c r="N79" s="2100"/>
      <c r="O79" s="2100"/>
      <c r="P79" s="2100"/>
      <c r="Q79" s="2100"/>
      <c r="R79" s="2100"/>
      <c r="S79" s="2100"/>
      <c r="T79" s="2100"/>
    </row>
    <row r="80" spans="1:23" s="1188" customFormat="1">
      <c r="A80" s="2100" t="s">
        <v>2595</v>
      </c>
      <c r="B80" s="2100"/>
      <c r="C80" s="2100"/>
      <c r="D80" s="2100"/>
      <c r="E80" s="2100"/>
      <c r="F80" s="2100"/>
      <c r="G80" s="2100"/>
      <c r="H80" s="2100"/>
      <c r="I80" s="2100"/>
      <c r="J80" s="2100"/>
      <c r="K80" s="2100"/>
      <c r="L80" s="2100"/>
      <c r="M80" s="2100"/>
      <c r="N80" s="2100"/>
      <c r="O80" s="2100"/>
      <c r="P80" s="2100"/>
      <c r="Q80" s="2100"/>
      <c r="R80" s="2100"/>
      <c r="S80" s="2100"/>
      <c r="T80" s="2100"/>
    </row>
    <row r="81" spans="1:20">
      <c r="A81" s="2122" t="s">
        <v>1703</v>
      </c>
      <c r="B81" s="2122"/>
      <c r="C81" s="2122"/>
      <c r="D81" s="2122"/>
      <c r="E81" s="2122"/>
      <c r="F81" s="2122"/>
      <c r="G81" s="2122"/>
      <c r="H81" s="2122"/>
      <c r="I81" s="2122"/>
      <c r="J81" s="2122"/>
      <c r="K81" s="2122"/>
      <c r="L81" s="2122"/>
      <c r="M81" s="2122"/>
      <c r="N81" s="2122"/>
      <c r="O81" s="2122"/>
      <c r="P81" s="2122"/>
      <c r="Q81" s="2122"/>
      <c r="R81" s="2122"/>
      <c r="S81" s="2122"/>
      <c r="T81" s="2122"/>
    </row>
    <row r="82" spans="1:20" ht="8.25" customHeight="1" thickBot="1">
      <c r="A82" s="1188"/>
      <c r="B82" s="1188"/>
      <c r="C82" s="1188"/>
      <c r="D82" s="1188"/>
      <c r="E82" s="1188"/>
      <c r="F82" s="1188"/>
      <c r="G82" s="1188"/>
      <c r="H82" s="1188"/>
      <c r="I82" s="1188"/>
      <c r="J82" s="1188"/>
      <c r="K82" s="1188"/>
      <c r="L82" s="1188"/>
      <c r="M82" s="1188"/>
      <c r="N82" s="1188"/>
      <c r="O82" s="1188"/>
      <c r="P82" s="1188"/>
      <c r="Q82" s="1188"/>
      <c r="R82" s="1188"/>
      <c r="S82" s="1188"/>
      <c r="T82" s="1188"/>
    </row>
    <row r="83" spans="1:20">
      <c r="A83" s="2138" t="s">
        <v>1718</v>
      </c>
      <c r="B83" s="2138" t="s">
        <v>1719</v>
      </c>
      <c r="C83" s="2141" t="s">
        <v>1720</v>
      </c>
      <c r="D83" s="2141"/>
      <c r="E83" s="2141"/>
      <c r="F83" s="2141"/>
      <c r="G83" s="2141"/>
      <c r="H83" s="2141"/>
      <c r="I83" s="2141"/>
      <c r="J83" s="2141"/>
      <c r="K83" s="2141"/>
      <c r="L83" s="2141"/>
      <c r="M83" s="2141"/>
      <c r="N83" s="2141"/>
      <c r="O83" s="2141"/>
      <c r="P83" s="2141"/>
      <c r="Q83" s="2141"/>
      <c r="R83" s="2141"/>
      <c r="S83" s="2141"/>
      <c r="T83" s="2142" t="s">
        <v>569</v>
      </c>
    </row>
    <row r="84" spans="1:20">
      <c r="A84" s="2139"/>
      <c r="B84" s="2140"/>
      <c r="C84" s="1566" t="s">
        <v>1721</v>
      </c>
      <c r="D84" s="1566" t="s">
        <v>1722</v>
      </c>
      <c r="E84" s="1566" t="s">
        <v>1433</v>
      </c>
      <c r="F84" s="1566" t="s">
        <v>1434</v>
      </c>
      <c r="G84" s="1566" t="s">
        <v>820</v>
      </c>
      <c r="H84" s="1566" t="s">
        <v>821</v>
      </c>
      <c r="I84" s="1566" t="s">
        <v>822</v>
      </c>
      <c r="J84" s="1566" t="s">
        <v>823</v>
      </c>
      <c r="K84" s="1566" t="s">
        <v>824</v>
      </c>
      <c r="L84" s="1566" t="s">
        <v>825</v>
      </c>
      <c r="M84" s="1566" t="s">
        <v>826</v>
      </c>
      <c r="N84" s="1566" t="s">
        <v>827</v>
      </c>
      <c r="O84" s="1566" t="s">
        <v>828</v>
      </c>
      <c r="P84" s="1566" t="s">
        <v>829</v>
      </c>
      <c r="Q84" s="1566" t="s">
        <v>830</v>
      </c>
      <c r="R84" s="1566" t="s">
        <v>831</v>
      </c>
      <c r="S84" s="1566" t="s">
        <v>1723</v>
      </c>
      <c r="T84" s="2143"/>
    </row>
    <row r="85" spans="1:20">
      <c r="A85" s="2129" t="s">
        <v>549</v>
      </c>
      <c r="B85" s="331" t="s">
        <v>1636</v>
      </c>
      <c r="C85" s="335">
        <f>SUM(C86:C88)</f>
        <v>8899281</v>
      </c>
      <c r="D85" s="335">
        <f>SUM(D86:D88)</f>
        <v>4436719</v>
      </c>
      <c r="E85" s="335">
        <f>SUM(E86:E88)</f>
        <v>2744936</v>
      </c>
      <c r="F85" s="335">
        <f>SUM(F86:F88)</f>
        <v>2370215</v>
      </c>
      <c r="G85" s="335">
        <f>SUM(G86:G88)</f>
        <v>2407702</v>
      </c>
      <c r="H85" s="335">
        <f t="shared" ref="H85:T85" si="11">SUM(H86:H88)</f>
        <v>2334937</v>
      </c>
      <c r="I85" s="335">
        <f t="shared" si="11"/>
        <v>2176456</v>
      </c>
      <c r="J85" s="335">
        <f t="shared" si="11"/>
        <v>2210783</v>
      </c>
      <c r="K85" s="335">
        <f t="shared" si="11"/>
        <v>2149565</v>
      </c>
      <c r="L85" s="335">
        <f t="shared" si="11"/>
        <v>2328586</v>
      </c>
      <c r="M85" s="335">
        <f t="shared" si="11"/>
        <v>2209717</v>
      </c>
      <c r="N85" s="335">
        <f t="shared" si="11"/>
        <v>2031787</v>
      </c>
      <c r="O85" s="335">
        <f t="shared" si="11"/>
        <v>2017242</v>
      </c>
      <c r="P85" s="335">
        <f t="shared" si="11"/>
        <v>2006354</v>
      </c>
      <c r="Q85" s="335">
        <f t="shared" si="11"/>
        <v>1614845</v>
      </c>
      <c r="R85" s="335">
        <f t="shared" si="11"/>
        <v>1313469</v>
      </c>
      <c r="S85" s="335">
        <f t="shared" si="11"/>
        <v>1691998.0100000016</v>
      </c>
      <c r="T85" s="335">
        <f t="shared" si="11"/>
        <v>44944592.009999998</v>
      </c>
    </row>
    <row r="86" spans="1:20">
      <c r="A86" s="2130"/>
      <c r="B86" s="371" t="s">
        <v>1715</v>
      </c>
      <c r="C86" s="333">
        <v>8784468</v>
      </c>
      <c r="D86" s="333">
        <v>4410012</v>
      </c>
      <c r="E86" s="333">
        <v>2729116</v>
      </c>
      <c r="F86" s="333">
        <v>2354078</v>
      </c>
      <c r="G86" s="333">
        <v>2389938</v>
      </c>
      <c r="H86" s="333">
        <v>2317956</v>
      </c>
      <c r="I86" s="333">
        <v>2157367</v>
      </c>
      <c r="J86" s="333">
        <v>2191475</v>
      </c>
      <c r="K86" s="333">
        <v>2126033</v>
      </c>
      <c r="L86" s="333">
        <v>2301352</v>
      </c>
      <c r="M86" s="333">
        <v>2173120</v>
      </c>
      <c r="N86" s="333">
        <v>1989661</v>
      </c>
      <c r="O86" s="333">
        <v>1958297</v>
      </c>
      <c r="P86" s="333">
        <v>1931194</v>
      </c>
      <c r="Q86" s="333">
        <v>1534491</v>
      </c>
      <c r="R86" s="333">
        <v>1230515</v>
      </c>
      <c r="S86" s="333">
        <v>1483232.1000000015</v>
      </c>
      <c r="T86" s="333">
        <f>SUM(C86:S86)</f>
        <v>44062305.100000001</v>
      </c>
    </row>
    <row r="87" spans="1:20">
      <c r="A87" s="2130"/>
      <c r="B87" s="332" t="s">
        <v>1638</v>
      </c>
      <c r="C87" s="333">
        <v>7599</v>
      </c>
      <c r="D87" s="333">
        <v>6995</v>
      </c>
      <c r="E87" s="333">
        <v>5658</v>
      </c>
      <c r="F87" s="333">
        <v>5017</v>
      </c>
      <c r="G87" s="333">
        <v>4193</v>
      </c>
      <c r="H87" s="333">
        <v>3772</v>
      </c>
      <c r="I87" s="333">
        <v>4670</v>
      </c>
      <c r="J87" s="333">
        <v>4999</v>
      </c>
      <c r="K87" s="333">
        <v>5658</v>
      </c>
      <c r="L87" s="333">
        <v>5512</v>
      </c>
      <c r="M87" s="333">
        <v>6849</v>
      </c>
      <c r="N87" s="333">
        <v>6849</v>
      </c>
      <c r="O87" s="333">
        <v>8369</v>
      </c>
      <c r="P87" s="333">
        <v>10511</v>
      </c>
      <c r="Q87" s="333">
        <v>9595</v>
      </c>
      <c r="R87" s="333">
        <v>12635</v>
      </c>
      <c r="S87" s="333">
        <v>54039.75</v>
      </c>
      <c r="T87" s="333">
        <f>SUM(C87:S87)</f>
        <v>162920.75</v>
      </c>
    </row>
    <row r="88" spans="1:20">
      <c r="A88" s="2130"/>
      <c r="B88" s="332" t="s">
        <v>1639</v>
      </c>
      <c r="C88" s="333">
        <v>107214</v>
      </c>
      <c r="D88" s="333">
        <v>19712</v>
      </c>
      <c r="E88" s="333">
        <v>10162</v>
      </c>
      <c r="F88" s="333">
        <v>11120</v>
      </c>
      <c r="G88" s="333">
        <v>13571</v>
      </c>
      <c r="H88" s="333">
        <v>13209</v>
      </c>
      <c r="I88" s="333">
        <v>14419</v>
      </c>
      <c r="J88" s="333">
        <v>14309</v>
      </c>
      <c r="K88" s="333">
        <v>17874</v>
      </c>
      <c r="L88" s="333">
        <v>21722</v>
      </c>
      <c r="M88" s="333">
        <v>29748</v>
      </c>
      <c r="N88" s="333">
        <v>35277</v>
      </c>
      <c r="O88" s="333">
        <v>50576</v>
      </c>
      <c r="P88" s="333">
        <v>64649</v>
      </c>
      <c r="Q88" s="333">
        <v>70759</v>
      </c>
      <c r="R88" s="333">
        <v>70319</v>
      </c>
      <c r="S88" s="333">
        <v>154726.16000000003</v>
      </c>
      <c r="T88" s="333">
        <f>SUM(C88:S88)</f>
        <v>719366.16</v>
      </c>
    </row>
    <row r="89" spans="1:20" ht="5.25" customHeight="1">
      <c r="A89" s="2130"/>
      <c r="B89" s="369"/>
      <c r="C89" s="334"/>
      <c r="D89" s="334"/>
      <c r="E89" s="16"/>
      <c r="F89" s="16"/>
      <c r="G89" s="16"/>
      <c r="H89" s="16"/>
      <c r="I89" s="16"/>
      <c r="J89" s="16"/>
      <c r="K89" s="16"/>
      <c r="L89" s="16"/>
      <c r="M89" s="16"/>
      <c r="N89" s="16"/>
      <c r="O89" s="16"/>
      <c r="P89" s="16"/>
      <c r="Q89" s="16"/>
      <c r="R89" s="16"/>
      <c r="S89" s="16"/>
      <c r="T89" s="16"/>
    </row>
    <row r="90" spans="1:20">
      <c r="A90" s="2130"/>
      <c r="B90" s="331" t="s">
        <v>1640</v>
      </c>
      <c r="C90" s="335">
        <f>SUM(C91:C93)</f>
        <v>2831166</v>
      </c>
      <c r="D90" s="335">
        <f>SUM(D91:D93)</f>
        <v>1510383</v>
      </c>
      <c r="E90" s="335">
        <f>SUM(E91:E93)</f>
        <v>1362259</v>
      </c>
      <c r="F90" s="335">
        <f>SUM(F91:F93)</f>
        <v>1688840</v>
      </c>
      <c r="G90" s="335">
        <f>SUM(G91:G93)</f>
        <v>1611632</v>
      </c>
      <c r="H90" s="335">
        <f t="shared" ref="H90:T90" si="12">SUM(H91:H93)</f>
        <v>1306242</v>
      </c>
      <c r="I90" s="335">
        <f t="shared" si="12"/>
        <v>1345171</v>
      </c>
      <c r="J90" s="335">
        <f t="shared" si="12"/>
        <v>1571384</v>
      </c>
      <c r="K90" s="335">
        <f t="shared" si="12"/>
        <v>1735606</v>
      </c>
      <c r="L90" s="335">
        <f t="shared" si="12"/>
        <v>2100215</v>
      </c>
      <c r="M90" s="335">
        <f t="shared" si="12"/>
        <v>2203661</v>
      </c>
      <c r="N90" s="335">
        <f t="shared" si="12"/>
        <v>2251558</v>
      </c>
      <c r="O90" s="335">
        <f t="shared" si="12"/>
        <v>2443641</v>
      </c>
      <c r="P90" s="335">
        <f t="shared" si="12"/>
        <v>2549790</v>
      </c>
      <c r="Q90" s="335">
        <f t="shared" si="12"/>
        <v>2171696</v>
      </c>
      <c r="R90" s="335">
        <f t="shared" si="12"/>
        <v>1775070</v>
      </c>
      <c r="S90" s="335">
        <f t="shared" si="12"/>
        <v>2252146.2500000019</v>
      </c>
      <c r="T90" s="335">
        <f t="shared" si="12"/>
        <v>32710460.25</v>
      </c>
    </row>
    <row r="91" spans="1:20">
      <c r="A91" s="2130"/>
      <c r="B91" s="332" t="s">
        <v>1704</v>
      </c>
      <c r="C91" s="333">
        <v>909953</v>
      </c>
      <c r="D91" s="333">
        <v>566940</v>
      </c>
      <c r="E91" s="333">
        <v>468044</v>
      </c>
      <c r="F91" s="333">
        <v>582266</v>
      </c>
      <c r="G91" s="333">
        <v>562566</v>
      </c>
      <c r="H91" s="333">
        <v>464533</v>
      </c>
      <c r="I91" s="333">
        <v>489678</v>
      </c>
      <c r="J91" s="333">
        <v>589638</v>
      </c>
      <c r="K91" s="333">
        <v>688064</v>
      </c>
      <c r="L91" s="333">
        <v>863857</v>
      </c>
      <c r="M91" s="333">
        <v>956463</v>
      </c>
      <c r="N91" s="333">
        <v>994488</v>
      </c>
      <c r="O91" s="333">
        <v>1094048</v>
      </c>
      <c r="P91" s="333">
        <v>1161680</v>
      </c>
      <c r="Q91" s="333">
        <v>1005112</v>
      </c>
      <c r="R91" s="333">
        <v>849117</v>
      </c>
      <c r="S91" s="333">
        <v>1161698.2400000002</v>
      </c>
      <c r="T91" s="333">
        <f>SUM(C91:S91)</f>
        <v>13408145.24</v>
      </c>
    </row>
    <row r="92" spans="1:20">
      <c r="A92" s="2130"/>
      <c r="B92" s="332" t="s">
        <v>1642</v>
      </c>
      <c r="C92" s="333">
        <v>1913287</v>
      </c>
      <c r="D92" s="333">
        <v>931933</v>
      </c>
      <c r="E92" s="333">
        <v>876865</v>
      </c>
      <c r="F92" s="333">
        <v>1071893</v>
      </c>
      <c r="G92" s="333">
        <v>1010498</v>
      </c>
      <c r="H92" s="333">
        <v>804810</v>
      </c>
      <c r="I92" s="333">
        <v>812431</v>
      </c>
      <c r="J92" s="333">
        <v>932863</v>
      </c>
      <c r="K92" s="333">
        <v>993578</v>
      </c>
      <c r="L92" s="333">
        <v>1166674</v>
      </c>
      <c r="M92" s="333">
        <v>1167105</v>
      </c>
      <c r="N92" s="333">
        <v>1155266</v>
      </c>
      <c r="O92" s="333">
        <v>1217773</v>
      </c>
      <c r="P92" s="333">
        <v>1242903</v>
      </c>
      <c r="Q92" s="333">
        <v>1030933</v>
      </c>
      <c r="R92" s="333">
        <v>828851</v>
      </c>
      <c r="S92" s="333">
        <v>994370.44000000134</v>
      </c>
      <c r="T92" s="333">
        <f>SUM(C92:S92)</f>
        <v>18152033.440000001</v>
      </c>
    </row>
    <row r="93" spans="1:20">
      <c r="A93" s="2130"/>
      <c r="B93" s="332" t="s">
        <v>1643</v>
      </c>
      <c r="C93" s="333">
        <v>7926</v>
      </c>
      <c r="D93" s="333">
        <v>11510</v>
      </c>
      <c r="E93" s="333">
        <v>17350</v>
      </c>
      <c r="F93" s="333">
        <v>34681</v>
      </c>
      <c r="G93" s="333">
        <v>38568</v>
      </c>
      <c r="H93" s="333">
        <v>36899</v>
      </c>
      <c r="I93" s="333">
        <v>43062</v>
      </c>
      <c r="J93" s="333">
        <v>48883</v>
      </c>
      <c r="K93" s="333">
        <v>53964</v>
      </c>
      <c r="L93" s="333">
        <v>69684</v>
      </c>
      <c r="M93" s="333">
        <v>80093</v>
      </c>
      <c r="N93" s="333">
        <v>101804</v>
      </c>
      <c r="O93" s="333">
        <v>131820</v>
      </c>
      <c r="P93" s="333">
        <v>145207</v>
      </c>
      <c r="Q93" s="333">
        <v>135651</v>
      </c>
      <c r="R93" s="333">
        <v>97102</v>
      </c>
      <c r="S93" s="333">
        <v>96077.570000000065</v>
      </c>
      <c r="T93" s="333">
        <f>SUM(C93:S93)</f>
        <v>1150281.57</v>
      </c>
    </row>
    <row r="94" spans="1:20" ht="4.5" customHeight="1">
      <c r="A94" s="2130"/>
      <c r="B94" s="369"/>
      <c r="C94" s="16"/>
      <c r="D94" s="16"/>
      <c r="E94" s="16"/>
      <c r="F94" s="16"/>
      <c r="G94" s="16"/>
      <c r="H94" s="16"/>
      <c r="I94" s="16"/>
      <c r="J94" s="16"/>
      <c r="K94" s="16"/>
      <c r="L94" s="16"/>
      <c r="M94" s="16"/>
      <c r="N94" s="16"/>
      <c r="O94" s="16"/>
      <c r="P94" s="16"/>
      <c r="Q94" s="16"/>
      <c r="R94" s="16"/>
      <c r="S94" s="16"/>
      <c r="T94" s="16"/>
    </row>
    <row r="95" spans="1:20">
      <c r="A95" s="2130"/>
      <c r="B95" s="331" t="s">
        <v>1644</v>
      </c>
      <c r="C95" s="335">
        <f>SUM(C96:C113)</f>
        <v>680701</v>
      </c>
      <c r="D95" s="335">
        <f>SUM(D96:D113)</f>
        <v>787450</v>
      </c>
      <c r="E95" s="335">
        <f>SUM(E96:E113)</f>
        <v>779322</v>
      </c>
      <c r="F95" s="335">
        <f>SUM(F96:F113)</f>
        <v>918142</v>
      </c>
      <c r="G95" s="335">
        <f>SUM(G96:G113)</f>
        <v>863711</v>
      </c>
      <c r="H95" s="335">
        <f t="shared" ref="H95:T95" si="13">SUM(H96:H113)</f>
        <v>780132</v>
      </c>
      <c r="I95" s="335">
        <f t="shared" si="13"/>
        <v>839977</v>
      </c>
      <c r="J95" s="335">
        <f t="shared" si="13"/>
        <v>951135</v>
      </c>
      <c r="K95" s="335">
        <f t="shared" si="13"/>
        <v>1022413</v>
      </c>
      <c r="L95" s="335">
        <f t="shared" si="13"/>
        <v>1233153</v>
      </c>
      <c r="M95" s="335">
        <f t="shared" si="13"/>
        <v>1271368</v>
      </c>
      <c r="N95" s="335">
        <f t="shared" si="13"/>
        <v>1306380</v>
      </c>
      <c r="O95" s="335">
        <f t="shared" si="13"/>
        <v>1430285</v>
      </c>
      <c r="P95" s="335">
        <f t="shared" si="13"/>
        <v>1461901</v>
      </c>
      <c r="Q95" s="335">
        <f t="shared" si="13"/>
        <v>1271560</v>
      </c>
      <c r="R95" s="335">
        <f t="shared" si="13"/>
        <v>1003583</v>
      </c>
      <c r="S95" s="335">
        <f t="shared" si="13"/>
        <v>1184288.7150000003</v>
      </c>
      <c r="T95" s="335">
        <f t="shared" si="13"/>
        <v>17785501.715</v>
      </c>
    </row>
    <row r="96" spans="1:20">
      <c r="A96" s="2130"/>
      <c r="B96" s="332" t="s">
        <v>1645</v>
      </c>
      <c r="C96" s="333">
        <v>33184</v>
      </c>
      <c r="D96" s="333">
        <v>10174</v>
      </c>
      <c r="E96" s="333">
        <v>7442</v>
      </c>
      <c r="F96" s="333">
        <v>13519</v>
      </c>
      <c r="G96" s="333">
        <v>9286</v>
      </c>
      <c r="H96" s="333">
        <v>10105</v>
      </c>
      <c r="I96" s="333">
        <v>10993</v>
      </c>
      <c r="J96" s="333">
        <v>15636</v>
      </c>
      <c r="K96" s="333">
        <v>21986</v>
      </c>
      <c r="L96" s="333">
        <v>27380</v>
      </c>
      <c r="M96" s="333">
        <v>34413</v>
      </c>
      <c r="N96" s="333">
        <v>44655</v>
      </c>
      <c r="O96" s="333">
        <v>64251</v>
      </c>
      <c r="P96" s="333">
        <v>80774</v>
      </c>
      <c r="Q96" s="333">
        <v>75176</v>
      </c>
      <c r="R96" s="333">
        <v>62954</v>
      </c>
      <c r="S96" s="333">
        <v>61450.699999999953</v>
      </c>
      <c r="T96" s="333">
        <f>SUM(C96:S96)</f>
        <v>583378.69999999995</v>
      </c>
    </row>
    <row r="97" spans="1:20">
      <c r="A97" s="2130"/>
      <c r="B97" s="332" t="s">
        <v>1646</v>
      </c>
      <c r="C97" s="333">
        <v>348881</v>
      </c>
      <c r="D97" s="333">
        <v>61654</v>
      </c>
      <c r="E97" s="333">
        <v>56636</v>
      </c>
      <c r="F97" s="333">
        <v>146572</v>
      </c>
      <c r="G97" s="333">
        <v>168364</v>
      </c>
      <c r="H97" s="333">
        <v>160358</v>
      </c>
      <c r="I97" s="333">
        <v>175909</v>
      </c>
      <c r="J97" s="333">
        <v>208432</v>
      </c>
      <c r="K97" s="333">
        <v>208370</v>
      </c>
      <c r="L97" s="333">
        <v>240447</v>
      </c>
      <c r="M97" s="333">
        <v>211403</v>
      </c>
      <c r="N97" s="333">
        <v>198048</v>
      </c>
      <c r="O97" s="333">
        <v>190098</v>
      </c>
      <c r="P97" s="333">
        <v>182380</v>
      </c>
      <c r="Q97" s="333">
        <v>148405</v>
      </c>
      <c r="R97" s="333">
        <v>114561</v>
      </c>
      <c r="S97" s="333">
        <v>161771.43999999994</v>
      </c>
      <c r="T97" s="333">
        <f t="shared" ref="T97:T113" si="14">SUM(C97:S97)</f>
        <v>2982289.44</v>
      </c>
    </row>
    <row r="98" spans="1:20">
      <c r="A98" s="2130"/>
      <c r="B98" s="332" t="s">
        <v>1647</v>
      </c>
      <c r="C98" s="333">
        <v>1518</v>
      </c>
      <c r="D98" s="333">
        <v>400</v>
      </c>
      <c r="E98" s="333">
        <v>306</v>
      </c>
      <c r="F98" s="333">
        <v>588</v>
      </c>
      <c r="G98" s="333">
        <v>3848</v>
      </c>
      <c r="H98" s="333">
        <v>1648</v>
      </c>
      <c r="I98" s="333">
        <v>2165</v>
      </c>
      <c r="J98" s="333">
        <v>3024</v>
      </c>
      <c r="K98" s="333">
        <v>2142</v>
      </c>
      <c r="L98" s="333">
        <v>3931</v>
      </c>
      <c r="M98" s="333">
        <v>5966</v>
      </c>
      <c r="N98" s="333">
        <v>12439</v>
      </c>
      <c r="O98" s="333">
        <v>18570</v>
      </c>
      <c r="P98" s="333">
        <v>25925</v>
      </c>
      <c r="Q98" s="333">
        <v>27537</v>
      </c>
      <c r="R98" s="333">
        <v>20300</v>
      </c>
      <c r="S98" s="333">
        <v>29032.290000000008</v>
      </c>
      <c r="T98" s="333">
        <f t="shared" si="14"/>
        <v>159339.29</v>
      </c>
    </row>
    <row r="99" spans="1:20">
      <c r="A99" s="2130"/>
      <c r="B99" s="332" t="s">
        <v>1706</v>
      </c>
      <c r="C99" s="333">
        <v>580</v>
      </c>
      <c r="D99" s="333">
        <v>23379</v>
      </c>
      <c r="E99" s="333">
        <v>43241</v>
      </c>
      <c r="F99" s="333">
        <v>53293</v>
      </c>
      <c r="G99" s="333">
        <v>54593</v>
      </c>
      <c r="H99" s="333">
        <v>70276</v>
      </c>
      <c r="I99" s="333">
        <v>86818</v>
      </c>
      <c r="J99" s="333">
        <v>87294</v>
      </c>
      <c r="K99" s="333">
        <v>79215</v>
      </c>
      <c r="L99" s="333">
        <v>76568</v>
      </c>
      <c r="M99" s="333">
        <v>62208</v>
      </c>
      <c r="N99" s="333">
        <v>55627</v>
      </c>
      <c r="O99" s="333">
        <v>40559</v>
      </c>
      <c r="P99" s="333">
        <v>25712</v>
      </c>
      <c r="Q99" s="333">
        <v>10505</v>
      </c>
      <c r="R99" s="333">
        <v>5909</v>
      </c>
      <c r="S99" s="333">
        <v>6385.3199999999488</v>
      </c>
      <c r="T99" s="333">
        <f t="shared" si="14"/>
        <v>782162.32</v>
      </c>
    </row>
    <row r="100" spans="1:20">
      <c r="A100" s="2130"/>
      <c r="B100" s="332" t="s">
        <v>1649</v>
      </c>
      <c r="C100" s="333">
        <v>8116</v>
      </c>
      <c r="D100" s="333">
        <v>204869</v>
      </c>
      <c r="E100" s="333">
        <v>239891</v>
      </c>
      <c r="F100" s="333">
        <v>200998</v>
      </c>
      <c r="G100" s="333">
        <v>107108</v>
      </c>
      <c r="H100" s="333">
        <v>81316</v>
      </c>
      <c r="I100" s="333">
        <v>74643</v>
      </c>
      <c r="J100" s="333">
        <v>69975</v>
      </c>
      <c r="K100" s="333">
        <v>62621</v>
      </c>
      <c r="L100" s="333">
        <v>50012</v>
      </c>
      <c r="M100" s="333">
        <v>34635</v>
      </c>
      <c r="N100" s="333">
        <v>24279</v>
      </c>
      <c r="O100" s="333">
        <v>18543</v>
      </c>
      <c r="P100" s="333">
        <v>12949</v>
      </c>
      <c r="Q100" s="333">
        <v>6861</v>
      </c>
      <c r="R100" s="333">
        <v>6392</v>
      </c>
      <c r="S100" s="333">
        <v>6428.0900000000838</v>
      </c>
      <c r="T100" s="333">
        <f t="shared" si="14"/>
        <v>1209636.0900000001</v>
      </c>
    </row>
    <row r="101" spans="1:20">
      <c r="A101" s="2130"/>
      <c r="B101" s="332" t="s">
        <v>935</v>
      </c>
      <c r="C101" s="333">
        <v>0</v>
      </c>
      <c r="D101" s="333">
        <v>76</v>
      </c>
      <c r="E101" s="333">
        <v>80</v>
      </c>
      <c r="F101" s="333">
        <v>18</v>
      </c>
      <c r="G101" s="333">
        <v>4</v>
      </c>
      <c r="H101" s="333">
        <v>0</v>
      </c>
      <c r="I101" s="333">
        <v>0</v>
      </c>
      <c r="J101" s="333">
        <v>0</v>
      </c>
      <c r="K101" s="333">
        <v>7</v>
      </c>
      <c r="L101" s="333">
        <v>0</v>
      </c>
      <c r="M101" s="333">
        <v>0</v>
      </c>
      <c r="N101" s="333">
        <v>7</v>
      </c>
      <c r="O101" s="333">
        <v>4</v>
      </c>
      <c r="P101" s="333">
        <v>7</v>
      </c>
      <c r="Q101" s="333">
        <v>36</v>
      </c>
      <c r="R101" s="333">
        <v>0</v>
      </c>
      <c r="S101" s="333">
        <v>30.449999999999989</v>
      </c>
      <c r="T101" s="333">
        <f t="shared" si="14"/>
        <v>269.45</v>
      </c>
    </row>
    <row r="102" spans="1:20">
      <c r="A102" s="2130"/>
      <c r="B102" s="332" t="s">
        <v>1096</v>
      </c>
      <c r="C102" s="333">
        <v>38865</v>
      </c>
      <c r="D102" s="333">
        <v>47742</v>
      </c>
      <c r="E102" s="333">
        <v>44501</v>
      </c>
      <c r="F102" s="333">
        <v>40394</v>
      </c>
      <c r="G102" s="333">
        <v>28002</v>
      </c>
      <c r="H102" s="333">
        <v>26587</v>
      </c>
      <c r="I102" s="333">
        <v>29805</v>
      </c>
      <c r="J102" s="333">
        <v>37701</v>
      </c>
      <c r="K102" s="333">
        <v>41101</v>
      </c>
      <c r="L102" s="333">
        <v>55091</v>
      </c>
      <c r="M102" s="333">
        <v>53927</v>
      </c>
      <c r="N102" s="333">
        <v>52261</v>
      </c>
      <c r="O102" s="333">
        <v>53835</v>
      </c>
      <c r="P102" s="333">
        <v>41443</v>
      </c>
      <c r="Q102" s="333">
        <v>33273</v>
      </c>
      <c r="R102" s="333">
        <v>27682</v>
      </c>
      <c r="S102" s="333">
        <v>25535.883000000031</v>
      </c>
      <c r="T102" s="333">
        <f t="shared" si="14"/>
        <v>677745.88300000003</v>
      </c>
    </row>
    <row r="103" spans="1:20">
      <c r="A103" s="2130"/>
      <c r="B103" s="332" t="s">
        <v>936</v>
      </c>
      <c r="C103" s="333">
        <v>47999</v>
      </c>
      <c r="D103" s="333">
        <v>113397</v>
      </c>
      <c r="E103" s="333">
        <v>129961</v>
      </c>
      <c r="F103" s="333">
        <v>147713</v>
      </c>
      <c r="G103" s="333">
        <v>202738</v>
      </c>
      <c r="H103" s="333">
        <v>160704</v>
      </c>
      <c r="I103" s="333">
        <v>145284</v>
      </c>
      <c r="J103" s="333">
        <v>148172</v>
      </c>
      <c r="K103" s="333">
        <v>150978</v>
      </c>
      <c r="L103" s="333">
        <v>211118</v>
      </c>
      <c r="M103" s="333">
        <v>238326</v>
      </c>
      <c r="N103" s="333">
        <v>222808</v>
      </c>
      <c r="O103" s="333">
        <v>227592</v>
      </c>
      <c r="P103" s="333">
        <v>238642</v>
      </c>
      <c r="Q103" s="333">
        <v>200331</v>
      </c>
      <c r="R103" s="333">
        <v>161058</v>
      </c>
      <c r="S103" s="333">
        <v>179225.62300000014</v>
      </c>
      <c r="T103" s="333">
        <f t="shared" si="14"/>
        <v>2926046.6230000001</v>
      </c>
    </row>
    <row r="104" spans="1:20">
      <c r="A104" s="2130"/>
      <c r="B104" s="332" t="s">
        <v>937</v>
      </c>
      <c r="C104" s="333">
        <v>21138</v>
      </c>
      <c r="D104" s="333">
        <v>67467</v>
      </c>
      <c r="E104" s="333">
        <v>25623</v>
      </c>
      <c r="F104" s="333">
        <v>24144</v>
      </c>
      <c r="G104" s="333">
        <v>31635</v>
      </c>
      <c r="H104" s="333">
        <v>16470</v>
      </c>
      <c r="I104" s="333">
        <v>15808</v>
      </c>
      <c r="J104" s="333">
        <v>20101</v>
      </c>
      <c r="K104" s="333">
        <v>24240</v>
      </c>
      <c r="L104" s="333">
        <v>29964</v>
      </c>
      <c r="M104" s="333">
        <v>31222</v>
      </c>
      <c r="N104" s="333">
        <v>34458</v>
      </c>
      <c r="O104" s="333">
        <v>36754</v>
      </c>
      <c r="P104" s="333">
        <v>38012</v>
      </c>
      <c r="Q104" s="333">
        <v>32509</v>
      </c>
      <c r="R104" s="333">
        <v>28168</v>
      </c>
      <c r="S104" s="333">
        <v>37654.576000000001</v>
      </c>
      <c r="T104" s="333">
        <f t="shared" si="14"/>
        <v>515367.576</v>
      </c>
    </row>
    <row r="105" spans="1:20">
      <c r="A105" s="2130"/>
      <c r="B105" s="332" t="s">
        <v>1652</v>
      </c>
      <c r="C105" s="333">
        <v>7388</v>
      </c>
      <c r="D105" s="333">
        <v>71785</v>
      </c>
      <c r="E105" s="333">
        <v>12812</v>
      </c>
      <c r="F105" s="333">
        <v>3779</v>
      </c>
      <c r="G105" s="333">
        <v>1584</v>
      </c>
      <c r="H105" s="333">
        <v>1337</v>
      </c>
      <c r="I105" s="333">
        <v>535</v>
      </c>
      <c r="J105" s="333">
        <v>833</v>
      </c>
      <c r="K105" s="333">
        <v>828</v>
      </c>
      <c r="L105" s="333">
        <v>828</v>
      </c>
      <c r="M105" s="333">
        <v>653</v>
      </c>
      <c r="N105" s="333">
        <v>802</v>
      </c>
      <c r="O105" s="333">
        <v>1039</v>
      </c>
      <c r="P105" s="333">
        <v>1100</v>
      </c>
      <c r="Q105" s="333">
        <v>1280</v>
      </c>
      <c r="R105" s="333">
        <v>1779</v>
      </c>
      <c r="S105" s="333">
        <v>919.07000000000698</v>
      </c>
      <c r="T105" s="333">
        <f t="shared" si="14"/>
        <v>109281.07</v>
      </c>
    </row>
    <row r="106" spans="1:20">
      <c r="A106" s="2130"/>
      <c r="B106" s="332" t="s">
        <v>1653</v>
      </c>
      <c r="C106" s="333">
        <v>0</v>
      </c>
      <c r="D106" s="333">
        <v>0</v>
      </c>
      <c r="E106" s="333">
        <v>0</v>
      </c>
      <c r="F106" s="333">
        <v>40</v>
      </c>
      <c r="G106" s="333">
        <v>0</v>
      </c>
      <c r="H106" s="333">
        <v>27</v>
      </c>
      <c r="I106" s="333">
        <v>0</v>
      </c>
      <c r="J106" s="333">
        <v>13</v>
      </c>
      <c r="K106" s="333">
        <v>40</v>
      </c>
      <c r="L106" s="333">
        <v>94</v>
      </c>
      <c r="M106" s="333">
        <v>161</v>
      </c>
      <c r="N106" s="333">
        <v>94</v>
      </c>
      <c r="O106" s="333">
        <v>54</v>
      </c>
      <c r="P106" s="333">
        <v>67</v>
      </c>
      <c r="Q106" s="333">
        <v>134</v>
      </c>
      <c r="R106" s="333">
        <v>27</v>
      </c>
      <c r="S106" s="333">
        <v>53.287000000000035</v>
      </c>
      <c r="T106" s="333">
        <f t="shared" si="14"/>
        <v>804.28700000000003</v>
      </c>
    </row>
    <row r="107" spans="1:20">
      <c r="A107" s="2130"/>
      <c r="B107" s="332" t="s">
        <v>1095</v>
      </c>
      <c r="C107" s="333">
        <v>1833</v>
      </c>
      <c r="D107" s="333">
        <v>7029</v>
      </c>
      <c r="E107" s="333">
        <v>10543</v>
      </c>
      <c r="F107" s="333">
        <v>21706</v>
      </c>
      <c r="G107" s="333">
        <v>25890</v>
      </c>
      <c r="H107" s="333">
        <v>20328</v>
      </c>
      <c r="I107" s="333">
        <v>19064</v>
      </c>
      <c r="J107" s="333">
        <v>20303</v>
      </c>
      <c r="K107" s="333">
        <v>18545</v>
      </c>
      <c r="L107" s="333">
        <v>14867</v>
      </c>
      <c r="M107" s="333">
        <v>16030</v>
      </c>
      <c r="N107" s="333">
        <v>19494</v>
      </c>
      <c r="O107" s="333">
        <v>19670</v>
      </c>
      <c r="P107" s="333">
        <v>19607</v>
      </c>
      <c r="Q107" s="333">
        <v>20758</v>
      </c>
      <c r="R107" s="333">
        <v>13628</v>
      </c>
      <c r="S107" s="333">
        <v>29845.623000000021</v>
      </c>
      <c r="T107" s="333">
        <f t="shared" si="14"/>
        <v>299140.62300000002</v>
      </c>
    </row>
    <row r="108" spans="1:20">
      <c r="A108" s="2130"/>
      <c r="B108" s="332" t="s">
        <v>1654</v>
      </c>
      <c r="C108" s="333">
        <v>122519</v>
      </c>
      <c r="D108" s="333">
        <v>169607</v>
      </c>
      <c r="E108" s="333">
        <v>196470</v>
      </c>
      <c r="F108" s="333">
        <v>211874</v>
      </c>
      <c r="G108" s="333">
        <v>139816</v>
      </c>
      <c r="H108" s="333">
        <v>101421</v>
      </c>
      <c r="I108" s="333">
        <v>111685</v>
      </c>
      <c r="J108" s="333">
        <v>134496</v>
      </c>
      <c r="K108" s="333">
        <v>172320</v>
      </c>
      <c r="L108" s="333">
        <v>220406</v>
      </c>
      <c r="M108" s="333">
        <v>255748</v>
      </c>
      <c r="N108" s="333">
        <v>268100</v>
      </c>
      <c r="O108" s="333">
        <v>298659</v>
      </c>
      <c r="P108" s="333">
        <v>318740</v>
      </c>
      <c r="Q108" s="333">
        <v>283754</v>
      </c>
      <c r="R108" s="333">
        <v>234436</v>
      </c>
      <c r="S108" s="333">
        <v>300998.09800000023</v>
      </c>
      <c r="T108" s="333">
        <f t="shared" si="14"/>
        <v>3541049.0980000002</v>
      </c>
    </row>
    <row r="109" spans="1:20">
      <c r="A109" s="2130"/>
      <c r="B109" s="371" t="s">
        <v>938</v>
      </c>
      <c r="C109" s="333">
        <v>2531</v>
      </c>
      <c r="D109" s="333">
        <v>2994</v>
      </c>
      <c r="E109" s="333">
        <v>5145</v>
      </c>
      <c r="F109" s="333">
        <v>47200</v>
      </c>
      <c r="G109" s="333">
        <v>70310</v>
      </c>
      <c r="H109" s="333">
        <v>100497</v>
      </c>
      <c r="I109" s="333">
        <v>120014</v>
      </c>
      <c r="J109" s="333">
        <v>147289</v>
      </c>
      <c r="K109" s="333">
        <v>165336</v>
      </c>
      <c r="L109" s="333">
        <v>187657</v>
      </c>
      <c r="M109" s="333">
        <v>179627</v>
      </c>
      <c r="N109" s="333">
        <v>171951</v>
      </c>
      <c r="O109" s="333">
        <v>166970</v>
      </c>
      <c r="P109" s="333">
        <v>168929</v>
      </c>
      <c r="Q109" s="333">
        <v>135394</v>
      </c>
      <c r="R109" s="333">
        <v>106377</v>
      </c>
      <c r="S109" s="333">
        <v>109373.19699999993</v>
      </c>
      <c r="T109" s="333">
        <f t="shared" si="14"/>
        <v>1887594.1969999999</v>
      </c>
    </row>
    <row r="110" spans="1:20">
      <c r="A110" s="2130"/>
      <c r="B110" s="1449" t="s">
        <v>1655</v>
      </c>
      <c r="C110" s="1440">
        <v>46091</v>
      </c>
      <c r="D110" s="1440">
        <v>6819</v>
      </c>
      <c r="E110" s="1440">
        <v>6137</v>
      </c>
      <c r="F110" s="1440">
        <v>3864</v>
      </c>
      <c r="G110" s="1440">
        <v>14699</v>
      </c>
      <c r="H110" s="1440">
        <v>21896</v>
      </c>
      <c r="I110" s="1440">
        <v>37984</v>
      </c>
      <c r="J110" s="1440">
        <v>46242</v>
      </c>
      <c r="K110" s="1440">
        <v>59956</v>
      </c>
      <c r="L110" s="1440">
        <v>94531</v>
      </c>
      <c r="M110" s="1440">
        <v>125216</v>
      </c>
      <c r="N110" s="1440">
        <v>181459</v>
      </c>
      <c r="O110" s="1440">
        <v>273010</v>
      </c>
      <c r="P110" s="1440">
        <v>286749</v>
      </c>
      <c r="Q110" s="1440">
        <v>280763</v>
      </c>
      <c r="R110" s="1440">
        <v>209266</v>
      </c>
      <c r="S110" s="1440">
        <v>224191.96099999989</v>
      </c>
      <c r="T110" s="1440">
        <f t="shared" si="14"/>
        <v>1918873.9609999999</v>
      </c>
    </row>
    <row r="111" spans="1:20">
      <c r="A111" s="2130"/>
      <c r="B111" s="371" t="s">
        <v>1656</v>
      </c>
      <c r="C111" s="333">
        <v>0</v>
      </c>
      <c r="D111" s="333">
        <v>0</v>
      </c>
      <c r="E111" s="333">
        <v>0</v>
      </c>
      <c r="F111" s="333">
        <v>0</v>
      </c>
      <c r="G111" s="333">
        <v>0</v>
      </c>
      <c r="H111" s="333">
        <v>0</v>
      </c>
      <c r="I111" s="333">
        <v>0</v>
      </c>
      <c r="J111" s="333">
        <v>0</v>
      </c>
      <c r="K111" s="333">
        <v>0</v>
      </c>
      <c r="L111" s="333">
        <v>0</v>
      </c>
      <c r="M111" s="333">
        <v>0</v>
      </c>
      <c r="N111" s="333">
        <v>0</v>
      </c>
      <c r="O111" s="333">
        <v>0</v>
      </c>
      <c r="P111" s="333">
        <v>0</v>
      </c>
      <c r="Q111" s="333">
        <v>0</v>
      </c>
      <c r="R111" s="333">
        <v>0</v>
      </c>
      <c r="S111" s="333">
        <v>0</v>
      </c>
      <c r="T111" s="333">
        <v>0</v>
      </c>
    </row>
    <row r="112" spans="1:20">
      <c r="A112" s="2130"/>
      <c r="B112" s="332" t="s">
        <v>1657</v>
      </c>
      <c r="C112" s="333">
        <v>0</v>
      </c>
      <c r="D112" s="333">
        <v>0</v>
      </c>
      <c r="E112" s="333">
        <v>0</v>
      </c>
      <c r="F112" s="333">
        <v>0</v>
      </c>
      <c r="G112" s="333">
        <v>0</v>
      </c>
      <c r="H112" s="333">
        <v>0</v>
      </c>
      <c r="I112" s="333">
        <v>0</v>
      </c>
      <c r="J112" s="333">
        <v>0</v>
      </c>
      <c r="K112" s="333">
        <v>0</v>
      </c>
      <c r="L112" s="333">
        <v>0</v>
      </c>
      <c r="M112" s="333">
        <v>0</v>
      </c>
      <c r="N112" s="333">
        <v>0</v>
      </c>
      <c r="O112" s="333">
        <v>0</v>
      </c>
      <c r="P112" s="333">
        <v>0</v>
      </c>
      <c r="Q112" s="333">
        <v>0</v>
      </c>
      <c r="R112" s="333">
        <v>0</v>
      </c>
      <c r="S112" s="333">
        <v>0</v>
      </c>
      <c r="T112" s="333">
        <v>0</v>
      </c>
    </row>
    <row r="113" spans="1:20">
      <c r="A113" s="2130"/>
      <c r="B113" s="371" t="s">
        <v>1658</v>
      </c>
      <c r="C113" s="333">
        <v>58</v>
      </c>
      <c r="D113" s="333">
        <v>58</v>
      </c>
      <c r="E113" s="333">
        <v>534</v>
      </c>
      <c r="F113" s="333">
        <v>2440</v>
      </c>
      <c r="G113" s="333">
        <v>5834</v>
      </c>
      <c r="H113" s="333">
        <v>7162</v>
      </c>
      <c r="I113" s="333">
        <v>9270</v>
      </c>
      <c r="J113" s="333">
        <v>11624</v>
      </c>
      <c r="K113" s="333">
        <v>14728</v>
      </c>
      <c r="L113" s="333">
        <v>20259</v>
      </c>
      <c r="M113" s="333">
        <v>21833</v>
      </c>
      <c r="N113" s="333">
        <v>19898</v>
      </c>
      <c r="O113" s="333">
        <v>20677</v>
      </c>
      <c r="P113" s="333">
        <v>20865</v>
      </c>
      <c r="Q113" s="333">
        <v>14844</v>
      </c>
      <c r="R113" s="333">
        <v>11046</v>
      </c>
      <c r="S113" s="333">
        <v>11393.106999999989</v>
      </c>
      <c r="T113" s="333">
        <f t="shared" si="14"/>
        <v>192523.10699999999</v>
      </c>
    </row>
    <row r="114" spans="1:20" ht="3.75" customHeight="1">
      <c r="A114" s="2130"/>
      <c r="B114" s="369"/>
      <c r="C114" s="16"/>
      <c r="D114" s="16"/>
      <c r="E114" s="16"/>
      <c r="F114" s="16"/>
      <c r="G114" s="16"/>
      <c r="H114" s="16"/>
      <c r="I114" s="16"/>
      <c r="J114" s="16"/>
      <c r="K114" s="16"/>
      <c r="L114" s="16"/>
      <c r="M114" s="16"/>
      <c r="N114" s="16"/>
      <c r="O114" s="16"/>
      <c r="P114" s="16"/>
      <c r="Q114" s="16"/>
      <c r="R114" s="16"/>
      <c r="S114" s="16"/>
      <c r="T114" s="16"/>
    </row>
    <row r="115" spans="1:20">
      <c r="A115" s="2130"/>
      <c r="B115" s="331" t="s">
        <v>1659</v>
      </c>
      <c r="C115" s="335">
        <f t="shared" ref="C115:T115" si="15">SUM(C116:C130)</f>
        <v>201688</v>
      </c>
      <c r="D115" s="335">
        <f t="shared" si="15"/>
        <v>230861</v>
      </c>
      <c r="E115" s="335">
        <f t="shared" si="15"/>
        <v>205258</v>
      </c>
      <c r="F115" s="335">
        <f t="shared" si="15"/>
        <v>399091</v>
      </c>
      <c r="G115" s="335">
        <f t="shared" si="15"/>
        <v>541519</v>
      </c>
      <c r="H115" s="335">
        <f t="shared" si="15"/>
        <v>461417</v>
      </c>
      <c r="I115" s="335">
        <f t="shared" si="15"/>
        <v>415634</v>
      </c>
      <c r="J115" s="335">
        <f t="shared" si="15"/>
        <v>524618</v>
      </c>
      <c r="K115" s="335">
        <f t="shared" si="15"/>
        <v>458471</v>
      </c>
      <c r="L115" s="335">
        <f t="shared" si="15"/>
        <v>538167</v>
      </c>
      <c r="M115" s="335">
        <f t="shared" si="15"/>
        <v>511175</v>
      </c>
      <c r="N115" s="335">
        <f t="shared" si="15"/>
        <v>514804</v>
      </c>
      <c r="O115" s="335">
        <f t="shared" si="15"/>
        <v>558182</v>
      </c>
      <c r="P115" s="335">
        <f t="shared" si="15"/>
        <v>568270</v>
      </c>
      <c r="Q115" s="335">
        <f t="shared" si="15"/>
        <v>465396</v>
      </c>
      <c r="R115" s="335">
        <f t="shared" si="15"/>
        <v>355136</v>
      </c>
      <c r="S115" s="335">
        <f t="shared" si="15"/>
        <v>383220.44800000009</v>
      </c>
      <c r="T115" s="335">
        <f t="shared" si="15"/>
        <v>7332907.4479999989</v>
      </c>
    </row>
    <row r="116" spans="1:20">
      <c r="A116" s="2130"/>
      <c r="B116" s="371" t="s">
        <v>1660</v>
      </c>
      <c r="C116" s="333">
        <v>1615</v>
      </c>
      <c r="D116" s="333">
        <v>807</v>
      </c>
      <c r="E116" s="333">
        <v>1076</v>
      </c>
      <c r="F116" s="333">
        <v>7804</v>
      </c>
      <c r="G116" s="333">
        <v>7534</v>
      </c>
      <c r="H116" s="333">
        <v>13724</v>
      </c>
      <c r="I116" s="333">
        <v>19105</v>
      </c>
      <c r="J116" s="333">
        <v>40901</v>
      </c>
      <c r="K116" s="333">
        <v>33636</v>
      </c>
      <c r="L116" s="333">
        <v>49781</v>
      </c>
      <c r="M116" s="333">
        <v>40632</v>
      </c>
      <c r="N116" s="333">
        <v>30945</v>
      </c>
      <c r="O116" s="333">
        <v>29331</v>
      </c>
      <c r="P116" s="333">
        <v>17222</v>
      </c>
      <c r="Q116" s="333">
        <v>16683</v>
      </c>
      <c r="R116" s="333">
        <v>16145</v>
      </c>
      <c r="S116" s="333">
        <v>14263.32699999999</v>
      </c>
      <c r="T116" s="333">
        <f>SUM(C116:S116)</f>
        <v>341204.32699999999</v>
      </c>
    </row>
    <row r="117" spans="1:20">
      <c r="A117" s="2130"/>
      <c r="B117" s="336" t="s">
        <v>1661</v>
      </c>
      <c r="C117" s="333">
        <v>14519</v>
      </c>
      <c r="D117" s="333">
        <v>11292</v>
      </c>
      <c r="E117" s="333">
        <v>14720</v>
      </c>
      <c r="F117" s="333">
        <v>53639</v>
      </c>
      <c r="G117" s="333">
        <v>119578</v>
      </c>
      <c r="H117" s="333">
        <v>105059</v>
      </c>
      <c r="I117" s="333">
        <v>85499</v>
      </c>
      <c r="J117" s="333">
        <v>106874</v>
      </c>
      <c r="K117" s="333">
        <v>83886</v>
      </c>
      <c r="L117" s="333">
        <v>104454</v>
      </c>
      <c r="M117" s="333">
        <v>96388</v>
      </c>
      <c r="N117" s="333">
        <v>96791</v>
      </c>
      <c r="O117" s="333">
        <v>116150</v>
      </c>
      <c r="P117" s="333">
        <v>121393</v>
      </c>
      <c r="Q117" s="333">
        <v>97195</v>
      </c>
      <c r="R117" s="333">
        <v>82878</v>
      </c>
      <c r="S117" s="333">
        <v>91346.601000000024</v>
      </c>
      <c r="T117" s="333">
        <f t="shared" ref="T117:T130" si="16">SUM(C117:S117)</f>
        <v>1401661.601</v>
      </c>
    </row>
    <row r="118" spans="1:20">
      <c r="A118" s="2130"/>
      <c r="B118" s="332" t="s">
        <v>1662</v>
      </c>
      <c r="C118" s="333">
        <v>20298</v>
      </c>
      <c r="D118" s="333">
        <v>63183</v>
      </c>
      <c r="E118" s="333">
        <v>19465</v>
      </c>
      <c r="F118" s="333">
        <v>27792</v>
      </c>
      <c r="G118" s="333">
        <v>32997</v>
      </c>
      <c r="H118" s="333">
        <v>23420</v>
      </c>
      <c r="I118" s="333">
        <v>17799</v>
      </c>
      <c r="J118" s="333">
        <v>15614</v>
      </c>
      <c r="K118" s="333">
        <v>20402</v>
      </c>
      <c r="L118" s="333">
        <v>12179</v>
      </c>
      <c r="M118" s="333">
        <v>15718</v>
      </c>
      <c r="N118" s="333">
        <v>13844</v>
      </c>
      <c r="O118" s="333">
        <v>10825</v>
      </c>
      <c r="P118" s="333">
        <v>5829</v>
      </c>
      <c r="Q118" s="333">
        <v>3747</v>
      </c>
      <c r="R118" s="333">
        <v>3019</v>
      </c>
      <c r="S118" s="333">
        <v>2808.3389999999781</v>
      </c>
      <c r="T118" s="333">
        <f t="shared" si="16"/>
        <v>308939.33899999998</v>
      </c>
    </row>
    <row r="119" spans="1:20">
      <c r="A119" s="2130"/>
      <c r="B119" s="371" t="s">
        <v>1663</v>
      </c>
      <c r="C119" s="333">
        <v>2959</v>
      </c>
      <c r="D119" s="333">
        <v>2515</v>
      </c>
      <c r="E119" s="333">
        <v>1627</v>
      </c>
      <c r="F119" s="333">
        <v>4290</v>
      </c>
      <c r="G119" s="333">
        <v>8580</v>
      </c>
      <c r="H119" s="333">
        <v>5621</v>
      </c>
      <c r="I119" s="333">
        <v>5325</v>
      </c>
      <c r="J119" s="333">
        <v>4882</v>
      </c>
      <c r="K119" s="333">
        <v>3254</v>
      </c>
      <c r="L119" s="333">
        <v>5473</v>
      </c>
      <c r="M119" s="333">
        <v>4734</v>
      </c>
      <c r="N119" s="333">
        <v>5473</v>
      </c>
      <c r="O119" s="333">
        <v>5325</v>
      </c>
      <c r="P119" s="333">
        <v>4882</v>
      </c>
      <c r="Q119" s="333">
        <v>3846</v>
      </c>
      <c r="R119" s="333">
        <v>3106</v>
      </c>
      <c r="S119" s="333">
        <v>2959.195000000007</v>
      </c>
      <c r="T119" s="333">
        <f t="shared" si="16"/>
        <v>74851.195000000007</v>
      </c>
    </row>
    <row r="120" spans="1:20">
      <c r="A120" s="2130"/>
      <c r="B120" s="371" t="s">
        <v>1664</v>
      </c>
      <c r="C120" s="333">
        <v>22881</v>
      </c>
      <c r="D120" s="333">
        <v>12749</v>
      </c>
      <c r="E120" s="333">
        <v>8651</v>
      </c>
      <c r="F120" s="333">
        <v>28231</v>
      </c>
      <c r="G120" s="333">
        <v>20945</v>
      </c>
      <c r="H120" s="333">
        <v>10131</v>
      </c>
      <c r="I120" s="333">
        <v>9221</v>
      </c>
      <c r="J120" s="333">
        <v>6147</v>
      </c>
      <c r="K120" s="333">
        <v>4895</v>
      </c>
      <c r="L120" s="333">
        <v>6033</v>
      </c>
      <c r="M120" s="333">
        <v>3870</v>
      </c>
      <c r="N120" s="333">
        <v>2618</v>
      </c>
      <c r="O120" s="333">
        <v>8538</v>
      </c>
      <c r="P120" s="333">
        <v>4667</v>
      </c>
      <c r="Q120" s="333">
        <v>3984</v>
      </c>
      <c r="R120" s="333">
        <v>2960</v>
      </c>
      <c r="S120" s="333">
        <v>5692.1149999999907</v>
      </c>
      <c r="T120" s="333">
        <f t="shared" si="16"/>
        <v>162213.11499999999</v>
      </c>
    </row>
    <row r="121" spans="1:20">
      <c r="A121" s="2130"/>
      <c r="B121" s="371" t="s">
        <v>1665</v>
      </c>
      <c r="C121" s="333">
        <v>9807</v>
      </c>
      <c r="D121" s="333">
        <v>14357</v>
      </c>
      <c r="E121" s="333">
        <v>30131</v>
      </c>
      <c r="F121" s="333">
        <v>73733</v>
      </c>
      <c r="G121" s="333">
        <v>67116</v>
      </c>
      <c r="H121" s="333">
        <v>51991</v>
      </c>
      <c r="I121" s="333">
        <v>44843</v>
      </c>
      <c r="J121" s="333">
        <v>45788</v>
      </c>
      <c r="K121" s="333">
        <v>43779</v>
      </c>
      <c r="L121" s="333">
        <v>48801</v>
      </c>
      <c r="M121" s="333">
        <v>45197</v>
      </c>
      <c r="N121" s="333">
        <v>42420</v>
      </c>
      <c r="O121" s="333">
        <v>43661</v>
      </c>
      <c r="P121" s="333">
        <v>41711</v>
      </c>
      <c r="Q121" s="333">
        <v>36394</v>
      </c>
      <c r="R121" s="333">
        <v>28536</v>
      </c>
      <c r="S121" s="333">
        <v>42952.633000000031</v>
      </c>
      <c r="T121" s="333">
        <f t="shared" si="16"/>
        <v>711217.63300000003</v>
      </c>
    </row>
    <row r="122" spans="1:20">
      <c r="A122" s="2130"/>
      <c r="B122" s="371" t="s">
        <v>1666</v>
      </c>
      <c r="C122" s="333">
        <v>1375</v>
      </c>
      <c r="D122" s="333">
        <v>344</v>
      </c>
      <c r="E122" s="333">
        <v>687</v>
      </c>
      <c r="F122" s="333">
        <v>2406</v>
      </c>
      <c r="G122" s="333">
        <v>8248</v>
      </c>
      <c r="H122" s="333">
        <v>7217</v>
      </c>
      <c r="I122" s="333">
        <v>10654</v>
      </c>
      <c r="J122" s="333">
        <v>15637</v>
      </c>
      <c r="K122" s="333">
        <v>23197</v>
      </c>
      <c r="L122" s="333">
        <v>33164</v>
      </c>
      <c r="M122" s="333">
        <v>33851</v>
      </c>
      <c r="N122" s="333">
        <v>42958</v>
      </c>
      <c r="O122" s="333">
        <v>45364</v>
      </c>
      <c r="P122" s="333">
        <v>44161</v>
      </c>
      <c r="Q122" s="333">
        <v>42443</v>
      </c>
      <c r="R122" s="333">
        <v>27837</v>
      </c>
      <c r="S122" s="333">
        <v>34537.227000000014</v>
      </c>
      <c r="T122" s="333">
        <f t="shared" si="16"/>
        <v>374080.22700000001</v>
      </c>
    </row>
    <row r="123" spans="1:20">
      <c r="A123" s="2130"/>
      <c r="B123" s="371" t="s">
        <v>1667</v>
      </c>
      <c r="C123" s="333">
        <v>523</v>
      </c>
      <c r="D123" s="333">
        <v>697</v>
      </c>
      <c r="E123" s="333">
        <v>523</v>
      </c>
      <c r="F123" s="333">
        <v>5052</v>
      </c>
      <c r="G123" s="333">
        <v>5052</v>
      </c>
      <c r="H123" s="333">
        <v>871</v>
      </c>
      <c r="I123" s="333">
        <v>871</v>
      </c>
      <c r="J123" s="333">
        <v>2265</v>
      </c>
      <c r="K123" s="333">
        <v>1394</v>
      </c>
      <c r="L123" s="333">
        <v>1394</v>
      </c>
      <c r="M123" s="333">
        <v>3310</v>
      </c>
      <c r="N123" s="333">
        <v>2961</v>
      </c>
      <c r="O123" s="333">
        <v>1742</v>
      </c>
      <c r="P123" s="333">
        <v>3136</v>
      </c>
      <c r="Q123" s="333">
        <v>3310</v>
      </c>
      <c r="R123" s="333">
        <v>1916</v>
      </c>
      <c r="S123" s="333">
        <v>4699.8459999999977</v>
      </c>
      <c r="T123" s="333">
        <f t="shared" si="16"/>
        <v>39716.845999999998</v>
      </c>
    </row>
    <row r="124" spans="1:20">
      <c r="A124" s="2130"/>
      <c r="B124" s="371" t="s">
        <v>1668</v>
      </c>
      <c r="C124" s="333">
        <v>42726</v>
      </c>
      <c r="D124" s="333">
        <v>29699</v>
      </c>
      <c r="E124" s="333">
        <v>35170</v>
      </c>
      <c r="F124" s="333">
        <v>36994</v>
      </c>
      <c r="G124" s="333">
        <v>43507</v>
      </c>
      <c r="H124" s="333">
        <v>39599</v>
      </c>
      <c r="I124" s="333">
        <v>39078</v>
      </c>
      <c r="J124" s="333">
        <v>52886</v>
      </c>
      <c r="K124" s="333">
        <v>51583</v>
      </c>
      <c r="L124" s="333">
        <v>79980</v>
      </c>
      <c r="M124" s="333">
        <v>73467</v>
      </c>
      <c r="N124" s="333">
        <v>86754</v>
      </c>
      <c r="O124" s="333">
        <v>88838</v>
      </c>
      <c r="P124" s="333">
        <v>108638</v>
      </c>
      <c r="Q124" s="333">
        <v>86493</v>
      </c>
      <c r="R124" s="333">
        <v>73467</v>
      </c>
      <c r="S124" s="333">
        <v>81804.962000000058</v>
      </c>
      <c r="T124" s="333">
        <f t="shared" si="16"/>
        <v>1050683.9620000001</v>
      </c>
    </row>
    <row r="125" spans="1:20">
      <c r="A125" s="2130"/>
      <c r="B125" s="371" t="s">
        <v>1669</v>
      </c>
      <c r="C125" s="333">
        <v>1939</v>
      </c>
      <c r="D125" s="333">
        <v>969</v>
      </c>
      <c r="E125" s="333">
        <v>415</v>
      </c>
      <c r="F125" s="333">
        <v>7202</v>
      </c>
      <c r="G125" s="333">
        <v>13434</v>
      </c>
      <c r="H125" s="333">
        <v>12603</v>
      </c>
      <c r="I125" s="333">
        <v>14127</v>
      </c>
      <c r="J125" s="333">
        <v>14958</v>
      </c>
      <c r="K125" s="333">
        <v>15789</v>
      </c>
      <c r="L125" s="333">
        <v>17174</v>
      </c>
      <c r="M125" s="333">
        <v>15650</v>
      </c>
      <c r="N125" s="333">
        <v>14127</v>
      </c>
      <c r="O125" s="333">
        <v>12049</v>
      </c>
      <c r="P125" s="333">
        <v>6509</v>
      </c>
      <c r="Q125" s="333">
        <v>5124</v>
      </c>
      <c r="R125" s="333">
        <v>2770</v>
      </c>
      <c r="S125" s="333">
        <v>2080.3889999999956</v>
      </c>
      <c r="T125" s="333">
        <f t="shared" si="16"/>
        <v>156919.389</v>
      </c>
    </row>
    <row r="126" spans="1:20">
      <c r="A126" s="2130"/>
      <c r="B126" s="371" t="s">
        <v>1670</v>
      </c>
      <c r="C126" s="333">
        <v>64368</v>
      </c>
      <c r="D126" s="333">
        <v>63939</v>
      </c>
      <c r="E126" s="333">
        <v>41839</v>
      </c>
      <c r="F126" s="333">
        <v>65441</v>
      </c>
      <c r="G126" s="333">
        <v>104920</v>
      </c>
      <c r="H126" s="333">
        <v>91403</v>
      </c>
      <c r="I126" s="333">
        <v>73594</v>
      </c>
      <c r="J126" s="333">
        <v>81533</v>
      </c>
      <c r="K126" s="333">
        <v>70161</v>
      </c>
      <c r="L126" s="333">
        <v>72092</v>
      </c>
      <c r="M126" s="333">
        <v>87755</v>
      </c>
      <c r="N126" s="333">
        <v>96123</v>
      </c>
      <c r="O126" s="333">
        <v>125089</v>
      </c>
      <c r="P126" s="333">
        <v>152123</v>
      </c>
      <c r="Q126" s="333">
        <v>127020</v>
      </c>
      <c r="R126" s="333">
        <v>84322</v>
      </c>
      <c r="S126" s="333">
        <v>74025.475000000093</v>
      </c>
      <c r="T126" s="333">
        <f t="shared" si="16"/>
        <v>1475747.4750000001</v>
      </c>
    </row>
    <row r="127" spans="1:20">
      <c r="A127" s="2130"/>
      <c r="B127" s="371" t="s">
        <v>1671</v>
      </c>
      <c r="C127" s="333">
        <v>0</v>
      </c>
      <c r="D127" s="333">
        <v>0</v>
      </c>
      <c r="E127" s="333">
        <v>0</v>
      </c>
      <c r="F127" s="333">
        <v>0</v>
      </c>
      <c r="G127" s="333">
        <v>0</v>
      </c>
      <c r="H127" s="333">
        <v>0</v>
      </c>
      <c r="I127" s="333">
        <v>0</v>
      </c>
      <c r="J127" s="333">
        <v>0</v>
      </c>
      <c r="K127" s="333">
        <v>0</v>
      </c>
      <c r="L127" s="333">
        <v>0</v>
      </c>
      <c r="M127" s="333">
        <v>0</v>
      </c>
      <c r="N127" s="333">
        <v>0</v>
      </c>
      <c r="O127" s="333">
        <v>0</v>
      </c>
      <c r="P127" s="333">
        <v>0</v>
      </c>
      <c r="Q127" s="333">
        <v>0</v>
      </c>
      <c r="R127" s="333">
        <v>0</v>
      </c>
      <c r="S127" s="333">
        <v>0</v>
      </c>
      <c r="T127" s="333">
        <v>0</v>
      </c>
    </row>
    <row r="128" spans="1:20">
      <c r="A128" s="2130"/>
      <c r="B128" s="1449" t="s">
        <v>1672</v>
      </c>
      <c r="C128" s="1440">
        <v>0</v>
      </c>
      <c r="D128" s="1440">
        <v>0</v>
      </c>
      <c r="E128" s="1440">
        <v>0</v>
      </c>
      <c r="F128" s="1440">
        <v>0</v>
      </c>
      <c r="G128" s="1440">
        <v>0</v>
      </c>
      <c r="H128" s="1440">
        <v>0</v>
      </c>
      <c r="I128" s="1440">
        <v>0</v>
      </c>
      <c r="J128" s="1440">
        <v>0</v>
      </c>
      <c r="K128" s="1440">
        <v>0</v>
      </c>
      <c r="L128" s="1440">
        <v>0</v>
      </c>
      <c r="M128" s="1440">
        <v>0</v>
      </c>
      <c r="N128" s="1440">
        <v>0</v>
      </c>
      <c r="O128" s="1440">
        <v>0</v>
      </c>
      <c r="P128" s="1440">
        <v>0</v>
      </c>
      <c r="Q128" s="1440">
        <v>0</v>
      </c>
      <c r="R128" s="1440">
        <v>0</v>
      </c>
      <c r="S128" s="1440">
        <v>0</v>
      </c>
      <c r="T128" s="1440">
        <v>0</v>
      </c>
    </row>
    <row r="129" spans="1:20">
      <c r="A129" s="2130"/>
      <c r="B129" s="371" t="s">
        <v>386</v>
      </c>
      <c r="C129" s="333">
        <v>0</v>
      </c>
      <c r="D129" s="333">
        <v>0</v>
      </c>
      <c r="E129" s="333">
        <v>0</v>
      </c>
      <c r="F129" s="333">
        <v>0</v>
      </c>
      <c r="G129" s="333">
        <v>0</v>
      </c>
      <c r="H129" s="333">
        <v>0</v>
      </c>
      <c r="I129" s="333">
        <v>0</v>
      </c>
      <c r="J129" s="333">
        <v>0</v>
      </c>
      <c r="K129" s="333">
        <v>0</v>
      </c>
      <c r="L129" s="333">
        <v>0</v>
      </c>
      <c r="M129" s="333">
        <v>0</v>
      </c>
      <c r="N129" s="333">
        <v>0</v>
      </c>
      <c r="O129" s="333">
        <v>0</v>
      </c>
      <c r="P129" s="333">
        <v>0</v>
      </c>
      <c r="Q129" s="333">
        <v>0</v>
      </c>
      <c r="R129" s="333">
        <v>0</v>
      </c>
      <c r="S129" s="333">
        <v>0</v>
      </c>
      <c r="T129" s="333">
        <v>0</v>
      </c>
    </row>
    <row r="130" spans="1:20">
      <c r="A130" s="2130"/>
      <c r="B130" s="332" t="s">
        <v>1675</v>
      </c>
      <c r="C130" s="333">
        <v>18678</v>
      </c>
      <c r="D130" s="333">
        <v>30310</v>
      </c>
      <c r="E130" s="333">
        <v>50954</v>
      </c>
      <c r="F130" s="333">
        <v>86507</v>
      </c>
      <c r="G130" s="333">
        <v>109608</v>
      </c>
      <c r="H130" s="333">
        <v>99778</v>
      </c>
      <c r="I130" s="333">
        <v>95518</v>
      </c>
      <c r="J130" s="333">
        <v>137133</v>
      </c>
      <c r="K130" s="333">
        <v>106495</v>
      </c>
      <c r="L130" s="333">
        <v>107642</v>
      </c>
      <c r="M130" s="333">
        <v>90603</v>
      </c>
      <c r="N130" s="333">
        <v>79790</v>
      </c>
      <c r="O130" s="333">
        <v>71270</v>
      </c>
      <c r="P130" s="333">
        <v>57999</v>
      </c>
      <c r="Q130" s="333">
        <v>39157</v>
      </c>
      <c r="R130" s="333">
        <v>28180</v>
      </c>
      <c r="S130" s="333">
        <v>26050.33899999992</v>
      </c>
      <c r="T130" s="333">
        <f t="shared" si="16"/>
        <v>1235672.3389999999</v>
      </c>
    </row>
    <row r="131" spans="1:20" ht="5.25" customHeight="1">
      <c r="A131" s="2130"/>
      <c r="B131" s="369"/>
      <c r="C131" s="16"/>
      <c r="D131" s="16"/>
      <c r="E131" s="16"/>
      <c r="F131" s="16"/>
      <c r="G131" s="16"/>
      <c r="H131" s="16"/>
      <c r="I131" s="16"/>
      <c r="J131" s="16"/>
      <c r="K131" s="16"/>
      <c r="L131" s="16"/>
      <c r="M131" s="16"/>
      <c r="N131" s="16"/>
      <c r="O131" s="16"/>
      <c r="P131" s="16"/>
      <c r="Q131" s="16"/>
      <c r="R131" s="16"/>
      <c r="S131" s="16"/>
      <c r="T131" s="16"/>
    </row>
    <row r="132" spans="1:20">
      <c r="A132" s="2130"/>
      <c r="B132" s="372" t="s">
        <v>1676</v>
      </c>
      <c r="C132" s="335">
        <f>SUM(C133:C138)</f>
        <v>87832</v>
      </c>
      <c r="D132" s="335">
        <f>SUM(D133:D138)</f>
        <v>14828</v>
      </c>
      <c r="E132" s="335">
        <f>SUM(E133:E138)</f>
        <v>9127</v>
      </c>
      <c r="F132" s="335">
        <f>SUM(F133:F138)</f>
        <v>15816</v>
      </c>
      <c r="G132" s="335">
        <f t="shared" ref="G132:T132" si="17">SUM(G133:G138)</f>
        <v>19991</v>
      </c>
      <c r="H132" s="335">
        <f t="shared" si="17"/>
        <v>18537</v>
      </c>
      <c r="I132" s="335">
        <f t="shared" si="17"/>
        <v>20524</v>
      </c>
      <c r="J132" s="335">
        <f t="shared" si="17"/>
        <v>23493</v>
      </c>
      <c r="K132" s="335">
        <f t="shared" si="17"/>
        <v>27897</v>
      </c>
      <c r="L132" s="335">
        <f t="shared" si="17"/>
        <v>47368</v>
      </c>
      <c r="M132" s="335">
        <f t="shared" si="17"/>
        <v>54037</v>
      </c>
      <c r="N132" s="335">
        <f t="shared" si="17"/>
        <v>67136</v>
      </c>
      <c r="O132" s="335">
        <f t="shared" si="17"/>
        <v>86644</v>
      </c>
      <c r="P132" s="335">
        <f t="shared" si="17"/>
        <v>129266</v>
      </c>
      <c r="Q132" s="335">
        <f t="shared" si="17"/>
        <v>149052</v>
      </c>
      <c r="R132" s="335">
        <f t="shared" si="17"/>
        <v>183858</v>
      </c>
      <c r="S132" s="335">
        <f t="shared" si="17"/>
        <v>394502.32999999996</v>
      </c>
      <c r="T132" s="335">
        <f t="shared" si="17"/>
        <v>1349908.33</v>
      </c>
    </row>
    <row r="133" spans="1:20">
      <c r="A133" s="2130"/>
      <c r="B133" s="371" t="s">
        <v>1677</v>
      </c>
      <c r="C133" s="333">
        <v>32996</v>
      </c>
      <c r="D133" s="333">
        <v>9726</v>
      </c>
      <c r="E133" s="333">
        <v>6397</v>
      </c>
      <c r="F133" s="333">
        <v>10442</v>
      </c>
      <c r="G133" s="333">
        <v>13288</v>
      </c>
      <c r="H133" s="333">
        <v>10436</v>
      </c>
      <c r="I133" s="333">
        <v>12695</v>
      </c>
      <c r="J133" s="333">
        <v>14903</v>
      </c>
      <c r="K133" s="333">
        <v>13910</v>
      </c>
      <c r="L133" s="333">
        <v>18986</v>
      </c>
      <c r="M133" s="333">
        <v>20440</v>
      </c>
      <c r="N133" s="333">
        <v>24757</v>
      </c>
      <c r="O133" s="333">
        <v>32119</v>
      </c>
      <c r="P133" s="333">
        <v>42167</v>
      </c>
      <c r="Q133" s="333">
        <v>46351</v>
      </c>
      <c r="R133" s="333">
        <v>37806</v>
      </c>
      <c r="S133" s="333">
        <v>76923.62</v>
      </c>
      <c r="T133" s="333">
        <f t="shared" ref="T133:T138" si="18">SUM(C133:S133)</f>
        <v>424342.62</v>
      </c>
    </row>
    <row r="134" spans="1:20">
      <c r="A134" s="2130"/>
      <c r="B134" s="371" t="s">
        <v>1678</v>
      </c>
      <c r="C134" s="333">
        <v>51212</v>
      </c>
      <c r="D134" s="333">
        <v>3189</v>
      </c>
      <c r="E134" s="333">
        <v>1958</v>
      </c>
      <c r="F134" s="333">
        <v>2797</v>
      </c>
      <c r="G134" s="333">
        <v>3300</v>
      </c>
      <c r="H134" s="333">
        <v>3468</v>
      </c>
      <c r="I134" s="333">
        <v>2545</v>
      </c>
      <c r="J134" s="333">
        <v>5118</v>
      </c>
      <c r="K134" s="333">
        <v>6853</v>
      </c>
      <c r="L134" s="333">
        <v>8838</v>
      </c>
      <c r="M134" s="333">
        <v>9062</v>
      </c>
      <c r="N134" s="333">
        <v>14320</v>
      </c>
      <c r="O134" s="333">
        <v>24613</v>
      </c>
      <c r="P134" s="333">
        <v>31438</v>
      </c>
      <c r="Q134" s="333">
        <v>36277</v>
      </c>
      <c r="R134" s="333">
        <v>33508</v>
      </c>
      <c r="S134" s="333">
        <v>73168.679999999993</v>
      </c>
      <c r="T134" s="333">
        <f t="shared" si="18"/>
        <v>311664.68</v>
      </c>
    </row>
    <row r="135" spans="1:20">
      <c r="A135" s="2130"/>
      <c r="B135" s="371" t="s">
        <v>1679</v>
      </c>
      <c r="C135" s="333">
        <v>0</v>
      </c>
      <c r="D135" s="333">
        <v>3</v>
      </c>
      <c r="E135" s="333">
        <v>0</v>
      </c>
      <c r="F135" s="333">
        <v>1334</v>
      </c>
      <c r="G135" s="333">
        <v>2158</v>
      </c>
      <c r="H135" s="333">
        <v>480</v>
      </c>
      <c r="I135" s="333">
        <v>3502</v>
      </c>
      <c r="J135" s="333">
        <v>2671</v>
      </c>
      <c r="K135" s="333">
        <v>4797</v>
      </c>
      <c r="L135" s="333">
        <v>17924</v>
      </c>
      <c r="M135" s="333">
        <v>20936</v>
      </c>
      <c r="N135" s="333">
        <v>25044</v>
      </c>
      <c r="O135" s="333">
        <v>17293</v>
      </c>
      <c r="P135" s="333">
        <v>13343</v>
      </c>
      <c r="Q135" s="333">
        <v>5383</v>
      </c>
      <c r="R135" s="333">
        <v>1959</v>
      </c>
      <c r="S135" s="333">
        <v>9732.39</v>
      </c>
      <c r="T135" s="333">
        <f t="shared" si="18"/>
        <v>126559.39</v>
      </c>
    </row>
    <row r="136" spans="1:20">
      <c r="A136" s="2130"/>
      <c r="B136" s="371" t="s">
        <v>1680</v>
      </c>
      <c r="C136" s="333">
        <v>26</v>
      </c>
      <c r="D136" s="333">
        <v>26</v>
      </c>
      <c r="E136" s="333">
        <v>9</v>
      </c>
      <c r="F136" s="333">
        <v>26</v>
      </c>
      <c r="G136" s="333">
        <v>38</v>
      </c>
      <c r="H136" s="333">
        <v>2937</v>
      </c>
      <c r="I136" s="333">
        <v>14</v>
      </c>
      <c r="J136" s="333">
        <v>23</v>
      </c>
      <c r="K136" s="333">
        <v>1410</v>
      </c>
      <c r="L136" s="333">
        <v>26</v>
      </c>
      <c r="M136" s="333">
        <v>1923</v>
      </c>
      <c r="N136" s="333">
        <v>1906</v>
      </c>
      <c r="O136" s="333">
        <v>8908</v>
      </c>
      <c r="P136" s="333">
        <v>39675</v>
      </c>
      <c r="Q136" s="333">
        <v>59927</v>
      </c>
      <c r="R136" s="333">
        <v>109066</v>
      </c>
      <c r="S136" s="333">
        <v>232366.84999999998</v>
      </c>
      <c r="T136" s="333">
        <f t="shared" si="18"/>
        <v>458306.85</v>
      </c>
    </row>
    <row r="137" spans="1:20">
      <c r="A137" s="2130"/>
      <c r="B137" s="371" t="s">
        <v>1681</v>
      </c>
      <c r="C137" s="333">
        <v>2464</v>
      </c>
      <c r="D137" s="333">
        <v>927</v>
      </c>
      <c r="E137" s="333">
        <v>188</v>
      </c>
      <c r="F137" s="333">
        <v>434</v>
      </c>
      <c r="G137" s="333">
        <v>375</v>
      </c>
      <c r="H137" s="333">
        <v>598</v>
      </c>
      <c r="I137" s="333">
        <v>1126</v>
      </c>
      <c r="J137" s="333">
        <v>59</v>
      </c>
      <c r="K137" s="333">
        <v>211</v>
      </c>
      <c r="L137" s="333">
        <v>833</v>
      </c>
      <c r="M137" s="333">
        <v>915</v>
      </c>
      <c r="N137" s="333">
        <v>504</v>
      </c>
      <c r="O137" s="333">
        <v>2992</v>
      </c>
      <c r="P137" s="333">
        <v>1854</v>
      </c>
      <c r="Q137" s="333">
        <v>634</v>
      </c>
      <c r="R137" s="333">
        <v>1173</v>
      </c>
      <c r="S137" s="333">
        <v>1818.7999999999993</v>
      </c>
      <c r="T137" s="333">
        <f t="shared" si="18"/>
        <v>17105.8</v>
      </c>
    </row>
    <row r="138" spans="1:20">
      <c r="A138" s="2130"/>
      <c r="B138" s="371" t="s">
        <v>1682</v>
      </c>
      <c r="C138" s="333">
        <v>1134</v>
      </c>
      <c r="D138" s="333">
        <v>957</v>
      </c>
      <c r="E138" s="333">
        <v>575</v>
      </c>
      <c r="F138" s="333">
        <v>783</v>
      </c>
      <c r="G138" s="333">
        <v>832</v>
      </c>
      <c r="H138" s="333">
        <v>618</v>
      </c>
      <c r="I138" s="333">
        <v>642</v>
      </c>
      <c r="J138" s="333">
        <v>719</v>
      </c>
      <c r="K138" s="333">
        <v>716</v>
      </c>
      <c r="L138" s="333">
        <v>761</v>
      </c>
      <c r="M138" s="333">
        <v>761</v>
      </c>
      <c r="N138" s="333">
        <v>605</v>
      </c>
      <c r="O138" s="333">
        <v>719</v>
      </c>
      <c r="P138" s="333">
        <v>789</v>
      </c>
      <c r="Q138" s="333">
        <v>480</v>
      </c>
      <c r="R138" s="333">
        <v>346</v>
      </c>
      <c r="S138" s="333">
        <v>491.98999999999978</v>
      </c>
      <c r="T138" s="333">
        <f t="shared" si="18"/>
        <v>11928.99</v>
      </c>
    </row>
    <row r="139" spans="1:20" ht="3" customHeight="1">
      <c r="A139" s="2130"/>
      <c r="B139" s="369"/>
      <c r="C139" s="333"/>
      <c r="D139" s="333"/>
      <c r="E139" s="333"/>
      <c r="F139" s="333"/>
      <c r="G139" s="333"/>
      <c r="H139" s="333"/>
      <c r="I139" s="333"/>
      <c r="J139" s="333"/>
      <c r="K139" s="333"/>
      <c r="L139" s="333"/>
      <c r="M139" s="333"/>
      <c r="N139" s="333"/>
      <c r="O139" s="333"/>
      <c r="P139" s="333"/>
      <c r="Q139" s="333"/>
      <c r="R139" s="333"/>
      <c r="S139" s="333"/>
      <c r="T139" s="333"/>
    </row>
    <row r="140" spans="1:20">
      <c r="A140" s="2130"/>
      <c r="B140" s="331" t="s">
        <v>1683</v>
      </c>
      <c r="C140" s="335">
        <f>SUM(C141:C148)</f>
        <v>1017115</v>
      </c>
      <c r="D140" s="335">
        <f>SUM(D141:D148)</f>
        <v>1604408</v>
      </c>
      <c r="E140" s="335">
        <f>SUM(E141:E148)</f>
        <v>562638</v>
      </c>
      <c r="F140" s="335">
        <f>SUM(F141:F148)</f>
        <v>285400</v>
      </c>
      <c r="G140" s="335">
        <f>SUM(G141:G148)</f>
        <v>324206</v>
      </c>
      <c r="H140" s="335">
        <f t="shared" ref="H140:T140" si="19">SUM(H141:H148)</f>
        <v>332162</v>
      </c>
      <c r="I140" s="335">
        <f t="shared" si="19"/>
        <v>358540</v>
      </c>
      <c r="J140" s="335">
        <f t="shared" si="19"/>
        <v>424099</v>
      </c>
      <c r="K140" s="335">
        <f t="shared" si="19"/>
        <v>410643</v>
      </c>
      <c r="L140" s="335">
        <f t="shared" si="19"/>
        <v>587032</v>
      </c>
      <c r="M140" s="335">
        <f t="shared" si="19"/>
        <v>730948</v>
      </c>
      <c r="N140" s="335">
        <f t="shared" si="19"/>
        <v>999174</v>
      </c>
      <c r="O140" s="335">
        <f t="shared" si="19"/>
        <v>1298263</v>
      </c>
      <c r="P140" s="335">
        <f t="shared" si="19"/>
        <v>1558754</v>
      </c>
      <c r="Q140" s="335">
        <f t="shared" si="19"/>
        <v>1556299</v>
      </c>
      <c r="R140" s="335">
        <f t="shared" si="19"/>
        <v>1573296</v>
      </c>
      <c r="S140" s="335">
        <f t="shared" si="19"/>
        <v>2028932.89</v>
      </c>
      <c r="T140" s="335">
        <f t="shared" si="19"/>
        <v>15651909.890000001</v>
      </c>
    </row>
    <row r="141" spans="1:20">
      <c r="A141" s="2130"/>
      <c r="B141" s="332" t="s">
        <v>1684</v>
      </c>
      <c r="C141" s="333">
        <v>6501</v>
      </c>
      <c r="D141" s="333">
        <v>5030</v>
      </c>
      <c r="E141" s="333">
        <v>3177</v>
      </c>
      <c r="F141" s="333">
        <v>3971</v>
      </c>
      <c r="G141" s="333">
        <v>2824</v>
      </c>
      <c r="H141" s="333">
        <v>2059</v>
      </c>
      <c r="I141" s="333">
        <v>2500</v>
      </c>
      <c r="J141" s="333">
        <v>2765</v>
      </c>
      <c r="K141" s="333">
        <v>2412</v>
      </c>
      <c r="L141" s="333">
        <v>2618</v>
      </c>
      <c r="M141" s="333">
        <v>3059</v>
      </c>
      <c r="N141" s="333">
        <v>3736</v>
      </c>
      <c r="O141" s="333">
        <v>3500</v>
      </c>
      <c r="P141" s="333">
        <v>4559</v>
      </c>
      <c r="Q141" s="333">
        <v>3677</v>
      </c>
      <c r="R141" s="333">
        <v>3500</v>
      </c>
      <c r="S141" s="333">
        <v>3795.9000000000015</v>
      </c>
      <c r="T141" s="333">
        <f>SUM(C141:S141)</f>
        <v>59683.9</v>
      </c>
    </row>
    <row r="142" spans="1:20">
      <c r="A142" s="2130"/>
      <c r="B142" s="371" t="s">
        <v>1707</v>
      </c>
      <c r="C142" s="333">
        <v>13479</v>
      </c>
      <c r="D142" s="333">
        <v>90656</v>
      </c>
      <c r="E142" s="333">
        <v>64853</v>
      </c>
      <c r="F142" s="333">
        <v>44866</v>
      </c>
      <c r="G142" s="333">
        <v>16964</v>
      </c>
      <c r="H142" s="333">
        <v>19987</v>
      </c>
      <c r="I142" s="333">
        <v>24396</v>
      </c>
      <c r="J142" s="333">
        <v>28364</v>
      </c>
      <c r="K142" s="333">
        <v>30905</v>
      </c>
      <c r="L142" s="333">
        <v>37644</v>
      </c>
      <c r="M142" s="333">
        <v>62754</v>
      </c>
      <c r="N142" s="333">
        <v>144802</v>
      </c>
      <c r="O142" s="333">
        <v>234765</v>
      </c>
      <c r="P142" s="333">
        <v>285426</v>
      </c>
      <c r="Q142" s="333">
        <v>253577</v>
      </c>
      <c r="R142" s="333">
        <v>228950</v>
      </c>
      <c r="S142" s="333">
        <v>255927.12999999989</v>
      </c>
      <c r="T142" s="333">
        <f t="shared" ref="T142:T148" si="20">SUM(C142:S142)</f>
        <v>1838315.13</v>
      </c>
    </row>
    <row r="143" spans="1:20">
      <c r="A143" s="2130"/>
      <c r="B143" s="371" t="s">
        <v>1708</v>
      </c>
      <c r="C143" s="333">
        <v>0</v>
      </c>
      <c r="D143" s="333">
        <v>19</v>
      </c>
      <c r="E143" s="333">
        <v>0</v>
      </c>
      <c r="F143" s="333">
        <v>0</v>
      </c>
      <c r="G143" s="333">
        <v>19</v>
      </c>
      <c r="H143" s="333">
        <v>0</v>
      </c>
      <c r="I143" s="333">
        <v>0</v>
      </c>
      <c r="J143" s="333">
        <v>0</v>
      </c>
      <c r="K143" s="333">
        <v>0</v>
      </c>
      <c r="L143" s="333">
        <v>0</v>
      </c>
      <c r="M143" s="333">
        <v>19</v>
      </c>
      <c r="N143" s="333">
        <v>43</v>
      </c>
      <c r="O143" s="333">
        <v>0</v>
      </c>
      <c r="P143" s="333">
        <v>19</v>
      </c>
      <c r="Q143" s="333">
        <v>19</v>
      </c>
      <c r="R143" s="333">
        <v>80</v>
      </c>
      <c r="S143" s="333">
        <v>164.85000000000002</v>
      </c>
      <c r="T143" s="333">
        <f t="shared" si="20"/>
        <v>382.85</v>
      </c>
    </row>
    <row r="144" spans="1:20">
      <c r="A144" s="2130"/>
      <c r="B144" s="332" t="s">
        <v>1687</v>
      </c>
      <c r="C144" s="333">
        <v>275</v>
      </c>
      <c r="D144" s="333">
        <v>0</v>
      </c>
      <c r="E144" s="333">
        <v>0</v>
      </c>
      <c r="F144" s="333">
        <v>0</v>
      </c>
      <c r="G144" s="333">
        <v>0</v>
      </c>
      <c r="H144" s="333">
        <v>1</v>
      </c>
      <c r="I144" s="333">
        <v>0</v>
      </c>
      <c r="J144" s="333">
        <v>0</v>
      </c>
      <c r="K144" s="333">
        <v>1</v>
      </c>
      <c r="L144" s="333">
        <v>0</v>
      </c>
      <c r="M144" s="333">
        <v>0</v>
      </c>
      <c r="N144" s="333">
        <v>0</v>
      </c>
      <c r="O144" s="333">
        <v>0</v>
      </c>
      <c r="P144" s="333">
        <v>0</v>
      </c>
      <c r="Q144" s="333">
        <v>0</v>
      </c>
      <c r="R144" s="333">
        <v>0</v>
      </c>
      <c r="S144" s="333">
        <v>1.1499999999999773</v>
      </c>
      <c r="T144" s="333">
        <f t="shared" si="20"/>
        <v>278.14999999999998</v>
      </c>
    </row>
    <row r="145" spans="1:20">
      <c r="A145" s="2130"/>
      <c r="B145" s="332" t="s">
        <v>1688</v>
      </c>
      <c r="C145" s="333">
        <v>0</v>
      </c>
      <c r="D145" s="333">
        <v>0</v>
      </c>
      <c r="E145" s="333">
        <v>0</v>
      </c>
      <c r="F145" s="333">
        <v>0</v>
      </c>
      <c r="G145" s="333">
        <v>0</v>
      </c>
      <c r="H145" s="333">
        <v>0</v>
      </c>
      <c r="I145" s="333">
        <v>0</v>
      </c>
      <c r="J145" s="333">
        <v>0</v>
      </c>
      <c r="K145" s="333">
        <v>0</v>
      </c>
      <c r="L145" s="333">
        <v>0</v>
      </c>
      <c r="M145" s="333">
        <v>0</v>
      </c>
      <c r="N145" s="333">
        <v>0</v>
      </c>
      <c r="O145" s="333">
        <v>0</v>
      </c>
      <c r="P145" s="333">
        <v>0</v>
      </c>
      <c r="Q145" s="333">
        <v>0</v>
      </c>
      <c r="R145" s="333">
        <v>0</v>
      </c>
      <c r="S145" s="333">
        <v>0</v>
      </c>
      <c r="T145" s="333">
        <v>0</v>
      </c>
    </row>
    <row r="146" spans="1:20">
      <c r="A146" s="2130"/>
      <c r="B146" s="332" t="s">
        <v>1689</v>
      </c>
      <c r="C146" s="333">
        <v>981027</v>
      </c>
      <c r="D146" s="333">
        <v>1488785</v>
      </c>
      <c r="E146" s="333">
        <v>468798</v>
      </c>
      <c r="F146" s="333">
        <v>191607</v>
      </c>
      <c r="G146" s="333">
        <v>231844</v>
      </c>
      <c r="H146" s="333">
        <v>229928</v>
      </c>
      <c r="I146" s="333">
        <v>226096</v>
      </c>
      <c r="J146" s="333">
        <v>277191</v>
      </c>
      <c r="K146" s="333">
        <v>308487</v>
      </c>
      <c r="L146" s="333">
        <v>375549</v>
      </c>
      <c r="M146" s="333">
        <v>473269</v>
      </c>
      <c r="N146" s="333">
        <v>510313</v>
      </c>
      <c r="O146" s="333">
        <v>647631</v>
      </c>
      <c r="P146" s="333">
        <v>887140</v>
      </c>
      <c r="Q146" s="333">
        <v>759402</v>
      </c>
      <c r="R146" s="333">
        <v>738325</v>
      </c>
      <c r="S146" s="333">
        <v>769622.74000000022</v>
      </c>
      <c r="T146" s="333">
        <f t="shared" si="20"/>
        <v>9565014.7400000002</v>
      </c>
    </row>
    <row r="147" spans="1:20">
      <c r="A147" s="2130"/>
      <c r="B147" s="332" t="s">
        <v>1709</v>
      </c>
      <c r="C147" s="333">
        <v>5983</v>
      </c>
      <c r="D147" s="333">
        <v>16840</v>
      </c>
      <c r="E147" s="333">
        <v>24374</v>
      </c>
      <c r="F147" s="333">
        <v>41878</v>
      </c>
      <c r="G147" s="333">
        <v>68246</v>
      </c>
      <c r="H147" s="333">
        <v>77109</v>
      </c>
      <c r="I147" s="333">
        <v>102812</v>
      </c>
      <c r="J147" s="333">
        <v>111675</v>
      </c>
      <c r="K147" s="333">
        <v>65144</v>
      </c>
      <c r="L147" s="333">
        <v>163081</v>
      </c>
      <c r="M147" s="333">
        <v>183023</v>
      </c>
      <c r="N147" s="333">
        <v>328378</v>
      </c>
      <c r="O147" s="333">
        <v>393078</v>
      </c>
      <c r="P147" s="333">
        <v>360063</v>
      </c>
      <c r="Q147" s="333">
        <v>519377</v>
      </c>
      <c r="R147" s="333">
        <v>579868</v>
      </c>
      <c r="S147" s="333">
        <v>955439.46</v>
      </c>
      <c r="T147" s="333">
        <f t="shared" si="20"/>
        <v>3996368.46</v>
      </c>
    </row>
    <row r="148" spans="1:20">
      <c r="A148" s="2130"/>
      <c r="B148" s="332" t="s">
        <v>1690</v>
      </c>
      <c r="C148" s="333">
        <v>9850</v>
      </c>
      <c r="D148" s="333">
        <v>3078</v>
      </c>
      <c r="E148" s="333">
        <v>1436</v>
      </c>
      <c r="F148" s="333">
        <v>3078</v>
      </c>
      <c r="G148" s="333">
        <v>4309</v>
      </c>
      <c r="H148" s="333">
        <v>3078</v>
      </c>
      <c r="I148" s="333">
        <v>2736</v>
      </c>
      <c r="J148" s="333">
        <v>4104</v>
      </c>
      <c r="K148" s="333">
        <v>3694</v>
      </c>
      <c r="L148" s="333">
        <v>8140</v>
      </c>
      <c r="M148" s="333">
        <v>8824</v>
      </c>
      <c r="N148" s="333">
        <v>11902</v>
      </c>
      <c r="O148" s="333">
        <v>19289</v>
      </c>
      <c r="P148" s="333">
        <v>21547</v>
      </c>
      <c r="Q148" s="333">
        <v>20247</v>
      </c>
      <c r="R148" s="333">
        <v>22573</v>
      </c>
      <c r="S148" s="333">
        <v>43981.66</v>
      </c>
      <c r="T148" s="333">
        <f t="shared" si="20"/>
        <v>191866.66</v>
      </c>
    </row>
    <row r="149" spans="1:20" ht="4.5" customHeight="1">
      <c r="A149" s="1564"/>
      <c r="B149" s="337"/>
      <c r="C149" s="18"/>
      <c r="D149" s="18"/>
      <c r="E149" s="18"/>
      <c r="F149" s="18"/>
      <c r="G149" s="18"/>
      <c r="H149" s="18"/>
      <c r="I149" s="18"/>
      <c r="J149" s="18"/>
      <c r="K149" s="18"/>
      <c r="L149" s="18"/>
      <c r="M149" s="18"/>
      <c r="N149" s="18"/>
      <c r="O149" s="18"/>
      <c r="P149" s="18"/>
      <c r="Q149" s="18"/>
      <c r="R149" s="18"/>
      <c r="S149" s="18"/>
      <c r="T149" s="18"/>
    </row>
    <row r="150" spans="1:20">
      <c r="A150" s="1307"/>
      <c r="B150" s="374" t="s">
        <v>547</v>
      </c>
      <c r="C150" s="339">
        <f t="shared" ref="C150:T150" si="21">+C140+C132+C115+C95+C90+C85</f>
        <v>13717783</v>
      </c>
      <c r="D150" s="339">
        <f t="shared" si="21"/>
        <v>8584649</v>
      </c>
      <c r="E150" s="339">
        <f t="shared" si="21"/>
        <v>5663540</v>
      </c>
      <c r="F150" s="339">
        <f t="shared" si="21"/>
        <v>5677504</v>
      </c>
      <c r="G150" s="339">
        <f t="shared" si="21"/>
        <v>5768761</v>
      </c>
      <c r="H150" s="339">
        <f t="shared" si="21"/>
        <v>5233427</v>
      </c>
      <c r="I150" s="339">
        <f t="shared" si="21"/>
        <v>5156302</v>
      </c>
      <c r="J150" s="339">
        <f t="shared" si="21"/>
        <v>5705512</v>
      </c>
      <c r="K150" s="339">
        <f t="shared" si="21"/>
        <v>5804595</v>
      </c>
      <c r="L150" s="339">
        <f t="shared" si="21"/>
        <v>6834521</v>
      </c>
      <c r="M150" s="339">
        <f t="shared" si="21"/>
        <v>6980906</v>
      </c>
      <c r="N150" s="339">
        <f t="shared" si="21"/>
        <v>7170839</v>
      </c>
      <c r="O150" s="339">
        <f t="shared" si="21"/>
        <v>7834257</v>
      </c>
      <c r="P150" s="339">
        <f t="shared" si="21"/>
        <v>8274335</v>
      </c>
      <c r="Q150" s="339">
        <f t="shared" si="21"/>
        <v>7228848</v>
      </c>
      <c r="R150" s="339">
        <f t="shared" si="21"/>
        <v>6204412</v>
      </c>
      <c r="S150" s="339">
        <f t="shared" si="21"/>
        <v>7935088.643000003</v>
      </c>
      <c r="T150" s="339">
        <f t="shared" si="21"/>
        <v>119775279.64300001</v>
      </c>
    </row>
    <row r="151" spans="1:20" ht="6" customHeight="1">
      <c r="A151" s="1188"/>
      <c r="B151" s="1188"/>
      <c r="C151" s="1562"/>
      <c r="D151" s="1562"/>
      <c r="E151" s="1562"/>
      <c r="F151" s="1562"/>
      <c r="G151" s="1562"/>
      <c r="H151" s="1562"/>
      <c r="I151" s="1562"/>
      <c r="J151" s="1562"/>
      <c r="K151" s="1562"/>
      <c r="L151" s="1562"/>
      <c r="M151" s="1562"/>
      <c r="N151" s="1562"/>
      <c r="O151" s="1562"/>
      <c r="P151" s="1562"/>
      <c r="Q151" s="1562"/>
      <c r="R151" s="1562"/>
      <c r="S151" s="1562"/>
      <c r="T151" s="1188"/>
    </row>
    <row r="152" spans="1:20">
      <c r="A152" s="105" t="s">
        <v>880</v>
      </c>
      <c r="B152" s="1188"/>
      <c r="C152" s="1188"/>
      <c r="D152" s="1188"/>
      <c r="E152" s="1188"/>
      <c r="F152" s="1188"/>
      <c r="G152" s="1188"/>
      <c r="H152" s="1188"/>
      <c r="I152" s="1188"/>
      <c r="J152" s="1188"/>
      <c r="K152" s="1188"/>
      <c r="L152" s="1188"/>
      <c r="M152" s="1188"/>
      <c r="N152" s="1188"/>
      <c r="O152" s="1188"/>
      <c r="P152" s="1188"/>
      <c r="Q152" s="1188"/>
      <c r="R152" s="1188"/>
      <c r="S152" s="1188"/>
      <c r="T152" s="1188"/>
    </row>
    <row r="153" spans="1:20">
      <c r="A153" s="248" t="s">
        <v>2439</v>
      </c>
      <c r="B153" s="1188"/>
      <c r="C153" s="1188"/>
      <c r="D153" s="1188"/>
      <c r="E153" s="1188"/>
      <c r="F153" s="1188"/>
      <c r="G153" s="1188"/>
      <c r="H153" s="1188"/>
      <c r="I153" s="1188"/>
      <c r="J153" s="1188"/>
      <c r="K153" s="1188"/>
      <c r="L153" s="1188"/>
      <c r="M153" s="1188"/>
      <c r="N153" s="1188"/>
      <c r="O153" s="1188"/>
      <c r="P153" s="1188"/>
      <c r="Q153" s="1188"/>
      <c r="R153" s="1188"/>
      <c r="S153" s="1188"/>
      <c r="T153" s="1188"/>
    </row>
    <row r="154" spans="1:20">
      <c r="A154" s="1188"/>
      <c r="B154" s="1188"/>
      <c r="C154" s="1188"/>
      <c r="D154" s="1188"/>
      <c r="E154" s="1188"/>
      <c r="F154" s="1188"/>
      <c r="G154" s="1188"/>
      <c r="H154" s="1188"/>
      <c r="I154" s="1188"/>
      <c r="J154" s="1188"/>
      <c r="K154" s="1188"/>
      <c r="L154" s="1188"/>
      <c r="M154" s="1188"/>
      <c r="N154" s="1188"/>
      <c r="O154" s="1188"/>
      <c r="P154" s="1188"/>
      <c r="Q154" s="1188"/>
      <c r="R154" s="1188"/>
      <c r="S154" s="1188"/>
      <c r="T154" s="1188"/>
    </row>
    <row r="155" spans="1:20">
      <c r="A155" s="1188"/>
      <c r="B155" s="1188"/>
      <c r="C155" s="1188"/>
      <c r="D155" s="1188"/>
      <c r="E155" s="1188"/>
      <c r="F155" s="1188"/>
      <c r="G155" s="1188"/>
      <c r="H155" s="1188"/>
      <c r="I155" s="1188"/>
      <c r="J155" s="1188"/>
      <c r="K155" s="1188"/>
      <c r="L155" s="1188"/>
      <c r="M155" s="1188"/>
      <c r="N155" s="1188"/>
      <c r="O155" s="1188"/>
      <c r="P155" s="1188"/>
      <c r="Q155" s="1188"/>
      <c r="R155" s="1188"/>
      <c r="S155" s="1188"/>
      <c r="T155" s="1188"/>
    </row>
    <row r="156" spans="1:20">
      <c r="A156" s="1188"/>
      <c r="B156" s="1188"/>
      <c r="C156" s="1188"/>
      <c r="D156" s="1188"/>
      <c r="E156" s="1188"/>
      <c r="F156" s="1188"/>
      <c r="G156" s="1188"/>
      <c r="H156" s="1188"/>
      <c r="I156" s="1188"/>
      <c r="J156" s="1188"/>
      <c r="K156" s="1188"/>
      <c r="L156" s="1188"/>
      <c r="M156" s="1188"/>
      <c r="N156" s="1188"/>
      <c r="O156" s="1188"/>
      <c r="P156" s="1188"/>
      <c r="Q156" s="1188"/>
      <c r="R156" s="1188"/>
      <c r="S156" s="1188"/>
      <c r="T156" s="1188"/>
    </row>
    <row r="157" spans="1:20">
      <c r="A157" s="1188"/>
      <c r="B157" s="1188"/>
      <c r="C157" s="1188"/>
      <c r="D157" s="1188"/>
      <c r="E157" s="1188"/>
      <c r="F157" s="1188"/>
      <c r="G157" s="1188"/>
      <c r="H157" s="1188"/>
      <c r="I157" s="1188"/>
      <c r="J157" s="1188"/>
      <c r="K157" s="1188"/>
      <c r="L157" s="1188"/>
      <c r="M157" s="1188"/>
      <c r="N157" s="1188"/>
      <c r="O157" s="1188"/>
      <c r="P157" s="1188"/>
      <c r="Q157" s="1188"/>
      <c r="R157" s="1188"/>
      <c r="S157" s="1188"/>
      <c r="T157" s="1188"/>
    </row>
    <row r="158" spans="1:20">
      <c r="A158" s="1188"/>
      <c r="B158" s="1188"/>
      <c r="C158" s="1188"/>
      <c r="D158" s="1188"/>
      <c r="E158" s="1188"/>
      <c r="F158" s="1188"/>
      <c r="G158" s="1188"/>
      <c r="H158" s="1188"/>
      <c r="I158" s="1188"/>
      <c r="J158" s="1188"/>
      <c r="K158" s="1188"/>
      <c r="L158" s="1188"/>
      <c r="M158" s="1188"/>
      <c r="N158" s="1188"/>
      <c r="O158" s="1188"/>
      <c r="P158" s="1188"/>
      <c r="Q158" s="1188"/>
      <c r="R158" s="1188"/>
      <c r="S158" s="1188"/>
      <c r="T158" s="1188"/>
    </row>
    <row r="159" spans="1:20">
      <c r="A159" s="1188"/>
      <c r="B159" s="1188"/>
      <c r="C159" s="1188"/>
      <c r="D159" s="1188"/>
      <c r="E159" s="1188"/>
      <c r="F159" s="1188"/>
      <c r="G159" s="1188"/>
      <c r="H159" s="1188"/>
      <c r="I159" s="1188"/>
      <c r="J159" s="1188"/>
      <c r="K159" s="1188"/>
      <c r="L159" s="1188"/>
      <c r="M159" s="1188"/>
      <c r="N159" s="1188"/>
      <c r="O159" s="1188"/>
      <c r="P159" s="1188"/>
      <c r="Q159" s="1188"/>
      <c r="R159" s="1188"/>
      <c r="S159" s="1188"/>
      <c r="T159" s="1188"/>
    </row>
    <row r="160" spans="1:20">
      <c r="A160" s="1188"/>
      <c r="B160" s="1188"/>
      <c r="C160" s="1188"/>
      <c r="D160" s="1188"/>
      <c r="E160" s="1188"/>
      <c r="F160" s="1188"/>
      <c r="G160" s="1188"/>
      <c r="H160" s="1188"/>
      <c r="I160" s="1188"/>
      <c r="J160" s="1188"/>
      <c r="K160" s="1188"/>
      <c r="L160" s="1188"/>
      <c r="M160" s="1188"/>
      <c r="N160" s="1188"/>
      <c r="O160" s="1188"/>
      <c r="P160" s="1188"/>
      <c r="Q160" s="1188"/>
      <c r="R160" s="1188"/>
      <c r="S160" s="1188"/>
      <c r="T160" s="1188"/>
    </row>
    <row r="161" s="1188" customFormat="1"/>
    <row r="162" s="1188" customFormat="1"/>
    <row r="163" s="1188" customFormat="1"/>
    <row r="164" s="1188" customFormat="1"/>
    <row r="165" s="1188" customFormat="1"/>
    <row r="166" s="1188" customFormat="1"/>
    <row r="167" s="1188" customFormat="1"/>
    <row r="168" s="1188" customFormat="1"/>
    <row r="169" s="1188" customFormat="1"/>
    <row r="170" s="1188" customFormat="1"/>
    <row r="171" s="1188" customFormat="1"/>
    <row r="172" s="1188" customFormat="1"/>
    <row r="173" s="1188" customFormat="1"/>
    <row r="174" s="1188" customFormat="1"/>
    <row r="175" s="1188" customFormat="1"/>
    <row r="176" s="1188" customFormat="1"/>
    <row r="177" s="1188" customFormat="1"/>
    <row r="178" s="1188" customFormat="1"/>
    <row r="179" s="1188" customFormat="1"/>
    <row r="180" s="1188" customFormat="1"/>
    <row r="181" s="1188" customFormat="1"/>
    <row r="182" s="1188" customFormat="1"/>
    <row r="183" s="1188" customFormat="1"/>
    <row r="184" s="1188" customFormat="1"/>
    <row r="185" s="1188" customFormat="1"/>
    <row r="186" s="1188" customFormat="1"/>
    <row r="187" s="1188" customFormat="1"/>
    <row r="188" s="1188" customFormat="1"/>
    <row r="189" s="1188" customFormat="1"/>
    <row r="190" s="1188" customFormat="1"/>
    <row r="191" s="1188" customFormat="1"/>
    <row r="192" s="1188" customFormat="1"/>
    <row r="193" s="1188" customFormat="1"/>
    <row r="194" s="1188" customFormat="1"/>
    <row r="195" s="1188" customFormat="1"/>
    <row r="196" s="1188" customFormat="1"/>
    <row r="197" s="1188" customFormat="1"/>
    <row r="198" s="1188" customFormat="1"/>
    <row r="199" s="1188" customFormat="1"/>
    <row r="200" s="1188" customFormat="1"/>
    <row r="201" s="1188" customFormat="1"/>
    <row r="202" s="1188" customFormat="1"/>
    <row r="203" s="1188" customFormat="1"/>
    <row r="204" s="1188" customFormat="1"/>
    <row r="205" s="1188" customFormat="1"/>
    <row r="206" s="1188" customFormat="1"/>
    <row r="207" s="1188" customFormat="1"/>
    <row r="208" s="1188" customFormat="1"/>
    <row r="209" s="1188" customFormat="1"/>
    <row r="210" s="1188" customFormat="1"/>
    <row r="211" s="1188" customFormat="1"/>
    <row r="212" s="1188" customFormat="1"/>
    <row r="213" s="1188" customFormat="1"/>
    <row r="214" s="1188" customFormat="1"/>
    <row r="215" s="1188" customFormat="1"/>
    <row r="216" s="1188" customFormat="1"/>
    <row r="217" s="1188" customFormat="1"/>
    <row r="218" s="1188" customFormat="1"/>
    <row r="219" s="1188" customFormat="1"/>
    <row r="220" s="1188" customFormat="1"/>
    <row r="221" s="1188" customFormat="1"/>
    <row r="222" s="1188" customFormat="1"/>
    <row r="223" s="1188" customFormat="1"/>
    <row r="224" s="1188" customFormat="1"/>
    <row r="225" s="1188" customFormat="1"/>
    <row r="226" s="1188" customFormat="1"/>
    <row r="227" s="1188" customFormat="1"/>
    <row r="228" s="1188" customFormat="1"/>
    <row r="229" s="1188" customFormat="1"/>
    <row r="230" s="1188" customFormat="1"/>
    <row r="231" s="1188" customFormat="1"/>
    <row r="232" s="1188" customFormat="1"/>
    <row r="233" s="1188" customFormat="1"/>
    <row r="234" s="1188" customFormat="1"/>
    <row r="235" s="1188" customFormat="1"/>
    <row r="236" s="1188" customFormat="1"/>
    <row r="237" s="1188" customFormat="1"/>
    <row r="238" s="1188" customFormat="1"/>
    <row r="239" s="1188" customFormat="1"/>
    <row r="240" s="1188" customFormat="1"/>
    <row r="241" s="1188" customFormat="1"/>
    <row r="242" s="1188" customFormat="1"/>
    <row r="243" s="1188" customFormat="1"/>
    <row r="244" s="1188" customFormat="1"/>
    <row r="245" s="1188" customFormat="1"/>
    <row r="246" s="1188" customFormat="1"/>
    <row r="247" s="1188" customFormat="1"/>
    <row r="248" s="1188" customFormat="1"/>
    <row r="249" s="1188" customFormat="1"/>
    <row r="250" s="1188" customFormat="1"/>
    <row r="251" s="1188" customFormat="1"/>
    <row r="252" s="1188" customFormat="1"/>
    <row r="253" s="1188" customFormat="1"/>
    <row r="254" s="1188" customFormat="1"/>
    <row r="255" s="1188" customFormat="1"/>
    <row r="256" s="1188" customFormat="1"/>
    <row r="257" s="1188" customFormat="1"/>
    <row r="258" s="1188" customFormat="1"/>
    <row r="259" s="1188" customFormat="1"/>
    <row r="260" s="1188" customFormat="1"/>
    <row r="261" s="1188" customFormat="1"/>
    <row r="262" s="1188" customFormat="1"/>
    <row r="263" s="1188" customFormat="1"/>
    <row r="264" s="1188" customFormat="1"/>
    <row r="265" s="1188" customFormat="1"/>
    <row r="266" s="1188" customFormat="1"/>
    <row r="267" s="1188" customFormat="1"/>
    <row r="268" s="1188" customFormat="1"/>
    <row r="269" s="1188" customFormat="1"/>
    <row r="270" s="1188" customFormat="1"/>
    <row r="271" s="1188" customFormat="1"/>
    <row r="272" s="1188" customFormat="1"/>
    <row r="273" s="1188" customFormat="1"/>
    <row r="274" s="1188" customFormat="1"/>
    <row r="275" s="1188" customFormat="1"/>
    <row r="276" s="1188" customFormat="1"/>
    <row r="277" s="1188" customFormat="1"/>
    <row r="278" s="1188" customFormat="1"/>
    <row r="279" s="1188" customFormat="1"/>
    <row r="280" s="1188" customFormat="1"/>
    <row r="281" s="1188" customFormat="1"/>
    <row r="282" s="1188" customFormat="1"/>
    <row r="283" s="1188" customFormat="1"/>
    <row r="284" s="1188" customFormat="1"/>
    <row r="285" s="1188" customFormat="1"/>
    <row r="286" s="1188" customFormat="1"/>
    <row r="287" s="1188" customFormat="1"/>
    <row r="288" s="1188" customFormat="1"/>
    <row r="289" s="1188" customFormat="1"/>
    <row r="290" s="1188" customFormat="1"/>
    <row r="291" s="1188" customFormat="1"/>
    <row r="292" s="1188" customFormat="1"/>
    <row r="293" s="1188" customFormat="1"/>
    <row r="294" s="1188" customFormat="1"/>
    <row r="295" s="1188" customFormat="1"/>
    <row r="296" s="1188" customFormat="1"/>
    <row r="297" s="1188" customFormat="1"/>
    <row r="298" s="1188" customFormat="1"/>
    <row r="299" s="1188" customFormat="1"/>
    <row r="300" s="1188" customFormat="1"/>
    <row r="301" s="1188" customFormat="1"/>
    <row r="302" s="1188" customFormat="1"/>
    <row r="303" s="1188" customFormat="1"/>
    <row r="304" s="1188" customFormat="1"/>
    <row r="305" s="1188" customFormat="1"/>
    <row r="306" s="1188" customFormat="1"/>
    <row r="307" s="1188" customFormat="1"/>
    <row r="308" s="1188" customFormat="1"/>
    <row r="309" s="1188" customFormat="1"/>
    <row r="310" s="1188" customFormat="1"/>
    <row r="311" s="1188" customFormat="1"/>
    <row r="312" s="1188" customFormat="1"/>
    <row r="313" s="1188" customFormat="1"/>
    <row r="314" s="1188" customFormat="1"/>
    <row r="315" s="1188" customFormat="1"/>
    <row r="316" s="1188" customFormat="1"/>
    <row r="317" s="1188" customFormat="1"/>
    <row r="318" s="1188" customFormat="1"/>
    <row r="319" s="1188" customFormat="1"/>
    <row r="320" s="1188" customFormat="1"/>
    <row r="321" s="1188" customFormat="1"/>
    <row r="322" s="1188" customFormat="1"/>
    <row r="323" s="1188" customFormat="1"/>
    <row r="324" s="1188" customFormat="1"/>
    <row r="325" s="1188" customFormat="1"/>
    <row r="326" s="1188" customFormat="1"/>
    <row r="327" s="1188" customFormat="1"/>
    <row r="328" s="1188" customFormat="1"/>
    <row r="329" s="1188" customFormat="1"/>
    <row r="330" s="1188" customFormat="1"/>
    <row r="331" s="1188" customFormat="1"/>
    <row r="332" s="1188" customFormat="1"/>
    <row r="333" s="1188" customFormat="1"/>
    <row r="334" s="1188" customFormat="1"/>
    <row r="335" s="1188" customFormat="1"/>
    <row r="336" s="1188" customFormat="1"/>
    <row r="337" s="1188" customFormat="1"/>
    <row r="338" s="1188" customFormat="1"/>
    <row r="339" s="1188" customFormat="1"/>
    <row r="340" s="1188" customFormat="1"/>
    <row r="341" s="1188" customFormat="1"/>
    <row r="342" s="1188" customFormat="1"/>
    <row r="343" s="1188" customFormat="1"/>
    <row r="344" s="1188" customFormat="1"/>
    <row r="345" s="1188" customFormat="1"/>
    <row r="346" s="1188" customFormat="1"/>
    <row r="347" s="1188" customFormat="1"/>
    <row r="348" s="1188" customFormat="1"/>
    <row r="349" s="1188" customFormat="1"/>
    <row r="350" s="1188" customFormat="1"/>
    <row r="351" s="1188" customFormat="1"/>
    <row r="352" s="1188" customFormat="1"/>
    <row r="353" s="1188" customFormat="1"/>
    <row r="354" s="1188" customFormat="1"/>
    <row r="355" s="1188" customFormat="1"/>
    <row r="356" s="1188" customFormat="1"/>
    <row r="357" s="1188" customFormat="1"/>
    <row r="358" s="1188" customFormat="1"/>
    <row r="359" s="1188" customFormat="1"/>
    <row r="360" s="1188" customFormat="1"/>
    <row r="361" s="1188" customFormat="1"/>
    <row r="362" s="1188" customFormat="1"/>
    <row r="363" s="1188" customFormat="1"/>
    <row r="364" s="1188" customFormat="1"/>
    <row r="365" s="1188" customFormat="1"/>
    <row r="366" s="1188" customFormat="1"/>
    <row r="367" s="1188" customFormat="1"/>
    <row r="368" s="1188" customFormat="1"/>
    <row r="369" s="1188" customFormat="1"/>
    <row r="370" s="1188" customFormat="1"/>
    <row r="371" s="1188" customFormat="1"/>
    <row r="372" s="1188" customFormat="1"/>
    <row r="373" s="1188" customFormat="1"/>
    <row r="374" s="1188" customFormat="1"/>
    <row r="375" s="1188" customFormat="1"/>
    <row r="376" s="1188" customFormat="1"/>
    <row r="377" s="1188" customFormat="1"/>
    <row r="378" s="1188" customFormat="1"/>
    <row r="379" s="1188" customFormat="1"/>
    <row r="380" s="1188" customFormat="1"/>
    <row r="381" s="1188" customFormat="1"/>
    <row r="382" s="1188" customFormat="1"/>
    <row r="383" s="1188" customFormat="1"/>
    <row r="384" s="1188" customFormat="1"/>
    <row r="385" s="1188" customFormat="1"/>
    <row r="386" s="1188" customFormat="1"/>
    <row r="387" s="1188" customFormat="1"/>
    <row r="388" s="1188" customFormat="1"/>
    <row r="389" s="1188" customFormat="1"/>
    <row r="390" s="1188" customFormat="1"/>
    <row r="391" s="1188" customFormat="1"/>
    <row r="392" s="1188" customFormat="1"/>
    <row r="393" s="1188" customFormat="1"/>
    <row r="394" s="1188" customFormat="1"/>
    <row r="395" s="1188" customFormat="1"/>
    <row r="396" s="1188" customFormat="1"/>
    <row r="397" s="1188" customFormat="1"/>
    <row r="398" s="1188" customFormat="1"/>
    <row r="399" s="1188" customFormat="1"/>
    <row r="400" s="1188" customFormat="1"/>
    <row r="401" s="1188" customFormat="1"/>
    <row r="402" s="1188" customFormat="1"/>
    <row r="403" s="1188" customFormat="1"/>
    <row r="404" s="1188" customFormat="1"/>
    <row r="405" s="1188" customFormat="1"/>
    <row r="406" s="1188" customFormat="1"/>
    <row r="407" s="1188" customFormat="1"/>
    <row r="408" s="1188" customFormat="1"/>
    <row r="409" s="1188" customFormat="1"/>
    <row r="410" s="1188" customFormat="1"/>
    <row r="411" s="1188" customFormat="1"/>
    <row r="412" s="1188" customFormat="1"/>
    <row r="413" s="1188" customFormat="1"/>
    <row r="414" s="1188" customFormat="1"/>
    <row r="415" s="1188" customFormat="1"/>
    <row r="416" s="1188" customFormat="1"/>
    <row r="417" s="1188" customFormat="1"/>
    <row r="418" s="1188" customFormat="1"/>
    <row r="419" s="1188" customFormat="1"/>
    <row r="420" s="1188" customFormat="1"/>
    <row r="421" s="1188" customFormat="1"/>
    <row r="422" s="1188" customFormat="1"/>
    <row r="423" s="1188" customFormat="1"/>
    <row r="424" s="1188" customFormat="1"/>
    <row r="425" s="1188" customFormat="1"/>
    <row r="426" s="1188" customFormat="1"/>
    <row r="427" s="1188" customFormat="1"/>
    <row r="428" s="1188" customFormat="1"/>
    <row r="429" s="1188" customFormat="1"/>
    <row r="430" s="1188" customFormat="1"/>
    <row r="431" s="1188" customFormat="1"/>
    <row r="432" s="1188" customFormat="1"/>
    <row r="433" s="1188" customFormat="1"/>
    <row r="434" s="1188" customFormat="1"/>
    <row r="435" s="1188" customFormat="1"/>
    <row r="436" s="1188" customFormat="1"/>
    <row r="437" s="1188" customFormat="1"/>
    <row r="438" s="1188" customFormat="1"/>
    <row r="439" s="1188" customFormat="1"/>
    <row r="440" s="1188" customFormat="1"/>
    <row r="441" s="1188" customFormat="1"/>
    <row r="442" s="1188" customFormat="1"/>
    <row r="443" s="1188" customFormat="1"/>
    <row r="444" s="1188" customFormat="1"/>
    <row r="445" s="1188" customFormat="1"/>
    <row r="446" s="1188" customFormat="1"/>
    <row r="447" s="1188" customFormat="1"/>
    <row r="448" s="1188" customFormat="1"/>
    <row r="449" s="1188" customFormat="1"/>
    <row r="450" s="1188" customFormat="1"/>
    <row r="451" s="1188" customFormat="1"/>
    <row r="452" s="1188" customFormat="1"/>
    <row r="453" s="1188" customFormat="1"/>
    <row r="454" s="1188" customFormat="1"/>
    <row r="455" s="1188" customFormat="1"/>
    <row r="456" s="1188" customFormat="1"/>
    <row r="457" s="1188" customFormat="1"/>
    <row r="458" s="1188" customFormat="1"/>
    <row r="459" s="1188" customFormat="1"/>
    <row r="460" s="1188" customFormat="1"/>
    <row r="461" s="1188" customFormat="1"/>
    <row r="462" s="1188" customFormat="1"/>
    <row r="463" s="1188" customFormat="1"/>
    <row r="464" s="1188" customFormat="1"/>
    <row r="465" s="1188" customFormat="1"/>
    <row r="466" s="1188" customFormat="1"/>
    <row r="467" s="1188" customFormat="1"/>
    <row r="468" s="1188" customFormat="1"/>
    <row r="469" s="1188" customFormat="1"/>
    <row r="470" s="1188" customFormat="1"/>
    <row r="471" s="1188" customFormat="1"/>
    <row r="472" s="1188" customFormat="1"/>
    <row r="473" s="1188" customFormat="1"/>
    <row r="474" s="1188" customFormat="1"/>
    <row r="475" s="1188" customFormat="1"/>
    <row r="476" s="1188" customFormat="1"/>
    <row r="477" s="1188" customFormat="1"/>
    <row r="478" s="1188" customFormat="1"/>
    <row r="479" s="1188" customFormat="1"/>
    <row r="480" s="1188" customFormat="1"/>
    <row r="481" s="1188" customFormat="1"/>
    <row r="482" s="1188" customFormat="1"/>
    <row r="483" s="1188" customFormat="1"/>
    <row r="484" s="1188" customFormat="1"/>
    <row r="485" s="1188" customFormat="1"/>
    <row r="486" s="1188" customFormat="1"/>
    <row r="487" s="1188" customFormat="1"/>
    <row r="488" s="1188" customFormat="1"/>
    <row r="489" s="1188" customFormat="1"/>
    <row r="490" s="1188" customFormat="1"/>
    <row r="491" s="1188" customFormat="1"/>
    <row r="492" s="1188" customFormat="1"/>
    <row r="493" s="1188" customFormat="1"/>
    <row r="494" s="1188" customFormat="1"/>
    <row r="495" s="1188" customFormat="1"/>
    <row r="496" s="1188" customFormat="1"/>
    <row r="497" s="1188" customFormat="1"/>
    <row r="498" s="1188" customFormat="1"/>
    <row r="499" s="1188" customFormat="1"/>
    <row r="500" s="1188" customFormat="1"/>
    <row r="501" s="1188" customFormat="1"/>
    <row r="502" s="1188" customFormat="1"/>
    <row r="503" s="1188" customFormat="1"/>
    <row r="504" s="1188" customFormat="1"/>
    <row r="505" s="1188" customFormat="1"/>
    <row r="506" s="1188" customFormat="1"/>
    <row r="507" s="1188" customFormat="1"/>
    <row r="508" s="1188" customFormat="1"/>
    <row r="509" s="1188" customFormat="1"/>
    <row r="510" s="1188" customFormat="1"/>
    <row r="511" s="1188" customFormat="1"/>
    <row r="512" s="1188" customFormat="1"/>
    <row r="513" s="1188" customFormat="1"/>
    <row r="514" s="1188" customFormat="1"/>
    <row r="515" s="1188" customFormat="1"/>
    <row r="516" s="1188" customFormat="1"/>
    <row r="517" s="1188" customFormat="1"/>
    <row r="518" s="1188" customFormat="1"/>
    <row r="519" s="1188" customFormat="1"/>
    <row r="520" s="1188" customFormat="1"/>
    <row r="521" s="1188" customFormat="1"/>
    <row r="522" s="1188" customFormat="1"/>
    <row r="523" s="1188" customFormat="1"/>
    <row r="524" s="1188" customFormat="1"/>
    <row r="525" s="1188" customFormat="1"/>
    <row r="526" s="1188" customFormat="1"/>
    <row r="527" s="1188" customFormat="1"/>
    <row r="528" s="1188" customFormat="1"/>
    <row r="529" s="1188" customFormat="1"/>
    <row r="530" s="1188" customFormat="1"/>
    <row r="531" s="1188" customFormat="1"/>
    <row r="532" s="1188" customFormat="1"/>
    <row r="533" s="1188" customFormat="1"/>
    <row r="534" s="1188" customFormat="1"/>
    <row r="535" s="1188" customFormat="1"/>
    <row r="536" s="1188" customFormat="1"/>
    <row r="537" s="1188" customFormat="1"/>
    <row r="538" s="1188" customFormat="1"/>
    <row r="539" s="1188" customFormat="1"/>
    <row r="540" s="1188" customFormat="1"/>
    <row r="541" s="1188" customFormat="1"/>
    <row r="542" s="1188" customFormat="1"/>
    <row r="543" s="1188" customFormat="1"/>
    <row r="544" s="1188" customFormat="1"/>
    <row r="545" s="1188" customFormat="1"/>
    <row r="546" s="1188" customFormat="1"/>
    <row r="547" s="1188" customFormat="1"/>
    <row r="548" s="1188" customFormat="1"/>
    <row r="549" s="1188" customFormat="1"/>
    <row r="550" s="1188" customFormat="1"/>
    <row r="551" s="1188" customFormat="1"/>
    <row r="552" s="1188" customFormat="1"/>
    <row r="553" s="1188" customFormat="1"/>
    <row r="554" s="1188" customFormat="1"/>
  </sheetData>
  <mergeCells count="19">
    <mergeCell ref="A1:T1"/>
    <mergeCell ref="A2:T2"/>
    <mergeCell ref="A3:T3"/>
    <mergeCell ref="A4:T4"/>
    <mergeCell ref="A77:T77"/>
    <mergeCell ref="A79:T79"/>
    <mergeCell ref="A6:A7"/>
    <mergeCell ref="B6:B7"/>
    <mergeCell ref="C6:S6"/>
    <mergeCell ref="T6:T7"/>
    <mergeCell ref="A8:A71"/>
    <mergeCell ref="A78:T78"/>
    <mergeCell ref="A80:T80"/>
    <mergeCell ref="A85:A148"/>
    <mergeCell ref="A81:T81"/>
    <mergeCell ref="A83:A84"/>
    <mergeCell ref="B83:B84"/>
    <mergeCell ref="C83:S83"/>
    <mergeCell ref="T83:T84"/>
  </mergeCells>
  <phoneticPr fontId="74" type="noConversion"/>
  <hyperlinks>
    <hyperlink ref="A1:T1" location="'Sección D-MLE'!B4" display="Tabla D04b1"/>
  </hyperlinks>
  <pageMargins left="0.56999999999999995" right="7.874015748031496E-2" top="0.19685039370078741" bottom="0.01" header="0.23622047244094491" footer="7.0000000000000007E-2"/>
  <pageSetup paperSize="144" scale="58" orientation="landscape" r:id="rId1"/>
</worksheet>
</file>

<file path=xl/worksheets/sheet33.xml><?xml version="1.0" encoding="utf-8"?>
<worksheet xmlns="http://schemas.openxmlformats.org/spreadsheetml/2006/main" xmlns:r="http://schemas.openxmlformats.org/officeDocument/2006/relationships">
  <sheetPr>
    <tabColor rgb="FF008080"/>
  </sheetPr>
  <dimension ref="A1:CM240"/>
  <sheetViews>
    <sheetView topLeftCell="A31" zoomScale="84" zoomScaleNormal="84" workbookViewId="0">
      <selection activeCell="A155" sqref="A155"/>
    </sheetView>
  </sheetViews>
  <sheetFormatPr baseColWidth="10" defaultColWidth="11.42578125" defaultRowHeight="14.25"/>
  <cols>
    <col min="1" max="1" width="4.42578125" style="1449" customWidth="1"/>
    <col min="2" max="2" width="44.28515625" style="1449" customWidth="1"/>
    <col min="3" max="4" width="10.28515625" style="1449" bestFit="1" customWidth="1"/>
    <col min="5" max="5" width="10" style="1449" customWidth="1"/>
    <col min="6" max="6" width="10.140625" style="1449" customWidth="1"/>
    <col min="7" max="8" width="10.28515625" style="1449" bestFit="1" customWidth="1"/>
    <col min="9" max="9" width="10" style="1449" customWidth="1"/>
    <col min="10" max="10" width="10.28515625" style="1449" customWidth="1"/>
    <col min="11" max="11" width="10" style="1449" customWidth="1"/>
    <col min="12" max="18" width="10.28515625" style="1449" bestFit="1" customWidth="1"/>
    <col min="19" max="19" width="10.28515625" style="1449" customWidth="1"/>
    <col min="20" max="20" width="11.42578125" style="1449"/>
    <col min="21" max="91" width="11.42578125" style="1188"/>
    <col min="92" max="16384" width="11.42578125" style="1449"/>
  </cols>
  <sheetData>
    <row r="1" spans="1:20" s="1188" customFormat="1">
      <c r="A1" s="2036" t="s">
        <v>2306</v>
      </c>
      <c r="B1" s="2036"/>
      <c r="C1" s="2036"/>
      <c r="D1" s="2036"/>
      <c r="E1" s="2036"/>
      <c r="F1" s="2036"/>
      <c r="G1" s="2036"/>
      <c r="H1" s="2036"/>
      <c r="I1" s="2036"/>
      <c r="J1" s="2036"/>
      <c r="K1" s="2036"/>
      <c r="L1" s="2036"/>
      <c r="M1" s="2036"/>
      <c r="N1" s="2036"/>
      <c r="O1" s="2036"/>
      <c r="P1" s="2036"/>
      <c r="Q1" s="2036"/>
      <c r="R1" s="2036"/>
      <c r="S1" s="2036"/>
      <c r="T1" s="2036"/>
    </row>
    <row r="2" spans="1:20" s="1188" customFormat="1">
      <c r="A2" s="2100" t="s">
        <v>2598</v>
      </c>
      <c r="B2" s="2100"/>
      <c r="C2" s="2100"/>
      <c r="D2" s="2100"/>
      <c r="E2" s="2100"/>
      <c r="F2" s="2100"/>
      <c r="G2" s="2100"/>
      <c r="H2" s="2100"/>
      <c r="I2" s="2100"/>
      <c r="J2" s="2100"/>
      <c r="K2" s="2100"/>
      <c r="L2" s="2100"/>
      <c r="M2" s="2100"/>
      <c r="N2" s="2100"/>
      <c r="O2" s="2100"/>
      <c r="P2" s="2100"/>
      <c r="Q2" s="2100"/>
      <c r="R2" s="2100"/>
      <c r="S2" s="2100"/>
      <c r="T2" s="2100"/>
    </row>
    <row r="3" spans="1:20" s="1188" customFormat="1">
      <c r="A3" s="2100" t="s">
        <v>1726</v>
      </c>
      <c r="B3" s="2100"/>
      <c r="C3" s="2100"/>
      <c r="D3" s="2100"/>
      <c r="E3" s="2100"/>
      <c r="F3" s="2100"/>
      <c r="G3" s="2100"/>
      <c r="H3" s="2100"/>
      <c r="I3" s="2100"/>
      <c r="J3" s="2100"/>
      <c r="K3" s="2100"/>
      <c r="L3" s="2100"/>
      <c r="M3" s="2100"/>
      <c r="N3" s="2100"/>
      <c r="O3" s="2100"/>
      <c r="P3" s="2100"/>
      <c r="Q3" s="2100"/>
      <c r="R3" s="2100"/>
      <c r="S3" s="2100"/>
      <c r="T3" s="2100"/>
    </row>
    <row r="4" spans="1:20" s="1188" customFormat="1">
      <c r="A4" s="2100" t="s">
        <v>2595</v>
      </c>
      <c r="B4" s="2100"/>
      <c r="C4" s="2100"/>
      <c r="D4" s="2100"/>
      <c r="E4" s="2100"/>
      <c r="F4" s="2100"/>
      <c r="G4" s="2100"/>
      <c r="H4" s="2100"/>
      <c r="I4" s="2100"/>
      <c r="J4" s="2100"/>
      <c r="K4" s="2100"/>
      <c r="L4" s="2100"/>
      <c r="M4" s="2100"/>
      <c r="N4" s="2100"/>
      <c r="O4" s="2100"/>
      <c r="P4" s="2100"/>
      <c r="Q4" s="2100"/>
      <c r="R4" s="2100"/>
      <c r="S4" s="2100"/>
      <c r="T4" s="2100"/>
    </row>
    <row r="5" spans="1:20" s="1188" customFormat="1" ht="15" thickBot="1"/>
    <row r="6" spans="1:20">
      <c r="A6" s="2142" t="s">
        <v>1718</v>
      </c>
      <c r="B6" s="2142" t="s">
        <v>1727</v>
      </c>
      <c r="C6" s="2141" t="s">
        <v>1720</v>
      </c>
      <c r="D6" s="2141"/>
      <c r="E6" s="2141"/>
      <c r="F6" s="2141"/>
      <c r="G6" s="2141"/>
      <c r="H6" s="2141"/>
      <c r="I6" s="2141"/>
      <c r="J6" s="2141"/>
      <c r="K6" s="2141"/>
      <c r="L6" s="2141"/>
      <c r="M6" s="2141"/>
      <c r="N6" s="2141"/>
      <c r="O6" s="2141"/>
      <c r="P6" s="2141"/>
      <c r="Q6" s="2141"/>
      <c r="R6" s="2141"/>
      <c r="S6" s="2141"/>
      <c r="T6" s="2142" t="s">
        <v>569</v>
      </c>
    </row>
    <row r="7" spans="1:20">
      <c r="A7" s="2145"/>
      <c r="B7" s="2143"/>
      <c r="C7" s="1566" t="s">
        <v>1721</v>
      </c>
      <c r="D7" s="1566" t="s">
        <v>1722</v>
      </c>
      <c r="E7" s="1566" t="s">
        <v>1433</v>
      </c>
      <c r="F7" s="1566" t="s">
        <v>1434</v>
      </c>
      <c r="G7" s="1566" t="s">
        <v>820</v>
      </c>
      <c r="H7" s="1566" t="s">
        <v>821</v>
      </c>
      <c r="I7" s="1566" t="s">
        <v>822</v>
      </c>
      <c r="J7" s="1566" t="s">
        <v>823</v>
      </c>
      <c r="K7" s="1566" t="s">
        <v>824</v>
      </c>
      <c r="L7" s="1566" t="s">
        <v>825</v>
      </c>
      <c r="M7" s="1566" t="s">
        <v>826</v>
      </c>
      <c r="N7" s="1566" t="s">
        <v>827</v>
      </c>
      <c r="O7" s="1566" t="s">
        <v>828</v>
      </c>
      <c r="P7" s="1566" t="s">
        <v>829</v>
      </c>
      <c r="Q7" s="1566" t="s">
        <v>830</v>
      </c>
      <c r="R7" s="1566" t="s">
        <v>831</v>
      </c>
      <c r="S7" s="1566" t="s">
        <v>1767</v>
      </c>
      <c r="T7" s="2143"/>
    </row>
    <row r="8" spans="1:20" s="7" customFormat="1" ht="12.75">
      <c r="A8" s="2129" t="s">
        <v>1429</v>
      </c>
      <c r="B8" s="331" t="s">
        <v>1636</v>
      </c>
      <c r="C8" s="335">
        <f t="shared" ref="C8:T8" si="0">SUM(C9:C11)</f>
        <v>1694225</v>
      </c>
      <c r="D8" s="335">
        <f>SUM(D9:D11)</f>
        <v>841867</v>
      </c>
      <c r="E8" s="335">
        <f t="shared" si="0"/>
        <v>527900</v>
      </c>
      <c r="F8" s="335">
        <f>SUM(F9:F11)</f>
        <v>565215</v>
      </c>
      <c r="G8" s="335">
        <f t="shared" si="0"/>
        <v>884826</v>
      </c>
      <c r="H8" s="335">
        <f t="shared" si="0"/>
        <v>1073457</v>
      </c>
      <c r="I8" s="335">
        <f t="shared" si="0"/>
        <v>981836</v>
      </c>
      <c r="J8" s="335">
        <f t="shared" si="0"/>
        <v>874963</v>
      </c>
      <c r="K8" s="335">
        <f t="shared" si="0"/>
        <v>735264</v>
      </c>
      <c r="L8" s="335">
        <f t="shared" si="0"/>
        <v>756294</v>
      </c>
      <c r="M8" s="335">
        <f t="shared" si="0"/>
        <v>718345</v>
      </c>
      <c r="N8" s="335">
        <f t="shared" si="0"/>
        <v>635996</v>
      </c>
      <c r="O8" s="335">
        <f t="shared" si="0"/>
        <v>615883</v>
      </c>
      <c r="P8" s="335">
        <f t="shared" si="0"/>
        <v>578266</v>
      </c>
      <c r="Q8" s="335">
        <f t="shared" si="0"/>
        <v>469790</v>
      </c>
      <c r="R8" s="335">
        <f t="shared" si="0"/>
        <v>401414</v>
      </c>
      <c r="S8" s="335">
        <f t="shared" si="0"/>
        <v>565267</v>
      </c>
      <c r="T8" s="335">
        <f t="shared" si="0"/>
        <v>12920808</v>
      </c>
    </row>
    <row r="9" spans="1:20" s="7" customFormat="1" ht="12.75">
      <c r="A9" s="2136"/>
      <c r="B9" s="332" t="s">
        <v>1637</v>
      </c>
      <c r="C9" s="333">
        <f>+D04a!C9+D04b!C9</f>
        <v>1680696</v>
      </c>
      <c r="D9" s="333">
        <f>+D04a!D9+D04b!D9</f>
        <v>838655</v>
      </c>
      <c r="E9" s="333">
        <f>+D04a!E9+D04b!E9</f>
        <v>526135</v>
      </c>
      <c r="F9" s="333">
        <f>+D04a!F9+D04b!F9</f>
        <v>563119</v>
      </c>
      <c r="G9" s="333">
        <f>+D04a!G9+D04b!G9</f>
        <v>881652</v>
      </c>
      <c r="H9" s="333">
        <f>+D04a!H9+D04b!H9</f>
        <v>1069246</v>
      </c>
      <c r="I9" s="333">
        <f>+D04a!I9+D04b!I9</f>
        <v>977078</v>
      </c>
      <c r="J9" s="333">
        <f>+D04a!J9+D04b!J9</f>
        <v>870031</v>
      </c>
      <c r="K9" s="333">
        <f>+D04a!K9+D04b!K9</f>
        <v>730925</v>
      </c>
      <c r="L9" s="333">
        <f>+D04a!L9+D04b!L9</f>
        <v>751728</v>
      </c>
      <c r="M9" s="333">
        <f>+D04a!M9+D04b!M9</f>
        <v>712669</v>
      </c>
      <c r="N9" s="333">
        <f>+D04a!N9+D04b!N9</f>
        <v>629219</v>
      </c>
      <c r="O9" s="333">
        <f>+D04a!O9+D04b!O9</f>
        <v>607223</v>
      </c>
      <c r="P9" s="333">
        <f>+D04a!P9+D04b!P9</f>
        <v>568051</v>
      </c>
      <c r="Q9" s="333">
        <f>+D04a!Q9+D04b!Q9</f>
        <v>458406</v>
      </c>
      <c r="R9" s="333">
        <f>+D04a!R9+D04b!R9</f>
        <v>387719</v>
      </c>
      <c r="S9" s="333">
        <f>+D04a!S9+D04b!S9</f>
        <v>520978</v>
      </c>
      <c r="T9" s="333">
        <f>SUM(C9:S9)</f>
        <v>12773530</v>
      </c>
    </row>
    <row r="10" spans="1:20" s="7" customFormat="1" ht="12.75">
      <c r="A10" s="2136"/>
      <c r="B10" s="332" t="s">
        <v>1638</v>
      </c>
      <c r="C10" s="333">
        <f>+D04a!C10+D04b!C10</f>
        <v>861</v>
      </c>
      <c r="D10" s="333">
        <f>+D04a!D10+D04b!D10</f>
        <v>755</v>
      </c>
      <c r="E10" s="333">
        <f>+D04a!E10+D04b!E10</f>
        <v>635</v>
      </c>
      <c r="F10" s="333">
        <f>+D04a!F10+D04b!F10</f>
        <v>608</v>
      </c>
      <c r="G10" s="333">
        <f>+D04a!G10+D04b!G10</f>
        <v>575</v>
      </c>
      <c r="H10" s="333">
        <f>+D04a!H10+D04b!H10</f>
        <v>725</v>
      </c>
      <c r="I10" s="333">
        <f>+D04a!I10+D04b!I10</f>
        <v>763</v>
      </c>
      <c r="J10" s="333">
        <f>+D04a!J10+D04b!J10</f>
        <v>958</v>
      </c>
      <c r="K10" s="333">
        <f>+D04a!K10+D04b!K10</f>
        <v>946</v>
      </c>
      <c r="L10" s="333">
        <f>+D04a!L10+D04b!L10</f>
        <v>1081</v>
      </c>
      <c r="M10" s="333">
        <f>+D04a!M10+D04b!M10</f>
        <v>1366</v>
      </c>
      <c r="N10" s="333">
        <f>+D04a!N10+D04b!N10</f>
        <v>1423</v>
      </c>
      <c r="O10" s="333">
        <f>+D04a!O10+D04b!O10</f>
        <v>1521</v>
      </c>
      <c r="P10" s="333">
        <f>+D04a!P10+D04b!P10</f>
        <v>1629</v>
      </c>
      <c r="Q10" s="333">
        <f>+D04a!Q10+D04b!Q10</f>
        <v>1695</v>
      </c>
      <c r="R10" s="333">
        <f>+D04a!R10+D04b!R10</f>
        <v>2541</v>
      </c>
      <c r="S10" s="333">
        <f>+D04a!S10+D04b!S10</f>
        <v>13377</v>
      </c>
      <c r="T10" s="333">
        <f>SUM(C10:S10)</f>
        <v>31459</v>
      </c>
    </row>
    <row r="11" spans="1:20" s="7" customFormat="1" ht="12.75">
      <c r="A11" s="2136"/>
      <c r="B11" s="332" t="s">
        <v>1639</v>
      </c>
      <c r="C11" s="333">
        <f>+D04a!C11+D04b!C11</f>
        <v>12668</v>
      </c>
      <c r="D11" s="333">
        <f>+D04a!D11+D04b!D11</f>
        <v>2457</v>
      </c>
      <c r="E11" s="333">
        <f>+D04a!E11+D04b!E11</f>
        <v>1130</v>
      </c>
      <c r="F11" s="333">
        <f>+D04a!F11+D04b!F11</f>
        <v>1488</v>
      </c>
      <c r="G11" s="333">
        <f>+D04a!G11+D04b!G11</f>
        <v>2599</v>
      </c>
      <c r="H11" s="333">
        <f>+D04a!H11+D04b!H11</f>
        <v>3486</v>
      </c>
      <c r="I11" s="333">
        <f>+D04a!I11+D04b!I11</f>
        <v>3995</v>
      </c>
      <c r="J11" s="333">
        <f>+D04a!J11+D04b!J11</f>
        <v>3974</v>
      </c>
      <c r="K11" s="333">
        <f>+D04a!K11+D04b!K11</f>
        <v>3393</v>
      </c>
      <c r="L11" s="333">
        <f>+D04a!L11+D04b!L11</f>
        <v>3485</v>
      </c>
      <c r="M11" s="333">
        <f>+D04a!M11+D04b!M11</f>
        <v>4310</v>
      </c>
      <c r="N11" s="333">
        <f>+D04a!N11+D04b!N11</f>
        <v>5354</v>
      </c>
      <c r="O11" s="333">
        <f>+D04a!O11+D04b!O11</f>
        <v>7139</v>
      </c>
      <c r="P11" s="333">
        <f>+D04a!P11+D04b!P11</f>
        <v>8586</v>
      </c>
      <c r="Q11" s="333">
        <f>+D04a!Q11+D04b!Q11</f>
        <v>9689</v>
      </c>
      <c r="R11" s="333">
        <f>+D04a!R11+D04b!R11</f>
        <v>11154</v>
      </c>
      <c r="S11" s="333">
        <f>+D04a!S11+D04b!S11</f>
        <v>30912</v>
      </c>
      <c r="T11" s="333">
        <f>SUM(C11:S11)</f>
        <v>115819</v>
      </c>
    </row>
    <row r="12" spans="1:20" s="7" customFormat="1" ht="5.25" customHeight="1">
      <c r="A12" s="2136"/>
      <c r="B12" s="332"/>
      <c r="C12" s="334"/>
      <c r="D12" s="16"/>
      <c r="E12" s="16"/>
      <c r="F12" s="16"/>
      <c r="G12" s="16"/>
      <c r="H12" s="16"/>
      <c r="I12" s="16"/>
      <c r="J12" s="16"/>
      <c r="K12" s="16"/>
      <c r="L12" s="16"/>
      <c r="M12" s="16"/>
      <c r="N12" s="16"/>
      <c r="O12" s="16"/>
      <c r="P12" s="16"/>
      <c r="Q12" s="16"/>
      <c r="R12" s="16"/>
      <c r="S12" s="16"/>
      <c r="T12" s="16"/>
    </row>
    <row r="13" spans="1:20" s="7" customFormat="1" ht="12.75">
      <c r="A13" s="2136"/>
      <c r="B13" s="331" t="s">
        <v>1640</v>
      </c>
      <c r="C13" s="335">
        <f t="shared" ref="C13:T13" si="1">SUM(C14:C16)</f>
        <v>676122</v>
      </c>
      <c r="D13" s="335">
        <f>SUM(D14:D16)</f>
        <v>432006</v>
      </c>
      <c r="E13" s="335">
        <f t="shared" si="1"/>
        <v>374700</v>
      </c>
      <c r="F13" s="335">
        <f>SUM(F14:F16)</f>
        <v>608263</v>
      </c>
      <c r="G13" s="335">
        <f t="shared" si="1"/>
        <v>940720</v>
      </c>
      <c r="H13" s="335">
        <f t="shared" si="1"/>
        <v>1132363</v>
      </c>
      <c r="I13" s="335">
        <f t="shared" si="1"/>
        <v>1128202</v>
      </c>
      <c r="J13" s="335">
        <f t="shared" si="1"/>
        <v>1071221</v>
      </c>
      <c r="K13" s="335">
        <f t="shared" si="1"/>
        <v>971927</v>
      </c>
      <c r="L13" s="335">
        <f t="shared" si="1"/>
        <v>1105045</v>
      </c>
      <c r="M13" s="335">
        <f t="shared" si="1"/>
        <v>1113046</v>
      </c>
      <c r="N13" s="335">
        <f t="shared" si="1"/>
        <v>1038910</v>
      </c>
      <c r="O13" s="335">
        <f t="shared" si="1"/>
        <v>1082216</v>
      </c>
      <c r="P13" s="335">
        <f t="shared" si="1"/>
        <v>1078741</v>
      </c>
      <c r="Q13" s="335">
        <f t="shared" si="1"/>
        <v>912463</v>
      </c>
      <c r="R13" s="335">
        <f t="shared" si="1"/>
        <v>806996</v>
      </c>
      <c r="S13" s="335">
        <f t="shared" si="1"/>
        <v>1220000</v>
      </c>
      <c r="T13" s="335">
        <f t="shared" si="1"/>
        <v>15692941</v>
      </c>
    </row>
    <row r="14" spans="1:20" s="7" customFormat="1" ht="12.75">
      <c r="A14" s="2136"/>
      <c r="B14" s="332" t="s">
        <v>1641</v>
      </c>
      <c r="C14" s="333">
        <f>+D04a!C14+D04b!C14</f>
        <v>502672</v>
      </c>
      <c r="D14" s="333">
        <f>+D04a!D14+D04b!D14</f>
        <v>348031</v>
      </c>
      <c r="E14" s="333">
        <f>+D04a!E14+D04b!E14</f>
        <v>294111</v>
      </c>
      <c r="F14" s="333">
        <f>+D04a!F14+D04b!F14</f>
        <v>483355</v>
      </c>
      <c r="G14" s="333">
        <f>+D04a!G14+D04b!G14</f>
        <v>733830</v>
      </c>
      <c r="H14" s="333">
        <f>+D04a!H14+D04b!H14</f>
        <v>876662</v>
      </c>
      <c r="I14" s="333">
        <f>+D04a!I14+D04b!I14</f>
        <v>874820</v>
      </c>
      <c r="J14" s="333">
        <f>+D04a!J14+D04b!J14</f>
        <v>823278</v>
      </c>
      <c r="K14" s="333">
        <f>+D04a!K14+D04b!K14</f>
        <v>736898</v>
      </c>
      <c r="L14" s="333">
        <f>+D04a!L14+D04b!L14</f>
        <v>834262</v>
      </c>
      <c r="M14" s="333">
        <f>+D04a!M14+D04b!M14</f>
        <v>849335</v>
      </c>
      <c r="N14" s="333">
        <f>+D04a!N14+D04b!N14</f>
        <v>804670</v>
      </c>
      <c r="O14" s="333">
        <f>+D04a!O14+D04b!O14</f>
        <v>847597</v>
      </c>
      <c r="P14" s="333">
        <f>+D04a!P14+D04b!P14</f>
        <v>858619</v>
      </c>
      <c r="Q14" s="333">
        <f>+D04a!Q14+D04b!Q14</f>
        <v>738068</v>
      </c>
      <c r="R14" s="333">
        <f>+D04a!R14+D04b!R14</f>
        <v>667616</v>
      </c>
      <c r="S14" s="333">
        <f>+D04a!S14+D04b!S14</f>
        <v>1046833</v>
      </c>
      <c r="T14" s="333">
        <f>SUM(C14:S14)</f>
        <v>12320657</v>
      </c>
    </row>
    <row r="15" spans="1:20" s="7" customFormat="1" ht="12.75">
      <c r="A15" s="2136"/>
      <c r="B15" s="332" t="s">
        <v>1642</v>
      </c>
      <c r="C15" s="333">
        <f>+D04a!C15+D04b!C15</f>
        <v>172701</v>
      </c>
      <c r="D15" s="333">
        <f>+D04a!D15+D04b!D15</f>
        <v>82846</v>
      </c>
      <c r="E15" s="333">
        <f>+D04a!E15+D04b!E15</f>
        <v>78756</v>
      </c>
      <c r="F15" s="333">
        <f>+D04a!F15+D04b!F15</f>
        <v>119623</v>
      </c>
      <c r="G15" s="333">
        <f>+D04a!G15+D04b!G15</f>
        <v>183157</v>
      </c>
      <c r="H15" s="333">
        <f>+D04a!H15+D04b!H15</f>
        <v>214957</v>
      </c>
      <c r="I15" s="333">
        <f>+D04a!I15+D04b!I15</f>
        <v>209941</v>
      </c>
      <c r="J15" s="333">
        <f>+D04a!J15+D04b!J15</f>
        <v>205192</v>
      </c>
      <c r="K15" s="333">
        <f>+D04a!K15+D04b!K15</f>
        <v>195294</v>
      </c>
      <c r="L15" s="333">
        <f>+D04a!L15+D04b!L15</f>
        <v>226770</v>
      </c>
      <c r="M15" s="333">
        <f>+D04a!M15+D04b!M15</f>
        <v>225364</v>
      </c>
      <c r="N15" s="333">
        <f>+D04a!N15+D04b!N15</f>
        <v>204986</v>
      </c>
      <c r="O15" s="333">
        <f>+D04a!O15+D04b!O15</f>
        <v>207156</v>
      </c>
      <c r="P15" s="333">
        <f>+D04a!P15+D04b!P15</f>
        <v>195433</v>
      </c>
      <c r="Q15" s="333">
        <f>+D04a!Q15+D04b!Q15</f>
        <v>155151</v>
      </c>
      <c r="R15" s="333">
        <f>+D04a!R15+D04b!R15</f>
        <v>125689</v>
      </c>
      <c r="S15" s="333">
        <f>+D04a!S15+D04b!S15</f>
        <v>159022</v>
      </c>
      <c r="T15" s="333">
        <f>SUM(C15:S15)</f>
        <v>2962038</v>
      </c>
    </row>
    <row r="16" spans="1:20" s="7" customFormat="1" ht="12.75">
      <c r="A16" s="2136"/>
      <c r="B16" s="332" t="s">
        <v>1643</v>
      </c>
      <c r="C16" s="333">
        <f>+D04a!C16+D04b!C16</f>
        <v>749</v>
      </c>
      <c r="D16" s="333">
        <f>+D04a!D16+D04b!D16</f>
        <v>1129</v>
      </c>
      <c r="E16" s="333">
        <f>+D04a!E16+D04b!E16</f>
        <v>1833</v>
      </c>
      <c r="F16" s="333">
        <f>+D04a!F16+D04b!F16</f>
        <v>5285</v>
      </c>
      <c r="G16" s="333">
        <f>+D04a!G16+D04b!G16</f>
        <v>23733</v>
      </c>
      <c r="H16" s="333">
        <f>+D04a!H16+D04b!H16</f>
        <v>40744</v>
      </c>
      <c r="I16" s="333">
        <f>+D04a!I16+D04b!I16</f>
        <v>43441</v>
      </c>
      <c r="J16" s="333">
        <f>+D04a!J16+D04b!J16</f>
        <v>42751</v>
      </c>
      <c r="K16" s="333">
        <f>+D04a!K16+D04b!K16</f>
        <v>39735</v>
      </c>
      <c r="L16" s="333">
        <f>+D04a!L16+D04b!L16</f>
        <v>44013</v>
      </c>
      <c r="M16" s="333">
        <f>+D04a!M16+D04b!M16</f>
        <v>38347</v>
      </c>
      <c r="N16" s="333">
        <f>+D04a!N16+D04b!N16</f>
        <v>29254</v>
      </c>
      <c r="O16" s="333">
        <f>+D04a!O16+D04b!O16</f>
        <v>27463</v>
      </c>
      <c r="P16" s="333">
        <f>+D04a!P16+D04b!P16</f>
        <v>24689</v>
      </c>
      <c r="Q16" s="333">
        <f>+D04a!Q16+D04b!Q16</f>
        <v>19244</v>
      </c>
      <c r="R16" s="333">
        <f>+D04a!R16+D04b!R16</f>
        <v>13691</v>
      </c>
      <c r="S16" s="333">
        <f>+D04a!S16+D04b!S16</f>
        <v>14145</v>
      </c>
      <c r="T16" s="333">
        <f>SUM(C16:S16)</f>
        <v>410246</v>
      </c>
    </row>
    <row r="17" spans="1:20" s="7" customFormat="1" ht="6" customHeight="1">
      <c r="A17" s="2136"/>
      <c r="B17" s="332"/>
      <c r="C17" s="16"/>
      <c r="D17" s="16"/>
      <c r="E17" s="16"/>
      <c r="F17" s="16"/>
      <c r="G17" s="16"/>
      <c r="H17" s="16"/>
      <c r="I17" s="16"/>
      <c r="J17" s="16"/>
      <c r="K17" s="16"/>
      <c r="L17" s="16"/>
      <c r="M17" s="16"/>
      <c r="N17" s="16"/>
      <c r="O17" s="16"/>
      <c r="P17" s="16"/>
      <c r="Q17" s="16"/>
      <c r="R17" s="16"/>
      <c r="S17" s="16"/>
      <c r="T17" s="16"/>
    </row>
    <row r="18" spans="1:20" s="7" customFormat="1" ht="12.75">
      <c r="A18" s="2136"/>
      <c r="B18" s="331" t="s">
        <v>1644</v>
      </c>
      <c r="C18" s="335">
        <f t="shared" ref="C18:T18" si="2">SUM(C19:C36)</f>
        <v>353253</v>
      </c>
      <c r="D18" s="335">
        <f>SUM(D19:D36)</f>
        <v>178969</v>
      </c>
      <c r="E18" s="335">
        <f t="shared" si="2"/>
        <v>167106</v>
      </c>
      <c r="F18" s="335">
        <f>SUM(F19:F36)</f>
        <v>265593</v>
      </c>
      <c r="G18" s="335">
        <f t="shared" si="2"/>
        <v>310141</v>
      </c>
      <c r="H18" s="335">
        <f t="shared" si="2"/>
        <v>350523</v>
      </c>
      <c r="I18" s="335">
        <f t="shared" si="2"/>
        <v>375319</v>
      </c>
      <c r="J18" s="335">
        <f t="shared" si="2"/>
        <v>407415</v>
      </c>
      <c r="K18" s="335">
        <f t="shared" si="2"/>
        <v>414334</v>
      </c>
      <c r="L18" s="335">
        <f t="shared" si="2"/>
        <v>503773</v>
      </c>
      <c r="M18" s="335">
        <f t="shared" si="2"/>
        <v>525991</v>
      </c>
      <c r="N18" s="335">
        <f t="shared" si="2"/>
        <v>521208</v>
      </c>
      <c r="O18" s="335">
        <f t="shared" si="2"/>
        <v>534530</v>
      </c>
      <c r="P18" s="335">
        <f t="shared" si="2"/>
        <v>525115</v>
      </c>
      <c r="Q18" s="335">
        <f t="shared" si="2"/>
        <v>433395</v>
      </c>
      <c r="R18" s="335">
        <f t="shared" si="2"/>
        <v>375213</v>
      </c>
      <c r="S18" s="335">
        <f t="shared" si="2"/>
        <v>528455</v>
      </c>
      <c r="T18" s="335">
        <f t="shared" si="2"/>
        <v>6770333</v>
      </c>
    </row>
    <row r="19" spans="1:20" s="7" customFormat="1" ht="12.75">
      <c r="A19" s="2136"/>
      <c r="B19" s="332" t="s">
        <v>1645</v>
      </c>
      <c r="C19" s="333">
        <f>+D04a!C19+D04b!C19</f>
        <v>1050</v>
      </c>
      <c r="D19" s="333">
        <f>+D04a!D19+D04b!D19</f>
        <v>547</v>
      </c>
      <c r="E19" s="333">
        <f>+D04a!E19+D04b!E19</f>
        <v>387</v>
      </c>
      <c r="F19" s="333">
        <f>+D04a!F19+D04b!F19</f>
        <v>494</v>
      </c>
      <c r="G19" s="333">
        <f>+D04a!G19+D04b!G19</f>
        <v>557</v>
      </c>
      <c r="H19" s="333">
        <f>+D04a!H19+D04b!H19</f>
        <v>727</v>
      </c>
      <c r="I19" s="333">
        <f>+D04a!I19+D04b!I19</f>
        <v>1079</v>
      </c>
      <c r="J19" s="333">
        <f>+D04a!J19+D04b!J19</f>
        <v>1482</v>
      </c>
      <c r="K19" s="333">
        <f>+D04a!K19+D04b!K19</f>
        <v>2661</v>
      </c>
      <c r="L19" s="333">
        <f>+D04a!L19+D04b!L19</f>
        <v>5428</v>
      </c>
      <c r="M19" s="333">
        <f>+D04a!M19+D04b!M19</f>
        <v>9198</v>
      </c>
      <c r="N19" s="333">
        <f>+D04a!N19+D04b!N19</f>
        <v>9884</v>
      </c>
      <c r="O19" s="333">
        <f>+D04a!O19+D04b!O19</f>
        <v>11006</v>
      </c>
      <c r="P19" s="333">
        <f>+D04a!P19+D04b!P19</f>
        <v>10895</v>
      </c>
      <c r="Q19" s="333">
        <f>+D04a!Q19+D04b!Q19</f>
        <v>8427</v>
      </c>
      <c r="R19" s="333">
        <f>+D04a!R19+D04b!R19</f>
        <v>6232</v>
      </c>
      <c r="S19" s="333">
        <f>+D04a!S19+D04b!S19</f>
        <v>5720</v>
      </c>
      <c r="T19" s="333">
        <f>SUM(C19:S19)</f>
        <v>75774</v>
      </c>
    </row>
    <row r="20" spans="1:20" s="7" customFormat="1" ht="12.75">
      <c r="A20" s="2136"/>
      <c r="B20" s="332" t="s">
        <v>1646</v>
      </c>
      <c r="C20" s="333">
        <f>+D04a!C20+D04b!C20</f>
        <v>310480</v>
      </c>
      <c r="D20" s="333">
        <f>+D04a!D20+D04b!D20</f>
        <v>61883</v>
      </c>
      <c r="E20" s="333">
        <f>+D04a!E20+D04b!E20</f>
        <v>56619</v>
      </c>
      <c r="F20" s="333">
        <f>+D04a!F20+D04b!F20</f>
        <v>132347</v>
      </c>
      <c r="G20" s="333">
        <f>+D04a!G20+D04b!G20</f>
        <v>155711</v>
      </c>
      <c r="H20" s="333">
        <f>+D04a!H20+D04b!H20</f>
        <v>181738</v>
      </c>
      <c r="I20" s="333">
        <f>+D04a!I20+D04b!I20</f>
        <v>206934</v>
      </c>
      <c r="J20" s="333">
        <f>+D04a!J20+D04b!J20</f>
        <v>239388</v>
      </c>
      <c r="K20" s="333">
        <f>+D04a!K20+D04b!K20</f>
        <v>251568</v>
      </c>
      <c r="L20" s="333">
        <f>+D04a!L20+D04b!L20</f>
        <v>302118</v>
      </c>
      <c r="M20" s="333">
        <f>+D04a!M20+D04b!M20</f>
        <v>308424</v>
      </c>
      <c r="N20" s="333">
        <f>+D04a!N20+D04b!N20</f>
        <v>307730</v>
      </c>
      <c r="O20" s="333">
        <f>+D04a!O20+D04b!O20</f>
        <v>308985</v>
      </c>
      <c r="P20" s="333">
        <f>+D04a!P20+D04b!P20</f>
        <v>301286</v>
      </c>
      <c r="Q20" s="333">
        <f>+D04a!Q20+D04b!Q20</f>
        <v>244647</v>
      </c>
      <c r="R20" s="333">
        <f>+D04a!R20+D04b!R20</f>
        <v>214651</v>
      </c>
      <c r="S20" s="333">
        <f>+D04a!S20+D04b!S20</f>
        <v>319734</v>
      </c>
      <c r="T20" s="333">
        <f>SUM(C20:S20)</f>
        <v>3904243</v>
      </c>
    </row>
    <row r="21" spans="1:20" s="7" customFormat="1" ht="12.75">
      <c r="A21" s="2136"/>
      <c r="B21" s="332" t="s">
        <v>1647</v>
      </c>
      <c r="C21" s="333">
        <f>+D04a!C21+D04b!C21</f>
        <v>241</v>
      </c>
      <c r="D21" s="333">
        <f>+D04a!D21+D04b!D21</f>
        <v>62</v>
      </c>
      <c r="E21" s="333">
        <f>+D04a!E21+D04b!E21</f>
        <v>42</v>
      </c>
      <c r="F21" s="333">
        <f>+D04a!F21+D04b!F21</f>
        <v>97</v>
      </c>
      <c r="G21" s="333">
        <f>+D04a!G21+D04b!G21</f>
        <v>693</v>
      </c>
      <c r="H21" s="333">
        <f>+D04a!H21+D04b!H21</f>
        <v>506</v>
      </c>
      <c r="I21" s="333">
        <f>+D04a!I21+D04b!I21</f>
        <v>695</v>
      </c>
      <c r="J21" s="333">
        <f>+D04a!J21+D04b!J21</f>
        <v>1011</v>
      </c>
      <c r="K21" s="333">
        <f>+D04a!K21+D04b!K21</f>
        <v>814</v>
      </c>
      <c r="L21" s="333">
        <f>+D04a!L21+D04b!L21</f>
        <v>1560</v>
      </c>
      <c r="M21" s="333">
        <f>+D04a!M21+D04b!M21</f>
        <v>1503</v>
      </c>
      <c r="N21" s="333">
        <f>+D04a!N21+D04b!N21</f>
        <v>2027</v>
      </c>
      <c r="O21" s="333">
        <f>+D04a!O21+D04b!O21</f>
        <v>3077</v>
      </c>
      <c r="P21" s="333">
        <f>+D04a!P21+D04b!P21</f>
        <v>4111</v>
      </c>
      <c r="Q21" s="333">
        <f>+D04a!Q21+D04b!Q21</f>
        <v>4068</v>
      </c>
      <c r="R21" s="333">
        <f>+D04a!R21+D04b!R21</f>
        <v>4210</v>
      </c>
      <c r="S21" s="333">
        <f>+D04a!S21+D04b!S21</f>
        <v>7294</v>
      </c>
      <c r="T21" s="333">
        <f>SUM(C21:S21)</f>
        <v>32011</v>
      </c>
    </row>
    <row r="22" spans="1:20" s="7" customFormat="1" ht="12.75">
      <c r="A22" s="2136"/>
      <c r="B22" s="332" t="s">
        <v>1648</v>
      </c>
      <c r="C22" s="333">
        <f>+D04a!C22+D04b!C22</f>
        <v>67</v>
      </c>
      <c r="D22" s="333">
        <f>+D04a!D22+D04b!D22</f>
        <v>2725</v>
      </c>
      <c r="E22" s="333">
        <f>+D04a!E22+D04b!E22</f>
        <v>5668</v>
      </c>
      <c r="F22" s="333">
        <f>+D04a!F22+D04b!F22</f>
        <v>10071</v>
      </c>
      <c r="G22" s="333">
        <f>+D04a!G22+D04b!G22</f>
        <v>15116</v>
      </c>
      <c r="H22" s="333">
        <f>+D04a!H22+D04b!H22</f>
        <v>28933</v>
      </c>
      <c r="I22" s="333">
        <f>+D04a!I22+D04b!I22</f>
        <v>33660</v>
      </c>
      <c r="J22" s="333">
        <f>+D04a!J22+D04b!J22</f>
        <v>30880</v>
      </c>
      <c r="K22" s="333">
        <f>+D04a!K22+D04b!K22</f>
        <v>23327</v>
      </c>
      <c r="L22" s="333">
        <f>+D04a!L22+D04b!L22</f>
        <v>21507</v>
      </c>
      <c r="M22" s="333">
        <f>+D04a!M22+D04b!M22</f>
        <v>18492</v>
      </c>
      <c r="N22" s="333">
        <f>+D04a!N22+D04b!N22</f>
        <v>15747</v>
      </c>
      <c r="O22" s="333">
        <f>+D04a!O22+D04b!O22</f>
        <v>11827</v>
      </c>
      <c r="P22" s="333">
        <f>+D04a!P22+D04b!P22</f>
        <v>6646</v>
      </c>
      <c r="Q22" s="333">
        <f>+D04a!Q22+D04b!Q22</f>
        <v>3530</v>
      </c>
      <c r="R22" s="333">
        <f>+D04a!R22+D04b!R22</f>
        <v>2056</v>
      </c>
      <c r="S22" s="333">
        <f>+D04a!S22+D04b!S22</f>
        <v>2393</v>
      </c>
      <c r="T22" s="333">
        <f t="shared" ref="T22:T36" si="3">SUM(C22:S22)</f>
        <v>232645</v>
      </c>
    </row>
    <row r="23" spans="1:20" s="7" customFormat="1" ht="12.75">
      <c r="A23" s="2136"/>
      <c r="B23" s="332" t="s">
        <v>1649</v>
      </c>
      <c r="C23" s="333">
        <f>+D04a!C23+D04b!C23</f>
        <v>1307</v>
      </c>
      <c r="D23" s="333">
        <f>+D04a!D23+D04b!D23</f>
        <v>27253</v>
      </c>
      <c r="E23" s="333">
        <f>+D04a!E23+D04b!E23</f>
        <v>33608</v>
      </c>
      <c r="F23" s="333">
        <f>+D04a!F23+D04b!F23</f>
        <v>36753</v>
      </c>
      <c r="G23" s="333">
        <f>+D04a!G23+D04b!G23</f>
        <v>25997</v>
      </c>
      <c r="H23" s="333">
        <f>+D04a!H23+D04b!H23</f>
        <v>26831</v>
      </c>
      <c r="I23" s="333">
        <f>+D04a!I23+D04b!I23</f>
        <v>24336</v>
      </c>
      <c r="J23" s="333">
        <f>+D04a!J23+D04b!J23</f>
        <v>21889</v>
      </c>
      <c r="K23" s="333">
        <f>+D04a!K23+D04b!K23</f>
        <v>17043</v>
      </c>
      <c r="L23" s="333">
        <f>+D04a!L23+D04b!L23</f>
        <v>14476</v>
      </c>
      <c r="M23" s="333">
        <f>+D04a!M23+D04b!M23</f>
        <v>10793</v>
      </c>
      <c r="N23" s="333">
        <f>+D04a!N23+D04b!N23</f>
        <v>7815</v>
      </c>
      <c r="O23" s="333">
        <f>+D04a!O23+D04b!O23</f>
        <v>5083</v>
      </c>
      <c r="P23" s="333">
        <f>+D04a!P23+D04b!P23</f>
        <v>3432</v>
      </c>
      <c r="Q23" s="333">
        <f>+D04a!Q23+D04b!Q23</f>
        <v>2127</v>
      </c>
      <c r="R23" s="333">
        <f>+D04a!R23+D04b!R23</f>
        <v>1720</v>
      </c>
      <c r="S23" s="333">
        <f>+D04a!S23+D04b!S23</f>
        <v>1839</v>
      </c>
      <c r="T23" s="333">
        <f t="shared" si="3"/>
        <v>262302</v>
      </c>
    </row>
    <row r="24" spans="1:20" s="7" customFormat="1" ht="12.75">
      <c r="A24" s="2136"/>
      <c r="B24" s="332" t="s">
        <v>935</v>
      </c>
      <c r="C24" s="333">
        <f>+D04a!C24+D04b!C24</f>
        <v>10</v>
      </c>
      <c r="D24" s="333">
        <f>+D04a!D24+D04b!D24</f>
        <v>120</v>
      </c>
      <c r="E24" s="333">
        <f>+D04a!E24+D04b!E24</f>
        <v>83</v>
      </c>
      <c r="F24" s="333">
        <f>+D04a!F24+D04b!F24</f>
        <v>18</v>
      </c>
      <c r="G24" s="333">
        <f>+D04a!G24+D04b!G24</f>
        <v>8</v>
      </c>
      <c r="H24" s="333">
        <f>+D04a!H24+D04b!H24</f>
        <v>3</v>
      </c>
      <c r="I24" s="333">
        <f>+D04a!I24+D04b!I24</f>
        <v>3</v>
      </c>
      <c r="J24" s="333">
        <f>+D04a!J24+D04b!J24</f>
        <v>6</v>
      </c>
      <c r="K24" s="333">
        <f>+D04a!K24+D04b!K24</f>
        <v>4</v>
      </c>
      <c r="L24" s="333">
        <f>+D04a!L24+D04b!L24</f>
        <v>4</v>
      </c>
      <c r="M24" s="333">
        <f>+D04a!M24+D04b!M24</f>
        <v>3</v>
      </c>
      <c r="N24" s="333">
        <f>+D04a!N24+D04b!N24</f>
        <v>3</v>
      </c>
      <c r="O24" s="333">
        <f>+D04a!O24+D04b!O24</f>
        <v>2</v>
      </c>
      <c r="P24" s="333">
        <f>+D04a!P24+D04b!P24</f>
        <v>3</v>
      </c>
      <c r="Q24" s="333">
        <f>+D04a!Q24+D04b!Q24</f>
        <v>11</v>
      </c>
      <c r="R24" s="333">
        <f>+D04a!R24+D04b!R24</f>
        <v>0</v>
      </c>
      <c r="S24" s="333">
        <f>+D04a!S24+D04b!S24</f>
        <v>9</v>
      </c>
      <c r="T24" s="333">
        <f t="shared" si="3"/>
        <v>290</v>
      </c>
    </row>
    <row r="25" spans="1:20" s="7" customFormat="1" ht="12.75">
      <c r="A25" s="2136"/>
      <c r="B25" s="332" t="s">
        <v>1650</v>
      </c>
      <c r="C25" s="333">
        <f>+D04a!C25+D04b!C25</f>
        <v>3018</v>
      </c>
      <c r="D25" s="333">
        <f>+D04a!D25+D04b!D25</f>
        <v>3279</v>
      </c>
      <c r="E25" s="333">
        <f>+D04a!E25+D04b!E25</f>
        <v>3416</v>
      </c>
      <c r="F25" s="333">
        <f>+D04a!F25+D04b!F25</f>
        <v>3910</v>
      </c>
      <c r="G25" s="333">
        <f>+D04a!G25+D04b!G25</f>
        <v>3363</v>
      </c>
      <c r="H25" s="333">
        <f>+D04a!H25+D04b!H25</f>
        <v>4187</v>
      </c>
      <c r="I25" s="333">
        <f>+D04a!I25+D04b!I25</f>
        <v>4595</v>
      </c>
      <c r="J25" s="333">
        <f>+D04a!J25+D04b!J25</f>
        <v>5608</v>
      </c>
      <c r="K25" s="333">
        <f>+D04a!K25+D04b!K25</f>
        <v>6402</v>
      </c>
      <c r="L25" s="333">
        <f>+D04a!L25+D04b!L25</f>
        <v>8544</v>
      </c>
      <c r="M25" s="333">
        <f>+D04a!M25+D04b!M25</f>
        <v>9417</v>
      </c>
      <c r="N25" s="333">
        <f>+D04a!N25+D04b!N25</f>
        <v>8260</v>
      </c>
      <c r="O25" s="333">
        <f>+D04a!O25+D04b!O25</f>
        <v>7122</v>
      </c>
      <c r="P25" s="333">
        <f>+D04a!P25+D04b!P25</f>
        <v>5846</v>
      </c>
      <c r="Q25" s="333">
        <f>+D04a!Q25+D04b!Q25</f>
        <v>4462</v>
      </c>
      <c r="R25" s="333">
        <f>+D04a!R25+D04b!R25</f>
        <v>3566</v>
      </c>
      <c r="S25" s="333">
        <f>+D04a!S25+D04b!S25</f>
        <v>3934</v>
      </c>
      <c r="T25" s="333">
        <f t="shared" si="3"/>
        <v>88929</v>
      </c>
    </row>
    <row r="26" spans="1:20" s="7" customFormat="1" ht="12.75">
      <c r="A26" s="2136"/>
      <c r="B26" s="332" t="s">
        <v>936</v>
      </c>
      <c r="C26" s="333">
        <f>+D04a!C26+D04b!C26</f>
        <v>12574</v>
      </c>
      <c r="D26" s="333">
        <f>+D04a!D26+D04b!D26</f>
        <v>30876</v>
      </c>
      <c r="E26" s="333">
        <f>+D04a!E26+D04b!E26</f>
        <v>37936</v>
      </c>
      <c r="F26" s="333">
        <f>+D04a!F26+D04b!F26</f>
        <v>45985</v>
      </c>
      <c r="G26" s="333">
        <f>+D04a!G26+D04b!G26</f>
        <v>64233</v>
      </c>
      <c r="H26" s="333">
        <f>+D04a!H26+D04b!H26</f>
        <v>58110</v>
      </c>
      <c r="I26" s="333">
        <f>+D04a!I26+D04b!I26</f>
        <v>51096</v>
      </c>
      <c r="J26" s="333">
        <f>+D04a!J26+D04b!J26</f>
        <v>49136</v>
      </c>
      <c r="K26" s="333">
        <f>+D04a!K26+D04b!K26</f>
        <v>49957</v>
      </c>
      <c r="L26" s="333">
        <f>+D04a!L26+D04b!L26</f>
        <v>73532</v>
      </c>
      <c r="M26" s="333">
        <f>+D04a!M26+D04b!M26</f>
        <v>85406</v>
      </c>
      <c r="N26" s="333">
        <f>+D04a!N26+D04b!N26</f>
        <v>82610</v>
      </c>
      <c r="O26" s="333">
        <f>+D04a!O26+D04b!O26</f>
        <v>88564</v>
      </c>
      <c r="P26" s="333">
        <f>+D04a!P26+D04b!P26</f>
        <v>90175</v>
      </c>
      <c r="Q26" s="333">
        <f>+D04a!Q26+D04b!Q26</f>
        <v>76678</v>
      </c>
      <c r="R26" s="333">
        <f>+D04a!R26+D04b!R26</f>
        <v>65964</v>
      </c>
      <c r="S26" s="333">
        <f>+D04a!S26+D04b!S26</f>
        <v>84328</v>
      </c>
      <c r="T26" s="333">
        <f t="shared" si="3"/>
        <v>1047160</v>
      </c>
    </row>
    <row r="27" spans="1:20" s="7" customFormat="1" ht="12.75">
      <c r="A27" s="2136"/>
      <c r="B27" s="332" t="s">
        <v>1651</v>
      </c>
      <c r="C27" s="333">
        <f>+D04a!C27+D04b!C27</f>
        <v>3771</v>
      </c>
      <c r="D27" s="333">
        <f>+D04a!D27+D04b!D27</f>
        <v>12485</v>
      </c>
      <c r="E27" s="333">
        <f>+D04a!E27+D04b!E27</f>
        <v>4722</v>
      </c>
      <c r="F27" s="333">
        <f>+D04a!F27+D04b!F27</f>
        <v>4514</v>
      </c>
      <c r="G27" s="333">
        <f>+D04a!G27+D04b!G27</f>
        <v>5735</v>
      </c>
      <c r="H27" s="333">
        <f>+D04a!H27+D04b!H27</f>
        <v>4342</v>
      </c>
      <c r="I27" s="333">
        <f>+D04a!I27+D04b!I27</f>
        <v>4441</v>
      </c>
      <c r="J27" s="333">
        <f>+D04a!J27+D04b!J27</f>
        <v>5291</v>
      </c>
      <c r="K27" s="333">
        <f>+D04a!K27+D04b!K27</f>
        <v>6120</v>
      </c>
      <c r="L27" s="333">
        <f>+D04a!L27+D04b!L27</f>
        <v>7746</v>
      </c>
      <c r="M27" s="333">
        <f>+D04a!M27+D04b!M27</f>
        <v>8175</v>
      </c>
      <c r="N27" s="333">
        <f>+D04a!N27+D04b!N27</f>
        <v>8924</v>
      </c>
      <c r="O27" s="333">
        <f>+D04a!O27+D04b!O27</f>
        <v>9901</v>
      </c>
      <c r="P27" s="333">
        <f>+D04a!P27+D04b!P27</f>
        <v>10017</v>
      </c>
      <c r="Q27" s="333">
        <f>+D04a!Q27+D04b!Q27</f>
        <v>8999</v>
      </c>
      <c r="R27" s="333">
        <f>+D04a!R27+D04b!R27</f>
        <v>8313</v>
      </c>
      <c r="S27" s="333">
        <f>+D04a!S27+D04b!S27</f>
        <v>12353</v>
      </c>
      <c r="T27" s="333">
        <f t="shared" si="3"/>
        <v>125849</v>
      </c>
    </row>
    <row r="28" spans="1:20" s="7" customFormat="1" ht="12.75">
      <c r="A28" s="2136"/>
      <c r="B28" s="332" t="s">
        <v>1652</v>
      </c>
      <c r="C28" s="333">
        <f>+D04a!C28+D04b!C28</f>
        <v>2059</v>
      </c>
      <c r="D28" s="333">
        <f>+D04a!D28+D04b!D28</f>
        <v>19728</v>
      </c>
      <c r="E28" s="333">
        <f>+D04a!E28+D04b!E28</f>
        <v>3510</v>
      </c>
      <c r="F28" s="333">
        <f>+D04a!F28+D04b!F28</f>
        <v>1066</v>
      </c>
      <c r="G28" s="333">
        <f>+D04a!G28+D04b!G28</f>
        <v>710</v>
      </c>
      <c r="H28" s="333">
        <f>+D04a!H28+D04b!H28</f>
        <v>734</v>
      </c>
      <c r="I28" s="333">
        <f>+D04a!I28+D04b!I28</f>
        <v>400</v>
      </c>
      <c r="J28" s="333">
        <f>+D04a!J28+D04b!J28</f>
        <v>542</v>
      </c>
      <c r="K28" s="333">
        <f>+D04a!K28+D04b!K28</f>
        <v>522</v>
      </c>
      <c r="L28" s="333">
        <f>+D04a!L28+D04b!L28</f>
        <v>475</v>
      </c>
      <c r="M28" s="333">
        <f>+D04a!M28+D04b!M28</f>
        <v>492</v>
      </c>
      <c r="N28" s="333">
        <f>+D04a!N28+D04b!N28</f>
        <v>424</v>
      </c>
      <c r="O28" s="333">
        <f>+D04a!O28+D04b!O28</f>
        <v>544</v>
      </c>
      <c r="P28" s="333">
        <f>+D04a!P28+D04b!P28</f>
        <v>649</v>
      </c>
      <c r="Q28" s="333">
        <f>+D04a!Q28+D04b!Q28</f>
        <v>473</v>
      </c>
      <c r="R28" s="333">
        <f>+D04a!R28+D04b!R28</f>
        <v>757</v>
      </c>
      <c r="S28" s="333">
        <f>+D04a!S28+D04b!S28</f>
        <v>635</v>
      </c>
      <c r="T28" s="333">
        <f t="shared" si="3"/>
        <v>33720</v>
      </c>
    </row>
    <row r="29" spans="1:20" s="7" customFormat="1" ht="12.75">
      <c r="A29" s="2136"/>
      <c r="B29" s="332" t="s">
        <v>1653</v>
      </c>
      <c r="C29" s="333">
        <f>+D04a!C29+D04b!C29</f>
        <v>0</v>
      </c>
      <c r="D29" s="333">
        <f>+D04a!D29+D04b!D29</f>
        <v>0</v>
      </c>
      <c r="E29" s="333">
        <f>+D04a!E29+D04b!E29</f>
        <v>0</v>
      </c>
      <c r="F29" s="333">
        <f>+D04a!F29+D04b!F29</f>
        <v>19</v>
      </c>
      <c r="G29" s="333">
        <f>+D04a!G29+D04b!G29</f>
        <v>23</v>
      </c>
      <c r="H29" s="333">
        <f>+D04a!H29+D04b!H29</f>
        <v>35</v>
      </c>
      <c r="I29" s="333">
        <f>+D04a!I29+D04b!I29</f>
        <v>47</v>
      </c>
      <c r="J29" s="333">
        <f>+D04a!J29+D04b!J29</f>
        <v>62</v>
      </c>
      <c r="K29" s="333">
        <f>+D04a!K29+D04b!K29</f>
        <v>79</v>
      </c>
      <c r="L29" s="333">
        <f>+D04a!L29+D04b!L29</f>
        <v>95</v>
      </c>
      <c r="M29" s="333">
        <f>+D04a!M29+D04b!M29</f>
        <v>109</v>
      </c>
      <c r="N29" s="333">
        <f>+D04a!N29+D04b!N29</f>
        <v>125</v>
      </c>
      <c r="O29" s="333">
        <f>+D04a!O29+D04b!O29</f>
        <v>91</v>
      </c>
      <c r="P29" s="333">
        <f>+D04a!P29+D04b!P29</f>
        <v>84</v>
      </c>
      <c r="Q29" s="333">
        <f>+D04a!Q29+D04b!Q29</f>
        <v>73</v>
      </c>
      <c r="R29" s="333">
        <f>+D04a!R29+D04b!R29</f>
        <v>52</v>
      </c>
      <c r="S29" s="333">
        <f>+D04a!S29+D04b!S29</f>
        <v>30</v>
      </c>
      <c r="T29" s="333">
        <f t="shared" si="3"/>
        <v>924</v>
      </c>
    </row>
    <row r="30" spans="1:20" s="7" customFormat="1" ht="12.75">
      <c r="A30" s="2136"/>
      <c r="B30" s="332" t="s">
        <v>1095</v>
      </c>
      <c r="C30" s="333">
        <f>+D04a!C30+D04b!C30</f>
        <v>316</v>
      </c>
      <c r="D30" s="333">
        <f>+D04a!D30+D04b!D30</f>
        <v>1187</v>
      </c>
      <c r="E30" s="333">
        <f>+D04a!E30+D04b!E30</f>
        <v>1942</v>
      </c>
      <c r="F30" s="333">
        <f>+D04a!F30+D04b!F30</f>
        <v>3575</v>
      </c>
      <c r="G30" s="333">
        <f>+D04a!G30+D04b!G30</f>
        <v>4293</v>
      </c>
      <c r="H30" s="333">
        <f>+D04a!H30+D04b!H30</f>
        <v>4315</v>
      </c>
      <c r="I30" s="333">
        <f>+D04a!I30+D04b!I30</f>
        <v>3933</v>
      </c>
      <c r="J30" s="333">
        <f>+D04a!J30+D04b!J30</f>
        <v>3714</v>
      </c>
      <c r="K30" s="333">
        <f>+D04a!K30+D04b!K30</f>
        <v>3439</v>
      </c>
      <c r="L30" s="333">
        <f>+D04a!L30+D04b!L30</f>
        <v>3521</v>
      </c>
      <c r="M30" s="333">
        <f>+D04a!M30+D04b!M30</f>
        <v>3562</v>
      </c>
      <c r="N30" s="333">
        <f>+D04a!N30+D04b!N30</f>
        <v>3954</v>
      </c>
      <c r="O30" s="333">
        <f>+D04a!O30+D04b!O30</f>
        <v>3854</v>
      </c>
      <c r="P30" s="333">
        <f>+D04a!P30+D04b!P30</f>
        <v>4697</v>
      </c>
      <c r="Q30" s="333">
        <f>+D04a!Q30+D04b!Q30</f>
        <v>3896</v>
      </c>
      <c r="R30" s="333">
        <f>+D04a!R30+D04b!R30</f>
        <v>3277</v>
      </c>
      <c r="S30" s="333">
        <f>+D04a!S30+D04b!S30</f>
        <v>6246</v>
      </c>
      <c r="T30" s="333">
        <f t="shared" si="3"/>
        <v>59721</v>
      </c>
    </row>
    <row r="31" spans="1:20" s="7" customFormat="1" ht="12.75">
      <c r="A31" s="2136"/>
      <c r="B31" s="332" t="s">
        <v>1654</v>
      </c>
      <c r="C31" s="333">
        <f>+D04a!C31+D04b!C31</f>
        <v>12341</v>
      </c>
      <c r="D31" s="333">
        <f>+D04a!D31+D04b!D31</f>
        <v>16565</v>
      </c>
      <c r="E31" s="333">
        <f>+D04a!E31+D04b!E31</f>
        <v>17523</v>
      </c>
      <c r="F31" s="333">
        <f>+D04a!F31+D04b!F31</f>
        <v>20588</v>
      </c>
      <c r="G31" s="333">
        <f>+D04a!G31+D04b!G31</f>
        <v>16428</v>
      </c>
      <c r="H31" s="333">
        <f>+D04a!H31+D04b!H31</f>
        <v>15009</v>
      </c>
      <c r="I31" s="333">
        <f>+D04a!I31+D04b!I31</f>
        <v>16384</v>
      </c>
      <c r="J31" s="333">
        <f>+D04a!J31+D04b!J31</f>
        <v>18916</v>
      </c>
      <c r="K31" s="333">
        <f>+D04a!K31+D04b!K31</f>
        <v>23017</v>
      </c>
      <c r="L31" s="333">
        <f>+D04a!L31+D04b!L31</f>
        <v>29987</v>
      </c>
      <c r="M31" s="333">
        <f>+D04a!M31+D04b!M31</f>
        <v>33861</v>
      </c>
      <c r="N31" s="333">
        <f>+D04a!N31+D04b!N31</f>
        <v>35846</v>
      </c>
      <c r="O31" s="333">
        <f>+D04a!O31+D04b!O31</f>
        <v>40878</v>
      </c>
      <c r="P31" s="333">
        <f>+D04a!P31+D04b!P31</f>
        <v>43605</v>
      </c>
      <c r="Q31" s="333">
        <f>+D04a!Q31+D04b!Q31</f>
        <v>39724</v>
      </c>
      <c r="R31" s="333">
        <f>+D04a!R31+D04b!R31</f>
        <v>35442</v>
      </c>
      <c r="S31" s="333">
        <f>+D04a!S31+D04b!S31</f>
        <v>51712</v>
      </c>
      <c r="T31" s="333">
        <f t="shared" si="3"/>
        <v>467826</v>
      </c>
    </row>
    <row r="32" spans="1:20" s="7" customFormat="1" ht="12.75">
      <c r="A32" s="2136"/>
      <c r="B32" s="332" t="s">
        <v>938</v>
      </c>
      <c r="C32" s="333">
        <f>+D04a!C32+D04b!C32</f>
        <v>158</v>
      </c>
      <c r="D32" s="333">
        <f>+D04a!D32+D04b!D32</f>
        <v>166</v>
      </c>
      <c r="E32" s="333">
        <f>+D04a!E32+D04b!E32</f>
        <v>487</v>
      </c>
      <c r="F32" s="333">
        <f>+D04a!F32+D04b!F32</f>
        <v>4352</v>
      </c>
      <c r="G32" s="333">
        <f>+D04a!G32+D04b!G32</f>
        <v>8733</v>
      </c>
      <c r="H32" s="333">
        <f>+D04a!H32+D04b!H32</f>
        <v>11929</v>
      </c>
      <c r="I32" s="333">
        <f>+D04a!I32+D04b!I32</f>
        <v>12951</v>
      </c>
      <c r="J32" s="333">
        <f>+D04a!J32+D04b!J32</f>
        <v>14990</v>
      </c>
      <c r="K32" s="333">
        <f>+D04a!K32+D04b!K32</f>
        <v>16589</v>
      </c>
      <c r="L32" s="333">
        <f>+D04a!L32+D04b!L32</f>
        <v>19683</v>
      </c>
      <c r="M32" s="333">
        <f>+D04a!M32+D04b!M32</f>
        <v>20551</v>
      </c>
      <c r="N32" s="333">
        <f>+D04a!N32+D04b!N32</f>
        <v>19836</v>
      </c>
      <c r="O32" s="333">
        <f>+D04a!O32+D04b!O32</f>
        <v>20768</v>
      </c>
      <c r="P32" s="333">
        <f>+D04a!P32+D04b!P32</f>
        <v>20176</v>
      </c>
      <c r="Q32" s="333">
        <f>+D04a!Q32+D04b!Q32</f>
        <v>16011</v>
      </c>
      <c r="R32" s="333">
        <f>+D04a!R32+D04b!R32</f>
        <v>12468</v>
      </c>
      <c r="S32" s="333">
        <f>+D04a!S32+D04b!S32</f>
        <v>13035</v>
      </c>
      <c r="T32" s="333">
        <f t="shared" si="3"/>
        <v>212883</v>
      </c>
    </row>
    <row r="33" spans="1:20" s="7" customFormat="1" ht="12.75">
      <c r="A33" s="2136"/>
      <c r="B33" s="332" t="s">
        <v>1729</v>
      </c>
      <c r="C33" s="333">
        <f>+D04a!C33+D04b!C33</f>
        <v>5854</v>
      </c>
      <c r="D33" s="333">
        <f>+D04a!D33+D04b!D33</f>
        <v>2079</v>
      </c>
      <c r="E33" s="333">
        <f>+D04a!E33+D04b!E33</f>
        <v>1084</v>
      </c>
      <c r="F33" s="333">
        <f>+D04a!F33+D04b!F33</f>
        <v>569</v>
      </c>
      <c r="G33" s="333">
        <f>+D04a!G33+D04b!G33</f>
        <v>2300</v>
      </c>
      <c r="H33" s="333">
        <f>+D04a!H33+D04b!H33</f>
        <v>2940</v>
      </c>
      <c r="I33" s="333">
        <f>+D04a!I33+D04b!I33</f>
        <v>4241</v>
      </c>
      <c r="J33" s="333">
        <f>+D04a!J33+D04b!J33</f>
        <v>6255</v>
      </c>
      <c r="K33" s="333">
        <f>+D04a!K33+D04b!K33</f>
        <v>6889</v>
      </c>
      <c r="L33" s="333">
        <f>+D04a!L33+D04b!L33</f>
        <v>9460</v>
      </c>
      <c r="M33" s="333">
        <f>+D04a!M33+D04b!M33</f>
        <v>10601</v>
      </c>
      <c r="N33" s="333">
        <f>+D04a!N33+D04b!N33</f>
        <v>13231</v>
      </c>
      <c r="O33" s="333">
        <f>+D04a!O33+D04b!O33</f>
        <v>18149</v>
      </c>
      <c r="P33" s="333">
        <f>+D04a!P33+D04b!P33</f>
        <v>18615</v>
      </c>
      <c r="Q33" s="333">
        <f>+D04a!Q33+D04b!Q33</f>
        <v>16656</v>
      </c>
      <c r="R33" s="333">
        <f>+D04a!R33+D04b!R33</f>
        <v>13486</v>
      </c>
      <c r="S33" s="333">
        <f>+D04a!S33+D04b!S33</f>
        <v>15569</v>
      </c>
      <c r="T33" s="333">
        <f t="shared" si="3"/>
        <v>147978</v>
      </c>
    </row>
    <row r="34" spans="1:20" s="7" customFormat="1" ht="12.75">
      <c r="A34" s="2136"/>
      <c r="B34" s="332" t="s">
        <v>1656</v>
      </c>
      <c r="C34" s="333">
        <f>+D04a!C34+D04b!C34</f>
        <v>0</v>
      </c>
      <c r="D34" s="333">
        <f>+D04a!D34+D04b!D34</f>
        <v>0</v>
      </c>
      <c r="E34" s="333">
        <f>+D04a!E34+D04b!E34</f>
        <v>3</v>
      </c>
      <c r="F34" s="333">
        <f>+D04a!F34+D04b!F34</f>
        <v>940</v>
      </c>
      <c r="G34" s="333">
        <f>+D04a!G34+D04b!G34</f>
        <v>5520</v>
      </c>
      <c r="H34" s="333">
        <f>+D04a!H34+D04b!H34</f>
        <v>9102</v>
      </c>
      <c r="I34" s="333">
        <f>+D04a!I34+D04b!I34</f>
        <v>9029</v>
      </c>
      <c r="J34" s="333">
        <f>+D04a!J34+D04b!J34</f>
        <v>6324</v>
      </c>
      <c r="K34" s="333">
        <f>+D04a!K34+D04b!K34</f>
        <v>3426</v>
      </c>
      <c r="L34" s="333">
        <f>+D04a!L34+D04b!L34</f>
        <v>1963</v>
      </c>
      <c r="M34" s="333">
        <f>+D04a!M34+D04b!M34</f>
        <v>1240</v>
      </c>
      <c r="N34" s="333">
        <f>+D04a!N34+D04b!N34</f>
        <v>596</v>
      </c>
      <c r="O34" s="333">
        <f>+D04a!O34+D04b!O34</f>
        <v>411</v>
      </c>
      <c r="P34" s="333">
        <f>+D04a!P34+D04b!P34</f>
        <v>305</v>
      </c>
      <c r="Q34" s="333">
        <f>+D04a!Q34+D04b!Q34</f>
        <v>137</v>
      </c>
      <c r="R34" s="333">
        <f>+D04a!R34+D04b!R34</f>
        <v>134</v>
      </c>
      <c r="S34" s="333">
        <f>+D04a!S34+D04b!S34</f>
        <v>81</v>
      </c>
      <c r="T34" s="333">
        <f t="shared" si="3"/>
        <v>39211</v>
      </c>
    </row>
    <row r="35" spans="1:20" s="7" customFormat="1" ht="12.75">
      <c r="A35" s="2136"/>
      <c r="B35" s="332" t="s">
        <v>1657</v>
      </c>
      <c r="C35" s="333">
        <f>+D04a!C35+D04b!C35</f>
        <v>0</v>
      </c>
      <c r="D35" s="333">
        <f>+D04a!D35+D04b!D35</f>
        <v>0</v>
      </c>
      <c r="E35" s="333">
        <f>+D04a!E35+D04b!E35</f>
        <v>0</v>
      </c>
      <c r="F35" s="333">
        <f>+D04a!F35+D04b!F35</f>
        <v>2</v>
      </c>
      <c r="G35" s="333">
        <f>+D04a!G35+D04b!G35</f>
        <v>34</v>
      </c>
      <c r="H35" s="333">
        <f>+D04a!H35+D04b!H35</f>
        <v>67</v>
      </c>
      <c r="I35" s="333">
        <f>+D04a!I35+D04b!I35</f>
        <v>79</v>
      </c>
      <c r="J35" s="333">
        <f>+D04a!J35+D04b!J35</f>
        <v>67</v>
      </c>
      <c r="K35" s="333">
        <f>+D04a!K35+D04b!K35</f>
        <v>12</v>
      </c>
      <c r="L35" s="333">
        <f>+D04a!L35+D04b!L35</f>
        <v>0</v>
      </c>
      <c r="M35" s="333">
        <f>+D04a!M35+D04b!M35</f>
        <v>0</v>
      </c>
      <c r="N35" s="333">
        <f>+D04a!N35+D04b!N35</f>
        <v>0</v>
      </c>
      <c r="O35" s="333">
        <f>+D04a!O35+D04b!O35</f>
        <v>0</v>
      </c>
      <c r="P35" s="333">
        <f>+D04a!P35+D04b!P35</f>
        <v>0</v>
      </c>
      <c r="Q35" s="333">
        <f>+D04a!Q35+D04b!Q35</f>
        <v>0</v>
      </c>
      <c r="R35" s="333">
        <f>+D04a!R35+D04b!R35</f>
        <v>0</v>
      </c>
      <c r="S35" s="333">
        <f>+D04a!S35+D04b!S35</f>
        <v>0</v>
      </c>
      <c r="T35" s="333">
        <f t="shared" si="3"/>
        <v>261</v>
      </c>
    </row>
    <row r="36" spans="1:20" s="7" customFormat="1" ht="12.75">
      <c r="A36" s="2136"/>
      <c r="B36" s="332" t="s">
        <v>1658</v>
      </c>
      <c r="C36" s="333">
        <f>+D04a!C36+D04b!C36</f>
        <v>7</v>
      </c>
      <c r="D36" s="333">
        <f>+D04a!D36+D04b!D36</f>
        <v>14</v>
      </c>
      <c r="E36" s="333">
        <f>+D04a!E36+D04b!E36</f>
        <v>76</v>
      </c>
      <c r="F36" s="333">
        <f>+D04a!F36+D04b!F36</f>
        <v>293</v>
      </c>
      <c r="G36" s="333">
        <f>+D04a!G36+D04b!G36</f>
        <v>687</v>
      </c>
      <c r="H36" s="333">
        <f>+D04a!H36+D04b!H36</f>
        <v>1015</v>
      </c>
      <c r="I36" s="333">
        <f>+D04a!I36+D04b!I36</f>
        <v>1416</v>
      </c>
      <c r="J36" s="333">
        <f>+D04a!J36+D04b!J36</f>
        <v>1854</v>
      </c>
      <c r="K36" s="333">
        <f>+D04a!K36+D04b!K36</f>
        <v>2465</v>
      </c>
      <c r="L36" s="333">
        <f>+D04a!L36+D04b!L36</f>
        <v>3674</v>
      </c>
      <c r="M36" s="333">
        <f>+D04a!M36+D04b!M36</f>
        <v>4164</v>
      </c>
      <c r="N36" s="333">
        <f>+D04a!N36+D04b!N36</f>
        <v>4196</v>
      </c>
      <c r="O36" s="333">
        <f>+D04a!O36+D04b!O36</f>
        <v>4268</v>
      </c>
      <c r="P36" s="333">
        <f>+D04a!P36+D04b!P36</f>
        <v>4573</v>
      </c>
      <c r="Q36" s="333">
        <f>+D04a!Q36+D04b!Q36</f>
        <v>3476</v>
      </c>
      <c r="R36" s="333">
        <f>+D04a!R36+D04b!R36</f>
        <v>2885</v>
      </c>
      <c r="S36" s="333">
        <f>+D04a!S36+D04b!S36</f>
        <v>3543</v>
      </c>
      <c r="T36" s="333">
        <f t="shared" si="3"/>
        <v>38606</v>
      </c>
    </row>
    <row r="37" spans="1:20" s="7" customFormat="1" ht="6.75" customHeight="1">
      <c r="A37" s="2136"/>
      <c r="B37" s="332"/>
      <c r="C37" s="16"/>
      <c r="D37" s="16"/>
      <c r="E37" s="16"/>
      <c r="F37" s="16"/>
      <c r="G37" s="16"/>
      <c r="H37" s="16"/>
      <c r="I37" s="16"/>
      <c r="J37" s="16"/>
      <c r="K37" s="16"/>
      <c r="L37" s="16"/>
      <c r="M37" s="16"/>
      <c r="N37" s="16"/>
      <c r="O37" s="16"/>
      <c r="P37" s="16"/>
      <c r="Q37" s="16"/>
      <c r="R37" s="16"/>
      <c r="S37" s="16"/>
      <c r="T37" s="16"/>
    </row>
    <row r="38" spans="1:20" s="7" customFormat="1" ht="12.75">
      <c r="A38" s="2136"/>
      <c r="B38" s="331" t="s">
        <v>1659</v>
      </c>
      <c r="C38" s="335">
        <f t="shared" ref="C38:T38" si="4">SUM(C39:C54)</f>
        <v>2062</v>
      </c>
      <c r="D38" s="335">
        <f>SUM(D39:D54)</f>
        <v>2931</v>
      </c>
      <c r="E38" s="335">
        <f t="shared" si="4"/>
        <v>2856</v>
      </c>
      <c r="F38" s="335">
        <f>SUM(F39:F54)</f>
        <v>5542</v>
      </c>
      <c r="G38" s="335">
        <f t="shared" si="4"/>
        <v>7414</v>
      </c>
      <c r="H38" s="335">
        <f t="shared" si="4"/>
        <v>8056</v>
      </c>
      <c r="I38" s="335">
        <f t="shared" si="4"/>
        <v>8679</v>
      </c>
      <c r="J38" s="335">
        <f t="shared" si="4"/>
        <v>9772</v>
      </c>
      <c r="K38" s="335">
        <f t="shared" si="4"/>
        <v>9271</v>
      </c>
      <c r="L38" s="335">
        <f t="shared" si="4"/>
        <v>10384</v>
      </c>
      <c r="M38" s="335">
        <f t="shared" si="4"/>
        <v>9851</v>
      </c>
      <c r="N38" s="335">
        <f t="shared" si="4"/>
        <v>8685</v>
      </c>
      <c r="O38" s="335">
        <f t="shared" si="4"/>
        <v>9220</v>
      </c>
      <c r="P38" s="335">
        <f t="shared" si="4"/>
        <v>8692</v>
      </c>
      <c r="Q38" s="335">
        <f t="shared" si="4"/>
        <v>6875</v>
      </c>
      <c r="R38" s="335">
        <f t="shared" si="4"/>
        <v>5630</v>
      </c>
      <c r="S38" s="335">
        <f t="shared" si="4"/>
        <v>7076</v>
      </c>
      <c r="T38" s="335">
        <f t="shared" si="4"/>
        <v>122996</v>
      </c>
    </row>
    <row r="39" spans="1:20" s="7" customFormat="1" ht="12.75">
      <c r="A39" s="2136"/>
      <c r="B39" s="332" t="s">
        <v>1660</v>
      </c>
      <c r="C39" s="333">
        <f>+D04a!C39+D04b!C39</f>
        <v>10</v>
      </c>
      <c r="D39" s="333">
        <f>+D04a!D39+D04b!D39</f>
        <v>8</v>
      </c>
      <c r="E39" s="333">
        <f>+D04a!E39+D04b!E39</f>
        <v>4</v>
      </c>
      <c r="F39" s="333">
        <f>+D04a!F39+D04b!F39</f>
        <v>39</v>
      </c>
      <c r="G39" s="333">
        <f>+D04a!G39+D04b!G39</f>
        <v>77</v>
      </c>
      <c r="H39" s="333">
        <f>+D04a!H39+D04b!H39</f>
        <v>141</v>
      </c>
      <c r="I39" s="333">
        <f>+D04a!I39+D04b!I39</f>
        <v>228</v>
      </c>
      <c r="J39" s="333">
        <f>+D04a!J39+D04b!J39</f>
        <v>363</v>
      </c>
      <c r="K39" s="333">
        <f>+D04a!K39+D04b!K39</f>
        <v>405</v>
      </c>
      <c r="L39" s="333">
        <f>+D04a!L39+D04b!L39</f>
        <v>539</v>
      </c>
      <c r="M39" s="333">
        <f>+D04a!M39+D04b!M39</f>
        <v>570</v>
      </c>
      <c r="N39" s="333">
        <f>+D04a!N39+D04b!N39</f>
        <v>481</v>
      </c>
      <c r="O39" s="333">
        <f>+D04a!O39+D04b!O39</f>
        <v>367</v>
      </c>
      <c r="P39" s="333">
        <f>+D04a!P39+D04b!P39</f>
        <v>286</v>
      </c>
      <c r="Q39" s="333">
        <f>+D04a!Q39+D04b!Q39</f>
        <v>198</v>
      </c>
      <c r="R39" s="333">
        <f>+D04a!R39+D04b!R39</f>
        <v>174</v>
      </c>
      <c r="S39" s="333">
        <f>+D04a!S39+D04b!S39</f>
        <v>154</v>
      </c>
      <c r="T39" s="333">
        <f>SUM(C39:S39)</f>
        <v>4044</v>
      </c>
    </row>
    <row r="40" spans="1:20" s="7" customFormat="1" ht="12.75">
      <c r="A40" s="2136"/>
      <c r="B40" s="332" t="s">
        <v>936</v>
      </c>
      <c r="C40" s="333">
        <f>+D04a!C40+D04b!C40</f>
        <v>158</v>
      </c>
      <c r="D40" s="333">
        <f>+D04a!D40+D04b!D40</f>
        <v>144</v>
      </c>
      <c r="E40" s="333">
        <f>+D04a!E40+D04b!E40</f>
        <v>224</v>
      </c>
      <c r="F40" s="333">
        <f>+D04a!F40+D04b!F40</f>
        <v>682</v>
      </c>
      <c r="G40" s="333">
        <f>+D04a!G40+D04b!G40</f>
        <v>1184</v>
      </c>
      <c r="H40" s="333">
        <f>+D04a!H40+D04b!H40</f>
        <v>1295</v>
      </c>
      <c r="I40" s="333">
        <f>+D04a!I40+D04b!I40</f>
        <v>1197</v>
      </c>
      <c r="J40" s="333">
        <f>+D04a!J40+D04b!J40</f>
        <v>1316</v>
      </c>
      <c r="K40" s="333">
        <f>+D04a!K40+D04b!K40</f>
        <v>1040</v>
      </c>
      <c r="L40" s="333">
        <f>+D04a!L40+D04b!L40</f>
        <v>1246</v>
      </c>
      <c r="M40" s="333">
        <f>+D04a!M40+D04b!M40</f>
        <v>1226</v>
      </c>
      <c r="N40" s="333">
        <f>+D04a!N40+D04b!N40</f>
        <v>1226</v>
      </c>
      <c r="O40" s="333">
        <f>+D04a!O40+D04b!O40</f>
        <v>1525</v>
      </c>
      <c r="P40" s="333">
        <f>+D04a!P40+D04b!P40</f>
        <v>1543</v>
      </c>
      <c r="Q40" s="333">
        <f>+D04a!Q40+D04b!Q40</f>
        <v>1395</v>
      </c>
      <c r="R40" s="333">
        <f>+D04a!R40+D04b!R40</f>
        <v>1189</v>
      </c>
      <c r="S40" s="333">
        <f>+D04a!S40+D04b!S40</f>
        <v>1590</v>
      </c>
      <c r="T40" s="333">
        <f t="shared" ref="T40:T54" si="5">SUM(C40:S40)</f>
        <v>18180</v>
      </c>
    </row>
    <row r="41" spans="1:20" s="7" customFormat="1" ht="12.75">
      <c r="A41" s="2136"/>
      <c r="B41" s="332" t="s">
        <v>937</v>
      </c>
      <c r="C41" s="333">
        <f>+D04a!C41+D04b!C41</f>
        <v>338</v>
      </c>
      <c r="D41" s="333">
        <f>+D04a!D41+D04b!D41</f>
        <v>1139</v>
      </c>
      <c r="E41" s="333">
        <f>+D04a!E41+D04b!E41</f>
        <v>345</v>
      </c>
      <c r="F41" s="333">
        <f>+D04a!F41+D04b!F41</f>
        <v>503</v>
      </c>
      <c r="G41" s="333">
        <f>+D04a!G41+D04b!G41</f>
        <v>562</v>
      </c>
      <c r="H41" s="333">
        <f>+D04a!H41+D04b!H41</f>
        <v>514</v>
      </c>
      <c r="I41" s="333">
        <f>+D04a!I41+D04b!I41</f>
        <v>421</v>
      </c>
      <c r="J41" s="333">
        <f>+D04a!J41+D04b!J41</f>
        <v>308</v>
      </c>
      <c r="K41" s="333">
        <f>+D04a!K41+D04b!K41</f>
        <v>321</v>
      </c>
      <c r="L41" s="333">
        <f>+D04a!L41+D04b!L41</f>
        <v>277</v>
      </c>
      <c r="M41" s="333">
        <f>+D04a!M41+D04b!M41</f>
        <v>294</v>
      </c>
      <c r="N41" s="333">
        <f>+D04a!N41+D04b!N41</f>
        <v>224</v>
      </c>
      <c r="O41" s="333">
        <f>+D04a!O41+D04b!O41</f>
        <v>231</v>
      </c>
      <c r="P41" s="333">
        <f>+D04a!P41+D04b!P41</f>
        <v>119</v>
      </c>
      <c r="Q41" s="333">
        <f>+D04a!Q41+D04b!Q41</f>
        <v>93</v>
      </c>
      <c r="R41" s="333">
        <f>+D04a!R41+D04b!R41</f>
        <v>60</v>
      </c>
      <c r="S41" s="333">
        <f>+D04a!S41+D04b!S41</f>
        <v>69</v>
      </c>
      <c r="T41" s="333">
        <f t="shared" si="5"/>
        <v>5818</v>
      </c>
    </row>
    <row r="42" spans="1:20" s="7" customFormat="1" ht="12.75">
      <c r="A42" s="2136"/>
      <c r="B42" s="332" t="s">
        <v>1663</v>
      </c>
      <c r="C42" s="333">
        <f>+D04a!C42+D04b!C42</f>
        <v>40</v>
      </c>
      <c r="D42" s="333">
        <f>+D04a!D42+D04b!D42</f>
        <v>33</v>
      </c>
      <c r="E42" s="333">
        <f>+D04a!E42+D04b!E42</f>
        <v>34</v>
      </c>
      <c r="F42" s="333">
        <f>+D04a!F42+D04b!F42</f>
        <v>63</v>
      </c>
      <c r="G42" s="333">
        <f>+D04a!G42+D04b!G42</f>
        <v>121</v>
      </c>
      <c r="H42" s="333">
        <f>+D04a!H42+D04b!H42</f>
        <v>148</v>
      </c>
      <c r="I42" s="333">
        <f>+D04a!I42+D04b!I42</f>
        <v>137</v>
      </c>
      <c r="J42" s="333">
        <f>+D04a!J42+D04b!J42</f>
        <v>153</v>
      </c>
      <c r="K42" s="333">
        <f>+D04a!K42+D04b!K42</f>
        <v>157</v>
      </c>
      <c r="L42" s="333">
        <f>+D04a!L42+D04b!L42</f>
        <v>182</v>
      </c>
      <c r="M42" s="333">
        <f>+D04a!M42+D04b!M42</f>
        <v>216</v>
      </c>
      <c r="N42" s="333">
        <f>+D04a!N42+D04b!N42</f>
        <v>198</v>
      </c>
      <c r="O42" s="333">
        <f>+D04a!O42+D04b!O42</f>
        <v>177</v>
      </c>
      <c r="P42" s="333">
        <f>+D04a!P42+D04b!P42</f>
        <v>159</v>
      </c>
      <c r="Q42" s="333">
        <f>+D04a!Q42+D04b!Q42</f>
        <v>110</v>
      </c>
      <c r="R42" s="333">
        <f>+D04a!R42+D04b!R42</f>
        <v>65</v>
      </c>
      <c r="S42" s="333">
        <f>+D04a!S42+D04b!S42</f>
        <v>58</v>
      </c>
      <c r="T42" s="333">
        <f t="shared" si="5"/>
        <v>2051</v>
      </c>
    </row>
    <row r="43" spans="1:20" s="7" customFormat="1" ht="12.75">
      <c r="A43" s="2136"/>
      <c r="B43" s="332" t="s">
        <v>1664</v>
      </c>
      <c r="C43" s="333">
        <f>+D04a!C43+D04b!C43</f>
        <v>322</v>
      </c>
      <c r="D43" s="333">
        <f>+D04a!D43+D04b!D43</f>
        <v>216</v>
      </c>
      <c r="E43" s="333">
        <f>+D04a!E43+D04b!E43</f>
        <v>148</v>
      </c>
      <c r="F43" s="333">
        <f>+D04a!F43+D04b!F43</f>
        <v>343</v>
      </c>
      <c r="G43" s="333">
        <f>+D04a!G43+D04b!G43</f>
        <v>310</v>
      </c>
      <c r="H43" s="333">
        <f>+D04a!H43+D04b!H43</f>
        <v>259</v>
      </c>
      <c r="I43" s="333">
        <f>+D04a!I43+D04b!I43</f>
        <v>232</v>
      </c>
      <c r="J43" s="333">
        <f>+D04a!J43+D04b!J43</f>
        <v>305</v>
      </c>
      <c r="K43" s="333">
        <f>+D04a!K43+D04b!K43</f>
        <v>186</v>
      </c>
      <c r="L43" s="333">
        <f>+D04a!L43+D04b!L43</f>
        <v>220</v>
      </c>
      <c r="M43" s="333">
        <f>+D04a!M43+D04b!M43</f>
        <v>182</v>
      </c>
      <c r="N43" s="333">
        <f>+D04a!N43+D04b!N43</f>
        <v>138</v>
      </c>
      <c r="O43" s="333">
        <f>+D04a!O43+D04b!O43</f>
        <v>201</v>
      </c>
      <c r="P43" s="333">
        <f>+D04a!P43+D04b!P43</f>
        <v>157</v>
      </c>
      <c r="Q43" s="333">
        <f>+D04a!Q43+D04b!Q43</f>
        <v>96</v>
      </c>
      <c r="R43" s="333">
        <f>+D04a!R43+D04b!R43</f>
        <v>97</v>
      </c>
      <c r="S43" s="333">
        <f>+D04a!S43+D04b!S43</f>
        <v>144</v>
      </c>
      <c r="T43" s="333">
        <f t="shared" si="5"/>
        <v>3556</v>
      </c>
    </row>
    <row r="44" spans="1:20" s="7" customFormat="1" ht="12.75">
      <c r="A44" s="2136"/>
      <c r="B44" s="332" t="s">
        <v>1665</v>
      </c>
      <c r="C44" s="333">
        <f>+D04a!C44+D04b!C44</f>
        <v>305</v>
      </c>
      <c r="D44" s="333">
        <f>+D04a!D44+D04b!D44</f>
        <v>497</v>
      </c>
      <c r="E44" s="333">
        <f>+D04a!E44+D04b!E44</f>
        <v>1072</v>
      </c>
      <c r="F44" s="333">
        <f>+D04a!F44+D04b!F44</f>
        <v>2047</v>
      </c>
      <c r="G44" s="333">
        <f>+D04a!G44+D04b!G44</f>
        <v>2176</v>
      </c>
      <c r="H44" s="333">
        <f>+D04a!H44+D04b!H44</f>
        <v>1970</v>
      </c>
      <c r="I44" s="333">
        <f>+D04a!I44+D04b!I44</f>
        <v>1882</v>
      </c>
      <c r="J44" s="333">
        <f>+D04a!J44+D04b!J44</f>
        <v>1894</v>
      </c>
      <c r="K44" s="333">
        <f>+D04a!K44+D04b!K44</f>
        <v>1797</v>
      </c>
      <c r="L44" s="333">
        <f>+D04a!L44+D04b!L44</f>
        <v>1905</v>
      </c>
      <c r="M44" s="333">
        <f>+D04a!M44+D04b!M44</f>
        <v>1956</v>
      </c>
      <c r="N44" s="333">
        <f>+D04a!N44+D04b!N44</f>
        <v>1876</v>
      </c>
      <c r="O44" s="333">
        <f>+D04a!O44+D04b!O44</f>
        <v>1974</v>
      </c>
      <c r="P44" s="333">
        <f>+D04a!P44+D04b!P44</f>
        <v>1843</v>
      </c>
      <c r="Q44" s="333">
        <f>+D04a!Q44+D04b!Q44</f>
        <v>1556</v>
      </c>
      <c r="R44" s="333">
        <f>+D04a!R44+D04b!R44</f>
        <v>1350</v>
      </c>
      <c r="S44" s="333">
        <f>+D04a!S44+D04b!S44</f>
        <v>2131</v>
      </c>
      <c r="T44" s="333">
        <f t="shared" si="5"/>
        <v>28231</v>
      </c>
    </row>
    <row r="45" spans="1:20" s="7" customFormat="1" ht="12.75">
      <c r="A45" s="2136"/>
      <c r="B45" s="332" t="s">
        <v>1666</v>
      </c>
      <c r="C45" s="333">
        <f>+D04a!C45+D04b!C45</f>
        <v>9</v>
      </c>
      <c r="D45" s="333">
        <f>+D04a!D45+D04b!D45</f>
        <v>2</v>
      </c>
      <c r="E45" s="333">
        <f>+D04a!E45+D04b!E45</f>
        <v>12</v>
      </c>
      <c r="F45" s="333">
        <f>+D04a!F45+D04b!F45</f>
        <v>29</v>
      </c>
      <c r="G45" s="333">
        <f>+D04a!G45+D04b!G45</f>
        <v>91</v>
      </c>
      <c r="H45" s="333">
        <f>+D04a!H45+D04b!H45</f>
        <v>133</v>
      </c>
      <c r="I45" s="333">
        <f>+D04a!I45+D04b!I45</f>
        <v>197</v>
      </c>
      <c r="J45" s="333">
        <f>+D04a!J45+D04b!J45</f>
        <v>252</v>
      </c>
      <c r="K45" s="333">
        <f>+D04a!K45+D04b!K45</f>
        <v>425</v>
      </c>
      <c r="L45" s="333">
        <f>+D04a!L45+D04b!L45</f>
        <v>660</v>
      </c>
      <c r="M45" s="333">
        <f>+D04a!M45+D04b!M45</f>
        <v>698</v>
      </c>
      <c r="N45" s="333">
        <f>+D04a!N45+D04b!N45</f>
        <v>785</v>
      </c>
      <c r="O45" s="333">
        <f>+D04a!O45+D04b!O45</f>
        <v>966</v>
      </c>
      <c r="P45" s="333">
        <f>+D04a!P45+D04b!P45</f>
        <v>790</v>
      </c>
      <c r="Q45" s="333">
        <f>+D04a!Q45+D04b!Q45</f>
        <v>628</v>
      </c>
      <c r="R45" s="333">
        <f>+D04a!R45+D04b!R45</f>
        <v>398</v>
      </c>
      <c r="S45" s="333">
        <f>+D04a!S45+D04b!S45</f>
        <v>414</v>
      </c>
      <c r="T45" s="333">
        <f t="shared" si="5"/>
        <v>6489</v>
      </c>
    </row>
    <row r="46" spans="1:20" s="7" customFormat="1" ht="12.75">
      <c r="A46" s="2136"/>
      <c r="B46" s="332" t="s">
        <v>1667</v>
      </c>
      <c r="C46" s="333">
        <f>+D04a!C46+D04b!C46</f>
        <v>5</v>
      </c>
      <c r="D46" s="333">
        <f>+D04a!D46+D04b!D46</f>
        <v>8</v>
      </c>
      <c r="E46" s="333">
        <f>+D04a!E46+D04b!E46</f>
        <v>4</v>
      </c>
      <c r="F46" s="333">
        <f>+D04a!F46+D04b!F46</f>
        <v>37</v>
      </c>
      <c r="G46" s="333">
        <f>+D04a!G46+D04b!G46</f>
        <v>44</v>
      </c>
      <c r="H46" s="333">
        <f>+D04a!H46+D04b!H46</f>
        <v>23</v>
      </c>
      <c r="I46" s="333">
        <f>+D04a!I46+D04b!I46</f>
        <v>6</v>
      </c>
      <c r="J46" s="333">
        <f>+D04a!J46+D04b!J46</f>
        <v>21</v>
      </c>
      <c r="K46" s="333">
        <f>+D04a!K46+D04b!K46</f>
        <v>17</v>
      </c>
      <c r="L46" s="333">
        <f>+D04a!L46+D04b!L46</f>
        <v>39</v>
      </c>
      <c r="M46" s="333">
        <f>+D04a!M46+D04b!M46</f>
        <v>42</v>
      </c>
      <c r="N46" s="333">
        <f>+D04a!N46+D04b!N46</f>
        <v>34</v>
      </c>
      <c r="O46" s="333">
        <f>+D04a!O46+D04b!O46</f>
        <v>34</v>
      </c>
      <c r="P46" s="333">
        <f>+D04a!P46+D04b!P46</f>
        <v>36</v>
      </c>
      <c r="Q46" s="333">
        <f>+D04a!Q46+D04b!Q46</f>
        <v>44</v>
      </c>
      <c r="R46" s="333">
        <f>+D04a!R46+D04b!R46</f>
        <v>42</v>
      </c>
      <c r="S46" s="333">
        <f>+D04a!S46+D04b!S46</f>
        <v>51</v>
      </c>
      <c r="T46" s="333">
        <f t="shared" si="5"/>
        <v>487</v>
      </c>
    </row>
    <row r="47" spans="1:20" s="7" customFormat="1" ht="12.75">
      <c r="A47" s="2136"/>
      <c r="B47" s="332" t="s">
        <v>1668</v>
      </c>
      <c r="C47" s="333">
        <f>+D04a!C47+D04b!C47</f>
        <v>285</v>
      </c>
      <c r="D47" s="333">
        <f>+D04a!D47+D04b!D47</f>
        <v>201</v>
      </c>
      <c r="E47" s="333">
        <f>+D04a!E47+D04b!E47</f>
        <v>249</v>
      </c>
      <c r="F47" s="333">
        <f>+D04a!F47+D04b!F47</f>
        <v>320</v>
      </c>
      <c r="G47" s="333">
        <f>+D04a!G47+D04b!G47</f>
        <v>426</v>
      </c>
      <c r="H47" s="333">
        <f>+D04a!H47+D04b!H47</f>
        <v>580</v>
      </c>
      <c r="I47" s="333">
        <f>+D04a!I47+D04b!I47</f>
        <v>657</v>
      </c>
      <c r="J47" s="333">
        <f>+D04a!J47+D04b!J47</f>
        <v>672</v>
      </c>
      <c r="K47" s="333">
        <f>+D04a!K47+D04b!K47</f>
        <v>574</v>
      </c>
      <c r="L47" s="333">
        <f>+D04a!L47+D04b!L47</f>
        <v>766</v>
      </c>
      <c r="M47" s="333">
        <f>+D04a!M47+D04b!M47</f>
        <v>751</v>
      </c>
      <c r="N47" s="333">
        <f>+D04a!N47+D04b!N47</f>
        <v>780</v>
      </c>
      <c r="O47" s="333">
        <f>+D04a!O47+D04b!O47</f>
        <v>834</v>
      </c>
      <c r="P47" s="333">
        <f>+D04a!P47+D04b!P47</f>
        <v>918</v>
      </c>
      <c r="Q47" s="333">
        <f>+D04a!Q47+D04b!Q47</f>
        <v>683</v>
      </c>
      <c r="R47" s="333">
        <f>+D04a!R47+D04b!R47</f>
        <v>657</v>
      </c>
      <c r="S47" s="333">
        <f>+D04a!S47+D04b!S47</f>
        <v>768</v>
      </c>
      <c r="T47" s="333">
        <f t="shared" si="5"/>
        <v>10121</v>
      </c>
    </row>
    <row r="48" spans="1:20" s="7" customFormat="1" ht="12.75">
      <c r="A48" s="2136"/>
      <c r="B48" s="332" t="s">
        <v>1669</v>
      </c>
      <c r="C48" s="333">
        <f>+D04a!C48+D04b!C48</f>
        <v>23</v>
      </c>
      <c r="D48" s="333">
        <f>+D04a!D48+D04b!D48</f>
        <v>10</v>
      </c>
      <c r="E48" s="333">
        <f>+D04a!E48+D04b!E48</f>
        <v>4</v>
      </c>
      <c r="F48" s="333">
        <f>+D04a!F48+D04b!F48</f>
        <v>112</v>
      </c>
      <c r="G48" s="333">
        <f>+D04a!G48+D04b!G48</f>
        <v>175</v>
      </c>
      <c r="H48" s="333">
        <f>+D04a!H48+D04b!H48</f>
        <v>172</v>
      </c>
      <c r="I48" s="333">
        <f>+D04a!I48+D04b!I48</f>
        <v>201</v>
      </c>
      <c r="J48" s="333">
        <f>+D04a!J48+D04b!J48</f>
        <v>199</v>
      </c>
      <c r="K48" s="333">
        <f>+D04a!K48+D04b!K48</f>
        <v>188</v>
      </c>
      <c r="L48" s="333">
        <f>+D04a!L48+D04b!L48</f>
        <v>234</v>
      </c>
      <c r="M48" s="333">
        <f>+D04a!M48+D04b!M48</f>
        <v>210</v>
      </c>
      <c r="N48" s="333">
        <f>+D04a!N48+D04b!N48</f>
        <v>202</v>
      </c>
      <c r="O48" s="333">
        <f>+D04a!O48+D04b!O48</f>
        <v>163</v>
      </c>
      <c r="P48" s="333">
        <f>+D04a!P48+D04b!P48</f>
        <v>108</v>
      </c>
      <c r="Q48" s="333">
        <f>+D04a!Q48+D04b!Q48</f>
        <v>83</v>
      </c>
      <c r="R48" s="333">
        <f>+D04a!R48+D04b!R48</f>
        <v>55</v>
      </c>
      <c r="S48" s="333">
        <f>+D04a!S48+D04b!S48</f>
        <v>59</v>
      </c>
      <c r="T48" s="333">
        <f t="shared" si="5"/>
        <v>2198</v>
      </c>
    </row>
    <row r="49" spans="1:20" s="7" customFormat="1" ht="12.75">
      <c r="A49" s="2136"/>
      <c r="B49" s="332" t="s">
        <v>1670</v>
      </c>
      <c r="C49" s="333">
        <f>+D04a!C49+D04b!C49</f>
        <v>330</v>
      </c>
      <c r="D49" s="333">
        <f>+D04a!D49+D04b!D49</f>
        <v>326</v>
      </c>
      <c r="E49" s="333">
        <f>+D04a!E49+D04b!E49</f>
        <v>207</v>
      </c>
      <c r="F49" s="333">
        <f>+D04a!F49+D04b!F49</f>
        <v>319</v>
      </c>
      <c r="G49" s="333">
        <f>+D04a!G49+D04b!G49</f>
        <v>530</v>
      </c>
      <c r="H49" s="333">
        <f>+D04a!H49+D04b!H49</f>
        <v>482</v>
      </c>
      <c r="I49" s="333">
        <f>+D04a!I49+D04b!I49</f>
        <v>417</v>
      </c>
      <c r="J49" s="333">
        <f>+D04a!J49+D04b!J49</f>
        <v>486</v>
      </c>
      <c r="K49" s="333">
        <f>+D04a!K49+D04b!K49</f>
        <v>463</v>
      </c>
      <c r="L49" s="333">
        <f>+D04a!L49+D04b!L49</f>
        <v>475</v>
      </c>
      <c r="M49" s="333">
        <f>+D04a!M49+D04b!M49</f>
        <v>552</v>
      </c>
      <c r="N49" s="333">
        <f>+D04a!N49+D04b!N49</f>
        <v>564</v>
      </c>
      <c r="O49" s="333">
        <f>+D04a!O49+D04b!O49</f>
        <v>725</v>
      </c>
      <c r="P49" s="333">
        <f>+D04a!P49+D04b!P49</f>
        <v>834</v>
      </c>
      <c r="Q49" s="333">
        <f>+D04a!Q49+D04b!Q49</f>
        <v>680</v>
      </c>
      <c r="R49" s="333">
        <f>+D04a!R49+D04b!R49</f>
        <v>484</v>
      </c>
      <c r="S49" s="333">
        <f>+D04a!S49+D04b!S49</f>
        <v>416</v>
      </c>
      <c r="T49" s="333">
        <f t="shared" si="5"/>
        <v>8290</v>
      </c>
    </row>
    <row r="50" spans="1:20" s="7" customFormat="1" ht="12.75">
      <c r="A50" s="2136"/>
      <c r="B50" s="332" t="s">
        <v>1671</v>
      </c>
      <c r="C50" s="333">
        <f>+D04a!C50+D04b!C50</f>
        <v>0</v>
      </c>
      <c r="D50" s="333">
        <f>+D04a!D50+D04b!D50</f>
        <v>0</v>
      </c>
      <c r="E50" s="333">
        <f>+D04a!E50+D04b!E50</f>
        <v>0</v>
      </c>
      <c r="F50" s="333">
        <f>+D04a!F50+D04b!F50</f>
        <v>49</v>
      </c>
      <c r="G50" s="333">
        <f>+D04a!G50+D04b!G50</f>
        <v>122</v>
      </c>
      <c r="H50" s="333">
        <f>+D04a!H50+D04b!H50</f>
        <v>85</v>
      </c>
      <c r="I50" s="333">
        <f>+D04a!I50+D04b!I50</f>
        <v>98</v>
      </c>
      <c r="J50" s="333">
        <f>+D04a!J50+D04b!J50</f>
        <v>124</v>
      </c>
      <c r="K50" s="333">
        <f>+D04a!K50+D04b!K50</f>
        <v>128</v>
      </c>
      <c r="L50" s="333">
        <f>+D04a!L50+D04b!L50</f>
        <v>140</v>
      </c>
      <c r="M50" s="333">
        <f>+D04a!M50+D04b!M50</f>
        <v>131</v>
      </c>
      <c r="N50" s="333">
        <f>+D04a!N50+D04b!N50</f>
        <v>99</v>
      </c>
      <c r="O50" s="333">
        <f>+D04a!O50+D04b!O50</f>
        <v>96</v>
      </c>
      <c r="P50" s="333">
        <f>+D04a!P50+D04b!P50</f>
        <v>96</v>
      </c>
      <c r="Q50" s="333">
        <f>+D04a!Q50+D04b!Q50</f>
        <v>61</v>
      </c>
      <c r="R50" s="333">
        <f>+D04a!R50+D04b!R50</f>
        <v>48</v>
      </c>
      <c r="S50" s="333">
        <f>+D04a!S50+D04b!S50</f>
        <v>37</v>
      </c>
      <c r="T50" s="333">
        <f t="shared" si="5"/>
        <v>1314</v>
      </c>
    </row>
    <row r="51" spans="1:20" s="7" customFormat="1" ht="12.75">
      <c r="A51" s="2136"/>
      <c r="B51" s="332" t="s">
        <v>1768</v>
      </c>
      <c r="C51" s="333">
        <f>+D04a!C51+D04b!C51</f>
        <v>5</v>
      </c>
      <c r="D51" s="333">
        <f>+D04a!D51+D04b!D51</f>
        <v>3</v>
      </c>
      <c r="E51" s="333">
        <f>+D04a!E51+D04b!E51</f>
        <v>12</v>
      </c>
      <c r="F51" s="333">
        <f>+D04a!F51+D04b!F51</f>
        <v>103</v>
      </c>
      <c r="G51" s="333">
        <f>+D04a!G51+D04b!G51</f>
        <v>263</v>
      </c>
      <c r="H51" s="333">
        <f>+D04a!H51+D04b!H51</f>
        <v>526</v>
      </c>
      <c r="I51" s="333">
        <f>+D04a!I51+D04b!I51</f>
        <v>996</v>
      </c>
      <c r="J51" s="333">
        <f>+D04a!J51+D04b!J51</f>
        <v>1309</v>
      </c>
      <c r="K51" s="333">
        <f>+D04a!K51+D04b!K51</f>
        <v>1598</v>
      </c>
      <c r="L51" s="333">
        <f>+D04a!L51+D04b!L51</f>
        <v>1937</v>
      </c>
      <c r="M51" s="333">
        <f>+D04a!M51+D04b!M51</f>
        <v>1260</v>
      </c>
      <c r="N51" s="333">
        <f>+D04a!N51+D04b!N51</f>
        <v>465</v>
      </c>
      <c r="O51" s="333">
        <f>+D04a!O51+D04b!O51</f>
        <v>408</v>
      </c>
      <c r="P51" s="333">
        <f>+D04a!P51+D04b!P51</f>
        <v>377</v>
      </c>
      <c r="Q51" s="333">
        <f>+D04a!Q51+D04b!Q51</f>
        <v>246</v>
      </c>
      <c r="R51" s="333">
        <f>+D04a!R51+D04b!R51</f>
        <v>194</v>
      </c>
      <c r="S51" s="333">
        <f>+D04a!S51+D04b!S51</f>
        <v>156</v>
      </c>
      <c r="T51" s="333">
        <f t="shared" si="5"/>
        <v>9858</v>
      </c>
    </row>
    <row r="52" spans="1:20" s="7" customFormat="1" ht="12.75">
      <c r="A52" s="2136"/>
      <c r="B52" s="332" t="s">
        <v>386</v>
      </c>
      <c r="C52" s="333">
        <f>+D04a!C52+D04b!C52</f>
        <v>0</v>
      </c>
      <c r="D52" s="333">
        <f>+D04a!D52+D04b!D52</f>
        <v>0</v>
      </c>
      <c r="E52" s="333">
        <f>+D04a!E52+D04b!E52</f>
        <v>0</v>
      </c>
      <c r="F52" s="333">
        <f>+D04a!F52+D04b!F52</f>
        <v>89</v>
      </c>
      <c r="G52" s="333">
        <f>+D04a!G52+D04b!G52</f>
        <v>337</v>
      </c>
      <c r="H52" s="333">
        <f>+D04a!H52+D04b!H52</f>
        <v>764</v>
      </c>
      <c r="I52" s="333">
        <f>+D04a!I52+D04b!I52</f>
        <v>1014</v>
      </c>
      <c r="J52" s="333">
        <f>+D04a!J52+D04b!J52</f>
        <v>1084</v>
      </c>
      <c r="K52" s="333">
        <f>+D04a!K52+D04b!K52</f>
        <v>773</v>
      </c>
      <c r="L52" s="333">
        <f>+D04a!L52+D04b!L52</f>
        <v>417</v>
      </c>
      <c r="M52" s="333">
        <f>+D04a!M52+D04b!M52</f>
        <v>313</v>
      </c>
      <c r="N52" s="333">
        <f>+D04a!N52+D04b!N52</f>
        <v>151</v>
      </c>
      <c r="O52" s="333">
        <f>+D04a!O52+D04b!O52</f>
        <v>112</v>
      </c>
      <c r="P52" s="333">
        <f>+D04a!P52+D04b!P52</f>
        <v>89</v>
      </c>
      <c r="Q52" s="333">
        <f>+D04a!Q52+D04b!Q52</f>
        <v>55</v>
      </c>
      <c r="R52" s="333">
        <f>+D04a!R52+D04b!R52</f>
        <v>38</v>
      </c>
      <c r="S52" s="333">
        <f>+D04a!S52+D04b!S52</f>
        <v>12</v>
      </c>
      <c r="T52" s="333">
        <f t="shared" si="5"/>
        <v>5248</v>
      </c>
    </row>
    <row r="53" spans="1:20" s="7" customFormat="1" ht="12.75">
      <c r="A53" s="2136"/>
      <c r="B53" s="332" t="s">
        <v>1674</v>
      </c>
      <c r="C53" s="333">
        <f>+D04a!C53+D04b!C53</f>
        <v>232</v>
      </c>
      <c r="D53" s="333">
        <f>+D04a!D53+D04b!D53</f>
        <v>344</v>
      </c>
      <c r="E53" s="333">
        <f>+D04a!E53+D04b!E53</f>
        <v>541</v>
      </c>
      <c r="F53" s="333">
        <f>+D04a!F53+D04b!F53</f>
        <v>807</v>
      </c>
      <c r="G53" s="333">
        <f>+D04a!G53+D04b!G53</f>
        <v>996</v>
      </c>
      <c r="H53" s="333">
        <f>+D04a!H53+D04b!H53</f>
        <v>964</v>
      </c>
      <c r="I53" s="333">
        <f>+D04a!I53+D04b!I53</f>
        <v>996</v>
      </c>
      <c r="J53" s="333">
        <f>+D04a!J53+D04b!J53</f>
        <v>1286</v>
      </c>
      <c r="K53" s="333">
        <f>+D04a!K53+D04b!K53</f>
        <v>1199</v>
      </c>
      <c r="L53" s="333">
        <f>+D04a!L53+D04b!L53</f>
        <v>1347</v>
      </c>
      <c r="M53" s="333">
        <f>+D04a!M53+D04b!M53</f>
        <v>1450</v>
      </c>
      <c r="N53" s="333">
        <f>+D04a!N53+D04b!N53</f>
        <v>1462</v>
      </c>
      <c r="O53" s="333">
        <f>+D04a!O53+D04b!O53</f>
        <v>1407</v>
      </c>
      <c r="P53" s="333">
        <f>+D04a!P53+D04b!P53</f>
        <v>1337</v>
      </c>
      <c r="Q53" s="333">
        <f>+D04a!Q53+D04b!Q53</f>
        <v>947</v>
      </c>
      <c r="R53" s="333">
        <f>+D04a!R53+D04b!R53</f>
        <v>779</v>
      </c>
      <c r="S53" s="333">
        <f>+D04a!S53+D04b!S53</f>
        <v>1017</v>
      </c>
      <c r="T53" s="333">
        <f t="shared" si="5"/>
        <v>17111</v>
      </c>
    </row>
    <row r="54" spans="1:20" s="7" customFormat="1" ht="12.75">
      <c r="A54" s="2136"/>
      <c r="B54" s="332" t="s">
        <v>1658</v>
      </c>
      <c r="C54" s="333">
        <f>+D04a!C54+D04b!C54</f>
        <v>0</v>
      </c>
      <c r="D54" s="333">
        <f>+D04a!D54+D04b!D54</f>
        <v>0</v>
      </c>
      <c r="E54" s="333">
        <f>+D04a!E54+D04b!E54</f>
        <v>0</v>
      </c>
      <c r="F54" s="333">
        <f>+D04a!F54+D04b!F54</f>
        <v>0</v>
      </c>
      <c r="G54" s="333">
        <f>+D04a!G54+D04b!G54</f>
        <v>0</v>
      </c>
      <c r="H54" s="333">
        <f>+D04a!H54+D04b!H54</f>
        <v>0</v>
      </c>
      <c r="I54" s="333">
        <f>+D04a!I54+D04b!I54</f>
        <v>0</v>
      </c>
      <c r="J54" s="333">
        <f>+D04a!J54+D04b!J54</f>
        <v>0</v>
      </c>
      <c r="K54" s="333">
        <f>+D04a!K54+D04b!K54</f>
        <v>0</v>
      </c>
      <c r="L54" s="333">
        <f>+D04a!L54+D04b!L54</f>
        <v>0</v>
      </c>
      <c r="M54" s="333">
        <f>+D04a!M54+D04b!M54</f>
        <v>0</v>
      </c>
      <c r="N54" s="333">
        <f>+D04a!N54+D04b!N54</f>
        <v>0</v>
      </c>
      <c r="O54" s="333">
        <f>+D04a!O54+D04b!O54</f>
        <v>0</v>
      </c>
      <c r="P54" s="333">
        <f>+D04a!P54+D04b!P54</f>
        <v>0</v>
      </c>
      <c r="Q54" s="333">
        <f>+D04a!Q54+D04b!Q54</f>
        <v>0</v>
      </c>
      <c r="R54" s="333">
        <f>+D04a!R54+D04b!R54</f>
        <v>0</v>
      </c>
      <c r="S54" s="333">
        <f>+D04a!S54+D04b!S54</f>
        <v>0</v>
      </c>
      <c r="T54" s="333">
        <f t="shared" si="5"/>
        <v>0</v>
      </c>
    </row>
    <row r="55" spans="1:20" s="7" customFormat="1" ht="5.25" customHeight="1">
      <c r="A55" s="2136"/>
      <c r="B55" s="332"/>
      <c r="C55" s="16"/>
      <c r="D55" s="16"/>
      <c r="E55" s="16"/>
      <c r="F55" s="16"/>
      <c r="G55" s="16"/>
      <c r="H55" s="16"/>
      <c r="I55" s="16"/>
      <c r="J55" s="16"/>
      <c r="K55" s="16"/>
      <c r="L55" s="16"/>
      <c r="M55" s="16"/>
      <c r="N55" s="16"/>
      <c r="O55" s="16"/>
      <c r="P55" s="16"/>
      <c r="Q55" s="16"/>
      <c r="R55" s="16"/>
      <c r="S55" s="16"/>
      <c r="T55" s="16"/>
    </row>
    <row r="56" spans="1:20" s="7" customFormat="1" ht="12.75">
      <c r="A56" s="2136"/>
      <c r="B56" s="331" t="s">
        <v>1676</v>
      </c>
      <c r="C56" s="335">
        <f>SUM(C57:C62)</f>
        <v>15072</v>
      </c>
      <c r="D56" s="335">
        <f>SUM(D57:D62)</f>
        <v>4263</v>
      </c>
      <c r="E56" s="335">
        <f>SUM(E57:E62)</f>
        <v>2605</v>
      </c>
      <c r="F56" s="335">
        <f>SUM(F57:F62)</f>
        <v>4868</v>
      </c>
      <c r="G56" s="335">
        <f>SUM(G57:G62)</f>
        <v>7841</v>
      </c>
      <c r="H56" s="335">
        <f t="shared" ref="H56:T56" si="6">SUM(H57:H62)</f>
        <v>10409</v>
      </c>
      <c r="I56" s="335">
        <f t="shared" si="6"/>
        <v>12445</v>
      </c>
      <c r="J56" s="335">
        <f t="shared" si="6"/>
        <v>13829</v>
      </c>
      <c r="K56" s="335">
        <f t="shared" si="6"/>
        <v>15209</v>
      </c>
      <c r="L56" s="335">
        <f t="shared" si="6"/>
        <v>19943</v>
      </c>
      <c r="M56" s="335">
        <f t="shared" si="6"/>
        <v>22337</v>
      </c>
      <c r="N56" s="335">
        <f t="shared" si="6"/>
        <v>24931</v>
      </c>
      <c r="O56" s="335">
        <f t="shared" si="6"/>
        <v>32011</v>
      </c>
      <c r="P56" s="335">
        <f t="shared" si="6"/>
        <v>48415</v>
      </c>
      <c r="Q56" s="335">
        <f t="shared" si="6"/>
        <v>67894</v>
      </c>
      <c r="R56" s="335">
        <f t="shared" si="6"/>
        <v>104583</v>
      </c>
      <c r="S56" s="335">
        <f t="shared" si="6"/>
        <v>403209</v>
      </c>
      <c r="T56" s="335">
        <f t="shared" si="6"/>
        <v>809864</v>
      </c>
    </row>
    <row r="57" spans="1:20" s="7" customFormat="1" ht="12.75">
      <c r="A57" s="2136"/>
      <c r="B57" s="332" t="s">
        <v>1677</v>
      </c>
      <c r="C57" s="333">
        <f>+D04a!C56+D04b!C56</f>
        <v>11031</v>
      </c>
      <c r="D57" s="333">
        <f>+D04a!D56+D04b!D56</f>
        <v>3326</v>
      </c>
      <c r="E57" s="333">
        <f>+D04a!E56+D04b!E56</f>
        <v>2112</v>
      </c>
      <c r="F57" s="333">
        <f>+D04a!F56+D04b!F56</f>
        <v>3496</v>
      </c>
      <c r="G57" s="333">
        <f>+D04a!G56+D04b!G56</f>
        <v>5826</v>
      </c>
      <c r="H57" s="333">
        <f>+D04a!H56+D04b!H56</f>
        <v>7566</v>
      </c>
      <c r="I57" s="333">
        <f>+D04a!I56+D04b!I56</f>
        <v>9506</v>
      </c>
      <c r="J57" s="333">
        <f>+D04a!J56+D04b!J56</f>
        <v>10996</v>
      </c>
      <c r="K57" s="333">
        <f>+D04a!K56+D04b!K56</f>
        <v>10022</v>
      </c>
      <c r="L57" s="333">
        <f>+D04a!L56+D04b!L56</f>
        <v>12053</v>
      </c>
      <c r="M57" s="333">
        <f>+D04a!M56+D04b!M56</f>
        <v>11220</v>
      </c>
      <c r="N57" s="333">
        <f>+D04a!N56+D04b!N56</f>
        <v>11231</v>
      </c>
      <c r="O57" s="333">
        <f>+D04a!O56+D04b!O56</f>
        <v>13604</v>
      </c>
      <c r="P57" s="333">
        <f>+D04a!P56+D04b!P56</f>
        <v>16526</v>
      </c>
      <c r="Q57" s="333">
        <f>+D04a!Q56+D04b!Q56</f>
        <v>17222</v>
      </c>
      <c r="R57" s="333">
        <f>+D04a!R56+D04b!R56</f>
        <v>16715</v>
      </c>
      <c r="S57" s="333">
        <f>+D04a!S56+D04b!S56</f>
        <v>41097</v>
      </c>
      <c r="T57" s="333">
        <f t="shared" ref="T57:T62" si="7">SUM(C57:S57)</f>
        <v>203549</v>
      </c>
    </row>
    <row r="58" spans="1:20" s="7" customFormat="1" ht="12.75">
      <c r="A58" s="2136"/>
      <c r="B58" s="332" t="s">
        <v>1678</v>
      </c>
      <c r="C58" s="333">
        <f>+D04a!C57+D04b!C57</f>
        <v>3037</v>
      </c>
      <c r="D58" s="333">
        <f>+D04a!D57+D04b!D57</f>
        <v>240</v>
      </c>
      <c r="E58" s="333">
        <f>+D04a!E57+D04b!E57</f>
        <v>110</v>
      </c>
      <c r="F58" s="333">
        <f>+D04a!F57+D04b!F57</f>
        <v>157</v>
      </c>
      <c r="G58" s="333">
        <f>+D04a!G57+D04b!G57</f>
        <v>330</v>
      </c>
      <c r="H58" s="333">
        <f>+D04a!H57+D04b!H57</f>
        <v>352</v>
      </c>
      <c r="I58" s="333">
        <f>+D04a!I57+D04b!I57</f>
        <v>301</v>
      </c>
      <c r="J58" s="333">
        <f>+D04a!J57+D04b!J57</f>
        <v>421</v>
      </c>
      <c r="K58" s="333">
        <f>+D04a!K57+D04b!K57</f>
        <v>550</v>
      </c>
      <c r="L58" s="333">
        <f>+D04a!L57+D04b!L57</f>
        <v>581</v>
      </c>
      <c r="M58" s="333">
        <f>+D04a!M57+D04b!M57</f>
        <v>727</v>
      </c>
      <c r="N58" s="333">
        <f>+D04a!N57+D04b!N57</f>
        <v>1131</v>
      </c>
      <c r="O58" s="333">
        <f>+D04a!O57+D04b!O57</f>
        <v>1707</v>
      </c>
      <c r="P58" s="333">
        <f>+D04a!P57+D04b!P57</f>
        <v>2065</v>
      </c>
      <c r="Q58" s="333">
        <f>+D04a!Q57+D04b!Q57</f>
        <v>2302</v>
      </c>
      <c r="R58" s="333">
        <f>+D04a!R57+D04b!R57</f>
        <v>2645</v>
      </c>
      <c r="S58" s="333">
        <f>+D04a!S57+D04b!S57</f>
        <v>6803</v>
      </c>
      <c r="T58" s="333">
        <f t="shared" si="7"/>
        <v>23459</v>
      </c>
    </row>
    <row r="59" spans="1:20" s="7" customFormat="1" ht="12.75">
      <c r="A59" s="2136"/>
      <c r="B59" s="332" t="s">
        <v>1679</v>
      </c>
      <c r="C59" s="333">
        <f>+D04a!C58+D04b!C58</f>
        <v>0</v>
      </c>
      <c r="D59" s="333">
        <f>+D04a!D58+D04b!D58</f>
        <v>1</v>
      </c>
      <c r="E59" s="333">
        <f>+D04a!E58+D04b!E58</f>
        <v>0</v>
      </c>
      <c r="F59" s="333">
        <f>+D04a!F58+D04b!F58</f>
        <v>673</v>
      </c>
      <c r="G59" s="333">
        <f>+D04a!G58+D04b!G58</f>
        <v>1070</v>
      </c>
      <c r="H59" s="333">
        <f>+D04a!H58+D04b!H58</f>
        <v>736</v>
      </c>
      <c r="I59" s="333">
        <f>+D04a!I58+D04b!I58</f>
        <v>1702</v>
      </c>
      <c r="J59" s="333">
        <f>+D04a!J58+D04b!J58</f>
        <v>1572</v>
      </c>
      <c r="K59" s="333">
        <f>+D04a!K58+D04b!K58</f>
        <v>2810</v>
      </c>
      <c r="L59" s="333">
        <f>+D04a!L58+D04b!L58</f>
        <v>6442</v>
      </c>
      <c r="M59" s="333">
        <f>+D04a!M58+D04b!M58</f>
        <v>8799</v>
      </c>
      <c r="N59" s="333">
        <f>+D04a!N58+D04b!N58</f>
        <v>10643</v>
      </c>
      <c r="O59" s="333">
        <f>+D04a!O58+D04b!O58</f>
        <v>9347</v>
      </c>
      <c r="P59" s="333">
        <f>+D04a!P58+D04b!P58</f>
        <v>6708</v>
      </c>
      <c r="Q59" s="333">
        <f>+D04a!Q58+D04b!Q58</f>
        <v>6997</v>
      </c>
      <c r="R59" s="333">
        <f>+D04a!R58+D04b!R58</f>
        <v>2356</v>
      </c>
      <c r="S59" s="333">
        <f>+D04a!S58+D04b!S58</f>
        <v>12698</v>
      </c>
      <c r="T59" s="333">
        <f t="shared" si="7"/>
        <v>72554</v>
      </c>
    </row>
    <row r="60" spans="1:20" s="7" customFormat="1" ht="12.75">
      <c r="A60" s="2136"/>
      <c r="B60" s="332" t="s">
        <v>1724</v>
      </c>
      <c r="C60" s="333">
        <f>+D04a!C59+D04b!C59</f>
        <v>13</v>
      </c>
      <c r="D60" s="333">
        <f>+D04a!D59+D04b!D59</f>
        <v>16</v>
      </c>
      <c r="E60" s="333">
        <f>+D04a!E59+D04b!E59</f>
        <v>8</v>
      </c>
      <c r="F60" s="333">
        <f>+D04a!F59+D04b!F59</f>
        <v>13</v>
      </c>
      <c r="G60" s="333">
        <f>+D04a!G59+D04b!G59</f>
        <v>21</v>
      </c>
      <c r="H60" s="333">
        <f>+D04a!H59+D04b!H59</f>
        <v>1025</v>
      </c>
      <c r="I60" s="333">
        <f>+D04a!I59+D04b!I59</f>
        <v>22</v>
      </c>
      <c r="J60" s="333">
        <f>+D04a!J59+D04b!J59</f>
        <v>32</v>
      </c>
      <c r="K60" s="333">
        <f>+D04a!K59+D04b!K59</f>
        <v>938</v>
      </c>
      <c r="L60" s="333">
        <f>+D04a!L59+D04b!L59</f>
        <v>13</v>
      </c>
      <c r="M60" s="333">
        <f>+D04a!M59+D04b!M59</f>
        <v>671</v>
      </c>
      <c r="N60" s="333">
        <f>+D04a!N59+D04b!N59</f>
        <v>1107</v>
      </c>
      <c r="O60" s="333">
        <f>+D04a!O59+D04b!O59</f>
        <v>6384</v>
      </c>
      <c r="P60" s="333">
        <f>+D04a!P59+D04b!P59</f>
        <v>22222</v>
      </c>
      <c r="Q60" s="333">
        <f>+D04a!Q59+D04b!Q59</f>
        <v>40780</v>
      </c>
      <c r="R60" s="333">
        <f>+D04a!R59+D04b!R59</f>
        <v>82263</v>
      </c>
      <c r="S60" s="333">
        <f>+D04a!S59+D04b!S59</f>
        <v>341627</v>
      </c>
      <c r="T60" s="333">
        <f t="shared" si="7"/>
        <v>497155</v>
      </c>
    </row>
    <row r="61" spans="1:20" s="7" customFormat="1" ht="12.75">
      <c r="A61" s="2136"/>
      <c r="B61" s="332" t="s">
        <v>1681</v>
      </c>
      <c r="C61" s="333">
        <f>+D04a!C60+D04b!C60</f>
        <v>353</v>
      </c>
      <c r="D61" s="333">
        <f>+D04a!D60+D04b!D60</f>
        <v>148</v>
      </c>
      <c r="E61" s="333">
        <f>+D04a!E60+D04b!E60</f>
        <v>25</v>
      </c>
      <c r="F61" s="333">
        <f>+D04a!F60+D04b!F60</f>
        <v>57</v>
      </c>
      <c r="G61" s="333">
        <f>+D04a!G60+D04b!G60</f>
        <v>32</v>
      </c>
      <c r="H61" s="333">
        <f>+D04a!H60+D04b!H60</f>
        <v>72</v>
      </c>
      <c r="I61" s="333">
        <f>+D04a!I60+D04b!I60</f>
        <v>151</v>
      </c>
      <c r="J61" s="333">
        <f>+D04a!J60+D04b!J60</f>
        <v>46</v>
      </c>
      <c r="K61" s="333">
        <f>+D04a!K60+D04b!K60</f>
        <v>71</v>
      </c>
      <c r="L61" s="333">
        <f>+D04a!L60+D04b!L60</f>
        <v>108</v>
      </c>
      <c r="M61" s="333">
        <f>+D04a!M60+D04b!M60</f>
        <v>166</v>
      </c>
      <c r="N61" s="333">
        <f>+D04a!N60+D04b!N60</f>
        <v>213</v>
      </c>
      <c r="O61" s="333">
        <f>+D04a!O60+D04b!O60</f>
        <v>321</v>
      </c>
      <c r="P61" s="333">
        <f>+D04a!P60+D04b!P60</f>
        <v>233</v>
      </c>
      <c r="Q61" s="333">
        <f>+D04a!Q60+D04b!Q60</f>
        <v>139</v>
      </c>
      <c r="R61" s="333">
        <f>+D04a!R60+D04b!R60</f>
        <v>208</v>
      </c>
      <c r="S61" s="333">
        <f>+D04a!S60+D04b!S60</f>
        <v>468</v>
      </c>
      <c r="T61" s="333">
        <f t="shared" si="7"/>
        <v>2811</v>
      </c>
    </row>
    <row r="62" spans="1:20" s="7" customFormat="1" ht="12.75">
      <c r="A62" s="2136"/>
      <c r="B62" s="332" t="s">
        <v>1682</v>
      </c>
      <c r="C62" s="333">
        <f>+D04a!C61+D04b!C61</f>
        <v>638</v>
      </c>
      <c r="D62" s="333">
        <f>+D04a!D61+D04b!D61</f>
        <v>532</v>
      </c>
      <c r="E62" s="333">
        <f>+D04a!E61+D04b!E61</f>
        <v>350</v>
      </c>
      <c r="F62" s="333">
        <f>+D04a!F61+D04b!F61</f>
        <v>472</v>
      </c>
      <c r="G62" s="333">
        <f>+D04a!G61+D04b!G61</f>
        <v>562</v>
      </c>
      <c r="H62" s="333">
        <f>+D04a!H61+D04b!H61</f>
        <v>658</v>
      </c>
      <c r="I62" s="333">
        <f>+D04a!I61+D04b!I61</f>
        <v>763</v>
      </c>
      <c r="J62" s="333">
        <f>+D04a!J61+D04b!J61</f>
        <v>762</v>
      </c>
      <c r="K62" s="333">
        <f>+D04a!K61+D04b!K61</f>
        <v>818</v>
      </c>
      <c r="L62" s="333">
        <f>+D04a!L61+D04b!L61</f>
        <v>746</v>
      </c>
      <c r="M62" s="333">
        <f>+D04a!M61+D04b!M61</f>
        <v>754</v>
      </c>
      <c r="N62" s="333">
        <f>+D04a!N61+D04b!N61</f>
        <v>606</v>
      </c>
      <c r="O62" s="333">
        <f>+D04a!O61+D04b!O61</f>
        <v>648</v>
      </c>
      <c r="P62" s="333">
        <f>+D04a!P61+D04b!P61</f>
        <v>661</v>
      </c>
      <c r="Q62" s="333">
        <f>+D04a!Q61+D04b!Q61</f>
        <v>454</v>
      </c>
      <c r="R62" s="333">
        <f>+D04a!R61+D04b!R61</f>
        <v>396</v>
      </c>
      <c r="S62" s="333">
        <f>+D04a!S61+D04b!S61</f>
        <v>516</v>
      </c>
      <c r="T62" s="333">
        <f t="shared" si="7"/>
        <v>10336</v>
      </c>
    </row>
    <row r="63" spans="1:20" s="7" customFormat="1" ht="6" customHeight="1">
      <c r="A63" s="2136"/>
      <c r="B63" s="332"/>
      <c r="C63" s="334"/>
      <c r="D63" s="334"/>
      <c r="E63" s="334"/>
      <c r="F63" s="334"/>
      <c r="G63" s="334"/>
      <c r="H63" s="334"/>
      <c r="I63" s="334"/>
      <c r="J63" s="334"/>
      <c r="K63" s="334"/>
      <c r="L63" s="334"/>
      <c r="M63" s="334"/>
      <c r="N63" s="334"/>
      <c r="O63" s="334"/>
      <c r="P63" s="334"/>
      <c r="Q63" s="334"/>
      <c r="R63" s="334"/>
      <c r="S63" s="334"/>
      <c r="T63" s="334"/>
    </row>
    <row r="64" spans="1:20" s="7" customFormat="1" ht="12.75">
      <c r="A64" s="2136"/>
      <c r="B64" s="331" t="s">
        <v>1683</v>
      </c>
      <c r="C64" s="335">
        <f>SUM(C65:C72)</f>
        <v>5213</v>
      </c>
      <c r="D64" s="335">
        <f>SUM(D65:D72)</f>
        <v>12532</v>
      </c>
      <c r="E64" s="335">
        <f t="shared" ref="E64:S64" si="8">SUM(E65:E72)</f>
        <v>7700</v>
      </c>
      <c r="F64" s="335">
        <f>SUM(F65:F72)</f>
        <v>7431</v>
      </c>
      <c r="G64" s="335">
        <f t="shared" si="8"/>
        <v>14950</v>
      </c>
      <c r="H64" s="335">
        <f t="shared" si="8"/>
        <v>22039</v>
      </c>
      <c r="I64" s="335">
        <f t="shared" si="8"/>
        <v>21932</v>
      </c>
      <c r="J64" s="335">
        <f t="shared" si="8"/>
        <v>16676</v>
      </c>
      <c r="K64" s="335">
        <f t="shared" si="8"/>
        <v>10357</v>
      </c>
      <c r="L64" s="335">
        <f t="shared" si="8"/>
        <v>9626</v>
      </c>
      <c r="M64" s="335">
        <f t="shared" si="8"/>
        <v>13292</v>
      </c>
      <c r="N64" s="335">
        <f t="shared" si="8"/>
        <v>26063</v>
      </c>
      <c r="O64" s="335">
        <f t="shared" si="8"/>
        <v>40142</v>
      </c>
      <c r="P64" s="335">
        <f t="shared" si="8"/>
        <v>43848</v>
      </c>
      <c r="Q64" s="335">
        <f t="shared" si="8"/>
        <v>44454</v>
      </c>
      <c r="R64" s="335">
        <f t="shared" si="8"/>
        <v>42840</v>
      </c>
      <c r="S64" s="335">
        <f t="shared" si="8"/>
        <v>69656</v>
      </c>
      <c r="T64" s="335">
        <f>SUM(T65:T72)</f>
        <v>408751</v>
      </c>
    </row>
    <row r="65" spans="1:20" s="7" customFormat="1" ht="12.75">
      <c r="A65" s="2136"/>
      <c r="B65" s="332" t="s">
        <v>1684</v>
      </c>
      <c r="C65" s="333">
        <f>+D04a!C64+D04b!C64</f>
        <v>418</v>
      </c>
      <c r="D65" s="333">
        <f>+D04a!D64+D04b!D64</f>
        <v>347</v>
      </c>
      <c r="E65" s="333">
        <f>+D04a!E64+D04b!E64</f>
        <v>214</v>
      </c>
      <c r="F65" s="333">
        <f>+D04a!F64+D04b!F64</f>
        <v>205</v>
      </c>
      <c r="G65" s="333">
        <f>+D04a!G64+D04b!G64</f>
        <v>194</v>
      </c>
      <c r="H65" s="333">
        <f>+D04a!H64+D04b!H64</f>
        <v>199</v>
      </c>
      <c r="I65" s="333">
        <f>+D04a!I64+D04b!I64</f>
        <v>242</v>
      </c>
      <c r="J65" s="333">
        <f>+D04a!J64+D04b!J64</f>
        <v>226</v>
      </c>
      <c r="K65" s="333">
        <f>+D04a!K64+D04b!K64</f>
        <v>219</v>
      </c>
      <c r="L65" s="333">
        <f>+D04a!L64+D04b!L64</f>
        <v>252</v>
      </c>
      <c r="M65" s="333">
        <f>+D04a!M64+D04b!M64</f>
        <v>261</v>
      </c>
      <c r="N65" s="333">
        <f>+D04a!N64+D04b!N64</f>
        <v>298</v>
      </c>
      <c r="O65" s="333">
        <f>+D04a!O64+D04b!O64</f>
        <v>322</v>
      </c>
      <c r="P65" s="333">
        <f>+D04a!P64+D04b!P64</f>
        <v>393</v>
      </c>
      <c r="Q65" s="333">
        <f>+D04a!Q64+D04b!Q64</f>
        <v>317</v>
      </c>
      <c r="R65" s="333">
        <f>+D04a!R64+D04b!R64</f>
        <v>313</v>
      </c>
      <c r="S65" s="333">
        <f>+D04a!S64+D04b!S64</f>
        <v>424</v>
      </c>
      <c r="T65" s="333">
        <f t="shared" ref="T65:T72" si="9">SUM(C65:S65)</f>
        <v>4844</v>
      </c>
    </row>
    <row r="66" spans="1:20" s="7" customFormat="1" ht="12.75">
      <c r="A66" s="2136"/>
      <c r="B66" s="332" t="s">
        <v>1685</v>
      </c>
      <c r="C66" s="333">
        <f>+D04a!C65+D04b!C65</f>
        <v>1603</v>
      </c>
      <c r="D66" s="333">
        <f>+D04a!D65+D04b!D65</f>
        <v>8373</v>
      </c>
      <c r="E66" s="333">
        <f>+D04a!E65+D04b!E65</f>
        <v>6233</v>
      </c>
      <c r="F66" s="333">
        <f>+D04a!F65+D04b!F65</f>
        <v>3647</v>
      </c>
      <c r="G66" s="333">
        <f>+D04a!G65+D04b!G65</f>
        <v>1656</v>
      </c>
      <c r="H66" s="333">
        <f>+D04a!H65+D04b!H65</f>
        <v>2362</v>
      </c>
      <c r="I66" s="333">
        <f>+D04a!I65+D04b!I65</f>
        <v>2934</v>
      </c>
      <c r="J66" s="333">
        <f>+D04a!J65+D04b!J65</f>
        <v>3273</v>
      </c>
      <c r="K66" s="333">
        <f>+D04a!K65+D04b!K65</f>
        <v>4217</v>
      </c>
      <c r="L66" s="333">
        <f>+D04a!L65+D04b!L65</f>
        <v>5349</v>
      </c>
      <c r="M66" s="333">
        <f>+D04a!M65+D04b!M65</f>
        <v>8317</v>
      </c>
      <c r="N66" s="333">
        <f>+D04a!N65+D04b!N65</f>
        <v>19824</v>
      </c>
      <c r="O66" s="333">
        <f>+D04a!O65+D04b!O65</f>
        <v>32256</v>
      </c>
      <c r="P66" s="333">
        <f>+D04a!P65+D04b!P65</f>
        <v>34894</v>
      </c>
      <c r="Q66" s="333">
        <f>+D04a!Q65+D04b!Q65</f>
        <v>34500</v>
      </c>
      <c r="R66" s="333">
        <f>+D04a!R65+D04b!R65</f>
        <v>32266</v>
      </c>
      <c r="S66" s="333">
        <f>+D04a!S65+D04b!S65</f>
        <v>46564</v>
      </c>
      <c r="T66" s="333">
        <f t="shared" si="9"/>
        <v>248268</v>
      </c>
    </row>
    <row r="67" spans="1:20" s="7" customFormat="1" ht="12.75">
      <c r="A67" s="2136"/>
      <c r="B67" s="332" t="s">
        <v>1686</v>
      </c>
      <c r="C67" s="333">
        <f>+D04a!C66+D04b!C66</f>
        <v>5</v>
      </c>
      <c r="D67" s="333">
        <f>+D04a!D66+D04b!D66</f>
        <v>6</v>
      </c>
      <c r="E67" s="333">
        <f>+D04a!E66+D04b!E66</f>
        <v>0</v>
      </c>
      <c r="F67" s="333">
        <f>+D04a!F66+D04b!F66</f>
        <v>0</v>
      </c>
      <c r="G67" s="333">
        <f>+D04a!G66+D04b!G66</f>
        <v>7</v>
      </c>
      <c r="H67" s="333">
        <f>+D04a!H66+D04b!H66</f>
        <v>0</v>
      </c>
      <c r="I67" s="333">
        <f>+D04a!I66+D04b!I66</f>
        <v>2</v>
      </c>
      <c r="J67" s="333">
        <f>+D04a!J66+D04b!J66</f>
        <v>6</v>
      </c>
      <c r="K67" s="333">
        <f>+D04a!K66+D04b!K66</f>
        <v>0</v>
      </c>
      <c r="L67" s="333">
        <f>+D04a!L66+D04b!L66</f>
        <v>3</v>
      </c>
      <c r="M67" s="333">
        <f>+D04a!M66+D04b!M66</f>
        <v>9</v>
      </c>
      <c r="N67" s="333">
        <f>+D04a!N66+D04b!N66</f>
        <v>14</v>
      </c>
      <c r="O67" s="333">
        <f>+D04a!O66+D04b!O66</f>
        <v>5</v>
      </c>
      <c r="P67" s="333">
        <f>+D04a!P66+D04b!P66</f>
        <v>10</v>
      </c>
      <c r="Q67" s="333">
        <f>+D04a!Q66+D04b!Q66</f>
        <v>13</v>
      </c>
      <c r="R67" s="333">
        <f>+D04a!R66+D04b!R66</f>
        <v>33</v>
      </c>
      <c r="S67" s="333">
        <f>+D04a!S66+D04b!S66</f>
        <v>63</v>
      </c>
      <c r="T67" s="333">
        <f t="shared" si="9"/>
        <v>176</v>
      </c>
    </row>
    <row r="68" spans="1:20" s="7" customFormat="1" ht="12.75">
      <c r="A68" s="2136"/>
      <c r="B68" s="332" t="s">
        <v>1687</v>
      </c>
      <c r="C68" s="333">
        <f>+D04a!C67+D04b!C67</f>
        <v>384</v>
      </c>
      <c r="D68" s="333">
        <f>+D04a!D67+D04b!D67</f>
        <v>0</v>
      </c>
      <c r="E68" s="333">
        <f>+D04a!E67+D04b!E67</f>
        <v>0</v>
      </c>
      <c r="F68" s="333">
        <f>+D04a!F67+D04b!F67</f>
        <v>5</v>
      </c>
      <c r="G68" s="333">
        <f>+D04a!G67+D04b!G67</f>
        <v>19</v>
      </c>
      <c r="H68" s="333">
        <f>+D04a!H67+D04b!H67</f>
        <v>28</v>
      </c>
      <c r="I68" s="333">
        <f>+D04a!I67+D04b!I67</f>
        <v>25</v>
      </c>
      <c r="J68" s="333">
        <f>+D04a!J67+D04b!J67</f>
        <v>29</v>
      </c>
      <c r="K68" s="333">
        <f>+D04a!K67+D04b!K67</f>
        <v>6</v>
      </c>
      <c r="L68" s="333">
        <f>+D04a!L67+D04b!L67</f>
        <v>1</v>
      </c>
      <c r="M68" s="333">
        <f>+D04a!M67+D04b!M67</f>
        <v>0</v>
      </c>
      <c r="N68" s="333">
        <f>+D04a!N67+D04b!N67</f>
        <v>0</v>
      </c>
      <c r="O68" s="333">
        <f>+D04a!O67+D04b!O67</f>
        <v>0</v>
      </c>
      <c r="P68" s="333">
        <f>+D04a!P67+D04b!P67</f>
        <v>0</v>
      </c>
      <c r="Q68" s="333">
        <f>+D04a!Q67+D04b!Q67</f>
        <v>0</v>
      </c>
      <c r="R68" s="333">
        <f>+D04a!R67+D04b!R67</f>
        <v>0</v>
      </c>
      <c r="S68" s="333">
        <f>+D04a!S67+D04b!S67</f>
        <v>1</v>
      </c>
      <c r="T68" s="333">
        <f t="shared" si="9"/>
        <v>498</v>
      </c>
    </row>
    <row r="69" spans="1:20" s="7" customFormat="1" ht="12.75">
      <c r="A69" s="2136"/>
      <c r="B69" s="332" t="s">
        <v>1725</v>
      </c>
      <c r="C69" s="333">
        <f>+D04a!C68+D04b!C68</f>
        <v>0</v>
      </c>
      <c r="D69" s="333">
        <f>+D04a!D68+D04b!D68</f>
        <v>0</v>
      </c>
      <c r="E69" s="333">
        <f>+D04a!E68+D04b!E68</f>
        <v>0</v>
      </c>
      <c r="F69" s="333">
        <f>+D04a!F68+D04b!F68</f>
        <v>8</v>
      </c>
      <c r="G69" s="333">
        <f>+D04a!G68+D04b!G68</f>
        <v>52</v>
      </c>
      <c r="H69" s="333">
        <f>+D04a!H68+D04b!H68</f>
        <v>138</v>
      </c>
      <c r="I69" s="333">
        <f>+D04a!I68+D04b!I68</f>
        <v>213</v>
      </c>
      <c r="J69" s="333">
        <f>+D04a!J68+D04b!J68</f>
        <v>195</v>
      </c>
      <c r="K69" s="333">
        <f>+D04a!K68+D04b!K68</f>
        <v>78</v>
      </c>
      <c r="L69" s="333">
        <f>+D04a!L68+D04b!L68</f>
        <v>3</v>
      </c>
      <c r="M69" s="333">
        <f>+D04a!M68+D04b!M68</f>
        <v>2</v>
      </c>
      <c r="N69" s="333">
        <f>+D04a!N68+D04b!N68</f>
        <v>0</v>
      </c>
      <c r="O69" s="333">
        <f>+D04a!O68+D04b!O68</f>
        <v>0</v>
      </c>
      <c r="P69" s="333">
        <f>+D04a!P68+D04b!P68</f>
        <v>0</v>
      </c>
      <c r="Q69" s="333">
        <f>+D04a!Q68+D04b!Q68</f>
        <v>0</v>
      </c>
      <c r="R69" s="333">
        <f>+D04a!R68+D04b!R68</f>
        <v>0</v>
      </c>
      <c r="S69" s="333">
        <f>+D04a!S68+D04b!S68</f>
        <v>1</v>
      </c>
      <c r="T69" s="333">
        <f t="shared" si="9"/>
        <v>690</v>
      </c>
    </row>
    <row r="70" spans="1:20" s="7" customFormat="1" ht="12.75">
      <c r="A70" s="2136"/>
      <c r="B70" s="332" t="s">
        <v>1689</v>
      </c>
      <c r="C70" s="333">
        <f>+D04a!C69+D04b!C69</f>
        <v>2381</v>
      </c>
      <c r="D70" s="333">
        <f>+D04a!D69+D04b!D69</f>
        <v>3641</v>
      </c>
      <c r="E70" s="333">
        <f>+D04a!E69+D04b!E69</f>
        <v>1073</v>
      </c>
      <c r="F70" s="333">
        <f>+D04a!F69+D04b!F69</f>
        <v>3000</v>
      </c>
      <c r="G70" s="333">
        <f>+D04a!G69+D04b!G69</f>
        <v>11894</v>
      </c>
      <c r="H70" s="333">
        <f>+D04a!H69+D04b!H69</f>
        <v>18021</v>
      </c>
      <c r="I70" s="333">
        <f>+D04a!I69+D04b!I69</f>
        <v>16807</v>
      </c>
      <c r="J70" s="333">
        <f>+D04a!J69+D04b!J69</f>
        <v>11432</v>
      </c>
      <c r="K70" s="333">
        <f>+D04a!K69+D04b!K69</f>
        <v>4537</v>
      </c>
      <c r="L70" s="333">
        <f>+D04a!L69+D04b!L69</f>
        <v>1771</v>
      </c>
      <c r="M70" s="333">
        <f>+D04a!M69+D04b!M69</f>
        <v>1812</v>
      </c>
      <c r="N70" s="333">
        <f>+D04a!N69+D04b!N69</f>
        <v>1929</v>
      </c>
      <c r="O70" s="333">
        <f>+D04a!O69+D04b!O69</f>
        <v>2385</v>
      </c>
      <c r="P70" s="333">
        <f>+D04a!P69+D04b!P69</f>
        <v>2835</v>
      </c>
      <c r="Q70" s="333">
        <f>+D04a!Q69+D04b!Q69</f>
        <v>2706</v>
      </c>
      <c r="R70" s="333">
        <f>+D04a!R69+D04b!R69</f>
        <v>2760</v>
      </c>
      <c r="S70" s="333">
        <f>+D04a!S69+D04b!S69</f>
        <v>3788</v>
      </c>
      <c r="T70" s="333">
        <f t="shared" si="9"/>
        <v>92772</v>
      </c>
    </row>
    <row r="71" spans="1:20" s="7" customFormat="1" ht="12.75">
      <c r="A71" s="2136"/>
      <c r="B71" s="332" t="s">
        <v>1690</v>
      </c>
      <c r="C71" s="333">
        <f>+D04a!C70+D04b!C70</f>
        <v>131</v>
      </c>
      <c r="D71" s="333">
        <f>+D04a!D70+D04b!D70</f>
        <v>91</v>
      </c>
      <c r="E71" s="333">
        <f>+D04a!E70+D04b!E70</f>
        <v>142</v>
      </c>
      <c r="F71" s="333">
        <f>+D04a!F70+D04b!F70</f>
        <v>482</v>
      </c>
      <c r="G71" s="333">
        <f>+D04a!G70+D04b!G70</f>
        <v>1009</v>
      </c>
      <c r="H71" s="333">
        <f>+D04a!H70+D04b!H70</f>
        <v>1172</v>
      </c>
      <c r="I71" s="333">
        <f>+D04a!I70+D04b!I70</f>
        <v>1576</v>
      </c>
      <c r="J71" s="333">
        <f>+D04a!J70+D04b!J70</f>
        <v>1356</v>
      </c>
      <c r="K71" s="333">
        <f>+D04a!K70+D04b!K70</f>
        <v>1160</v>
      </c>
      <c r="L71" s="333">
        <f>+D04a!L70+D04b!L70</f>
        <v>2030</v>
      </c>
      <c r="M71" s="333">
        <f>+D04a!M70+D04b!M70</f>
        <v>2639</v>
      </c>
      <c r="N71" s="333">
        <f>+D04a!N70+D04b!N70</f>
        <v>3675</v>
      </c>
      <c r="O71" s="333">
        <f>+D04a!O70+D04b!O70</f>
        <v>4699</v>
      </c>
      <c r="P71" s="333">
        <f>+D04a!P70+D04b!P70</f>
        <v>5098</v>
      </c>
      <c r="Q71" s="333">
        <f>+D04a!Q70+D04b!Q70</f>
        <v>6330</v>
      </c>
      <c r="R71" s="333">
        <f>+D04a!R70+D04b!R70</f>
        <v>6769</v>
      </c>
      <c r="S71" s="333">
        <f>+D04a!S70+D04b!S70</f>
        <v>17166</v>
      </c>
      <c r="T71" s="333">
        <f t="shared" si="9"/>
        <v>55525</v>
      </c>
    </row>
    <row r="72" spans="1:20" s="7" customFormat="1" ht="12.75">
      <c r="A72" s="2136"/>
      <c r="B72" s="332" t="s">
        <v>1691</v>
      </c>
      <c r="C72" s="333">
        <f>+D04a!C71+D04b!C71</f>
        <v>291</v>
      </c>
      <c r="D72" s="333">
        <f>+D04a!D71+D04b!D71</f>
        <v>74</v>
      </c>
      <c r="E72" s="333">
        <f>+D04a!E71+D04b!E71</f>
        <v>38</v>
      </c>
      <c r="F72" s="333">
        <f>+D04a!F71+D04b!F71</f>
        <v>84</v>
      </c>
      <c r="G72" s="333">
        <f>+D04a!G71+D04b!G71</f>
        <v>119</v>
      </c>
      <c r="H72" s="333">
        <f>+D04a!H71+D04b!H71</f>
        <v>119</v>
      </c>
      <c r="I72" s="333">
        <f>+D04a!I71+D04b!I71</f>
        <v>133</v>
      </c>
      <c r="J72" s="333">
        <f>+D04a!J71+D04b!J71</f>
        <v>159</v>
      </c>
      <c r="K72" s="333">
        <f>+D04a!K71+D04b!K71</f>
        <v>140</v>
      </c>
      <c r="L72" s="333">
        <f>+D04a!L71+D04b!L71</f>
        <v>217</v>
      </c>
      <c r="M72" s="333">
        <f>+D04a!M71+D04b!M71</f>
        <v>252</v>
      </c>
      <c r="N72" s="333">
        <f>+D04a!N71+D04b!N71</f>
        <v>323</v>
      </c>
      <c r="O72" s="333">
        <f>+D04a!O71+D04b!O71</f>
        <v>475</v>
      </c>
      <c r="P72" s="333">
        <f>+D04a!P71+D04b!P71</f>
        <v>618</v>
      </c>
      <c r="Q72" s="333">
        <f>+D04a!Q71+D04b!Q71</f>
        <v>588</v>
      </c>
      <c r="R72" s="333">
        <f>+D04a!R71+D04b!R71</f>
        <v>699</v>
      </c>
      <c r="S72" s="333">
        <f>+D04a!S71+D04b!S71</f>
        <v>1649</v>
      </c>
      <c r="T72" s="333">
        <f t="shared" si="9"/>
        <v>5978</v>
      </c>
    </row>
    <row r="73" spans="1:20" s="91" customFormat="1" ht="12.75">
      <c r="A73" s="298"/>
      <c r="B73" s="1451"/>
      <c r="C73" s="1547"/>
      <c r="D73" s="1547"/>
      <c r="E73" s="1547"/>
      <c r="F73" s="1547"/>
      <c r="G73" s="1547"/>
      <c r="H73" s="1547"/>
      <c r="I73" s="1547"/>
      <c r="J73" s="1547"/>
      <c r="K73" s="1547"/>
      <c r="L73" s="1547"/>
      <c r="M73" s="1547"/>
      <c r="N73" s="1547"/>
      <c r="O73" s="1547"/>
      <c r="P73" s="1547"/>
      <c r="Q73" s="1547"/>
      <c r="R73" s="1547"/>
      <c r="S73" s="1547"/>
      <c r="T73" s="1547"/>
    </row>
    <row r="74" spans="1:20" s="7" customFormat="1" ht="12.75">
      <c r="A74" s="83"/>
      <c r="B74" s="338" t="s">
        <v>547</v>
      </c>
      <c r="C74" s="339">
        <f t="shared" ref="C74:T74" si="10">+C64+C56+C38+C18+C13+C8</f>
        <v>2745947</v>
      </c>
      <c r="D74" s="339">
        <f t="shared" si="10"/>
        <v>1472568</v>
      </c>
      <c r="E74" s="339">
        <f t="shared" si="10"/>
        <v>1082867</v>
      </c>
      <c r="F74" s="339">
        <f t="shared" si="10"/>
        <v>1456912</v>
      </c>
      <c r="G74" s="339">
        <f t="shared" si="10"/>
        <v>2165892</v>
      </c>
      <c r="H74" s="339">
        <f t="shared" si="10"/>
        <v>2596847</v>
      </c>
      <c r="I74" s="339">
        <f t="shared" si="10"/>
        <v>2528413</v>
      </c>
      <c r="J74" s="339">
        <f t="shared" si="10"/>
        <v>2393876</v>
      </c>
      <c r="K74" s="339">
        <f t="shared" si="10"/>
        <v>2156362</v>
      </c>
      <c r="L74" s="339">
        <f t="shared" si="10"/>
        <v>2405065</v>
      </c>
      <c r="M74" s="339">
        <f t="shared" si="10"/>
        <v>2402862</v>
      </c>
      <c r="N74" s="339">
        <f t="shared" si="10"/>
        <v>2255793</v>
      </c>
      <c r="O74" s="339">
        <f t="shared" si="10"/>
        <v>2314002</v>
      </c>
      <c r="P74" s="339">
        <f t="shared" si="10"/>
        <v>2283077</v>
      </c>
      <c r="Q74" s="339">
        <f t="shared" si="10"/>
        <v>1934871</v>
      </c>
      <c r="R74" s="339">
        <f t="shared" si="10"/>
        <v>1736676</v>
      </c>
      <c r="S74" s="339">
        <f t="shared" si="10"/>
        <v>2793663</v>
      </c>
      <c r="T74" s="339">
        <f t="shared" si="10"/>
        <v>36725693</v>
      </c>
    </row>
    <row r="75" spans="1:20" s="1188" customFormat="1"/>
    <row r="76" spans="1:20" s="1188" customFormat="1">
      <c r="A76" s="105" t="s">
        <v>880</v>
      </c>
    </row>
    <row r="77" spans="1:20" s="1188" customFormat="1">
      <c r="A77" s="248" t="s">
        <v>2439</v>
      </c>
    </row>
    <row r="78" spans="1:20" s="1188" customFormat="1">
      <c r="A78" s="2146" t="s">
        <v>2276</v>
      </c>
      <c r="B78" s="2146"/>
      <c r="C78" s="2146"/>
      <c r="D78" s="2146"/>
      <c r="E78" s="2146"/>
      <c r="F78" s="2146"/>
      <c r="G78" s="2146"/>
      <c r="H78" s="2146"/>
      <c r="I78" s="2146"/>
      <c r="J78" s="2146"/>
      <c r="K78" s="2146"/>
      <c r="L78" s="2146"/>
      <c r="M78" s="2146"/>
      <c r="N78" s="2146"/>
      <c r="O78" s="2146"/>
      <c r="P78" s="2146"/>
      <c r="Q78" s="2146"/>
      <c r="R78" s="2146"/>
      <c r="S78" s="2146"/>
      <c r="T78" s="2146"/>
    </row>
    <row r="79" spans="1:20" s="1188" customFormat="1">
      <c r="A79" s="2100" t="s">
        <v>2599</v>
      </c>
      <c r="B79" s="2100"/>
      <c r="C79" s="2100"/>
      <c r="D79" s="2100"/>
      <c r="E79" s="2100"/>
      <c r="F79" s="2100"/>
      <c r="G79" s="2100"/>
      <c r="H79" s="2100"/>
      <c r="I79" s="2100"/>
      <c r="J79" s="2100"/>
      <c r="K79" s="2100"/>
      <c r="L79" s="2100"/>
      <c r="M79" s="2100"/>
      <c r="N79" s="2100"/>
      <c r="O79" s="2100"/>
      <c r="P79" s="2100"/>
      <c r="Q79" s="2100"/>
      <c r="R79" s="2100"/>
      <c r="S79" s="2100"/>
      <c r="T79" s="2100"/>
    </row>
    <row r="80" spans="1:20" s="1188" customFormat="1">
      <c r="A80" s="2100" t="s">
        <v>1726</v>
      </c>
      <c r="B80" s="2100"/>
      <c r="C80" s="2100"/>
      <c r="D80" s="2100"/>
      <c r="E80" s="2100"/>
      <c r="F80" s="2100"/>
      <c r="G80" s="2100"/>
      <c r="H80" s="2100"/>
      <c r="I80" s="2100"/>
      <c r="J80" s="2100"/>
      <c r="K80" s="2100"/>
      <c r="L80" s="2100"/>
      <c r="M80" s="2100"/>
      <c r="N80" s="2100"/>
      <c r="O80" s="2100"/>
      <c r="P80" s="2100"/>
      <c r="Q80" s="2100"/>
      <c r="R80" s="2100"/>
      <c r="S80" s="2100"/>
      <c r="T80" s="2100"/>
    </row>
    <row r="81" spans="1:20">
      <c r="A81" s="2100" t="s">
        <v>2595</v>
      </c>
      <c r="B81" s="2100"/>
      <c r="C81" s="2100"/>
      <c r="D81" s="2100"/>
      <c r="E81" s="2100"/>
      <c r="F81" s="2100"/>
      <c r="G81" s="2100"/>
      <c r="H81" s="2100"/>
      <c r="I81" s="2100"/>
      <c r="J81" s="2100"/>
      <c r="K81" s="2100"/>
      <c r="L81" s="2100"/>
      <c r="M81" s="2100"/>
      <c r="N81" s="2100"/>
      <c r="O81" s="2100"/>
      <c r="P81" s="2100"/>
      <c r="Q81" s="2100"/>
      <c r="R81" s="2100"/>
      <c r="S81" s="2100"/>
      <c r="T81" s="2100"/>
    </row>
    <row r="82" spans="1:20">
      <c r="A82" s="2122" t="s">
        <v>1703</v>
      </c>
      <c r="B82" s="2122"/>
      <c r="C82" s="2122"/>
      <c r="D82" s="2122"/>
      <c r="E82" s="2122"/>
      <c r="F82" s="2122"/>
      <c r="G82" s="2122"/>
      <c r="H82" s="2122"/>
      <c r="I82" s="2122"/>
      <c r="J82" s="2122"/>
      <c r="K82" s="2122"/>
      <c r="L82" s="2122"/>
      <c r="M82" s="2122"/>
      <c r="N82" s="2122"/>
      <c r="O82" s="2122"/>
      <c r="P82" s="2122"/>
      <c r="Q82" s="2122"/>
      <c r="R82" s="2122"/>
      <c r="S82" s="2122"/>
      <c r="T82" s="2122"/>
    </row>
    <row r="83" spans="1:20" ht="15" thickBot="1">
      <c r="A83" s="1188"/>
      <c r="B83" s="1188"/>
      <c r="C83" s="1188"/>
      <c r="D83" s="1188"/>
      <c r="E83" s="1188"/>
      <c r="F83" s="1188"/>
      <c r="G83" s="1188"/>
      <c r="H83" s="1188"/>
      <c r="I83" s="1188"/>
      <c r="J83" s="1188"/>
      <c r="K83" s="1188"/>
      <c r="L83" s="1188"/>
      <c r="M83" s="1188"/>
      <c r="N83" s="1188"/>
      <c r="O83" s="1188"/>
      <c r="P83" s="1188"/>
      <c r="Q83" s="1188"/>
      <c r="R83" s="1188"/>
      <c r="S83" s="1188"/>
      <c r="T83" s="1188"/>
    </row>
    <row r="84" spans="1:20">
      <c r="A84" s="2142" t="s">
        <v>1718</v>
      </c>
      <c r="B84" s="2142" t="s">
        <v>1727</v>
      </c>
      <c r="C84" s="2141" t="s">
        <v>1720</v>
      </c>
      <c r="D84" s="2141"/>
      <c r="E84" s="2141"/>
      <c r="F84" s="2141"/>
      <c r="G84" s="2141"/>
      <c r="H84" s="2141"/>
      <c r="I84" s="2141"/>
      <c r="J84" s="2141"/>
      <c r="K84" s="2141"/>
      <c r="L84" s="2141"/>
      <c r="M84" s="2141"/>
      <c r="N84" s="2141"/>
      <c r="O84" s="2141"/>
      <c r="P84" s="2141"/>
      <c r="Q84" s="2141"/>
      <c r="R84" s="2141"/>
      <c r="S84" s="2141"/>
      <c r="T84" s="2142" t="s">
        <v>569</v>
      </c>
    </row>
    <row r="85" spans="1:20">
      <c r="A85" s="2145"/>
      <c r="B85" s="2143"/>
      <c r="C85" s="1566" t="s">
        <v>1721</v>
      </c>
      <c r="D85" s="1566" t="s">
        <v>1722</v>
      </c>
      <c r="E85" s="1566" t="s">
        <v>1433</v>
      </c>
      <c r="F85" s="1566" t="s">
        <v>1434</v>
      </c>
      <c r="G85" s="1566" t="s">
        <v>820</v>
      </c>
      <c r="H85" s="1566" t="s">
        <v>821</v>
      </c>
      <c r="I85" s="1566" t="s">
        <v>822</v>
      </c>
      <c r="J85" s="1566" t="s">
        <v>823</v>
      </c>
      <c r="K85" s="1566" t="s">
        <v>824</v>
      </c>
      <c r="L85" s="1566" t="s">
        <v>825</v>
      </c>
      <c r="M85" s="1566" t="s">
        <v>826</v>
      </c>
      <c r="N85" s="1566" t="s">
        <v>827</v>
      </c>
      <c r="O85" s="1566" t="s">
        <v>828</v>
      </c>
      <c r="P85" s="1566" t="s">
        <v>829</v>
      </c>
      <c r="Q85" s="1566" t="s">
        <v>830</v>
      </c>
      <c r="R85" s="1566" t="s">
        <v>831</v>
      </c>
      <c r="S85" s="1566" t="s">
        <v>1723</v>
      </c>
      <c r="T85" s="2143"/>
    </row>
    <row r="86" spans="1:20">
      <c r="A86" s="2129" t="s">
        <v>1429</v>
      </c>
      <c r="B86" s="331" t="s">
        <v>1636</v>
      </c>
      <c r="C86" s="335">
        <f>SUM(C87:C89)</f>
        <v>17230377</v>
      </c>
      <c r="D86" s="335">
        <f>SUM(D87:D89)</f>
        <v>8543451</v>
      </c>
      <c r="E86" s="335">
        <f>SUM(E87:E89)</f>
        <v>5356328</v>
      </c>
      <c r="F86" s="335">
        <f>SUM(F87:F89)</f>
        <v>5735952</v>
      </c>
      <c r="G86" s="335">
        <f t="shared" ref="G86:T86" si="11">SUM(G87:G89)</f>
        <v>8978015</v>
      </c>
      <c r="H86" s="335">
        <f t="shared" si="11"/>
        <v>10894036</v>
      </c>
      <c r="I86" s="335">
        <f t="shared" si="11"/>
        <v>9969375</v>
      </c>
      <c r="J86" s="335">
        <f t="shared" si="11"/>
        <v>8888634</v>
      </c>
      <c r="K86" s="335">
        <f t="shared" si="11"/>
        <v>7470913</v>
      </c>
      <c r="L86" s="335">
        <f t="shared" si="11"/>
        <v>7685460</v>
      </c>
      <c r="M86" s="335">
        <f t="shared" si="11"/>
        <v>7308048</v>
      </c>
      <c r="N86" s="335">
        <f t="shared" si="11"/>
        <v>6480348</v>
      </c>
      <c r="O86" s="335">
        <f t="shared" si="11"/>
        <v>6287272</v>
      </c>
      <c r="P86" s="335">
        <f t="shared" si="11"/>
        <v>5915206</v>
      </c>
      <c r="Q86" s="335">
        <f t="shared" si="11"/>
        <v>4823374</v>
      </c>
      <c r="R86" s="335">
        <f t="shared" si="11"/>
        <v>4145714</v>
      </c>
      <c r="S86" s="335">
        <f t="shared" si="11"/>
        <v>5999177.0699999956</v>
      </c>
      <c r="T86" s="335">
        <f t="shared" si="11"/>
        <v>131711680.06999999</v>
      </c>
    </row>
    <row r="87" spans="1:20">
      <c r="A87" s="2130"/>
      <c r="B87" s="332" t="s">
        <v>1637</v>
      </c>
      <c r="C87" s="333">
        <f>+D04a!C87+D04b!C86</f>
        <v>17017023</v>
      </c>
      <c r="D87" s="333">
        <f>+D04a!D87+D04b!D86</f>
        <v>8491365</v>
      </c>
      <c r="E87" s="333">
        <f>+D04a!E87+D04b!E86</f>
        <v>5327113</v>
      </c>
      <c r="F87" s="333">
        <f>+D04a!F87+D04b!F86</f>
        <v>5701677</v>
      </c>
      <c r="G87" s="333">
        <f>+D04a!G87+D04b!G86</f>
        <v>8927110</v>
      </c>
      <c r="H87" s="333">
        <f>+D04a!H87+D04b!H86</f>
        <v>10826685</v>
      </c>
      <c r="I87" s="333">
        <f>+D04a!I87+D04b!I86</f>
        <v>9893428</v>
      </c>
      <c r="J87" s="333">
        <f>+D04a!J87+D04b!J86</f>
        <v>8809472</v>
      </c>
      <c r="K87" s="333">
        <f>+D04a!K87+D04b!K86</f>
        <v>7400908</v>
      </c>
      <c r="L87" s="333">
        <f>+D04a!L87+D04b!L86</f>
        <v>7611526</v>
      </c>
      <c r="M87" s="333">
        <f>+D04a!M87+D04b!M86</f>
        <v>7216041</v>
      </c>
      <c r="N87" s="333">
        <f>+D04a!N87+D04b!N86</f>
        <v>6371065</v>
      </c>
      <c r="O87" s="333">
        <f>+D04a!O87+D04b!O86</f>
        <v>6148342</v>
      </c>
      <c r="P87" s="333">
        <f>+D04a!P87+D04b!P86</f>
        <v>5751693</v>
      </c>
      <c r="Q87" s="333">
        <f>+D04a!Q87+D04b!Q86</f>
        <v>4641508</v>
      </c>
      <c r="R87" s="333">
        <f>+D04a!R87+D04b!R86</f>
        <v>3925792</v>
      </c>
      <c r="S87" s="333">
        <f>+D04a!S87+D04b!S86</f>
        <v>5275115.1999999955</v>
      </c>
      <c r="T87" s="333">
        <f>SUM(C87:S87)</f>
        <v>129335863.19999999</v>
      </c>
    </row>
    <row r="88" spans="1:20">
      <c r="A88" s="2130"/>
      <c r="B88" s="332" t="s">
        <v>1638</v>
      </c>
      <c r="C88" s="333">
        <f>+D04a!C88+D04b!C87</f>
        <v>15694</v>
      </c>
      <c r="D88" s="333">
        <f>+D04a!D88+D04b!D87</f>
        <v>13765</v>
      </c>
      <c r="E88" s="333">
        <f>+D04a!E88+D04b!E87</f>
        <v>11575</v>
      </c>
      <c r="F88" s="333">
        <f>+D04a!F88+D04b!F87</f>
        <v>11079</v>
      </c>
      <c r="G88" s="333">
        <f>+D04a!G88+D04b!G87</f>
        <v>10473</v>
      </c>
      <c r="H88" s="333">
        <f>+D04a!H88+D04b!H87</f>
        <v>13192</v>
      </c>
      <c r="I88" s="333">
        <f>+D04a!I88+D04b!I87</f>
        <v>13890</v>
      </c>
      <c r="J88" s="333">
        <f>+D04a!J88+D04b!J87</f>
        <v>17432</v>
      </c>
      <c r="K88" s="333">
        <f>+D04a!K88+D04b!K87</f>
        <v>17219</v>
      </c>
      <c r="L88" s="333">
        <f>+D04a!L88+D04b!L87</f>
        <v>19669</v>
      </c>
      <c r="M88" s="333">
        <f>+D04a!M88+D04b!M87</f>
        <v>24854</v>
      </c>
      <c r="N88" s="333">
        <f>+D04a!N88+D04b!N87</f>
        <v>25888</v>
      </c>
      <c r="O88" s="333">
        <f>+D04a!O88+D04b!O87</f>
        <v>27680</v>
      </c>
      <c r="P88" s="333">
        <f>+D04a!P88+D04b!P87</f>
        <v>29659</v>
      </c>
      <c r="Q88" s="333">
        <f>+D04a!Q88+D04b!Q87</f>
        <v>30848</v>
      </c>
      <c r="R88" s="333">
        <f>+D04a!R88+D04b!R87</f>
        <v>46230</v>
      </c>
      <c r="S88" s="333">
        <f>+D04a!S88+D04b!S87</f>
        <v>243269.72999999998</v>
      </c>
      <c r="T88" s="333">
        <f>SUM(C88:S88)</f>
        <v>572416.73</v>
      </c>
    </row>
    <row r="89" spans="1:20">
      <c r="A89" s="2130"/>
      <c r="B89" s="332" t="s">
        <v>1639</v>
      </c>
      <c r="C89" s="333">
        <f>+D04a!C89+D04b!C88</f>
        <v>197660</v>
      </c>
      <c r="D89" s="333">
        <f>+D04a!D89+D04b!D88</f>
        <v>38321</v>
      </c>
      <c r="E89" s="333">
        <f>+D04a!E89+D04b!E88</f>
        <v>17640</v>
      </c>
      <c r="F89" s="333">
        <f>+D04a!F89+D04b!F88</f>
        <v>23196</v>
      </c>
      <c r="G89" s="333">
        <f>+D04a!G89+D04b!G88</f>
        <v>40432</v>
      </c>
      <c r="H89" s="333">
        <f>+D04a!H89+D04b!H88</f>
        <v>54159</v>
      </c>
      <c r="I89" s="333">
        <f>+D04a!I89+D04b!I88</f>
        <v>62057</v>
      </c>
      <c r="J89" s="333">
        <f>+D04a!J89+D04b!J88</f>
        <v>61730</v>
      </c>
      <c r="K89" s="333">
        <f>+D04a!K89+D04b!K88</f>
        <v>52786</v>
      </c>
      <c r="L89" s="333">
        <f>+D04a!L89+D04b!L88</f>
        <v>54265</v>
      </c>
      <c r="M89" s="333">
        <f>+D04a!M89+D04b!M88</f>
        <v>67153</v>
      </c>
      <c r="N89" s="333">
        <f>+D04a!N89+D04b!N88</f>
        <v>83395</v>
      </c>
      <c r="O89" s="333">
        <f>+D04a!O89+D04b!O88</f>
        <v>111250</v>
      </c>
      <c r="P89" s="333">
        <f>+D04a!P89+D04b!P88</f>
        <v>133854</v>
      </c>
      <c r="Q89" s="333">
        <f>+D04a!Q89+D04b!Q88</f>
        <v>151018</v>
      </c>
      <c r="R89" s="333">
        <f>+D04a!R89+D04b!R88</f>
        <v>173692</v>
      </c>
      <c r="S89" s="333">
        <f>+D04a!S89+D04b!S88</f>
        <v>480792.14</v>
      </c>
      <c r="T89" s="333">
        <f>SUM(C89:S89)</f>
        <v>1803400.1400000001</v>
      </c>
    </row>
    <row r="90" spans="1:20" ht="3" customHeight="1">
      <c r="A90" s="2130"/>
      <c r="B90" s="332"/>
      <c r="C90" s="334"/>
      <c r="D90" s="16"/>
      <c r="E90" s="16"/>
      <c r="F90" s="16"/>
      <c r="G90" s="16"/>
      <c r="H90" s="16"/>
      <c r="I90" s="16"/>
      <c r="J90" s="16"/>
      <c r="K90" s="16"/>
      <c r="L90" s="16"/>
      <c r="M90" s="16"/>
      <c r="N90" s="16"/>
      <c r="O90" s="16"/>
      <c r="P90" s="16"/>
      <c r="Q90" s="16"/>
      <c r="R90" s="16"/>
      <c r="S90" s="16"/>
      <c r="T90" s="16"/>
    </row>
    <row r="91" spans="1:20">
      <c r="A91" s="2130"/>
      <c r="B91" s="331" t="s">
        <v>1640</v>
      </c>
      <c r="C91" s="335">
        <f>SUM(C92:C94)</f>
        <v>5431313</v>
      </c>
      <c r="D91" s="335">
        <f>SUM(D92:D94)</f>
        <v>2990245</v>
      </c>
      <c r="E91" s="335">
        <f>SUM(E92:E94)</f>
        <v>2724359</v>
      </c>
      <c r="F91" s="335">
        <f>SUM(F92:F94)</f>
        <v>4259571</v>
      </c>
      <c r="G91" s="335">
        <f t="shared" ref="G91:T91" si="12">SUM(G92:G94)</f>
        <v>6583049</v>
      </c>
      <c r="H91" s="335">
        <f t="shared" si="12"/>
        <v>7868023</v>
      </c>
      <c r="I91" s="335">
        <f t="shared" si="12"/>
        <v>7796726</v>
      </c>
      <c r="J91" s="335">
        <f t="shared" si="12"/>
        <v>7537584</v>
      </c>
      <c r="K91" s="335">
        <f t="shared" si="12"/>
        <v>7022397</v>
      </c>
      <c r="L91" s="335">
        <f t="shared" si="12"/>
        <v>8062835</v>
      </c>
      <c r="M91" s="335">
        <f t="shared" si="12"/>
        <v>8029659</v>
      </c>
      <c r="N91" s="335">
        <f t="shared" si="12"/>
        <v>7377518</v>
      </c>
      <c r="O91" s="335">
        <f t="shared" si="12"/>
        <v>7570716</v>
      </c>
      <c r="P91" s="335">
        <f t="shared" si="12"/>
        <v>7355168</v>
      </c>
      <c r="Q91" s="335">
        <f t="shared" si="12"/>
        <v>6045253</v>
      </c>
      <c r="R91" s="335">
        <f t="shared" si="12"/>
        <v>5110618</v>
      </c>
      <c r="S91" s="335">
        <f t="shared" si="12"/>
        <v>7110250.7000000039</v>
      </c>
      <c r="T91" s="335">
        <f t="shared" si="12"/>
        <v>108875284.7</v>
      </c>
    </row>
    <row r="92" spans="1:20">
      <c r="A92" s="2130"/>
      <c r="B92" s="332" t="s">
        <v>1641</v>
      </c>
      <c r="C92" s="333">
        <f>+D04a!C92+D04b!C91</f>
        <v>1753726</v>
      </c>
      <c r="D92" s="333">
        <f>+D04a!D92+D04b!D91</f>
        <v>1212505</v>
      </c>
      <c r="E92" s="333">
        <f>+D04a!E92+D04b!E91</f>
        <v>1024354</v>
      </c>
      <c r="F92" s="333">
        <f>+D04a!F92+D04b!F91</f>
        <v>1678406</v>
      </c>
      <c r="G92" s="333">
        <f>+D04a!G92+D04b!G91</f>
        <v>2539453</v>
      </c>
      <c r="H92" s="333">
        <f>+D04a!H92+D04b!H91</f>
        <v>3028110</v>
      </c>
      <c r="I92" s="333">
        <f>+D04a!I92+D04b!I91</f>
        <v>3022455</v>
      </c>
      <c r="J92" s="333">
        <f>+D04a!J92+D04b!J91</f>
        <v>2847868</v>
      </c>
      <c r="K92" s="333">
        <f>+D04a!K92+D04b!K91</f>
        <v>2553405</v>
      </c>
      <c r="L92" s="333">
        <f>+D04a!L92+D04b!L91</f>
        <v>2893077</v>
      </c>
      <c r="M92" s="333">
        <f>+D04a!M92+D04b!M91</f>
        <v>2947432</v>
      </c>
      <c r="N92" s="333">
        <f>+D04a!N92+D04b!N91</f>
        <v>2794824</v>
      </c>
      <c r="O92" s="333">
        <f>+D04a!O92+D04b!O91</f>
        <v>2945180</v>
      </c>
      <c r="P92" s="333">
        <f>+D04a!P92+D04b!P91</f>
        <v>2984925</v>
      </c>
      <c r="Q92" s="333">
        <f>+D04a!Q92+D04b!Q91</f>
        <v>2566015</v>
      </c>
      <c r="R92" s="333">
        <f>+D04a!R92+D04b!R91</f>
        <v>2319450</v>
      </c>
      <c r="S92" s="333">
        <f>+D04a!S92+D04b!S91</f>
        <v>3632341.9399999995</v>
      </c>
      <c r="T92" s="333">
        <f>SUM(C92:S92)</f>
        <v>42743526.939999998</v>
      </c>
    </row>
    <row r="93" spans="1:20">
      <c r="A93" s="2130"/>
      <c r="B93" s="332" t="s">
        <v>1642</v>
      </c>
      <c r="C93" s="333">
        <f>+D04a!C93+D04b!C92</f>
        <v>3665928</v>
      </c>
      <c r="D93" s="333">
        <f>+D04a!D93+D04b!D92</f>
        <v>1760342</v>
      </c>
      <c r="E93" s="333">
        <f>+D04a!E93+D04b!E92</f>
        <v>1672301</v>
      </c>
      <c r="F93" s="333">
        <f>+D04a!F93+D04b!F92</f>
        <v>2507503</v>
      </c>
      <c r="G93" s="333">
        <f>+D04a!G93+D04b!G92</f>
        <v>3760281</v>
      </c>
      <c r="H93" s="333">
        <f>+D04a!H93+D04b!H92</f>
        <v>4365404</v>
      </c>
      <c r="I93" s="333">
        <f>+D04a!I93+D04b!I92</f>
        <v>4266845</v>
      </c>
      <c r="J93" s="333">
        <f>+D04a!J93+D04b!J92</f>
        <v>4187714</v>
      </c>
      <c r="K93" s="333">
        <f>+D04a!K93+D04b!K92</f>
        <v>3998950</v>
      </c>
      <c r="L93" s="333">
        <f>+D04a!L93+D04b!L92</f>
        <v>4645094</v>
      </c>
      <c r="M93" s="333">
        <f>+D04a!M93+D04b!M92</f>
        <v>4617254</v>
      </c>
      <c r="N93" s="333">
        <f>+D04a!N93+D04b!N92</f>
        <v>4211486</v>
      </c>
      <c r="O93" s="333">
        <f>+D04a!O93+D04b!O92</f>
        <v>4262368</v>
      </c>
      <c r="P93" s="333">
        <f>+D04a!P93+D04b!P92</f>
        <v>4032940</v>
      </c>
      <c r="Q93" s="333">
        <f>+D04a!Q93+D04b!Q92</f>
        <v>3207222</v>
      </c>
      <c r="R93" s="333">
        <f>+D04a!R93+D04b!R92</f>
        <v>2597403</v>
      </c>
      <c r="S93" s="333">
        <f>+D04a!S93+D04b!S92</f>
        <v>3279438.320000004</v>
      </c>
      <c r="T93" s="333">
        <f>SUM(C93:S93)</f>
        <v>61038473.320000008</v>
      </c>
    </row>
    <row r="94" spans="1:20">
      <c r="A94" s="2130"/>
      <c r="B94" s="332" t="s">
        <v>1643</v>
      </c>
      <c r="C94" s="333">
        <f>+D04a!C94+D04b!C93</f>
        <v>11659</v>
      </c>
      <c r="D94" s="333">
        <f>+D04a!D94+D04b!D93</f>
        <v>17398</v>
      </c>
      <c r="E94" s="333">
        <f>+D04a!E94+D04b!E93</f>
        <v>27704</v>
      </c>
      <c r="F94" s="333">
        <f>+D04a!F94+D04b!F93</f>
        <v>73662</v>
      </c>
      <c r="G94" s="333">
        <f>+D04a!G94+D04b!G93</f>
        <v>283315</v>
      </c>
      <c r="H94" s="333">
        <f>+D04a!H94+D04b!H93</f>
        <v>474509</v>
      </c>
      <c r="I94" s="333">
        <f>+D04a!I94+D04b!I93</f>
        <v>507426</v>
      </c>
      <c r="J94" s="333">
        <f>+D04a!J94+D04b!J93</f>
        <v>502002</v>
      </c>
      <c r="K94" s="333">
        <f>+D04a!K94+D04b!K93</f>
        <v>470042</v>
      </c>
      <c r="L94" s="333">
        <f>+D04a!L94+D04b!L93</f>
        <v>524664</v>
      </c>
      <c r="M94" s="333">
        <f>+D04a!M94+D04b!M93</f>
        <v>464973</v>
      </c>
      <c r="N94" s="333">
        <f>+D04a!N94+D04b!N93</f>
        <v>371208</v>
      </c>
      <c r="O94" s="333">
        <f>+D04a!O94+D04b!O93</f>
        <v>363168</v>
      </c>
      <c r="P94" s="333">
        <f>+D04a!P94+D04b!P93</f>
        <v>337303</v>
      </c>
      <c r="Q94" s="333">
        <f>+D04a!Q94+D04b!Q93</f>
        <v>272016</v>
      </c>
      <c r="R94" s="333">
        <f>+D04a!R94+D04b!R93</f>
        <v>193765</v>
      </c>
      <c r="S94" s="333">
        <f>+D04a!S94+D04b!S93</f>
        <v>198470.44000000018</v>
      </c>
      <c r="T94" s="333">
        <f>SUM(C94:S94)</f>
        <v>5093284.4400000004</v>
      </c>
    </row>
    <row r="95" spans="1:20" ht="3.75" customHeight="1">
      <c r="A95" s="2130"/>
      <c r="B95" s="332"/>
      <c r="C95" s="16"/>
      <c r="D95" s="16"/>
      <c r="E95" s="16"/>
      <c r="F95" s="16"/>
      <c r="G95" s="16"/>
      <c r="H95" s="16"/>
      <c r="I95" s="16"/>
      <c r="J95" s="16"/>
      <c r="K95" s="16"/>
      <c r="L95" s="16"/>
      <c r="M95" s="16"/>
      <c r="N95" s="16"/>
      <c r="O95" s="16"/>
      <c r="P95" s="16"/>
      <c r="Q95" s="16"/>
      <c r="R95" s="16"/>
      <c r="S95" s="16"/>
      <c r="T95" s="16"/>
    </row>
    <row r="96" spans="1:20">
      <c r="A96" s="2130"/>
      <c r="B96" s="331" t="s">
        <v>1644</v>
      </c>
      <c r="C96" s="335">
        <f>SUM(C97:C114)</f>
        <v>1299487</v>
      </c>
      <c r="D96" s="335">
        <f>SUM(D97:D114)</f>
        <v>1401430</v>
      </c>
      <c r="E96" s="335">
        <f>SUM(E97:E114)</f>
        <v>1398128</v>
      </c>
      <c r="F96" s="335">
        <f>SUM(F97:F114)</f>
        <v>1882732</v>
      </c>
      <c r="G96" s="335">
        <f t="shared" ref="G96:T96" si="13">SUM(G97:G114)</f>
        <v>2154580</v>
      </c>
      <c r="H96" s="335">
        <f t="shared" si="13"/>
        <v>2458701</v>
      </c>
      <c r="I96" s="335">
        <f t="shared" si="13"/>
        <v>2593369</v>
      </c>
      <c r="J96" s="335">
        <f t="shared" si="13"/>
        <v>2761428</v>
      </c>
      <c r="K96" s="335">
        <f t="shared" si="13"/>
        <v>2815521</v>
      </c>
      <c r="L96" s="335">
        <f t="shared" si="13"/>
        <v>3492318</v>
      </c>
      <c r="M96" s="335">
        <f t="shared" si="13"/>
        <v>3799841</v>
      </c>
      <c r="N96" s="335">
        <f t="shared" si="13"/>
        <v>3813865</v>
      </c>
      <c r="O96" s="335">
        <f t="shared" si="13"/>
        <v>4069883</v>
      </c>
      <c r="P96" s="335">
        <f t="shared" si="13"/>
        <v>4037540</v>
      </c>
      <c r="Q96" s="335">
        <f t="shared" si="13"/>
        <v>3377805</v>
      </c>
      <c r="R96" s="335">
        <f t="shared" si="13"/>
        <v>2838117</v>
      </c>
      <c r="S96" s="335">
        <f t="shared" si="13"/>
        <v>3667127.8940000013</v>
      </c>
      <c r="T96" s="335">
        <f t="shared" si="13"/>
        <v>47861872.893999994</v>
      </c>
    </row>
    <row r="97" spans="1:20">
      <c r="A97" s="2130"/>
      <c r="B97" s="332" t="s">
        <v>1645</v>
      </c>
      <c r="C97" s="333">
        <f>+D04a!C97+D04b!C96</f>
        <v>53791</v>
      </c>
      <c r="D97" s="333">
        <f>+D04a!D97+D04b!D96</f>
        <v>24716</v>
      </c>
      <c r="E97" s="333">
        <f>+D04a!E97+D04b!E96</f>
        <v>17599</v>
      </c>
      <c r="F97" s="333">
        <f>+D04a!F97+D04b!F96</f>
        <v>24334</v>
      </c>
      <c r="G97" s="333">
        <f>+D04a!G97+D04b!G96</f>
        <v>24668</v>
      </c>
      <c r="H97" s="333">
        <f>+D04a!H97+D04b!H96</f>
        <v>31260</v>
      </c>
      <c r="I97" s="333">
        <f>+D04a!I97+D04b!I96</f>
        <v>44534</v>
      </c>
      <c r="J97" s="333">
        <f>+D04a!J97+D04b!J96</f>
        <v>61416</v>
      </c>
      <c r="K97" s="333">
        <f>+D04a!K97+D04b!K96</f>
        <v>107445</v>
      </c>
      <c r="L97" s="333">
        <f>+D04a!L97+D04b!L96</f>
        <v>211049</v>
      </c>
      <c r="M97" s="333">
        <f>+D04a!M97+D04b!M96</f>
        <v>352062</v>
      </c>
      <c r="N97" s="333">
        <f>+D04a!N97+D04b!N96</f>
        <v>381888</v>
      </c>
      <c r="O97" s="333">
        <f>+D04a!O97+D04b!O96</f>
        <v>431992</v>
      </c>
      <c r="P97" s="333">
        <f>+D04a!P97+D04b!P96</f>
        <v>435617</v>
      </c>
      <c r="Q97" s="333">
        <f>+D04a!Q97+D04b!Q96</f>
        <v>342843</v>
      </c>
      <c r="R97" s="333">
        <f>+D04a!R97+D04b!R96</f>
        <v>256963</v>
      </c>
      <c r="S97" s="333">
        <f>+D04a!S97+D04b!S96</f>
        <v>237555.3600000001</v>
      </c>
      <c r="T97" s="333">
        <f>SUM(C97:S97)</f>
        <v>3039732.3600000003</v>
      </c>
    </row>
    <row r="98" spans="1:20">
      <c r="A98" s="2130"/>
      <c r="B98" s="332" t="s">
        <v>1646</v>
      </c>
      <c r="C98" s="333">
        <f>+D04a!C98+D04b!C97</f>
        <v>644306</v>
      </c>
      <c r="D98" s="333">
        <f>+D04a!D98+D04b!D97</f>
        <v>128353</v>
      </c>
      <c r="E98" s="333">
        <f>+D04a!E98+D04b!E97</f>
        <v>117437</v>
      </c>
      <c r="F98" s="333">
        <f>+D04a!F98+D04b!F97</f>
        <v>274628</v>
      </c>
      <c r="G98" s="333">
        <f>+D04a!G98+D04b!G97</f>
        <v>323075</v>
      </c>
      <c r="H98" s="333">
        <f>+D04a!H98+D04b!H97</f>
        <v>376775</v>
      </c>
      <c r="I98" s="333">
        <f>+D04a!I98+D04b!I97</f>
        <v>428955</v>
      </c>
      <c r="J98" s="333">
        <f>+D04a!J98+D04b!J97</f>
        <v>496271</v>
      </c>
      <c r="K98" s="333">
        <f>+D04a!K98+D04b!K97</f>
        <v>521433</v>
      </c>
      <c r="L98" s="333">
        <f>+D04a!L98+D04b!L97</f>
        <v>626127</v>
      </c>
      <c r="M98" s="333">
        <f>+D04a!M98+D04b!M97</f>
        <v>638912</v>
      </c>
      <c r="N98" s="333">
        <f>+D04a!N98+D04b!N97</f>
        <v>637367</v>
      </c>
      <c r="O98" s="333">
        <f>+D04a!O98+D04b!O97</f>
        <v>639893</v>
      </c>
      <c r="P98" s="333">
        <f>+D04a!P98+D04b!P97</f>
        <v>623924</v>
      </c>
      <c r="Q98" s="333">
        <f>+D04a!Q98+D04b!Q97</f>
        <v>506635</v>
      </c>
      <c r="R98" s="333">
        <f>+D04a!R98+D04b!R97</f>
        <v>444386</v>
      </c>
      <c r="S98" s="333">
        <f>+D04a!S98+D04b!S97</f>
        <v>661862.35000000009</v>
      </c>
      <c r="T98" s="333">
        <f>SUM(C98:S98)</f>
        <v>8090339.3499999996</v>
      </c>
    </row>
    <row r="99" spans="1:20">
      <c r="A99" s="2130"/>
      <c r="B99" s="332" t="s">
        <v>1647</v>
      </c>
      <c r="C99" s="333">
        <f>+D04a!C99+D04b!C98</f>
        <v>2720</v>
      </c>
      <c r="D99" s="333">
        <f>+D04a!D99+D04b!D98</f>
        <v>700</v>
      </c>
      <c r="E99" s="333">
        <f>+D04a!E99+D04b!E98</f>
        <v>478</v>
      </c>
      <c r="F99" s="333">
        <f>+D04a!F99+D04b!F98</f>
        <v>1092</v>
      </c>
      <c r="G99" s="333">
        <f>+D04a!G99+D04b!G98</f>
        <v>7775</v>
      </c>
      <c r="H99" s="333">
        <f>+D04a!H99+D04b!H98</f>
        <v>5575</v>
      </c>
      <c r="I99" s="333">
        <f>+D04a!I99+D04b!I98</f>
        <v>7647</v>
      </c>
      <c r="J99" s="333">
        <f>+D04a!J99+D04b!J98</f>
        <v>11113</v>
      </c>
      <c r="K99" s="333">
        <f>+D04a!K99+D04b!K98</f>
        <v>8922</v>
      </c>
      <c r="L99" s="333">
        <f>+D04a!L99+D04b!L98</f>
        <v>17084</v>
      </c>
      <c r="M99" s="333">
        <f>+D04a!M99+D04b!M98</f>
        <v>16651</v>
      </c>
      <c r="N99" s="333">
        <f>+D04a!N99+D04b!N98</f>
        <v>22845</v>
      </c>
      <c r="O99" s="333">
        <f>+D04a!O99+D04b!O98</f>
        <v>34652</v>
      </c>
      <c r="P99" s="333">
        <f>+D04a!P99+D04b!P98</f>
        <v>46394</v>
      </c>
      <c r="Q99" s="333">
        <f>+D04a!Q99+D04b!Q98</f>
        <v>46075</v>
      </c>
      <c r="R99" s="333">
        <f>+D04a!R99+D04b!R98</f>
        <v>46960</v>
      </c>
      <c r="S99" s="333">
        <f>+D04a!S99+D04b!S98</f>
        <v>80817.31</v>
      </c>
      <c r="T99" s="333">
        <f>SUM(C99:S99)</f>
        <v>357500.31</v>
      </c>
    </row>
    <row r="100" spans="1:20">
      <c r="A100" s="2130"/>
      <c r="B100" s="332" t="s">
        <v>1648</v>
      </c>
      <c r="C100" s="333">
        <f>+D04a!C100+D04b!C99</f>
        <v>778</v>
      </c>
      <c r="D100" s="333">
        <f>+D04a!D100+D04b!D99</f>
        <v>31648</v>
      </c>
      <c r="E100" s="333">
        <f>+D04a!E100+D04b!E99</f>
        <v>65838</v>
      </c>
      <c r="F100" s="333">
        <f>+D04a!F100+D04b!F99</f>
        <v>117026</v>
      </c>
      <c r="G100" s="333">
        <f>+D04a!G100+D04b!G99</f>
        <v>175697</v>
      </c>
      <c r="H100" s="333">
        <f>+D04a!H100+D04b!H99</f>
        <v>336361</v>
      </c>
      <c r="I100" s="333">
        <f>+D04a!I100+D04b!I99</f>
        <v>391305</v>
      </c>
      <c r="J100" s="333">
        <f>+D04a!J100+D04b!J99</f>
        <v>358973</v>
      </c>
      <c r="K100" s="333">
        <f>+D04a!K100+D04b!K99</f>
        <v>271146</v>
      </c>
      <c r="L100" s="333">
        <f>+D04a!L100+D04b!L99</f>
        <v>249984</v>
      </c>
      <c r="M100" s="333">
        <f>+D04a!M100+D04b!M99</f>
        <v>214946</v>
      </c>
      <c r="N100" s="333">
        <f>+D04a!N100+D04b!N99</f>
        <v>183035</v>
      </c>
      <c r="O100" s="333">
        <f>+D04a!O100+D04b!O99</f>
        <v>137473</v>
      </c>
      <c r="P100" s="333">
        <f>+D04a!P100+D04b!P99</f>
        <v>77245</v>
      </c>
      <c r="Q100" s="333">
        <f>+D04a!Q100+D04b!Q99</f>
        <v>41034</v>
      </c>
      <c r="R100" s="333">
        <f>+D04a!R100+D04b!R99</f>
        <v>23901</v>
      </c>
      <c r="S100" s="333">
        <f>+D04a!S100+D04b!S99</f>
        <v>27818.989999999874</v>
      </c>
      <c r="T100" s="333">
        <f t="shared" ref="T100:T114" si="14">SUM(C100:S100)</f>
        <v>2704208.9899999998</v>
      </c>
    </row>
    <row r="101" spans="1:20">
      <c r="A101" s="2130"/>
      <c r="B101" s="332" t="s">
        <v>1649</v>
      </c>
      <c r="C101" s="333">
        <f>+D04a!C101+D04b!C100</f>
        <v>15181</v>
      </c>
      <c r="D101" s="333">
        <f>+D04a!D101+D04b!D100</f>
        <v>317294</v>
      </c>
      <c r="E101" s="333">
        <f>+D04a!E101+D04b!E100</f>
        <v>391020</v>
      </c>
      <c r="F101" s="333">
        <f>+D04a!F101+D04b!F100</f>
        <v>426354</v>
      </c>
      <c r="G101" s="333">
        <f>+D04a!G101+D04b!G100</f>
        <v>300859</v>
      </c>
      <c r="H101" s="333">
        <f>+D04a!H101+D04b!H100</f>
        <v>309911</v>
      </c>
      <c r="I101" s="333">
        <f>+D04a!I101+D04b!I100</f>
        <v>281112</v>
      </c>
      <c r="J101" s="333">
        <f>+D04a!J101+D04b!J100</f>
        <v>252904</v>
      </c>
      <c r="K101" s="333">
        <f>+D04a!K101+D04b!K100</f>
        <v>197081</v>
      </c>
      <c r="L101" s="333">
        <f>+D04a!L101+D04b!L100</f>
        <v>167331</v>
      </c>
      <c r="M101" s="333">
        <f>+D04a!M101+D04b!M100</f>
        <v>124704</v>
      </c>
      <c r="N101" s="333">
        <f>+D04a!N101+D04b!N100</f>
        <v>90280</v>
      </c>
      <c r="O101" s="333">
        <f>+D04a!O101+D04b!O100</f>
        <v>58775</v>
      </c>
      <c r="P101" s="333">
        <f>+D04a!P101+D04b!P100</f>
        <v>39694</v>
      </c>
      <c r="Q101" s="333">
        <f>+D04a!Q101+D04b!Q100</f>
        <v>24576</v>
      </c>
      <c r="R101" s="333">
        <f>+D04a!R101+D04b!R100</f>
        <v>19891</v>
      </c>
      <c r="S101" s="333">
        <f>+D04a!S101+D04b!S100</f>
        <v>21258.790000000037</v>
      </c>
      <c r="T101" s="333">
        <f t="shared" si="14"/>
        <v>3038225.79</v>
      </c>
    </row>
    <row r="102" spans="1:20">
      <c r="A102" s="2130"/>
      <c r="B102" s="332" t="s">
        <v>935</v>
      </c>
      <c r="C102" s="333">
        <f>+D04a!C102+D04b!C101</f>
        <v>38</v>
      </c>
      <c r="D102" s="333">
        <f>+D04a!D102+D04b!D101</f>
        <v>451</v>
      </c>
      <c r="E102" s="333">
        <f>+D04a!E102+D04b!E101</f>
        <v>311</v>
      </c>
      <c r="F102" s="333">
        <f>+D04a!F102+D04b!F101</f>
        <v>67</v>
      </c>
      <c r="G102" s="333">
        <f>+D04a!G102+D04b!G101</f>
        <v>31</v>
      </c>
      <c r="H102" s="333">
        <f>+D04a!H102+D04b!H101</f>
        <v>11</v>
      </c>
      <c r="I102" s="333">
        <f>+D04a!I102+D04b!I101</f>
        <v>11</v>
      </c>
      <c r="J102" s="333">
        <f>+D04a!J102+D04b!J101</f>
        <v>23</v>
      </c>
      <c r="K102" s="333">
        <f>+D04a!K102+D04b!K101</f>
        <v>15</v>
      </c>
      <c r="L102" s="333">
        <f>+D04a!L102+D04b!L101</f>
        <v>11</v>
      </c>
      <c r="M102" s="333">
        <f>+D04a!M102+D04b!M101</f>
        <v>11</v>
      </c>
      <c r="N102" s="333">
        <f>+D04a!N102+D04b!N101</f>
        <v>11</v>
      </c>
      <c r="O102" s="333">
        <f>+D04a!O102+D04b!O101</f>
        <v>8</v>
      </c>
      <c r="P102" s="333">
        <f>+D04a!P102+D04b!P101</f>
        <v>11</v>
      </c>
      <c r="Q102" s="333">
        <f>+D04a!Q102+D04b!Q101</f>
        <v>40</v>
      </c>
      <c r="R102" s="333">
        <f>+D04a!R102+D04b!R101</f>
        <v>0</v>
      </c>
      <c r="S102" s="333">
        <f>+D04a!S102+D04b!S101</f>
        <v>34.050000000000011</v>
      </c>
      <c r="T102" s="333">
        <f t="shared" si="14"/>
        <v>1084.05</v>
      </c>
    </row>
    <row r="103" spans="1:20">
      <c r="A103" s="2130"/>
      <c r="B103" s="332" t="s">
        <v>1650</v>
      </c>
      <c r="C103" s="333">
        <f>+D04a!C103+D04b!C102</f>
        <v>64386</v>
      </c>
      <c r="D103" s="333">
        <f>+D04a!D103+D04b!D102</f>
        <v>70779</v>
      </c>
      <c r="E103" s="333">
        <f>+D04a!E103+D04b!E102</f>
        <v>72952</v>
      </c>
      <c r="F103" s="333">
        <f>+D04a!F103+D04b!F102</f>
        <v>81926</v>
      </c>
      <c r="G103" s="333">
        <f>+D04a!G103+D04b!G102</f>
        <v>69456</v>
      </c>
      <c r="H103" s="333">
        <f>+D04a!H103+D04b!H102</f>
        <v>85236</v>
      </c>
      <c r="I103" s="333">
        <f>+D04a!I103+D04b!I102</f>
        <v>93636</v>
      </c>
      <c r="J103" s="333">
        <f>+D04a!J103+D04b!J102</f>
        <v>114477</v>
      </c>
      <c r="K103" s="333">
        <f>+D04a!K103+D04b!K102</f>
        <v>130394</v>
      </c>
      <c r="L103" s="333">
        <f>+D04a!L103+D04b!L102</f>
        <v>174058</v>
      </c>
      <c r="M103" s="333">
        <f>+D04a!M103+D04b!M102</f>
        <v>190827</v>
      </c>
      <c r="N103" s="333">
        <f>+D04a!N103+D04b!N102</f>
        <v>168123</v>
      </c>
      <c r="O103" s="333">
        <f>+D04a!O103+D04b!O102</f>
        <v>146272</v>
      </c>
      <c r="P103" s="333">
        <f>+D04a!P103+D04b!P102</f>
        <v>119655</v>
      </c>
      <c r="Q103" s="333">
        <f>+D04a!Q103+D04b!Q102</f>
        <v>91573</v>
      </c>
      <c r="R103" s="333">
        <f>+D04a!R103+D04b!R102</f>
        <v>73348</v>
      </c>
      <c r="S103" s="333">
        <f>+D04a!S103+D04b!S102</f>
        <v>80167.517000000109</v>
      </c>
      <c r="T103" s="333">
        <f t="shared" si="14"/>
        <v>1827265.517</v>
      </c>
    </row>
    <row r="104" spans="1:20">
      <c r="A104" s="2130"/>
      <c r="B104" s="332" t="s">
        <v>936</v>
      </c>
      <c r="C104" s="333">
        <f>+D04a!C104+D04b!C103</f>
        <v>95175</v>
      </c>
      <c r="D104" s="333">
        <f>+D04a!D104+D04b!D103</f>
        <v>233763</v>
      </c>
      <c r="E104" s="333">
        <f>+D04a!E104+D04b!E103</f>
        <v>287333</v>
      </c>
      <c r="F104" s="333">
        <f>+D04a!F104+D04b!F103</f>
        <v>348421</v>
      </c>
      <c r="G104" s="333">
        <f>+D04a!G104+D04b!G103</f>
        <v>486730</v>
      </c>
      <c r="H104" s="333">
        <f>+D04a!H104+D04b!H103</f>
        <v>440620</v>
      </c>
      <c r="I104" s="333">
        <f>+D04a!I104+D04b!I103</f>
        <v>387387</v>
      </c>
      <c r="J104" s="333">
        <f>+D04a!J104+D04b!J103</f>
        <v>372419</v>
      </c>
      <c r="K104" s="333">
        <f>+D04a!K104+D04b!K103</f>
        <v>378638</v>
      </c>
      <c r="L104" s="333">
        <f>+D04a!L104+D04b!L103</f>
        <v>557460</v>
      </c>
      <c r="M104" s="333">
        <f>+D04a!M104+D04b!M103</f>
        <v>647566</v>
      </c>
      <c r="N104" s="333">
        <f>+D04a!N104+D04b!N103</f>
        <v>626465</v>
      </c>
      <c r="O104" s="333">
        <f>+D04a!O104+D04b!O103</f>
        <v>671759</v>
      </c>
      <c r="P104" s="333">
        <f>+D04a!P104+D04b!P103</f>
        <v>683891</v>
      </c>
      <c r="Q104" s="333">
        <f>+D04a!Q104+D04b!Q103</f>
        <v>581561</v>
      </c>
      <c r="R104" s="333">
        <f>+D04a!R104+D04b!R103</f>
        <v>500445</v>
      </c>
      <c r="S104" s="333">
        <f>+D04a!S104+D04b!S103</f>
        <v>640103.57400000049</v>
      </c>
      <c r="T104" s="333">
        <f t="shared" si="14"/>
        <v>7939736.574000001</v>
      </c>
    </row>
    <row r="105" spans="1:20">
      <c r="A105" s="2130"/>
      <c r="B105" s="332" t="s">
        <v>1651</v>
      </c>
      <c r="C105" s="333">
        <f>+D04a!C105+D04b!C104</f>
        <v>37557</v>
      </c>
      <c r="D105" s="333">
        <f>+D04a!D105+D04b!D104</f>
        <v>124566</v>
      </c>
      <c r="E105" s="333">
        <f>+D04a!E105+D04b!E104</f>
        <v>47103</v>
      </c>
      <c r="F105" s="333">
        <f>+D04a!F105+D04b!F104</f>
        <v>45059</v>
      </c>
      <c r="G105" s="333">
        <f>+D04a!G105+D04b!G104</f>
        <v>57162</v>
      </c>
      <c r="H105" s="333">
        <f>+D04a!H105+D04b!H104</f>
        <v>43942</v>
      </c>
      <c r="I105" s="333">
        <f>+D04a!I105+D04b!I104</f>
        <v>45037</v>
      </c>
      <c r="J105" s="333">
        <f>+D04a!J105+D04b!J104</f>
        <v>53545</v>
      </c>
      <c r="K105" s="333">
        <f>+D04a!K105+D04b!K104</f>
        <v>61846</v>
      </c>
      <c r="L105" s="333">
        <f>+D04a!L105+D04b!L104</f>
        <v>78341</v>
      </c>
      <c r="M105" s="333">
        <f>+D04a!M105+D04b!M104</f>
        <v>82715</v>
      </c>
      <c r="N105" s="333">
        <f>+D04a!N105+D04b!N104</f>
        <v>90260</v>
      </c>
      <c r="O105" s="333">
        <f>+D04a!O105+D04b!O104</f>
        <v>100274</v>
      </c>
      <c r="P105" s="333">
        <f>+D04a!P105+D04b!P104</f>
        <v>101375</v>
      </c>
      <c r="Q105" s="333">
        <f>+D04a!Q105+D04b!Q104</f>
        <v>91218</v>
      </c>
      <c r="R105" s="333">
        <f>+D04a!R105+D04b!R104</f>
        <v>84430</v>
      </c>
      <c r="S105" s="333">
        <f>+D04a!S105+D04b!S104</f>
        <v>125833.55700000003</v>
      </c>
      <c r="T105" s="333">
        <f t="shared" si="14"/>
        <v>1270263.557</v>
      </c>
    </row>
    <row r="106" spans="1:20">
      <c r="A106" s="2130"/>
      <c r="B106" s="332" t="s">
        <v>1652</v>
      </c>
      <c r="C106" s="333">
        <f>+D04a!C106+D04b!C105</f>
        <v>10593</v>
      </c>
      <c r="D106" s="333">
        <f>+D04a!D106+D04b!D105</f>
        <v>101500</v>
      </c>
      <c r="E106" s="333">
        <f>+D04a!E106+D04b!E105</f>
        <v>18058</v>
      </c>
      <c r="F106" s="333">
        <f>+D04a!F106+D04b!F105</f>
        <v>5485</v>
      </c>
      <c r="G106" s="333">
        <f>+D04a!G106+D04b!G105</f>
        <v>3656</v>
      </c>
      <c r="H106" s="333">
        <f>+D04a!H106+D04b!H105</f>
        <v>3780</v>
      </c>
      <c r="I106" s="333">
        <f>+D04a!I106+D04b!I105</f>
        <v>2060</v>
      </c>
      <c r="J106" s="333">
        <f>+D04a!J106+D04b!J105</f>
        <v>2791</v>
      </c>
      <c r="K106" s="333">
        <f>+D04a!K106+D04b!K105</f>
        <v>2688</v>
      </c>
      <c r="L106" s="333">
        <f>+D04a!L106+D04b!L105</f>
        <v>2446</v>
      </c>
      <c r="M106" s="333">
        <f>+D04a!M106+D04b!M105</f>
        <v>2534</v>
      </c>
      <c r="N106" s="333">
        <f>+D04a!N106+D04b!N105</f>
        <v>2183</v>
      </c>
      <c r="O106" s="333">
        <f>+D04a!O106+D04b!O105</f>
        <v>2801</v>
      </c>
      <c r="P106" s="333">
        <f>+D04a!P106+D04b!P105</f>
        <v>3342</v>
      </c>
      <c r="Q106" s="333">
        <f>+D04a!Q106+D04b!Q105</f>
        <v>2434</v>
      </c>
      <c r="R106" s="333">
        <f>+D04a!R106+D04b!R105</f>
        <v>3897</v>
      </c>
      <c r="S106" s="333">
        <f>+D04a!S106+D04b!S105</f>
        <v>3271.3700000000099</v>
      </c>
      <c r="T106" s="333">
        <f t="shared" si="14"/>
        <v>173519.37</v>
      </c>
    </row>
    <row r="107" spans="1:20">
      <c r="A107" s="2130"/>
      <c r="B107" s="332" t="s">
        <v>1653</v>
      </c>
      <c r="C107" s="333">
        <f>+D04a!C107+D04b!C106</f>
        <v>0</v>
      </c>
      <c r="D107" s="333">
        <f>+D04a!D107+D04b!D106</f>
        <v>0</v>
      </c>
      <c r="E107" s="333">
        <f>+D04a!E107+D04b!E106</f>
        <v>0</v>
      </c>
      <c r="F107" s="333">
        <f>+D04a!F107+D04b!F106</f>
        <v>253</v>
      </c>
      <c r="G107" s="333">
        <f>+D04a!G107+D04b!G106</f>
        <v>306</v>
      </c>
      <c r="H107" s="333">
        <f>+D04a!H107+D04b!H106</f>
        <v>466</v>
      </c>
      <c r="I107" s="333">
        <f>+D04a!I107+D04b!I106</f>
        <v>625</v>
      </c>
      <c r="J107" s="333">
        <f>+D04a!J107+D04b!J106</f>
        <v>824</v>
      </c>
      <c r="K107" s="333">
        <f>+D04a!K107+D04b!K106</f>
        <v>1051</v>
      </c>
      <c r="L107" s="333">
        <f>+D04a!L107+D04b!L106</f>
        <v>1265</v>
      </c>
      <c r="M107" s="333">
        <f>+D04a!M107+D04b!M106</f>
        <v>1451</v>
      </c>
      <c r="N107" s="333">
        <f>+D04a!N107+D04b!N106</f>
        <v>1664</v>
      </c>
      <c r="O107" s="333">
        <f>+D04a!O107+D04b!O106</f>
        <v>1211</v>
      </c>
      <c r="P107" s="333">
        <f>+D04a!P107+D04b!P106</f>
        <v>1118</v>
      </c>
      <c r="Q107" s="333">
        <f>+D04a!Q107+D04b!Q106</f>
        <v>972</v>
      </c>
      <c r="R107" s="333">
        <f>+D04a!R107+D04b!R106</f>
        <v>692</v>
      </c>
      <c r="S107" s="333">
        <f>+D04a!S107+D04b!S106</f>
        <v>399.08899999999971</v>
      </c>
      <c r="T107" s="333">
        <f t="shared" si="14"/>
        <v>12297.089</v>
      </c>
    </row>
    <row r="108" spans="1:20">
      <c r="A108" s="2130"/>
      <c r="B108" s="332" t="s">
        <v>1095</v>
      </c>
      <c r="C108" s="333">
        <f>+D04a!C108+D04b!C107</f>
        <v>4421</v>
      </c>
      <c r="D108" s="333">
        <f>+D04a!D108+D04b!D107</f>
        <v>16577</v>
      </c>
      <c r="E108" s="333">
        <f>+D04a!E108+D04b!E107</f>
        <v>27309</v>
      </c>
      <c r="F108" s="333">
        <f>+D04a!F108+D04b!F107</f>
        <v>49821</v>
      </c>
      <c r="G108" s="333">
        <f>+D04a!G108+D04b!G107</f>
        <v>59861</v>
      </c>
      <c r="H108" s="333">
        <f>+D04a!H108+D04b!H107</f>
        <v>61290</v>
      </c>
      <c r="I108" s="333">
        <f>+D04a!I108+D04b!I107</f>
        <v>55759</v>
      </c>
      <c r="J108" s="333">
        <f>+D04a!J108+D04b!J107</f>
        <v>52201</v>
      </c>
      <c r="K108" s="333">
        <f>+D04a!K108+D04b!K107</f>
        <v>48385</v>
      </c>
      <c r="L108" s="333">
        <f>+D04a!L108+D04b!L107</f>
        <v>50351</v>
      </c>
      <c r="M108" s="333">
        <f>+D04a!M108+D04b!M107</f>
        <v>50743</v>
      </c>
      <c r="N108" s="333">
        <f>+D04a!N108+D04b!N107</f>
        <v>55992</v>
      </c>
      <c r="O108" s="333">
        <f>+D04a!O108+D04b!O107</f>
        <v>54443</v>
      </c>
      <c r="P108" s="333">
        <f>+D04a!P108+D04b!P107</f>
        <v>67212</v>
      </c>
      <c r="Q108" s="333">
        <f>+D04a!Q108+D04b!Q107</f>
        <v>54865</v>
      </c>
      <c r="R108" s="333">
        <f>+D04a!R108+D04b!R107</f>
        <v>46903</v>
      </c>
      <c r="S108" s="333">
        <f>+D04a!S108+D04b!S107</f>
        <v>88633.228000000003</v>
      </c>
      <c r="T108" s="333">
        <f t="shared" si="14"/>
        <v>844766.228</v>
      </c>
    </row>
    <row r="109" spans="1:20">
      <c r="A109" s="2130"/>
      <c r="B109" s="332" t="s">
        <v>1654</v>
      </c>
      <c r="C109" s="333">
        <f>+D04a!C109+D04b!C108</f>
        <v>219230</v>
      </c>
      <c r="D109" s="333">
        <f>+D04a!D109+D04b!D108</f>
        <v>294323</v>
      </c>
      <c r="E109" s="333">
        <f>+D04a!E109+D04b!E108</f>
        <v>311527</v>
      </c>
      <c r="F109" s="333">
        <f>+D04a!F109+D04b!F108</f>
        <v>365813</v>
      </c>
      <c r="G109" s="333">
        <f>+D04a!G109+D04b!G108</f>
        <v>291583</v>
      </c>
      <c r="H109" s="333">
        <f>+D04a!H109+D04b!H108</f>
        <v>266113</v>
      </c>
      <c r="I109" s="333">
        <f>+D04a!I109+D04b!I108</f>
        <v>290504</v>
      </c>
      <c r="J109" s="333">
        <f>+D04a!J109+D04b!J108</f>
        <v>335457</v>
      </c>
      <c r="K109" s="333">
        <f>+D04a!K109+D04b!K108</f>
        <v>408279</v>
      </c>
      <c r="L109" s="333">
        <f>+D04a!L109+D04b!L108</f>
        <v>531868</v>
      </c>
      <c r="M109" s="333">
        <f>+D04a!M109+D04b!M108</f>
        <v>600654</v>
      </c>
      <c r="N109" s="333">
        <f>+D04a!N109+D04b!N108</f>
        <v>635837</v>
      </c>
      <c r="O109" s="333">
        <f>+D04a!O109+D04b!O108</f>
        <v>725020</v>
      </c>
      <c r="P109" s="333">
        <f>+D04a!P109+D04b!P108</f>
        <v>773388</v>
      </c>
      <c r="Q109" s="333">
        <f>+D04a!Q109+D04b!Q108</f>
        <v>704482</v>
      </c>
      <c r="R109" s="333">
        <f>+D04a!R109+D04b!R108</f>
        <v>628342</v>
      </c>
      <c r="S109" s="333">
        <f>+D04a!S109+D04b!S108</f>
        <v>916346.92800000031</v>
      </c>
      <c r="T109" s="333">
        <f t="shared" si="14"/>
        <v>8298766.9280000003</v>
      </c>
    </row>
    <row r="110" spans="1:20">
      <c r="A110" s="2130"/>
      <c r="B110" s="332" t="s">
        <v>938</v>
      </c>
      <c r="C110" s="333">
        <f>+D04a!C110+D04b!C109</f>
        <v>4226</v>
      </c>
      <c r="D110" s="333">
        <f>+D04a!D110+D04b!D109</f>
        <v>4454</v>
      </c>
      <c r="E110" s="333">
        <f>+D04a!E110+D04b!E109</f>
        <v>12914</v>
      </c>
      <c r="F110" s="333">
        <f>+D04a!F110+D04b!F109</f>
        <v>115456</v>
      </c>
      <c r="G110" s="333">
        <f>+D04a!G110+D04b!G109</f>
        <v>230651</v>
      </c>
      <c r="H110" s="333">
        <f>+D04a!H110+D04b!H109</f>
        <v>315250</v>
      </c>
      <c r="I110" s="333">
        <f>+D04a!I110+D04b!I109</f>
        <v>342719</v>
      </c>
      <c r="J110" s="333">
        <f>+D04a!J110+D04b!J109</f>
        <v>397030</v>
      </c>
      <c r="K110" s="333">
        <f>+D04a!K110+D04b!K109</f>
        <v>439481</v>
      </c>
      <c r="L110" s="333">
        <f>+D04a!L110+D04b!L109</f>
        <v>521089</v>
      </c>
      <c r="M110" s="333">
        <f>+D04a!M110+D04b!M109</f>
        <v>543380</v>
      </c>
      <c r="N110" s="333">
        <f>+D04a!N110+D04b!N109</f>
        <v>524415</v>
      </c>
      <c r="O110" s="333">
        <f>+D04a!O110+D04b!O109</f>
        <v>548504</v>
      </c>
      <c r="P110" s="333">
        <f>+D04a!P110+D04b!P109</f>
        <v>533152</v>
      </c>
      <c r="Q110" s="333">
        <f>+D04a!Q110+D04b!Q109</f>
        <v>423148</v>
      </c>
      <c r="R110" s="333">
        <f>+D04a!R110+D04b!R109</f>
        <v>329551</v>
      </c>
      <c r="S110" s="333">
        <f>+D04a!S110+D04b!S109</f>
        <v>344463.29299999983</v>
      </c>
      <c r="T110" s="333">
        <f t="shared" si="14"/>
        <v>5629883.2929999996</v>
      </c>
    </row>
    <row r="111" spans="1:20">
      <c r="A111" s="2130"/>
      <c r="B111" s="332" t="s">
        <v>1729</v>
      </c>
      <c r="C111" s="333">
        <f>+D04a!C111+D04b!C110</f>
        <v>146989</v>
      </c>
      <c r="D111" s="333">
        <f>+D04a!D111+D04b!D110</f>
        <v>52122</v>
      </c>
      <c r="E111" s="333">
        <f>+D04a!E111+D04b!E110</f>
        <v>27198</v>
      </c>
      <c r="F111" s="333">
        <f>+D04a!F111+D04b!F110</f>
        <v>14282</v>
      </c>
      <c r="G111" s="333">
        <f>+D04a!G111+D04b!G110</f>
        <v>57723</v>
      </c>
      <c r="H111" s="333">
        <f>+D04a!H111+D04b!H110</f>
        <v>73810</v>
      </c>
      <c r="I111" s="333">
        <f>+D04a!I111+D04b!I110</f>
        <v>106526</v>
      </c>
      <c r="J111" s="333">
        <f>+D04a!J111+D04b!J110</f>
        <v>157032</v>
      </c>
      <c r="K111" s="333">
        <f>+D04a!K111+D04b!K110</f>
        <v>173025</v>
      </c>
      <c r="L111" s="333">
        <f>+D04a!L111+D04b!L110</f>
        <v>237701</v>
      </c>
      <c r="M111" s="333">
        <f>+D04a!M111+D04b!M110</f>
        <v>266533</v>
      </c>
      <c r="N111" s="333">
        <f>+D04a!N111+D04b!N110</f>
        <v>332869</v>
      </c>
      <c r="O111" s="333">
        <f>+D04a!O111+D04b!O110</f>
        <v>456800</v>
      </c>
      <c r="P111" s="333">
        <f>+D04a!P111+D04b!P110</f>
        <v>468586</v>
      </c>
      <c r="Q111" s="333">
        <f>+D04a!Q111+D04b!Q110</f>
        <v>419476</v>
      </c>
      <c r="R111" s="333">
        <f>+D04a!R111+D04b!R110</f>
        <v>339489</v>
      </c>
      <c r="S111" s="333">
        <f>+D04a!S111+D04b!S110</f>
        <v>391778.6129999999</v>
      </c>
      <c r="T111" s="333">
        <f t="shared" si="14"/>
        <v>3721939.6129999999</v>
      </c>
    </row>
    <row r="112" spans="1:20">
      <c r="A112" s="2130"/>
      <c r="B112" s="332" t="s">
        <v>1656</v>
      </c>
      <c r="C112" s="333">
        <f>+D04a!C112+D04b!C111</f>
        <v>0</v>
      </c>
      <c r="D112" s="333">
        <f>+D04a!D112+D04b!D111</f>
        <v>0</v>
      </c>
      <c r="E112" s="333">
        <f>+D04a!E112+D04b!E111</f>
        <v>26</v>
      </c>
      <c r="F112" s="333">
        <f>+D04a!F112+D04b!F111</f>
        <v>8285</v>
      </c>
      <c r="G112" s="333">
        <f>+D04a!G112+D04b!G111</f>
        <v>48651</v>
      </c>
      <c r="H112" s="333">
        <f>+D04a!H112+D04b!H111</f>
        <v>80221</v>
      </c>
      <c r="I112" s="333">
        <f>+D04a!I112+D04b!I111</f>
        <v>79578</v>
      </c>
      <c r="J112" s="333">
        <f>+D04a!J112+D04b!J111</f>
        <v>55737</v>
      </c>
      <c r="K112" s="333">
        <f>+D04a!K112+D04b!K111</f>
        <v>30195</v>
      </c>
      <c r="L112" s="333">
        <f>+D04a!L112+D04b!L111</f>
        <v>17301</v>
      </c>
      <c r="M112" s="333">
        <f>+D04a!M112+D04b!M111</f>
        <v>10929</v>
      </c>
      <c r="N112" s="333">
        <f>+D04a!N112+D04b!N111</f>
        <v>5253</v>
      </c>
      <c r="O112" s="333">
        <f>+D04a!O112+D04b!O111</f>
        <v>3622</v>
      </c>
      <c r="P112" s="333">
        <f>+D04a!P112+D04b!P111</f>
        <v>2688</v>
      </c>
      <c r="Q112" s="333">
        <f>+D04a!Q112+D04b!Q111</f>
        <v>1207</v>
      </c>
      <c r="R112" s="333">
        <f>+D04a!R112+D04b!R111</f>
        <v>1181</v>
      </c>
      <c r="S112" s="333">
        <f>+D04a!S112+D04b!S111</f>
        <v>714.76400000002468</v>
      </c>
      <c r="T112" s="333">
        <f t="shared" si="14"/>
        <v>345588.76400000002</v>
      </c>
    </row>
    <row r="113" spans="1:20">
      <c r="A113" s="2130"/>
      <c r="B113" s="332" t="s">
        <v>1657</v>
      </c>
      <c r="C113" s="333">
        <f>+D04a!C113+D04b!C112</f>
        <v>0</v>
      </c>
      <c r="D113" s="333">
        <f>+D04a!D113+D04b!D112</f>
        <v>0</v>
      </c>
      <c r="E113" s="333">
        <f>+D04a!E113+D04b!E112</f>
        <v>0</v>
      </c>
      <c r="F113" s="333">
        <f>+D04a!F113+D04b!F112</f>
        <v>429</v>
      </c>
      <c r="G113" s="333">
        <f>+D04a!G113+D04b!G112</f>
        <v>7299</v>
      </c>
      <c r="H113" s="333">
        <f>+D04a!H113+D04b!H112</f>
        <v>14383</v>
      </c>
      <c r="I113" s="333">
        <f>+D04a!I113+D04b!I112</f>
        <v>16959</v>
      </c>
      <c r="J113" s="333">
        <f>+D04a!J113+D04b!J112</f>
        <v>14383</v>
      </c>
      <c r="K113" s="333">
        <f>+D04a!K113+D04b!K112</f>
        <v>2576</v>
      </c>
      <c r="L113" s="333">
        <f>+D04a!L113+D04b!L112</f>
        <v>0</v>
      </c>
      <c r="M113" s="333">
        <f>+D04a!M113+D04b!M112</f>
        <v>0</v>
      </c>
      <c r="N113" s="333">
        <f>+D04a!N113+D04b!N112</f>
        <v>0</v>
      </c>
      <c r="O113" s="333">
        <f>+D04a!O113+D04b!O112</f>
        <v>0</v>
      </c>
      <c r="P113" s="333">
        <f>+D04a!P113+D04b!P112</f>
        <v>0</v>
      </c>
      <c r="Q113" s="333">
        <f>+D04a!Q113+D04b!Q112</f>
        <v>0</v>
      </c>
      <c r="R113" s="333">
        <f>+D04a!R113+D04b!R112</f>
        <v>0</v>
      </c>
      <c r="S113" s="333">
        <f>+D04a!S113+D04b!S112</f>
        <v>0.29600000000209548</v>
      </c>
      <c r="T113" s="333">
        <f t="shared" si="14"/>
        <v>56029.296000000002</v>
      </c>
    </row>
    <row r="114" spans="1:20">
      <c r="A114" s="2130"/>
      <c r="B114" s="332" t="s">
        <v>1658</v>
      </c>
      <c r="C114" s="333">
        <f>+D04a!C114+D04b!C113</f>
        <v>96</v>
      </c>
      <c r="D114" s="333">
        <f>+D04a!D114+D04b!D113</f>
        <v>184</v>
      </c>
      <c r="E114" s="333">
        <f>+D04a!E114+D04b!E113</f>
        <v>1025</v>
      </c>
      <c r="F114" s="333">
        <f>+D04a!F114+D04b!F113</f>
        <v>4001</v>
      </c>
      <c r="G114" s="333">
        <f>+D04a!G114+D04b!G113</f>
        <v>9397</v>
      </c>
      <c r="H114" s="333">
        <f>+D04a!H114+D04b!H113</f>
        <v>13697</v>
      </c>
      <c r="I114" s="333">
        <f>+D04a!I114+D04b!I113</f>
        <v>19015</v>
      </c>
      <c r="J114" s="333">
        <f>+D04a!J114+D04b!J113</f>
        <v>24832</v>
      </c>
      <c r="K114" s="333">
        <f>+D04a!K114+D04b!K113</f>
        <v>32921</v>
      </c>
      <c r="L114" s="333">
        <f>+D04a!L114+D04b!L113</f>
        <v>48852</v>
      </c>
      <c r="M114" s="333">
        <f>+D04a!M114+D04b!M113</f>
        <v>55223</v>
      </c>
      <c r="N114" s="333">
        <f>+D04a!N114+D04b!N113</f>
        <v>55378</v>
      </c>
      <c r="O114" s="333">
        <f>+D04a!O114+D04b!O113</f>
        <v>56384</v>
      </c>
      <c r="P114" s="333">
        <f>+D04a!P114+D04b!P113</f>
        <v>60248</v>
      </c>
      <c r="Q114" s="333">
        <f>+D04a!Q114+D04b!Q113</f>
        <v>45666</v>
      </c>
      <c r="R114" s="333">
        <f>+D04a!R114+D04b!R113</f>
        <v>37738</v>
      </c>
      <c r="S114" s="333">
        <f>+D04a!S114+D04b!S113</f>
        <v>46068.814999999973</v>
      </c>
      <c r="T114" s="333">
        <f t="shared" si="14"/>
        <v>510725.81499999994</v>
      </c>
    </row>
    <row r="115" spans="1:20" ht="4.5" customHeight="1">
      <c r="A115" s="2130"/>
      <c r="B115" s="332"/>
      <c r="C115" s="16"/>
      <c r="D115" s="16"/>
      <c r="E115" s="16"/>
      <c r="F115" s="16"/>
      <c r="G115" s="16"/>
      <c r="H115" s="16"/>
      <c r="I115" s="16"/>
      <c r="J115" s="16"/>
      <c r="K115" s="16"/>
      <c r="L115" s="16"/>
      <c r="M115" s="16"/>
      <c r="N115" s="16"/>
      <c r="O115" s="16"/>
      <c r="P115" s="16"/>
      <c r="Q115" s="16"/>
      <c r="R115" s="16"/>
      <c r="S115" s="16"/>
      <c r="T115" s="16"/>
    </row>
    <row r="116" spans="1:20">
      <c r="A116" s="2130"/>
      <c r="B116" s="331" t="s">
        <v>1659</v>
      </c>
      <c r="C116" s="335">
        <f t="shared" ref="C116:T116" si="15">SUM(C117:C131)</f>
        <v>325709</v>
      </c>
      <c r="D116" s="335">
        <f t="shared" si="15"/>
        <v>396702</v>
      </c>
      <c r="E116" s="335">
        <f t="shared" si="15"/>
        <v>376970</v>
      </c>
      <c r="F116" s="335">
        <f t="shared" si="15"/>
        <v>742875</v>
      </c>
      <c r="G116" s="335">
        <f t="shared" si="15"/>
        <v>1099784</v>
      </c>
      <c r="H116" s="335">
        <f t="shared" si="15"/>
        <v>1287418</v>
      </c>
      <c r="I116" s="335">
        <f t="shared" si="15"/>
        <v>1471518</v>
      </c>
      <c r="J116" s="335">
        <f t="shared" si="15"/>
        <v>1714030</v>
      </c>
      <c r="K116" s="335">
        <f t="shared" si="15"/>
        <v>1655269</v>
      </c>
      <c r="L116" s="335">
        <f t="shared" si="15"/>
        <v>1902755</v>
      </c>
      <c r="M116" s="335">
        <f t="shared" si="15"/>
        <v>1738038</v>
      </c>
      <c r="N116" s="335">
        <f t="shared" si="15"/>
        <v>1463428</v>
      </c>
      <c r="O116" s="335">
        <f t="shared" si="15"/>
        <v>1552711</v>
      </c>
      <c r="P116" s="335">
        <f t="shared" si="15"/>
        <v>1494831</v>
      </c>
      <c r="Q116" s="335">
        <f t="shared" si="15"/>
        <v>1171744</v>
      </c>
      <c r="R116" s="335">
        <f t="shared" si="15"/>
        <v>962000</v>
      </c>
      <c r="S116" s="335">
        <f t="shared" si="15"/>
        <v>1134852.4260000002</v>
      </c>
      <c r="T116" s="335">
        <f t="shared" si="15"/>
        <v>20490634.425999995</v>
      </c>
    </row>
    <row r="117" spans="1:20">
      <c r="A117" s="2130"/>
      <c r="B117" s="332" t="s">
        <v>1660</v>
      </c>
      <c r="C117" s="333">
        <f>+D04a!C117+D04b!C116</f>
        <v>2496</v>
      </c>
      <c r="D117" s="333">
        <f>+D04a!D117+D04b!D116</f>
        <v>1909</v>
      </c>
      <c r="E117" s="333">
        <f>+D04a!E117+D04b!E116</f>
        <v>1076</v>
      </c>
      <c r="F117" s="333">
        <f>+D04a!F117+D04b!F116</f>
        <v>10008</v>
      </c>
      <c r="G117" s="333">
        <f>+D04a!G117+D04b!G116</f>
        <v>18332</v>
      </c>
      <c r="H117" s="333">
        <f>+D04a!H117+D04b!H116</f>
        <v>33556</v>
      </c>
      <c r="I117" s="333">
        <f>+D04a!I117+D04b!I116</f>
        <v>53701</v>
      </c>
      <c r="J117" s="333">
        <f>+D04a!J117+D04b!J116</f>
        <v>87397</v>
      </c>
      <c r="K117" s="333">
        <f>+D04a!K117+D04b!K116</f>
        <v>95336</v>
      </c>
      <c r="L117" s="333">
        <f>+D04a!L117+D04b!L116</f>
        <v>127788</v>
      </c>
      <c r="M117" s="333">
        <f>+D04a!M117+D04b!M116</f>
        <v>132962</v>
      </c>
      <c r="N117" s="333">
        <f>+D04a!N117+D04b!N116</f>
        <v>111596</v>
      </c>
      <c r="O117" s="333">
        <f>+D04a!O117+D04b!O116</f>
        <v>86184</v>
      </c>
      <c r="P117" s="333">
        <f>+D04a!P117+D04b!P116</f>
        <v>66142</v>
      </c>
      <c r="Q117" s="333">
        <f>+D04a!Q117+D04b!Q116</f>
        <v>46652</v>
      </c>
      <c r="R117" s="333">
        <f>+D04a!R117+D04b!R116</f>
        <v>41266</v>
      </c>
      <c r="S117" s="333">
        <f>+D04a!S117+D04b!S116</f>
        <v>36519.235999999975</v>
      </c>
      <c r="T117" s="333">
        <f>SUM(C117:S117)</f>
        <v>952920.23600000003</v>
      </c>
    </row>
    <row r="118" spans="1:20">
      <c r="A118" s="2130"/>
      <c r="B118" s="332" t="s">
        <v>936</v>
      </c>
      <c r="C118" s="333">
        <f>+D04a!C118+D04b!C117</f>
        <v>33151</v>
      </c>
      <c r="D118" s="333">
        <f>+D04a!D118+D04b!D117</f>
        <v>30358</v>
      </c>
      <c r="E118" s="333">
        <f>+D04a!E118+D04b!E117</f>
        <v>47435</v>
      </c>
      <c r="F118" s="333">
        <f>+D04a!F118+D04b!F117</f>
        <v>143767</v>
      </c>
      <c r="G118" s="333">
        <f>+D04a!G118+D04b!G117</f>
        <v>247621</v>
      </c>
      <c r="H118" s="333">
        <f>+D04a!H118+D04b!H117</f>
        <v>272749</v>
      </c>
      <c r="I118" s="333">
        <f>+D04a!I118+D04b!I117</f>
        <v>252973</v>
      </c>
      <c r="J118" s="333">
        <f>+D04a!J118+D04b!J117</f>
        <v>277164</v>
      </c>
      <c r="K118" s="333">
        <f>+D04a!K118+D04b!K117</f>
        <v>219078</v>
      </c>
      <c r="L118" s="333">
        <f>+D04a!L118+D04b!L117</f>
        <v>262178</v>
      </c>
      <c r="M118" s="333">
        <f>+D04a!M118+D04b!M117</f>
        <v>258445</v>
      </c>
      <c r="N118" s="333">
        <f>+D04a!N118+D04b!N117</f>
        <v>258415</v>
      </c>
      <c r="O118" s="333">
        <f>+D04a!O118+D04b!O117</f>
        <v>321755</v>
      </c>
      <c r="P118" s="333">
        <f>+D04a!P118+D04b!P117</f>
        <v>325264</v>
      </c>
      <c r="Q118" s="333">
        <f>+D04a!Q118+D04b!Q117</f>
        <v>295000</v>
      </c>
      <c r="R118" s="333">
        <f>+D04a!R118+D04b!R117</f>
        <v>251435</v>
      </c>
      <c r="S118" s="333">
        <f>+D04a!S118+D04b!S117</f>
        <v>337681.60100000002</v>
      </c>
      <c r="T118" s="333">
        <f>SUM(C118:S118)</f>
        <v>3834469.6009999998</v>
      </c>
    </row>
    <row r="119" spans="1:20">
      <c r="A119" s="2130"/>
      <c r="B119" s="332" t="s">
        <v>937</v>
      </c>
      <c r="C119" s="333">
        <f>+D04a!C119+D04b!C118</f>
        <v>35377</v>
      </c>
      <c r="D119" s="333">
        <f>+D04a!D119+D04b!D118</f>
        <v>119282</v>
      </c>
      <c r="E119" s="333">
        <f>+D04a!E119+D04b!E118</f>
        <v>36126</v>
      </c>
      <c r="F119" s="333">
        <f>+D04a!F119+D04b!F118</f>
        <v>52678</v>
      </c>
      <c r="G119" s="333">
        <f>+D04a!G119+D04b!G118</f>
        <v>58832</v>
      </c>
      <c r="H119" s="333">
        <f>+D04a!H119+D04b!H118</f>
        <v>53895</v>
      </c>
      <c r="I119" s="333">
        <f>+D04a!I119+D04b!I118</f>
        <v>44162</v>
      </c>
      <c r="J119" s="333">
        <f>+D04a!J119+D04b!J118</f>
        <v>32275</v>
      </c>
      <c r="K119" s="333">
        <f>+D04a!K119+D04b!K118</f>
        <v>33583</v>
      </c>
      <c r="L119" s="333">
        <f>+D04a!L119+D04b!L118</f>
        <v>29051</v>
      </c>
      <c r="M119" s="333">
        <f>+D04a!M119+D04b!M118</f>
        <v>30797</v>
      </c>
      <c r="N119" s="333">
        <f>+D04a!N119+D04b!N118</f>
        <v>23440</v>
      </c>
      <c r="O119" s="333">
        <f>+D04a!O119+D04b!O118</f>
        <v>24217</v>
      </c>
      <c r="P119" s="333">
        <f>+D04a!P119+D04b!P118</f>
        <v>12472</v>
      </c>
      <c r="Q119" s="333">
        <f>+D04a!Q119+D04b!Q118</f>
        <v>9758</v>
      </c>
      <c r="R119" s="333">
        <f>+D04a!R119+D04b!R118</f>
        <v>6288</v>
      </c>
      <c r="S119" s="333">
        <f>+D04a!S119+D04b!S118</f>
        <v>7239.3489999999874</v>
      </c>
      <c r="T119" s="333">
        <f>SUM(C119:S119)</f>
        <v>609472.34899999993</v>
      </c>
    </row>
    <row r="120" spans="1:20">
      <c r="A120" s="2130"/>
      <c r="B120" s="332" t="s">
        <v>1663</v>
      </c>
      <c r="C120" s="333">
        <f>+D04a!C120+D04b!C119</f>
        <v>7327</v>
      </c>
      <c r="D120" s="333">
        <f>+D04a!D120+D04b!D119</f>
        <v>6010</v>
      </c>
      <c r="E120" s="333">
        <f>+D04a!E120+D04b!E119</f>
        <v>6651</v>
      </c>
      <c r="F120" s="333">
        <f>+D04a!F120+D04b!F119</f>
        <v>11716</v>
      </c>
      <c r="G120" s="333">
        <f>+D04a!G120+D04b!G119</f>
        <v>22340</v>
      </c>
      <c r="H120" s="333">
        <f>+D04a!H120+D04b!H119</f>
        <v>29647</v>
      </c>
      <c r="I120" s="333">
        <f>+D04a!I120+D04b!I119</f>
        <v>27385</v>
      </c>
      <c r="J120" s="333">
        <f>+D04a!J120+D04b!J119</f>
        <v>31092</v>
      </c>
      <c r="K120" s="333">
        <f>+D04a!K120+D04b!K119</f>
        <v>32740</v>
      </c>
      <c r="L120" s="333">
        <f>+D04a!L120+D04b!L119</f>
        <v>37143</v>
      </c>
      <c r="M120" s="333">
        <f>+D04a!M120+D04b!M119</f>
        <v>44923</v>
      </c>
      <c r="N120" s="333">
        <f>+D04a!N120+D04b!N119</f>
        <v>40638</v>
      </c>
      <c r="O120" s="333">
        <f>+D04a!O120+D04b!O119</f>
        <v>36122</v>
      </c>
      <c r="P120" s="333">
        <f>+D04a!P120+D04b!P119</f>
        <v>32403</v>
      </c>
      <c r="Q120" s="333">
        <f>+D04a!Q120+D04b!Q119</f>
        <v>22193</v>
      </c>
      <c r="R120" s="333">
        <f>+D04a!R120+D04b!R119</f>
        <v>12716</v>
      </c>
      <c r="S120" s="333">
        <f>+D04a!S120+D04b!S119</f>
        <v>11259.084000000032</v>
      </c>
      <c r="T120" s="333">
        <f t="shared" ref="T120:T131" si="16">SUM(C120:S120)</f>
        <v>412305.08400000003</v>
      </c>
    </row>
    <row r="121" spans="1:20">
      <c r="A121" s="2130"/>
      <c r="B121" s="332" t="s">
        <v>1664</v>
      </c>
      <c r="C121" s="333">
        <f>+D04a!C121+D04b!C120</f>
        <v>36149</v>
      </c>
      <c r="D121" s="333">
        <f>+D04a!D121+D04b!D120</f>
        <v>24153</v>
      </c>
      <c r="E121" s="333">
        <f>+D04a!E121+D04b!E120</f>
        <v>16546</v>
      </c>
      <c r="F121" s="333">
        <f>+D04a!F121+D04b!F120</f>
        <v>38648</v>
      </c>
      <c r="G121" s="333">
        <f>+D04a!G121+D04b!G120</f>
        <v>34761</v>
      </c>
      <c r="H121" s="333">
        <f>+D04a!H121+D04b!H120</f>
        <v>28772</v>
      </c>
      <c r="I121" s="333">
        <f>+D04a!I121+D04b!I120</f>
        <v>25779</v>
      </c>
      <c r="J121" s="333">
        <f>+D04a!J121+D04b!J120</f>
        <v>33670</v>
      </c>
      <c r="K121" s="333">
        <f>+D04a!K121+D04b!K120</f>
        <v>20576</v>
      </c>
      <c r="L121" s="333">
        <f>+D04a!L121+D04b!L120</f>
        <v>24345</v>
      </c>
      <c r="M121" s="333">
        <f>+D04a!M121+D04b!M120</f>
        <v>20099</v>
      </c>
      <c r="N121" s="333">
        <f>+D04a!N121+D04b!N120</f>
        <v>15228</v>
      </c>
      <c r="O121" s="333">
        <f>+D04a!O121+D04b!O120</f>
        <v>22354</v>
      </c>
      <c r="P121" s="333">
        <f>+D04a!P121+D04b!P120</f>
        <v>17387</v>
      </c>
      <c r="Q121" s="333">
        <f>+D04a!Q121+D04b!Q120</f>
        <v>10673</v>
      </c>
      <c r="R121" s="333">
        <f>+D04a!R121+D04b!R120</f>
        <v>10745</v>
      </c>
      <c r="S121" s="333">
        <f>+D04a!S121+D04b!S120</f>
        <v>16002.318999999989</v>
      </c>
      <c r="T121" s="333">
        <f t="shared" si="16"/>
        <v>395887.31900000002</v>
      </c>
    </row>
    <row r="122" spans="1:20">
      <c r="A122" s="2130"/>
      <c r="B122" s="332" t="s">
        <v>1665</v>
      </c>
      <c r="C122" s="333">
        <f>+D04a!C122+D04b!C121</f>
        <v>18067</v>
      </c>
      <c r="D122" s="333">
        <f>+D04a!D122+D04b!D121</f>
        <v>29450</v>
      </c>
      <c r="E122" s="333">
        <f>+D04a!E122+D04b!E121</f>
        <v>63526</v>
      </c>
      <c r="F122" s="333">
        <f>+D04a!F122+D04b!F121</f>
        <v>121210</v>
      </c>
      <c r="G122" s="333">
        <f>+D04a!G122+D04b!G121</f>
        <v>128914</v>
      </c>
      <c r="H122" s="333">
        <f>+D04a!H122+D04b!H121</f>
        <v>116760</v>
      </c>
      <c r="I122" s="333">
        <f>+D04a!I122+D04b!I121</f>
        <v>111573</v>
      </c>
      <c r="J122" s="333">
        <f>+D04a!J122+D04b!J121</f>
        <v>112280</v>
      </c>
      <c r="K122" s="333">
        <f>+D04a!K122+D04b!K121</f>
        <v>106528</v>
      </c>
      <c r="L122" s="333">
        <f>+D04a!L122+D04b!L121</f>
        <v>112916</v>
      </c>
      <c r="M122" s="333">
        <f>+D04a!M122+D04b!M121</f>
        <v>115967</v>
      </c>
      <c r="N122" s="333">
        <f>+D04a!N122+D04b!N121</f>
        <v>111229</v>
      </c>
      <c r="O122" s="333">
        <f>+D04a!O122+D04b!O121</f>
        <v>117046</v>
      </c>
      <c r="P122" s="333">
        <f>+D04a!P122+D04b!P121</f>
        <v>109273</v>
      </c>
      <c r="Q122" s="333">
        <f>+D04a!Q122+D04b!Q121</f>
        <v>92250</v>
      </c>
      <c r="R122" s="333">
        <f>+D04a!R122+D04b!R121</f>
        <v>80054</v>
      </c>
      <c r="S122" s="333">
        <f>+D04a!S122+D04b!S121</f>
        <v>126378.54399999999</v>
      </c>
      <c r="T122" s="333">
        <f t="shared" si="16"/>
        <v>1673421.544</v>
      </c>
    </row>
    <row r="123" spans="1:20">
      <c r="A123" s="2130"/>
      <c r="B123" s="332" t="s">
        <v>1666</v>
      </c>
      <c r="C123" s="333">
        <f>+D04a!C123+D04b!C122</f>
        <v>1522</v>
      </c>
      <c r="D123" s="333">
        <f>+D04a!D123+D04b!D122</f>
        <v>344</v>
      </c>
      <c r="E123" s="333">
        <f>+D04a!E123+D04b!E122</f>
        <v>1865</v>
      </c>
      <c r="F123" s="333">
        <f>+D04a!F123+D04b!F122</f>
        <v>4614</v>
      </c>
      <c r="G123" s="333">
        <f>+D04a!G123+D04b!G122</f>
        <v>14577</v>
      </c>
      <c r="H123" s="333">
        <f>+D04a!H123+D04b!H122</f>
        <v>20611</v>
      </c>
      <c r="I123" s="333">
        <f>+D04a!I123+D04b!I122</f>
        <v>30524</v>
      </c>
      <c r="J123" s="333">
        <f>+D04a!J123+D04b!J122</f>
        <v>39334</v>
      </c>
      <c r="K123" s="333">
        <f>+D04a!K123+D04b!K122</f>
        <v>65882</v>
      </c>
      <c r="L123" s="333">
        <f>+D04a!L123+D04b!L122</f>
        <v>101901</v>
      </c>
      <c r="M123" s="333">
        <f>+D04a!M123+D04b!M122</f>
        <v>107592</v>
      </c>
      <c r="N123" s="333">
        <f>+D04a!N123+D04b!N122</f>
        <v>121704</v>
      </c>
      <c r="O123" s="333">
        <f>+D04a!O123+D04b!O122</f>
        <v>148690</v>
      </c>
      <c r="P123" s="333">
        <f>+D04a!P123+D04b!P122</f>
        <v>122612</v>
      </c>
      <c r="Q123" s="333">
        <f>+D04a!Q123+D04b!Q122</f>
        <v>98522</v>
      </c>
      <c r="R123" s="333">
        <f>+D04a!R123+D04b!R122</f>
        <v>62573</v>
      </c>
      <c r="S123" s="333">
        <f>+D04a!S123+D04b!S122</f>
        <v>65888.624000000011</v>
      </c>
      <c r="T123" s="333">
        <f t="shared" si="16"/>
        <v>1008755.6240000001</v>
      </c>
    </row>
    <row r="124" spans="1:20">
      <c r="A124" s="2130"/>
      <c r="B124" s="332" t="s">
        <v>1667</v>
      </c>
      <c r="C124" s="333">
        <f>+D04a!C124+D04b!C123</f>
        <v>897</v>
      </c>
      <c r="D124" s="333">
        <f>+D04a!D124+D04b!D123</f>
        <v>1446</v>
      </c>
      <c r="E124" s="333">
        <f>+D04a!E124+D04b!E123</f>
        <v>710</v>
      </c>
      <c r="F124" s="333">
        <f>+D04a!F124+D04b!F123</f>
        <v>6550</v>
      </c>
      <c r="G124" s="333">
        <f>+D04a!G124+D04b!G123</f>
        <v>7860</v>
      </c>
      <c r="H124" s="333">
        <f>+D04a!H124+D04b!H123</f>
        <v>4241</v>
      </c>
      <c r="I124" s="333">
        <f>+D04a!I124+D04b!I123</f>
        <v>1058</v>
      </c>
      <c r="J124" s="333">
        <f>+D04a!J124+D04b!J123</f>
        <v>3763</v>
      </c>
      <c r="K124" s="333">
        <f>+D04a!K124+D04b!K123</f>
        <v>3079</v>
      </c>
      <c r="L124" s="333">
        <f>+D04a!L124+D04b!L123</f>
        <v>7198</v>
      </c>
      <c r="M124" s="333">
        <f>+D04a!M124+D04b!M123</f>
        <v>7616</v>
      </c>
      <c r="N124" s="333">
        <f>+D04a!N124+D04b!N123</f>
        <v>6144</v>
      </c>
      <c r="O124" s="333">
        <f>+D04a!O124+D04b!O123</f>
        <v>6235</v>
      </c>
      <c r="P124" s="333">
        <f>+D04a!P124+D04b!P123</f>
        <v>6506</v>
      </c>
      <c r="Q124" s="333">
        <f>+D04a!Q124+D04b!Q123</f>
        <v>7990</v>
      </c>
      <c r="R124" s="333">
        <f>+D04a!R124+D04b!R123</f>
        <v>7720</v>
      </c>
      <c r="S124" s="333">
        <f>+D04a!S124+D04b!S123</f>
        <v>9191.6689999999944</v>
      </c>
      <c r="T124" s="333">
        <f t="shared" si="16"/>
        <v>88204.668999999994</v>
      </c>
    </row>
    <row r="125" spans="1:20">
      <c r="A125" s="2130"/>
      <c r="B125" s="332" t="s">
        <v>1668</v>
      </c>
      <c r="C125" s="333">
        <f>+D04a!C125+D04b!C124</f>
        <v>74228</v>
      </c>
      <c r="D125" s="333">
        <f>+D04a!D125+D04b!D124</f>
        <v>52349</v>
      </c>
      <c r="E125" s="333">
        <f>+D04a!E125+D04b!E124</f>
        <v>64850</v>
      </c>
      <c r="F125" s="333">
        <f>+D04a!F125+D04b!F124</f>
        <v>83336</v>
      </c>
      <c r="G125" s="333">
        <f>+D04a!G125+D04b!G124</f>
        <v>110937</v>
      </c>
      <c r="H125" s="333">
        <f>+D04a!H125+D04b!H124</f>
        <v>151027</v>
      </c>
      <c r="I125" s="333">
        <f>+D04a!I125+D04b!I124</f>
        <v>171074</v>
      </c>
      <c r="J125" s="333">
        <f>+D04a!J125+D04b!J124</f>
        <v>174989</v>
      </c>
      <c r="K125" s="333">
        <f>+D04a!K125+D04b!K124</f>
        <v>149473</v>
      </c>
      <c r="L125" s="333">
        <f>+D04a!L125+D04b!L124</f>
        <v>199479</v>
      </c>
      <c r="M125" s="333">
        <f>+D04a!M125+D04b!M124</f>
        <v>195570</v>
      </c>
      <c r="N125" s="333">
        <f>+D04a!N125+D04b!N124</f>
        <v>203129</v>
      </c>
      <c r="O125" s="333">
        <f>+D04a!O125+D04b!O124</f>
        <v>217189</v>
      </c>
      <c r="P125" s="333">
        <f>+D04a!P125+D04b!P124</f>
        <v>239072</v>
      </c>
      <c r="Q125" s="333">
        <f>+D04a!Q125+D04b!Q124</f>
        <v>177875</v>
      </c>
      <c r="R125" s="333">
        <f>+D04a!R125+D04b!R124</f>
        <v>171097</v>
      </c>
      <c r="S125" s="333">
        <f>+D04a!S125+D04b!S124</f>
        <v>200000.48600000003</v>
      </c>
      <c r="T125" s="333">
        <f t="shared" si="16"/>
        <v>2635674.486</v>
      </c>
    </row>
    <row r="126" spans="1:20">
      <c r="A126" s="2130"/>
      <c r="B126" s="332" t="s">
        <v>1669</v>
      </c>
      <c r="C126" s="333">
        <f>+D04a!C126+D04b!C125</f>
        <v>3188</v>
      </c>
      <c r="D126" s="333">
        <f>+D04a!D126+D04b!D125</f>
        <v>1385</v>
      </c>
      <c r="E126" s="333">
        <f>+D04a!E126+D04b!E125</f>
        <v>554</v>
      </c>
      <c r="F126" s="333">
        <f>+D04a!F126+D04b!F125</f>
        <v>15529</v>
      </c>
      <c r="G126" s="333">
        <f>+D04a!G126+D04b!G125</f>
        <v>24260</v>
      </c>
      <c r="H126" s="333">
        <f>+D04a!H126+D04b!H125</f>
        <v>23845</v>
      </c>
      <c r="I126" s="333">
        <f>+D04a!I126+D04b!I125</f>
        <v>27867</v>
      </c>
      <c r="J126" s="333">
        <f>+D04a!J126+D04b!J125</f>
        <v>27588</v>
      </c>
      <c r="K126" s="333">
        <f>+D04a!K126+D04b!K125</f>
        <v>26059</v>
      </c>
      <c r="L126" s="333">
        <f>+D04a!L126+D04b!L125</f>
        <v>32441</v>
      </c>
      <c r="M126" s="333">
        <f>+D04a!M126+D04b!M125</f>
        <v>29113</v>
      </c>
      <c r="N126" s="333">
        <f>+D04a!N126+D04b!N125</f>
        <v>28006</v>
      </c>
      <c r="O126" s="333">
        <f>+D04a!O126+D04b!O125</f>
        <v>22597</v>
      </c>
      <c r="P126" s="333">
        <f>+D04a!P126+D04b!P125</f>
        <v>14975</v>
      </c>
      <c r="Q126" s="333">
        <f>+D04a!Q126+D04b!Q125</f>
        <v>11508</v>
      </c>
      <c r="R126" s="333">
        <f>+D04a!R126+D04b!R125</f>
        <v>7628</v>
      </c>
      <c r="S126" s="333">
        <f>+D04a!S126+D04b!S125</f>
        <v>8187.6929999999993</v>
      </c>
      <c r="T126" s="333">
        <f t="shared" si="16"/>
        <v>304730.69299999997</v>
      </c>
    </row>
    <row r="127" spans="1:20">
      <c r="A127" s="2130"/>
      <c r="B127" s="332" t="s">
        <v>1670</v>
      </c>
      <c r="C127" s="333">
        <f>+D04a!C127+D04b!C126</f>
        <v>73911</v>
      </c>
      <c r="D127" s="333">
        <f>+D04a!D127+D04b!D126</f>
        <v>72846</v>
      </c>
      <c r="E127" s="333">
        <f>+D04a!E127+D04b!E126</f>
        <v>45656</v>
      </c>
      <c r="F127" s="333">
        <f>+D04a!F127+D04b!F126</f>
        <v>69895</v>
      </c>
      <c r="G127" s="333">
        <f>+D04a!G127+D04b!G126</f>
        <v>117962</v>
      </c>
      <c r="H127" s="333">
        <f>+D04a!H127+D04b!H126</f>
        <v>109217</v>
      </c>
      <c r="I127" s="333">
        <f>+D04a!I127+D04b!I126</f>
        <v>97134</v>
      </c>
      <c r="J127" s="333">
        <f>+D04a!J127+D04b!J126</f>
        <v>115253</v>
      </c>
      <c r="K127" s="333">
        <f>+D04a!K127+D04b!K126</f>
        <v>113424</v>
      </c>
      <c r="L127" s="333">
        <f>+D04a!L127+D04b!L126</f>
        <v>116309</v>
      </c>
      <c r="M127" s="333">
        <f>+D04a!M127+D04b!M126</f>
        <v>133245</v>
      </c>
      <c r="N127" s="333">
        <f>+D04a!N127+D04b!N126</f>
        <v>133024</v>
      </c>
      <c r="O127" s="333">
        <f>+D04a!O127+D04b!O126</f>
        <v>170260</v>
      </c>
      <c r="P127" s="333">
        <f>+D04a!P127+D04b!P126</f>
        <v>191887</v>
      </c>
      <c r="Q127" s="333">
        <f>+D04a!Q127+D04b!Q126</f>
        <v>155014</v>
      </c>
      <c r="R127" s="333">
        <f>+D04a!R127+D04b!R126</f>
        <v>113270</v>
      </c>
      <c r="S127" s="333">
        <f>+D04a!S127+D04b!S126</f>
        <v>96610.489000000118</v>
      </c>
      <c r="T127" s="333">
        <f t="shared" si="16"/>
        <v>1924917.4890000001</v>
      </c>
    </row>
    <row r="128" spans="1:20">
      <c r="A128" s="2130"/>
      <c r="B128" s="332" t="s">
        <v>1671</v>
      </c>
      <c r="C128" s="333">
        <f>+D04a!C128+D04b!C127</f>
        <v>0</v>
      </c>
      <c r="D128" s="333">
        <f>+D04a!D128+D04b!D127</f>
        <v>0</v>
      </c>
      <c r="E128" s="333">
        <f>+D04a!E128+D04b!E127</f>
        <v>0</v>
      </c>
      <c r="F128" s="333">
        <f>+D04a!F128+D04b!F127</f>
        <v>10133</v>
      </c>
      <c r="G128" s="333">
        <f>+D04a!G128+D04b!G127</f>
        <v>25230</v>
      </c>
      <c r="H128" s="333">
        <f>+D04a!H128+D04b!H127</f>
        <v>17578</v>
      </c>
      <c r="I128" s="333">
        <f>+D04a!I128+D04b!I127</f>
        <v>20267</v>
      </c>
      <c r="J128" s="333">
        <f>+D04a!J128+D04b!J127</f>
        <v>25643</v>
      </c>
      <c r="K128" s="333">
        <f>+D04a!K128+D04b!K127</f>
        <v>26471</v>
      </c>
      <c r="L128" s="333">
        <f>+D04a!L128+D04b!L127</f>
        <v>28952</v>
      </c>
      <c r="M128" s="333">
        <f>+D04a!M128+D04b!M127</f>
        <v>27091</v>
      </c>
      <c r="N128" s="333">
        <f>+D04a!N128+D04b!N127</f>
        <v>20473</v>
      </c>
      <c r="O128" s="333">
        <f>+D04a!O128+D04b!O127</f>
        <v>19853</v>
      </c>
      <c r="P128" s="333">
        <f>+D04a!P128+D04b!P127</f>
        <v>19853</v>
      </c>
      <c r="Q128" s="333">
        <f>+D04a!Q128+D04b!Q127</f>
        <v>12615</v>
      </c>
      <c r="R128" s="333">
        <f>+D04a!R128+D04b!R127</f>
        <v>9927</v>
      </c>
      <c r="S128" s="333">
        <f>+D04a!S128+D04b!S127</f>
        <v>7652.3310000000056</v>
      </c>
      <c r="T128" s="333">
        <f t="shared" si="16"/>
        <v>271738.33100000001</v>
      </c>
    </row>
    <row r="129" spans="1:20">
      <c r="A129" s="2130"/>
      <c r="B129" s="332" t="s">
        <v>1768</v>
      </c>
      <c r="C129" s="333">
        <f>+D04a!C129+D04b!C128</f>
        <v>1414</v>
      </c>
      <c r="D129" s="333">
        <f>+D04a!D129+D04b!D128</f>
        <v>848</v>
      </c>
      <c r="E129" s="333">
        <f>+D04a!E129+D04b!E128</f>
        <v>3394</v>
      </c>
      <c r="F129" s="333">
        <f>+D04a!F129+D04b!F128</f>
        <v>29129</v>
      </c>
      <c r="G129" s="333">
        <f>+D04a!G129+D04b!G128</f>
        <v>74378</v>
      </c>
      <c r="H129" s="333">
        <f>+D04a!H129+D04b!H128</f>
        <v>148756</v>
      </c>
      <c r="I129" s="333">
        <f>+D04a!I129+D04b!I128</f>
        <v>281676</v>
      </c>
      <c r="J129" s="333">
        <f>+D04a!J129+D04b!J128</f>
        <v>370194</v>
      </c>
      <c r="K129" s="333">
        <f>+D04a!K129+D04b!K128</f>
        <v>451926</v>
      </c>
      <c r="L129" s="333">
        <f>+D04a!L129+D04b!L128</f>
        <v>547797</v>
      </c>
      <c r="M129" s="333">
        <f>+D04a!M129+D04b!M128</f>
        <v>356337</v>
      </c>
      <c r="N129" s="333">
        <f>+D04a!N129+D04b!N128</f>
        <v>131505</v>
      </c>
      <c r="O129" s="333">
        <f>+D04a!O129+D04b!O128</f>
        <v>115385</v>
      </c>
      <c r="P129" s="333">
        <f>+D04a!P129+D04b!P128</f>
        <v>106618</v>
      </c>
      <c r="Q129" s="333">
        <f>+D04a!Q129+D04b!Q128</f>
        <v>69571</v>
      </c>
      <c r="R129" s="333">
        <f>+D04a!R129+D04b!R128</f>
        <v>54865</v>
      </c>
      <c r="S129" s="333">
        <f>+D04a!S129+D04b!S128</f>
        <v>44118.00400000019</v>
      </c>
      <c r="T129" s="333">
        <f t="shared" si="16"/>
        <v>2787911.0040000002</v>
      </c>
    </row>
    <row r="130" spans="1:20">
      <c r="A130" s="2130"/>
      <c r="B130" s="332" t="s">
        <v>386</v>
      </c>
      <c r="C130" s="333">
        <f>+D04a!C130+D04b!C129</f>
        <v>0</v>
      </c>
      <c r="D130" s="333">
        <f>+D04a!D130+D04b!D129</f>
        <v>0</v>
      </c>
      <c r="E130" s="333">
        <f>+D04a!E130+D04b!E129</f>
        <v>0</v>
      </c>
      <c r="F130" s="333">
        <f>+D04a!F130+D04b!F129</f>
        <v>13512</v>
      </c>
      <c r="G130" s="333">
        <f>+D04a!G130+D04b!G129</f>
        <v>50676</v>
      </c>
      <c r="H130" s="333">
        <f>+D04a!H130+D04b!H129</f>
        <v>118909</v>
      </c>
      <c r="I130" s="333">
        <f>+D04a!I130+D04b!I129</f>
        <v>163262</v>
      </c>
      <c r="J130" s="333">
        <f>+D04a!J130+D04b!J129</f>
        <v>172800</v>
      </c>
      <c r="K130" s="333">
        <f>+D04a!K130+D04b!K129</f>
        <v>114805</v>
      </c>
      <c r="L130" s="333">
        <f>+D04a!L130+D04b!L129</f>
        <v>54734</v>
      </c>
      <c r="M130" s="333">
        <f>+D04a!M130+D04b!M129</f>
        <v>40932</v>
      </c>
      <c r="N130" s="333">
        <f>+D04a!N130+D04b!N129</f>
        <v>19601</v>
      </c>
      <c r="O130" s="333">
        <f>+D04a!O130+D04b!O129</f>
        <v>14539</v>
      </c>
      <c r="P130" s="333">
        <f>+D04a!P130+D04b!P129</f>
        <v>11553</v>
      </c>
      <c r="Q130" s="333">
        <f>+D04a!Q130+D04b!Q129</f>
        <v>7140</v>
      </c>
      <c r="R130" s="333">
        <f>+D04a!R130+D04b!R129</f>
        <v>4933</v>
      </c>
      <c r="S130" s="333">
        <f>+D04a!S130+D04b!S129</f>
        <v>1707.7090000000317</v>
      </c>
      <c r="T130" s="333">
        <f t="shared" si="16"/>
        <v>789103.70900000003</v>
      </c>
    </row>
    <row r="131" spans="1:20">
      <c r="A131" s="2130"/>
      <c r="B131" s="332" t="s">
        <v>1658</v>
      </c>
      <c r="C131" s="333">
        <f>+D04a!C131+D04b!C130</f>
        <v>37982</v>
      </c>
      <c r="D131" s="333">
        <f>+D04a!D131+D04b!D130</f>
        <v>56322</v>
      </c>
      <c r="E131" s="333">
        <f>+D04a!E131+D04b!E130</f>
        <v>88581</v>
      </c>
      <c r="F131" s="333">
        <f>+D04a!F131+D04b!F130</f>
        <v>132150</v>
      </c>
      <c r="G131" s="333">
        <f>+D04a!G131+D04b!G130</f>
        <v>163104</v>
      </c>
      <c r="H131" s="333">
        <f>+D04a!H131+D04b!H130</f>
        <v>157855</v>
      </c>
      <c r="I131" s="333">
        <f>+D04a!I131+D04b!I130</f>
        <v>163083</v>
      </c>
      <c r="J131" s="333">
        <f>+D04a!J131+D04b!J130</f>
        <v>210588</v>
      </c>
      <c r="K131" s="333">
        <f>+D04a!K131+D04b!K130</f>
        <v>196309</v>
      </c>
      <c r="L131" s="333">
        <f>+D04a!L131+D04b!L130</f>
        <v>220523</v>
      </c>
      <c r="M131" s="333">
        <f>+D04a!M131+D04b!M130</f>
        <v>237349</v>
      </c>
      <c r="N131" s="333">
        <f>+D04a!N131+D04b!N130</f>
        <v>239296</v>
      </c>
      <c r="O131" s="333">
        <f>+D04a!O131+D04b!O130</f>
        <v>230285</v>
      </c>
      <c r="P131" s="333">
        <f>+D04a!P131+D04b!P130</f>
        <v>218814</v>
      </c>
      <c r="Q131" s="333">
        <f>+D04a!Q131+D04b!Q130</f>
        <v>154983</v>
      </c>
      <c r="R131" s="333">
        <f>+D04a!R131+D04b!R130</f>
        <v>127483</v>
      </c>
      <c r="S131" s="333">
        <f>+D04a!S131+D04b!S130</f>
        <v>166415.28799999994</v>
      </c>
      <c r="T131" s="333">
        <f t="shared" si="16"/>
        <v>2801122.2879999997</v>
      </c>
    </row>
    <row r="132" spans="1:20" ht="3.75" customHeight="1">
      <c r="A132" s="2130"/>
      <c r="B132" s="332"/>
      <c r="C132" s="16"/>
      <c r="D132" s="16"/>
      <c r="E132" s="16"/>
      <c r="F132" s="16"/>
      <c r="G132" s="16"/>
      <c r="H132" s="16"/>
      <c r="I132" s="16"/>
      <c r="J132" s="16"/>
      <c r="K132" s="16"/>
      <c r="L132" s="16"/>
      <c r="M132" s="16"/>
      <c r="N132" s="16"/>
      <c r="O132" s="16"/>
      <c r="P132" s="16"/>
      <c r="Q132" s="16"/>
      <c r="R132" s="16"/>
      <c r="S132" s="16"/>
      <c r="T132" s="16"/>
    </row>
    <row r="133" spans="1:20">
      <c r="A133" s="2130"/>
      <c r="B133" s="331" t="s">
        <v>1676</v>
      </c>
      <c r="C133" s="335">
        <v>0</v>
      </c>
      <c r="D133" s="335">
        <v>0</v>
      </c>
      <c r="E133" s="335">
        <v>0</v>
      </c>
      <c r="F133" s="335">
        <f t="shared" ref="F133:T133" si="17">SUM(F134:F139)</f>
        <v>28018</v>
      </c>
      <c r="G133" s="335">
        <f t="shared" si="17"/>
        <v>46915</v>
      </c>
      <c r="H133" s="335">
        <f t="shared" si="17"/>
        <v>59678</v>
      </c>
      <c r="I133" s="335">
        <f t="shared" si="17"/>
        <v>70413</v>
      </c>
      <c r="J133" s="335">
        <f t="shared" si="17"/>
        <v>80356</v>
      </c>
      <c r="K133" s="335">
        <f t="shared" si="17"/>
        <v>85659</v>
      </c>
      <c r="L133" s="335">
        <f t="shared" si="17"/>
        <v>106982</v>
      </c>
      <c r="M133" s="335">
        <f t="shared" si="17"/>
        <v>116680</v>
      </c>
      <c r="N133" s="335">
        <f t="shared" si="17"/>
        <v>135294</v>
      </c>
      <c r="O133" s="335">
        <f t="shared" si="17"/>
        <v>176967</v>
      </c>
      <c r="P133" s="335">
        <f t="shared" si="17"/>
        <v>239409</v>
      </c>
      <c r="Q133" s="335">
        <f t="shared" si="17"/>
        <v>302909</v>
      </c>
      <c r="R133" s="335">
        <f t="shared" si="17"/>
        <v>415119</v>
      </c>
      <c r="S133" s="335">
        <f t="shared" si="17"/>
        <v>1452733.43</v>
      </c>
      <c r="T133" s="335">
        <f t="shared" si="17"/>
        <v>3513170.4299999997</v>
      </c>
    </row>
    <row r="134" spans="1:20">
      <c r="A134" s="2130"/>
      <c r="B134" s="332" t="s">
        <v>1677</v>
      </c>
      <c r="C134" s="333">
        <f>+D04a!C134+D04b!C133</f>
        <v>60978</v>
      </c>
      <c r="D134" s="333">
        <f>+D04a!D134+D04b!D133</f>
        <v>18384</v>
      </c>
      <c r="E134" s="333">
        <f>+D04a!E134+D04b!E133</f>
        <v>11675</v>
      </c>
      <c r="F134" s="333">
        <f>+D04a!F134+D04b!F133</f>
        <v>19325</v>
      </c>
      <c r="G134" s="333">
        <f>+D04a!G134+D04b!G133</f>
        <v>32172</v>
      </c>
      <c r="H134" s="333">
        <f>+D04a!H134+D04b!H133</f>
        <v>41726</v>
      </c>
      <c r="I134" s="333">
        <f>+D04a!I134+D04b!I133</f>
        <v>52423</v>
      </c>
      <c r="J134" s="333">
        <f>+D04a!J134+D04b!J133</f>
        <v>60641</v>
      </c>
      <c r="K134" s="333">
        <f>+D04a!K134+D04b!K133</f>
        <v>55272</v>
      </c>
      <c r="L134" s="333">
        <f>+D04a!L134+D04b!L133</f>
        <v>66491</v>
      </c>
      <c r="M134" s="333">
        <f>+D04a!M134+D04b!M133</f>
        <v>61918</v>
      </c>
      <c r="N134" s="333">
        <f>+D04a!N134+D04b!N133</f>
        <v>62013</v>
      </c>
      <c r="O134" s="333">
        <f>+D04a!O134+D04b!O133</f>
        <v>75133</v>
      </c>
      <c r="P134" s="333">
        <f>+D04a!P134+D04b!P133</f>
        <v>91296</v>
      </c>
      <c r="Q134" s="333">
        <f>+D04a!Q134+D04b!Q133</f>
        <v>95160</v>
      </c>
      <c r="R134" s="333">
        <f>+D04a!R134+D04b!R133</f>
        <v>92301</v>
      </c>
      <c r="S134" s="333">
        <f>+D04a!S134+D04b!S133</f>
        <v>226815.41000000003</v>
      </c>
      <c r="T134" s="333">
        <f t="shared" ref="T134:T139" si="18">SUM(C134:S134)</f>
        <v>1123723.4100000001</v>
      </c>
    </row>
    <row r="135" spans="1:20">
      <c r="A135" s="2130"/>
      <c r="B135" s="332" t="s">
        <v>1678</v>
      </c>
      <c r="C135" s="333">
        <f>+D04a!C135+D04b!C134</f>
        <v>84362</v>
      </c>
      <c r="D135" s="333">
        <f>+D04a!D135+D04b!D134</f>
        <v>6652</v>
      </c>
      <c r="E135" s="333">
        <f>+D04a!E135+D04b!E134</f>
        <v>3057</v>
      </c>
      <c r="F135" s="333">
        <f>+D04a!F135+D04b!F134</f>
        <v>4364</v>
      </c>
      <c r="G135" s="333">
        <f>+D04a!G135+D04b!G134</f>
        <v>9127</v>
      </c>
      <c r="H135" s="333">
        <f>+D04a!H135+D04b!H134</f>
        <v>9735</v>
      </c>
      <c r="I135" s="333">
        <f>+D04a!I135+D04b!I134</f>
        <v>8317</v>
      </c>
      <c r="J135" s="333">
        <f>+D04a!J135+D04b!J134</f>
        <v>11660</v>
      </c>
      <c r="K135" s="333">
        <f>+D04a!K135+D04b!K134</f>
        <v>15237</v>
      </c>
      <c r="L135" s="333">
        <f>+D04a!L135+D04b!L134</f>
        <v>16122</v>
      </c>
      <c r="M135" s="333">
        <f>+D04a!M135+D04b!M134</f>
        <v>20139</v>
      </c>
      <c r="N135" s="333">
        <f>+D04a!N135+D04b!N134</f>
        <v>31335</v>
      </c>
      <c r="O135" s="333">
        <f>+D04a!O135+D04b!O134</f>
        <v>47345</v>
      </c>
      <c r="P135" s="333">
        <f>+D04a!P135+D04b!P134</f>
        <v>57303</v>
      </c>
      <c r="Q135" s="333">
        <f>+D04a!Q135+D04b!Q134</f>
        <v>63902</v>
      </c>
      <c r="R135" s="333">
        <f>+D04a!R135+D04b!R134</f>
        <v>73282</v>
      </c>
      <c r="S135" s="333">
        <f>+D04a!S135+D04b!S134</f>
        <v>188258.25</v>
      </c>
      <c r="T135" s="333">
        <f t="shared" si="18"/>
        <v>650197.25</v>
      </c>
    </row>
    <row r="136" spans="1:20">
      <c r="A136" s="2130"/>
      <c r="B136" s="332" t="s">
        <v>1679</v>
      </c>
      <c r="C136" s="333">
        <f>+D04a!C136+D04b!C135</f>
        <v>0</v>
      </c>
      <c r="D136" s="333">
        <f>+D04a!D136+D04b!D135</f>
        <v>3</v>
      </c>
      <c r="E136" s="333">
        <f>+D04a!E136+D04b!E135</f>
        <v>0</v>
      </c>
      <c r="F136" s="333">
        <f>+D04a!F136+D04b!F135</f>
        <v>2178</v>
      </c>
      <c r="G136" s="333">
        <f>+D04a!G136+D04b!G135</f>
        <v>3461</v>
      </c>
      <c r="H136" s="333">
        <f>+D04a!H136+D04b!H135</f>
        <v>2392</v>
      </c>
      <c r="I136" s="333">
        <f>+D04a!I136+D04b!I135</f>
        <v>5505</v>
      </c>
      <c r="J136" s="333">
        <f>+D04a!J136+D04b!J135</f>
        <v>5091</v>
      </c>
      <c r="K136" s="333">
        <f>+D04a!K136+D04b!K135</f>
        <v>9099</v>
      </c>
      <c r="L136" s="333">
        <f>+D04a!L136+D04b!L135</f>
        <v>20783</v>
      </c>
      <c r="M136" s="333">
        <f>+D04a!M136+D04b!M135</f>
        <v>28427</v>
      </c>
      <c r="N136" s="333">
        <f>+D04a!N136+D04b!N135</f>
        <v>34388</v>
      </c>
      <c r="O136" s="333">
        <f>+D04a!O136+D04b!O135</f>
        <v>30252</v>
      </c>
      <c r="P136" s="333">
        <f>+D04a!P136+D04b!P135</f>
        <v>21700</v>
      </c>
      <c r="Q136" s="333">
        <f>+D04a!Q136+D04b!Q135</f>
        <v>22729</v>
      </c>
      <c r="R136" s="333">
        <f>+D04a!R136+D04b!R135</f>
        <v>7652</v>
      </c>
      <c r="S136" s="333">
        <f>+D04a!S136+D04b!S135</f>
        <v>41246.11</v>
      </c>
      <c r="T136" s="333">
        <f t="shared" si="18"/>
        <v>234906.11</v>
      </c>
    </row>
    <row r="137" spans="1:20">
      <c r="A137" s="2130"/>
      <c r="B137" s="332" t="s">
        <v>1724</v>
      </c>
      <c r="C137" s="333">
        <f>+D04a!C137+D04b!C136</f>
        <v>38</v>
      </c>
      <c r="D137" s="333">
        <f>+D04a!D137+D04b!D136</f>
        <v>46</v>
      </c>
      <c r="E137" s="333">
        <f>+D04a!E137+D04b!E136</f>
        <v>23</v>
      </c>
      <c r="F137" s="333">
        <f>+D04a!F137+D04b!F136</f>
        <v>38</v>
      </c>
      <c r="G137" s="333">
        <f>+D04a!G137+D04b!G136</f>
        <v>61</v>
      </c>
      <c r="H137" s="333">
        <f>+D04a!H137+D04b!H136</f>
        <v>2969</v>
      </c>
      <c r="I137" s="333">
        <f>+D04a!I137+D04b!I136</f>
        <v>63</v>
      </c>
      <c r="J137" s="333">
        <f>+D04a!J137+D04b!J136</f>
        <v>93</v>
      </c>
      <c r="K137" s="333">
        <f>+D04a!K137+D04b!K136</f>
        <v>2716</v>
      </c>
      <c r="L137" s="333">
        <f>+D04a!L137+D04b!L136</f>
        <v>38</v>
      </c>
      <c r="M137" s="333">
        <f>+D04a!M137+D04b!M136</f>
        <v>1943</v>
      </c>
      <c r="N137" s="333">
        <f>+D04a!N137+D04b!N136</f>
        <v>3206</v>
      </c>
      <c r="O137" s="333">
        <f>+D04a!O137+D04b!O136</f>
        <v>18488</v>
      </c>
      <c r="P137" s="333">
        <f>+D04a!P137+D04b!P136</f>
        <v>64355</v>
      </c>
      <c r="Q137" s="333">
        <f>+D04a!Q137+D04b!Q136</f>
        <v>118098</v>
      </c>
      <c r="R137" s="333">
        <f>+D04a!R137+D04b!R136</f>
        <v>238232</v>
      </c>
      <c r="S137" s="333">
        <f>+D04a!S137+D04b!S136</f>
        <v>989343.15</v>
      </c>
      <c r="T137" s="333">
        <f t="shared" si="18"/>
        <v>1439750.15</v>
      </c>
    </row>
    <row r="138" spans="1:20">
      <c r="A138" s="2130"/>
      <c r="B138" s="332" t="s">
        <v>1681</v>
      </c>
      <c r="C138" s="333">
        <f>+D04a!C138+D04b!C137</f>
        <v>4142</v>
      </c>
      <c r="D138" s="333">
        <f>+D04a!D138+D04b!D137</f>
        <v>1737</v>
      </c>
      <c r="E138" s="333">
        <f>+D04a!E138+D04b!E137</f>
        <v>294</v>
      </c>
      <c r="F138" s="333">
        <f>+D04a!F138+D04b!F137</f>
        <v>669</v>
      </c>
      <c r="G138" s="333">
        <f>+D04a!G138+D04b!G137</f>
        <v>375</v>
      </c>
      <c r="H138" s="333">
        <f>+D04a!H138+D04b!H137</f>
        <v>844</v>
      </c>
      <c r="I138" s="333">
        <f>+D04a!I138+D04b!I137</f>
        <v>1772</v>
      </c>
      <c r="J138" s="333">
        <f>+D04a!J138+D04b!J137</f>
        <v>540</v>
      </c>
      <c r="K138" s="333">
        <f>+D04a!K138+D04b!K137</f>
        <v>833</v>
      </c>
      <c r="L138" s="333">
        <f>+D04a!L138+D04b!L137</f>
        <v>1267</v>
      </c>
      <c r="M138" s="333">
        <f>+D04a!M138+D04b!M137</f>
        <v>1948</v>
      </c>
      <c r="N138" s="333">
        <f>+D04a!N138+D04b!N137</f>
        <v>2499</v>
      </c>
      <c r="O138" s="333">
        <f>+D04a!O138+D04b!O137</f>
        <v>3767</v>
      </c>
      <c r="P138" s="333">
        <f>+D04a!P138+D04b!P137</f>
        <v>2734</v>
      </c>
      <c r="Q138" s="333">
        <f>+D04a!Q138+D04b!Q137</f>
        <v>1632</v>
      </c>
      <c r="R138" s="333">
        <f>+D04a!R138+D04b!R137</f>
        <v>2441</v>
      </c>
      <c r="S138" s="333">
        <f>+D04a!S138+D04b!S137</f>
        <v>5492.8599999999988</v>
      </c>
      <c r="T138" s="333">
        <f t="shared" si="18"/>
        <v>32986.86</v>
      </c>
    </row>
    <row r="139" spans="1:20">
      <c r="A139" s="2130"/>
      <c r="B139" s="332" t="s">
        <v>1682</v>
      </c>
      <c r="C139" s="333">
        <f>+D04a!C139+D04b!C138</f>
        <v>1950</v>
      </c>
      <c r="D139" s="333">
        <f>+D04a!D139+D04b!D138</f>
        <v>1627</v>
      </c>
      <c r="E139" s="333">
        <f>+D04a!E139+D04b!E138</f>
        <v>1070</v>
      </c>
      <c r="F139" s="333">
        <f>+D04a!F139+D04b!F138</f>
        <v>1444</v>
      </c>
      <c r="G139" s="333">
        <f>+D04a!G139+D04b!G138</f>
        <v>1719</v>
      </c>
      <c r="H139" s="333">
        <f>+D04a!H139+D04b!H138</f>
        <v>2012</v>
      </c>
      <c r="I139" s="333">
        <f>+D04a!I139+D04b!I138</f>
        <v>2333</v>
      </c>
      <c r="J139" s="333">
        <f>+D04a!J139+D04b!J138</f>
        <v>2331</v>
      </c>
      <c r="K139" s="333">
        <f>+D04a!K139+D04b!K138</f>
        <v>2502</v>
      </c>
      <c r="L139" s="333">
        <f>+D04a!L139+D04b!L138</f>
        <v>2281</v>
      </c>
      <c r="M139" s="333">
        <f>+D04a!M139+D04b!M138</f>
        <v>2305</v>
      </c>
      <c r="N139" s="333">
        <f>+D04a!N139+D04b!N138</f>
        <v>1853</v>
      </c>
      <c r="O139" s="333">
        <f>+D04a!O139+D04b!O138</f>
        <v>1982</v>
      </c>
      <c r="P139" s="333">
        <f>+D04a!P139+D04b!P138</f>
        <v>2021</v>
      </c>
      <c r="Q139" s="333">
        <f>+D04a!Q139+D04b!Q138</f>
        <v>1388</v>
      </c>
      <c r="R139" s="333">
        <f>+D04a!R139+D04b!R138</f>
        <v>1211</v>
      </c>
      <c r="S139" s="333">
        <f>+D04a!S139+D04b!S138</f>
        <v>1577.6499999999996</v>
      </c>
      <c r="T139" s="333">
        <f t="shared" si="18"/>
        <v>31606.65</v>
      </c>
    </row>
    <row r="140" spans="1:20" ht="4.5" customHeight="1">
      <c r="A140" s="2130"/>
      <c r="B140" s="332"/>
      <c r="C140" s="334"/>
      <c r="D140" s="334"/>
      <c r="E140" s="334"/>
      <c r="F140" s="334"/>
      <c r="G140" s="334"/>
      <c r="H140" s="334"/>
      <c r="I140" s="334"/>
      <c r="J140" s="334"/>
      <c r="K140" s="334"/>
      <c r="L140" s="334"/>
      <c r="M140" s="334"/>
      <c r="N140" s="334"/>
      <c r="O140" s="334"/>
      <c r="P140" s="334"/>
      <c r="Q140" s="334"/>
      <c r="R140" s="334"/>
      <c r="S140" s="334"/>
      <c r="T140" s="334"/>
    </row>
    <row r="141" spans="1:20">
      <c r="A141" s="2130"/>
      <c r="B141" s="331" t="s">
        <v>1683</v>
      </c>
      <c r="C141" s="335">
        <f>SUM(C142:C149)</f>
        <v>1781726</v>
      </c>
      <c r="D141" s="335">
        <f>SUM(D142:D149)</f>
        <v>2797286</v>
      </c>
      <c r="E141" s="335">
        <f>SUM(E142:E149)</f>
        <v>921915</v>
      </c>
      <c r="F141" s="335">
        <f>SUM(F142:F149)</f>
        <v>2619358</v>
      </c>
      <c r="G141" s="335">
        <f t="shared" ref="G141:T141" si="19">SUM(G142:G149)</f>
        <v>10091023</v>
      </c>
      <c r="H141" s="335">
        <f t="shared" si="19"/>
        <v>15268457</v>
      </c>
      <c r="I141" s="335">
        <f t="shared" si="19"/>
        <v>14336503</v>
      </c>
      <c r="J141" s="335">
        <f t="shared" si="19"/>
        <v>9807243</v>
      </c>
      <c r="K141" s="335">
        <f t="shared" si="19"/>
        <v>3986563</v>
      </c>
      <c r="L141" s="335">
        <f t="shared" si="19"/>
        <v>1821354</v>
      </c>
      <c r="M141" s="335">
        <f t="shared" si="19"/>
        <v>1972610</v>
      </c>
      <c r="N141" s="335">
        <f t="shared" si="19"/>
        <v>2498903</v>
      </c>
      <c r="O141" s="335">
        <f t="shared" si="19"/>
        <v>3264179</v>
      </c>
      <c r="P141" s="335">
        <f t="shared" si="19"/>
        <v>3671379</v>
      </c>
      <c r="Q141" s="335">
        <f t="shared" si="19"/>
        <v>3809335</v>
      </c>
      <c r="R141" s="335">
        <f t="shared" si="19"/>
        <v>3906077</v>
      </c>
      <c r="S141" s="335">
        <f t="shared" si="19"/>
        <v>6558327.120000002</v>
      </c>
      <c r="T141" s="335">
        <f t="shared" si="19"/>
        <v>89112238.120000005</v>
      </c>
    </row>
    <row r="142" spans="1:20">
      <c r="A142" s="2130"/>
      <c r="B142" s="332" t="s">
        <v>1684</v>
      </c>
      <c r="C142" s="333">
        <f>+D04a!C142+D04b!C141</f>
        <v>12302</v>
      </c>
      <c r="D142" s="333">
        <f>+D04a!D142+D04b!D141</f>
        <v>10213</v>
      </c>
      <c r="E142" s="333">
        <f>+D04a!E142+D04b!E141</f>
        <v>6298</v>
      </c>
      <c r="F142" s="333">
        <f>+D04a!F142+D04b!F141</f>
        <v>6032</v>
      </c>
      <c r="G142" s="333">
        <f>+D04a!G142+D04b!G141</f>
        <v>5710</v>
      </c>
      <c r="H142" s="333">
        <f>+D04a!H142+D04b!H141</f>
        <v>5858</v>
      </c>
      <c r="I142" s="333">
        <f>+D04a!I142+D04b!I141</f>
        <v>7123</v>
      </c>
      <c r="J142" s="333">
        <f>+D04a!J142+D04b!J141</f>
        <v>6652</v>
      </c>
      <c r="K142" s="333">
        <f>+D04a!K142+D04b!K141</f>
        <v>6446</v>
      </c>
      <c r="L142" s="333">
        <f>+D04a!L142+D04b!L141</f>
        <v>7418</v>
      </c>
      <c r="M142" s="333">
        <f>+D04a!M142+D04b!M141</f>
        <v>7682</v>
      </c>
      <c r="N142" s="333">
        <f>+D04a!N142+D04b!N141</f>
        <v>8771</v>
      </c>
      <c r="O142" s="333">
        <f>+D04a!O142+D04b!O141</f>
        <v>9478</v>
      </c>
      <c r="P142" s="333">
        <f>+D04a!P142+D04b!P141</f>
        <v>11567</v>
      </c>
      <c r="Q142" s="333">
        <f>+D04a!Q142+D04b!Q141</f>
        <v>9331</v>
      </c>
      <c r="R142" s="333">
        <f>+D04a!R142+D04b!R141</f>
        <v>9213</v>
      </c>
      <c r="S142" s="333">
        <f>+D04a!S142+D04b!S141</f>
        <v>12483.250000000007</v>
      </c>
      <c r="T142" s="333">
        <f t="shared" ref="T142:T149" si="20">SUM(C142:S142)</f>
        <v>142577.25</v>
      </c>
    </row>
    <row r="143" spans="1:20">
      <c r="A143" s="2130"/>
      <c r="B143" s="332" t="s">
        <v>1685</v>
      </c>
      <c r="C143" s="333">
        <f>+D04a!C143+D04b!C142</f>
        <v>33807</v>
      </c>
      <c r="D143" s="333">
        <f>+D04a!D143+D04b!D142</f>
        <v>176431</v>
      </c>
      <c r="E143" s="333">
        <f>+D04a!E143+D04b!E142</f>
        <v>131357</v>
      </c>
      <c r="F143" s="333">
        <f>+D04a!F143+D04b!F142</f>
        <v>76807</v>
      </c>
      <c r="G143" s="333">
        <f>+D04a!G143+D04b!G142</f>
        <v>34902</v>
      </c>
      <c r="H143" s="333">
        <f>+D04a!H143+D04b!H142</f>
        <v>49812</v>
      </c>
      <c r="I143" s="333">
        <f>+D04a!I143+D04b!I142</f>
        <v>61879</v>
      </c>
      <c r="J143" s="333">
        <f>+D04a!J143+D04b!J142</f>
        <v>69020</v>
      </c>
      <c r="K143" s="333">
        <f>+D04a!K143+D04b!K142</f>
        <v>88969</v>
      </c>
      <c r="L143" s="333">
        <f>+D04a!L143+D04b!L142</f>
        <v>112863</v>
      </c>
      <c r="M143" s="333">
        <f>+D04a!M143+D04b!M142</f>
        <v>175456</v>
      </c>
      <c r="N143" s="333">
        <f>+D04a!N143+D04b!N142</f>
        <v>418244</v>
      </c>
      <c r="O143" s="333">
        <f>+D04a!O143+D04b!O142</f>
        <v>680539</v>
      </c>
      <c r="P143" s="333">
        <f>+D04a!P143+D04b!P142</f>
        <v>735959</v>
      </c>
      <c r="Q143" s="333">
        <f>+D04a!Q143+D04b!Q142</f>
        <v>727865</v>
      </c>
      <c r="R143" s="333">
        <f>+D04a!R143+D04b!R142</f>
        <v>680795</v>
      </c>
      <c r="S143" s="333">
        <f>+D04a!S143+D04b!S142</f>
        <v>983031.87000000011</v>
      </c>
      <c r="T143" s="333">
        <f t="shared" si="20"/>
        <v>5237736.87</v>
      </c>
    </row>
    <row r="144" spans="1:20">
      <c r="A144" s="2130"/>
      <c r="B144" s="332" t="s">
        <v>1686</v>
      </c>
      <c r="C144" s="333">
        <f>+D04a!C144+D04b!C143</f>
        <v>38</v>
      </c>
      <c r="D144" s="333">
        <f>+D04a!D144+D04b!D143</f>
        <v>34</v>
      </c>
      <c r="E144" s="333">
        <f>+D04a!E144+D04b!E143</f>
        <v>0</v>
      </c>
      <c r="F144" s="333">
        <f>+D04a!F144+D04b!F143</f>
        <v>0</v>
      </c>
      <c r="G144" s="333">
        <f>+D04a!G144+D04b!G143</f>
        <v>42</v>
      </c>
      <c r="H144" s="333">
        <f>+D04a!H144+D04b!H143</f>
        <v>0</v>
      </c>
      <c r="I144" s="333">
        <f>+D04a!I144+D04b!I143</f>
        <v>15</v>
      </c>
      <c r="J144" s="333">
        <f>+D04a!J144+D04b!J143</f>
        <v>46</v>
      </c>
      <c r="K144" s="333">
        <f>+D04a!K144+D04b!K143</f>
        <v>0</v>
      </c>
      <c r="L144" s="333">
        <f>+D04a!L144+D04b!L143</f>
        <v>23</v>
      </c>
      <c r="M144" s="333">
        <f>+D04a!M144+D04b!M143</f>
        <v>57</v>
      </c>
      <c r="N144" s="333">
        <f>+D04a!N144+D04b!N143</f>
        <v>81</v>
      </c>
      <c r="O144" s="333">
        <f>+D04a!O144+D04b!O143</f>
        <v>38</v>
      </c>
      <c r="P144" s="333">
        <f>+D04a!P144+D04b!P143</f>
        <v>65</v>
      </c>
      <c r="Q144" s="333">
        <f>+D04a!Q144+D04b!Q143</f>
        <v>88</v>
      </c>
      <c r="R144" s="333">
        <f>+D04a!R144+D04b!R143</f>
        <v>202</v>
      </c>
      <c r="S144" s="333">
        <f>+D04a!S144+D04b!S143</f>
        <v>378.92000000000007</v>
      </c>
      <c r="T144" s="333">
        <f t="shared" si="20"/>
        <v>1107.92</v>
      </c>
    </row>
    <row r="145" spans="1:20">
      <c r="A145" s="2130"/>
      <c r="B145" s="332" t="s">
        <v>1687</v>
      </c>
      <c r="C145" s="333">
        <f>+D04a!C145+D04b!C144</f>
        <v>502</v>
      </c>
      <c r="D145" s="333">
        <f>+D04a!D145+D04b!D144</f>
        <v>0</v>
      </c>
      <c r="E145" s="333">
        <f>+D04a!E145+D04b!E144</f>
        <v>0</v>
      </c>
      <c r="F145" s="333">
        <f>+D04a!F145+D04b!F144</f>
        <v>6</v>
      </c>
      <c r="G145" s="333">
        <f>+D04a!G145+D04b!G144</f>
        <v>24</v>
      </c>
      <c r="H145" s="333">
        <f>+D04a!H145+D04b!H144</f>
        <v>35</v>
      </c>
      <c r="I145" s="333">
        <f>+D04a!I145+D04b!I144</f>
        <v>32</v>
      </c>
      <c r="J145" s="333">
        <f>+D04a!J145+D04b!J144</f>
        <v>37</v>
      </c>
      <c r="K145" s="333">
        <f>+D04a!K145+D04b!K144</f>
        <v>7</v>
      </c>
      <c r="L145" s="333">
        <f>+D04a!L145+D04b!L144</f>
        <v>1</v>
      </c>
      <c r="M145" s="333">
        <f>+D04a!M145+D04b!M144</f>
        <v>0</v>
      </c>
      <c r="N145" s="333">
        <f>+D04a!N145+D04b!N144</f>
        <v>0</v>
      </c>
      <c r="O145" s="333">
        <f>+D04a!O145+D04b!O144</f>
        <v>0</v>
      </c>
      <c r="P145" s="333">
        <f>+D04a!P145+D04b!P144</f>
        <v>0</v>
      </c>
      <c r="Q145" s="333">
        <f>+D04a!Q145+D04b!Q144</f>
        <v>0</v>
      </c>
      <c r="R145" s="333">
        <f>+D04a!R145+D04b!R144</f>
        <v>0</v>
      </c>
      <c r="S145" s="333">
        <f>+D04a!S145+D04b!S144</f>
        <v>2.1399999999999864</v>
      </c>
      <c r="T145" s="333">
        <f t="shared" si="20"/>
        <v>646.14</v>
      </c>
    </row>
    <row r="146" spans="1:20">
      <c r="A146" s="2130"/>
      <c r="B146" s="332" t="s">
        <v>1725</v>
      </c>
      <c r="C146" s="333">
        <f>+D04a!C146+D04b!C145</f>
        <v>0</v>
      </c>
      <c r="D146" s="333">
        <f>+D04a!D146+D04b!D145</f>
        <v>0</v>
      </c>
      <c r="E146" s="333">
        <f>+D04a!E146+D04b!E145</f>
        <v>0</v>
      </c>
      <c r="F146" s="333">
        <f>+D04a!F146+D04b!F145</f>
        <v>869</v>
      </c>
      <c r="G146" s="333">
        <f>+D04a!G146+D04b!G145</f>
        <v>5645</v>
      </c>
      <c r="H146" s="333">
        <f>+D04a!H146+D04b!H145</f>
        <v>14982</v>
      </c>
      <c r="I146" s="333">
        <f>+D04a!I146+D04b!I145</f>
        <v>23125</v>
      </c>
      <c r="J146" s="333">
        <f>+D04a!J146+D04b!J145</f>
        <v>21171</v>
      </c>
      <c r="K146" s="333">
        <f>+D04a!K146+D04b!K145</f>
        <v>8468</v>
      </c>
      <c r="L146" s="333">
        <f>+D04a!L146+D04b!L145</f>
        <v>326</v>
      </c>
      <c r="M146" s="333">
        <f>+D04a!M146+D04b!M145</f>
        <v>217</v>
      </c>
      <c r="N146" s="333">
        <f>+D04a!N146+D04b!N145</f>
        <v>0</v>
      </c>
      <c r="O146" s="333">
        <f>+D04a!O146+D04b!O145</f>
        <v>0</v>
      </c>
      <c r="P146" s="333">
        <f>+D04a!P146+D04b!P145</f>
        <v>0</v>
      </c>
      <c r="Q146" s="333">
        <f>+D04a!Q146+D04b!Q145</f>
        <v>0</v>
      </c>
      <c r="R146" s="333">
        <f>+D04a!R146+D04b!R145</f>
        <v>0</v>
      </c>
      <c r="S146" s="333">
        <f>+D04a!S146+D04b!S145</f>
        <v>108.33000000000175</v>
      </c>
      <c r="T146" s="333">
        <f t="shared" si="20"/>
        <v>74911.33</v>
      </c>
    </row>
    <row r="147" spans="1:20">
      <c r="A147" s="2130"/>
      <c r="B147" s="332" t="s">
        <v>1689</v>
      </c>
      <c r="C147" s="333">
        <f>+D04a!C147+D04b!C146</f>
        <v>1688273</v>
      </c>
      <c r="D147" s="333">
        <f>+D04a!D147+D04b!D146</f>
        <v>2585226</v>
      </c>
      <c r="E147" s="333">
        <f>+D04a!E147+D04b!E146</f>
        <v>752533</v>
      </c>
      <c r="F147" s="333">
        <f>+D04a!F147+D04b!F146</f>
        <v>2451446</v>
      </c>
      <c r="G147" s="333">
        <f>+D04a!G147+D04b!G146</f>
        <v>9883032</v>
      </c>
      <c r="H147" s="333">
        <f>+D04a!H147+D04b!H146</f>
        <v>15011788</v>
      </c>
      <c r="I147" s="333">
        <f>+D04a!I147+D04b!I146</f>
        <v>13996887</v>
      </c>
      <c r="J147" s="333">
        <f>+D04a!J147+D04b!J146</f>
        <v>9482270</v>
      </c>
      <c r="K147" s="333">
        <f>+D04a!K147+D04b!K146</f>
        <v>3701594</v>
      </c>
      <c r="L147" s="333">
        <f>+D04a!L147+D04b!L146</f>
        <v>1365693</v>
      </c>
      <c r="M147" s="333">
        <f>+D04a!M147+D04b!M146</f>
        <v>1369672</v>
      </c>
      <c r="N147" s="333">
        <f>+D04a!N147+D04b!N146</f>
        <v>1456098</v>
      </c>
      <c r="O147" s="333">
        <f>+D04a!O147+D04b!O146</f>
        <v>1795127</v>
      </c>
      <c r="P147" s="333">
        <f>+D04a!P147+D04b!P146</f>
        <v>2097409</v>
      </c>
      <c r="Q147" s="333">
        <f>+D04a!Q147+D04b!Q146</f>
        <v>2029097</v>
      </c>
      <c r="R147" s="333">
        <f>+D04a!R147+D04b!R146</f>
        <v>2080837</v>
      </c>
      <c r="S147" s="333">
        <f>+D04a!S147+D04b!S146</f>
        <v>2931534.6200000029</v>
      </c>
      <c r="T147" s="333">
        <f t="shared" si="20"/>
        <v>74678516.620000005</v>
      </c>
    </row>
    <row r="148" spans="1:20">
      <c r="A148" s="2130"/>
      <c r="B148" s="332" t="s">
        <v>1690</v>
      </c>
      <c r="C148" s="333">
        <f>+D04a!C148+D04b!C147</f>
        <v>18141</v>
      </c>
      <c r="D148" s="333">
        <f>+D04a!D148+D04b!D147</f>
        <v>18593</v>
      </c>
      <c r="E148" s="333">
        <f>+D04a!E148+D04b!E147</f>
        <v>28115</v>
      </c>
      <c r="F148" s="333">
        <f>+D04a!F148+D04b!F147</f>
        <v>76129</v>
      </c>
      <c r="G148" s="333">
        <f>+D04a!G148+D04b!G147</f>
        <v>150192</v>
      </c>
      <c r="H148" s="333">
        <f>+D04a!H148+D04b!H147</f>
        <v>173434</v>
      </c>
      <c r="I148" s="333">
        <f>+D04a!I148+D04b!I147</f>
        <v>232804</v>
      </c>
      <c r="J148" s="333">
        <f>+D04a!J148+D04b!J147</f>
        <v>211273</v>
      </c>
      <c r="K148" s="333">
        <f>+D04a!K148+D04b!K147</f>
        <v>166379</v>
      </c>
      <c r="L148" s="333">
        <f>+D04a!L148+D04b!L147</f>
        <v>314348</v>
      </c>
      <c r="M148" s="333">
        <f>+D04a!M148+D04b!M147</f>
        <v>394961</v>
      </c>
      <c r="N148" s="333">
        <f>+D04a!N148+D04b!N147</f>
        <v>584738</v>
      </c>
      <c r="O148" s="333">
        <f>+D04a!O148+D04b!O147</f>
        <v>735008</v>
      </c>
      <c r="P148" s="333">
        <f>+D04a!P148+D04b!P147</f>
        <v>766054</v>
      </c>
      <c r="Q148" s="333">
        <f>+D04a!Q148+D04b!Q147</f>
        <v>985337</v>
      </c>
      <c r="R148" s="333">
        <f>+D04a!R148+D04b!R147</f>
        <v>1065233</v>
      </c>
      <c r="S148" s="333">
        <f>+D04a!S148+D04b!S147</f>
        <v>2458059.1799999997</v>
      </c>
      <c r="T148" s="333">
        <f t="shared" si="20"/>
        <v>8378798.1799999997</v>
      </c>
    </row>
    <row r="149" spans="1:20">
      <c r="A149" s="2130"/>
      <c r="B149" s="332" t="s">
        <v>1691</v>
      </c>
      <c r="C149" s="333">
        <f>+D04a!C149+D04b!C148</f>
        <v>28663</v>
      </c>
      <c r="D149" s="333">
        <f>+D04a!D149+D04b!D148</f>
        <v>6789</v>
      </c>
      <c r="E149" s="333">
        <f>+D04a!E149+D04b!E148</f>
        <v>3612</v>
      </c>
      <c r="F149" s="333">
        <f>+D04a!F149+D04b!F148</f>
        <v>8069</v>
      </c>
      <c r="G149" s="333">
        <f>+D04a!G149+D04b!G148</f>
        <v>11476</v>
      </c>
      <c r="H149" s="333">
        <f>+D04a!H149+D04b!H148</f>
        <v>12548</v>
      </c>
      <c r="I149" s="333">
        <f>+D04a!I149+D04b!I148</f>
        <v>14638</v>
      </c>
      <c r="J149" s="333">
        <f>+D04a!J149+D04b!J148</f>
        <v>16774</v>
      </c>
      <c r="K149" s="333">
        <f>+D04a!K149+D04b!K148</f>
        <v>14700</v>
      </c>
      <c r="L149" s="333">
        <f>+D04a!L149+D04b!L148</f>
        <v>20682</v>
      </c>
      <c r="M149" s="333">
        <f>+D04a!M149+D04b!M148</f>
        <v>24565</v>
      </c>
      <c r="N149" s="333">
        <f>+D04a!N149+D04b!N148</f>
        <v>30971</v>
      </c>
      <c r="O149" s="333">
        <f>+D04a!O149+D04b!O148</f>
        <v>43989</v>
      </c>
      <c r="P149" s="333">
        <f>+D04a!P149+D04b!P148</f>
        <v>60325</v>
      </c>
      <c r="Q149" s="333">
        <f>+D04a!Q149+D04b!Q148</f>
        <v>57617</v>
      </c>
      <c r="R149" s="333">
        <f>+D04a!R149+D04b!R148</f>
        <v>69797</v>
      </c>
      <c r="S149" s="333">
        <f>+D04a!S149+D04b!S148</f>
        <v>172728.81000000003</v>
      </c>
      <c r="T149" s="333">
        <f t="shared" si="20"/>
        <v>597943.81000000006</v>
      </c>
    </row>
    <row r="150" spans="1:20" ht="4.5" customHeight="1">
      <c r="A150" s="1564"/>
      <c r="B150" s="337"/>
      <c r="C150" s="18"/>
      <c r="D150" s="18"/>
      <c r="E150" s="18"/>
      <c r="F150" s="18"/>
      <c r="G150" s="18"/>
      <c r="H150" s="18"/>
      <c r="I150" s="18"/>
      <c r="J150" s="18"/>
      <c r="K150" s="18"/>
      <c r="L150" s="18"/>
      <c r="M150" s="18"/>
      <c r="N150" s="18"/>
      <c r="O150" s="18"/>
      <c r="P150" s="18"/>
      <c r="Q150" s="18"/>
      <c r="R150" s="18"/>
      <c r="S150" s="18"/>
      <c r="T150" s="18"/>
    </row>
    <row r="151" spans="1:20">
      <c r="A151" s="1307"/>
      <c r="B151" s="338" t="s">
        <v>547</v>
      </c>
      <c r="C151" s="339">
        <f t="shared" ref="C151:T151" si="21">+C141+C133+C116+C96+C91+C86</f>
        <v>26068612</v>
      </c>
      <c r="D151" s="339">
        <f t="shared" si="21"/>
        <v>16129114</v>
      </c>
      <c r="E151" s="339">
        <f t="shared" si="21"/>
        <v>10777700</v>
      </c>
      <c r="F151" s="339">
        <f t="shared" si="21"/>
        <v>15268506</v>
      </c>
      <c r="G151" s="339">
        <f t="shared" si="21"/>
        <v>28953366</v>
      </c>
      <c r="H151" s="339">
        <f t="shared" si="21"/>
        <v>37836313</v>
      </c>
      <c r="I151" s="339">
        <f t="shared" si="21"/>
        <v>36237904</v>
      </c>
      <c r="J151" s="339">
        <f t="shared" si="21"/>
        <v>30789275</v>
      </c>
      <c r="K151" s="339">
        <f t="shared" si="21"/>
        <v>23036322</v>
      </c>
      <c r="L151" s="339">
        <f t="shared" si="21"/>
        <v>23071704</v>
      </c>
      <c r="M151" s="339">
        <f t="shared" si="21"/>
        <v>22964876</v>
      </c>
      <c r="N151" s="339">
        <f t="shared" si="21"/>
        <v>21769356</v>
      </c>
      <c r="O151" s="339">
        <f t="shared" si="21"/>
        <v>22921728</v>
      </c>
      <c r="P151" s="339">
        <f t="shared" si="21"/>
        <v>22713533</v>
      </c>
      <c r="Q151" s="339">
        <f t="shared" si="21"/>
        <v>19530420</v>
      </c>
      <c r="R151" s="339">
        <f t="shared" si="21"/>
        <v>17377645</v>
      </c>
      <c r="S151" s="339">
        <f t="shared" si="21"/>
        <v>25922468.640000004</v>
      </c>
      <c r="T151" s="339">
        <f t="shared" si="21"/>
        <v>401564880.63999999</v>
      </c>
    </row>
    <row r="152" spans="1:20" ht="6.75" customHeight="1">
      <c r="A152" s="1188"/>
      <c r="B152" s="1188"/>
      <c r="C152" s="1188"/>
      <c r="D152" s="1188"/>
      <c r="E152" s="1188"/>
      <c r="F152" s="1188"/>
      <c r="G152" s="1188"/>
      <c r="H152" s="1188"/>
      <c r="I152" s="1188"/>
      <c r="J152" s="1188"/>
      <c r="K152" s="1188"/>
      <c r="L152" s="1188"/>
      <c r="M152" s="1188"/>
      <c r="N152" s="1188"/>
      <c r="O152" s="1188"/>
      <c r="P152" s="1188"/>
      <c r="Q152" s="1188"/>
      <c r="R152" s="1188"/>
      <c r="S152" s="1188"/>
      <c r="T152" s="1188"/>
    </row>
    <row r="153" spans="1:20">
      <c r="A153" s="105" t="s">
        <v>880</v>
      </c>
      <c r="B153" s="1188"/>
      <c r="C153" s="1188"/>
      <c r="D153" s="1188"/>
      <c r="E153" s="1188"/>
      <c r="F153" s="1188"/>
      <c r="G153" s="1188"/>
      <c r="H153" s="1188"/>
      <c r="I153" s="1188"/>
      <c r="J153" s="1188"/>
      <c r="K153" s="1188"/>
      <c r="L153" s="1188"/>
      <c r="M153" s="1188"/>
      <c r="N153" s="1188"/>
      <c r="O153" s="1188"/>
      <c r="P153" s="1188"/>
      <c r="Q153" s="1188"/>
      <c r="R153" s="1188"/>
      <c r="S153" s="1188"/>
      <c r="T153" s="1188"/>
    </row>
    <row r="154" spans="1:20">
      <c r="A154" s="248" t="s">
        <v>2439</v>
      </c>
      <c r="B154" s="1188"/>
      <c r="C154" s="1188"/>
      <c r="D154" s="1188"/>
      <c r="E154" s="1188"/>
      <c r="F154" s="1188"/>
      <c r="G154" s="1188"/>
      <c r="H154" s="1188"/>
      <c r="I154" s="1188"/>
      <c r="J154" s="1188"/>
      <c r="K154" s="1188"/>
      <c r="L154" s="1188"/>
      <c r="M154" s="1188"/>
      <c r="N154" s="1188"/>
      <c r="O154" s="1188"/>
      <c r="P154" s="1188"/>
      <c r="Q154" s="1188"/>
      <c r="R154" s="1188"/>
      <c r="S154" s="1188"/>
      <c r="T154" s="1188"/>
    </row>
    <row r="155" spans="1:20">
      <c r="A155" s="1188"/>
      <c r="B155" s="1188"/>
      <c r="C155" s="1188"/>
      <c r="D155" s="1188"/>
      <c r="E155" s="1188"/>
      <c r="F155" s="1188"/>
      <c r="G155" s="1188"/>
      <c r="H155" s="1188"/>
      <c r="I155" s="1188"/>
      <c r="J155" s="1188"/>
      <c r="K155" s="1188"/>
      <c r="L155" s="1188"/>
      <c r="M155" s="1188"/>
      <c r="N155" s="1188"/>
      <c r="O155" s="1188"/>
      <c r="P155" s="1188"/>
      <c r="Q155" s="1188"/>
      <c r="R155" s="1188"/>
      <c r="S155" s="1188"/>
      <c r="T155" s="1188"/>
    </row>
    <row r="156" spans="1:20">
      <c r="A156" s="1188"/>
      <c r="B156" s="1188"/>
      <c r="C156" s="1188"/>
      <c r="D156" s="1188"/>
      <c r="E156" s="1188"/>
      <c r="F156" s="1188"/>
      <c r="G156" s="1188"/>
      <c r="H156" s="1188"/>
      <c r="I156" s="1188"/>
      <c r="J156" s="1188"/>
      <c r="K156" s="1188"/>
      <c r="L156" s="1188"/>
      <c r="M156" s="1188"/>
      <c r="N156" s="1188"/>
      <c r="O156" s="1188"/>
      <c r="P156" s="1188"/>
      <c r="Q156" s="1188"/>
      <c r="R156" s="1188"/>
      <c r="S156" s="1188"/>
      <c r="T156" s="1188"/>
    </row>
    <row r="157" spans="1:20">
      <c r="A157" s="1188"/>
      <c r="B157" s="1188"/>
      <c r="C157" s="1188"/>
      <c r="D157" s="1188"/>
      <c r="E157" s="1188"/>
      <c r="F157" s="1188"/>
      <c r="G157" s="1188"/>
      <c r="H157" s="1188"/>
      <c r="I157" s="1188"/>
      <c r="J157" s="1188"/>
      <c r="K157" s="1188"/>
      <c r="L157" s="1188"/>
      <c r="M157" s="1188"/>
      <c r="N157" s="1188"/>
      <c r="O157" s="1188"/>
      <c r="P157" s="1188"/>
      <c r="Q157" s="1188"/>
      <c r="R157" s="1188"/>
      <c r="S157" s="1188"/>
      <c r="T157" s="1188"/>
    </row>
    <row r="158" spans="1:20">
      <c r="A158" s="1188"/>
      <c r="B158" s="1188"/>
      <c r="C158" s="1188"/>
      <c r="D158" s="1188"/>
      <c r="E158" s="1188"/>
      <c r="F158" s="1188"/>
      <c r="G158" s="1188"/>
      <c r="H158" s="1188"/>
      <c r="I158" s="1188"/>
      <c r="J158" s="1188"/>
      <c r="K158" s="1188"/>
      <c r="L158" s="1188"/>
      <c r="M158" s="1188"/>
      <c r="N158" s="1188"/>
      <c r="O158" s="1188"/>
      <c r="P158" s="1188"/>
      <c r="Q158" s="1188"/>
      <c r="R158" s="1188"/>
      <c r="S158" s="1188"/>
      <c r="T158" s="1188"/>
    </row>
    <row r="159" spans="1:20">
      <c r="A159" s="1188"/>
      <c r="B159" s="1188"/>
      <c r="C159" s="1188"/>
      <c r="D159" s="1188"/>
      <c r="E159" s="1188"/>
      <c r="F159" s="1188"/>
      <c r="G159" s="1188"/>
      <c r="H159" s="1188"/>
      <c r="I159" s="1188"/>
      <c r="J159" s="1188"/>
      <c r="K159" s="1188"/>
      <c r="L159" s="1188"/>
      <c r="M159" s="1188"/>
      <c r="N159" s="1188"/>
      <c r="O159" s="1188"/>
      <c r="P159" s="1188"/>
      <c r="Q159" s="1188"/>
      <c r="R159" s="1188"/>
      <c r="S159" s="1188"/>
      <c r="T159" s="1188"/>
    </row>
    <row r="160" spans="1:20">
      <c r="A160" s="1188"/>
      <c r="B160" s="1188"/>
      <c r="C160" s="1188"/>
      <c r="D160" s="1188"/>
      <c r="E160" s="1188"/>
      <c r="F160" s="1188"/>
      <c r="G160" s="1188"/>
      <c r="H160" s="1188"/>
      <c r="I160" s="1188"/>
      <c r="J160" s="1188"/>
      <c r="K160" s="1188"/>
      <c r="L160" s="1188"/>
      <c r="M160" s="1188"/>
      <c r="N160" s="1188"/>
      <c r="O160" s="1188"/>
      <c r="P160" s="1188"/>
      <c r="Q160" s="1188"/>
      <c r="R160" s="1188"/>
      <c r="S160" s="1188"/>
      <c r="T160" s="1188"/>
    </row>
    <row r="161" s="1188" customFormat="1"/>
    <row r="162" s="1188" customFormat="1"/>
    <row r="163" s="1188" customFormat="1"/>
    <row r="164" s="1188" customFormat="1"/>
    <row r="165" s="1188" customFormat="1"/>
    <row r="166" s="1188" customFormat="1"/>
    <row r="167" s="1188" customFormat="1"/>
    <row r="168" s="1188" customFormat="1"/>
    <row r="169" s="1188" customFormat="1"/>
    <row r="170" s="1188" customFormat="1"/>
    <row r="171" s="1188" customFormat="1"/>
    <row r="172" s="1188" customFormat="1"/>
    <row r="173" s="1188" customFormat="1"/>
    <row r="174" s="1188" customFormat="1"/>
    <row r="175" s="1188" customFormat="1"/>
    <row r="176" s="1188" customFormat="1"/>
    <row r="177" s="1188" customFormat="1"/>
    <row r="178" s="1188" customFormat="1"/>
    <row r="179" s="1188" customFormat="1"/>
    <row r="180" s="1188" customFormat="1"/>
    <row r="181" s="1188" customFormat="1"/>
    <row r="182" s="1188" customFormat="1"/>
    <row r="183" s="1188" customFormat="1"/>
    <row r="184" s="1188" customFormat="1"/>
    <row r="185" s="1188" customFormat="1"/>
    <row r="186" s="1188" customFormat="1"/>
    <row r="187" s="1188" customFormat="1"/>
    <row r="188" s="1188" customFormat="1"/>
    <row r="189" s="1188" customFormat="1"/>
    <row r="190" s="1188" customFormat="1"/>
    <row r="191" s="1188" customFormat="1"/>
    <row r="192" s="1188" customFormat="1"/>
    <row r="193" s="1188" customFormat="1"/>
    <row r="194" s="1188" customFormat="1"/>
    <row r="195" s="1188" customFormat="1"/>
    <row r="196" s="1188" customFormat="1"/>
    <row r="197" s="1188" customFormat="1"/>
    <row r="198" s="1188" customFormat="1"/>
    <row r="199" s="1188" customFormat="1"/>
    <row r="200" s="1188" customFormat="1"/>
    <row r="201" s="1188" customFormat="1"/>
    <row r="202" s="1188" customFormat="1"/>
    <row r="203" s="1188" customFormat="1"/>
    <row r="204" s="1188" customFormat="1"/>
    <row r="205" s="1188" customFormat="1"/>
    <row r="206" s="1188" customFormat="1"/>
    <row r="207" s="1188" customFormat="1"/>
    <row r="208" s="1188" customFormat="1"/>
    <row r="209" s="1188" customFormat="1"/>
    <row r="210" s="1188" customFormat="1"/>
    <row r="211" s="1188" customFormat="1"/>
    <row r="212" s="1188" customFormat="1"/>
    <row r="213" s="1188" customFormat="1"/>
    <row r="214" s="1188" customFormat="1"/>
    <row r="215" s="1188" customFormat="1"/>
    <row r="216" s="1188" customFormat="1"/>
    <row r="217" s="1188" customFormat="1"/>
    <row r="218" s="1188" customFormat="1"/>
    <row r="219" s="1188" customFormat="1"/>
    <row r="220" s="1188" customFormat="1"/>
    <row r="221" s="1188" customFormat="1"/>
    <row r="222" s="1188" customFormat="1"/>
    <row r="223" s="1188" customFormat="1"/>
    <row r="224" s="1188" customFormat="1"/>
    <row r="225" s="1188" customFormat="1"/>
    <row r="226" s="1188" customFormat="1"/>
    <row r="227" s="1188" customFormat="1"/>
    <row r="228" s="1188" customFormat="1"/>
    <row r="229" s="1188" customFormat="1"/>
    <row r="230" s="1188" customFormat="1"/>
    <row r="231" s="1188" customFormat="1"/>
    <row r="232" s="1188" customFormat="1"/>
    <row r="233" s="1188" customFormat="1"/>
    <row r="234" s="1188" customFormat="1"/>
    <row r="235" s="1188" customFormat="1"/>
    <row r="236" s="1188" customFormat="1"/>
    <row r="237" s="1188" customFormat="1"/>
    <row r="238" s="1188" customFormat="1"/>
    <row r="239" s="1188" customFormat="1"/>
    <row r="240" s="1188" customFormat="1"/>
  </sheetData>
  <mergeCells count="19">
    <mergeCell ref="A1:T1"/>
    <mergeCell ref="A2:T2"/>
    <mergeCell ref="A3:T3"/>
    <mergeCell ref="A4:T4"/>
    <mergeCell ref="A78:T78"/>
    <mergeCell ref="A80:T80"/>
    <mergeCell ref="A6:A7"/>
    <mergeCell ref="B6:B7"/>
    <mergeCell ref="C6:S6"/>
    <mergeCell ref="T6:T7"/>
    <mergeCell ref="A8:A72"/>
    <mergeCell ref="A79:T79"/>
    <mergeCell ref="A81:T81"/>
    <mergeCell ref="A86:A149"/>
    <mergeCell ref="A82:T82"/>
    <mergeCell ref="A84:A85"/>
    <mergeCell ref="B84:B85"/>
    <mergeCell ref="C84:S84"/>
    <mergeCell ref="T84:T85"/>
  </mergeCells>
  <phoneticPr fontId="74" type="noConversion"/>
  <hyperlinks>
    <hyperlink ref="A1:T1" location="'Sección D-MLE'!B4" display="Tabla D04c1"/>
  </hyperlinks>
  <pageMargins left="0.2" right="7.874015748031496E-2" top="0.22" bottom="0.08" header="0.2" footer="0.08"/>
  <pageSetup paperSize="144" scale="58" orientation="landscape" r:id="rId1"/>
</worksheet>
</file>

<file path=xl/worksheets/sheet34.xml><?xml version="1.0" encoding="utf-8"?>
<worksheet xmlns="http://schemas.openxmlformats.org/spreadsheetml/2006/main" xmlns:r="http://schemas.openxmlformats.org/officeDocument/2006/relationships">
  <sheetPr>
    <tabColor rgb="FF008080"/>
  </sheetPr>
  <dimension ref="A1:T153"/>
  <sheetViews>
    <sheetView zoomScale="85" zoomScaleNormal="85" workbookViewId="0">
      <selection activeCell="A154" sqref="A154"/>
    </sheetView>
  </sheetViews>
  <sheetFormatPr baseColWidth="10" defaultColWidth="11.42578125" defaultRowHeight="14.25"/>
  <cols>
    <col min="1" max="1" width="4.85546875" style="1188" customWidth="1"/>
    <col min="2" max="2" width="43.85546875" style="1188" customWidth="1"/>
    <col min="3" max="3" width="10.140625" style="1188" bestFit="1" customWidth="1"/>
    <col min="4" max="5" width="9.140625" style="1188" bestFit="1" customWidth="1"/>
    <col min="6" max="6" width="10.5703125" style="1188" customWidth="1"/>
    <col min="7" max="7" width="10.42578125" style="1188" customWidth="1"/>
    <col min="8" max="9" width="10.140625" style="1188" bestFit="1" customWidth="1"/>
    <col min="10" max="10" width="11" style="1188" customWidth="1"/>
    <col min="11" max="11" width="10.140625" style="1188" bestFit="1" customWidth="1"/>
    <col min="12" max="12" width="10.28515625" style="1188" customWidth="1"/>
    <col min="13" max="19" width="10.140625" style="1188" bestFit="1" customWidth="1"/>
    <col min="20" max="20" width="11" style="1188" customWidth="1"/>
    <col min="21" max="16384" width="11.42578125" style="1188"/>
  </cols>
  <sheetData>
    <row r="1" spans="1:20">
      <c r="A1" s="2036" t="s">
        <v>2307</v>
      </c>
      <c r="B1" s="2036"/>
      <c r="C1" s="2036"/>
      <c r="D1" s="2036"/>
      <c r="E1" s="2036"/>
      <c r="F1" s="2036"/>
      <c r="G1" s="2036"/>
      <c r="H1" s="2036"/>
      <c r="I1" s="2036"/>
      <c r="J1" s="2036"/>
      <c r="K1" s="2036"/>
      <c r="L1" s="2036"/>
      <c r="M1" s="2036"/>
      <c r="N1" s="2036"/>
      <c r="O1" s="2036"/>
      <c r="P1" s="2036"/>
      <c r="Q1" s="2036"/>
      <c r="R1" s="2036"/>
      <c r="S1" s="2036"/>
      <c r="T1" s="2036"/>
    </row>
    <row r="2" spans="1:20">
      <c r="A2" s="2100" t="s">
        <v>2600</v>
      </c>
      <c r="B2" s="2100"/>
      <c r="C2" s="2100"/>
      <c r="D2" s="2100"/>
      <c r="E2" s="2100"/>
      <c r="F2" s="2100"/>
      <c r="G2" s="2100"/>
      <c r="H2" s="2100"/>
      <c r="I2" s="2100"/>
      <c r="J2" s="2100"/>
      <c r="K2" s="2100"/>
      <c r="L2" s="2100"/>
      <c r="M2" s="2100"/>
      <c r="N2" s="2100"/>
      <c r="O2" s="2100"/>
      <c r="P2" s="2100"/>
      <c r="Q2" s="2100"/>
      <c r="R2" s="2100"/>
      <c r="S2" s="2100"/>
      <c r="T2" s="2100"/>
    </row>
    <row r="3" spans="1:20">
      <c r="A3" s="2100" t="s">
        <v>1716</v>
      </c>
      <c r="B3" s="2100"/>
      <c r="C3" s="2100"/>
      <c r="D3" s="2100"/>
      <c r="E3" s="2100"/>
      <c r="F3" s="2100"/>
      <c r="G3" s="2100"/>
      <c r="H3" s="2100"/>
      <c r="I3" s="2100"/>
      <c r="J3" s="2100"/>
      <c r="K3" s="2100"/>
      <c r="L3" s="2100"/>
      <c r="M3" s="2100"/>
      <c r="N3" s="2100"/>
      <c r="O3" s="2100"/>
      <c r="P3" s="2100"/>
      <c r="Q3" s="2100"/>
      <c r="R3" s="2100"/>
      <c r="S3" s="2100"/>
      <c r="T3" s="2100"/>
    </row>
    <row r="4" spans="1:20">
      <c r="A4" s="2100" t="s">
        <v>1717</v>
      </c>
      <c r="B4" s="2100"/>
      <c r="C4" s="2100"/>
      <c r="D4" s="2100"/>
      <c r="E4" s="2100"/>
      <c r="F4" s="2100"/>
      <c r="G4" s="2100"/>
      <c r="H4" s="2100"/>
      <c r="I4" s="2100"/>
      <c r="J4" s="2100"/>
      <c r="K4" s="2100"/>
      <c r="L4" s="2100"/>
      <c r="M4" s="2100"/>
      <c r="N4" s="2100"/>
      <c r="O4" s="2100"/>
      <c r="P4" s="2100"/>
      <c r="Q4" s="2100"/>
      <c r="R4" s="2100"/>
      <c r="S4" s="2100"/>
      <c r="T4" s="2100"/>
    </row>
    <row r="5" spans="1:20" ht="15" thickBot="1"/>
    <row r="6" spans="1:20">
      <c r="A6" s="2142" t="s">
        <v>1718</v>
      </c>
      <c r="B6" s="2142" t="s">
        <v>1719</v>
      </c>
      <c r="C6" s="2141" t="s">
        <v>1720</v>
      </c>
      <c r="D6" s="2141"/>
      <c r="E6" s="2141"/>
      <c r="F6" s="2141"/>
      <c r="G6" s="2141"/>
      <c r="H6" s="2141"/>
      <c r="I6" s="2141"/>
      <c r="J6" s="2141"/>
      <c r="K6" s="2141"/>
      <c r="L6" s="2141"/>
      <c r="M6" s="2141"/>
      <c r="N6" s="2141"/>
      <c r="O6" s="2141"/>
      <c r="P6" s="2141"/>
      <c r="Q6" s="2141"/>
      <c r="R6" s="2141"/>
      <c r="S6" s="2141"/>
      <c r="T6" s="2142" t="s">
        <v>569</v>
      </c>
    </row>
    <row r="7" spans="1:20">
      <c r="A7" s="2143"/>
      <c r="B7" s="2143"/>
      <c r="C7" s="1566" t="s">
        <v>1721</v>
      </c>
      <c r="D7" s="1566" t="s">
        <v>1722</v>
      </c>
      <c r="E7" s="1566" t="s">
        <v>1433</v>
      </c>
      <c r="F7" s="1566" t="s">
        <v>1434</v>
      </c>
      <c r="G7" s="1566" t="s">
        <v>820</v>
      </c>
      <c r="H7" s="1566" t="s">
        <v>821</v>
      </c>
      <c r="I7" s="1566" t="s">
        <v>822</v>
      </c>
      <c r="J7" s="1566" t="s">
        <v>823</v>
      </c>
      <c r="K7" s="1566" t="s">
        <v>824</v>
      </c>
      <c r="L7" s="1566" t="s">
        <v>825</v>
      </c>
      <c r="M7" s="1566" t="s">
        <v>826</v>
      </c>
      <c r="N7" s="1566" t="s">
        <v>827</v>
      </c>
      <c r="O7" s="1566" t="s">
        <v>828</v>
      </c>
      <c r="P7" s="1566" t="s">
        <v>829</v>
      </c>
      <c r="Q7" s="1566" t="s">
        <v>830</v>
      </c>
      <c r="R7" s="1566" t="s">
        <v>831</v>
      </c>
      <c r="S7" s="1566" t="s">
        <v>1723</v>
      </c>
      <c r="T7" s="2143"/>
    </row>
    <row r="8" spans="1:20" s="7" customFormat="1" ht="12.75">
      <c r="A8" s="2129" t="s">
        <v>548</v>
      </c>
      <c r="B8" s="331" t="s">
        <v>1636</v>
      </c>
      <c r="C8" s="335">
        <f t="shared" ref="C8:T8" si="0">SUM(C9:C11)</f>
        <v>912426</v>
      </c>
      <c r="D8" s="335">
        <f t="shared" si="0"/>
        <v>350434</v>
      </c>
      <c r="E8" s="335">
        <f t="shared" si="0"/>
        <v>240879</v>
      </c>
      <c r="F8" s="335">
        <f t="shared" si="0"/>
        <v>365818</v>
      </c>
      <c r="G8" s="335">
        <f t="shared" si="0"/>
        <v>702821</v>
      </c>
      <c r="H8" s="335">
        <f t="shared" si="0"/>
        <v>828571</v>
      </c>
      <c r="I8" s="335">
        <f t="shared" si="0"/>
        <v>741580</v>
      </c>
      <c r="J8" s="335">
        <f t="shared" si="0"/>
        <v>633918</v>
      </c>
      <c r="K8" s="335">
        <f t="shared" si="0"/>
        <v>516783</v>
      </c>
      <c r="L8" s="335">
        <f t="shared" si="0"/>
        <v>539258</v>
      </c>
      <c r="M8" s="335">
        <f t="shared" si="0"/>
        <v>503531</v>
      </c>
      <c r="N8" s="335">
        <f t="shared" si="0"/>
        <v>439212</v>
      </c>
      <c r="O8" s="335">
        <f t="shared" si="0"/>
        <v>431802</v>
      </c>
      <c r="P8" s="335">
        <f t="shared" si="0"/>
        <v>399271</v>
      </c>
      <c r="Q8" s="335">
        <f t="shared" si="0"/>
        <v>326593</v>
      </c>
      <c r="R8" s="335">
        <f t="shared" si="0"/>
        <v>283814</v>
      </c>
      <c r="S8" s="335">
        <f t="shared" si="0"/>
        <v>407522</v>
      </c>
      <c r="T8" s="335">
        <f t="shared" si="0"/>
        <v>8624233</v>
      </c>
    </row>
    <row r="9" spans="1:20" s="7" customFormat="1" ht="12.75">
      <c r="A9" s="2136"/>
      <c r="B9" s="332" t="s">
        <v>1637</v>
      </c>
      <c r="C9" s="381">
        <v>907386</v>
      </c>
      <c r="D9" s="381">
        <v>349160</v>
      </c>
      <c r="E9" s="381">
        <v>240182</v>
      </c>
      <c r="F9" s="381">
        <v>364405</v>
      </c>
      <c r="G9" s="381">
        <v>700128</v>
      </c>
      <c r="H9" s="381">
        <v>824918</v>
      </c>
      <c r="I9" s="333">
        <v>737826</v>
      </c>
      <c r="J9" s="333">
        <v>630061</v>
      </c>
      <c r="K9" s="333">
        <v>513645</v>
      </c>
      <c r="L9" s="333">
        <v>535942</v>
      </c>
      <c r="M9" s="333">
        <v>499636</v>
      </c>
      <c r="N9" s="333">
        <v>435077</v>
      </c>
      <c r="O9" s="333">
        <v>426272</v>
      </c>
      <c r="P9" s="333">
        <v>392117</v>
      </c>
      <c r="Q9" s="333">
        <v>319266</v>
      </c>
      <c r="R9" s="333">
        <v>273508</v>
      </c>
      <c r="S9" s="333">
        <v>369831</v>
      </c>
      <c r="T9" s="333">
        <f>SUM(C9:S9)</f>
        <v>8519360</v>
      </c>
    </row>
    <row r="10" spans="1:20" s="7" customFormat="1" ht="12.75">
      <c r="A10" s="2136"/>
      <c r="B10" s="332" t="s">
        <v>1638</v>
      </c>
      <c r="C10" s="381">
        <v>255</v>
      </c>
      <c r="D10" s="381">
        <v>229</v>
      </c>
      <c r="E10" s="381">
        <v>214</v>
      </c>
      <c r="F10" s="381">
        <v>261</v>
      </c>
      <c r="G10" s="381">
        <v>313</v>
      </c>
      <c r="H10" s="381">
        <v>418</v>
      </c>
      <c r="I10" s="333">
        <v>467</v>
      </c>
      <c r="J10" s="333">
        <v>568</v>
      </c>
      <c r="K10" s="333">
        <v>589</v>
      </c>
      <c r="L10" s="333">
        <v>732</v>
      </c>
      <c r="M10" s="333">
        <v>950</v>
      </c>
      <c r="N10" s="333">
        <v>973</v>
      </c>
      <c r="O10" s="333">
        <v>916</v>
      </c>
      <c r="P10" s="333">
        <v>1055</v>
      </c>
      <c r="Q10" s="333">
        <v>1155</v>
      </c>
      <c r="R10" s="333">
        <v>1821</v>
      </c>
      <c r="S10" s="333">
        <v>10707</v>
      </c>
      <c r="T10" s="333">
        <f>SUM(C10:S10)</f>
        <v>21623</v>
      </c>
    </row>
    <row r="11" spans="1:20" s="7" customFormat="1" ht="12.75">
      <c r="A11" s="2136"/>
      <c r="B11" s="332" t="s">
        <v>1639</v>
      </c>
      <c r="C11" s="381">
        <v>4785</v>
      </c>
      <c r="D11" s="381">
        <v>1045</v>
      </c>
      <c r="E11" s="381">
        <v>483</v>
      </c>
      <c r="F11" s="381">
        <v>1152</v>
      </c>
      <c r="G11" s="381">
        <v>2380</v>
      </c>
      <c r="H11" s="381">
        <v>3235</v>
      </c>
      <c r="I11" s="333">
        <v>3287</v>
      </c>
      <c r="J11" s="333">
        <v>3289</v>
      </c>
      <c r="K11" s="333">
        <v>2549</v>
      </c>
      <c r="L11" s="333">
        <v>2584</v>
      </c>
      <c r="M11" s="333">
        <v>2945</v>
      </c>
      <c r="N11" s="333">
        <v>3162</v>
      </c>
      <c r="O11" s="333">
        <v>4614</v>
      </c>
      <c r="P11" s="333">
        <v>6099</v>
      </c>
      <c r="Q11" s="333">
        <v>6172</v>
      </c>
      <c r="R11" s="333">
        <v>8485</v>
      </c>
      <c r="S11" s="333">
        <v>26984</v>
      </c>
      <c r="T11" s="333">
        <f>SUM(C11:S11)</f>
        <v>83250</v>
      </c>
    </row>
    <row r="12" spans="1:20" s="7" customFormat="1" ht="6.75" customHeight="1">
      <c r="A12" s="2136"/>
      <c r="B12" s="332"/>
      <c r="C12" s="16"/>
      <c r="D12" s="334"/>
      <c r="E12" s="334"/>
      <c r="F12" s="16"/>
      <c r="G12" s="16"/>
      <c r="H12" s="16"/>
      <c r="I12" s="16"/>
      <c r="J12" s="16"/>
      <c r="K12" s="16"/>
      <c r="L12" s="16"/>
      <c r="M12" s="16"/>
      <c r="N12" s="16"/>
      <c r="O12" s="16"/>
      <c r="P12" s="16"/>
      <c r="Q12" s="16"/>
      <c r="R12" s="16"/>
      <c r="S12" s="16"/>
      <c r="T12" s="16"/>
    </row>
    <row r="13" spans="1:20" s="7" customFormat="1" ht="12.75">
      <c r="A13" s="2136"/>
      <c r="B13" s="331" t="s">
        <v>1640</v>
      </c>
      <c r="C13" s="382">
        <f t="shared" ref="C13:T13" si="1">SUM(C14:C16)</f>
        <v>383034</v>
      </c>
      <c r="D13" s="382">
        <f>SUM(D14:D16)</f>
        <v>220606</v>
      </c>
      <c r="E13" s="382">
        <f t="shared" si="1"/>
        <v>212331</v>
      </c>
      <c r="F13" s="382">
        <f>SUM(F14:F16)</f>
        <v>472209</v>
      </c>
      <c r="G13" s="382">
        <f t="shared" si="1"/>
        <v>827058</v>
      </c>
      <c r="H13" s="382">
        <f>SUM(H14:H16)</f>
        <v>923584</v>
      </c>
      <c r="I13" s="335">
        <f t="shared" si="1"/>
        <v>967816</v>
      </c>
      <c r="J13" s="335">
        <f t="shared" si="1"/>
        <v>881378</v>
      </c>
      <c r="K13" s="335">
        <f t="shared" si="1"/>
        <v>773193</v>
      </c>
      <c r="L13" s="335">
        <f t="shared" si="1"/>
        <v>860506</v>
      </c>
      <c r="M13" s="335">
        <f t="shared" si="1"/>
        <v>837151</v>
      </c>
      <c r="N13" s="335">
        <f t="shared" si="1"/>
        <v>736434</v>
      </c>
      <c r="O13" s="335">
        <f t="shared" si="1"/>
        <v>784705</v>
      </c>
      <c r="P13" s="335">
        <f t="shared" si="1"/>
        <v>762113</v>
      </c>
      <c r="Q13" s="335">
        <f t="shared" si="1"/>
        <v>626369</v>
      </c>
      <c r="R13" s="335">
        <f t="shared" si="1"/>
        <v>571563</v>
      </c>
      <c r="S13" s="335">
        <f t="shared" si="1"/>
        <v>889255</v>
      </c>
      <c r="T13" s="335">
        <f t="shared" si="1"/>
        <v>11729305</v>
      </c>
    </row>
    <row r="14" spans="1:20" s="7" customFormat="1" ht="12.75">
      <c r="A14" s="2136"/>
      <c r="B14" s="332" t="s">
        <v>1641</v>
      </c>
      <c r="C14" s="381">
        <v>285479</v>
      </c>
      <c r="D14" s="381">
        <v>179493</v>
      </c>
      <c r="E14" s="381">
        <v>169240</v>
      </c>
      <c r="F14" s="381">
        <v>379955</v>
      </c>
      <c r="G14" s="381">
        <v>646458</v>
      </c>
      <c r="H14" s="381">
        <v>711390</v>
      </c>
      <c r="I14" s="333">
        <v>753413</v>
      </c>
      <c r="J14" s="333">
        <v>675795</v>
      </c>
      <c r="K14" s="333">
        <v>575521</v>
      </c>
      <c r="L14" s="333">
        <v>631289</v>
      </c>
      <c r="M14" s="333">
        <v>618215</v>
      </c>
      <c r="N14" s="333">
        <v>548549</v>
      </c>
      <c r="O14" s="333">
        <v>593496</v>
      </c>
      <c r="P14" s="333">
        <v>584420</v>
      </c>
      <c r="Q14" s="333">
        <v>491938</v>
      </c>
      <c r="R14" s="333">
        <v>465376</v>
      </c>
      <c r="S14" s="333">
        <v>759198</v>
      </c>
      <c r="T14" s="333">
        <f>SUM(C14:S14)</f>
        <v>9069225</v>
      </c>
    </row>
    <row r="15" spans="1:20" s="7" customFormat="1" ht="12.75">
      <c r="A15" s="2136"/>
      <c r="B15" s="332" t="s">
        <v>1642</v>
      </c>
      <c r="C15" s="381">
        <v>97065</v>
      </c>
      <c r="D15" s="381">
        <v>40467</v>
      </c>
      <c r="E15" s="381">
        <v>41901</v>
      </c>
      <c r="F15" s="381">
        <v>86638</v>
      </c>
      <c r="G15" s="381">
        <v>154441</v>
      </c>
      <c r="H15" s="381">
        <v>173183</v>
      </c>
      <c r="I15" s="333">
        <v>174395</v>
      </c>
      <c r="J15" s="333">
        <v>165817</v>
      </c>
      <c r="K15" s="333">
        <v>159303</v>
      </c>
      <c r="L15" s="333">
        <v>187616</v>
      </c>
      <c r="M15" s="333">
        <v>185130</v>
      </c>
      <c r="N15" s="333">
        <v>163469</v>
      </c>
      <c r="O15" s="333">
        <v>168839</v>
      </c>
      <c r="P15" s="333">
        <v>159386</v>
      </c>
      <c r="Q15" s="333">
        <v>122083</v>
      </c>
      <c r="R15" s="333">
        <v>97384</v>
      </c>
      <c r="S15" s="333">
        <v>120865</v>
      </c>
      <c r="T15" s="333">
        <f>SUM(C15:S15)</f>
        <v>2297982</v>
      </c>
    </row>
    <row r="16" spans="1:20" s="7" customFormat="1" ht="12.75">
      <c r="A16" s="2136"/>
      <c r="B16" s="332" t="s">
        <v>1643</v>
      </c>
      <c r="C16" s="381">
        <v>490</v>
      </c>
      <c r="D16" s="381">
        <v>646</v>
      </c>
      <c r="E16" s="381">
        <v>1190</v>
      </c>
      <c r="F16" s="381">
        <v>5616</v>
      </c>
      <c r="G16" s="381">
        <v>26159</v>
      </c>
      <c r="H16" s="381">
        <v>39011</v>
      </c>
      <c r="I16" s="333">
        <v>40008</v>
      </c>
      <c r="J16" s="333">
        <v>39766</v>
      </c>
      <c r="K16" s="333">
        <v>38369</v>
      </c>
      <c r="L16" s="333">
        <v>41601</v>
      </c>
      <c r="M16" s="333">
        <v>33806</v>
      </c>
      <c r="N16" s="333">
        <v>24416</v>
      </c>
      <c r="O16" s="333">
        <v>22370</v>
      </c>
      <c r="P16" s="333">
        <v>18307</v>
      </c>
      <c r="Q16" s="333">
        <v>12348</v>
      </c>
      <c r="R16" s="333">
        <v>8803</v>
      </c>
      <c r="S16" s="333">
        <v>9192</v>
      </c>
      <c r="T16" s="333">
        <f>SUM(C16:S16)</f>
        <v>362098</v>
      </c>
    </row>
    <row r="17" spans="1:20" s="7" customFormat="1" ht="6" customHeight="1">
      <c r="A17" s="2136"/>
      <c r="B17" s="332"/>
      <c r="C17" s="16"/>
      <c r="D17" s="16"/>
      <c r="E17" s="16"/>
      <c r="F17" s="16"/>
      <c r="G17" s="16"/>
      <c r="H17" s="16"/>
      <c r="I17" s="16"/>
      <c r="J17" s="16"/>
      <c r="K17" s="16"/>
      <c r="L17" s="16"/>
      <c r="M17" s="16"/>
      <c r="N17" s="16"/>
      <c r="O17" s="16"/>
      <c r="P17" s="16"/>
      <c r="Q17" s="16"/>
      <c r="R17" s="16"/>
      <c r="S17" s="16"/>
      <c r="T17" s="16"/>
    </row>
    <row r="18" spans="1:20" s="7" customFormat="1" ht="12.75">
      <c r="A18" s="2136"/>
      <c r="B18" s="331" t="s">
        <v>1644</v>
      </c>
      <c r="C18" s="335">
        <f t="shared" ref="C18:T18" si="2">SUM(C19:C36)</f>
        <v>186260</v>
      </c>
      <c r="D18" s="335">
        <f>SUM(D19:D36)</f>
        <v>83678</v>
      </c>
      <c r="E18" s="335">
        <f t="shared" si="2"/>
        <v>96519</v>
      </c>
      <c r="F18" s="335">
        <f>SUM(F19:F36)</f>
        <v>145556</v>
      </c>
      <c r="G18" s="335">
        <f t="shared" si="2"/>
        <v>199465</v>
      </c>
      <c r="H18" s="335">
        <f>SUM(H19:H36)</f>
        <v>238970</v>
      </c>
      <c r="I18" s="335">
        <f t="shared" si="2"/>
        <v>263884</v>
      </c>
      <c r="J18" s="335">
        <f t="shared" si="2"/>
        <v>283089</v>
      </c>
      <c r="K18" s="335">
        <f t="shared" si="2"/>
        <v>297974</v>
      </c>
      <c r="L18" s="335">
        <f t="shared" si="2"/>
        <v>378827</v>
      </c>
      <c r="M18" s="335">
        <f t="shared" si="2"/>
        <v>388456</v>
      </c>
      <c r="N18" s="335">
        <f t="shared" si="2"/>
        <v>389880</v>
      </c>
      <c r="O18" s="335">
        <f t="shared" si="2"/>
        <v>409896</v>
      </c>
      <c r="P18" s="335">
        <f t="shared" si="2"/>
        <v>390726</v>
      </c>
      <c r="Q18" s="335">
        <f t="shared" si="2"/>
        <v>317430</v>
      </c>
      <c r="R18" s="335">
        <f t="shared" si="2"/>
        <v>281184</v>
      </c>
      <c r="S18" s="335">
        <f t="shared" si="2"/>
        <v>395394</v>
      </c>
      <c r="T18" s="335">
        <f t="shared" si="2"/>
        <v>4747188</v>
      </c>
    </row>
    <row r="19" spans="1:20" s="7" customFormat="1" ht="12.75">
      <c r="A19" s="2136"/>
      <c r="B19" s="332" t="s">
        <v>1645</v>
      </c>
      <c r="C19" s="333">
        <v>730</v>
      </c>
      <c r="D19" s="333">
        <v>407</v>
      </c>
      <c r="E19" s="333">
        <v>263</v>
      </c>
      <c r="F19" s="333">
        <v>339</v>
      </c>
      <c r="G19" s="333">
        <v>515</v>
      </c>
      <c r="H19" s="333">
        <v>752</v>
      </c>
      <c r="I19" s="333">
        <v>975</v>
      </c>
      <c r="J19" s="333">
        <v>1547</v>
      </c>
      <c r="K19" s="333">
        <v>2644</v>
      </c>
      <c r="L19" s="333">
        <v>5700</v>
      </c>
      <c r="M19" s="381">
        <v>8646</v>
      </c>
      <c r="N19" s="333">
        <v>8804</v>
      </c>
      <c r="O19" s="333">
        <v>9886</v>
      </c>
      <c r="P19" s="333">
        <v>9232</v>
      </c>
      <c r="Q19" s="333">
        <v>6768</v>
      </c>
      <c r="R19" s="333">
        <v>4998</v>
      </c>
      <c r="S19" s="333">
        <v>4154</v>
      </c>
      <c r="T19" s="333">
        <f>SUM(C19:S19)</f>
        <v>66360</v>
      </c>
    </row>
    <row r="20" spans="1:20" s="7" customFormat="1" ht="12.75">
      <c r="A20" s="2136"/>
      <c r="B20" s="332" t="s">
        <v>1646</v>
      </c>
      <c r="C20" s="333">
        <v>159335</v>
      </c>
      <c r="D20" s="333">
        <v>29656</v>
      </c>
      <c r="E20" s="333">
        <v>45910</v>
      </c>
      <c r="F20" s="333">
        <v>70520</v>
      </c>
      <c r="G20" s="333">
        <v>93783</v>
      </c>
      <c r="H20" s="333">
        <v>116290</v>
      </c>
      <c r="I20" s="333">
        <v>141921</v>
      </c>
      <c r="J20" s="333">
        <v>163830</v>
      </c>
      <c r="K20" s="333">
        <v>180681</v>
      </c>
      <c r="L20" s="333">
        <v>233656</v>
      </c>
      <c r="M20" s="381">
        <v>236850</v>
      </c>
      <c r="N20" s="333">
        <v>241652</v>
      </c>
      <c r="O20" s="333">
        <v>249820</v>
      </c>
      <c r="P20" s="333">
        <v>237968</v>
      </c>
      <c r="Q20" s="333">
        <v>192081</v>
      </c>
      <c r="R20" s="333">
        <v>173159</v>
      </c>
      <c r="S20" s="333">
        <v>252221</v>
      </c>
      <c r="T20" s="333">
        <f t="shared" ref="T20:T36" si="3">SUM(C20:S20)</f>
        <v>2819333</v>
      </c>
    </row>
    <row r="21" spans="1:20" s="7" customFormat="1" ht="12.75">
      <c r="A21" s="2136"/>
      <c r="B21" s="332" t="s">
        <v>1647</v>
      </c>
      <c r="C21" s="333">
        <v>100</v>
      </c>
      <c r="D21" s="333">
        <v>53</v>
      </c>
      <c r="E21" s="333">
        <v>27</v>
      </c>
      <c r="F21" s="333">
        <v>159</v>
      </c>
      <c r="G21" s="333">
        <v>790</v>
      </c>
      <c r="H21" s="333">
        <v>494</v>
      </c>
      <c r="I21" s="333">
        <v>554</v>
      </c>
      <c r="J21" s="333">
        <v>869</v>
      </c>
      <c r="K21" s="333">
        <v>1394</v>
      </c>
      <c r="L21" s="333">
        <v>1868</v>
      </c>
      <c r="M21" s="381">
        <v>1040</v>
      </c>
      <c r="N21" s="333">
        <v>1590</v>
      </c>
      <c r="O21" s="333">
        <v>2880</v>
      </c>
      <c r="P21" s="333">
        <v>3383</v>
      </c>
      <c r="Q21" s="333">
        <v>2925</v>
      </c>
      <c r="R21" s="333">
        <v>4322</v>
      </c>
      <c r="S21" s="333">
        <v>7836</v>
      </c>
      <c r="T21" s="333">
        <f t="shared" si="3"/>
        <v>30284</v>
      </c>
    </row>
    <row r="22" spans="1:20" s="7" customFormat="1" ht="12.75">
      <c r="A22" s="2136"/>
      <c r="B22" s="332" t="s">
        <v>1648</v>
      </c>
      <c r="C22" s="333">
        <v>56</v>
      </c>
      <c r="D22" s="333">
        <v>1078</v>
      </c>
      <c r="E22" s="333">
        <v>2305</v>
      </c>
      <c r="F22" s="333">
        <v>5596</v>
      </c>
      <c r="G22" s="333">
        <v>11644</v>
      </c>
      <c r="H22" s="333">
        <v>22569</v>
      </c>
      <c r="I22" s="333">
        <v>23848</v>
      </c>
      <c r="J22" s="333">
        <v>22057</v>
      </c>
      <c r="K22" s="333">
        <v>15592</v>
      </c>
      <c r="L22" s="333">
        <v>13428</v>
      </c>
      <c r="M22" s="381">
        <v>12359</v>
      </c>
      <c r="N22" s="333">
        <v>10392</v>
      </c>
      <c r="O22" s="333">
        <v>7256</v>
      </c>
      <c r="P22" s="333">
        <v>3827</v>
      </c>
      <c r="Q22" s="333">
        <v>2734</v>
      </c>
      <c r="R22" s="333">
        <v>1554</v>
      </c>
      <c r="S22" s="333">
        <v>1840</v>
      </c>
      <c r="T22" s="333">
        <f t="shared" si="3"/>
        <v>158135</v>
      </c>
    </row>
    <row r="23" spans="1:20" s="7" customFormat="1" ht="12.75">
      <c r="A23" s="2136"/>
      <c r="B23" s="332" t="s">
        <v>1649</v>
      </c>
      <c r="C23" s="333">
        <v>1923</v>
      </c>
      <c r="D23" s="333">
        <v>13200</v>
      </c>
      <c r="E23" s="333">
        <v>14903</v>
      </c>
      <c r="F23" s="333">
        <v>17852</v>
      </c>
      <c r="G23" s="333">
        <v>18046</v>
      </c>
      <c r="H23" s="333">
        <v>19597</v>
      </c>
      <c r="I23" s="333">
        <v>18374</v>
      </c>
      <c r="J23" s="333">
        <v>16196</v>
      </c>
      <c r="K23" s="333">
        <v>12151</v>
      </c>
      <c r="L23" s="333">
        <v>9851</v>
      </c>
      <c r="M23" s="381">
        <v>7556</v>
      </c>
      <c r="N23" s="333">
        <v>5452</v>
      </c>
      <c r="O23" s="333">
        <v>3481</v>
      </c>
      <c r="P23" s="333">
        <v>2685</v>
      </c>
      <c r="Q23" s="333">
        <v>1618</v>
      </c>
      <c r="R23" s="333">
        <v>1133</v>
      </c>
      <c r="S23" s="333">
        <v>1138</v>
      </c>
      <c r="T23" s="333">
        <f t="shared" si="3"/>
        <v>165156</v>
      </c>
    </row>
    <row r="24" spans="1:20" s="7" customFormat="1" ht="12.75">
      <c r="A24" s="2136"/>
      <c r="B24" s="332" t="s">
        <v>935</v>
      </c>
      <c r="C24" s="333">
        <v>3</v>
      </c>
      <c r="D24" s="333">
        <v>171</v>
      </c>
      <c r="E24" s="333">
        <v>31</v>
      </c>
      <c r="F24" s="333">
        <v>8</v>
      </c>
      <c r="G24" s="333">
        <v>8</v>
      </c>
      <c r="H24" s="333">
        <v>0</v>
      </c>
      <c r="I24" s="333">
        <v>4</v>
      </c>
      <c r="J24" s="333">
        <v>1</v>
      </c>
      <c r="K24" s="333">
        <v>0</v>
      </c>
      <c r="L24" s="333">
        <v>0</v>
      </c>
      <c r="M24" s="381">
        <v>2</v>
      </c>
      <c r="N24" s="333">
        <v>3</v>
      </c>
      <c r="O24" s="333">
        <v>1</v>
      </c>
      <c r="P24" s="333">
        <v>0</v>
      </c>
      <c r="Q24" s="333">
        <v>0</v>
      </c>
      <c r="R24" s="333">
        <v>0</v>
      </c>
      <c r="S24" s="333">
        <v>3</v>
      </c>
      <c r="T24" s="333">
        <f t="shared" si="3"/>
        <v>235</v>
      </c>
    </row>
    <row r="25" spans="1:20" s="7" customFormat="1" ht="12.75">
      <c r="A25" s="2136"/>
      <c r="B25" s="332" t="s">
        <v>1650</v>
      </c>
      <c r="C25" s="333">
        <v>1495</v>
      </c>
      <c r="D25" s="333">
        <v>1426</v>
      </c>
      <c r="E25" s="333">
        <v>1532</v>
      </c>
      <c r="F25" s="333">
        <v>2053</v>
      </c>
      <c r="G25" s="333">
        <v>2435</v>
      </c>
      <c r="H25" s="333">
        <v>3161</v>
      </c>
      <c r="I25" s="333">
        <v>3546</v>
      </c>
      <c r="J25" s="333">
        <v>4384</v>
      </c>
      <c r="K25" s="333">
        <v>5042</v>
      </c>
      <c r="L25" s="333">
        <v>7138</v>
      </c>
      <c r="M25" s="381">
        <v>7730</v>
      </c>
      <c r="N25" s="333">
        <v>6158</v>
      </c>
      <c r="O25" s="333">
        <v>5046</v>
      </c>
      <c r="P25" s="333">
        <v>4085</v>
      </c>
      <c r="Q25" s="333">
        <v>3057</v>
      </c>
      <c r="R25" s="333">
        <v>2517</v>
      </c>
      <c r="S25" s="333">
        <v>2608</v>
      </c>
      <c r="T25" s="333">
        <f t="shared" si="3"/>
        <v>63413</v>
      </c>
    </row>
    <row r="26" spans="1:20" s="7" customFormat="1" ht="12.75">
      <c r="A26" s="2136"/>
      <c r="B26" s="332" t="s">
        <v>936</v>
      </c>
      <c r="C26" s="333">
        <v>8650</v>
      </c>
      <c r="D26" s="333">
        <v>18542</v>
      </c>
      <c r="E26" s="333">
        <v>20327</v>
      </c>
      <c r="F26" s="333">
        <v>29075</v>
      </c>
      <c r="G26" s="333">
        <v>39553</v>
      </c>
      <c r="H26" s="333">
        <v>36321</v>
      </c>
      <c r="I26" s="333">
        <v>31231</v>
      </c>
      <c r="J26" s="333">
        <v>29100</v>
      </c>
      <c r="K26" s="333">
        <v>32116</v>
      </c>
      <c r="L26" s="333">
        <v>50536</v>
      </c>
      <c r="M26" s="381">
        <v>56207</v>
      </c>
      <c r="N26" s="333">
        <v>54276</v>
      </c>
      <c r="O26" s="333">
        <v>61350</v>
      </c>
      <c r="P26" s="333">
        <v>60157</v>
      </c>
      <c r="Q26" s="333">
        <v>50898</v>
      </c>
      <c r="R26" s="333">
        <v>43766</v>
      </c>
      <c r="S26" s="333">
        <v>55761</v>
      </c>
      <c r="T26" s="333">
        <f t="shared" si="3"/>
        <v>677866</v>
      </c>
    </row>
    <row r="27" spans="1:20" s="7" customFormat="1" ht="12.75">
      <c r="A27" s="2136"/>
      <c r="B27" s="332" t="s">
        <v>1651</v>
      </c>
      <c r="C27" s="333">
        <v>3000</v>
      </c>
      <c r="D27" s="333">
        <v>5002</v>
      </c>
      <c r="E27" s="333">
        <v>1868</v>
      </c>
      <c r="F27" s="333">
        <v>2307</v>
      </c>
      <c r="G27" s="333">
        <v>2701</v>
      </c>
      <c r="H27" s="333">
        <v>2513</v>
      </c>
      <c r="I27" s="333">
        <v>2972</v>
      </c>
      <c r="J27" s="333">
        <v>3469</v>
      </c>
      <c r="K27" s="333">
        <v>3662</v>
      </c>
      <c r="L27" s="333">
        <v>4831</v>
      </c>
      <c r="M27" s="381">
        <v>5376</v>
      </c>
      <c r="N27" s="333">
        <v>5804</v>
      </c>
      <c r="O27" s="333">
        <v>6278</v>
      </c>
      <c r="P27" s="333">
        <v>6333</v>
      </c>
      <c r="Q27" s="333">
        <v>5702</v>
      </c>
      <c r="R27" s="333">
        <v>5638</v>
      </c>
      <c r="S27" s="333">
        <v>8417</v>
      </c>
      <c r="T27" s="333">
        <f t="shared" si="3"/>
        <v>75873</v>
      </c>
    </row>
    <row r="28" spans="1:20" s="7" customFormat="1" ht="12.75">
      <c r="A28" s="2136"/>
      <c r="B28" s="332" t="s">
        <v>1652</v>
      </c>
      <c r="C28" s="333">
        <v>2186</v>
      </c>
      <c r="D28" s="333">
        <v>5856</v>
      </c>
      <c r="E28" s="333">
        <v>986</v>
      </c>
      <c r="F28" s="333">
        <v>457</v>
      </c>
      <c r="G28" s="333">
        <v>543</v>
      </c>
      <c r="H28" s="333">
        <v>366</v>
      </c>
      <c r="I28" s="333">
        <v>383</v>
      </c>
      <c r="J28" s="333">
        <v>349</v>
      </c>
      <c r="K28" s="333">
        <v>402</v>
      </c>
      <c r="L28" s="333">
        <v>350</v>
      </c>
      <c r="M28" s="381">
        <v>429</v>
      </c>
      <c r="N28" s="333">
        <v>463</v>
      </c>
      <c r="O28" s="333">
        <v>335</v>
      </c>
      <c r="P28" s="333">
        <v>426</v>
      </c>
      <c r="Q28" s="333">
        <v>397</v>
      </c>
      <c r="R28" s="333">
        <v>381</v>
      </c>
      <c r="S28" s="333">
        <v>467</v>
      </c>
      <c r="T28" s="333">
        <f t="shared" si="3"/>
        <v>14776</v>
      </c>
    </row>
    <row r="29" spans="1:20" s="7" customFormat="1" ht="12.75">
      <c r="A29" s="2136"/>
      <c r="B29" s="332" t="s">
        <v>1653</v>
      </c>
      <c r="C29" s="333">
        <v>0</v>
      </c>
      <c r="D29" s="333">
        <v>0</v>
      </c>
      <c r="E29" s="333">
        <v>0</v>
      </c>
      <c r="F29" s="333">
        <v>12</v>
      </c>
      <c r="G29" s="333">
        <v>22</v>
      </c>
      <c r="H29" s="333">
        <v>28</v>
      </c>
      <c r="I29" s="333">
        <v>61</v>
      </c>
      <c r="J29" s="333">
        <v>66</v>
      </c>
      <c r="K29" s="333">
        <v>68</v>
      </c>
      <c r="L29" s="333">
        <v>100</v>
      </c>
      <c r="M29" s="381">
        <v>123</v>
      </c>
      <c r="N29" s="333">
        <v>116</v>
      </c>
      <c r="O29" s="333">
        <v>96</v>
      </c>
      <c r="P29" s="333">
        <v>103</v>
      </c>
      <c r="Q29" s="333">
        <v>51</v>
      </c>
      <c r="R29" s="333">
        <v>41</v>
      </c>
      <c r="S29" s="333">
        <v>30</v>
      </c>
      <c r="T29" s="333">
        <f t="shared" si="3"/>
        <v>917</v>
      </c>
    </row>
    <row r="30" spans="1:20" s="7" customFormat="1" ht="12.75">
      <c r="A30" s="2136"/>
      <c r="B30" s="332" t="s">
        <v>1095</v>
      </c>
      <c r="C30" s="333">
        <v>320</v>
      </c>
      <c r="D30" s="333">
        <v>752</v>
      </c>
      <c r="E30" s="333">
        <v>1498</v>
      </c>
      <c r="F30" s="333">
        <v>1898</v>
      </c>
      <c r="G30" s="333">
        <v>2405</v>
      </c>
      <c r="H30" s="333">
        <v>2921</v>
      </c>
      <c r="I30" s="333">
        <v>2511</v>
      </c>
      <c r="J30" s="333">
        <v>2564</v>
      </c>
      <c r="K30" s="333">
        <v>1754</v>
      </c>
      <c r="L30" s="333">
        <v>2501</v>
      </c>
      <c r="M30" s="381">
        <v>2393</v>
      </c>
      <c r="N30" s="333">
        <v>2851</v>
      </c>
      <c r="O30" s="333">
        <v>2535</v>
      </c>
      <c r="P30" s="333">
        <v>3718</v>
      </c>
      <c r="Q30" s="333">
        <v>2819</v>
      </c>
      <c r="R30" s="333">
        <v>2974</v>
      </c>
      <c r="S30" s="333">
        <v>5334</v>
      </c>
      <c r="T30" s="333">
        <f t="shared" si="3"/>
        <v>41748</v>
      </c>
    </row>
    <row r="31" spans="1:20" s="7" customFormat="1" ht="12.75">
      <c r="A31" s="2136"/>
      <c r="B31" s="332" t="s">
        <v>1654</v>
      </c>
      <c r="C31" s="333">
        <v>7244</v>
      </c>
      <c r="D31" s="333">
        <v>6989</v>
      </c>
      <c r="E31" s="333">
        <v>6063</v>
      </c>
      <c r="F31" s="333">
        <v>8600</v>
      </c>
      <c r="G31" s="333">
        <v>8520</v>
      </c>
      <c r="H31" s="333">
        <v>9628</v>
      </c>
      <c r="I31" s="333">
        <v>10539</v>
      </c>
      <c r="J31" s="333">
        <v>12066</v>
      </c>
      <c r="K31" s="333">
        <v>14390</v>
      </c>
      <c r="L31" s="333">
        <v>19079</v>
      </c>
      <c r="M31" s="381">
        <v>20321</v>
      </c>
      <c r="N31" s="333">
        <v>22956</v>
      </c>
      <c r="O31" s="333">
        <v>27289</v>
      </c>
      <c r="P31" s="333">
        <v>29013</v>
      </c>
      <c r="Q31" s="333">
        <v>25693</v>
      </c>
      <c r="R31" s="333">
        <v>23842</v>
      </c>
      <c r="S31" s="333">
        <v>35900</v>
      </c>
      <c r="T31" s="333">
        <f t="shared" si="3"/>
        <v>288132</v>
      </c>
    </row>
    <row r="32" spans="1:20" s="7" customFormat="1" ht="12.75">
      <c r="A32" s="2136"/>
      <c r="B32" s="332" t="s">
        <v>938</v>
      </c>
      <c r="C32" s="333">
        <v>122</v>
      </c>
      <c r="D32" s="333">
        <v>145</v>
      </c>
      <c r="E32" s="333">
        <v>592</v>
      </c>
      <c r="F32" s="333">
        <v>4856</v>
      </c>
      <c r="G32" s="333">
        <v>10060</v>
      </c>
      <c r="H32" s="333">
        <v>12107</v>
      </c>
      <c r="I32" s="333">
        <v>13191</v>
      </c>
      <c r="J32" s="333">
        <v>14180</v>
      </c>
      <c r="K32" s="333">
        <v>16297</v>
      </c>
      <c r="L32" s="333">
        <v>20232</v>
      </c>
      <c r="M32" s="381">
        <v>19436</v>
      </c>
      <c r="N32" s="333">
        <v>21917</v>
      </c>
      <c r="O32" s="333">
        <v>23467</v>
      </c>
      <c r="P32" s="333">
        <v>21784</v>
      </c>
      <c r="Q32" s="333">
        <v>16508</v>
      </c>
      <c r="R32" s="333">
        <v>12883</v>
      </c>
      <c r="S32" s="333">
        <v>12736</v>
      </c>
      <c r="T32" s="333">
        <f t="shared" si="3"/>
        <v>220513</v>
      </c>
    </row>
    <row r="33" spans="1:20" s="1257" customFormat="1">
      <c r="A33" s="2136"/>
      <c r="B33" s="1188" t="s">
        <v>1655</v>
      </c>
      <c r="C33" s="1440">
        <v>1093</v>
      </c>
      <c r="D33" s="1440">
        <v>389</v>
      </c>
      <c r="E33" s="1440">
        <v>159</v>
      </c>
      <c r="F33" s="1440">
        <v>101</v>
      </c>
      <c r="G33" s="1440">
        <v>1858</v>
      </c>
      <c r="H33" s="1440">
        <v>2002</v>
      </c>
      <c r="I33" s="1440">
        <v>4073</v>
      </c>
      <c r="J33" s="1440">
        <v>5350</v>
      </c>
      <c r="K33" s="1440">
        <v>7280</v>
      </c>
      <c r="L33" s="1440">
        <v>5923</v>
      </c>
      <c r="M33" s="1428">
        <v>6886</v>
      </c>
      <c r="N33" s="1440">
        <v>4754</v>
      </c>
      <c r="O33" s="1440">
        <v>7692</v>
      </c>
      <c r="P33" s="1440">
        <v>5581</v>
      </c>
      <c r="Q33" s="1440">
        <v>4148</v>
      </c>
      <c r="R33" s="1440">
        <v>2342</v>
      </c>
      <c r="S33" s="1440">
        <v>5146</v>
      </c>
      <c r="T33" s="1440">
        <f t="shared" si="3"/>
        <v>64777</v>
      </c>
    </row>
    <row r="34" spans="1:20" s="7" customFormat="1" ht="12.75">
      <c r="A34" s="2130"/>
      <c r="B34" s="332" t="s">
        <v>1656</v>
      </c>
      <c r="C34" s="333">
        <v>0</v>
      </c>
      <c r="D34" s="333">
        <v>0</v>
      </c>
      <c r="E34" s="333">
        <v>26</v>
      </c>
      <c r="F34" s="333">
        <v>1647</v>
      </c>
      <c r="G34" s="333">
        <v>6203</v>
      </c>
      <c r="H34" s="333">
        <v>9563</v>
      </c>
      <c r="I34" s="333">
        <v>8913</v>
      </c>
      <c r="J34" s="333">
        <v>6096</v>
      </c>
      <c r="K34" s="333">
        <v>3221</v>
      </c>
      <c r="L34" s="333">
        <v>1896</v>
      </c>
      <c r="M34" s="381">
        <v>1149</v>
      </c>
      <c r="N34" s="333">
        <v>657</v>
      </c>
      <c r="O34" s="333">
        <v>428</v>
      </c>
      <c r="P34" s="333">
        <v>290</v>
      </c>
      <c r="Q34" s="333">
        <v>208</v>
      </c>
      <c r="R34" s="333">
        <v>133</v>
      </c>
      <c r="S34" s="333">
        <v>89</v>
      </c>
      <c r="T34" s="333">
        <f t="shared" si="3"/>
        <v>40519</v>
      </c>
    </row>
    <row r="35" spans="1:20" s="7" customFormat="1" ht="12.75">
      <c r="A35" s="2136"/>
      <c r="B35" s="332" t="s">
        <v>1657</v>
      </c>
      <c r="C35" s="333">
        <v>0</v>
      </c>
      <c r="D35" s="333">
        <v>0</v>
      </c>
      <c r="E35" s="333">
        <v>0</v>
      </c>
      <c r="F35" s="333">
        <v>19</v>
      </c>
      <c r="G35" s="333">
        <v>124</v>
      </c>
      <c r="H35" s="333">
        <v>213</v>
      </c>
      <c r="I35" s="333">
        <v>214</v>
      </c>
      <c r="J35" s="333">
        <v>168</v>
      </c>
      <c r="K35" s="333">
        <v>52</v>
      </c>
      <c r="L35" s="333">
        <v>0</v>
      </c>
      <c r="M35" s="381">
        <v>3</v>
      </c>
      <c r="N35" s="333">
        <v>0</v>
      </c>
      <c r="O35" s="333">
        <v>0</v>
      </c>
      <c r="P35" s="333">
        <v>0</v>
      </c>
      <c r="Q35" s="333">
        <v>0</v>
      </c>
      <c r="R35" s="333">
        <v>0</v>
      </c>
      <c r="S35" s="333">
        <v>0</v>
      </c>
      <c r="T35" s="333">
        <f t="shared" si="3"/>
        <v>793</v>
      </c>
    </row>
    <row r="36" spans="1:20" s="7" customFormat="1" ht="12.75">
      <c r="A36" s="2136"/>
      <c r="B36" s="332" t="s">
        <v>1658</v>
      </c>
      <c r="C36" s="333">
        <v>3</v>
      </c>
      <c r="D36" s="333">
        <v>12</v>
      </c>
      <c r="E36" s="333">
        <v>29</v>
      </c>
      <c r="F36" s="333">
        <v>57</v>
      </c>
      <c r="G36" s="333">
        <v>255</v>
      </c>
      <c r="H36" s="333">
        <v>445</v>
      </c>
      <c r="I36" s="333">
        <v>574</v>
      </c>
      <c r="J36" s="333">
        <v>797</v>
      </c>
      <c r="K36" s="333">
        <v>1228</v>
      </c>
      <c r="L36" s="333">
        <v>1738</v>
      </c>
      <c r="M36" s="381">
        <v>1950</v>
      </c>
      <c r="N36" s="333">
        <v>2035</v>
      </c>
      <c r="O36" s="333">
        <v>2056</v>
      </c>
      <c r="P36" s="333">
        <v>2141</v>
      </c>
      <c r="Q36" s="333">
        <v>1823</v>
      </c>
      <c r="R36" s="333">
        <v>1501</v>
      </c>
      <c r="S36" s="333">
        <v>1714</v>
      </c>
      <c r="T36" s="333">
        <f t="shared" si="3"/>
        <v>18358</v>
      </c>
    </row>
    <row r="37" spans="1:20" s="7" customFormat="1" ht="3.75" customHeight="1">
      <c r="A37" s="2136"/>
      <c r="B37" s="332"/>
      <c r="C37" s="16"/>
      <c r="D37" s="16"/>
      <c r="E37" s="16"/>
      <c r="F37" s="16"/>
      <c r="G37" s="16"/>
      <c r="H37" s="16"/>
      <c r="I37" s="16"/>
      <c r="J37" s="16"/>
      <c r="K37" s="16"/>
      <c r="L37" s="16"/>
      <c r="M37" s="16"/>
      <c r="N37" s="16"/>
      <c r="O37" s="16"/>
      <c r="P37" s="16"/>
      <c r="Q37" s="16"/>
      <c r="R37" s="16"/>
      <c r="S37" s="16"/>
      <c r="T37" s="16"/>
    </row>
    <row r="38" spans="1:20" s="7" customFormat="1" ht="12.75">
      <c r="A38" s="2136"/>
      <c r="B38" s="331" t="s">
        <v>1659</v>
      </c>
      <c r="C38" s="335">
        <f t="shared" ref="C38:T38" si="4">SUM(C39:C53)</f>
        <v>1345</v>
      </c>
      <c r="D38" s="335">
        <f t="shared" si="4"/>
        <v>1294</v>
      </c>
      <c r="E38" s="335">
        <f t="shared" si="4"/>
        <v>1629</v>
      </c>
      <c r="F38" s="335">
        <f t="shared" si="4"/>
        <v>2806</v>
      </c>
      <c r="G38" s="335">
        <f t="shared" si="4"/>
        <v>4255</v>
      </c>
      <c r="H38" s="335">
        <f t="shared" si="4"/>
        <v>5471</v>
      </c>
      <c r="I38" s="335">
        <f t="shared" si="4"/>
        <v>6238</v>
      </c>
      <c r="J38" s="335">
        <f t="shared" si="4"/>
        <v>6839</v>
      </c>
      <c r="K38" s="335">
        <f t="shared" si="4"/>
        <v>6762</v>
      </c>
      <c r="L38" s="335">
        <f t="shared" si="4"/>
        <v>7439</v>
      </c>
      <c r="M38" s="335">
        <f t="shared" si="4"/>
        <v>6956</v>
      </c>
      <c r="N38" s="335">
        <f t="shared" si="4"/>
        <v>5996</v>
      </c>
      <c r="O38" s="335">
        <f t="shared" si="4"/>
        <v>6338</v>
      </c>
      <c r="P38" s="335">
        <f t="shared" si="4"/>
        <v>5602</v>
      </c>
      <c r="Q38" s="335">
        <f t="shared" si="4"/>
        <v>4332</v>
      </c>
      <c r="R38" s="335">
        <f t="shared" si="4"/>
        <v>3520</v>
      </c>
      <c r="S38" s="335">
        <f t="shared" si="4"/>
        <v>4682</v>
      </c>
      <c r="T38" s="335">
        <f t="shared" si="4"/>
        <v>81504</v>
      </c>
    </row>
    <row r="39" spans="1:20" s="7" customFormat="1" ht="12.75">
      <c r="A39" s="2136"/>
      <c r="B39" s="332" t="s">
        <v>1660</v>
      </c>
      <c r="C39" s="333">
        <v>5</v>
      </c>
      <c r="D39" s="333">
        <v>0</v>
      </c>
      <c r="E39" s="333">
        <v>7</v>
      </c>
      <c r="F39" s="333">
        <v>11</v>
      </c>
      <c r="G39" s="333">
        <v>60</v>
      </c>
      <c r="H39" s="333">
        <v>92</v>
      </c>
      <c r="I39" s="333">
        <v>152</v>
      </c>
      <c r="J39" s="333">
        <v>241</v>
      </c>
      <c r="K39" s="333">
        <v>304</v>
      </c>
      <c r="L39" s="381">
        <v>450</v>
      </c>
      <c r="M39" s="333">
        <v>451</v>
      </c>
      <c r="N39" s="333">
        <v>300</v>
      </c>
      <c r="O39" s="333">
        <v>227</v>
      </c>
      <c r="P39" s="333">
        <v>194</v>
      </c>
      <c r="Q39" s="333">
        <v>114</v>
      </c>
      <c r="R39" s="333">
        <v>99</v>
      </c>
      <c r="S39" s="333">
        <v>116</v>
      </c>
      <c r="T39" s="333">
        <f>SUM(C39:S39)</f>
        <v>2823</v>
      </c>
    </row>
    <row r="40" spans="1:20" s="7" customFormat="1" ht="12.75">
      <c r="A40" s="2136"/>
      <c r="B40" s="332" t="s">
        <v>1661</v>
      </c>
      <c r="C40" s="333">
        <v>163</v>
      </c>
      <c r="D40" s="333">
        <v>89</v>
      </c>
      <c r="E40" s="333">
        <v>175</v>
      </c>
      <c r="F40" s="333">
        <v>495</v>
      </c>
      <c r="G40" s="333">
        <v>804</v>
      </c>
      <c r="H40" s="333">
        <v>992</v>
      </c>
      <c r="I40" s="333">
        <v>1004</v>
      </c>
      <c r="J40" s="333">
        <v>890</v>
      </c>
      <c r="K40" s="333">
        <v>811</v>
      </c>
      <c r="L40" s="381">
        <v>836</v>
      </c>
      <c r="M40" s="333">
        <v>936</v>
      </c>
      <c r="N40" s="333">
        <v>970</v>
      </c>
      <c r="O40" s="333">
        <v>1169</v>
      </c>
      <c r="P40" s="333">
        <v>1247</v>
      </c>
      <c r="Q40" s="333">
        <v>1064</v>
      </c>
      <c r="R40" s="333">
        <v>909</v>
      </c>
      <c r="S40" s="333">
        <v>1293</v>
      </c>
      <c r="T40" s="333">
        <f t="shared" ref="T40:T53" si="5">SUM(C40:S40)</f>
        <v>13847</v>
      </c>
    </row>
    <row r="41" spans="1:20" s="7" customFormat="1" ht="12.75">
      <c r="A41" s="2136"/>
      <c r="B41" s="332" t="s">
        <v>1662</v>
      </c>
      <c r="C41" s="333">
        <v>325</v>
      </c>
      <c r="D41" s="333">
        <v>393</v>
      </c>
      <c r="E41" s="333">
        <v>129</v>
      </c>
      <c r="F41" s="333">
        <v>224</v>
      </c>
      <c r="G41" s="333">
        <v>269</v>
      </c>
      <c r="H41" s="333">
        <v>249</v>
      </c>
      <c r="I41" s="333">
        <v>183</v>
      </c>
      <c r="J41" s="333">
        <v>167</v>
      </c>
      <c r="K41" s="333">
        <v>146</v>
      </c>
      <c r="L41" s="381">
        <v>163</v>
      </c>
      <c r="M41" s="333">
        <v>119</v>
      </c>
      <c r="N41" s="333">
        <v>105</v>
      </c>
      <c r="O41" s="333">
        <v>112</v>
      </c>
      <c r="P41" s="333">
        <v>52</v>
      </c>
      <c r="Q41" s="333">
        <v>52</v>
      </c>
      <c r="R41" s="333">
        <v>30</v>
      </c>
      <c r="S41" s="333">
        <v>26</v>
      </c>
      <c r="T41" s="333">
        <f t="shared" si="5"/>
        <v>2744</v>
      </c>
    </row>
    <row r="42" spans="1:20" s="7" customFormat="1" ht="12.75">
      <c r="A42" s="2136"/>
      <c r="B42" s="332" t="s">
        <v>1663</v>
      </c>
      <c r="C42" s="333">
        <v>21</v>
      </c>
      <c r="D42" s="333">
        <v>19</v>
      </c>
      <c r="E42" s="333">
        <v>21</v>
      </c>
      <c r="F42" s="333">
        <v>54</v>
      </c>
      <c r="G42" s="333">
        <v>75</v>
      </c>
      <c r="H42" s="333">
        <v>99</v>
      </c>
      <c r="I42" s="333">
        <v>91</v>
      </c>
      <c r="J42" s="333">
        <v>119</v>
      </c>
      <c r="K42" s="333">
        <v>98</v>
      </c>
      <c r="L42" s="381">
        <v>142</v>
      </c>
      <c r="M42" s="333">
        <v>160</v>
      </c>
      <c r="N42" s="333">
        <v>124</v>
      </c>
      <c r="O42" s="333">
        <v>124</v>
      </c>
      <c r="P42" s="333">
        <v>89</v>
      </c>
      <c r="Q42" s="333">
        <v>43</v>
      </c>
      <c r="R42" s="333">
        <v>36</v>
      </c>
      <c r="S42" s="333">
        <v>22</v>
      </c>
      <c r="T42" s="333">
        <f t="shared" si="5"/>
        <v>1337</v>
      </c>
    </row>
    <row r="43" spans="1:20" s="7" customFormat="1" ht="12.75">
      <c r="A43" s="2136"/>
      <c r="B43" s="332" t="s">
        <v>1664</v>
      </c>
      <c r="C43" s="333">
        <v>176</v>
      </c>
      <c r="D43" s="333">
        <v>78</v>
      </c>
      <c r="E43" s="333">
        <v>62</v>
      </c>
      <c r="F43" s="333">
        <v>77</v>
      </c>
      <c r="G43" s="333">
        <v>135</v>
      </c>
      <c r="H43" s="333">
        <v>110</v>
      </c>
      <c r="I43" s="333">
        <v>101</v>
      </c>
      <c r="J43" s="333">
        <v>137</v>
      </c>
      <c r="K43" s="333">
        <v>169</v>
      </c>
      <c r="L43" s="381">
        <v>133</v>
      </c>
      <c r="M43" s="333">
        <v>119</v>
      </c>
      <c r="N43" s="333">
        <v>111</v>
      </c>
      <c r="O43" s="333">
        <v>124</v>
      </c>
      <c r="P43" s="333">
        <v>87</v>
      </c>
      <c r="Q43" s="333">
        <v>74</v>
      </c>
      <c r="R43" s="333">
        <v>65</v>
      </c>
      <c r="S43" s="333">
        <v>100</v>
      </c>
      <c r="T43" s="333">
        <f t="shared" si="5"/>
        <v>1858</v>
      </c>
    </row>
    <row r="44" spans="1:20" s="7" customFormat="1" ht="12.75">
      <c r="A44" s="2136"/>
      <c r="B44" s="332" t="s">
        <v>1665</v>
      </c>
      <c r="C44" s="333">
        <v>171</v>
      </c>
      <c r="D44" s="333">
        <v>262</v>
      </c>
      <c r="E44" s="333">
        <v>575</v>
      </c>
      <c r="F44" s="333">
        <v>895</v>
      </c>
      <c r="G44" s="333">
        <v>1068</v>
      </c>
      <c r="H44" s="333">
        <v>1072</v>
      </c>
      <c r="I44" s="333">
        <v>1133</v>
      </c>
      <c r="J44" s="333">
        <v>1158</v>
      </c>
      <c r="K44" s="333">
        <v>1068</v>
      </c>
      <c r="L44" s="381">
        <v>1234</v>
      </c>
      <c r="M44" s="333">
        <v>1254</v>
      </c>
      <c r="N44" s="333">
        <v>1184</v>
      </c>
      <c r="O44" s="333">
        <v>1291</v>
      </c>
      <c r="P44" s="333">
        <v>1098</v>
      </c>
      <c r="Q44" s="333">
        <v>884</v>
      </c>
      <c r="R44" s="333">
        <v>811</v>
      </c>
      <c r="S44" s="333">
        <v>1341</v>
      </c>
      <c r="T44" s="333">
        <f t="shared" si="5"/>
        <v>16499</v>
      </c>
    </row>
    <row r="45" spans="1:20" s="7" customFormat="1" ht="12.75">
      <c r="A45" s="2136"/>
      <c r="B45" s="332" t="s">
        <v>1666</v>
      </c>
      <c r="C45" s="333">
        <v>8</v>
      </c>
      <c r="D45" s="333">
        <v>0</v>
      </c>
      <c r="E45" s="333">
        <v>5</v>
      </c>
      <c r="F45" s="333">
        <v>15</v>
      </c>
      <c r="G45" s="333">
        <v>21</v>
      </c>
      <c r="H45" s="333">
        <v>94</v>
      </c>
      <c r="I45" s="333">
        <v>167</v>
      </c>
      <c r="J45" s="333">
        <v>247</v>
      </c>
      <c r="K45" s="333">
        <v>293</v>
      </c>
      <c r="L45" s="381">
        <v>435</v>
      </c>
      <c r="M45" s="333">
        <v>517</v>
      </c>
      <c r="N45" s="333">
        <v>562</v>
      </c>
      <c r="O45" s="333">
        <v>630</v>
      </c>
      <c r="P45" s="333">
        <v>490</v>
      </c>
      <c r="Q45" s="333">
        <v>346</v>
      </c>
      <c r="R45" s="333">
        <v>190</v>
      </c>
      <c r="S45" s="333">
        <v>155</v>
      </c>
      <c r="T45" s="333">
        <f t="shared" si="5"/>
        <v>4175</v>
      </c>
    </row>
    <row r="46" spans="1:20" s="7" customFormat="1" ht="12.75">
      <c r="A46" s="2136"/>
      <c r="B46" s="332" t="s">
        <v>1667</v>
      </c>
      <c r="C46" s="333">
        <v>3</v>
      </c>
      <c r="D46" s="333">
        <v>1</v>
      </c>
      <c r="E46" s="333">
        <v>0</v>
      </c>
      <c r="F46" s="333">
        <v>5</v>
      </c>
      <c r="G46" s="333">
        <v>3</v>
      </c>
      <c r="H46" s="333">
        <v>6</v>
      </c>
      <c r="I46" s="333">
        <v>5</v>
      </c>
      <c r="J46" s="333">
        <v>6</v>
      </c>
      <c r="K46" s="333">
        <v>8</v>
      </c>
      <c r="L46" s="381">
        <v>6</v>
      </c>
      <c r="M46" s="333">
        <v>9</v>
      </c>
      <c r="N46" s="333">
        <v>14</v>
      </c>
      <c r="O46" s="333">
        <v>13</v>
      </c>
      <c r="P46" s="381">
        <v>20</v>
      </c>
      <c r="Q46" s="333">
        <v>7</v>
      </c>
      <c r="R46" s="333">
        <v>10</v>
      </c>
      <c r="S46" s="333">
        <v>19</v>
      </c>
      <c r="T46" s="333">
        <f t="shared" si="5"/>
        <v>135</v>
      </c>
    </row>
    <row r="47" spans="1:20" s="7" customFormat="1" ht="12.75">
      <c r="A47" s="2136"/>
      <c r="B47" s="332" t="s">
        <v>1668</v>
      </c>
      <c r="C47" s="333">
        <v>99</v>
      </c>
      <c r="D47" s="333">
        <v>75</v>
      </c>
      <c r="E47" s="333">
        <v>118</v>
      </c>
      <c r="F47" s="333">
        <v>169</v>
      </c>
      <c r="G47" s="333">
        <v>263</v>
      </c>
      <c r="H47" s="333">
        <v>371</v>
      </c>
      <c r="I47" s="333">
        <v>447</v>
      </c>
      <c r="J47" s="333">
        <v>387</v>
      </c>
      <c r="K47" s="333">
        <v>361</v>
      </c>
      <c r="L47" s="381">
        <v>352</v>
      </c>
      <c r="M47" s="333">
        <v>419</v>
      </c>
      <c r="N47" s="333">
        <v>393</v>
      </c>
      <c r="O47" s="333">
        <v>417</v>
      </c>
      <c r="P47" s="333">
        <v>377</v>
      </c>
      <c r="Q47" s="333">
        <v>322</v>
      </c>
      <c r="R47" s="333">
        <v>287</v>
      </c>
      <c r="S47" s="333">
        <v>307</v>
      </c>
      <c r="T47" s="333">
        <f t="shared" si="5"/>
        <v>5164</v>
      </c>
    </row>
    <row r="48" spans="1:20" s="7" customFormat="1" ht="12.75">
      <c r="A48" s="2136"/>
      <c r="B48" s="332" t="s">
        <v>1669</v>
      </c>
      <c r="C48" s="333">
        <v>7</v>
      </c>
      <c r="D48" s="333">
        <v>2</v>
      </c>
      <c r="E48" s="333">
        <v>4</v>
      </c>
      <c r="F48" s="333">
        <v>58</v>
      </c>
      <c r="G48" s="333">
        <v>77</v>
      </c>
      <c r="H48" s="333">
        <v>54</v>
      </c>
      <c r="I48" s="333">
        <v>65</v>
      </c>
      <c r="J48" s="333">
        <v>80</v>
      </c>
      <c r="K48" s="333">
        <v>99</v>
      </c>
      <c r="L48" s="381">
        <v>103</v>
      </c>
      <c r="M48" s="333">
        <v>86</v>
      </c>
      <c r="N48" s="333">
        <v>80</v>
      </c>
      <c r="O48" s="333">
        <v>66</v>
      </c>
      <c r="P48" s="333">
        <v>61</v>
      </c>
      <c r="Q48" s="333">
        <v>49</v>
      </c>
      <c r="R48" s="333">
        <v>28</v>
      </c>
      <c r="S48" s="333">
        <v>37</v>
      </c>
      <c r="T48" s="333">
        <f t="shared" si="5"/>
        <v>956</v>
      </c>
    </row>
    <row r="49" spans="1:20" s="7" customFormat="1" ht="12.75">
      <c r="A49" s="2136"/>
      <c r="B49" s="332" t="s">
        <v>1670</v>
      </c>
      <c r="C49" s="333">
        <v>39</v>
      </c>
      <c r="D49" s="333">
        <v>10</v>
      </c>
      <c r="E49" s="333">
        <v>5</v>
      </c>
      <c r="F49" s="333">
        <v>11</v>
      </c>
      <c r="G49" s="333">
        <v>37</v>
      </c>
      <c r="H49" s="333">
        <v>68</v>
      </c>
      <c r="I49" s="333">
        <v>77</v>
      </c>
      <c r="J49" s="333">
        <v>91</v>
      </c>
      <c r="K49" s="333">
        <v>112</v>
      </c>
      <c r="L49" s="381">
        <v>139</v>
      </c>
      <c r="M49" s="333">
        <v>141</v>
      </c>
      <c r="N49" s="333">
        <v>118</v>
      </c>
      <c r="O49" s="333">
        <v>151</v>
      </c>
      <c r="P49" s="333">
        <v>118</v>
      </c>
      <c r="Q49" s="333">
        <v>118</v>
      </c>
      <c r="R49" s="333">
        <v>71</v>
      </c>
      <c r="S49" s="333">
        <v>74</v>
      </c>
      <c r="T49" s="333">
        <f t="shared" si="5"/>
        <v>1380</v>
      </c>
    </row>
    <row r="50" spans="1:20" s="7" customFormat="1" ht="12.75">
      <c r="A50" s="2136"/>
      <c r="B50" s="332" t="s">
        <v>1671</v>
      </c>
      <c r="C50" s="333">
        <v>0</v>
      </c>
      <c r="D50" s="333">
        <v>0</v>
      </c>
      <c r="E50" s="333">
        <v>5</v>
      </c>
      <c r="F50" s="333">
        <v>67</v>
      </c>
      <c r="G50" s="333">
        <v>118</v>
      </c>
      <c r="H50" s="333">
        <v>89</v>
      </c>
      <c r="I50" s="333">
        <v>88</v>
      </c>
      <c r="J50" s="333">
        <v>133</v>
      </c>
      <c r="K50" s="333">
        <v>142</v>
      </c>
      <c r="L50" s="381">
        <v>135</v>
      </c>
      <c r="M50" s="333">
        <v>107</v>
      </c>
      <c r="N50" s="333">
        <v>81</v>
      </c>
      <c r="O50" s="333">
        <v>75</v>
      </c>
      <c r="P50" s="333">
        <v>75</v>
      </c>
      <c r="Q50" s="333">
        <v>49</v>
      </c>
      <c r="R50" s="333">
        <v>29</v>
      </c>
      <c r="S50" s="333">
        <v>26</v>
      </c>
      <c r="T50" s="333">
        <f t="shared" si="5"/>
        <v>1219</v>
      </c>
    </row>
    <row r="51" spans="1:20" s="7" customFormat="1" ht="12.75">
      <c r="A51" s="2136"/>
      <c r="B51" s="332" t="s">
        <v>1672</v>
      </c>
      <c r="C51" s="333">
        <v>8</v>
      </c>
      <c r="D51" s="333">
        <v>3</v>
      </c>
      <c r="E51" s="333">
        <v>29</v>
      </c>
      <c r="F51" s="333">
        <v>101</v>
      </c>
      <c r="G51" s="333">
        <v>298</v>
      </c>
      <c r="H51" s="333">
        <v>616</v>
      </c>
      <c r="I51" s="333">
        <v>901</v>
      </c>
      <c r="J51" s="333">
        <v>1314</v>
      </c>
      <c r="K51" s="333">
        <v>1607</v>
      </c>
      <c r="L51" s="381">
        <v>1767</v>
      </c>
      <c r="M51" s="333">
        <v>988</v>
      </c>
      <c r="N51" s="333">
        <v>416</v>
      </c>
      <c r="O51" s="333">
        <v>393</v>
      </c>
      <c r="P51" s="333">
        <v>328</v>
      </c>
      <c r="Q51" s="333">
        <v>244</v>
      </c>
      <c r="R51" s="333">
        <v>154</v>
      </c>
      <c r="S51" s="333">
        <v>95</v>
      </c>
      <c r="T51" s="333">
        <f t="shared" si="5"/>
        <v>9262</v>
      </c>
    </row>
    <row r="52" spans="1:20" s="7" customFormat="1" ht="12.75">
      <c r="A52" s="2136"/>
      <c r="B52" s="332" t="s">
        <v>386</v>
      </c>
      <c r="C52" s="333">
        <v>0</v>
      </c>
      <c r="D52" s="333">
        <v>0</v>
      </c>
      <c r="E52" s="333">
        <v>3</v>
      </c>
      <c r="F52" s="333">
        <v>122</v>
      </c>
      <c r="G52" s="333">
        <v>432</v>
      </c>
      <c r="H52" s="333">
        <v>881</v>
      </c>
      <c r="I52" s="333">
        <v>1067</v>
      </c>
      <c r="J52" s="333">
        <v>1060</v>
      </c>
      <c r="K52" s="333">
        <v>683</v>
      </c>
      <c r="L52" s="381">
        <v>411</v>
      </c>
      <c r="M52" s="333">
        <v>283</v>
      </c>
      <c r="N52" s="333">
        <v>131</v>
      </c>
      <c r="O52" s="333">
        <v>111</v>
      </c>
      <c r="P52" s="333">
        <v>74</v>
      </c>
      <c r="Q52" s="333">
        <v>50</v>
      </c>
      <c r="R52" s="333">
        <v>20</v>
      </c>
      <c r="S52" s="333">
        <v>24</v>
      </c>
      <c r="T52" s="333">
        <f t="shared" si="5"/>
        <v>5352</v>
      </c>
    </row>
    <row r="53" spans="1:20" s="7" customFormat="1" ht="12.75">
      <c r="A53" s="2136"/>
      <c r="B53" s="332" t="s">
        <v>1675</v>
      </c>
      <c r="C53" s="333">
        <v>320</v>
      </c>
      <c r="D53" s="333">
        <v>362</v>
      </c>
      <c r="E53" s="333">
        <v>491</v>
      </c>
      <c r="F53" s="333">
        <v>502</v>
      </c>
      <c r="G53" s="333">
        <v>595</v>
      </c>
      <c r="H53" s="333">
        <v>678</v>
      </c>
      <c r="I53" s="333">
        <v>757</v>
      </c>
      <c r="J53" s="333">
        <v>809</v>
      </c>
      <c r="K53" s="333">
        <v>861</v>
      </c>
      <c r="L53" s="381">
        <v>1133</v>
      </c>
      <c r="M53" s="333">
        <v>1367</v>
      </c>
      <c r="N53" s="333">
        <v>1407</v>
      </c>
      <c r="O53" s="333">
        <v>1435</v>
      </c>
      <c r="P53" s="333">
        <v>1292</v>
      </c>
      <c r="Q53" s="333">
        <v>916</v>
      </c>
      <c r="R53" s="333">
        <v>781</v>
      </c>
      <c r="S53" s="333">
        <v>1047</v>
      </c>
      <c r="T53" s="333">
        <f t="shared" si="5"/>
        <v>14753</v>
      </c>
    </row>
    <row r="54" spans="1:20" s="7" customFormat="1" ht="3.75" customHeight="1">
      <c r="A54" s="2136"/>
      <c r="B54" s="332"/>
      <c r="C54" s="16"/>
      <c r="D54" s="16"/>
      <c r="E54" s="16"/>
      <c r="F54" s="16"/>
      <c r="G54" s="16"/>
      <c r="H54" s="16"/>
      <c r="I54" s="16"/>
      <c r="J54" s="16"/>
      <c r="K54" s="16"/>
      <c r="L54" s="16"/>
      <c r="M54" s="16"/>
      <c r="N54" s="16"/>
      <c r="O54" s="16"/>
      <c r="P54" s="16"/>
      <c r="Q54" s="16"/>
      <c r="R54" s="16"/>
      <c r="S54" s="16"/>
      <c r="T54" s="16"/>
    </row>
    <row r="55" spans="1:20" s="7" customFormat="1" ht="12.75">
      <c r="A55" s="2136"/>
      <c r="B55" s="331" t="s">
        <v>1676</v>
      </c>
      <c r="C55" s="335">
        <f>SUM(C56:C61)</f>
        <v>6168</v>
      </c>
      <c r="D55" s="335">
        <f>SUM(D56:D61)</f>
        <v>1508</v>
      </c>
      <c r="E55" s="335">
        <f>SUM(E56:E61)</f>
        <v>1023</v>
      </c>
      <c r="F55" s="335">
        <f>SUM(F56:F61)</f>
        <v>2460</v>
      </c>
      <c r="G55" s="335">
        <f>SUM(G56:G61)</f>
        <v>4812</v>
      </c>
      <c r="H55" s="335">
        <f t="shared" ref="H55:T55" si="6">SUM(H56:H61)</f>
        <v>7181</v>
      </c>
      <c r="I55" s="335">
        <f t="shared" si="6"/>
        <v>8062</v>
      </c>
      <c r="J55" s="335">
        <f t="shared" si="6"/>
        <v>9501</v>
      </c>
      <c r="K55" s="335">
        <f t="shared" si="6"/>
        <v>9857</v>
      </c>
      <c r="L55" s="335">
        <f t="shared" si="6"/>
        <v>10402</v>
      </c>
      <c r="M55" s="335">
        <f t="shared" si="6"/>
        <v>11564</v>
      </c>
      <c r="N55" s="335">
        <f t="shared" si="6"/>
        <v>11667</v>
      </c>
      <c r="O55" s="335">
        <f t="shared" si="6"/>
        <v>16021</v>
      </c>
      <c r="P55" s="335">
        <f t="shared" si="6"/>
        <v>22698</v>
      </c>
      <c r="Q55" s="335">
        <f t="shared" si="6"/>
        <v>37935</v>
      </c>
      <c r="R55" s="335">
        <f t="shared" si="6"/>
        <v>61737</v>
      </c>
      <c r="S55" s="335">
        <f t="shared" si="6"/>
        <v>302729</v>
      </c>
      <c r="T55" s="335">
        <f t="shared" si="6"/>
        <v>525325</v>
      </c>
    </row>
    <row r="56" spans="1:20" s="7" customFormat="1" ht="12.75">
      <c r="A56" s="2136"/>
      <c r="B56" s="332" t="s">
        <v>1677</v>
      </c>
      <c r="C56" s="333">
        <v>4527</v>
      </c>
      <c r="D56" s="333">
        <v>1123</v>
      </c>
      <c r="E56" s="333">
        <v>783</v>
      </c>
      <c r="F56" s="333">
        <v>1910</v>
      </c>
      <c r="G56" s="333">
        <v>3636</v>
      </c>
      <c r="H56" s="333">
        <v>5504</v>
      </c>
      <c r="I56" s="333">
        <v>6419</v>
      </c>
      <c r="J56" s="333">
        <v>7421</v>
      </c>
      <c r="K56" s="333">
        <v>7503</v>
      </c>
      <c r="L56" s="333">
        <v>8318</v>
      </c>
      <c r="M56" s="333">
        <v>7181</v>
      </c>
      <c r="N56" s="333">
        <v>6124</v>
      </c>
      <c r="O56" s="333">
        <v>7175</v>
      </c>
      <c r="P56" s="333">
        <v>8953</v>
      </c>
      <c r="Q56" s="333">
        <v>8482</v>
      </c>
      <c r="R56" s="333">
        <v>10180</v>
      </c>
      <c r="S56" s="381">
        <v>23174</v>
      </c>
      <c r="T56" s="333">
        <f t="shared" ref="T56:T61" si="7">SUM(C56:S56)</f>
        <v>118413</v>
      </c>
    </row>
    <row r="57" spans="1:20" s="7" customFormat="1" ht="12.75">
      <c r="A57" s="2136"/>
      <c r="B57" s="332" t="s">
        <v>1678</v>
      </c>
      <c r="C57" s="333">
        <v>1174</v>
      </c>
      <c r="D57" s="333">
        <v>90</v>
      </c>
      <c r="E57" s="333">
        <v>50</v>
      </c>
      <c r="F57" s="333">
        <v>156</v>
      </c>
      <c r="G57" s="333">
        <v>199</v>
      </c>
      <c r="H57" s="333">
        <v>257</v>
      </c>
      <c r="I57" s="333">
        <v>291</v>
      </c>
      <c r="J57" s="333">
        <v>485</v>
      </c>
      <c r="K57" s="333">
        <v>428</v>
      </c>
      <c r="L57" s="333">
        <v>538</v>
      </c>
      <c r="M57" s="333">
        <v>732</v>
      </c>
      <c r="N57" s="333">
        <v>713</v>
      </c>
      <c r="O57" s="333">
        <v>1144</v>
      </c>
      <c r="P57" s="333">
        <v>1602</v>
      </c>
      <c r="Q57" s="333">
        <v>1556</v>
      </c>
      <c r="R57" s="333">
        <v>2338</v>
      </c>
      <c r="S57" s="381">
        <v>6303</v>
      </c>
      <c r="T57" s="333">
        <f t="shared" si="7"/>
        <v>18056</v>
      </c>
    </row>
    <row r="58" spans="1:20" s="7" customFormat="1" ht="12.75">
      <c r="A58" s="2136"/>
      <c r="B58" s="332" t="s">
        <v>1679</v>
      </c>
      <c r="C58" s="333">
        <v>0</v>
      </c>
      <c r="D58" s="333">
        <v>0</v>
      </c>
      <c r="E58" s="333">
        <v>35</v>
      </c>
      <c r="F58" s="333">
        <v>184</v>
      </c>
      <c r="G58" s="333">
        <v>594</v>
      </c>
      <c r="H58" s="333">
        <v>904</v>
      </c>
      <c r="I58" s="333">
        <v>660</v>
      </c>
      <c r="J58" s="333">
        <v>922</v>
      </c>
      <c r="K58" s="333">
        <v>805</v>
      </c>
      <c r="L58" s="333">
        <v>871</v>
      </c>
      <c r="M58" s="333">
        <v>2944</v>
      </c>
      <c r="N58" s="333">
        <v>3461</v>
      </c>
      <c r="O58" s="333">
        <v>3664</v>
      </c>
      <c r="P58" s="333">
        <v>1798</v>
      </c>
      <c r="Q58" s="333">
        <v>5533</v>
      </c>
      <c r="R58" s="333">
        <v>2083</v>
      </c>
      <c r="S58" s="381">
        <v>8329</v>
      </c>
      <c r="T58" s="333">
        <f t="shared" si="7"/>
        <v>32787</v>
      </c>
    </row>
    <row r="59" spans="1:20" s="7" customFormat="1" ht="12.75">
      <c r="A59" s="2136"/>
      <c r="B59" s="332" t="s">
        <v>1724</v>
      </c>
      <c r="C59" s="333">
        <v>2</v>
      </c>
      <c r="D59" s="333">
        <v>0</v>
      </c>
      <c r="E59" s="333">
        <v>6</v>
      </c>
      <c r="F59" s="333">
        <v>3</v>
      </c>
      <c r="G59" s="333">
        <v>2</v>
      </c>
      <c r="H59" s="333">
        <v>9</v>
      </c>
      <c r="I59" s="333">
        <v>6</v>
      </c>
      <c r="J59" s="333">
        <v>1</v>
      </c>
      <c r="K59" s="333">
        <v>415</v>
      </c>
      <c r="L59" s="333">
        <v>9</v>
      </c>
      <c r="M59" s="333">
        <v>66</v>
      </c>
      <c r="N59" s="333">
        <v>677</v>
      </c>
      <c r="O59" s="333">
        <v>3353</v>
      </c>
      <c r="P59" s="333">
        <v>9770</v>
      </c>
      <c r="Q59" s="333">
        <v>21947</v>
      </c>
      <c r="R59" s="333">
        <v>46653</v>
      </c>
      <c r="S59" s="381">
        <v>264262</v>
      </c>
      <c r="T59" s="333">
        <f t="shared" si="7"/>
        <v>347181</v>
      </c>
    </row>
    <row r="60" spans="1:20" s="7" customFormat="1" ht="12.75">
      <c r="A60" s="2136"/>
      <c r="B60" s="332" t="s">
        <v>1681</v>
      </c>
      <c r="C60" s="333">
        <v>159</v>
      </c>
      <c r="D60" s="333">
        <v>42</v>
      </c>
      <c r="E60" s="333">
        <v>30</v>
      </c>
      <c r="F60" s="333">
        <v>35</v>
      </c>
      <c r="G60" s="333">
        <v>74</v>
      </c>
      <c r="H60" s="333">
        <v>34</v>
      </c>
      <c r="I60" s="333">
        <v>65</v>
      </c>
      <c r="J60" s="333">
        <v>49</v>
      </c>
      <c r="K60" s="333">
        <v>114</v>
      </c>
      <c r="L60" s="333">
        <v>78</v>
      </c>
      <c r="M60" s="333">
        <v>81</v>
      </c>
      <c r="N60" s="333">
        <v>199</v>
      </c>
      <c r="O60" s="333">
        <v>221</v>
      </c>
      <c r="P60" s="333">
        <v>157</v>
      </c>
      <c r="Q60" s="333">
        <v>99</v>
      </c>
      <c r="R60" s="333">
        <v>196</v>
      </c>
      <c r="S60" s="381">
        <v>438</v>
      </c>
      <c r="T60" s="333">
        <f t="shared" si="7"/>
        <v>2071</v>
      </c>
    </row>
    <row r="61" spans="1:20" s="7" customFormat="1" ht="12.75">
      <c r="A61" s="2136"/>
      <c r="B61" s="332" t="s">
        <v>1682</v>
      </c>
      <c r="C61" s="333">
        <v>306</v>
      </c>
      <c r="D61" s="333">
        <v>253</v>
      </c>
      <c r="E61" s="333">
        <v>119</v>
      </c>
      <c r="F61" s="333">
        <v>172</v>
      </c>
      <c r="G61" s="333">
        <v>307</v>
      </c>
      <c r="H61" s="333">
        <v>473</v>
      </c>
      <c r="I61" s="333">
        <v>621</v>
      </c>
      <c r="J61" s="333">
        <v>623</v>
      </c>
      <c r="K61" s="333">
        <v>592</v>
      </c>
      <c r="L61" s="333">
        <v>588</v>
      </c>
      <c r="M61" s="333">
        <v>560</v>
      </c>
      <c r="N61" s="333">
        <v>493</v>
      </c>
      <c r="O61" s="333">
        <v>464</v>
      </c>
      <c r="P61" s="333">
        <v>418</v>
      </c>
      <c r="Q61" s="333">
        <v>318</v>
      </c>
      <c r="R61" s="333">
        <v>287</v>
      </c>
      <c r="S61" s="381">
        <v>223</v>
      </c>
      <c r="T61" s="333">
        <f t="shared" si="7"/>
        <v>6817</v>
      </c>
    </row>
    <row r="62" spans="1:20" s="7" customFormat="1" ht="6.75" customHeight="1">
      <c r="A62" s="2136"/>
      <c r="B62" s="332"/>
      <c r="C62" s="334"/>
      <c r="D62" s="334"/>
      <c r="E62" s="334"/>
      <c r="F62" s="334"/>
      <c r="G62" s="334"/>
      <c r="H62" s="334"/>
      <c r="I62" s="334"/>
      <c r="J62" s="334"/>
      <c r="K62" s="334"/>
      <c r="L62" s="334"/>
      <c r="M62" s="334"/>
      <c r="N62" s="334"/>
      <c r="O62" s="334"/>
      <c r="P62" s="334"/>
      <c r="Q62" s="334"/>
      <c r="R62" s="334"/>
      <c r="S62" s="334"/>
      <c r="T62" s="334"/>
    </row>
    <row r="63" spans="1:20" s="7" customFormat="1" ht="12.75">
      <c r="A63" s="2136"/>
      <c r="B63" s="331" t="s">
        <v>1683</v>
      </c>
      <c r="C63" s="335">
        <f t="shared" ref="C63:T63" si="8">SUM(C64:C71)</f>
        <v>2070</v>
      </c>
      <c r="D63" s="335">
        <f>SUM(D64:D71)</f>
        <v>1708</v>
      </c>
      <c r="E63" s="335">
        <f t="shared" si="8"/>
        <v>768</v>
      </c>
      <c r="F63" s="335">
        <f>SUM(F64:F71)</f>
        <v>4647</v>
      </c>
      <c r="G63" s="335">
        <f t="shared" si="8"/>
        <v>13421</v>
      </c>
      <c r="H63" s="335">
        <f>SUM(H64:H71)</f>
        <v>18894</v>
      </c>
      <c r="I63" s="335">
        <f t="shared" si="8"/>
        <v>17308</v>
      </c>
      <c r="J63" s="335">
        <f t="shared" si="8"/>
        <v>11194</v>
      </c>
      <c r="K63" s="335">
        <f t="shared" si="8"/>
        <v>4461</v>
      </c>
      <c r="L63" s="335">
        <f t="shared" si="8"/>
        <v>2936</v>
      </c>
      <c r="M63" s="335">
        <f t="shared" si="8"/>
        <v>3999</v>
      </c>
      <c r="N63" s="335">
        <f t="shared" si="8"/>
        <v>5322</v>
      </c>
      <c r="O63" s="335">
        <f t="shared" si="8"/>
        <v>7056</v>
      </c>
      <c r="P63" s="335">
        <f t="shared" si="8"/>
        <v>7398</v>
      </c>
      <c r="Q63" s="335">
        <f t="shared" si="8"/>
        <v>7654</v>
      </c>
      <c r="R63" s="335">
        <f t="shared" si="8"/>
        <v>8231</v>
      </c>
      <c r="S63" s="382">
        <f t="shared" si="8"/>
        <v>18874</v>
      </c>
      <c r="T63" s="335">
        <f t="shared" si="8"/>
        <v>135941</v>
      </c>
    </row>
    <row r="64" spans="1:20" s="7" customFormat="1" ht="12.75">
      <c r="A64" s="2136"/>
      <c r="B64" s="332" t="s">
        <v>1684</v>
      </c>
      <c r="C64" s="333">
        <v>262</v>
      </c>
      <c r="D64" s="333">
        <v>144</v>
      </c>
      <c r="E64" s="333">
        <v>93</v>
      </c>
      <c r="F64" s="333">
        <v>92</v>
      </c>
      <c r="G64" s="333">
        <v>122</v>
      </c>
      <c r="H64" s="333">
        <v>161</v>
      </c>
      <c r="I64" s="333">
        <v>168</v>
      </c>
      <c r="J64" s="333">
        <v>156</v>
      </c>
      <c r="K64" s="333">
        <v>153</v>
      </c>
      <c r="L64" s="333">
        <v>197</v>
      </c>
      <c r="M64" s="333">
        <v>221</v>
      </c>
      <c r="N64" s="333">
        <v>248</v>
      </c>
      <c r="O64" s="333">
        <v>268</v>
      </c>
      <c r="P64" s="333">
        <v>299</v>
      </c>
      <c r="Q64" s="333">
        <v>251</v>
      </c>
      <c r="R64" s="333">
        <v>189</v>
      </c>
      <c r="S64" s="381">
        <v>290</v>
      </c>
      <c r="T64" s="333">
        <f>SUM(C64:S64)</f>
        <v>3314</v>
      </c>
    </row>
    <row r="65" spans="1:20" s="7" customFormat="1" ht="12.75">
      <c r="A65" s="2136"/>
      <c r="B65" s="332" t="s">
        <v>1685</v>
      </c>
      <c r="C65" s="333">
        <v>153</v>
      </c>
      <c r="D65" s="333">
        <v>302</v>
      </c>
      <c r="E65" s="333">
        <v>279</v>
      </c>
      <c r="F65" s="333">
        <v>122</v>
      </c>
      <c r="G65" s="333">
        <v>139</v>
      </c>
      <c r="H65" s="333">
        <v>117</v>
      </c>
      <c r="I65" s="333">
        <v>130</v>
      </c>
      <c r="J65" s="333">
        <v>161</v>
      </c>
      <c r="K65" s="333">
        <v>182</v>
      </c>
      <c r="L65" s="333">
        <v>374</v>
      </c>
      <c r="M65" s="333">
        <v>437</v>
      </c>
      <c r="N65" s="333">
        <v>1060</v>
      </c>
      <c r="O65" s="333">
        <v>1608</v>
      </c>
      <c r="P65" s="333">
        <v>1754</v>
      </c>
      <c r="Q65" s="333">
        <v>1835</v>
      </c>
      <c r="R65" s="333">
        <v>1774</v>
      </c>
      <c r="S65" s="381">
        <v>2500</v>
      </c>
      <c r="T65" s="333">
        <f t="shared" ref="T65:T71" si="9">SUM(C65:S65)</f>
        <v>12927</v>
      </c>
    </row>
    <row r="66" spans="1:20" s="7" customFormat="1" ht="12.75">
      <c r="A66" s="2136"/>
      <c r="B66" s="332" t="s">
        <v>1686</v>
      </c>
      <c r="C66" s="333">
        <v>4</v>
      </c>
      <c r="D66" s="333">
        <v>0</v>
      </c>
      <c r="E66" s="333">
        <v>0</v>
      </c>
      <c r="F66" s="333">
        <v>0</v>
      </c>
      <c r="G66" s="333">
        <v>0</v>
      </c>
      <c r="H66" s="333">
        <v>0</v>
      </c>
      <c r="I66" s="333">
        <v>3</v>
      </c>
      <c r="J66" s="333">
        <v>0</v>
      </c>
      <c r="K66" s="333">
        <v>0</v>
      </c>
      <c r="L66" s="333">
        <v>0</v>
      </c>
      <c r="M66" s="333">
        <v>0</v>
      </c>
      <c r="N66" s="333">
        <v>0</v>
      </c>
      <c r="O66" s="333">
        <v>6</v>
      </c>
      <c r="P66" s="333">
        <v>6</v>
      </c>
      <c r="Q66" s="333">
        <v>12</v>
      </c>
      <c r="R66" s="333">
        <v>11</v>
      </c>
      <c r="S66" s="381">
        <v>16</v>
      </c>
      <c r="T66" s="333">
        <f t="shared" si="9"/>
        <v>58</v>
      </c>
    </row>
    <row r="67" spans="1:20" s="7" customFormat="1" ht="12.75">
      <c r="A67" s="2136"/>
      <c r="B67" s="332" t="s">
        <v>1687</v>
      </c>
      <c r="C67" s="333">
        <v>169</v>
      </c>
      <c r="D67" s="333">
        <v>0</v>
      </c>
      <c r="E67" s="333">
        <v>0</v>
      </c>
      <c r="F67" s="333">
        <v>0</v>
      </c>
      <c r="G67" s="333">
        <v>4</v>
      </c>
      <c r="H67" s="333">
        <v>30</v>
      </c>
      <c r="I67" s="333">
        <v>8</v>
      </c>
      <c r="J67" s="333">
        <v>3</v>
      </c>
      <c r="K67" s="333">
        <v>2</v>
      </c>
      <c r="L67" s="333">
        <v>0</v>
      </c>
      <c r="M67" s="333">
        <v>0</v>
      </c>
      <c r="N67" s="333">
        <v>0</v>
      </c>
      <c r="O67" s="333">
        <v>0</v>
      </c>
      <c r="P67" s="333">
        <v>0</v>
      </c>
      <c r="Q67" s="333">
        <v>0</v>
      </c>
      <c r="R67" s="333">
        <v>0</v>
      </c>
      <c r="S67" s="381">
        <v>0</v>
      </c>
      <c r="T67" s="333">
        <f t="shared" si="9"/>
        <v>216</v>
      </c>
    </row>
    <row r="68" spans="1:20" s="7" customFormat="1" ht="12.75">
      <c r="A68" s="2136"/>
      <c r="B68" s="332" t="s">
        <v>1725</v>
      </c>
      <c r="C68" s="333">
        <v>0</v>
      </c>
      <c r="D68" s="333">
        <v>0</v>
      </c>
      <c r="E68" s="333">
        <v>2</v>
      </c>
      <c r="F68" s="333">
        <v>22</v>
      </c>
      <c r="G68" s="333">
        <v>86</v>
      </c>
      <c r="H68" s="333">
        <v>187</v>
      </c>
      <c r="I68" s="333">
        <v>235</v>
      </c>
      <c r="J68" s="333">
        <v>193</v>
      </c>
      <c r="K68" s="333">
        <v>51</v>
      </c>
      <c r="L68" s="333">
        <v>5</v>
      </c>
      <c r="M68" s="333">
        <v>0</v>
      </c>
      <c r="N68" s="333">
        <v>0</v>
      </c>
      <c r="O68" s="333">
        <v>0</v>
      </c>
      <c r="P68" s="333">
        <v>0</v>
      </c>
      <c r="Q68" s="333">
        <v>0</v>
      </c>
      <c r="R68" s="333">
        <v>0</v>
      </c>
      <c r="S68" s="381">
        <v>0</v>
      </c>
      <c r="T68" s="333">
        <f t="shared" si="9"/>
        <v>781</v>
      </c>
    </row>
    <row r="69" spans="1:20" s="7" customFormat="1" ht="12.75">
      <c r="A69" s="2136"/>
      <c r="B69" s="332" t="s">
        <v>1689</v>
      </c>
      <c r="C69" s="333">
        <v>1344</v>
      </c>
      <c r="D69" s="333">
        <v>1245</v>
      </c>
      <c r="E69" s="333">
        <v>357</v>
      </c>
      <c r="F69" s="333">
        <v>4011</v>
      </c>
      <c r="G69" s="333">
        <v>12381</v>
      </c>
      <c r="H69" s="333">
        <v>17578</v>
      </c>
      <c r="I69" s="333">
        <v>15657</v>
      </c>
      <c r="J69" s="333">
        <v>9636</v>
      </c>
      <c r="K69" s="333">
        <v>3203</v>
      </c>
      <c r="L69" s="333">
        <v>1182</v>
      </c>
      <c r="M69" s="333">
        <v>1256</v>
      </c>
      <c r="N69" s="333">
        <v>1339</v>
      </c>
      <c r="O69" s="333">
        <v>1605</v>
      </c>
      <c r="P69" s="333">
        <v>1733</v>
      </c>
      <c r="Q69" s="333">
        <v>1797</v>
      </c>
      <c r="R69" s="333">
        <v>1801</v>
      </c>
      <c r="S69" s="381">
        <v>2379</v>
      </c>
      <c r="T69" s="333">
        <f t="shared" si="9"/>
        <v>78504</v>
      </c>
    </row>
    <row r="70" spans="1:20" s="7" customFormat="1" ht="12.75">
      <c r="A70" s="2136"/>
      <c r="B70" s="332" t="s">
        <v>1690</v>
      </c>
      <c r="C70" s="333">
        <v>11</v>
      </c>
      <c r="D70" s="333">
        <v>2</v>
      </c>
      <c r="E70" s="333">
        <v>25</v>
      </c>
      <c r="F70" s="333">
        <v>367</v>
      </c>
      <c r="G70" s="333">
        <v>646</v>
      </c>
      <c r="H70" s="333">
        <v>760</v>
      </c>
      <c r="I70" s="333">
        <v>1058</v>
      </c>
      <c r="J70" s="333">
        <v>996</v>
      </c>
      <c r="K70" s="333">
        <v>807</v>
      </c>
      <c r="L70" s="333">
        <v>1102</v>
      </c>
      <c r="M70" s="333">
        <v>2007</v>
      </c>
      <c r="N70" s="333">
        <v>2562</v>
      </c>
      <c r="O70" s="333">
        <v>3425</v>
      </c>
      <c r="P70" s="333">
        <v>3416</v>
      </c>
      <c r="Q70" s="333">
        <v>3529</v>
      </c>
      <c r="R70" s="333">
        <v>4131</v>
      </c>
      <c r="S70" s="381">
        <v>12897</v>
      </c>
      <c r="T70" s="333">
        <f t="shared" si="9"/>
        <v>37741</v>
      </c>
    </row>
    <row r="71" spans="1:20" s="7" customFormat="1" ht="12.75">
      <c r="A71" s="2136"/>
      <c r="B71" s="332" t="s">
        <v>1691</v>
      </c>
      <c r="C71" s="333">
        <v>127</v>
      </c>
      <c r="D71" s="333">
        <v>15</v>
      </c>
      <c r="E71" s="333">
        <v>12</v>
      </c>
      <c r="F71" s="333">
        <v>33</v>
      </c>
      <c r="G71" s="333">
        <v>43</v>
      </c>
      <c r="H71" s="333">
        <v>61</v>
      </c>
      <c r="I71" s="333">
        <v>49</v>
      </c>
      <c r="J71" s="333">
        <v>49</v>
      </c>
      <c r="K71" s="333">
        <v>63</v>
      </c>
      <c r="L71" s="333">
        <v>76</v>
      </c>
      <c r="M71" s="333">
        <v>78</v>
      </c>
      <c r="N71" s="333">
        <v>113</v>
      </c>
      <c r="O71" s="333">
        <v>144</v>
      </c>
      <c r="P71" s="333">
        <v>190</v>
      </c>
      <c r="Q71" s="333">
        <v>230</v>
      </c>
      <c r="R71" s="333">
        <v>325</v>
      </c>
      <c r="S71" s="381">
        <v>792</v>
      </c>
      <c r="T71" s="333">
        <f t="shared" si="9"/>
        <v>2400</v>
      </c>
    </row>
    <row r="72" spans="1:20" s="91" customFormat="1" ht="3" customHeight="1">
      <c r="A72" s="298"/>
      <c r="B72" s="1451"/>
      <c r="C72" s="1547"/>
      <c r="D72" s="1547"/>
      <c r="E72" s="1547"/>
      <c r="F72" s="1547"/>
      <c r="G72" s="1547"/>
      <c r="H72" s="1547"/>
      <c r="I72" s="1547"/>
      <c r="J72" s="1547"/>
      <c r="K72" s="1547"/>
      <c r="L72" s="1547"/>
      <c r="M72" s="1547"/>
      <c r="N72" s="1547"/>
      <c r="O72" s="1547"/>
      <c r="P72" s="1547"/>
      <c r="Q72" s="1547"/>
      <c r="R72" s="1547"/>
      <c r="S72" s="1547"/>
      <c r="T72" s="1547"/>
    </row>
    <row r="73" spans="1:20" s="7" customFormat="1" ht="12.75">
      <c r="A73" s="83"/>
      <c r="B73" s="338" t="s">
        <v>547</v>
      </c>
      <c r="C73" s="339">
        <f t="shared" ref="C73:T73" si="10">+C63+C55+C38+C18+C13+C8</f>
        <v>1491303</v>
      </c>
      <c r="D73" s="339">
        <f t="shared" si="10"/>
        <v>659228</v>
      </c>
      <c r="E73" s="339">
        <f t="shared" si="10"/>
        <v>553149</v>
      </c>
      <c r="F73" s="339">
        <f t="shared" si="10"/>
        <v>993496</v>
      </c>
      <c r="G73" s="339">
        <f t="shared" si="10"/>
        <v>1751832</v>
      </c>
      <c r="H73" s="339">
        <f t="shared" si="10"/>
        <v>2022671</v>
      </c>
      <c r="I73" s="339">
        <f t="shared" si="10"/>
        <v>2004888</v>
      </c>
      <c r="J73" s="339">
        <f t="shared" si="10"/>
        <v>1825919</v>
      </c>
      <c r="K73" s="339">
        <f t="shared" si="10"/>
        <v>1609030</v>
      </c>
      <c r="L73" s="339">
        <f t="shared" si="10"/>
        <v>1799368</v>
      </c>
      <c r="M73" s="339">
        <f t="shared" si="10"/>
        <v>1751657</v>
      </c>
      <c r="N73" s="339">
        <f t="shared" si="10"/>
        <v>1588511</v>
      </c>
      <c r="O73" s="339">
        <f t="shared" si="10"/>
        <v>1655818</v>
      </c>
      <c r="P73" s="339">
        <f t="shared" si="10"/>
        <v>1587808</v>
      </c>
      <c r="Q73" s="339">
        <f t="shared" si="10"/>
        <v>1320313</v>
      </c>
      <c r="R73" s="339">
        <f t="shared" si="10"/>
        <v>1210049</v>
      </c>
      <c r="S73" s="339">
        <f t="shared" si="10"/>
        <v>2018456</v>
      </c>
      <c r="T73" s="339">
        <f t="shared" si="10"/>
        <v>25843496</v>
      </c>
    </row>
    <row r="74" spans="1:20" s="1257" customFormat="1" ht="12.75">
      <c r="A74" s="32"/>
      <c r="B74" s="1565"/>
      <c r="C74" s="1567"/>
      <c r="D74" s="1567"/>
      <c r="E74" s="1567"/>
      <c r="F74" s="1567"/>
      <c r="G74" s="1567"/>
      <c r="H74" s="1567"/>
      <c r="I74" s="1567"/>
      <c r="J74" s="1567"/>
      <c r="K74" s="1567"/>
      <c r="L74" s="1567"/>
      <c r="M74" s="1567"/>
      <c r="N74" s="1567"/>
      <c r="O74" s="1567"/>
      <c r="P74" s="1567"/>
      <c r="Q74" s="1567"/>
      <c r="R74" s="1567"/>
      <c r="S74" s="1567"/>
      <c r="T74" s="1567"/>
    </row>
    <row r="75" spans="1:20" s="7" customFormat="1" ht="12.75">
      <c r="A75" s="105" t="s">
        <v>880</v>
      </c>
      <c r="B75" s="338"/>
      <c r="C75" s="384"/>
      <c r="D75" s="384"/>
      <c r="E75" s="384"/>
      <c r="F75" s="384"/>
      <c r="G75" s="384"/>
      <c r="H75" s="384"/>
      <c r="I75" s="384"/>
      <c r="J75" s="384"/>
      <c r="K75" s="384"/>
      <c r="L75" s="384"/>
      <c r="M75" s="384"/>
      <c r="N75" s="384"/>
      <c r="O75" s="384"/>
      <c r="P75" s="384"/>
      <c r="Q75" s="384"/>
      <c r="R75" s="384"/>
      <c r="S75" s="384"/>
      <c r="T75" s="384"/>
    </row>
    <row r="76" spans="1:20">
      <c r="A76" s="1525" t="s">
        <v>2439</v>
      </c>
    </row>
    <row r="77" spans="1:20">
      <c r="A77" s="2146" t="s">
        <v>2277</v>
      </c>
      <c r="B77" s="2146"/>
      <c r="C77" s="2146"/>
      <c r="D77" s="2146"/>
      <c r="E77" s="2146"/>
      <c r="F77" s="2146"/>
      <c r="G77" s="2146"/>
      <c r="H77" s="2146"/>
      <c r="I77" s="2146"/>
      <c r="J77" s="2146"/>
      <c r="K77" s="2146"/>
      <c r="L77" s="2146"/>
      <c r="M77" s="2146"/>
      <c r="N77" s="2146"/>
      <c r="O77" s="2146"/>
      <c r="P77" s="2146"/>
      <c r="Q77" s="2146"/>
      <c r="R77" s="2146"/>
      <c r="S77" s="2146"/>
      <c r="T77" s="2146"/>
    </row>
    <row r="78" spans="1:20">
      <c r="A78" s="2100" t="s">
        <v>2601</v>
      </c>
      <c r="B78" s="2100"/>
      <c r="C78" s="2100"/>
      <c r="D78" s="2100"/>
      <c r="E78" s="2100"/>
      <c r="F78" s="2100"/>
      <c r="G78" s="2100"/>
      <c r="H78" s="2100"/>
      <c r="I78" s="2100"/>
      <c r="J78" s="2100"/>
      <c r="K78" s="2100"/>
      <c r="L78" s="2100"/>
      <c r="M78" s="2100"/>
      <c r="N78" s="2100"/>
      <c r="O78" s="2100"/>
      <c r="P78" s="2100"/>
      <c r="Q78" s="2100"/>
      <c r="R78" s="2100"/>
      <c r="S78" s="2100"/>
      <c r="T78" s="2100"/>
    </row>
    <row r="79" spans="1:20">
      <c r="A79" s="2100" t="s">
        <v>1726</v>
      </c>
      <c r="B79" s="2100"/>
      <c r="C79" s="2100"/>
      <c r="D79" s="2100"/>
      <c r="E79" s="2100"/>
      <c r="F79" s="2100"/>
      <c r="G79" s="2100"/>
      <c r="H79" s="2100"/>
      <c r="I79" s="2100"/>
      <c r="J79" s="2100"/>
      <c r="K79" s="2100"/>
      <c r="L79" s="2100"/>
      <c r="M79" s="2100"/>
      <c r="N79" s="2100"/>
      <c r="O79" s="2100"/>
      <c r="P79" s="2100"/>
      <c r="Q79" s="2100"/>
      <c r="R79" s="2100"/>
      <c r="S79" s="2100"/>
      <c r="T79" s="2100"/>
    </row>
    <row r="80" spans="1:20">
      <c r="A80" s="2100" t="s">
        <v>1717</v>
      </c>
      <c r="B80" s="2100"/>
      <c r="C80" s="2100"/>
      <c r="D80" s="2100"/>
      <c r="E80" s="2100"/>
      <c r="F80" s="2100"/>
      <c r="G80" s="2100"/>
      <c r="H80" s="2100"/>
      <c r="I80" s="2100"/>
      <c r="J80" s="2100"/>
      <c r="K80" s="2100"/>
      <c r="L80" s="2100"/>
      <c r="M80" s="2100"/>
      <c r="N80" s="2100"/>
      <c r="O80" s="2100"/>
      <c r="P80" s="2100"/>
      <c r="Q80" s="2100"/>
      <c r="R80" s="2100"/>
      <c r="S80" s="2100"/>
      <c r="T80" s="2100"/>
    </row>
    <row r="81" spans="1:20">
      <c r="A81" s="2122" t="s">
        <v>1703</v>
      </c>
      <c r="B81" s="2122"/>
      <c r="C81" s="2122"/>
      <c r="D81" s="2122"/>
      <c r="E81" s="2122"/>
      <c r="F81" s="2122"/>
      <c r="G81" s="2122"/>
      <c r="H81" s="2122"/>
      <c r="I81" s="2122"/>
      <c r="J81" s="2122"/>
      <c r="K81" s="2122"/>
      <c r="L81" s="2122"/>
      <c r="M81" s="2122"/>
      <c r="N81" s="2122"/>
      <c r="O81" s="2122"/>
      <c r="P81" s="2122"/>
      <c r="Q81" s="2122"/>
      <c r="R81" s="2122"/>
      <c r="S81" s="2122"/>
      <c r="T81" s="2122"/>
    </row>
    <row r="82" spans="1:20" ht="15" thickBot="1"/>
    <row r="83" spans="1:20">
      <c r="A83" s="2142" t="s">
        <v>1718</v>
      </c>
      <c r="B83" s="2142" t="s">
        <v>1727</v>
      </c>
      <c r="C83" s="2141" t="s">
        <v>1720</v>
      </c>
      <c r="D83" s="2141"/>
      <c r="E83" s="2141"/>
      <c r="F83" s="2141"/>
      <c r="G83" s="2141"/>
      <c r="H83" s="2141"/>
      <c r="I83" s="2141"/>
      <c r="J83" s="2141"/>
      <c r="K83" s="2141"/>
      <c r="L83" s="2141"/>
      <c r="M83" s="2141"/>
      <c r="N83" s="2141"/>
      <c r="O83" s="2141"/>
      <c r="P83" s="2141"/>
      <c r="Q83" s="2141"/>
      <c r="R83" s="2141"/>
      <c r="S83" s="2141"/>
      <c r="T83" s="2142" t="s">
        <v>569</v>
      </c>
    </row>
    <row r="84" spans="1:20">
      <c r="A84" s="2143"/>
      <c r="B84" s="2143"/>
      <c r="C84" s="1566" t="s">
        <v>1721</v>
      </c>
      <c r="D84" s="1566" t="s">
        <v>1722</v>
      </c>
      <c r="E84" s="1566" t="s">
        <v>1433</v>
      </c>
      <c r="F84" s="1566" t="s">
        <v>1434</v>
      </c>
      <c r="G84" s="1566" t="s">
        <v>820</v>
      </c>
      <c r="H84" s="1566" t="s">
        <v>821</v>
      </c>
      <c r="I84" s="1566" t="s">
        <v>822</v>
      </c>
      <c r="J84" s="1566" t="s">
        <v>823</v>
      </c>
      <c r="K84" s="1566" t="s">
        <v>824</v>
      </c>
      <c r="L84" s="1566" t="s">
        <v>825</v>
      </c>
      <c r="M84" s="1566" t="s">
        <v>826</v>
      </c>
      <c r="N84" s="1566" t="s">
        <v>827</v>
      </c>
      <c r="O84" s="1566" t="s">
        <v>828</v>
      </c>
      <c r="P84" s="1566" t="s">
        <v>829</v>
      </c>
      <c r="Q84" s="1566" t="s">
        <v>830</v>
      </c>
      <c r="R84" s="1566" t="s">
        <v>831</v>
      </c>
      <c r="S84" s="1566" t="s">
        <v>1723</v>
      </c>
      <c r="T84" s="2143"/>
    </row>
    <row r="85" spans="1:20">
      <c r="A85" s="2129" t="s">
        <v>548</v>
      </c>
      <c r="B85" s="331" t="s">
        <v>1636</v>
      </c>
      <c r="C85" s="335">
        <f t="shared" ref="C85:S85" si="11">SUM(C86:C88)</f>
        <v>9487946</v>
      </c>
      <c r="D85" s="335">
        <f t="shared" si="11"/>
        <v>3686005</v>
      </c>
      <c r="E85" s="335">
        <f t="shared" si="11"/>
        <v>2530575</v>
      </c>
      <c r="F85" s="335">
        <f t="shared" si="11"/>
        <v>3793844</v>
      </c>
      <c r="G85" s="335">
        <f t="shared" si="11"/>
        <v>7214305</v>
      </c>
      <c r="H85" s="335">
        <f t="shared" si="11"/>
        <v>8517903</v>
      </c>
      <c r="I85" s="335">
        <f t="shared" si="11"/>
        <v>7647066</v>
      </c>
      <c r="J85" s="335">
        <f t="shared" si="11"/>
        <v>6531925</v>
      </c>
      <c r="K85" s="335">
        <f t="shared" si="11"/>
        <v>5313288</v>
      </c>
      <c r="L85" s="335">
        <f t="shared" si="11"/>
        <v>5544344</v>
      </c>
      <c r="M85" s="335">
        <f t="shared" si="11"/>
        <v>5203613</v>
      </c>
      <c r="N85" s="335">
        <f t="shared" si="11"/>
        <v>4557438</v>
      </c>
      <c r="O85" s="335">
        <f t="shared" si="11"/>
        <v>4510663</v>
      </c>
      <c r="P85" s="335">
        <f t="shared" si="11"/>
        <v>4204357</v>
      </c>
      <c r="Q85" s="335">
        <f t="shared" si="11"/>
        <v>3457874</v>
      </c>
      <c r="R85" s="335">
        <f t="shared" si="11"/>
        <v>3038106</v>
      </c>
      <c r="S85" s="335">
        <f t="shared" si="11"/>
        <v>4467914</v>
      </c>
      <c r="T85" s="335">
        <f>SUM(T86:T88)</f>
        <v>89707166</v>
      </c>
    </row>
    <row r="86" spans="1:20">
      <c r="A86" s="2130"/>
      <c r="B86" s="332" t="s">
        <v>1637</v>
      </c>
      <c r="C86" s="333">
        <v>9372115</v>
      </c>
      <c r="D86" s="333">
        <v>3664970</v>
      </c>
      <c r="E86" s="333">
        <v>2519134</v>
      </c>
      <c r="F86" s="333">
        <v>3771160</v>
      </c>
      <c r="G86" s="333">
        <v>7172342</v>
      </c>
      <c r="H86" s="333">
        <v>8460328</v>
      </c>
      <c r="I86" s="333">
        <v>7586908</v>
      </c>
      <c r="J86" s="333">
        <v>6471943</v>
      </c>
      <c r="K86" s="333">
        <v>5265082</v>
      </c>
      <c r="L86" s="333">
        <v>5493249</v>
      </c>
      <c r="M86" s="333">
        <v>5142498</v>
      </c>
      <c r="N86" s="333">
        <v>4495089</v>
      </c>
      <c r="O86" s="333">
        <v>4428827</v>
      </c>
      <c r="P86" s="333">
        <v>4099500</v>
      </c>
      <c r="Q86" s="333">
        <v>3352332</v>
      </c>
      <c r="R86" s="333">
        <v>2891447</v>
      </c>
      <c r="S86" s="333">
        <v>3936914</v>
      </c>
      <c r="T86" s="333">
        <f>SUM(C86:S86)</f>
        <v>88123838</v>
      </c>
    </row>
    <row r="87" spans="1:20">
      <c r="A87" s="2130"/>
      <c r="B87" s="332" t="s">
        <v>1638</v>
      </c>
      <c r="C87" s="333">
        <v>7964</v>
      </c>
      <c r="D87" s="333">
        <v>4153</v>
      </c>
      <c r="E87" s="333">
        <v>3852</v>
      </c>
      <c r="F87" s="333">
        <v>4779</v>
      </c>
      <c r="G87" s="333">
        <v>5732</v>
      </c>
      <c r="H87" s="333">
        <v>7802</v>
      </c>
      <c r="I87" s="333">
        <v>8503</v>
      </c>
      <c r="J87" s="333">
        <v>10247</v>
      </c>
      <c r="K87" s="333">
        <v>10773</v>
      </c>
      <c r="L87" s="333">
        <v>13210</v>
      </c>
      <c r="M87" s="333">
        <v>17144</v>
      </c>
      <c r="N87" s="333">
        <v>17437</v>
      </c>
      <c r="O87" s="333">
        <v>16802</v>
      </c>
      <c r="P87" s="333">
        <v>19086</v>
      </c>
      <c r="Q87" s="333">
        <v>20216</v>
      </c>
      <c r="R87" s="333">
        <v>32865</v>
      </c>
      <c r="S87" s="333">
        <v>191914</v>
      </c>
      <c r="T87" s="333">
        <f>SUM(C87:S87)</f>
        <v>392479</v>
      </c>
    </row>
    <row r="88" spans="1:20">
      <c r="A88" s="2130"/>
      <c r="B88" s="332" t="s">
        <v>1639</v>
      </c>
      <c r="C88" s="333">
        <v>107867</v>
      </c>
      <c r="D88" s="333">
        <v>16882</v>
      </c>
      <c r="E88" s="333">
        <v>7589</v>
      </c>
      <c r="F88" s="333">
        <v>17905</v>
      </c>
      <c r="G88" s="333">
        <v>36231</v>
      </c>
      <c r="H88" s="333">
        <v>49773</v>
      </c>
      <c r="I88" s="333">
        <v>51655</v>
      </c>
      <c r="J88" s="333">
        <v>49735</v>
      </c>
      <c r="K88" s="333">
        <v>37433</v>
      </c>
      <c r="L88" s="333">
        <v>37885</v>
      </c>
      <c r="M88" s="333">
        <v>43971</v>
      </c>
      <c r="N88" s="333">
        <v>44912</v>
      </c>
      <c r="O88" s="333">
        <v>65034</v>
      </c>
      <c r="P88" s="333">
        <v>85771</v>
      </c>
      <c r="Q88" s="333">
        <v>85326</v>
      </c>
      <c r="R88" s="333">
        <v>113794</v>
      </c>
      <c r="S88" s="333">
        <v>339086</v>
      </c>
      <c r="T88" s="333">
        <f>SUM(C88:S88)</f>
        <v>1190849</v>
      </c>
    </row>
    <row r="89" spans="1:20" ht="5.25" customHeight="1">
      <c r="A89" s="2130"/>
      <c r="B89" s="332"/>
      <c r="C89" s="16"/>
      <c r="D89" s="334"/>
      <c r="E89" s="334"/>
      <c r="F89" s="16"/>
      <c r="G89" s="16"/>
      <c r="H89" s="16"/>
      <c r="I89" s="16"/>
      <c r="J89" s="16"/>
      <c r="K89" s="16"/>
      <c r="L89" s="16"/>
      <c r="M89" s="16"/>
      <c r="N89" s="16"/>
      <c r="O89" s="16"/>
      <c r="P89" s="16"/>
      <c r="Q89" s="16"/>
      <c r="R89" s="16"/>
      <c r="S89" s="16"/>
      <c r="T89" s="16"/>
    </row>
    <row r="90" spans="1:20">
      <c r="A90" s="2130"/>
      <c r="B90" s="331" t="s">
        <v>1640</v>
      </c>
      <c r="C90" s="335">
        <f t="shared" ref="C90:T90" si="12">SUM(C91:C93)</f>
        <v>2508265</v>
      </c>
      <c r="D90" s="335">
        <f t="shared" si="12"/>
        <v>1320672</v>
      </c>
      <c r="E90" s="335">
        <f t="shared" si="12"/>
        <v>1382666</v>
      </c>
      <c r="F90" s="335">
        <f t="shared" si="12"/>
        <v>3087889</v>
      </c>
      <c r="G90" s="335">
        <f t="shared" si="12"/>
        <v>5402019</v>
      </c>
      <c r="H90" s="335">
        <f t="shared" si="12"/>
        <v>6674244</v>
      </c>
      <c r="I90" s="335">
        <f t="shared" si="12"/>
        <v>6086138</v>
      </c>
      <c r="J90" s="335">
        <f t="shared" si="12"/>
        <v>6261727</v>
      </c>
      <c r="K90" s="335">
        <f t="shared" si="12"/>
        <v>5806448</v>
      </c>
      <c r="L90" s="335">
        <f t="shared" si="12"/>
        <v>6612673</v>
      </c>
      <c r="M90" s="335">
        <f t="shared" si="12"/>
        <v>6375787</v>
      </c>
      <c r="N90" s="335">
        <f t="shared" si="12"/>
        <v>5160841</v>
      </c>
      <c r="O90" s="335">
        <f t="shared" si="12"/>
        <v>5873632</v>
      </c>
      <c r="P90" s="335">
        <f t="shared" si="12"/>
        <v>5585782</v>
      </c>
      <c r="Q90" s="335">
        <f t="shared" si="12"/>
        <v>4443964</v>
      </c>
      <c r="R90" s="335">
        <f t="shared" si="12"/>
        <v>3863587</v>
      </c>
      <c r="S90" s="335">
        <f t="shared" si="12"/>
        <v>5461127</v>
      </c>
      <c r="T90" s="335">
        <f t="shared" si="12"/>
        <v>81907461</v>
      </c>
    </row>
    <row r="91" spans="1:20">
      <c r="A91" s="2130"/>
      <c r="B91" s="332" t="s">
        <v>1641</v>
      </c>
      <c r="C91" s="333">
        <v>1034056</v>
      </c>
      <c r="D91" s="333">
        <v>642824</v>
      </c>
      <c r="E91" s="333">
        <v>643596</v>
      </c>
      <c r="F91" s="333">
        <v>1423902</v>
      </c>
      <c r="G91" s="333">
        <v>2318433</v>
      </c>
      <c r="H91" s="333">
        <v>2764436</v>
      </c>
      <c r="I91" s="333">
        <v>2174026</v>
      </c>
      <c r="J91" s="333">
        <v>2405853</v>
      </c>
      <c r="K91" s="333">
        <v>2063132</v>
      </c>
      <c r="L91" s="333">
        <v>2254603</v>
      </c>
      <c r="M91" s="333">
        <v>2184273</v>
      </c>
      <c r="N91" s="333">
        <v>1398396</v>
      </c>
      <c r="O91" s="333">
        <v>1992127</v>
      </c>
      <c r="P91" s="333">
        <v>1933020</v>
      </c>
      <c r="Q91" s="333">
        <v>1575021</v>
      </c>
      <c r="R91" s="333">
        <v>1456703</v>
      </c>
      <c r="S91" s="333">
        <v>2325606</v>
      </c>
      <c r="T91" s="333">
        <f>SUM(C91:S91)</f>
        <v>30590007</v>
      </c>
    </row>
    <row r="92" spans="1:20">
      <c r="A92" s="2130"/>
      <c r="B92" s="332" t="s">
        <v>1642</v>
      </c>
      <c r="C92" s="333">
        <v>1465733</v>
      </c>
      <c r="D92" s="333">
        <v>666568</v>
      </c>
      <c r="E92" s="333">
        <v>718699</v>
      </c>
      <c r="F92" s="333">
        <v>1595238</v>
      </c>
      <c r="G92" s="333">
        <v>2847421</v>
      </c>
      <c r="H92" s="333">
        <v>3552541</v>
      </c>
      <c r="I92" s="333">
        <v>3529811</v>
      </c>
      <c r="J92" s="333">
        <v>3452076</v>
      </c>
      <c r="K92" s="333">
        <v>3330333</v>
      </c>
      <c r="L92" s="333">
        <v>3888522</v>
      </c>
      <c r="M92" s="333">
        <v>3794422</v>
      </c>
      <c r="N92" s="333">
        <v>3457606</v>
      </c>
      <c r="O92" s="333">
        <v>3580438</v>
      </c>
      <c r="P92" s="333">
        <v>3386575</v>
      </c>
      <c r="Q92" s="333">
        <v>2674961</v>
      </c>
      <c r="R92" s="333">
        <v>2259813</v>
      </c>
      <c r="S92" s="333">
        <v>2974779</v>
      </c>
      <c r="T92" s="333">
        <f>SUM(C92:S92)</f>
        <v>47175536</v>
      </c>
    </row>
    <row r="93" spans="1:20">
      <c r="A93" s="2130"/>
      <c r="B93" s="332" t="s">
        <v>1643</v>
      </c>
      <c r="C93" s="333">
        <v>8476</v>
      </c>
      <c r="D93" s="333">
        <v>11280</v>
      </c>
      <c r="E93" s="333">
        <v>20371</v>
      </c>
      <c r="F93" s="333">
        <v>68749</v>
      </c>
      <c r="G93" s="333">
        <v>236165</v>
      </c>
      <c r="H93" s="333">
        <v>357267</v>
      </c>
      <c r="I93" s="333">
        <v>382301</v>
      </c>
      <c r="J93" s="333">
        <v>403798</v>
      </c>
      <c r="K93" s="333">
        <v>412983</v>
      </c>
      <c r="L93" s="333">
        <v>469548</v>
      </c>
      <c r="M93" s="333">
        <v>397092</v>
      </c>
      <c r="N93" s="333">
        <v>304839</v>
      </c>
      <c r="O93" s="333">
        <v>301067</v>
      </c>
      <c r="P93" s="333">
        <v>266187</v>
      </c>
      <c r="Q93" s="333">
        <v>193982</v>
      </c>
      <c r="R93" s="333">
        <v>147071</v>
      </c>
      <c r="S93" s="333">
        <v>160742</v>
      </c>
      <c r="T93" s="333">
        <f>SUM(C93:S93)</f>
        <v>4141918</v>
      </c>
    </row>
    <row r="94" spans="1:20" ht="3.75" customHeight="1">
      <c r="A94" s="2130"/>
      <c r="B94" s="332"/>
      <c r="C94" s="16"/>
      <c r="D94" s="16"/>
      <c r="E94" s="16"/>
      <c r="F94" s="16"/>
      <c r="G94" s="16"/>
      <c r="H94" s="16"/>
      <c r="I94" s="16"/>
      <c r="J94" s="16"/>
      <c r="K94" s="16"/>
      <c r="L94" s="16"/>
      <c r="M94" s="16"/>
      <c r="N94" s="16"/>
      <c r="O94" s="16"/>
      <c r="P94" s="16"/>
      <c r="Q94" s="16"/>
      <c r="R94" s="16"/>
      <c r="S94" s="16"/>
      <c r="T94" s="16"/>
    </row>
    <row r="95" spans="1:20">
      <c r="A95" s="2130"/>
      <c r="B95" s="331" t="s">
        <v>1644</v>
      </c>
      <c r="C95" s="335">
        <f t="shared" ref="C95:T95" si="13">SUM(C96:C113)</f>
        <v>697735</v>
      </c>
      <c r="D95" s="335">
        <f t="shared" si="13"/>
        <v>609109</v>
      </c>
      <c r="E95" s="335">
        <f t="shared" si="13"/>
        <v>639038</v>
      </c>
      <c r="F95" s="335">
        <f t="shared" si="13"/>
        <v>986090</v>
      </c>
      <c r="G95" s="335">
        <f t="shared" si="13"/>
        <v>1368591</v>
      </c>
      <c r="H95" s="335">
        <f t="shared" si="13"/>
        <v>1662286</v>
      </c>
      <c r="I95" s="335">
        <f t="shared" si="13"/>
        <v>1786099</v>
      </c>
      <c r="J95" s="335">
        <f t="shared" si="13"/>
        <v>1868348</v>
      </c>
      <c r="K95" s="335">
        <f t="shared" si="13"/>
        <v>1907831</v>
      </c>
      <c r="L95" s="335">
        <f t="shared" si="13"/>
        <v>2366288</v>
      </c>
      <c r="M95" s="335">
        <f t="shared" si="13"/>
        <v>2643208</v>
      </c>
      <c r="N95" s="335">
        <f t="shared" si="13"/>
        <v>2563018</v>
      </c>
      <c r="O95" s="335">
        <f t="shared" si="13"/>
        <v>2822024</v>
      </c>
      <c r="P95" s="335">
        <f t="shared" si="13"/>
        <v>2752435</v>
      </c>
      <c r="Q95" s="335">
        <f t="shared" si="13"/>
        <v>2265648</v>
      </c>
      <c r="R95" s="335">
        <f t="shared" si="13"/>
        <v>1978372</v>
      </c>
      <c r="S95" s="335">
        <f t="shared" si="13"/>
        <v>2675468</v>
      </c>
      <c r="T95" s="335">
        <f t="shared" si="13"/>
        <v>31591588</v>
      </c>
    </row>
    <row r="96" spans="1:20">
      <c r="A96" s="2130"/>
      <c r="B96" s="332" t="s">
        <v>1645</v>
      </c>
      <c r="C96" s="333">
        <v>31193</v>
      </c>
      <c r="D96" s="333">
        <v>16800</v>
      </c>
      <c r="E96" s="333">
        <v>12311</v>
      </c>
      <c r="F96" s="333">
        <v>17572</v>
      </c>
      <c r="G96" s="333">
        <v>24319</v>
      </c>
      <c r="H96" s="333">
        <v>36093</v>
      </c>
      <c r="I96" s="333">
        <v>50253</v>
      </c>
      <c r="J96" s="333">
        <v>72148</v>
      </c>
      <c r="K96" s="333">
        <v>106520</v>
      </c>
      <c r="L96" s="333">
        <v>212558</v>
      </c>
      <c r="M96" s="333">
        <v>310203</v>
      </c>
      <c r="N96" s="333">
        <v>315442</v>
      </c>
      <c r="O96" s="333">
        <v>349805</v>
      </c>
      <c r="P96" s="333">
        <v>331265</v>
      </c>
      <c r="Q96" s="333">
        <v>247365</v>
      </c>
      <c r="R96" s="333">
        <v>196402</v>
      </c>
      <c r="S96" s="333">
        <v>178437</v>
      </c>
      <c r="T96" s="333">
        <f>SUM(C96:S96)</f>
        <v>2508686</v>
      </c>
    </row>
    <row r="97" spans="1:20">
      <c r="A97" s="2130"/>
      <c r="B97" s="332" t="s">
        <v>1646</v>
      </c>
      <c r="C97" s="333">
        <v>342718</v>
      </c>
      <c r="D97" s="333">
        <v>62532</v>
      </c>
      <c r="E97" s="333">
        <v>91033</v>
      </c>
      <c r="F97" s="333">
        <v>144896</v>
      </c>
      <c r="G97" s="333">
        <v>189958</v>
      </c>
      <c r="H97" s="333">
        <v>237472</v>
      </c>
      <c r="I97" s="333">
        <v>289384</v>
      </c>
      <c r="J97" s="333">
        <v>337996</v>
      </c>
      <c r="K97" s="333">
        <v>369342</v>
      </c>
      <c r="L97" s="333">
        <v>471856</v>
      </c>
      <c r="M97" s="333">
        <v>501097</v>
      </c>
      <c r="N97" s="333">
        <v>492989</v>
      </c>
      <c r="O97" s="333">
        <v>512329</v>
      </c>
      <c r="P97" s="333">
        <v>492685</v>
      </c>
      <c r="Q97" s="333">
        <v>402008</v>
      </c>
      <c r="R97" s="333">
        <v>366719</v>
      </c>
      <c r="S97" s="333">
        <v>549639</v>
      </c>
      <c r="T97" s="333">
        <f t="shared" ref="T97:T113" si="14">SUM(C97:S97)</f>
        <v>5854653</v>
      </c>
    </row>
    <row r="98" spans="1:20">
      <c r="A98" s="2130"/>
      <c r="B98" s="332" t="s">
        <v>1647</v>
      </c>
      <c r="C98" s="333">
        <v>922</v>
      </c>
      <c r="D98" s="333">
        <v>451</v>
      </c>
      <c r="E98" s="333">
        <v>200</v>
      </c>
      <c r="F98" s="333">
        <v>1207</v>
      </c>
      <c r="G98" s="333">
        <v>9851</v>
      </c>
      <c r="H98" s="333">
        <v>3987</v>
      </c>
      <c r="I98" s="333">
        <v>4650</v>
      </c>
      <c r="J98" s="333">
        <v>6823</v>
      </c>
      <c r="K98" s="333">
        <v>12101</v>
      </c>
      <c r="L98" s="333">
        <v>14079</v>
      </c>
      <c r="M98" s="333">
        <v>15095</v>
      </c>
      <c r="N98" s="333">
        <v>12435</v>
      </c>
      <c r="O98" s="333">
        <v>22168</v>
      </c>
      <c r="P98" s="333">
        <v>29396</v>
      </c>
      <c r="Q98" s="333">
        <v>24758</v>
      </c>
      <c r="R98" s="333">
        <v>38213</v>
      </c>
      <c r="S98" s="333">
        <v>64499</v>
      </c>
      <c r="T98" s="333">
        <f t="shared" si="14"/>
        <v>260835</v>
      </c>
    </row>
    <row r="99" spans="1:20">
      <c r="A99" s="2130"/>
      <c r="B99" s="332" t="s">
        <v>1648</v>
      </c>
      <c r="C99" s="333">
        <v>636</v>
      </c>
      <c r="D99" s="333">
        <v>12774</v>
      </c>
      <c r="E99" s="333">
        <v>27067</v>
      </c>
      <c r="F99" s="333">
        <v>65407</v>
      </c>
      <c r="G99" s="333">
        <v>137270</v>
      </c>
      <c r="H99" s="333">
        <v>265753</v>
      </c>
      <c r="I99" s="333">
        <v>280570</v>
      </c>
      <c r="J99" s="333">
        <v>259774</v>
      </c>
      <c r="K99" s="333">
        <v>183605</v>
      </c>
      <c r="L99" s="333">
        <v>158094</v>
      </c>
      <c r="M99" s="333">
        <v>146848</v>
      </c>
      <c r="N99" s="333">
        <v>122248</v>
      </c>
      <c r="O99" s="333">
        <v>85093</v>
      </c>
      <c r="P99" s="333">
        <v>44639</v>
      </c>
      <c r="Q99" s="333">
        <v>31188</v>
      </c>
      <c r="R99" s="333">
        <v>17699</v>
      </c>
      <c r="S99" s="333">
        <v>20223</v>
      </c>
      <c r="T99" s="333">
        <f t="shared" si="14"/>
        <v>1858888</v>
      </c>
    </row>
    <row r="100" spans="1:20">
      <c r="A100" s="2130"/>
      <c r="B100" s="332" t="s">
        <v>1649</v>
      </c>
      <c r="C100" s="333">
        <v>20430</v>
      </c>
      <c r="D100" s="333">
        <v>153960</v>
      </c>
      <c r="E100" s="333">
        <v>172668</v>
      </c>
      <c r="F100" s="333">
        <v>205132</v>
      </c>
      <c r="G100" s="333">
        <v>199165</v>
      </c>
      <c r="H100" s="333">
        <v>220207</v>
      </c>
      <c r="I100" s="333">
        <v>205884</v>
      </c>
      <c r="J100" s="333">
        <v>183297</v>
      </c>
      <c r="K100" s="333">
        <v>138851</v>
      </c>
      <c r="L100" s="333">
        <v>112404</v>
      </c>
      <c r="M100" s="333">
        <v>90154</v>
      </c>
      <c r="N100" s="333">
        <v>62530</v>
      </c>
      <c r="O100" s="333">
        <v>40451</v>
      </c>
      <c r="P100" s="333">
        <v>32674</v>
      </c>
      <c r="Q100" s="333">
        <v>19618</v>
      </c>
      <c r="R100" s="333">
        <v>15382</v>
      </c>
      <c r="S100" s="333">
        <v>14891</v>
      </c>
      <c r="T100" s="333">
        <f t="shared" si="14"/>
        <v>1887698</v>
      </c>
    </row>
    <row r="101" spans="1:20">
      <c r="A101" s="2130"/>
      <c r="B101" s="332" t="s">
        <v>935</v>
      </c>
      <c r="C101" s="333">
        <v>12</v>
      </c>
      <c r="D101" s="333">
        <v>642</v>
      </c>
      <c r="E101" s="333">
        <v>115</v>
      </c>
      <c r="F101" s="333">
        <v>31</v>
      </c>
      <c r="G101" s="333">
        <v>27</v>
      </c>
      <c r="H101" s="333">
        <v>0</v>
      </c>
      <c r="I101" s="333">
        <v>15</v>
      </c>
      <c r="J101" s="333">
        <v>4</v>
      </c>
      <c r="K101" s="333">
        <v>0</v>
      </c>
      <c r="L101" s="333">
        <v>0</v>
      </c>
      <c r="M101" s="333">
        <v>8</v>
      </c>
      <c r="N101" s="333">
        <v>12</v>
      </c>
      <c r="O101" s="333">
        <v>4</v>
      </c>
      <c r="P101" s="333">
        <v>0</v>
      </c>
      <c r="Q101" s="333">
        <v>0</v>
      </c>
      <c r="R101" s="333">
        <v>0</v>
      </c>
      <c r="S101" s="333">
        <v>7</v>
      </c>
      <c r="T101" s="333">
        <f t="shared" si="14"/>
        <v>877</v>
      </c>
    </row>
    <row r="102" spans="1:20">
      <c r="A102" s="2130"/>
      <c r="B102" s="332" t="s">
        <v>1650</v>
      </c>
      <c r="C102" s="333">
        <v>48903</v>
      </c>
      <c r="D102" s="333">
        <v>47381</v>
      </c>
      <c r="E102" s="333">
        <v>48886</v>
      </c>
      <c r="F102" s="333">
        <v>60166</v>
      </c>
      <c r="G102" s="333">
        <v>58100</v>
      </c>
      <c r="H102" s="333">
        <v>64533</v>
      </c>
      <c r="I102" s="333">
        <v>66850</v>
      </c>
      <c r="J102" s="333">
        <v>77485</v>
      </c>
      <c r="K102" s="333">
        <v>86313</v>
      </c>
      <c r="L102" s="333">
        <v>116434</v>
      </c>
      <c r="M102" s="333">
        <v>125229</v>
      </c>
      <c r="N102" s="333">
        <v>100713</v>
      </c>
      <c r="O102" s="333">
        <v>85056</v>
      </c>
      <c r="P102" s="333">
        <v>71221</v>
      </c>
      <c r="Q102" s="333">
        <v>54252</v>
      </c>
      <c r="R102" s="333">
        <v>46744</v>
      </c>
      <c r="S102" s="333">
        <v>51910</v>
      </c>
      <c r="T102" s="333">
        <f t="shared" si="14"/>
        <v>1210176</v>
      </c>
    </row>
    <row r="103" spans="1:20">
      <c r="A103" s="2130"/>
      <c r="B103" s="332" t="s">
        <v>936</v>
      </c>
      <c r="C103" s="333">
        <v>65523</v>
      </c>
      <c r="D103" s="333">
        <v>129836</v>
      </c>
      <c r="E103" s="333">
        <v>141950</v>
      </c>
      <c r="F103" s="333">
        <v>205950</v>
      </c>
      <c r="G103" s="333">
        <v>291103</v>
      </c>
      <c r="H103" s="333">
        <v>273184</v>
      </c>
      <c r="I103" s="333">
        <v>239991</v>
      </c>
      <c r="J103" s="333">
        <v>221762</v>
      </c>
      <c r="K103" s="333">
        <v>240037</v>
      </c>
      <c r="L103" s="333">
        <v>373956</v>
      </c>
      <c r="M103" s="333">
        <v>425357</v>
      </c>
      <c r="N103" s="333">
        <v>413937</v>
      </c>
      <c r="O103" s="333">
        <v>477220</v>
      </c>
      <c r="P103" s="333">
        <v>481769</v>
      </c>
      <c r="Q103" s="333">
        <v>412974</v>
      </c>
      <c r="R103" s="333">
        <v>359971</v>
      </c>
      <c r="S103" s="333">
        <v>451226</v>
      </c>
      <c r="T103" s="333">
        <f t="shared" si="14"/>
        <v>5205746</v>
      </c>
    </row>
    <row r="104" spans="1:20">
      <c r="A104" s="2130"/>
      <c r="B104" s="332" t="s">
        <v>1651</v>
      </c>
      <c r="C104" s="333">
        <v>26531</v>
      </c>
      <c r="D104" s="333">
        <v>42479</v>
      </c>
      <c r="E104" s="333">
        <v>17611</v>
      </c>
      <c r="F104" s="333">
        <v>22449</v>
      </c>
      <c r="G104" s="333">
        <v>28299</v>
      </c>
      <c r="H104" s="333">
        <v>28910</v>
      </c>
      <c r="I104" s="333">
        <v>34526</v>
      </c>
      <c r="J104" s="333">
        <v>39208</v>
      </c>
      <c r="K104" s="333">
        <v>42022</v>
      </c>
      <c r="L104" s="333">
        <v>55525</v>
      </c>
      <c r="M104" s="333">
        <v>60820</v>
      </c>
      <c r="N104" s="333">
        <v>65651</v>
      </c>
      <c r="O104" s="333">
        <v>69489</v>
      </c>
      <c r="P104" s="333">
        <v>69290</v>
      </c>
      <c r="Q104" s="333">
        <v>60352</v>
      </c>
      <c r="R104" s="333">
        <v>57310</v>
      </c>
      <c r="S104" s="333">
        <v>78687</v>
      </c>
      <c r="T104" s="333">
        <f t="shared" si="14"/>
        <v>799159</v>
      </c>
    </row>
    <row r="105" spans="1:20">
      <c r="A105" s="2130"/>
      <c r="B105" s="332" t="s">
        <v>1652</v>
      </c>
      <c r="C105" s="333">
        <v>11519</v>
      </c>
      <c r="D105" s="333">
        <v>29724</v>
      </c>
      <c r="E105" s="333">
        <v>5020</v>
      </c>
      <c r="F105" s="333">
        <v>2495</v>
      </c>
      <c r="G105" s="333">
        <v>2635</v>
      </c>
      <c r="H105" s="333">
        <v>1803</v>
      </c>
      <c r="I105" s="333">
        <v>1924</v>
      </c>
      <c r="J105" s="333">
        <v>1530</v>
      </c>
      <c r="K105" s="333">
        <v>2015</v>
      </c>
      <c r="L105" s="333">
        <v>1679</v>
      </c>
      <c r="M105" s="333">
        <v>1916</v>
      </c>
      <c r="N105" s="333">
        <v>2312</v>
      </c>
      <c r="O105" s="333">
        <v>1586</v>
      </c>
      <c r="P105" s="333">
        <v>2109</v>
      </c>
      <c r="Q105" s="333">
        <v>2055</v>
      </c>
      <c r="R105" s="333">
        <v>1921</v>
      </c>
      <c r="S105" s="333">
        <v>2431</v>
      </c>
      <c r="T105" s="333">
        <f t="shared" si="14"/>
        <v>74674</v>
      </c>
    </row>
    <row r="106" spans="1:20">
      <c r="A106" s="2130"/>
      <c r="B106" s="332" t="s">
        <v>1653</v>
      </c>
      <c r="C106" s="333">
        <v>0</v>
      </c>
      <c r="D106" s="333">
        <v>0</v>
      </c>
      <c r="E106" s="333">
        <v>0</v>
      </c>
      <c r="F106" s="333">
        <v>151</v>
      </c>
      <c r="G106" s="333">
        <v>287</v>
      </c>
      <c r="H106" s="333">
        <v>356</v>
      </c>
      <c r="I106" s="333">
        <v>631</v>
      </c>
      <c r="J106" s="333">
        <v>822</v>
      </c>
      <c r="K106" s="333">
        <v>795</v>
      </c>
      <c r="L106" s="333">
        <v>1192</v>
      </c>
      <c r="M106" s="333">
        <v>1289</v>
      </c>
      <c r="N106" s="333">
        <v>1409</v>
      </c>
      <c r="O106" s="333">
        <v>1191</v>
      </c>
      <c r="P106" s="333">
        <v>1206</v>
      </c>
      <c r="Q106" s="333">
        <v>639</v>
      </c>
      <c r="R106" s="333">
        <v>507</v>
      </c>
      <c r="S106" s="333">
        <v>315</v>
      </c>
      <c r="T106" s="333">
        <f t="shared" si="14"/>
        <v>10790</v>
      </c>
    </row>
    <row r="107" spans="1:20">
      <c r="A107" s="2130"/>
      <c r="B107" s="332" t="s">
        <v>1095</v>
      </c>
      <c r="C107" s="333">
        <v>5176</v>
      </c>
      <c r="D107" s="333">
        <v>9262</v>
      </c>
      <c r="E107" s="333">
        <v>17506</v>
      </c>
      <c r="F107" s="333">
        <v>32812</v>
      </c>
      <c r="G107" s="333">
        <v>36911</v>
      </c>
      <c r="H107" s="333">
        <v>43686</v>
      </c>
      <c r="I107" s="333">
        <v>41017</v>
      </c>
      <c r="J107" s="333">
        <v>40455</v>
      </c>
      <c r="K107" s="333">
        <v>26314</v>
      </c>
      <c r="L107" s="333">
        <v>34946</v>
      </c>
      <c r="M107" s="333">
        <v>35147</v>
      </c>
      <c r="N107" s="333">
        <v>35115</v>
      </c>
      <c r="O107" s="333">
        <v>32314</v>
      </c>
      <c r="P107" s="333">
        <v>45101</v>
      </c>
      <c r="Q107" s="333">
        <v>34685</v>
      </c>
      <c r="R107" s="333">
        <v>35347</v>
      </c>
      <c r="S107" s="333">
        <v>60696</v>
      </c>
      <c r="T107" s="333">
        <f t="shared" si="14"/>
        <v>566490</v>
      </c>
    </row>
    <row r="108" spans="1:20">
      <c r="A108" s="2130"/>
      <c r="B108" s="332" t="s">
        <v>1654</v>
      </c>
      <c r="C108" s="333">
        <v>131668</v>
      </c>
      <c r="D108" s="333">
        <v>95369</v>
      </c>
      <c r="E108" s="333">
        <v>91104</v>
      </c>
      <c r="F108" s="333">
        <v>131568</v>
      </c>
      <c r="G108" s="333">
        <v>122406</v>
      </c>
      <c r="H108" s="333">
        <v>140255</v>
      </c>
      <c r="I108" s="333">
        <v>157746</v>
      </c>
      <c r="J108" s="333">
        <v>180068</v>
      </c>
      <c r="K108" s="333">
        <v>205325</v>
      </c>
      <c r="L108" s="333">
        <v>279637</v>
      </c>
      <c r="M108" s="333">
        <v>343820</v>
      </c>
      <c r="N108" s="333">
        <v>392194</v>
      </c>
      <c r="O108" s="333">
        <v>502891</v>
      </c>
      <c r="P108" s="333">
        <v>560704</v>
      </c>
      <c r="Q108" s="333">
        <v>529625</v>
      </c>
      <c r="R108" s="333">
        <v>513522</v>
      </c>
      <c r="S108" s="333">
        <v>785704</v>
      </c>
      <c r="T108" s="333">
        <f t="shared" si="14"/>
        <v>5163606</v>
      </c>
    </row>
    <row r="109" spans="1:20">
      <c r="A109" s="2130"/>
      <c r="B109" s="332" t="s">
        <v>938</v>
      </c>
      <c r="C109" s="333">
        <v>2438</v>
      </c>
      <c r="D109" s="333">
        <v>3043</v>
      </c>
      <c r="E109" s="333">
        <v>11057</v>
      </c>
      <c r="F109" s="333">
        <v>81848</v>
      </c>
      <c r="G109" s="333">
        <v>172605</v>
      </c>
      <c r="H109" s="333">
        <v>211137</v>
      </c>
      <c r="I109" s="333">
        <v>233368</v>
      </c>
      <c r="J109" s="333">
        <v>252895</v>
      </c>
      <c r="K109" s="333">
        <v>289675</v>
      </c>
      <c r="L109" s="333">
        <v>363457</v>
      </c>
      <c r="M109" s="333">
        <v>395164</v>
      </c>
      <c r="N109" s="333">
        <v>405203</v>
      </c>
      <c r="O109" s="333">
        <v>439023</v>
      </c>
      <c r="P109" s="333">
        <v>414959</v>
      </c>
      <c r="Q109" s="333">
        <v>319728</v>
      </c>
      <c r="R109" s="333">
        <v>252778</v>
      </c>
      <c r="S109" s="333">
        <v>250081</v>
      </c>
      <c r="T109" s="333">
        <f t="shared" si="14"/>
        <v>4098459</v>
      </c>
    </row>
    <row r="110" spans="1:20">
      <c r="A110" s="2130"/>
      <c r="B110" s="1188" t="s">
        <v>1655</v>
      </c>
      <c r="C110" s="1440">
        <v>10042</v>
      </c>
      <c r="D110" s="1440">
        <v>4703</v>
      </c>
      <c r="E110" s="1440">
        <v>2090</v>
      </c>
      <c r="F110" s="1440">
        <v>1784</v>
      </c>
      <c r="G110" s="1440">
        <v>40300</v>
      </c>
      <c r="H110" s="1440">
        <v>43887</v>
      </c>
      <c r="I110" s="1440">
        <v>87661</v>
      </c>
      <c r="J110" s="1440">
        <v>123093</v>
      </c>
      <c r="K110" s="1440">
        <v>160515</v>
      </c>
      <c r="L110" s="1440">
        <v>137924</v>
      </c>
      <c r="M110" s="1440">
        <v>163995</v>
      </c>
      <c r="N110" s="1440">
        <v>118859</v>
      </c>
      <c r="O110" s="1440">
        <v>183357</v>
      </c>
      <c r="P110" s="1440">
        <v>155859</v>
      </c>
      <c r="Q110" s="1440">
        <v>110342</v>
      </c>
      <c r="R110" s="1440">
        <v>63024</v>
      </c>
      <c r="S110" s="1440">
        <v>152875</v>
      </c>
      <c r="T110" s="1440">
        <f t="shared" si="14"/>
        <v>1560310</v>
      </c>
    </row>
    <row r="111" spans="1:20">
      <c r="A111" s="2130"/>
      <c r="B111" s="332" t="s">
        <v>1656</v>
      </c>
      <c r="C111" s="333">
        <v>0</v>
      </c>
      <c r="D111" s="333">
        <v>0</v>
      </c>
      <c r="E111" s="333">
        <v>173</v>
      </c>
      <c r="F111" s="333">
        <v>10268</v>
      </c>
      <c r="G111" s="333">
        <v>42276</v>
      </c>
      <c r="H111" s="333">
        <v>69463</v>
      </c>
      <c r="I111" s="333">
        <v>68719</v>
      </c>
      <c r="J111" s="333">
        <v>50352</v>
      </c>
      <c r="K111" s="333">
        <v>30682</v>
      </c>
      <c r="L111" s="333">
        <v>19219</v>
      </c>
      <c r="M111" s="333">
        <v>11930</v>
      </c>
      <c r="N111" s="333">
        <v>6295</v>
      </c>
      <c r="O111" s="333">
        <v>4439</v>
      </c>
      <c r="P111" s="333">
        <v>3014</v>
      </c>
      <c r="Q111" s="333">
        <v>2174</v>
      </c>
      <c r="R111" s="333">
        <v>1385</v>
      </c>
      <c r="S111" s="333">
        <v>927</v>
      </c>
      <c r="T111" s="333">
        <f t="shared" si="14"/>
        <v>321316</v>
      </c>
    </row>
    <row r="112" spans="1:20">
      <c r="A112" s="2130"/>
      <c r="B112" s="332" t="s">
        <v>1657</v>
      </c>
      <c r="C112" s="333">
        <v>0</v>
      </c>
      <c r="D112" s="333">
        <v>0</v>
      </c>
      <c r="E112" s="333">
        <v>0</v>
      </c>
      <c r="F112" s="333">
        <v>1846</v>
      </c>
      <c r="G112" s="333">
        <v>11152</v>
      </c>
      <c r="H112" s="333">
        <v>18188</v>
      </c>
      <c r="I112" s="333">
        <v>18670</v>
      </c>
      <c r="J112" s="333">
        <v>14508</v>
      </c>
      <c r="K112" s="333">
        <v>4257</v>
      </c>
      <c r="L112" s="333">
        <v>0</v>
      </c>
      <c r="M112" s="333">
        <v>0</v>
      </c>
      <c r="N112" s="333">
        <v>0</v>
      </c>
      <c r="O112" s="333">
        <v>0</v>
      </c>
      <c r="P112" s="333">
        <v>0</v>
      </c>
      <c r="Q112" s="333">
        <v>0</v>
      </c>
      <c r="R112" s="333">
        <v>0</v>
      </c>
      <c r="S112" s="333">
        <v>0</v>
      </c>
      <c r="T112" s="333">
        <f t="shared" si="14"/>
        <v>68621</v>
      </c>
    </row>
    <row r="113" spans="1:20">
      <c r="A113" s="2130"/>
      <c r="B113" s="332" t="s">
        <v>1658</v>
      </c>
      <c r="C113" s="333">
        <v>24</v>
      </c>
      <c r="D113" s="333">
        <v>153</v>
      </c>
      <c r="E113" s="333">
        <v>247</v>
      </c>
      <c r="F113" s="333">
        <v>508</v>
      </c>
      <c r="G113" s="333">
        <v>1927</v>
      </c>
      <c r="H113" s="333">
        <v>3372</v>
      </c>
      <c r="I113" s="333">
        <v>4240</v>
      </c>
      <c r="J113" s="333">
        <v>6128</v>
      </c>
      <c r="K113" s="333">
        <v>9462</v>
      </c>
      <c r="L113" s="333">
        <v>13328</v>
      </c>
      <c r="M113" s="333">
        <v>15136</v>
      </c>
      <c r="N113" s="333">
        <v>15674</v>
      </c>
      <c r="O113" s="333">
        <v>15608</v>
      </c>
      <c r="P113" s="333">
        <v>16544</v>
      </c>
      <c r="Q113" s="333">
        <v>13885</v>
      </c>
      <c r="R113" s="333">
        <v>11448</v>
      </c>
      <c r="S113" s="333">
        <v>12920</v>
      </c>
      <c r="T113" s="333">
        <f t="shared" si="14"/>
        <v>140604</v>
      </c>
    </row>
    <row r="114" spans="1:20" ht="4.5" customHeight="1">
      <c r="A114" s="2130"/>
      <c r="B114" s="332"/>
      <c r="C114" s="16"/>
      <c r="D114" s="16"/>
      <c r="E114" s="16"/>
      <c r="F114" s="16"/>
      <c r="G114" s="16"/>
      <c r="H114" s="16"/>
      <c r="I114" s="16"/>
      <c r="J114" s="16"/>
      <c r="K114" s="16"/>
      <c r="L114" s="16"/>
      <c r="M114" s="16"/>
      <c r="N114" s="16"/>
      <c r="O114" s="16"/>
      <c r="P114" s="16"/>
      <c r="Q114" s="16"/>
      <c r="R114" s="16"/>
      <c r="S114" s="16">
        <v>0</v>
      </c>
      <c r="T114" s="16"/>
    </row>
    <row r="115" spans="1:20">
      <c r="A115" s="2130"/>
      <c r="B115" s="331" t="s">
        <v>1659</v>
      </c>
      <c r="C115" s="335">
        <f t="shared" ref="C115:T115" si="15">SUM(C116:C130)</f>
        <v>147709</v>
      </c>
      <c r="D115" s="335">
        <f t="shared" si="15"/>
        <v>128095</v>
      </c>
      <c r="E115" s="335">
        <f t="shared" si="15"/>
        <v>142632</v>
      </c>
      <c r="F115" s="335">
        <f t="shared" si="15"/>
        <v>330509</v>
      </c>
      <c r="G115" s="335">
        <f t="shared" si="15"/>
        <v>679120</v>
      </c>
      <c r="H115" s="335">
        <f t="shared" si="15"/>
        <v>952395</v>
      </c>
      <c r="I115" s="335">
        <f t="shared" si="15"/>
        <v>1126562</v>
      </c>
      <c r="J115" s="335">
        <f t="shared" si="15"/>
        <v>1294111</v>
      </c>
      <c r="K115" s="335">
        <f t="shared" si="15"/>
        <v>1389677</v>
      </c>
      <c r="L115" s="335">
        <f t="shared" si="15"/>
        <v>1600633</v>
      </c>
      <c r="M115" s="335">
        <f t="shared" si="15"/>
        <v>1340347</v>
      </c>
      <c r="N115" s="335">
        <f t="shared" si="15"/>
        <v>1027641</v>
      </c>
      <c r="O115" s="335">
        <f t="shared" si="15"/>
        <v>1087736</v>
      </c>
      <c r="P115" s="335">
        <f t="shared" si="15"/>
        <v>958791</v>
      </c>
      <c r="Q115" s="335">
        <f t="shared" si="15"/>
        <v>748545</v>
      </c>
      <c r="R115" s="335">
        <f t="shared" si="15"/>
        <v>602506</v>
      </c>
      <c r="S115" s="335">
        <f t="shared" si="15"/>
        <v>749347</v>
      </c>
      <c r="T115" s="335">
        <f t="shared" si="15"/>
        <v>14306356</v>
      </c>
    </row>
    <row r="116" spans="1:20">
      <c r="A116" s="2130"/>
      <c r="B116" s="332" t="s">
        <v>1660</v>
      </c>
      <c r="C116" s="333">
        <v>2454</v>
      </c>
      <c r="D116" s="333">
        <v>78</v>
      </c>
      <c r="E116" s="333">
        <v>1048</v>
      </c>
      <c r="F116" s="333">
        <v>3037</v>
      </c>
      <c r="G116" s="333">
        <v>16895</v>
      </c>
      <c r="H116" s="333">
        <v>23187</v>
      </c>
      <c r="I116" s="333">
        <v>36264</v>
      </c>
      <c r="J116" s="333">
        <v>53338</v>
      </c>
      <c r="K116" s="333">
        <v>73183</v>
      </c>
      <c r="L116" s="333">
        <v>102191</v>
      </c>
      <c r="M116" s="333">
        <v>99265</v>
      </c>
      <c r="N116" s="333">
        <v>67158</v>
      </c>
      <c r="O116" s="333">
        <v>56068</v>
      </c>
      <c r="P116" s="333">
        <v>55033</v>
      </c>
      <c r="Q116" s="333">
        <v>31649</v>
      </c>
      <c r="R116" s="333">
        <v>32909</v>
      </c>
      <c r="S116" s="333">
        <v>29745</v>
      </c>
      <c r="T116" s="333">
        <f>SUM(C116:S116)</f>
        <v>683502</v>
      </c>
    </row>
    <row r="117" spans="1:20">
      <c r="A117" s="2130"/>
      <c r="B117" s="332" t="s">
        <v>1661</v>
      </c>
      <c r="C117" s="333">
        <v>13040</v>
      </c>
      <c r="D117" s="333">
        <v>11723</v>
      </c>
      <c r="E117" s="333">
        <v>14351</v>
      </c>
      <c r="F117" s="333">
        <v>59132</v>
      </c>
      <c r="G117" s="333">
        <v>218690</v>
      </c>
      <c r="H117" s="333">
        <v>288769</v>
      </c>
      <c r="I117" s="333">
        <v>290451</v>
      </c>
      <c r="J117" s="333">
        <v>251758</v>
      </c>
      <c r="K117" s="333">
        <v>193154</v>
      </c>
      <c r="L117" s="333">
        <v>191790</v>
      </c>
      <c r="M117" s="333">
        <v>187903</v>
      </c>
      <c r="N117" s="333">
        <v>163298</v>
      </c>
      <c r="O117" s="333">
        <v>190203</v>
      </c>
      <c r="P117" s="333">
        <v>177466</v>
      </c>
      <c r="Q117" s="333">
        <v>171791</v>
      </c>
      <c r="R117" s="333">
        <v>140281</v>
      </c>
      <c r="S117" s="333">
        <v>191488</v>
      </c>
      <c r="T117" s="333">
        <f t="shared" ref="T117:T130" si="16">SUM(C117:S117)</f>
        <v>2755288</v>
      </c>
    </row>
    <row r="118" spans="1:20">
      <c r="A118" s="2130"/>
      <c r="B118" s="332" t="s">
        <v>1662</v>
      </c>
      <c r="C118" s="333">
        <v>31650</v>
      </c>
      <c r="D118" s="333">
        <v>42791</v>
      </c>
      <c r="E118" s="333">
        <v>14809</v>
      </c>
      <c r="F118" s="333">
        <v>26719</v>
      </c>
      <c r="G118" s="333">
        <v>34548</v>
      </c>
      <c r="H118" s="333">
        <v>31785</v>
      </c>
      <c r="I118" s="333">
        <v>24209</v>
      </c>
      <c r="J118" s="333">
        <v>21899</v>
      </c>
      <c r="K118" s="333">
        <v>18101</v>
      </c>
      <c r="L118" s="333">
        <v>19751</v>
      </c>
      <c r="M118" s="333">
        <v>15292</v>
      </c>
      <c r="N118" s="333">
        <v>14726</v>
      </c>
      <c r="O118" s="333">
        <v>15023</v>
      </c>
      <c r="P118" s="333">
        <v>6505</v>
      </c>
      <c r="Q118" s="333">
        <v>6625</v>
      </c>
      <c r="R118" s="333">
        <v>3374</v>
      </c>
      <c r="S118" s="333">
        <v>3344</v>
      </c>
      <c r="T118" s="333">
        <f t="shared" si="16"/>
        <v>331151</v>
      </c>
    </row>
    <row r="119" spans="1:20">
      <c r="A119" s="2130"/>
      <c r="B119" s="332" t="s">
        <v>1663</v>
      </c>
      <c r="C119" s="333">
        <v>2808</v>
      </c>
      <c r="D119" s="333">
        <v>2345</v>
      </c>
      <c r="E119" s="333">
        <v>1929</v>
      </c>
      <c r="F119" s="333">
        <v>11296</v>
      </c>
      <c r="G119" s="333">
        <v>15745</v>
      </c>
      <c r="H119" s="333">
        <v>28108</v>
      </c>
      <c r="I119" s="333">
        <v>27491</v>
      </c>
      <c r="J119" s="333">
        <v>38010</v>
      </c>
      <c r="K119" s="333">
        <v>30755</v>
      </c>
      <c r="L119" s="333">
        <v>44880</v>
      </c>
      <c r="M119" s="333">
        <v>49614</v>
      </c>
      <c r="N119" s="333">
        <v>39273</v>
      </c>
      <c r="O119" s="333">
        <v>36940</v>
      </c>
      <c r="P119" s="333">
        <v>26842</v>
      </c>
      <c r="Q119" s="333">
        <v>13211</v>
      </c>
      <c r="R119" s="333">
        <v>9424</v>
      </c>
      <c r="S119" s="333">
        <v>6197</v>
      </c>
      <c r="T119" s="333">
        <f t="shared" si="16"/>
        <v>384868</v>
      </c>
    </row>
    <row r="120" spans="1:20">
      <c r="A120" s="2130"/>
      <c r="B120" s="332" t="s">
        <v>1664</v>
      </c>
      <c r="C120" s="333">
        <v>20592</v>
      </c>
      <c r="D120" s="333">
        <v>9472</v>
      </c>
      <c r="E120" s="333">
        <v>8553</v>
      </c>
      <c r="F120" s="333">
        <v>10302</v>
      </c>
      <c r="G120" s="333">
        <v>16815</v>
      </c>
      <c r="H120" s="333">
        <v>14950</v>
      </c>
      <c r="I120" s="333">
        <v>15074</v>
      </c>
      <c r="J120" s="333">
        <v>22437</v>
      </c>
      <c r="K120" s="333">
        <v>26119</v>
      </c>
      <c r="L120" s="333">
        <v>19816</v>
      </c>
      <c r="M120" s="333">
        <v>18114</v>
      </c>
      <c r="N120" s="333">
        <v>16726</v>
      </c>
      <c r="O120" s="333">
        <v>15968</v>
      </c>
      <c r="P120" s="333">
        <v>11732</v>
      </c>
      <c r="Q120" s="333">
        <v>8158</v>
      </c>
      <c r="R120" s="333">
        <v>7048</v>
      </c>
      <c r="S120" s="333">
        <v>11761</v>
      </c>
      <c r="T120" s="333">
        <f t="shared" si="16"/>
        <v>253637</v>
      </c>
    </row>
    <row r="121" spans="1:20">
      <c r="A121" s="2130"/>
      <c r="B121" s="332" t="s">
        <v>1665</v>
      </c>
      <c r="C121" s="333">
        <v>9916</v>
      </c>
      <c r="D121" s="333">
        <v>15712</v>
      </c>
      <c r="E121" s="333">
        <v>30112</v>
      </c>
      <c r="F121" s="333">
        <v>48250</v>
      </c>
      <c r="G121" s="333">
        <v>59476</v>
      </c>
      <c r="H121" s="333">
        <v>62170</v>
      </c>
      <c r="I121" s="333">
        <v>67419</v>
      </c>
      <c r="J121" s="333">
        <v>71387</v>
      </c>
      <c r="K121" s="333">
        <v>64219</v>
      </c>
      <c r="L121" s="333">
        <v>75388</v>
      </c>
      <c r="M121" s="333">
        <v>75475</v>
      </c>
      <c r="N121" s="333">
        <v>70674</v>
      </c>
      <c r="O121" s="333">
        <v>83653</v>
      </c>
      <c r="P121" s="333">
        <v>72523</v>
      </c>
      <c r="Q121" s="333">
        <v>57742</v>
      </c>
      <c r="R121" s="333">
        <v>55468</v>
      </c>
      <c r="S121" s="333">
        <v>100408</v>
      </c>
      <c r="T121" s="333">
        <f t="shared" si="16"/>
        <v>1019992</v>
      </c>
    </row>
    <row r="122" spans="1:20">
      <c r="A122" s="2130"/>
      <c r="B122" s="332" t="s">
        <v>1666</v>
      </c>
      <c r="C122" s="333">
        <v>1273</v>
      </c>
      <c r="D122" s="333">
        <v>7</v>
      </c>
      <c r="E122" s="333">
        <v>625</v>
      </c>
      <c r="F122" s="333">
        <v>4528</v>
      </c>
      <c r="G122" s="333">
        <v>4476</v>
      </c>
      <c r="H122" s="333">
        <v>15065</v>
      </c>
      <c r="I122" s="333">
        <v>24151</v>
      </c>
      <c r="J122" s="333">
        <v>34607</v>
      </c>
      <c r="K122" s="333">
        <v>40233</v>
      </c>
      <c r="L122" s="333">
        <v>59430</v>
      </c>
      <c r="M122" s="333">
        <v>78126</v>
      </c>
      <c r="N122" s="333">
        <v>82451</v>
      </c>
      <c r="O122" s="333">
        <v>98155</v>
      </c>
      <c r="P122" s="333">
        <v>85235</v>
      </c>
      <c r="Q122" s="333">
        <v>61094</v>
      </c>
      <c r="R122" s="333">
        <v>40230</v>
      </c>
      <c r="S122" s="333">
        <v>40890</v>
      </c>
      <c r="T122" s="333">
        <f t="shared" si="16"/>
        <v>670576</v>
      </c>
    </row>
    <row r="123" spans="1:20">
      <c r="A123" s="2130"/>
      <c r="B123" s="332" t="s">
        <v>1667</v>
      </c>
      <c r="C123" s="333">
        <v>939</v>
      </c>
      <c r="D123" s="333">
        <v>0</v>
      </c>
      <c r="E123" s="333">
        <v>0</v>
      </c>
      <c r="F123" s="333">
        <v>1239</v>
      </c>
      <c r="G123" s="333">
        <v>1337</v>
      </c>
      <c r="H123" s="333">
        <v>1985</v>
      </c>
      <c r="I123" s="333">
        <v>1330</v>
      </c>
      <c r="J123" s="333">
        <v>2208</v>
      </c>
      <c r="K123" s="333">
        <v>2489</v>
      </c>
      <c r="L123" s="333">
        <v>2677</v>
      </c>
      <c r="M123" s="333">
        <v>2681</v>
      </c>
      <c r="N123" s="333">
        <v>4529</v>
      </c>
      <c r="O123" s="333">
        <v>5174</v>
      </c>
      <c r="P123" s="333">
        <v>7909</v>
      </c>
      <c r="Q123" s="333">
        <v>3002</v>
      </c>
      <c r="R123" s="333">
        <v>4399</v>
      </c>
      <c r="S123" s="333">
        <v>5452</v>
      </c>
      <c r="T123" s="333">
        <f t="shared" si="16"/>
        <v>47350</v>
      </c>
    </row>
    <row r="124" spans="1:20">
      <c r="A124" s="2130"/>
      <c r="B124" s="332" t="s">
        <v>1668</v>
      </c>
      <c r="C124" s="333">
        <v>18712</v>
      </c>
      <c r="D124" s="333">
        <v>19472</v>
      </c>
      <c r="E124" s="333">
        <v>30591</v>
      </c>
      <c r="F124" s="333">
        <v>53557</v>
      </c>
      <c r="G124" s="333">
        <v>90638</v>
      </c>
      <c r="H124" s="333">
        <v>128423</v>
      </c>
      <c r="I124" s="333">
        <v>151450</v>
      </c>
      <c r="J124" s="333">
        <v>133488</v>
      </c>
      <c r="K124" s="333">
        <v>120515</v>
      </c>
      <c r="L124" s="333">
        <v>119132</v>
      </c>
      <c r="M124" s="333">
        <v>144575</v>
      </c>
      <c r="N124" s="333">
        <v>138111</v>
      </c>
      <c r="O124" s="333">
        <v>141602</v>
      </c>
      <c r="P124" s="333">
        <v>140108</v>
      </c>
      <c r="Q124" s="333">
        <v>108101</v>
      </c>
      <c r="R124" s="333">
        <v>97794</v>
      </c>
      <c r="S124" s="333">
        <v>105495</v>
      </c>
      <c r="T124" s="333">
        <f t="shared" si="16"/>
        <v>1741764</v>
      </c>
    </row>
    <row r="125" spans="1:20">
      <c r="A125" s="2130"/>
      <c r="B125" s="332" t="s">
        <v>1669</v>
      </c>
      <c r="C125" s="333">
        <v>1549</v>
      </c>
      <c r="D125" s="333">
        <v>311</v>
      </c>
      <c r="E125" s="333">
        <v>335</v>
      </c>
      <c r="F125" s="333">
        <v>9075</v>
      </c>
      <c r="G125" s="333">
        <v>12248</v>
      </c>
      <c r="H125" s="333">
        <v>8081</v>
      </c>
      <c r="I125" s="333">
        <v>8707</v>
      </c>
      <c r="J125" s="333">
        <v>11946</v>
      </c>
      <c r="K125" s="333">
        <v>13518</v>
      </c>
      <c r="L125" s="333">
        <v>15791</v>
      </c>
      <c r="M125" s="333">
        <v>13207</v>
      </c>
      <c r="N125" s="333">
        <v>14675</v>
      </c>
      <c r="O125" s="333">
        <v>12329</v>
      </c>
      <c r="P125" s="333">
        <v>10116</v>
      </c>
      <c r="Q125" s="333">
        <v>9434</v>
      </c>
      <c r="R125" s="333">
        <v>4698</v>
      </c>
      <c r="S125" s="333">
        <v>6691</v>
      </c>
      <c r="T125" s="333">
        <f t="shared" si="16"/>
        <v>152711</v>
      </c>
    </row>
    <row r="126" spans="1:20">
      <c r="A126" s="2130"/>
      <c r="B126" s="332" t="s">
        <v>1670</v>
      </c>
      <c r="C126" s="333">
        <v>15056</v>
      </c>
      <c r="D126" s="333">
        <v>3893</v>
      </c>
      <c r="E126" s="333">
        <v>2065</v>
      </c>
      <c r="F126" s="333">
        <v>4149</v>
      </c>
      <c r="G126" s="333">
        <v>13423</v>
      </c>
      <c r="H126" s="333">
        <v>24274</v>
      </c>
      <c r="I126" s="333">
        <v>28005</v>
      </c>
      <c r="J126" s="333">
        <v>37074</v>
      </c>
      <c r="K126" s="333">
        <v>42099</v>
      </c>
      <c r="L126" s="333">
        <v>53522</v>
      </c>
      <c r="M126" s="333">
        <v>53050</v>
      </c>
      <c r="N126" s="333">
        <v>42973</v>
      </c>
      <c r="O126" s="333">
        <v>57578</v>
      </c>
      <c r="P126" s="333">
        <v>43594</v>
      </c>
      <c r="Q126" s="333">
        <v>40677</v>
      </c>
      <c r="R126" s="333">
        <v>24106</v>
      </c>
      <c r="S126" s="333">
        <v>27920</v>
      </c>
      <c r="T126" s="333">
        <f t="shared" si="16"/>
        <v>513458</v>
      </c>
    </row>
    <row r="127" spans="1:20">
      <c r="A127" s="2130"/>
      <c r="B127" s="332" t="s">
        <v>1671</v>
      </c>
      <c r="C127" s="333">
        <v>0</v>
      </c>
      <c r="D127" s="333">
        <v>0</v>
      </c>
      <c r="E127" s="333">
        <v>1033</v>
      </c>
      <c r="F127" s="333">
        <v>10909</v>
      </c>
      <c r="G127" s="333">
        <v>20372</v>
      </c>
      <c r="H127" s="333">
        <v>14369</v>
      </c>
      <c r="I127" s="333">
        <v>16037</v>
      </c>
      <c r="J127" s="333">
        <v>24143</v>
      </c>
      <c r="K127" s="333">
        <v>26321</v>
      </c>
      <c r="L127" s="333">
        <v>29032</v>
      </c>
      <c r="M127" s="333">
        <v>22481</v>
      </c>
      <c r="N127" s="333">
        <v>18788</v>
      </c>
      <c r="O127" s="333">
        <v>19409</v>
      </c>
      <c r="P127" s="333">
        <v>19141</v>
      </c>
      <c r="Q127" s="333">
        <v>14288</v>
      </c>
      <c r="R127" s="333">
        <v>8533</v>
      </c>
      <c r="S127" s="333">
        <v>7387</v>
      </c>
      <c r="T127" s="333">
        <f t="shared" si="16"/>
        <v>252243</v>
      </c>
    </row>
    <row r="128" spans="1:20">
      <c r="A128" s="2130"/>
      <c r="B128" s="332" t="s">
        <v>1672</v>
      </c>
      <c r="C128" s="333">
        <v>1101</v>
      </c>
      <c r="D128" s="333">
        <v>585</v>
      </c>
      <c r="E128" s="333">
        <v>5487</v>
      </c>
      <c r="F128" s="333">
        <v>20985</v>
      </c>
      <c r="G128" s="333">
        <v>55153</v>
      </c>
      <c r="H128" s="333">
        <v>110894</v>
      </c>
      <c r="I128" s="333">
        <v>184990</v>
      </c>
      <c r="J128" s="333">
        <v>330545</v>
      </c>
      <c r="K128" s="333">
        <v>528561</v>
      </c>
      <c r="L128" s="333">
        <v>662314</v>
      </c>
      <c r="M128" s="333">
        <v>356204</v>
      </c>
      <c r="N128" s="333">
        <v>141440</v>
      </c>
      <c r="O128" s="333">
        <v>130300</v>
      </c>
      <c r="P128" s="333">
        <v>103268</v>
      </c>
      <c r="Q128" s="333">
        <v>77397</v>
      </c>
      <c r="R128" s="333">
        <v>50180</v>
      </c>
      <c r="S128" s="333">
        <v>29146</v>
      </c>
      <c r="T128" s="333">
        <f t="shared" si="16"/>
        <v>2788550</v>
      </c>
    </row>
    <row r="129" spans="1:20">
      <c r="A129" s="2130"/>
      <c r="B129" s="332" t="s">
        <v>386</v>
      </c>
      <c r="C129" s="333">
        <v>0</v>
      </c>
      <c r="D129" s="333">
        <v>0</v>
      </c>
      <c r="E129" s="333">
        <v>603</v>
      </c>
      <c r="F129" s="333">
        <v>20394</v>
      </c>
      <c r="G129" s="333">
        <v>66222</v>
      </c>
      <c r="H129" s="333">
        <v>138008</v>
      </c>
      <c r="I129" s="333">
        <v>177619</v>
      </c>
      <c r="J129" s="333">
        <v>171355</v>
      </c>
      <c r="K129" s="333">
        <v>102097</v>
      </c>
      <c r="L129" s="333">
        <v>56312</v>
      </c>
      <c r="M129" s="333">
        <v>36442</v>
      </c>
      <c r="N129" s="333">
        <v>16966</v>
      </c>
      <c r="O129" s="333">
        <v>14275</v>
      </c>
      <c r="P129" s="333">
        <v>8990</v>
      </c>
      <c r="Q129" s="333">
        <v>6598</v>
      </c>
      <c r="R129" s="333">
        <v>2641</v>
      </c>
      <c r="S129" s="333">
        <v>3142</v>
      </c>
      <c r="T129" s="333">
        <f t="shared" si="16"/>
        <v>821664</v>
      </c>
    </row>
    <row r="130" spans="1:20">
      <c r="A130" s="2130"/>
      <c r="B130" s="332" t="s">
        <v>1675</v>
      </c>
      <c r="C130" s="333">
        <v>28619</v>
      </c>
      <c r="D130" s="333">
        <v>21706</v>
      </c>
      <c r="E130" s="333">
        <v>31091</v>
      </c>
      <c r="F130" s="333">
        <v>46937</v>
      </c>
      <c r="G130" s="333">
        <v>53082</v>
      </c>
      <c r="H130" s="333">
        <v>62327</v>
      </c>
      <c r="I130" s="333">
        <v>73365</v>
      </c>
      <c r="J130" s="333">
        <v>89916</v>
      </c>
      <c r="K130" s="333">
        <v>108313</v>
      </c>
      <c r="L130" s="333">
        <v>148607</v>
      </c>
      <c r="M130" s="333">
        <v>187918</v>
      </c>
      <c r="N130" s="333">
        <v>195853</v>
      </c>
      <c r="O130" s="333">
        <v>211059</v>
      </c>
      <c r="P130" s="333">
        <v>190329</v>
      </c>
      <c r="Q130" s="333">
        <v>138778</v>
      </c>
      <c r="R130" s="333">
        <v>121421</v>
      </c>
      <c r="S130" s="333">
        <v>180281</v>
      </c>
      <c r="T130" s="333">
        <f t="shared" si="16"/>
        <v>1889602</v>
      </c>
    </row>
    <row r="131" spans="1:20" ht="3.75" customHeight="1">
      <c r="A131" s="2130"/>
      <c r="B131" s="332"/>
      <c r="C131" s="16"/>
      <c r="D131" s="16"/>
      <c r="E131" s="16"/>
      <c r="F131" s="16"/>
      <c r="G131" s="16"/>
      <c r="H131" s="16"/>
      <c r="I131" s="16"/>
      <c r="J131" s="16"/>
      <c r="K131" s="16"/>
      <c r="L131" s="16"/>
      <c r="M131" s="16"/>
      <c r="N131" s="16"/>
      <c r="O131" s="16"/>
      <c r="P131" s="16"/>
      <c r="Q131" s="16"/>
      <c r="R131" s="16"/>
      <c r="S131" s="16"/>
      <c r="T131" s="16"/>
    </row>
    <row r="132" spans="1:20">
      <c r="A132" s="2130"/>
      <c r="B132" s="331" t="s">
        <v>1676</v>
      </c>
      <c r="C132" s="335">
        <f>SUM(C133:C138)</f>
        <v>49376</v>
      </c>
      <c r="D132" s="335">
        <f>SUM(D133:D138)</f>
        <v>9069</v>
      </c>
      <c r="E132" s="335">
        <f>SUM(E133:E138)</f>
        <v>5711</v>
      </c>
      <c r="F132" s="335">
        <f>SUM(F133:F138)</f>
        <v>14686</v>
      </c>
      <c r="G132" s="335">
        <f>SUM(G133:G138)</f>
        <v>25919</v>
      </c>
      <c r="H132" s="335">
        <f t="shared" ref="H132:T132" si="17">SUM(H133:H138)</f>
        <v>37131</v>
      </c>
      <c r="I132" s="335">
        <f t="shared" si="17"/>
        <v>42631</v>
      </c>
      <c r="J132" s="335">
        <f t="shared" si="17"/>
        <v>54294</v>
      </c>
      <c r="K132" s="335">
        <f t="shared" si="17"/>
        <v>53256</v>
      </c>
      <c r="L132" s="335">
        <f t="shared" si="17"/>
        <v>57579</v>
      </c>
      <c r="M132" s="335">
        <f t="shared" si="17"/>
        <v>64107</v>
      </c>
      <c r="N132" s="335">
        <f t="shared" si="17"/>
        <v>64830</v>
      </c>
      <c r="O132" s="335">
        <f t="shared" si="17"/>
        <v>87764</v>
      </c>
      <c r="P132" s="335">
        <f t="shared" si="17"/>
        <v>122388</v>
      </c>
      <c r="Q132" s="335">
        <f t="shared" si="17"/>
        <v>165732</v>
      </c>
      <c r="R132" s="335">
        <f t="shared" si="17"/>
        <v>255435</v>
      </c>
      <c r="S132" s="335">
        <f t="shared" si="17"/>
        <v>1117135</v>
      </c>
      <c r="T132" s="335">
        <f t="shared" si="17"/>
        <v>2227043</v>
      </c>
    </row>
    <row r="133" spans="1:20">
      <c r="A133" s="2130"/>
      <c r="B133" s="332" t="s">
        <v>1677</v>
      </c>
      <c r="C133" s="333">
        <v>21381</v>
      </c>
      <c r="D133" s="333">
        <v>5772</v>
      </c>
      <c r="E133" s="333">
        <v>3963</v>
      </c>
      <c r="F133" s="333">
        <v>9600</v>
      </c>
      <c r="G133" s="333">
        <v>17887</v>
      </c>
      <c r="H133" s="333">
        <v>26917</v>
      </c>
      <c r="I133" s="333">
        <v>31391</v>
      </c>
      <c r="J133" s="333">
        <v>36445</v>
      </c>
      <c r="K133" s="333">
        <v>37217</v>
      </c>
      <c r="L133" s="333">
        <v>40972</v>
      </c>
      <c r="M133" s="333">
        <v>35462</v>
      </c>
      <c r="N133" s="333">
        <v>30657</v>
      </c>
      <c r="O133" s="333">
        <v>36144</v>
      </c>
      <c r="P133" s="333">
        <v>45188</v>
      </c>
      <c r="Q133" s="333">
        <v>42948</v>
      </c>
      <c r="R133" s="333">
        <v>52431</v>
      </c>
      <c r="S133" s="333">
        <v>137194</v>
      </c>
      <c r="T133" s="333">
        <f t="shared" ref="T133:T138" si="18">SUM(C133:S133)</f>
        <v>611569</v>
      </c>
    </row>
    <row r="134" spans="1:20">
      <c r="A134" s="2130"/>
      <c r="B134" s="332" t="s">
        <v>1678</v>
      </c>
      <c r="C134" s="333">
        <v>25439</v>
      </c>
      <c r="D134" s="333">
        <v>2104</v>
      </c>
      <c r="E134" s="333">
        <v>990</v>
      </c>
      <c r="F134" s="333">
        <v>3589</v>
      </c>
      <c r="G134" s="333">
        <v>4417</v>
      </c>
      <c r="H134" s="333">
        <v>5455</v>
      </c>
      <c r="I134" s="333">
        <v>6538</v>
      </c>
      <c r="J134" s="333">
        <v>12556</v>
      </c>
      <c r="K134" s="333">
        <v>9339</v>
      </c>
      <c r="L134" s="333">
        <v>11319</v>
      </c>
      <c r="M134" s="333">
        <v>16560</v>
      </c>
      <c r="N134" s="333">
        <v>17387</v>
      </c>
      <c r="O134" s="333">
        <v>26134</v>
      </c>
      <c r="P134" s="333">
        <v>39572</v>
      </c>
      <c r="Q134" s="333">
        <v>38476</v>
      </c>
      <c r="R134" s="333">
        <v>55345</v>
      </c>
      <c r="S134" s="333">
        <v>145587</v>
      </c>
      <c r="T134" s="333">
        <f t="shared" si="18"/>
        <v>420807</v>
      </c>
    </row>
    <row r="135" spans="1:20">
      <c r="A135" s="2130"/>
      <c r="B135" s="332" t="s">
        <v>1679</v>
      </c>
      <c r="C135" s="333">
        <v>0</v>
      </c>
      <c r="D135" s="333">
        <v>0</v>
      </c>
      <c r="E135" s="333">
        <v>107</v>
      </c>
      <c r="F135" s="333">
        <v>589</v>
      </c>
      <c r="G135" s="333">
        <v>1925</v>
      </c>
      <c r="H135" s="333">
        <v>2930</v>
      </c>
      <c r="I135" s="333">
        <v>2133</v>
      </c>
      <c r="J135" s="333">
        <v>2930</v>
      </c>
      <c r="K135" s="333">
        <v>2551</v>
      </c>
      <c r="L135" s="333">
        <v>2692</v>
      </c>
      <c r="M135" s="333">
        <v>9432</v>
      </c>
      <c r="N135" s="333">
        <v>11209</v>
      </c>
      <c r="O135" s="333">
        <v>11875</v>
      </c>
      <c r="P135" s="333">
        <v>5830</v>
      </c>
      <c r="Q135" s="333">
        <v>17585</v>
      </c>
      <c r="R135" s="333">
        <v>6643</v>
      </c>
      <c r="S135" s="333">
        <v>30813</v>
      </c>
      <c r="T135" s="333">
        <f t="shared" si="18"/>
        <v>109244</v>
      </c>
    </row>
    <row r="136" spans="1:20">
      <c r="A136" s="2130"/>
      <c r="B136" s="332" t="s">
        <v>1724</v>
      </c>
      <c r="C136" s="333">
        <v>7</v>
      </c>
      <c r="D136" s="333">
        <v>0</v>
      </c>
      <c r="E136" s="333">
        <v>10</v>
      </c>
      <c r="F136" s="333">
        <v>10</v>
      </c>
      <c r="G136" s="333">
        <v>7</v>
      </c>
      <c r="H136" s="333">
        <v>26</v>
      </c>
      <c r="I136" s="333">
        <v>17</v>
      </c>
      <c r="J136" s="333">
        <v>3</v>
      </c>
      <c r="K136" s="333">
        <v>1228</v>
      </c>
      <c r="L136" s="333">
        <v>20</v>
      </c>
      <c r="M136" s="333">
        <v>197</v>
      </c>
      <c r="N136" s="333">
        <v>2004</v>
      </c>
      <c r="O136" s="333">
        <v>9924</v>
      </c>
      <c r="P136" s="333">
        <v>28925</v>
      </c>
      <c r="Q136" s="333">
        <v>64779</v>
      </c>
      <c r="R136" s="333">
        <v>138133</v>
      </c>
      <c r="S136" s="333">
        <v>798096</v>
      </c>
      <c r="T136" s="333">
        <f t="shared" si="18"/>
        <v>1043386</v>
      </c>
    </row>
    <row r="137" spans="1:20">
      <c r="A137" s="2130"/>
      <c r="B137" s="332" t="s">
        <v>1681</v>
      </c>
      <c r="C137" s="333">
        <v>1649</v>
      </c>
      <c r="D137" s="333">
        <v>418</v>
      </c>
      <c r="E137" s="333">
        <v>270</v>
      </c>
      <c r="F137" s="333">
        <v>366</v>
      </c>
      <c r="G137" s="333">
        <v>763</v>
      </c>
      <c r="H137" s="333">
        <v>351</v>
      </c>
      <c r="I137" s="333">
        <v>673</v>
      </c>
      <c r="J137" s="333">
        <v>471</v>
      </c>
      <c r="K137" s="333">
        <v>1150</v>
      </c>
      <c r="L137" s="333">
        <v>810</v>
      </c>
      <c r="M137" s="333">
        <v>819</v>
      </c>
      <c r="N137" s="333">
        <v>2068</v>
      </c>
      <c r="O137" s="333">
        <v>2298</v>
      </c>
      <c r="P137" s="333">
        <v>1638</v>
      </c>
      <c r="Q137" s="333">
        <v>1014</v>
      </c>
      <c r="R137" s="333">
        <v>2035</v>
      </c>
      <c r="S137" s="333">
        <v>4412</v>
      </c>
      <c r="T137" s="333">
        <f t="shared" si="18"/>
        <v>21205</v>
      </c>
    </row>
    <row r="138" spans="1:20">
      <c r="A138" s="2130"/>
      <c r="B138" s="332" t="s">
        <v>1682</v>
      </c>
      <c r="C138" s="333">
        <v>900</v>
      </c>
      <c r="D138" s="333">
        <v>775</v>
      </c>
      <c r="E138" s="333">
        <v>371</v>
      </c>
      <c r="F138" s="333">
        <v>532</v>
      </c>
      <c r="G138" s="333">
        <v>920</v>
      </c>
      <c r="H138" s="333">
        <v>1452</v>
      </c>
      <c r="I138" s="333">
        <v>1879</v>
      </c>
      <c r="J138" s="333">
        <v>1889</v>
      </c>
      <c r="K138" s="333">
        <v>1771</v>
      </c>
      <c r="L138" s="333">
        <v>1766</v>
      </c>
      <c r="M138" s="333">
        <v>1637</v>
      </c>
      <c r="N138" s="333">
        <v>1505</v>
      </c>
      <c r="O138" s="333">
        <v>1389</v>
      </c>
      <c r="P138" s="333">
        <v>1235</v>
      </c>
      <c r="Q138" s="333">
        <v>930</v>
      </c>
      <c r="R138" s="333">
        <v>848</v>
      </c>
      <c r="S138" s="333">
        <v>1033</v>
      </c>
      <c r="T138" s="333">
        <f t="shared" si="18"/>
        <v>20832</v>
      </c>
    </row>
    <row r="139" spans="1:20" ht="4.5" customHeight="1">
      <c r="A139" s="2130"/>
      <c r="B139" s="332"/>
      <c r="C139" s="334"/>
      <c r="D139" s="334"/>
      <c r="E139" s="334"/>
      <c r="F139" s="334"/>
      <c r="G139" s="334"/>
      <c r="H139" s="334"/>
      <c r="I139" s="334"/>
      <c r="J139" s="334"/>
      <c r="K139" s="334"/>
      <c r="L139" s="334"/>
      <c r="M139" s="334"/>
      <c r="N139" s="334"/>
      <c r="O139" s="334"/>
      <c r="P139" s="334"/>
      <c r="Q139" s="334"/>
      <c r="R139" s="334"/>
      <c r="S139" s="334">
        <v>0</v>
      </c>
      <c r="T139" s="334"/>
    </row>
    <row r="140" spans="1:20">
      <c r="A140" s="2130"/>
      <c r="B140" s="331" t="s">
        <v>1683</v>
      </c>
      <c r="C140" s="335">
        <f>SUM(C141:C148)</f>
        <v>611483</v>
      </c>
      <c r="D140" s="335">
        <f t="shared" ref="D140:S140" si="19">SUM(D141:D148)</f>
        <v>533671</v>
      </c>
      <c r="E140" s="335">
        <f t="shared" si="19"/>
        <v>211162</v>
      </c>
      <c r="F140" s="335">
        <f t="shared" si="19"/>
        <v>3491669</v>
      </c>
      <c r="G140" s="335">
        <f t="shared" si="19"/>
        <v>10752905</v>
      </c>
      <c r="H140" s="335">
        <f t="shared" si="19"/>
        <v>15279112</v>
      </c>
      <c r="I140" s="335">
        <f t="shared" si="19"/>
        <v>13660999</v>
      </c>
      <c r="J140" s="335">
        <f t="shared" si="19"/>
        <v>8489027</v>
      </c>
      <c r="K140" s="335">
        <f t="shared" si="19"/>
        <v>2913022</v>
      </c>
      <c r="L140" s="335">
        <f t="shared" si="19"/>
        <v>1186370</v>
      </c>
      <c r="M140" s="335">
        <f t="shared" si="19"/>
        <v>1266539</v>
      </c>
      <c r="N140" s="335">
        <f t="shared" si="19"/>
        <v>1395545</v>
      </c>
      <c r="O140" s="335">
        <f t="shared" si="19"/>
        <v>1647595</v>
      </c>
      <c r="P140" s="335">
        <f t="shared" si="19"/>
        <v>1708416</v>
      </c>
      <c r="Q140" s="335">
        <f t="shared" si="19"/>
        <v>1835978</v>
      </c>
      <c r="R140" s="335">
        <f t="shared" si="19"/>
        <v>1925385</v>
      </c>
      <c r="S140" s="335">
        <f t="shared" si="19"/>
        <v>3155751</v>
      </c>
      <c r="T140" s="335">
        <f>SUM(T141:T148)</f>
        <v>70064629</v>
      </c>
    </row>
    <row r="141" spans="1:20">
      <c r="A141" s="2130"/>
      <c r="B141" s="332" t="s">
        <v>1684</v>
      </c>
      <c r="C141" s="333">
        <v>7045</v>
      </c>
      <c r="D141" s="333">
        <v>4092</v>
      </c>
      <c r="E141" s="333">
        <v>2476</v>
      </c>
      <c r="F141" s="333">
        <v>2682</v>
      </c>
      <c r="G141" s="333">
        <v>3396</v>
      </c>
      <c r="H141" s="333">
        <v>4457</v>
      </c>
      <c r="I141" s="333">
        <v>4644</v>
      </c>
      <c r="J141" s="333">
        <v>4331</v>
      </c>
      <c r="K141" s="333">
        <v>4226</v>
      </c>
      <c r="L141" s="333">
        <v>5699</v>
      </c>
      <c r="M141" s="333">
        <v>6044</v>
      </c>
      <c r="N141" s="333">
        <v>6903</v>
      </c>
      <c r="O141" s="333">
        <v>7636</v>
      </c>
      <c r="P141" s="333">
        <v>8340</v>
      </c>
      <c r="Q141" s="333">
        <v>6993</v>
      </c>
      <c r="R141" s="333">
        <v>5561</v>
      </c>
      <c r="S141" s="333">
        <v>8194</v>
      </c>
      <c r="T141" s="333">
        <f>SUM(C141:S141)</f>
        <v>92719</v>
      </c>
    </row>
    <row r="142" spans="1:20">
      <c r="A142" s="2130"/>
      <c r="B142" s="332" t="s">
        <v>1685</v>
      </c>
      <c r="C142" s="333">
        <v>2024</v>
      </c>
      <c r="D142" s="333">
        <v>3390</v>
      </c>
      <c r="E142" s="333">
        <v>4686</v>
      </c>
      <c r="F142" s="333">
        <v>2854</v>
      </c>
      <c r="G142" s="333">
        <v>5503</v>
      </c>
      <c r="H142" s="333">
        <v>4865</v>
      </c>
      <c r="I142" s="333">
        <v>7920</v>
      </c>
      <c r="J142" s="333">
        <v>9541</v>
      </c>
      <c r="K142" s="333">
        <v>8056</v>
      </c>
      <c r="L142" s="333">
        <v>22096</v>
      </c>
      <c r="M142" s="333">
        <v>26593</v>
      </c>
      <c r="N142" s="333">
        <v>47228</v>
      </c>
      <c r="O142" s="333">
        <v>75568</v>
      </c>
      <c r="P142" s="333">
        <v>98009</v>
      </c>
      <c r="Q142" s="333">
        <v>116415</v>
      </c>
      <c r="R142" s="333">
        <v>124566</v>
      </c>
      <c r="S142" s="333">
        <v>187216</v>
      </c>
      <c r="T142" s="333">
        <f t="shared" ref="T142:T147" si="20">SUM(C142:S142)</f>
        <v>746530</v>
      </c>
    </row>
    <row r="143" spans="1:20">
      <c r="A143" s="2130"/>
      <c r="B143" s="332" t="s">
        <v>1686</v>
      </c>
      <c r="C143" s="333">
        <v>17</v>
      </c>
      <c r="D143" s="333">
        <v>0</v>
      </c>
      <c r="E143" s="333">
        <v>0</v>
      </c>
      <c r="F143" s="333">
        <v>0</v>
      </c>
      <c r="G143" s="333">
        <v>0</v>
      </c>
      <c r="H143" s="333">
        <v>0</v>
      </c>
      <c r="I143" s="333">
        <v>6</v>
      </c>
      <c r="J143" s="333">
        <v>0</v>
      </c>
      <c r="K143" s="333">
        <v>0</v>
      </c>
      <c r="L143" s="333">
        <v>0</v>
      </c>
      <c r="M143" s="333">
        <v>0</v>
      </c>
      <c r="N143" s="333">
        <v>0</v>
      </c>
      <c r="O143" s="333">
        <v>23</v>
      </c>
      <c r="P143" s="333">
        <v>23</v>
      </c>
      <c r="Q143" s="333">
        <v>47</v>
      </c>
      <c r="R143" s="333">
        <v>41</v>
      </c>
      <c r="S143" s="333">
        <v>86</v>
      </c>
      <c r="T143" s="333">
        <f t="shared" si="20"/>
        <v>243</v>
      </c>
    </row>
    <row r="144" spans="1:20">
      <c r="A144" s="2130"/>
      <c r="B144" s="332" t="s">
        <v>1687</v>
      </c>
      <c r="C144" s="333">
        <v>209</v>
      </c>
      <c r="D144" s="333">
        <v>0</v>
      </c>
      <c r="E144" s="333">
        <v>0</v>
      </c>
      <c r="F144" s="333">
        <v>0</v>
      </c>
      <c r="G144" s="333">
        <v>5</v>
      </c>
      <c r="H144" s="333">
        <v>33</v>
      </c>
      <c r="I144" s="333">
        <v>9</v>
      </c>
      <c r="J144" s="333">
        <v>4</v>
      </c>
      <c r="K144" s="333">
        <v>3</v>
      </c>
      <c r="L144" s="333">
        <v>0</v>
      </c>
      <c r="M144" s="333">
        <v>0</v>
      </c>
      <c r="N144" s="333">
        <v>0</v>
      </c>
      <c r="O144" s="333">
        <v>0</v>
      </c>
      <c r="P144" s="333">
        <v>0</v>
      </c>
      <c r="Q144" s="333">
        <v>0</v>
      </c>
      <c r="R144" s="333">
        <v>0</v>
      </c>
      <c r="S144" s="333">
        <v>0</v>
      </c>
      <c r="T144" s="333">
        <f t="shared" si="20"/>
        <v>263</v>
      </c>
    </row>
    <row r="145" spans="1:20">
      <c r="A145" s="2130"/>
      <c r="B145" s="332" t="s">
        <v>1725</v>
      </c>
      <c r="C145" s="333">
        <v>0</v>
      </c>
      <c r="D145" s="333">
        <v>0</v>
      </c>
      <c r="E145" s="333">
        <v>206</v>
      </c>
      <c r="F145" s="333">
        <v>2492</v>
      </c>
      <c r="G145" s="333">
        <v>9391</v>
      </c>
      <c r="H145" s="333">
        <v>19896</v>
      </c>
      <c r="I145" s="333">
        <v>24985</v>
      </c>
      <c r="J145" s="333">
        <v>19844</v>
      </c>
      <c r="K145" s="333">
        <v>5258</v>
      </c>
      <c r="L145" s="333">
        <v>612</v>
      </c>
      <c r="M145" s="333">
        <v>0</v>
      </c>
      <c r="N145" s="333">
        <v>0</v>
      </c>
      <c r="O145" s="333">
        <v>0</v>
      </c>
      <c r="P145" s="333">
        <v>0</v>
      </c>
      <c r="Q145" s="333">
        <v>0</v>
      </c>
      <c r="R145" s="333">
        <v>0</v>
      </c>
      <c r="S145" s="333">
        <v>0</v>
      </c>
      <c r="T145" s="333">
        <f t="shared" si="20"/>
        <v>82684</v>
      </c>
    </row>
    <row r="146" spans="1:20">
      <c r="A146" s="2130"/>
      <c r="B146" s="332" t="s">
        <v>1689</v>
      </c>
      <c r="C146" s="333">
        <v>476910</v>
      </c>
      <c r="D146" s="333">
        <v>515304</v>
      </c>
      <c r="E146" s="333">
        <v>191778</v>
      </c>
      <c r="F146" s="333">
        <v>3423524</v>
      </c>
      <c r="G146" s="333">
        <v>10670951</v>
      </c>
      <c r="H146" s="333">
        <v>15157087</v>
      </c>
      <c r="I146" s="333">
        <v>13538103</v>
      </c>
      <c r="J146" s="333">
        <v>8383170</v>
      </c>
      <c r="K146" s="333">
        <v>2793605</v>
      </c>
      <c r="L146" s="333">
        <v>1035306</v>
      </c>
      <c r="M146" s="333">
        <v>1113968</v>
      </c>
      <c r="N146" s="333">
        <v>1165221</v>
      </c>
      <c r="O146" s="333">
        <v>1313022</v>
      </c>
      <c r="P146" s="333">
        <v>1309190</v>
      </c>
      <c r="Q146" s="333">
        <v>1299096</v>
      </c>
      <c r="R146" s="333">
        <v>1263973</v>
      </c>
      <c r="S146" s="333">
        <v>1648226</v>
      </c>
      <c r="T146" s="333">
        <f t="shared" si="20"/>
        <v>65298434</v>
      </c>
    </row>
    <row r="147" spans="1:20">
      <c r="A147" s="2130"/>
      <c r="B147" s="332" t="s">
        <v>1691</v>
      </c>
      <c r="C147" s="333">
        <v>125151</v>
      </c>
      <c r="D147" s="333">
        <v>10860</v>
      </c>
      <c r="E147" s="333">
        <v>11749</v>
      </c>
      <c r="F147" s="333">
        <v>54048</v>
      </c>
      <c r="G147" s="333">
        <v>53678</v>
      </c>
      <c r="H147" s="333">
        <v>80849</v>
      </c>
      <c r="I147" s="333">
        <v>71024</v>
      </c>
      <c r="J147" s="333">
        <v>60361</v>
      </c>
      <c r="K147" s="333">
        <v>93216</v>
      </c>
      <c r="L147" s="333">
        <v>110683</v>
      </c>
      <c r="M147" s="333">
        <v>98409</v>
      </c>
      <c r="N147" s="333">
        <v>148866</v>
      </c>
      <c r="O147" s="333">
        <v>214826</v>
      </c>
      <c r="P147" s="333">
        <v>257355</v>
      </c>
      <c r="Q147" s="333">
        <v>376016</v>
      </c>
      <c r="R147" s="333">
        <v>488484</v>
      </c>
      <c r="S147" s="333">
        <v>1164273</v>
      </c>
      <c r="T147" s="333">
        <f t="shared" si="20"/>
        <v>3419848</v>
      </c>
    </row>
    <row r="148" spans="1:20">
      <c r="A148" s="2130"/>
      <c r="B148" s="667" t="s">
        <v>1690</v>
      </c>
      <c r="C148" s="333">
        <v>127</v>
      </c>
      <c r="D148" s="333">
        <v>25</v>
      </c>
      <c r="E148" s="333">
        <v>267</v>
      </c>
      <c r="F148" s="333">
        <v>6069</v>
      </c>
      <c r="G148" s="333">
        <v>9981</v>
      </c>
      <c r="H148" s="333">
        <v>11925</v>
      </c>
      <c r="I148" s="333">
        <v>14308</v>
      </c>
      <c r="J148" s="333">
        <v>11776</v>
      </c>
      <c r="K148" s="333">
        <v>8658</v>
      </c>
      <c r="L148" s="333">
        <v>11974</v>
      </c>
      <c r="M148" s="333">
        <v>21525</v>
      </c>
      <c r="N148" s="333">
        <v>27327</v>
      </c>
      <c r="O148" s="333">
        <v>36520</v>
      </c>
      <c r="P148" s="333">
        <v>35499</v>
      </c>
      <c r="Q148" s="333">
        <v>37411</v>
      </c>
      <c r="R148" s="333">
        <v>42760</v>
      </c>
      <c r="S148" s="333">
        <v>147756</v>
      </c>
      <c r="T148" s="333">
        <f>SUM(C148:S148)</f>
        <v>423908</v>
      </c>
    </row>
    <row r="149" spans="1:20" ht="3.75" customHeight="1">
      <c r="A149" s="1256"/>
      <c r="B149" s="1256"/>
      <c r="C149" s="1568"/>
      <c r="D149" s="1568"/>
      <c r="E149" s="1568"/>
      <c r="F149" s="1568"/>
      <c r="G149" s="1568"/>
      <c r="H149" s="1568"/>
      <c r="I149" s="1568"/>
      <c r="J149" s="1568"/>
      <c r="K149" s="1568"/>
      <c r="L149" s="1568"/>
      <c r="M149" s="1568"/>
      <c r="N149" s="1568"/>
      <c r="O149" s="1568"/>
      <c r="P149" s="1568"/>
      <c r="Q149" s="1568"/>
      <c r="R149" s="1568"/>
      <c r="S149" s="1568"/>
      <c r="T149" s="1568"/>
    </row>
    <row r="150" spans="1:20">
      <c r="A150" s="1569"/>
      <c r="B150" s="338" t="s">
        <v>547</v>
      </c>
      <c r="C150" s="339">
        <f t="shared" ref="C150:T150" si="21">+C140+C132+C115+C95+C90+C85</f>
        <v>13502514</v>
      </c>
      <c r="D150" s="339">
        <f t="shared" si="21"/>
        <v>6286621</v>
      </c>
      <c r="E150" s="339">
        <f t="shared" si="21"/>
        <v>4911784</v>
      </c>
      <c r="F150" s="339">
        <f t="shared" si="21"/>
        <v>11704687</v>
      </c>
      <c r="G150" s="339">
        <f t="shared" si="21"/>
        <v>25442859</v>
      </c>
      <c r="H150" s="339">
        <f t="shared" si="21"/>
        <v>33123071</v>
      </c>
      <c r="I150" s="339">
        <f t="shared" si="21"/>
        <v>30349495</v>
      </c>
      <c r="J150" s="339">
        <f t="shared" si="21"/>
        <v>24499432</v>
      </c>
      <c r="K150" s="339">
        <f t="shared" si="21"/>
        <v>17383522</v>
      </c>
      <c r="L150" s="339">
        <f t="shared" si="21"/>
        <v>17367887</v>
      </c>
      <c r="M150" s="339">
        <f t="shared" si="21"/>
        <v>16893601</v>
      </c>
      <c r="N150" s="339">
        <f t="shared" si="21"/>
        <v>14769313</v>
      </c>
      <c r="O150" s="339">
        <f t="shared" si="21"/>
        <v>16029414</v>
      </c>
      <c r="P150" s="339">
        <f t="shared" si="21"/>
        <v>15332169</v>
      </c>
      <c r="Q150" s="339">
        <f t="shared" si="21"/>
        <v>12917741</v>
      </c>
      <c r="R150" s="339">
        <f t="shared" si="21"/>
        <v>11663391</v>
      </c>
      <c r="S150" s="339">
        <f t="shared" si="21"/>
        <v>17626742</v>
      </c>
      <c r="T150" s="339">
        <f t="shared" si="21"/>
        <v>289804243</v>
      </c>
    </row>
    <row r="151" spans="1:20" ht="6" customHeight="1">
      <c r="A151" s="1307"/>
    </row>
    <row r="152" spans="1:20">
      <c r="A152" s="105" t="s">
        <v>880</v>
      </c>
      <c r="D152" s="1568"/>
      <c r="F152" s="1568"/>
      <c r="H152" s="1568"/>
      <c r="J152" s="1568"/>
      <c r="L152" s="1568"/>
      <c r="N152" s="1568"/>
      <c r="P152" s="1568"/>
      <c r="R152" s="1568"/>
      <c r="T152" s="1568"/>
    </row>
    <row r="153" spans="1:20">
      <c r="A153" s="248" t="s">
        <v>2439</v>
      </c>
    </row>
  </sheetData>
  <mergeCells count="19">
    <mergeCell ref="A1:T1"/>
    <mergeCell ref="A2:T2"/>
    <mergeCell ref="A3:T3"/>
    <mergeCell ref="A4:T4"/>
    <mergeCell ref="A77:T77"/>
    <mergeCell ref="A79:T79"/>
    <mergeCell ref="A6:A7"/>
    <mergeCell ref="B6:B7"/>
    <mergeCell ref="C6:S6"/>
    <mergeCell ref="T6:T7"/>
    <mergeCell ref="A8:A71"/>
    <mergeCell ref="A78:T78"/>
    <mergeCell ref="A80:T80"/>
    <mergeCell ref="A85:A148"/>
    <mergeCell ref="A81:T81"/>
    <mergeCell ref="A83:A84"/>
    <mergeCell ref="B83:B84"/>
    <mergeCell ref="C83:S83"/>
    <mergeCell ref="T83:T84"/>
  </mergeCells>
  <phoneticPr fontId="74" type="noConversion"/>
  <hyperlinks>
    <hyperlink ref="A1:T1" location="'Sección D-MLE'!B4" display="Tabla D05a1"/>
  </hyperlinks>
  <pageMargins left="0.23622047244094491" right="7.874015748031496E-2" top="0.15748031496062992" bottom="0.15748031496062992" header="0.15748031496062992" footer="0.11811023622047245"/>
  <pageSetup paperSize="144" scale="58" orientation="landscape" r:id="rId1"/>
</worksheet>
</file>

<file path=xl/worksheets/sheet35.xml><?xml version="1.0" encoding="utf-8"?>
<worksheet xmlns="http://schemas.openxmlformats.org/spreadsheetml/2006/main" xmlns:r="http://schemas.openxmlformats.org/officeDocument/2006/relationships">
  <sheetPr>
    <tabColor rgb="FF008080"/>
  </sheetPr>
  <dimension ref="A1:CH790"/>
  <sheetViews>
    <sheetView topLeftCell="A136" zoomScale="82" zoomScaleNormal="82" workbookViewId="0">
      <selection activeCell="A154" sqref="A154"/>
    </sheetView>
  </sheetViews>
  <sheetFormatPr baseColWidth="10" defaultColWidth="11.42578125" defaultRowHeight="14.25"/>
  <cols>
    <col min="1" max="1" width="4.7109375" style="1449" customWidth="1"/>
    <col min="2" max="2" width="44" style="1449" customWidth="1"/>
    <col min="3" max="3" width="10.28515625" style="1449" customWidth="1"/>
    <col min="4" max="4" width="9.7109375" style="1449" customWidth="1"/>
    <col min="5" max="5" width="10.85546875" style="1449" customWidth="1"/>
    <col min="6" max="8" width="10.42578125" style="1449" customWidth="1"/>
    <col min="9" max="9" width="9.42578125" style="1449" customWidth="1"/>
    <col min="10" max="10" width="10.28515625" style="1449" customWidth="1"/>
    <col min="11" max="11" width="9.85546875" style="1449" customWidth="1"/>
    <col min="12" max="12" width="10" style="1449" customWidth="1"/>
    <col min="13" max="13" width="10.28515625" style="1449" customWidth="1"/>
    <col min="14" max="14" width="10" style="1449" customWidth="1"/>
    <col min="15" max="15" width="9.85546875" style="1449" customWidth="1"/>
    <col min="16" max="16" width="10.42578125" style="1449" customWidth="1"/>
    <col min="17" max="17" width="10.5703125" style="1449" customWidth="1"/>
    <col min="18" max="18" width="11" style="1449" bestFit="1" customWidth="1"/>
    <col min="19" max="19" width="11.42578125" style="1449" bestFit="1" customWidth="1"/>
    <col min="20" max="20" width="13.42578125" style="1449" bestFit="1" customWidth="1"/>
    <col min="21" max="21" width="11.42578125" style="1570"/>
    <col min="22" max="22" width="7.85546875" style="1188" bestFit="1" customWidth="1"/>
    <col min="23" max="86" width="11.42578125" style="1188"/>
    <col min="87" max="16384" width="11.42578125" style="1449"/>
  </cols>
  <sheetData>
    <row r="1" spans="1:22" s="1188" customFormat="1">
      <c r="A1" s="2036" t="s">
        <v>1266</v>
      </c>
      <c r="B1" s="2036"/>
      <c r="C1" s="2036"/>
      <c r="D1" s="2036"/>
      <c r="E1" s="2036"/>
      <c r="F1" s="2036"/>
      <c r="G1" s="2036"/>
      <c r="H1" s="2036"/>
      <c r="I1" s="2036"/>
      <c r="J1" s="2036"/>
      <c r="K1" s="2036"/>
      <c r="L1" s="2036"/>
      <c r="M1" s="2036"/>
      <c r="N1" s="2036"/>
      <c r="O1" s="2036"/>
      <c r="P1" s="2036"/>
      <c r="Q1" s="2036"/>
      <c r="R1" s="2036"/>
      <c r="S1" s="2036"/>
      <c r="T1" s="2036"/>
      <c r="U1" s="1570"/>
    </row>
    <row r="2" spans="1:22" s="1188" customFormat="1">
      <c r="A2" s="2100" t="s">
        <v>2602</v>
      </c>
      <c r="B2" s="2100"/>
      <c r="C2" s="2100"/>
      <c r="D2" s="2100"/>
      <c r="E2" s="2100"/>
      <c r="F2" s="2100"/>
      <c r="G2" s="2100"/>
      <c r="H2" s="2100"/>
      <c r="I2" s="2100"/>
      <c r="J2" s="2100"/>
      <c r="K2" s="2100"/>
      <c r="L2" s="2100"/>
      <c r="M2" s="2100"/>
      <c r="N2" s="2100"/>
      <c r="O2" s="2100"/>
      <c r="P2" s="2100"/>
      <c r="Q2" s="2100"/>
      <c r="R2" s="2100"/>
      <c r="S2" s="2100"/>
      <c r="T2" s="2100"/>
      <c r="U2" s="1570"/>
    </row>
    <row r="3" spans="1:22" s="1188" customFormat="1">
      <c r="A3" s="2100" t="s">
        <v>1726</v>
      </c>
      <c r="B3" s="2100"/>
      <c r="C3" s="2100"/>
      <c r="D3" s="2100"/>
      <c r="E3" s="2100"/>
      <c r="F3" s="2100"/>
      <c r="G3" s="2100"/>
      <c r="H3" s="2100"/>
      <c r="I3" s="2100"/>
      <c r="J3" s="2100"/>
      <c r="K3" s="2100"/>
      <c r="L3" s="2100"/>
      <c r="M3" s="2100"/>
      <c r="N3" s="2100"/>
      <c r="O3" s="2100"/>
      <c r="P3" s="2100"/>
      <c r="Q3" s="2100"/>
      <c r="R3" s="2100"/>
      <c r="S3" s="2100"/>
      <c r="T3" s="2100"/>
      <c r="U3" s="1570"/>
    </row>
    <row r="4" spans="1:22" s="1188" customFormat="1">
      <c r="A4" s="2100" t="s">
        <v>1717</v>
      </c>
      <c r="B4" s="2100"/>
      <c r="C4" s="2100"/>
      <c r="D4" s="2100"/>
      <c r="E4" s="2100"/>
      <c r="F4" s="2100"/>
      <c r="G4" s="2100"/>
      <c r="H4" s="2100"/>
      <c r="I4" s="2100"/>
      <c r="J4" s="2100"/>
      <c r="K4" s="2100"/>
      <c r="L4" s="2100"/>
      <c r="M4" s="2100"/>
      <c r="N4" s="2100"/>
      <c r="O4" s="2100"/>
      <c r="P4" s="2100"/>
      <c r="Q4" s="2100"/>
      <c r="R4" s="2100"/>
      <c r="S4" s="2100"/>
      <c r="T4" s="2100"/>
      <c r="U4" s="1570"/>
    </row>
    <row r="5" spans="1:22" s="1188" customFormat="1" ht="15" thickBot="1">
      <c r="A5" s="1249"/>
      <c r="B5" s="1249"/>
      <c r="C5" s="1249"/>
      <c r="D5" s="1249"/>
      <c r="E5" s="1249"/>
      <c r="F5" s="1249"/>
      <c r="G5" s="1249"/>
      <c r="H5" s="1249"/>
      <c r="I5" s="1249"/>
      <c r="J5" s="1249"/>
      <c r="K5" s="1249"/>
      <c r="L5" s="1249"/>
      <c r="M5" s="1249"/>
      <c r="N5" s="1249"/>
      <c r="O5" s="1249"/>
      <c r="P5" s="1249"/>
      <c r="Q5" s="1249"/>
      <c r="R5" s="1249"/>
      <c r="S5" s="1249"/>
      <c r="T5" s="1249"/>
      <c r="U5" s="1570"/>
    </row>
    <row r="6" spans="1:22">
      <c r="A6" s="2142" t="s">
        <v>1718</v>
      </c>
      <c r="B6" s="2142" t="s">
        <v>1728</v>
      </c>
      <c r="C6" s="2141" t="s">
        <v>1720</v>
      </c>
      <c r="D6" s="2141"/>
      <c r="E6" s="2141"/>
      <c r="F6" s="2141"/>
      <c r="G6" s="2141"/>
      <c r="H6" s="2141"/>
      <c r="I6" s="2141"/>
      <c r="J6" s="2141"/>
      <c r="K6" s="2141"/>
      <c r="L6" s="2141"/>
      <c r="M6" s="2141"/>
      <c r="N6" s="2141"/>
      <c r="O6" s="2141"/>
      <c r="P6" s="2141"/>
      <c r="Q6" s="2141"/>
      <c r="R6" s="2141"/>
      <c r="S6" s="2141"/>
      <c r="T6" s="2142" t="s">
        <v>569</v>
      </c>
    </row>
    <row r="7" spans="1:22">
      <c r="A7" s="2143"/>
      <c r="B7" s="2143"/>
      <c r="C7" s="1566" t="s">
        <v>1721</v>
      </c>
      <c r="D7" s="1566" t="s">
        <v>1722</v>
      </c>
      <c r="E7" s="1566" t="s">
        <v>1433</v>
      </c>
      <c r="F7" s="1566" t="s">
        <v>1434</v>
      </c>
      <c r="G7" s="1566" t="s">
        <v>820</v>
      </c>
      <c r="H7" s="1566" t="s">
        <v>821</v>
      </c>
      <c r="I7" s="1566" t="s">
        <v>822</v>
      </c>
      <c r="J7" s="1566" t="s">
        <v>823</v>
      </c>
      <c r="K7" s="1566" t="s">
        <v>824</v>
      </c>
      <c r="L7" s="1566" t="s">
        <v>825</v>
      </c>
      <c r="M7" s="1566" t="s">
        <v>826</v>
      </c>
      <c r="N7" s="1566" t="s">
        <v>827</v>
      </c>
      <c r="O7" s="1566" t="s">
        <v>828</v>
      </c>
      <c r="P7" s="1566" t="s">
        <v>829</v>
      </c>
      <c r="Q7" s="1566" t="s">
        <v>830</v>
      </c>
      <c r="R7" s="1566" t="s">
        <v>831</v>
      </c>
      <c r="S7" s="1566" t="s">
        <v>1723</v>
      </c>
      <c r="T7" s="2143"/>
    </row>
    <row r="8" spans="1:22" s="7" customFormat="1" ht="12.75">
      <c r="A8" s="2129" t="s">
        <v>549</v>
      </c>
      <c r="B8" s="331" t="s">
        <v>1636</v>
      </c>
      <c r="C8" s="335">
        <f>SUM(C9:C11)</f>
        <v>971443</v>
      </c>
      <c r="D8" s="335">
        <f t="shared" ref="D8:S8" si="0">SUM(D9:D11)</f>
        <v>377212</v>
      </c>
      <c r="E8" s="335">
        <f>SUM(E9:E11)</f>
        <v>252469</v>
      </c>
      <c r="F8" s="335">
        <f t="shared" si="0"/>
        <v>228571</v>
      </c>
      <c r="G8" s="335">
        <f>SUM(G9:G11)</f>
        <v>245385</v>
      </c>
      <c r="H8" s="335">
        <f t="shared" si="0"/>
        <v>221635</v>
      </c>
      <c r="I8" s="335">
        <f t="shared" si="0"/>
        <v>213782</v>
      </c>
      <c r="J8" s="335">
        <f t="shared" si="0"/>
        <v>220127</v>
      </c>
      <c r="K8" s="335">
        <f t="shared" si="0"/>
        <v>216519</v>
      </c>
      <c r="L8" s="335">
        <f t="shared" si="0"/>
        <v>239861</v>
      </c>
      <c r="M8" s="335">
        <f t="shared" si="0"/>
        <v>228673</v>
      </c>
      <c r="N8" s="335">
        <f t="shared" si="0"/>
        <v>213655</v>
      </c>
      <c r="O8" s="335">
        <f t="shared" si="0"/>
        <v>213049</v>
      </c>
      <c r="P8" s="335">
        <f t="shared" si="0"/>
        <v>211664</v>
      </c>
      <c r="Q8" s="335">
        <f t="shared" si="0"/>
        <v>165990</v>
      </c>
      <c r="R8" s="335">
        <f t="shared" si="0"/>
        <v>135530</v>
      </c>
      <c r="S8" s="335">
        <f t="shared" si="0"/>
        <v>162888</v>
      </c>
      <c r="T8" s="335">
        <f>SUM(T9:T11)</f>
        <v>4518453</v>
      </c>
      <c r="U8" s="22"/>
      <c r="V8" s="666"/>
    </row>
    <row r="9" spans="1:22" s="7" customFormat="1" ht="12.75">
      <c r="A9" s="2136"/>
      <c r="B9" s="332" t="s">
        <v>1637</v>
      </c>
      <c r="C9" s="381">
        <v>964108</v>
      </c>
      <c r="D9" s="381">
        <v>375669</v>
      </c>
      <c r="E9" s="381">
        <v>251629</v>
      </c>
      <c r="F9" s="381">
        <v>227396</v>
      </c>
      <c r="G9" s="381">
        <v>244091</v>
      </c>
      <c r="H9" s="381">
        <v>220210</v>
      </c>
      <c r="I9" s="381">
        <v>212505</v>
      </c>
      <c r="J9" s="381">
        <v>218424</v>
      </c>
      <c r="K9" s="381">
        <v>214747</v>
      </c>
      <c r="L9" s="381">
        <v>237903</v>
      </c>
      <c r="M9" s="381">
        <v>225970</v>
      </c>
      <c r="N9" s="381">
        <v>209945</v>
      </c>
      <c r="O9" s="381">
        <v>208029</v>
      </c>
      <c r="P9" s="381">
        <v>205527</v>
      </c>
      <c r="Q9" s="381">
        <v>160096</v>
      </c>
      <c r="R9" s="381">
        <v>127712</v>
      </c>
      <c r="S9" s="381">
        <v>145890</v>
      </c>
      <c r="T9" s="333">
        <f>SUM(C9:S9)</f>
        <v>4449851</v>
      </c>
      <c r="U9" s="22"/>
      <c r="V9" s="666"/>
    </row>
    <row r="10" spans="1:22" s="7" customFormat="1" ht="12.75">
      <c r="A10" s="2136"/>
      <c r="B10" s="332" t="s">
        <v>1638</v>
      </c>
      <c r="C10" s="381">
        <v>350</v>
      </c>
      <c r="D10" s="381">
        <v>362</v>
      </c>
      <c r="E10" s="381">
        <v>294</v>
      </c>
      <c r="F10" s="381">
        <v>253</v>
      </c>
      <c r="G10" s="381">
        <v>239</v>
      </c>
      <c r="H10" s="381">
        <v>207</v>
      </c>
      <c r="I10" s="381">
        <v>271</v>
      </c>
      <c r="J10" s="381">
        <v>313</v>
      </c>
      <c r="K10" s="381">
        <v>303</v>
      </c>
      <c r="L10" s="381">
        <v>328</v>
      </c>
      <c r="M10" s="381">
        <v>402</v>
      </c>
      <c r="N10" s="381">
        <v>379</v>
      </c>
      <c r="O10" s="381">
        <v>603</v>
      </c>
      <c r="P10" s="381">
        <v>698</v>
      </c>
      <c r="Q10" s="381">
        <v>776</v>
      </c>
      <c r="R10" s="381">
        <v>916</v>
      </c>
      <c r="S10" s="381">
        <v>4121</v>
      </c>
      <c r="T10" s="333">
        <f>SUM(C10:S10)</f>
        <v>10815</v>
      </c>
      <c r="U10" s="22"/>
      <c r="V10" s="666"/>
    </row>
    <row r="11" spans="1:22" s="7" customFormat="1" ht="12.75">
      <c r="A11" s="2136"/>
      <c r="B11" s="332" t="s">
        <v>1639</v>
      </c>
      <c r="C11" s="381">
        <v>6985</v>
      </c>
      <c r="D11" s="381">
        <v>1181</v>
      </c>
      <c r="E11" s="381">
        <v>546</v>
      </c>
      <c r="F11" s="381">
        <v>922</v>
      </c>
      <c r="G11" s="381">
        <v>1055</v>
      </c>
      <c r="H11" s="381">
        <v>1218</v>
      </c>
      <c r="I11" s="381">
        <v>1006</v>
      </c>
      <c r="J11" s="381">
        <v>1390</v>
      </c>
      <c r="K11" s="381">
        <v>1469</v>
      </c>
      <c r="L11" s="381">
        <v>1630</v>
      </c>
      <c r="M11" s="381">
        <v>2301</v>
      </c>
      <c r="N11" s="381">
        <v>3331</v>
      </c>
      <c r="O11" s="381">
        <v>4417</v>
      </c>
      <c r="P11" s="381">
        <v>5439</v>
      </c>
      <c r="Q11" s="381">
        <v>5118</v>
      </c>
      <c r="R11" s="381">
        <v>6902</v>
      </c>
      <c r="S11" s="381">
        <v>12877</v>
      </c>
      <c r="T11" s="333">
        <f>SUM(C11:S11)</f>
        <v>57787</v>
      </c>
      <c r="U11" s="22"/>
      <c r="V11" s="666"/>
    </row>
    <row r="12" spans="1:22" s="7" customFormat="1" ht="12.75">
      <c r="A12" s="2136"/>
      <c r="B12" s="332"/>
      <c r="C12" s="334"/>
      <c r="D12" s="334"/>
      <c r="E12" s="16"/>
      <c r="F12" s="16"/>
      <c r="G12" s="16"/>
      <c r="H12" s="16"/>
      <c r="I12" s="16"/>
      <c r="J12" s="16"/>
      <c r="K12" s="16"/>
      <c r="L12" s="16"/>
      <c r="M12" s="16"/>
      <c r="N12" s="16"/>
      <c r="O12" s="16"/>
      <c r="P12" s="16"/>
      <c r="Q12" s="16"/>
      <c r="R12" s="16"/>
      <c r="S12" s="16"/>
      <c r="T12" s="16"/>
      <c r="U12" s="22"/>
      <c r="V12" s="666"/>
    </row>
    <row r="13" spans="1:22" s="7" customFormat="1" ht="12.75">
      <c r="A13" s="2136"/>
      <c r="B13" s="331" t="s">
        <v>1640</v>
      </c>
      <c r="C13" s="335">
        <f>SUM(C14:C16)</f>
        <v>391807</v>
      </c>
      <c r="D13" s="335">
        <f t="shared" ref="D13:S13" si="1">SUM(D14:D16)</f>
        <v>186710</v>
      </c>
      <c r="E13" s="335">
        <f>SUM(E14:E16)</f>
        <v>180350</v>
      </c>
      <c r="F13" s="335">
        <f t="shared" si="1"/>
        <v>235875</v>
      </c>
      <c r="G13" s="335">
        <f>SUM(G14:G16)</f>
        <v>220840</v>
      </c>
      <c r="H13" s="335">
        <f t="shared" si="1"/>
        <v>174549</v>
      </c>
      <c r="I13" s="335">
        <f t="shared" si="1"/>
        <v>194120</v>
      </c>
      <c r="J13" s="335">
        <f t="shared" si="1"/>
        <v>230556</v>
      </c>
      <c r="K13" s="335">
        <f t="shared" si="1"/>
        <v>266758</v>
      </c>
      <c r="L13" s="335">
        <f t="shared" si="1"/>
        <v>338336</v>
      </c>
      <c r="M13" s="335">
        <f t="shared" si="1"/>
        <v>370634</v>
      </c>
      <c r="N13" s="335">
        <f t="shared" si="1"/>
        <v>392271</v>
      </c>
      <c r="O13" s="335">
        <f t="shared" si="1"/>
        <v>433107</v>
      </c>
      <c r="P13" s="335">
        <f t="shared" si="1"/>
        <v>387845</v>
      </c>
      <c r="Q13" s="335">
        <f t="shared" si="1"/>
        <v>382440</v>
      </c>
      <c r="R13" s="335">
        <f t="shared" si="1"/>
        <v>328481</v>
      </c>
      <c r="S13" s="335">
        <f t="shared" si="1"/>
        <v>425774</v>
      </c>
      <c r="T13" s="335">
        <f>SUM(T14:T16)</f>
        <v>5140453</v>
      </c>
      <c r="U13" s="22"/>
      <c r="V13" s="666"/>
    </row>
    <row r="14" spans="1:22" s="7" customFormat="1" ht="12.75">
      <c r="A14" s="2136"/>
      <c r="B14" s="332" t="s">
        <v>1641</v>
      </c>
      <c r="C14" s="381">
        <v>296565</v>
      </c>
      <c r="D14" s="381">
        <v>148091</v>
      </c>
      <c r="E14" s="381">
        <v>137847</v>
      </c>
      <c r="F14" s="381">
        <v>182216</v>
      </c>
      <c r="G14" s="381">
        <v>171549</v>
      </c>
      <c r="H14" s="381">
        <v>136112</v>
      </c>
      <c r="I14" s="381">
        <v>153646</v>
      </c>
      <c r="J14" s="381">
        <v>183512</v>
      </c>
      <c r="K14" s="381">
        <v>216366</v>
      </c>
      <c r="L14" s="381">
        <v>277674</v>
      </c>
      <c r="M14" s="381">
        <v>306937</v>
      </c>
      <c r="N14" s="381">
        <v>327359</v>
      </c>
      <c r="O14" s="381">
        <v>362564</v>
      </c>
      <c r="P14" s="381">
        <v>323025</v>
      </c>
      <c r="Q14" s="381">
        <v>321423</v>
      </c>
      <c r="R14" s="381">
        <v>280059</v>
      </c>
      <c r="S14" s="381">
        <v>371567</v>
      </c>
      <c r="T14" s="333">
        <f>SUM(C14:S14)</f>
        <v>4196512</v>
      </c>
      <c r="U14" s="22"/>
      <c r="V14" s="666"/>
    </row>
    <row r="15" spans="1:22" s="7" customFormat="1" ht="12.75">
      <c r="A15" s="2136"/>
      <c r="B15" s="332" t="s">
        <v>1642</v>
      </c>
      <c r="C15" s="381">
        <v>94630</v>
      </c>
      <c r="D15" s="381">
        <v>37851</v>
      </c>
      <c r="E15" s="381">
        <v>41404</v>
      </c>
      <c r="F15" s="381">
        <v>51277</v>
      </c>
      <c r="G15" s="381">
        <v>46720</v>
      </c>
      <c r="H15" s="381">
        <v>36193</v>
      </c>
      <c r="I15" s="381">
        <v>37952</v>
      </c>
      <c r="J15" s="381">
        <v>44040</v>
      </c>
      <c r="K15" s="381">
        <v>47112</v>
      </c>
      <c r="L15" s="381">
        <v>56153</v>
      </c>
      <c r="M15" s="381">
        <v>57984</v>
      </c>
      <c r="N15" s="381">
        <v>57986</v>
      </c>
      <c r="O15" s="381">
        <v>62140</v>
      </c>
      <c r="P15" s="381">
        <v>55564</v>
      </c>
      <c r="Q15" s="381">
        <v>52773</v>
      </c>
      <c r="R15" s="381">
        <v>42376</v>
      </c>
      <c r="S15" s="381">
        <v>48285</v>
      </c>
      <c r="T15" s="333">
        <f>SUM(C15:S15)</f>
        <v>870440</v>
      </c>
      <c r="U15" s="22"/>
      <c r="V15" s="666"/>
    </row>
    <row r="16" spans="1:22" s="7" customFormat="1" ht="12.75">
      <c r="A16" s="2136"/>
      <c r="B16" s="332" t="s">
        <v>1643</v>
      </c>
      <c r="C16" s="381">
        <v>612</v>
      </c>
      <c r="D16" s="381">
        <v>768</v>
      </c>
      <c r="E16" s="381">
        <v>1099</v>
      </c>
      <c r="F16" s="381">
        <v>2382</v>
      </c>
      <c r="G16" s="381">
        <v>2571</v>
      </c>
      <c r="H16" s="381">
        <v>2244</v>
      </c>
      <c r="I16" s="381">
        <v>2522</v>
      </c>
      <c r="J16" s="381">
        <v>3004</v>
      </c>
      <c r="K16" s="381">
        <v>3280</v>
      </c>
      <c r="L16" s="381">
        <v>4509</v>
      </c>
      <c r="M16" s="381">
        <v>5713</v>
      </c>
      <c r="N16" s="381">
        <v>6926</v>
      </c>
      <c r="O16" s="381">
        <v>8403</v>
      </c>
      <c r="P16" s="381">
        <v>9256</v>
      </c>
      <c r="Q16" s="381">
        <v>8244</v>
      </c>
      <c r="R16" s="381">
        <v>6046</v>
      </c>
      <c r="S16" s="381">
        <v>5922</v>
      </c>
      <c r="T16" s="333">
        <f>SUM(C16:S16)</f>
        <v>73501</v>
      </c>
      <c r="U16" s="22"/>
      <c r="V16" s="666"/>
    </row>
    <row r="17" spans="1:22" s="7" customFormat="1" ht="12.75">
      <c r="A17" s="2136"/>
      <c r="B17" s="332"/>
      <c r="C17" s="16"/>
      <c r="D17" s="16"/>
      <c r="E17" s="16"/>
      <c r="F17" s="16"/>
      <c r="G17" s="16"/>
      <c r="H17" s="16"/>
      <c r="I17" s="16"/>
      <c r="J17" s="16"/>
      <c r="K17" s="16"/>
      <c r="L17" s="16"/>
      <c r="M17" s="16"/>
      <c r="N17" s="16"/>
      <c r="O17" s="16"/>
      <c r="P17" s="16"/>
      <c r="Q17" s="16"/>
      <c r="R17" s="16"/>
      <c r="S17" s="16"/>
      <c r="T17" s="16"/>
      <c r="U17" s="22"/>
      <c r="V17" s="666"/>
    </row>
    <row r="18" spans="1:22" s="7" customFormat="1" ht="12.75">
      <c r="A18" s="2136"/>
      <c r="B18" s="331" t="s">
        <v>1644</v>
      </c>
      <c r="C18" s="335">
        <f>SUM(C19:C36)</f>
        <v>208349</v>
      </c>
      <c r="D18" s="335">
        <f t="shared" ref="D18:S18" si="2">SUM(D19:D36)</f>
        <v>102864</v>
      </c>
      <c r="E18" s="335">
        <f>SUM(E19:E36)</f>
        <v>97521</v>
      </c>
      <c r="F18" s="335">
        <f t="shared" si="2"/>
        <v>152660</v>
      </c>
      <c r="G18" s="335">
        <f>SUM(G19:G36)</f>
        <v>156670</v>
      </c>
      <c r="H18" s="335">
        <f t="shared" si="2"/>
        <v>138824</v>
      </c>
      <c r="I18" s="335">
        <f t="shared" si="2"/>
        <v>154996</v>
      </c>
      <c r="J18" s="335">
        <f t="shared" si="2"/>
        <v>177421</v>
      </c>
      <c r="K18" s="335">
        <f t="shared" si="2"/>
        <v>186026</v>
      </c>
      <c r="L18" s="335">
        <f t="shared" si="2"/>
        <v>214171</v>
      </c>
      <c r="M18" s="335">
        <f t="shared" si="2"/>
        <v>212287</v>
      </c>
      <c r="N18" s="335">
        <f t="shared" si="2"/>
        <v>193378</v>
      </c>
      <c r="O18" s="335">
        <f t="shared" si="2"/>
        <v>202734</v>
      </c>
      <c r="P18" s="335">
        <f t="shared" si="2"/>
        <v>188585</v>
      </c>
      <c r="Q18" s="335">
        <f t="shared" si="2"/>
        <v>153550</v>
      </c>
      <c r="R18" s="335">
        <f t="shared" si="2"/>
        <v>132649</v>
      </c>
      <c r="S18" s="335">
        <f t="shared" si="2"/>
        <v>154343</v>
      </c>
      <c r="T18" s="335">
        <f>SUM(T19:T36)</f>
        <v>2827028</v>
      </c>
      <c r="U18" s="22"/>
      <c r="V18" s="666"/>
    </row>
    <row r="19" spans="1:22" s="7" customFormat="1" ht="12.75">
      <c r="A19" s="2136"/>
      <c r="B19" s="332" t="s">
        <v>1645</v>
      </c>
      <c r="C19" s="381">
        <v>446</v>
      </c>
      <c r="D19" s="381">
        <v>180</v>
      </c>
      <c r="E19" s="381">
        <v>159</v>
      </c>
      <c r="F19" s="381">
        <v>168</v>
      </c>
      <c r="G19" s="381">
        <v>151</v>
      </c>
      <c r="H19" s="381">
        <v>144</v>
      </c>
      <c r="I19" s="381">
        <v>179</v>
      </c>
      <c r="J19" s="381">
        <v>252</v>
      </c>
      <c r="K19" s="381">
        <v>365</v>
      </c>
      <c r="L19" s="381">
        <v>495</v>
      </c>
      <c r="M19" s="381">
        <v>572</v>
      </c>
      <c r="N19" s="381">
        <v>851</v>
      </c>
      <c r="O19" s="381">
        <v>1142</v>
      </c>
      <c r="P19" s="381">
        <v>1286</v>
      </c>
      <c r="Q19" s="381">
        <v>1230</v>
      </c>
      <c r="R19" s="381">
        <v>952</v>
      </c>
      <c r="S19" s="381">
        <v>885</v>
      </c>
      <c r="T19" s="333">
        <f>SUM(C19:S19)</f>
        <v>9457</v>
      </c>
      <c r="U19" s="22"/>
      <c r="V19" s="666"/>
    </row>
    <row r="20" spans="1:22" s="7" customFormat="1" ht="12.75">
      <c r="A20" s="2136"/>
      <c r="B20" s="332" t="s">
        <v>1646</v>
      </c>
      <c r="C20" s="381">
        <v>177931</v>
      </c>
      <c r="D20" s="381">
        <v>26591</v>
      </c>
      <c r="E20" s="381">
        <v>38000</v>
      </c>
      <c r="F20" s="381">
        <v>87389</v>
      </c>
      <c r="G20" s="381">
        <v>94265</v>
      </c>
      <c r="H20" s="381">
        <v>87570</v>
      </c>
      <c r="I20" s="381">
        <v>100117</v>
      </c>
      <c r="J20" s="381">
        <v>117712</v>
      </c>
      <c r="K20" s="381">
        <v>121032</v>
      </c>
      <c r="L20" s="381">
        <v>132381</v>
      </c>
      <c r="M20" s="381">
        <v>127131</v>
      </c>
      <c r="N20" s="381">
        <v>107718</v>
      </c>
      <c r="O20" s="381">
        <v>111865</v>
      </c>
      <c r="P20" s="381">
        <v>96812</v>
      </c>
      <c r="Q20" s="381">
        <v>76482</v>
      </c>
      <c r="R20" s="381">
        <v>70658</v>
      </c>
      <c r="S20" s="381">
        <v>87084</v>
      </c>
      <c r="T20" s="333">
        <f t="shared" ref="T20:T36" si="3">SUM(C20:S20)</f>
        <v>1660738</v>
      </c>
      <c r="U20" s="22"/>
      <c r="V20" s="666"/>
    </row>
    <row r="21" spans="1:22" s="7" customFormat="1" ht="12.75">
      <c r="A21" s="2136"/>
      <c r="B21" s="332" t="s">
        <v>1647</v>
      </c>
      <c r="C21" s="381">
        <v>158</v>
      </c>
      <c r="D21" s="381">
        <v>12</v>
      </c>
      <c r="E21" s="381">
        <v>23</v>
      </c>
      <c r="F21" s="381">
        <v>117</v>
      </c>
      <c r="G21" s="381">
        <v>374</v>
      </c>
      <c r="H21" s="381">
        <v>159</v>
      </c>
      <c r="I21" s="381">
        <v>289</v>
      </c>
      <c r="J21" s="381">
        <v>451</v>
      </c>
      <c r="K21" s="381">
        <v>625</v>
      </c>
      <c r="L21" s="381">
        <v>743</v>
      </c>
      <c r="M21" s="381">
        <v>1018</v>
      </c>
      <c r="N21" s="381">
        <v>1545</v>
      </c>
      <c r="O21" s="381">
        <v>3048</v>
      </c>
      <c r="P21" s="381">
        <v>3648</v>
      </c>
      <c r="Q21" s="381">
        <v>3429</v>
      </c>
      <c r="R21" s="381">
        <v>4220</v>
      </c>
      <c r="S21" s="381">
        <v>4276</v>
      </c>
      <c r="T21" s="333">
        <f t="shared" si="3"/>
        <v>24135</v>
      </c>
      <c r="U21" s="22"/>
      <c r="V21" s="666"/>
    </row>
    <row r="22" spans="1:22" s="7" customFormat="1" ht="12.75">
      <c r="A22" s="2136"/>
      <c r="B22" s="332" t="s">
        <v>1648</v>
      </c>
      <c r="C22" s="381">
        <v>35</v>
      </c>
      <c r="D22" s="381">
        <v>2955</v>
      </c>
      <c r="E22" s="381">
        <v>4158</v>
      </c>
      <c r="F22" s="381">
        <v>4719</v>
      </c>
      <c r="G22" s="381">
        <v>4863</v>
      </c>
      <c r="H22" s="381">
        <v>5787</v>
      </c>
      <c r="I22" s="381">
        <v>6853</v>
      </c>
      <c r="J22" s="381">
        <v>6911</v>
      </c>
      <c r="K22" s="381">
        <v>6124</v>
      </c>
      <c r="L22" s="381">
        <v>6567</v>
      </c>
      <c r="M22" s="381">
        <v>5182</v>
      </c>
      <c r="N22" s="381">
        <v>4502</v>
      </c>
      <c r="O22" s="381">
        <v>3435</v>
      </c>
      <c r="P22" s="381">
        <v>1849</v>
      </c>
      <c r="Q22" s="381">
        <v>777</v>
      </c>
      <c r="R22" s="381">
        <v>488</v>
      </c>
      <c r="S22" s="381">
        <v>560</v>
      </c>
      <c r="T22" s="333">
        <f t="shared" si="3"/>
        <v>65765</v>
      </c>
      <c r="U22" s="22"/>
      <c r="V22" s="666"/>
    </row>
    <row r="23" spans="1:22" s="7" customFormat="1" ht="12.75">
      <c r="A23" s="2136"/>
      <c r="B23" s="332" t="s">
        <v>1649</v>
      </c>
      <c r="C23" s="381">
        <v>2627</v>
      </c>
      <c r="D23" s="381">
        <v>21744</v>
      </c>
      <c r="E23" s="381">
        <v>19806</v>
      </c>
      <c r="F23" s="381">
        <v>14489</v>
      </c>
      <c r="G23" s="381">
        <v>8636</v>
      </c>
      <c r="H23" s="381">
        <v>6314</v>
      </c>
      <c r="I23" s="381">
        <v>6452</v>
      </c>
      <c r="J23" s="381">
        <v>6055</v>
      </c>
      <c r="K23" s="381">
        <v>4498</v>
      </c>
      <c r="L23" s="381">
        <v>4497</v>
      </c>
      <c r="M23" s="381">
        <v>2676</v>
      </c>
      <c r="N23" s="381">
        <v>2038</v>
      </c>
      <c r="O23" s="381">
        <v>1528</v>
      </c>
      <c r="P23" s="381">
        <v>1136</v>
      </c>
      <c r="Q23" s="381">
        <v>669</v>
      </c>
      <c r="R23" s="381">
        <v>429</v>
      </c>
      <c r="S23" s="381">
        <v>456</v>
      </c>
      <c r="T23" s="333">
        <f t="shared" si="3"/>
        <v>104050</v>
      </c>
      <c r="U23" s="22"/>
      <c r="V23" s="666"/>
    </row>
    <row r="24" spans="1:22" s="7" customFormat="1" ht="12.75">
      <c r="A24" s="2136"/>
      <c r="B24" s="332" t="s">
        <v>935</v>
      </c>
      <c r="C24" s="381">
        <v>3</v>
      </c>
      <c r="D24" s="381">
        <v>7</v>
      </c>
      <c r="E24" s="381">
        <v>25</v>
      </c>
      <c r="F24" s="381">
        <v>4</v>
      </c>
      <c r="G24" s="381">
        <v>1</v>
      </c>
      <c r="H24" s="381">
        <v>1</v>
      </c>
      <c r="I24" s="381">
        <v>0</v>
      </c>
      <c r="J24" s="381">
        <v>0</v>
      </c>
      <c r="K24" s="381">
        <v>0</v>
      </c>
      <c r="L24" s="381">
        <v>0</v>
      </c>
      <c r="M24" s="381">
        <v>0</v>
      </c>
      <c r="N24" s="381">
        <v>2</v>
      </c>
      <c r="O24" s="381">
        <v>3</v>
      </c>
      <c r="P24" s="381">
        <v>0</v>
      </c>
      <c r="Q24" s="381">
        <v>3</v>
      </c>
      <c r="R24" s="381">
        <v>1</v>
      </c>
      <c r="S24" s="381">
        <v>12</v>
      </c>
      <c r="T24" s="333">
        <f t="shared" si="3"/>
        <v>62</v>
      </c>
      <c r="U24" s="22"/>
      <c r="V24" s="666"/>
    </row>
    <row r="25" spans="1:22" s="7" customFormat="1" ht="12.75">
      <c r="A25" s="2136"/>
      <c r="B25" s="332" t="s">
        <v>1650</v>
      </c>
      <c r="C25" s="381">
        <v>2129</v>
      </c>
      <c r="D25" s="381">
        <v>2589</v>
      </c>
      <c r="E25" s="381">
        <v>1972</v>
      </c>
      <c r="F25" s="381">
        <v>1728</v>
      </c>
      <c r="G25" s="381">
        <v>1425</v>
      </c>
      <c r="H25" s="381">
        <v>1159</v>
      </c>
      <c r="I25" s="381">
        <v>1487</v>
      </c>
      <c r="J25" s="381">
        <v>1848</v>
      </c>
      <c r="K25" s="381">
        <v>2295</v>
      </c>
      <c r="L25" s="381">
        <v>2543</v>
      </c>
      <c r="M25" s="381">
        <v>2710</v>
      </c>
      <c r="N25" s="381">
        <v>2797</v>
      </c>
      <c r="O25" s="381">
        <v>2605</v>
      </c>
      <c r="P25" s="381">
        <v>2506</v>
      </c>
      <c r="Q25" s="381">
        <v>1661</v>
      </c>
      <c r="R25" s="381">
        <v>1362</v>
      </c>
      <c r="S25" s="381">
        <v>1222</v>
      </c>
      <c r="T25" s="333">
        <f t="shared" si="3"/>
        <v>34038</v>
      </c>
      <c r="U25" s="22"/>
      <c r="V25" s="666"/>
    </row>
    <row r="26" spans="1:22" s="7" customFormat="1" ht="12.75">
      <c r="A26" s="2136"/>
      <c r="B26" s="332" t="s">
        <v>936</v>
      </c>
      <c r="C26" s="381">
        <v>7790</v>
      </c>
      <c r="D26" s="381">
        <v>17536</v>
      </c>
      <c r="E26" s="381">
        <v>16937</v>
      </c>
      <c r="F26" s="381">
        <v>22741</v>
      </c>
      <c r="G26" s="381">
        <v>28003</v>
      </c>
      <c r="H26" s="381">
        <v>20694</v>
      </c>
      <c r="I26" s="381">
        <v>19770</v>
      </c>
      <c r="J26" s="381">
        <v>20357</v>
      </c>
      <c r="K26" s="381">
        <v>22048</v>
      </c>
      <c r="L26" s="381">
        <v>32357</v>
      </c>
      <c r="M26" s="381">
        <v>35617</v>
      </c>
      <c r="N26" s="381">
        <v>33000</v>
      </c>
      <c r="O26" s="381">
        <v>34239</v>
      </c>
      <c r="P26" s="381">
        <v>35336</v>
      </c>
      <c r="Q26" s="381">
        <v>28287</v>
      </c>
      <c r="R26" s="381">
        <v>21793</v>
      </c>
      <c r="S26" s="381">
        <v>22243</v>
      </c>
      <c r="T26" s="333">
        <f t="shared" si="3"/>
        <v>418748</v>
      </c>
      <c r="U26" s="22"/>
      <c r="V26" s="666"/>
    </row>
    <row r="27" spans="1:22" s="7" customFormat="1" ht="12.75">
      <c r="A27" s="2136"/>
      <c r="B27" s="332" t="s">
        <v>1651</v>
      </c>
      <c r="C27" s="381">
        <v>4386</v>
      </c>
      <c r="D27" s="381">
        <v>6428</v>
      </c>
      <c r="E27" s="381">
        <v>2236</v>
      </c>
      <c r="F27" s="381">
        <v>3255</v>
      </c>
      <c r="G27" s="381">
        <v>2916</v>
      </c>
      <c r="H27" s="381">
        <v>1709</v>
      </c>
      <c r="I27" s="381">
        <v>1797</v>
      </c>
      <c r="J27" s="381">
        <v>2137</v>
      </c>
      <c r="K27" s="381">
        <v>2702</v>
      </c>
      <c r="L27" s="381">
        <v>3491</v>
      </c>
      <c r="M27" s="381">
        <v>3734</v>
      </c>
      <c r="N27" s="381">
        <v>3818</v>
      </c>
      <c r="O27" s="381">
        <v>4280</v>
      </c>
      <c r="P27" s="381">
        <v>4160</v>
      </c>
      <c r="Q27" s="381">
        <v>3536</v>
      </c>
      <c r="R27" s="381">
        <v>2953</v>
      </c>
      <c r="S27" s="381">
        <v>3728</v>
      </c>
      <c r="T27" s="333">
        <f t="shared" si="3"/>
        <v>57266</v>
      </c>
      <c r="U27" s="22"/>
      <c r="V27" s="666"/>
    </row>
    <row r="28" spans="1:22" s="7" customFormat="1" ht="12.75">
      <c r="A28" s="2136"/>
      <c r="B28" s="332" t="s">
        <v>1652</v>
      </c>
      <c r="C28" s="381">
        <v>4428</v>
      </c>
      <c r="D28" s="381">
        <v>13728</v>
      </c>
      <c r="E28" s="381">
        <v>1880</v>
      </c>
      <c r="F28" s="381">
        <v>1027</v>
      </c>
      <c r="G28" s="381">
        <v>340</v>
      </c>
      <c r="H28" s="381">
        <v>329</v>
      </c>
      <c r="I28" s="381">
        <v>118</v>
      </c>
      <c r="J28" s="381">
        <v>91</v>
      </c>
      <c r="K28" s="381">
        <v>164</v>
      </c>
      <c r="L28" s="381">
        <v>141</v>
      </c>
      <c r="M28" s="381">
        <v>220</v>
      </c>
      <c r="N28" s="381">
        <v>262</v>
      </c>
      <c r="O28" s="381">
        <v>270</v>
      </c>
      <c r="P28" s="381">
        <v>461</v>
      </c>
      <c r="Q28" s="381">
        <v>227</v>
      </c>
      <c r="R28" s="381">
        <v>275</v>
      </c>
      <c r="S28" s="381">
        <v>204</v>
      </c>
      <c r="T28" s="333">
        <f t="shared" si="3"/>
        <v>24165</v>
      </c>
      <c r="U28" s="22"/>
      <c r="V28" s="666"/>
    </row>
    <row r="29" spans="1:22" s="7" customFormat="1" ht="12.75">
      <c r="A29" s="2136"/>
      <c r="B29" s="332" t="s">
        <v>1653</v>
      </c>
      <c r="C29" s="381">
        <v>2</v>
      </c>
      <c r="D29" s="381">
        <v>0</v>
      </c>
      <c r="E29" s="381">
        <v>1</v>
      </c>
      <c r="F29" s="381">
        <v>1</v>
      </c>
      <c r="G29" s="381">
        <v>0</v>
      </c>
      <c r="H29" s="381">
        <v>7</v>
      </c>
      <c r="I29" s="381">
        <v>2</v>
      </c>
      <c r="J29" s="381">
        <v>2</v>
      </c>
      <c r="K29" s="381">
        <v>3</v>
      </c>
      <c r="L29" s="381">
        <v>6</v>
      </c>
      <c r="M29" s="381">
        <v>10</v>
      </c>
      <c r="N29" s="381">
        <v>5</v>
      </c>
      <c r="O29" s="381">
        <v>10</v>
      </c>
      <c r="P29" s="381">
        <v>6</v>
      </c>
      <c r="Q29" s="381">
        <v>12</v>
      </c>
      <c r="R29" s="381">
        <v>5</v>
      </c>
      <c r="S29" s="381">
        <v>3</v>
      </c>
      <c r="T29" s="333">
        <f t="shared" si="3"/>
        <v>75</v>
      </c>
      <c r="U29" s="22"/>
      <c r="V29" s="666"/>
    </row>
    <row r="30" spans="1:22" s="7" customFormat="1" ht="12.75">
      <c r="A30" s="2136"/>
      <c r="B30" s="332" t="s">
        <v>1095</v>
      </c>
      <c r="C30" s="381">
        <v>185</v>
      </c>
      <c r="D30" s="381">
        <v>871</v>
      </c>
      <c r="E30" s="381">
        <v>962</v>
      </c>
      <c r="F30" s="381">
        <v>2291</v>
      </c>
      <c r="G30" s="381">
        <v>2279</v>
      </c>
      <c r="H30" s="381">
        <v>1385</v>
      </c>
      <c r="I30" s="381">
        <v>1482</v>
      </c>
      <c r="J30" s="381">
        <v>1573</v>
      </c>
      <c r="K30" s="381">
        <v>1235</v>
      </c>
      <c r="L30" s="381">
        <v>1358</v>
      </c>
      <c r="M30" s="381">
        <v>1594</v>
      </c>
      <c r="N30" s="381">
        <v>1490</v>
      </c>
      <c r="O30" s="381">
        <v>1666</v>
      </c>
      <c r="P30" s="381">
        <v>2284</v>
      </c>
      <c r="Q30" s="381">
        <v>1897</v>
      </c>
      <c r="R30" s="381">
        <v>1487</v>
      </c>
      <c r="S30" s="381">
        <v>2576</v>
      </c>
      <c r="T30" s="333">
        <f t="shared" si="3"/>
        <v>26615</v>
      </c>
      <c r="U30" s="22"/>
      <c r="V30" s="666"/>
    </row>
    <row r="31" spans="1:22" s="7" customFormat="1" ht="12.75">
      <c r="A31" s="2136"/>
      <c r="B31" s="332" t="s">
        <v>1654</v>
      </c>
      <c r="C31" s="381">
        <v>7373</v>
      </c>
      <c r="D31" s="381">
        <v>9995</v>
      </c>
      <c r="E31" s="381">
        <v>10870</v>
      </c>
      <c r="F31" s="381">
        <v>11170</v>
      </c>
      <c r="G31" s="381">
        <v>7847</v>
      </c>
      <c r="H31" s="381">
        <v>5603</v>
      </c>
      <c r="I31" s="381">
        <v>6451</v>
      </c>
      <c r="J31" s="381">
        <v>8123</v>
      </c>
      <c r="K31" s="381">
        <v>10531</v>
      </c>
      <c r="L31" s="381">
        <v>13786</v>
      </c>
      <c r="M31" s="381">
        <v>15655</v>
      </c>
      <c r="N31" s="381">
        <v>17648</v>
      </c>
      <c r="O31" s="381">
        <v>19364</v>
      </c>
      <c r="P31" s="381">
        <v>20636</v>
      </c>
      <c r="Q31" s="381">
        <v>17212</v>
      </c>
      <c r="R31" s="381">
        <v>14675</v>
      </c>
      <c r="S31" s="381">
        <v>18108</v>
      </c>
      <c r="T31" s="333">
        <f t="shared" si="3"/>
        <v>215047</v>
      </c>
      <c r="U31" s="22"/>
      <c r="V31" s="666"/>
    </row>
    <row r="32" spans="1:22" s="7" customFormat="1" ht="12.75">
      <c r="A32" s="2136"/>
      <c r="B32" s="332" t="s">
        <v>938</v>
      </c>
      <c r="C32" s="381">
        <v>156</v>
      </c>
      <c r="D32" s="381">
        <v>118</v>
      </c>
      <c r="E32" s="381">
        <v>429</v>
      </c>
      <c r="F32" s="381">
        <v>2860</v>
      </c>
      <c r="G32" s="381">
        <v>4814</v>
      </c>
      <c r="H32" s="381">
        <v>5886</v>
      </c>
      <c r="I32" s="381">
        <v>6716</v>
      </c>
      <c r="J32" s="381">
        <v>8022</v>
      </c>
      <c r="K32" s="381">
        <v>9002</v>
      </c>
      <c r="L32" s="381">
        <v>8291</v>
      </c>
      <c r="M32" s="381">
        <v>10049</v>
      </c>
      <c r="N32" s="381">
        <v>9538</v>
      </c>
      <c r="O32" s="381">
        <v>9812</v>
      </c>
      <c r="P32" s="381">
        <v>10298</v>
      </c>
      <c r="Q32" s="381">
        <v>8327</v>
      </c>
      <c r="R32" s="381">
        <v>6620</v>
      </c>
      <c r="S32" s="381">
        <v>6244</v>
      </c>
      <c r="T32" s="333">
        <f t="shared" si="3"/>
        <v>107182</v>
      </c>
      <c r="U32" s="22"/>
      <c r="V32" s="666"/>
    </row>
    <row r="33" spans="1:23" s="7" customFormat="1">
      <c r="A33" s="2136"/>
      <c r="B33" s="1188" t="s">
        <v>1655</v>
      </c>
      <c r="C33" s="391">
        <v>690</v>
      </c>
      <c r="D33" s="391">
        <v>103</v>
      </c>
      <c r="E33" s="391">
        <v>42</v>
      </c>
      <c r="F33" s="391">
        <v>583</v>
      </c>
      <c r="G33" s="391">
        <v>568</v>
      </c>
      <c r="H33" s="391">
        <v>1779</v>
      </c>
      <c r="I33" s="391">
        <v>2885</v>
      </c>
      <c r="J33" s="391">
        <v>3375</v>
      </c>
      <c r="K33" s="391">
        <v>4836</v>
      </c>
      <c r="L33" s="391">
        <v>6674</v>
      </c>
      <c r="M33" s="391">
        <v>5340</v>
      </c>
      <c r="N33" s="391">
        <v>7340</v>
      </c>
      <c r="O33" s="391">
        <v>8624</v>
      </c>
      <c r="P33" s="391">
        <v>7418</v>
      </c>
      <c r="Q33" s="391">
        <v>9212</v>
      </c>
      <c r="R33" s="391">
        <v>6319</v>
      </c>
      <c r="S33" s="391">
        <v>6330</v>
      </c>
      <c r="T33" s="333">
        <f t="shared" si="3"/>
        <v>72118</v>
      </c>
      <c r="U33" s="22"/>
      <c r="V33" s="666"/>
    </row>
    <row r="34" spans="1:23" s="7" customFormat="1" ht="12.75">
      <c r="A34" s="2136"/>
      <c r="B34" s="332" t="s">
        <v>1656</v>
      </c>
      <c r="C34" s="381">
        <v>0</v>
      </c>
      <c r="D34" s="381">
        <v>0</v>
      </c>
      <c r="E34" s="381">
        <v>0</v>
      </c>
      <c r="F34" s="381">
        <v>0</v>
      </c>
      <c r="G34" s="381">
        <v>0</v>
      </c>
      <c r="H34" s="381">
        <v>0</v>
      </c>
      <c r="I34" s="381">
        <v>0</v>
      </c>
      <c r="J34" s="381">
        <v>0</v>
      </c>
      <c r="K34" s="381">
        <v>0</v>
      </c>
      <c r="L34" s="381">
        <v>0</v>
      </c>
      <c r="M34" s="381">
        <v>0</v>
      </c>
      <c r="N34" s="381">
        <v>0</v>
      </c>
      <c r="O34" s="381">
        <v>0</v>
      </c>
      <c r="P34" s="381">
        <v>0</v>
      </c>
      <c r="Q34" s="381">
        <v>0</v>
      </c>
      <c r="R34" s="381">
        <v>0</v>
      </c>
      <c r="S34" s="381">
        <v>0</v>
      </c>
      <c r="T34" s="333">
        <v>0</v>
      </c>
      <c r="U34" s="22"/>
      <c r="V34" s="666"/>
    </row>
    <row r="35" spans="1:23" s="7" customFormat="1" ht="12.75">
      <c r="A35" s="2136"/>
      <c r="B35" s="332" t="s">
        <v>1657</v>
      </c>
      <c r="C35" s="381">
        <v>0</v>
      </c>
      <c r="D35" s="381">
        <v>0</v>
      </c>
      <c r="E35" s="381">
        <v>0</v>
      </c>
      <c r="F35" s="381">
        <v>0</v>
      </c>
      <c r="G35" s="381">
        <v>0</v>
      </c>
      <c r="H35" s="381">
        <v>0</v>
      </c>
      <c r="I35" s="381">
        <v>0</v>
      </c>
      <c r="J35" s="381">
        <v>0</v>
      </c>
      <c r="K35" s="381">
        <v>0</v>
      </c>
      <c r="L35" s="381">
        <v>0</v>
      </c>
      <c r="M35" s="381">
        <v>0</v>
      </c>
      <c r="N35" s="381">
        <v>0</v>
      </c>
      <c r="O35" s="381">
        <v>0</v>
      </c>
      <c r="P35" s="381">
        <v>0</v>
      </c>
      <c r="Q35" s="381">
        <v>0</v>
      </c>
      <c r="R35" s="381">
        <v>0</v>
      </c>
      <c r="S35" s="381">
        <v>0</v>
      </c>
      <c r="T35" s="333">
        <f t="shared" si="3"/>
        <v>0</v>
      </c>
      <c r="U35" s="22"/>
      <c r="V35" s="666"/>
    </row>
    <row r="36" spans="1:23" s="7" customFormat="1" ht="12.75">
      <c r="A36" s="2136"/>
      <c r="B36" s="332" t="s">
        <v>1658</v>
      </c>
      <c r="C36" s="381">
        <v>10</v>
      </c>
      <c r="D36" s="381">
        <v>7</v>
      </c>
      <c r="E36" s="381">
        <v>21</v>
      </c>
      <c r="F36" s="381">
        <v>118</v>
      </c>
      <c r="G36" s="381">
        <v>188</v>
      </c>
      <c r="H36" s="381">
        <v>298</v>
      </c>
      <c r="I36" s="381">
        <v>398</v>
      </c>
      <c r="J36" s="381">
        <v>512</v>
      </c>
      <c r="K36" s="381">
        <v>566</v>
      </c>
      <c r="L36" s="381">
        <v>841</v>
      </c>
      <c r="M36" s="381">
        <v>779</v>
      </c>
      <c r="N36" s="381">
        <v>824</v>
      </c>
      <c r="O36" s="381">
        <v>843</v>
      </c>
      <c r="P36" s="381">
        <v>749</v>
      </c>
      <c r="Q36" s="381">
        <v>589</v>
      </c>
      <c r="R36" s="381">
        <v>412</v>
      </c>
      <c r="S36" s="381">
        <v>412</v>
      </c>
      <c r="T36" s="333">
        <f t="shared" si="3"/>
        <v>7567</v>
      </c>
      <c r="U36" s="22"/>
      <c r="V36" s="666"/>
    </row>
    <row r="37" spans="1:23" s="7" customFormat="1" ht="12.75">
      <c r="A37" s="2136"/>
      <c r="B37" s="332"/>
      <c r="C37" s="16"/>
      <c r="D37" s="16"/>
      <c r="E37" s="16"/>
      <c r="F37" s="16"/>
      <c r="G37" s="16"/>
      <c r="H37" s="16"/>
      <c r="I37" s="16"/>
      <c r="J37" s="16"/>
      <c r="K37" s="16"/>
      <c r="L37" s="16"/>
      <c r="M37" s="16"/>
      <c r="N37" s="16"/>
      <c r="O37" s="16"/>
      <c r="P37" s="16"/>
      <c r="Q37" s="16"/>
      <c r="R37" s="16"/>
      <c r="S37" s="16"/>
      <c r="T37" s="16"/>
      <c r="U37" s="22"/>
      <c r="V37" s="666"/>
    </row>
    <row r="38" spans="1:23" s="1257" customFormat="1" ht="12.75">
      <c r="A38" s="2136"/>
      <c r="B38" s="331" t="s">
        <v>1659</v>
      </c>
      <c r="C38" s="335">
        <f t="shared" ref="C38:T38" si="4">SUM(C39:C53)</f>
        <v>1911</v>
      </c>
      <c r="D38" s="335">
        <f t="shared" si="4"/>
        <v>1833</v>
      </c>
      <c r="E38" s="335">
        <f t="shared" si="4"/>
        <v>2093</v>
      </c>
      <c r="F38" s="335">
        <f t="shared" si="4"/>
        <v>3827</v>
      </c>
      <c r="G38" s="335">
        <f t="shared" si="4"/>
        <v>4313</v>
      </c>
      <c r="H38" s="335">
        <f t="shared" si="4"/>
        <v>3281</v>
      </c>
      <c r="I38" s="335">
        <f t="shared" si="4"/>
        <v>3211</v>
      </c>
      <c r="J38" s="335">
        <f t="shared" si="4"/>
        <v>3385</v>
      </c>
      <c r="K38" s="335">
        <f t="shared" si="4"/>
        <v>3337</v>
      </c>
      <c r="L38" s="335">
        <f t="shared" si="4"/>
        <v>3719</v>
      </c>
      <c r="M38" s="335">
        <f t="shared" si="4"/>
        <v>3553</v>
      </c>
      <c r="N38" s="335">
        <f t="shared" si="4"/>
        <v>3353</v>
      </c>
      <c r="O38" s="335">
        <f t="shared" si="4"/>
        <v>3524</v>
      </c>
      <c r="P38" s="335">
        <f t="shared" si="4"/>
        <v>3489</v>
      </c>
      <c r="Q38" s="335">
        <f t="shared" si="4"/>
        <v>2586</v>
      </c>
      <c r="R38" s="335">
        <f t="shared" si="4"/>
        <v>2014</v>
      </c>
      <c r="S38" s="335">
        <f t="shared" si="4"/>
        <v>2214</v>
      </c>
      <c r="T38" s="335">
        <f t="shared" si="4"/>
        <v>51643</v>
      </c>
      <c r="U38" s="22"/>
      <c r="V38" s="1571"/>
      <c r="W38" s="1572"/>
    </row>
    <row r="39" spans="1:23" s="735" customFormat="1" ht="12.75">
      <c r="A39" s="2130"/>
      <c r="B39" s="332" t="s">
        <v>1660</v>
      </c>
      <c r="C39" s="381">
        <v>4</v>
      </c>
      <c r="D39" s="381">
        <v>0</v>
      </c>
      <c r="E39" s="381">
        <v>3</v>
      </c>
      <c r="F39" s="381">
        <v>13</v>
      </c>
      <c r="G39" s="381">
        <v>30</v>
      </c>
      <c r="H39" s="381">
        <v>51</v>
      </c>
      <c r="I39" s="381">
        <v>86</v>
      </c>
      <c r="J39" s="381">
        <v>99</v>
      </c>
      <c r="K39" s="381">
        <v>101</v>
      </c>
      <c r="L39" s="381">
        <v>154</v>
      </c>
      <c r="M39" s="381">
        <v>131</v>
      </c>
      <c r="N39" s="381">
        <v>91</v>
      </c>
      <c r="O39" s="381">
        <v>112</v>
      </c>
      <c r="P39" s="381">
        <v>78</v>
      </c>
      <c r="Q39" s="381">
        <v>60</v>
      </c>
      <c r="R39" s="381">
        <v>41</v>
      </c>
      <c r="S39" s="381">
        <v>37</v>
      </c>
      <c r="T39" s="333">
        <f>SUM(C39:S39)</f>
        <v>1091</v>
      </c>
      <c r="U39" s="22"/>
      <c r="V39" s="1571"/>
      <c r="W39" s="1573"/>
    </row>
    <row r="40" spans="1:23" s="735" customFormat="1" ht="12.75">
      <c r="A40" s="2136"/>
      <c r="B40" s="332" t="s">
        <v>1661</v>
      </c>
      <c r="C40" s="381">
        <v>118</v>
      </c>
      <c r="D40" s="381">
        <v>66</v>
      </c>
      <c r="E40" s="381">
        <v>91</v>
      </c>
      <c r="F40" s="381">
        <v>328</v>
      </c>
      <c r="G40" s="381">
        <v>782</v>
      </c>
      <c r="H40" s="381">
        <v>532</v>
      </c>
      <c r="I40" s="381">
        <v>488</v>
      </c>
      <c r="J40" s="381">
        <v>536</v>
      </c>
      <c r="K40" s="381">
        <v>595</v>
      </c>
      <c r="L40" s="381">
        <v>650</v>
      </c>
      <c r="M40" s="381">
        <v>706</v>
      </c>
      <c r="N40" s="381">
        <v>582</v>
      </c>
      <c r="O40" s="381">
        <v>674</v>
      </c>
      <c r="P40" s="381">
        <v>754</v>
      </c>
      <c r="Q40" s="381">
        <v>534</v>
      </c>
      <c r="R40" s="381">
        <v>441</v>
      </c>
      <c r="S40" s="381">
        <v>455</v>
      </c>
      <c r="T40" s="333">
        <f t="shared" ref="T40:T53" si="5">SUM(C40:S40)</f>
        <v>8332</v>
      </c>
      <c r="U40" s="22"/>
      <c r="V40" s="1571"/>
      <c r="W40" s="1573"/>
    </row>
    <row r="41" spans="1:23" s="735" customFormat="1" ht="12.75">
      <c r="A41" s="2136"/>
      <c r="B41" s="332" t="s">
        <v>1662</v>
      </c>
      <c r="C41" s="381">
        <v>488</v>
      </c>
      <c r="D41" s="381">
        <v>533</v>
      </c>
      <c r="E41" s="381">
        <v>157</v>
      </c>
      <c r="F41" s="381">
        <v>346</v>
      </c>
      <c r="G41" s="381">
        <v>266</v>
      </c>
      <c r="H41" s="381">
        <v>150</v>
      </c>
      <c r="I41" s="381">
        <v>175</v>
      </c>
      <c r="J41" s="381">
        <v>139</v>
      </c>
      <c r="K41" s="381">
        <v>133</v>
      </c>
      <c r="L41" s="381">
        <v>126</v>
      </c>
      <c r="M41" s="381">
        <v>98</v>
      </c>
      <c r="N41" s="381">
        <v>81</v>
      </c>
      <c r="O41" s="381">
        <v>87</v>
      </c>
      <c r="P41" s="381">
        <v>53</v>
      </c>
      <c r="Q41" s="381">
        <v>46</v>
      </c>
      <c r="R41" s="381">
        <v>25</v>
      </c>
      <c r="S41" s="381">
        <v>34</v>
      </c>
      <c r="T41" s="333">
        <f t="shared" si="5"/>
        <v>2937</v>
      </c>
      <c r="U41" s="22"/>
      <c r="V41" s="1571"/>
      <c r="W41" s="1573"/>
    </row>
    <row r="42" spans="1:23" s="735" customFormat="1" ht="12.75">
      <c r="A42" s="2136"/>
      <c r="B42" s="332" t="s">
        <v>1663</v>
      </c>
      <c r="C42" s="381">
        <v>26</v>
      </c>
      <c r="D42" s="381">
        <v>17</v>
      </c>
      <c r="E42" s="381">
        <v>9</v>
      </c>
      <c r="F42" s="381">
        <v>24</v>
      </c>
      <c r="G42" s="381">
        <v>33</v>
      </c>
      <c r="H42" s="381">
        <v>23</v>
      </c>
      <c r="I42" s="381">
        <v>20</v>
      </c>
      <c r="J42" s="381">
        <v>25</v>
      </c>
      <c r="K42" s="381">
        <v>19</v>
      </c>
      <c r="L42" s="381">
        <v>38</v>
      </c>
      <c r="M42" s="381">
        <v>22</v>
      </c>
      <c r="N42" s="381">
        <v>34</v>
      </c>
      <c r="O42" s="381">
        <v>31</v>
      </c>
      <c r="P42" s="381">
        <v>19</v>
      </c>
      <c r="Q42" s="381">
        <v>28</v>
      </c>
      <c r="R42" s="381">
        <v>13</v>
      </c>
      <c r="S42" s="381">
        <v>10</v>
      </c>
      <c r="T42" s="333">
        <f t="shared" si="5"/>
        <v>391</v>
      </c>
      <c r="U42" s="22"/>
      <c r="V42" s="1571"/>
      <c r="W42" s="1573"/>
    </row>
    <row r="43" spans="1:23" s="735" customFormat="1" ht="12.75">
      <c r="A43" s="2136"/>
      <c r="B43" s="332" t="s">
        <v>1664</v>
      </c>
      <c r="C43" s="381">
        <v>281</v>
      </c>
      <c r="D43" s="381">
        <v>92</v>
      </c>
      <c r="E43" s="381">
        <v>132</v>
      </c>
      <c r="F43" s="381">
        <v>211</v>
      </c>
      <c r="G43" s="381">
        <v>146</v>
      </c>
      <c r="H43" s="381">
        <v>69</v>
      </c>
      <c r="I43" s="381">
        <v>61</v>
      </c>
      <c r="J43" s="381">
        <v>61</v>
      </c>
      <c r="K43" s="381">
        <v>36</v>
      </c>
      <c r="L43" s="381">
        <v>41</v>
      </c>
      <c r="M43" s="381">
        <v>39</v>
      </c>
      <c r="N43" s="381">
        <v>30</v>
      </c>
      <c r="O43" s="381">
        <v>47</v>
      </c>
      <c r="P43" s="381">
        <v>52</v>
      </c>
      <c r="Q43" s="381">
        <v>47</v>
      </c>
      <c r="R43" s="381">
        <v>29</v>
      </c>
      <c r="S43" s="381">
        <v>50</v>
      </c>
      <c r="T43" s="333">
        <f t="shared" si="5"/>
        <v>1424</v>
      </c>
      <c r="U43" s="22"/>
      <c r="V43" s="1571"/>
      <c r="W43" s="1573"/>
    </row>
    <row r="44" spans="1:23" s="735" customFormat="1" ht="12.75">
      <c r="A44" s="2136"/>
      <c r="B44" s="332" t="s">
        <v>1665</v>
      </c>
      <c r="C44" s="381">
        <v>228</v>
      </c>
      <c r="D44" s="381">
        <v>310</v>
      </c>
      <c r="E44" s="381">
        <v>640</v>
      </c>
      <c r="F44" s="381">
        <v>1300</v>
      </c>
      <c r="G44" s="381">
        <v>1206</v>
      </c>
      <c r="H44" s="381">
        <v>828</v>
      </c>
      <c r="I44" s="381">
        <v>779</v>
      </c>
      <c r="J44" s="381">
        <v>799</v>
      </c>
      <c r="K44" s="381">
        <v>731</v>
      </c>
      <c r="L44" s="381">
        <v>887</v>
      </c>
      <c r="M44" s="381">
        <v>795</v>
      </c>
      <c r="N44" s="381">
        <v>734</v>
      </c>
      <c r="O44" s="381">
        <v>757</v>
      </c>
      <c r="P44" s="381">
        <v>718</v>
      </c>
      <c r="Q44" s="381">
        <v>590</v>
      </c>
      <c r="R44" s="381">
        <v>447</v>
      </c>
      <c r="S44" s="381">
        <v>666</v>
      </c>
      <c r="T44" s="333">
        <f t="shared" si="5"/>
        <v>12415</v>
      </c>
      <c r="U44" s="22"/>
      <c r="V44" s="1571"/>
      <c r="W44" s="1573"/>
    </row>
    <row r="45" spans="1:23" s="735" customFormat="1" ht="12.75">
      <c r="A45" s="2136"/>
      <c r="B45" s="332" t="s">
        <v>1666</v>
      </c>
      <c r="C45" s="381">
        <v>10</v>
      </c>
      <c r="D45" s="381">
        <v>2</v>
      </c>
      <c r="E45" s="381">
        <v>1</v>
      </c>
      <c r="F45" s="381">
        <v>18</v>
      </c>
      <c r="G45" s="381">
        <v>27</v>
      </c>
      <c r="H45" s="381">
        <v>52</v>
      </c>
      <c r="I45" s="381">
        <v>71</v>
      </c>
      <c r="J45" s="381">
        <v>85</v>
      </c>
      <c r="K45" s="381">
        <v>110</v>
      </c>
      <c r="L45" s="381">
        <v>181</v>
      </c>
      <c r="M45" s="381">
        <v>171</v>
      </c>
      <c r="N45" s="381">
        <v>232</v>
      </c>
      <c r="O45" s="381">
        <v>230</v>
      </c>
      <c r="P45" s="381">
        <v>246</v>
      </c>
      <c r="Q45" s="381">
        <v>163</v>
      </c>
      <c r="R45" s="381">
        <v>121</v>
      </c>
      <c r="S45" s="381">
        <v>115</v>
      </c>
      <c r="T45" s="333">
        <f t="shared" si="5"/>
        <v>1835</v>
      </c>
      <c r="U45" s="22"/>
      <c r="V45" s="1571"/>
      <c r="W45" s="1573"/>
    </row>
    <row r="46" spans="1:23" s="735" customFormat="1" ht="12.75">
      <c r="A46" s="2136"/>
      <c r="B46" s="332" t="s">
        <v>1667</v>
      </c>
      <c r="C46" s="381">
        <v>1</v>
      </c>
      <c r="D46" s="381">
        <v>3</v>
      </c>
      <c r="E46" s="381">
        <v>3</v>
      </c>
      <c r="F46" s="381">
        <v>9</v>
      </c>
      <c r="G46" s="381">
        <v>6</v>
      </c>
      <c r="H46" s="381">
        <v>6</v>
      </c>
      <c r="I46" s="381">
        <v>3</v>
      </c>
      <c r="J46" s="381">
        <v>14</v>
      </c>
      <c r="K46" s="381">
        <v>9</v>
      </c>
      <c r="L46" s="381">
        <v>5</v>
      </c>
      <c r="M46" s="381">
        <v>14</v>
      </c>
      <c r="N46" s="381">
        <v>9</v>
      </c>
      <c r="O46" s="381">
        <v>27</v>
      </c>
      <c r="P46" s="381">
        <v>18</v>
      </c>
      <c r="Q46" s="381">
        <v>16</v>
      </c>
      <c r="R46" s="381">
        <v>8</v>
      </c>
      <c r="S46" s="381">
        <v>16</v>
      </c>
      <c r="T46" s="333">
        <f t="shared" si="5"/>
        <v>167</v>
      </c>
      <c r="U46" s="22"/>
      <c r="V46" s="1571"/>
      <c r="W46" s="1573"/>
    </row>
    <row r="47" spans="1:23" s="735" customFormat="1" ht="12.75">
      <c r="A47" s="2136"/>
      <c r="B47" s="332" t="s">
        <v>1668</v>
      </c>
      <c r="C47" s="381">
        <v>164</v>
      </c>
      <c r="D47" s="381">
        <v>132</v>
      </c>
      <c r="E47" s="381">
        <v>138</v>
      </c>
      <c r="F47" s="381">
        <v>156</v>
      </c>
      <c r="G47" s="381">
        <v>184</v>
      </c>
      <c r="H47" s="381">
        <v>152</v>
      </c>
      <c r="I47" s="381">
        <v>175</v>
      </c>
      <c r="J47" s="381">
        <v>202</v>
      </c>
      <c r="K47" s="381">
        <v>209</v>
      </c>
      <c r="L47" s="381">
        <v>255</v>
      </c>
      <c r="M47" s="381">
        <v>296</v>
      </c>
      <c r="N47" s="381">
        <v>300</v>
      </c>
      <c r="O47" s="381">
        <v>308</v>
      </c>
      <c r="P47" s="381">
        <v>370</v>
      </c>
      <c r="Q47" s="381">
        <v>252</v>
      </c>
      <c r="R47" s="381">
        <v>301</v>
      </c>
      <c r="S47" s="381">
        <v>271</v>
      </c>
      <c r="T47" s="333">
        <f t="shared" si="5"/>
        <v>3865</v>
      </c>
      <c r="U47" s="22"/>
      <c r="V47" s="1571"/>
      <c r="W47" s="1573"/>
    </row>
    <row r="48" spans="1:23" s="735" customFormat="1" ht="12.75">
      <c r="A48" s="2136"/>
      <c r="B48" s="332" t="s">
        <v>1669</v>
      </c>
      <c r="C48" s="381">
        <v>22</v>
      </c>
      <c r="D48" s="381">
        <v>6</v>
      </c>
      <c r="E48" s="381">
        <v>6</v>
      </c>
      <c r="F48" s="381">
        <v>68</v>
      </c>
      <c r="G48" s="381">
        <v>106</v>
      </c>
      <c r="H48" s="381">
        <v>81</v>
      </c>
      <c r="I48" s="381">
        <v>77</v>
      </c>
      <c r="J48" s="381">
        <v>99</v>
      </c>
      <c r="K48" s="381">
        <v>103</v>
      </c>
      <c r="L48" s="381">
        <v>127</v>
      </c>
      <c r="M48" s="381">
        <v>105</v>
      </c>
      <c r="N48" s="381">
        <v>94</v>
      </c>
      <c r="O48" s="381">
        <v>71</v>
      </c>
      <c r="P48" s="381">
        <v>54</v>
      </c>
      <c r="Q48" s="381">
        <v>40</v>
      </c>
      <c r="R48" s="381">
        <v>28</v>
      </c>
      <c r="S48" s="381">
        <v>19</v>
      </c>
      <c r="T48" s="333">
        <f t="shared" si="5"/>
        <v>1106</v>
      </c>
      <c r="U48" s="22"/>
      <c r="V48" s="1571"/>
      <c r="W48" s="1573"/>
    </row>
    <row r="49" spans="1:23" s="735" customFormat="1" ht="12.75">
      <c r="A49" s="2136"/>
      <c r="B49" s="332" t="s">
        <v>1670</v>
      </c>
      <c r="C49" s="381">
        <v>308</v>
      </c>
      <c r="D49" s="381">
        <v>235</v>
      </c>
      <c r="E49" s="381">
        <v>196</v>
      </c>
      <c r="F49" s="381">
        <v>388</v>
      </c>
      <c r="G49" s="381">
        <v>485</v>
      </c>
      <c r="H49" s="381">
        <v>370</v>
      </c>
      <c r="I49" s="381">
        <v>335</v>
      </c>
      <c r="J49" s="381">
        <v>348</v>
      </c>
      <c r="K49" s="381">
        <v>350</v>
      </c>
      <c r="L49" s="381">
        <v>371</v>
      </c>
      <c r="M49" s="381">
        <v>424</v>
      </c>
      <c r="N49" s="381">
        <v>501</v>
      </c>
      <c r="O49" s="381">
        <v>607</v>
      </c>
      <c r="P49" s="381">
        <v>699</v>
      </c>
      <c r="Q49" s="381">
        <v>549</v>
      </c>
      <c r="R49" s="381">
        <v>357</v>
      </c>
      <c r="S49" s="381">
        <v>319</v>
      </c>
      <c r="T49" s="333">
        <f t="shared" si="5"/>
        <v>6842</v>
      </c>
      <c r="U49" s="22"/>
      <c r="V49" s="1571"/>
      <c r="W49" s="1573"/>
    </row>
    <row r="50" spans="1:23" s="735" customFormat="1" ht="12.75">
      <c r="A50" s="2136"/>
      <c r="B50" s="332" t="s">
        <v>1671</v>
      </c>
      <c r="C50" s="381">
        <v>1</v>
      </c>
      <c r="D50" s="381">
        <v>0</v>
      </c>
      <c r="E50" s="381">
        <v>0</v>
      </c>
      <c r="F50" s="381">
        <v>5</v>
      </c>
      <c r="G50" s="381">
        <v>4</v>
      </c>
      <c r="H50" s="381">
        <v>4</v>
      </c>
      <c r="I50" s="381">
        <v>0</v>
      </c>
      <c r="J50" s="381">
        <v>1</v>
      </c>
      <c r="K50" s="381">
        <v>1</v>
      </c>
      <c r="L50" s="381">
        <v>0</v>
      </c>
      <c r="M50" s="381">
        <v>0</v>
      </c>
      <c r="N50" s="381">
        <v>4</v>
      </c>
      <c r="O50" s="381">
        <v>0</v>
      </c>
      <c r="P50" s="381">
        <v>2</v>
      </c>
      <c r="Q50" s="381">
        <v>1</v>
      </c>
      <c r="R50" s="381">
        <v>1</v>
      </c>
      <c r="S50" s="381">
        <v>2</v>
      </c>
      <c r="T50" s="333">
        <f t="shared" si="5"/>
        <v>26</v>
      </c>
      <c r="U50" s="22"/>
      <c r="V50" s="1571"/>
      <c r="W50" s="1573"/>
    </row>
    <row r="51" spans="1:23" s="735" customFormat="1" ht="12.75">
      <c r="A51" s="2136"/>
      <c r="B51" s="332" t="s">
        <v>1672</v>
      </c>
      <c r="C51" s="381"/>
      <c r="D51" s="381"/>
      <c r="E51" s="381"/>
      <c r="F51" s="381"/>
      <c r="G51" s="381"/>
      <c r="H51" s="381"/>
      <c r="I51" s="381"/>
      <c r="J51" s="381"/>
      <c r="K51" s="381"/>
      <c r="L51" s="381"/>
      <c r="M51" s="381"/>
      <c r="N51" s="381"/>
      <c r="O51" s="381"/>
      <c r="P51" s="381"/>
      <c r="Q51" s="381"/>
      <c r="R51" s="381"/>
      <c r="S51" s="381"/>
      <c r="T51" s="333">
        <f t="shared" si="5"/>
        <v>0</v>
      </c>
      <c r="U51" s="22"/>
      <c r="V51" s="1571"/>
      <c r="W51" s="1573"/>
    </row>
    <row r="52" spans="1:23" s="735" customFormat="1" ht="12.75">
      <c r="A52" s="2136"/>
      <c r="B52" s="332" t="s">
        <v>386</v>
      </c>
      <c r="C52" s="381"/>
      <c r="D52" s="381"/>
      <c r="E52" s="381"/>
      <c r="F52" s="381"/>
      <c r="G52" s="381"/>
      <c r="H52" s="381"/>
      <c r="I52" s="381"/>
      <c r="J52" s="381"/>
      <c r="K52" s="381"/>
      <c r="L52" s="381"/>
      <c r="M52" s="381"/>
      <c r="N52" s="381"/>
      <c r="O52" s="381"/>
      <c r="P52" s="381"/>
      <c r="Q52" s="381"/>
      <c r="R52" s="381"/>
      <c r="S52" s="381"/>
      <c r="T52" s="333">
        <f t="shared" si="5"/>
        <v>0</v>
      </c>
      <c r="U52" s="22"/>
      <c r="V52" s="1571"/>
      <c r="W52" s="1573"/>
    </row>
    <row r="53" spans="1:23" s="735" customFormat="1" ht="12.75">
      <c r="A53" s="2136"/>
      <c r="B53" s="332" t="s">
        <v>1675</v>
      </c>
      <c r="C53" s="381">
        <v>260</v>
      </c>
      <c r="D53" s="381">
        <v>437</v>
      </c>
      <c r="E53" s="381">
        <v>717</v>
      </c>
      <c r="F53" s="381">
        <v>961</v>
      </c>
      <c r="G53" s="381">
        <v>1038</v>
      </c>
      <c r="H53" s="381">
        <v>963</v>
      </c>
      <c r="I53" s="381">
        <v>941</v>
      </c>
      <c r="J53" s="381">
        <v>977</v>
      </c>
      <c r="K53" s="381">
        <v>940</v>
      </c>
      <c r="L53" s="381">
        <v>884</v>
      </c>
      <c r="M53" s="381">
        <v>752</v>
      </c>
      <c r="N53" s="381">
        <v>661</v>
      </c>
      <c r="O53" s="381">
        <v>573</v>
      </c>
      <c r="P53" s="381">
        <v>426</v>
      </c>
      <c r="Q53" s="381">
        <v>260</v>
      </c>
      <c r="R53" s="381">
        <v>202</v>
      </c>
      <c r="S53" s="381">
        <v>220</v>
      </c>
      <c r="T53" s="333">
        <f t="shared" si="5"/>
        <v>11212</v>
      </c>
      <c r="U53" s="22"/>
      <c r="V53" s="1571"/>
      <c r="W53" s="1573"/>
    </row>
    <row r="54" spans="1:23" s="7" customFormat="1" ht="12.75">
      <c r="A54" s="2136"/>
      <c r="B54" s="332"/>
      <c r="C54" s="16"/>
      <c r="D54" s="16"/>
      <c r="E54" s="16"/>
      <c r="F54" s="16"/>
      <c r="G54" s="16"/>
      <c r="H54" s="16"/>
      <c r="I54" s="16"/>
      <c r="J54" s="16"/>
      <c r="K54" s="16"/>
      <c r="L54" s="16"/>
      <c r="M54" s="16"/>
      <c r="N54" s="16"/>
      <c r="O54" s="16"/>
      <c r="P54" s="16"/>
      <c r="Q54" s="16"/>
      <c r="R54" s="16"/>
      <c r="S54" s="16"/>
      <c r="T54" s="16"/>
      <c r="U54" s="22"/>
      <c r="V54" s="666"/>
    </row>
    <row r="55" spans="1:23" s="7" customFormat="1" ht="12.75">
      <c r="A55" s="2136"/>
      <c r="B55" s="331" t="s">
        <v>1676</v>
      </c>
      <c r="C55" s="335">
        <f>SUM(C56:C61)</f>
        <v>7865</v>
      </c>
      <c r="D55" s="335">
        <f t="shared" ref="D55:I55" si="6">SUM(D56:D61)</f>
        <v>2000</v>
      </c>
      <c r="E55" s="335">
        <f t="shared" si="6"/>
        <v>1356</v>
      </c>
      <c r="F55" s="335">
        <f t="shared" si="6"/>
        <v>2865</v>
      </c>
      <c r="G55" s="335">
        <f t="shared" si="6"/>
        <v>3703</v>
      </c>
      <c r="H55" s="335">
        <f t="shared" si="6"/>
        <v>3624</v>
      </c>
      <c r="I55" s="335">
        <f t="shared" si="6"/>
        <v>3401</v>
      </c>
      <c r="J55" s="335">
        <f t="shared" ref="J55:T55" si="7">SUM(J56:J61)</f>
        <v>4357</v>
      </c>
      <c r="K55" s="335">
        <f t="shared" si="7"/>
        <v>5349</v>
      </c>
      <c r="L55" s="335">
        <f t="shared" si="7"/>
        <v>9033</v>
      </c>
      <c r="M55" s="335">
        <f t="shared" si="7"/>
        <v>12165</v>
      </c>
      <c r="N55" s="335">
        <f t="shared" si="7"/>
        <v>15420</v>
      </c>
      <c r="O55" s="335">
        <f t="shared" si="7"/>
        <v>18433</v>
      </c>
      <c r="P55" s="335">
        <f t="shared" si="7"/>
        <v>30350</v>
      </c>
      <c r="Q55" s="335">
        <f t="shared" si="7"/>
        <v>37375</v>
      </c>
      <c r="R55" s="335">
        <f t="shared" si="7"/>
        <v>56175</v>
      </c>
      <c r="S55" s="335">
        <f t="shared" si="7"/>
        <v>96590</v>
      </c>
      <c r="T55" s="335">
        <f t="shared" si="7"/>
        <v>310061</v>
      </c>
      <c r="U55" s="22"/>
      <c r="V55" s="666"/>
    </row>
    <row r="56" spans="1:23" s="7" customFormat="1" ht="12.75">
      <c r="A56" s="2136"/>
      <c r="B56" s="332" t="s">
        <v>1677</v>
      </c>
      <c r="C56" s="381">
        <v>5750</v>
      </c>
      <c r="D56" s="381">
        <v>1481</v>
      </c>
      <c r="E56" s="381">
        <v>1016</v>
      </c>
      <c r="F56" s="381">
        <v>1871</v>
      </c>
      <c r="G56" s="381">
        <v>2377</v>
      </c>
      <c r="H56" s="381">
        <v>1983</v>
      </c>
      <c r="I56" s="381">
        <v>2095</v>
      </c>
      <c r="J56" s="381">
        <v>2645</v>
      </c>
      <c r="K56" s="381">
        <v>2592</v>
      </c>
      <c r="L56" s="381">
        <v>3098</v>
      </c>
      <c r="M56" s="381">
        <v>3974</v>
      </c>
      <c r="N56" s="381">
        <v>5096</v>
      </c>
      <c r="O56" s="381">
        <v>6743</v>
      </c>
      <c r="P56" s="381">
        <v>7799</v>
      </c>
      <c r="Q56" s="381">
        <v>8318</v>
      </c>
      <c r="R56" s="381">
        <v>8014</v>
      </c>
      <c r="S56" s="381">
        <v>9802</v>
      </c>
      <c r="T56" s="333">
        <f t="shared" ref="T56:T61" si="8">SUM(C56:S56)</f>
        <v>74654</v>
      </c>
      <c r="U56" s="22"/>
      <c r="V56" s="666"/>
    </row>
    <row r="57" spans="1:23" s="7" customFormat="1" ht="12.75">
      <c r="A57" s="2136"/>
      <c r="B57" s="332" t="s">
        <v>1678</v>
      </c>
      <c r="C57" s="381">
        <v>1433</v>
      </c>
      <c r="D57" s="381">
        <v>129</v>
      </c>
      <c r="E57" s="381">
        <v>62</v>
      </c>
      <c r="F57" s="381">
        <v>177</v>
      </c>
      <c r="G57" s="381">
        <v>219</v>
      </c>
      <c r="H57" s="381">
        <v>190</v>
      </c>
      <c r="I57" s="381">
        <v>197</v>
      </c>
      <c r="J57" s="381">
        <v>351</v>
      </c>
      <c r="K57" s="381">
        <v>253</v>
      </c>
      <c r="L57" s="381">
        <v>414</v>
      </c>
      <c r="M57" s="381">
        <v>707</v>
      </c>
      <c r="N57" s="381">
        <v>970</v>
      </c>
      <c r="O57" s="381">
        <v>1321</v>
      </c>
      <c r="P57" s="381">
        <v>1836</v>
      </c>
      <c r="Q57" s="381">
        <v>1775</v>
      </c>
      <c r="R57" s="381">
        <v>2039</v>
      </c>
      <c r="S57" s="381">
        <v>4017</v>
      </c>
      <c r="T57" s="333">
        <f t="shared" si="8"/>
        <v>16090</v>
      </c>
      <c r="U57" s="22"/>
      <c r="V57" s="666"/>
    </row>
    <row r="58" spans="1:23" s="7" customFormat="1" ht="12.75">
      <c r="A58" s="2136"/>
      <c r="B58" s="332" t="s">
        <v>1679</v>
      </c>
      <c r="C58" s="381">
        <v>0</v>
      </c>
      <c r="D58" s="381">
        <v>0</v>
      </c>
      <c r="E58" s="381">
        <v>66</v>
      </c>
      <c r="F58" s="381">
        <v>525</v>
      </c>
      <c r="G58" s="381">
        <v>776</v>
      </c>
      <c r="H58" s="381">
        <v>242</v>
      </c>
      <c r="I58" s="381">
        <v>853</v>
      </c>
      <c r="J58" s="381">
        <v>1004</v>
      </c>
      <c r="K58" s="381">
        <v>1645</v>
      </c>
      <c r="L58" s="381">
        <v>5161</v>
      </c>
      <c r="M58" s="381">
        <v>6592</v>
      </c>
      <c r="N58" s="381">
        <v>8095</v>
      </c>
      <c r="O58" s="381">
        <v>5783</v>
      </c>
      <c r="P58" s="381">
        <v>4327</v>
      </c>
      <c r="Q58" s="381">
        <v>1151</v>
      </c>
      <c r="R58" s="381">
        <v>796</v>
      </c>
      <c r="S58" s="381">
        <v>1885</v>
      </c>
      <c r="T58" s="333">
        <f t="shared" si="8"/>
        <v>38901</v>
      </c>
      <c r="U58" s="22"/>
      <c r="V58" s="666"/>
    </row>
    <row r="59" spans="1:23" s="7" customFormat="1" ht="12.75">
      <c r="A59" s="2136"/>
      <c r="B59" s="332" t="s">
        <v>1724</v>
      </c>
      <c r="C59" s="381">
        <v>7</v>
      </c>
      <c r="D59" s="381">
        <v>73</v>
      </c>
      <c r="E59" s="381">
        <v>0</v>
      </c>
      <c r="F59" s="381">
        <v>1</v>
      </c>
      <c r="G59" s="381">
        <v>43</v>
      </c>
      <c r="H59" s="381">
        <v>931</v>
      </c>
      <c r="I59" s="381">
        <v>0</v>
      </c>
      <c r="J59" s="381">
        <v>6</v>
      </c>
      <c r="K59" s="381">
        <v>465</v>
      </c>
      <c r="L59" s="381">
        <v>3</v>
      </c>
      <c r="M59" s="381">
        <v>461</v>
      </c>
      <c r="N59" s="381">
        <v>852</v>
      </c>
      <c r="O59" s="381">
        <v>4171</v>
      </c>
      <c r="P59" s="381">
        <v>16115</v>
      </c>
      <c r="Q59" s="381">
        <v>25821</v>
      </c>
      <c r="R59" s="381">
        <v>44791</v>
      </c>
      <c r="S59" s="381">
        <v>80589</v>
      </c>
      <c r="T59" s="333">
        <f t="shared" si="8"/>
        <v>174329</v>
      </c>
      <c r="U59" s="22"/>
      <c r="V59" s="666"/>
    </row>
    <row r="60" spans="1:23" s="7" customFormat="1" ht="12.75">
      <c r="A60" s="2136"/>
      <c r="B60" s="332" t="s">
        <v>1681</v>
      </c>
      <c r="C60" s="381">
        <v>209</v>
      </c>
      <c r="D60" s="381">
        <v>24</v>
      </c>
      <c r="E60" s="381">
        <v>7</v>
      </c>
      <c r="F60" s="381">
        <v>21</v>
      </c>
      <c r="G60" s="381">
        <v>17</v>
      </c>
      <c r="H60" s="381">
        <v>46</v>
      </c>
      <c r="I60" s="381">
        <v>35</v>
      </c>
      <c r="J60" s="381">
        <v>112</v>
      </c>
      <c r="K60" s="381">
        <v>81</v>
      </c>
      <c r="L60" s="381">
        <v>63</v>
      </c>
      <c r="M60" s="381">
        <v>106</v>
      </c>
      <c r="N60" s="381">
        <v>127</v>
      </c>
      <c r="O60" s="381">
        <v>114</v>
      </c>
      <c r="P60" s="381">
        <v>40</v>
      </c>
      <c r="Q60" s="381">
        <v>110</v>
      </c>
      <c r="R60" s="381">
        <v>343</v>
      </c>
      <c r="S60" s="381">
        <v>231</v>
      </c>
      <c r="T60" s="333">
        <f t="shared" si="8"/>
        <v>1686</v>
      </c>
      <c r="U60" s="22"/>
      <c r="V60" s="666"/>
    </row>
    <row r="61" spans="1:23" s="7" customFormat="1" ht="12.75">
      <c r="A61" s="2136"/>
      <c r="B61" s="332" t="s">
        <v>1682</v>
      </c>
      <c r="C61" s="381">
        <v>466</v>
      </c>
      <c r="D61" s="381">
        <v>293</v>
      </c>
      <c r="E61" s="381">
        <v>205</v>
      </c>
      <c r="F61" s="381">
        <v>270</v>
      </c>
      <c r="G61" s="381">
        <v>271</v>
      </c>
      <c r="H61" s="381">
        <v>232</v>
      </c>
      <c r="I61" s="381">
        <v>221</v>
      </c>
      <c r="J61" s="381">
        <v>239</v>
      </c>
      <c r="K61" s="381">
        <v>313</v>
      </c>
      <c r="L61" s="381">
        <v>294</v>
      </c>
      <c r="M61" s="381">
        <v>325</v>
      </c>
      <c r="N61" s="381">
        <v>280</v>
      </c>
      <c r="O61" s="381">
        <v>301</v>
      </c>
      <c r="P61" s="381">
        <v>233</v>
      </c>
      <c r="Q61" s="381">
        <v>200</v>
      </c>
      <c r="R61" s="381">
        <v>192</v>
      </c>
      <c r="S61" s="381">
        <v>66</v>
      </c>
      <c r="T61" s="333">
        <f t="shared" si="8"/>
        <v>4401</v>
      </c>
      <c r="U61" s="22"/>
      <c r="V61" s="666"/>
    </row>
    <row r="62" spans="1:23" s="7" customFormat="1" ht="12.75">
      <c r="A62" s="2136"/>
      <c r="B62" s="332"/>
      <c r="C62" s="334"/>
      <c r="D62" s="334"/>
      <c r="E62" s="334"/>
      <c r="F62" s="334"/>
      <c r="G62" s="334"/>
      <c r="H62" s="334"/>
      <c r="I62" s="334"/>
      <c r="J62" s="334"/>
      <c r="K62" s="334"/>
      <c r="L62" s="334"/>
      <c r="M62" s="334"/>
      <c r="N62" s="334"/>
      <c r="O62" s="334"/>
      <c r="P62" s="334"/>
      <c r="Q62" s="334"/>
      <c r="R62" s="334"/>
      <c r="S62" s="334"/>
      <c r="T62" s="334"/>
      <c r="U62" s="22"/>
      <c r="V62" s="666"/>
    </row>
    <row r="63" spans="1:23" s="7" customFormat="1" ht="12.75">
      <c r="A63" s="2136"/>
      <c r="B63" s="331" t="s">
        <v>1683</v>
      </c>
      <c r="C63" s="335">
        <f>SUM(C64:C71)</f>
        <v>3507</v>
      </c>
      <c r="D63" s="335">
        <f t="shared" ref="D63:S63" si="9">SUM(D64:D71)</f>
        <v>3020</v>
      </c>
      <c r="E63" s="335">
        <f>SUM(E64:E71)</f>
        <v>1318</v>
      </c>
      <c r="F63" s="335">
        <f t="shared" si="9"/>
        <v>832</v>
      </c>
      <c r="G63" s="335">
        <f>SUM(G64:G71)</f>
        <v>1063</v>
      </c>
      <c r="H63" s="335">
        <f t="shared" si="9"/>
        <v>970</v>
      </c>
      <c r="I63" s="335">
        <f t="shared" si="9"/>
        <v>1191</v>
      </c>
      <c r="J63" s="335">
        <f t="shared" si="9"/>
        <v>1263</v>
      </c>
      <c r="K63" s="335">
        <f t="shared" si="9"/>
        <v>1317</v>
      </c>
      <c r="L63" s="335">
        <f t="shared" si="9"/>
        <v>1801</v>
      </c>
      <c r="M63" s="335">
        <f t="shared" si="9"/>
        <v>2718</v>
      </c>
      <c r="N63" s="335">
        <f t="shared" si="9"/>
        <v>3935</v>
      </c>
      <c r="O63" s="335">
        <f t="shared" si="9"/>
        <v>5189</v>
      </c>
      <c r="P63" s="335">
        <f t="shared" si="9"/>
        <v>5365</v>
      </c>
      <c r="Q63" s="335">
        <f t="shared" si="9"/>
        <v>5150</v>
      </c>
      <c r="R63" s="335">
        <f t="shared" si="9"/>
        <v>4996</v>
      </c>
      <c r="S63" s="335">
        <f t="shared" si="9"/>
        <v>7451</v>
      </c>
      <c r="T63" s="335">
        <f>SUM(T64:T71)</f>
        <v>51086</v>
      </c>
      <c r="U63" s="22"/>
      <c r="V63" s="666"/>
    </row>
    <row r="64" spans="1:23" s="7" customFormat="1" ht="12.75">
      <c r="A64" s="2136"/>
      <c r="B64" s="332" t="s">
        <v>1684</v>
      </c>
      <c r="C64" s="381">
        <v>284</v>
      </c>
      <c r="D64" s="381">
        <v>209</v>
      </c>
      <c r="E64" s="381">
        <v>125</v>
      </c>
      <c r="F64" s="381">
        <v>115</v>
      </c>
      <c r="G64" s="381">
        <v>108</v>
      </c>
      <c r="H64" s="381">
        <v>78</v>
      </c>
      <c r="I64" s="381">
        <v>95</v>
      </c>
      <c r="J64" s="381">
        <v>84</v>
      </c>
      <c r="K64" s="381">
        <v>101</v>
      </c>
      <c r="L64" s="381">
        <v>107</v>
      </c>
      <c r="M64" s="381">
        <v>133</v>
      </c>
      <c r="N64" s="381">
        <v>162</v>
      </c>
      <c r="O64" s="381">
        <v>146</v>
      </c>
      <c r="P64" s="381">
        <v>177</v>
      </c>
      <c r="Q64" s="381">
        <v>160</v>
      </c>
      <c r="R64" s="381">
        <v>136</v>
      </c>
      <c r="S64" s="381">
        <v>153</v>
      </c>
      <c r="T64" s="333">
        <f>SUM(C64:S64)</f>
        <v>2373</v>
      </c>
      <c r="U64" s="22"/>
      <c r="V64" s="666"/>
    </row>
    <row r="65" spans="1:22" s="7" customFormat="1" ht="12.75">
      <c r="A65" s="2136"/>
      <c r="B65" s="332" t="s">
        <v>1685</v>
      </c>
      <c r="C65" s="381">
        <v>150</v>
      </c>
      <c r="D65" s="381">
        <v>427</v>
      </c>
      <c r="E65" s="381">
        <v>291</v>
      </c>
      <c r="F65" s="381">
        <v>147</v>
      </c>
      <c r="G65" s="381">
        <v>122</v>
      </c>
      <c r="H65" s="381">
        <v>89</v>
      </c>
      <c r="I65" s="381">
        <v>123</v>
      </c>
      <c r="J65" s="381">
        <v>134</v>
      </c>
      <c r="K65" s="381">
        <v>175</v>
      </c>
      <c r="L65" s="381">
        <v>253</v>
      </c>
      <c r="M65" s="381">
        <v>317</v>
      </c>
      <c r="N65" s="381">
        <v>719</v>
      </c>
      <c r="O65" s="381">
        <v>1080</v>
      </c>
      <c r="P65" s="381">
        <v>1218</v>
      </c>
      <c r="Q65" s="381">
        <v>1171</v>
      </c>
      <c r="R65" s="381">
        <v>1015</v>
      </c>
      <c r="S65" s="381">
        <v>1072</v>
      </c>
      <c r="T65" s="333">
        <f t="shared" ref="T65:T71" si="10">SUM(C65:S65)</f>
        <v>8503</v>
      </c>
      <c r="U65" s="22"/>
      <c r="V65" s="666"/>
    </row>
    <row r="66" spans="1:22" s="7" customFormat="1" ht="12.75">
      <c r="A66" s="2136"/>
      <c r="B66" s="332" t="s">
        <v>1686</v>
      </c>
      <c r="C66" s="381">
        <v>3</v>
      </c>
      <c r="D66" s="381">
        <v>0</v>
      </c>
      <c r="E66" s="381">
        <v>0</v>
      </c>
      <c r="F66" s="381">
        <v>0</v>
      </c>
      <c r="G66" s="381">
        <v>0</v>
      </c>
      <c r="H66" s="381">
        <v>0</v>
      </c>
      <c r="I66" s="381">
        <v>0</v>
      </c>
      <c r="J66" s="381">
        <v>2</v>
      </c>
      <c r="K66" s="381">
        <v>3</v>
      </c>
      <c r="L66" s="381">
        <v>0</v>
      </c>
      <c r="M66" s="381">
        <v>0</v>
      </c>
      <c r="N66" s="381">
        <v>9</v>
      </c>
      <c r="O66" s="381">
        <v>0</v>
      </c>
      <c r="P66" s="381">
        <v>3</v>
      </c>
      <c r="Q66" s="381">
        <v>0</v>
      </c>
      <c r="R66" s="381">
        <v>0</v>
      </c>
      <c r="S66" s="381">
        <v>6</v>
      </c>
      <c r="T66" s="333">
        <f t="shared" si="10"/>
        <v>26</v>
      </c>
      <c r="U66" s="22"/>
      <c r="V66" s="666"/>
    </row>
    <row r="67" spans="1:22" s="7" customFormat="1" ht="12.75">
      <c r="A67" s="2136"/>
      <c r="B67" s="332" t="s">
        <v>1687</v>
      </c>
      <c r="C67" s="381">
        <v>251</v>
      </c>
      <c r="D67" s="381">
        <v>0</v>
      </c>
      <c r="E67" s="381">
        <v>0</v>
      </c>
      <c r="F67" s="381">
        <v>0</v>
      </c>
      <c r="G67" s="381">
        <v>0</v>
      </c>
      <c r="H67" s="381">
        <v>0</v>
      </c>
      <c r="I67" s="381">
        <v>0</v>
      </c>
      <c r="J67" s="381">
        <v>2</v>
      </c>
      <c r="K67" s="381">
        <v>0</v>
      </c>
      <c r="L67" s="381">
        <v>0</v>
      </c>
      <c r="M67" s="381">
        <v>0</v>
      </c>
      <c r="N67" s="381">
        <v>0</v>
      </c>
      <c r="O67" s="381">
        <v>0</v>
      </c>
      <c r="P67" s="381">
        <v>0</v>
      </c>
      <c r="Q67" s="381">
        <v>0</v>
      </c>
      <c r="R67" s="381">
        <v>0</v>
      </c>
      <c r="S67" s="381">
        <v>0</v>
      </c>
      <c r="T67" s="333">
        <f t="shared" si="10"/>
        <v>253</v>
      </c>
      <c r="U67" s="22"/>
      <c r="V67" s="666"/>
    </row>
    <row r="68" spans="1:22" s="7" customFormat="1" ht="12.75">
      <c r="A68" s="2136"/>
      <c r="B68" s="332" t="s">
        <v>1725</v>
      </c>
      <c r="C68" s="381">
        <v>0</v>
      </c>
      <c r="D68" s="381">
        <v>0</v>
      </c>
      <c r="E68" s="381">
        <v>0</v>
      </c>
      <c r="F68" s="381">
        <v>0</v>
      </c>
      <c r="G68" s="381">
        <v>0</v>
      </c>
      <c r="H68" s="381">
        <v>0</v>
      </c>
      <c r="I68" s="381">
        <v>0</v>
      </c>
      <c r="J68" s="381">
        <v>0</v>
      </c>
      <c r="K68" s="381">
        <v>0</v>
      </c>
      <c r="L68" s="381">
        <v>0</v>
      </c>
      <c r="M68" s="381">
        <v>0</v>
      </c>
      <c r="N68" s="381">
        <v>0</v>
      </c>
      <c r="O68" s="381">
        <v>0</v>
      </c>
      <c r="P68" s="381">
        <v>0</v>
      </c>
      <c r="Q68" s="381">
        <v>0</v>
      </c>
      <c r="R68" s="381">
        <v>0</v>
      </c>
      <c r="S68" s="381">
        <v>0</v>
      </c>
      <c r="T68" s="333">
        <f t="shared" si="10"/>
        <v>0</v>
      </c>
      <c r="U68" s="22"/>
      <c r="V68" s="666"/>
    </row>
    <row r="69" spans="1:22" s="7" customFormat="1" ht="12.75">
      <c r="A69" s="2136"/>
      <c r="B69" s="332" t="s">
        <v>1689</v>
      </c>
      <c r="C69" s="381">
        <v>2610</v>
      </c>
      <c r="D69" s="381">
        <v>2271</v>
      </c>
      <c r="E69" s="381">
        <v>615</v>
      </c>
      <c r="F69" s="381">
        <v>354</v>
      </c>
      <c r="G69" s="381">
        <v>445</v>
      </c>
      <c r="H69" s="381">
        <v>379</v>
      </c>
      <c r="I69" s="381">
        <v>419</v>
      </c>
      <c r="J69" s="381">
        <v>558</v>
      </c>
      <c r="K69" s="381">
        <v>587</v>
      </c>
      <c r="L69" s="381">
        <v>771</v>
      </c>
      <c r="M69" s="381">
        <v>871</v>
      </c>
      <c r="N69" s="381">
        <v>1002</v>
      </c>
      <c r="O69" s="381">
        <v>1339</v>
      </c>
      <c r="P69" s="381">
        <v>1554</v>
      </c>
      <c r="Q69" s="381">
        <v>1437</v>
      </c>
      <c r="R69" s="381">
        <v>1234</v>
      </c>
      <c r="S69" s="381">
        <v>1184</v>
      </c>
      <c r="T69" s="333">
        <f t="shared" si="10"/>
        <v>17630</v>
      </c>
      <c r="U69" s="22"/>
      <c r="V69" s="666"/>
    </row>
    <row r="70" spans="1:22" s="7" customFormat="1" ht="12.75">
      <c r="A70" s="2136"/>
      <c r="B70" s="332" t="s">
        <v>1690</v>
      </c>
      <c r="C70" s="381">
        <v>61</v>
      </c>
      <c r="D70" s="381">
        <v>98</v>
      </c>
      <c r="E70" s="381">
        <v>267</v>
      </c>
      <c r="F70" s="381">
        <v>176</v>
      </c>
      <c r="G70" s="381">
        <v>357</v>
      </c>
      <c r="H70" s="381">
        <v>377</v>
      </c>
      <c r="I70" s="381">
        <v>517</v>
      </c>
      <c r="J70" s="381">
        <v>427</v>
      </c>
      <c r="K70" s="381">
        <v>393</v>
      </c>
      <c r="L70" s="381">
        <v>544</v>
      </c>
      <c r="M70" s="381">
        <v>1278</v>
      </c>
      <c r="N70" s="381">
        <v>1871</v>
      </c>
      <c r="O70" s="381">
        <v>2364</v>
      </c>
      <c r="P70" s="381">
        <v>2151</v>
      </c>
      <c r="Q70" s="381">
        <v>2138</v>
      </c>
      <c r="R70" s="381">
        <v>2359</v>
      </c>
      <c r="S70" s="381">
        <v>4557</v>
      </c>
      <c r="T70" s="333">
        <f t="shared" si="10"/>
        <v>19935</v>
      </c>
      <c r="U70" s="22"/>
      <c r="V70" s="666"/>
    </row>
    <row r="71" spans="1:22" s="7" customFormat="1" ht="12.75">
      <c r="A71" s="2136"/>
      <c r="B71" s="332" t="s">
        <v>1691</v>
      </c>
      <c r="C71" s="381">
        <v>148</v>
      </c>
      <c r="D71" s="381">
        <v>15</v>
      </c>
      <c r="E71" s="381">
        <v>20</v>
      </c>
      <c r="F71" s="381">
        <v>40</v>
      </c>
      <c r="G71" s="381">
        <v>31</v>
      </c>
      <c r="H71" s="381">
        <v>47</v>
      </c>
      <c r="I71" s="381">
        <v>37</v>
      </c>
      <c r="J71" s="381">
        <v>56</v>
      </c>
      <c r="K71" s="381">
        <v>58</v>
      </c>
      <c r="L71" s="381">
        <v>126</v>
      </c>
      <c r="M71" s="381">
        <v>119</v>
      </c>
      <c r="N71" s="381">
        <v>172</v>
      </c>
      <c r="O71" s="381">
        <v>260</v>
      </c>
      <c r="P71" s="381">
        <v>262</v>
      </c>
      <c r="Q71" s="381">
        <v>244</v>
      </c>
      <c r="R71" s="381">
        <v>252</v>
      </c>
      <c r="S71" s="381">
        <v>479</v>
      </c>
      <c r="T71" s="333">
        <f t="shared" si="10"/>
        <v>2366</v>
      </c>
      <c r="U71" s="22"/>
      <c r="V71" s="666"/>
    </row>
    <row r="72" spans="1:22" s="91" customFormat="1" ht="12.75">
      <c r="A72" s="298"/>
      <c r="B72" s="1451"/>
      <c r="C72" s="1547"/>
      <c r="D72" s="1547"/>
      <c r="E72" s="1547"/>
      <c r="F72" s="1547"/>
      <c r="G72" s="1547"/>
      <c r="H72" s="1547"/>
      <c r="I72" s="1547"/>
      <c r="J72" s="1547"/>
      <c r="K72" s="1547"/>
      <c r="L72" s="1547"/>
      <c r="M72" s="1547"/>
      <c r="N72" s="1547"/>
      <c r="O72" s="1547"/>
      <c r="P72" s="1547"/>
      <c r="Q72" s="1547"/>
      <c r="R72" s="1547"/>
      <c r="S72" s="1547"/>
      <c r="T72" s="1547"/>
      <c r="U72" s="1574"/>
      <c r="V72" s="1575"/>
    </row>
    <row r="73" spans="1:22" s="7" customFormat="1" ht="12.75">
      <c r="A73" s="83"/>
      <c r="B73" s="338" t="s">
        <v>547</v>
      </c>
      <c r="C73" s="339">
        <f t="shared" ref="C73:T73" si="11">+C63+C55+C38+C18+C13+C8</f>
        <v>1584882</v>
      </c>
      <c r="D73" s="339">
        <f t="shared" si="11"/>
        <v>673639</v>
      </c>
      <c r="E73" s="339">
        <f t="shared" si="11"/>
        <v>535107</v>
      </c>
      <c r="F73" s="339">
        <f t="shared" si="11"/>
        <v>624630</v>
      </c>
      <c r="G73" s="339">
        <f t="shared" si="11"/>
        <v>631974</v>
      </c>
      <c r="H73" s="339">
        <f t="shared" si="11"/>
        <v>542883</v>
      </c>
      <c r="I73" s="339">
        <f t="shared" si="11"/>
        <v>570701</v>
      </c>
      <c r="J73" s="339">
        <f t="shared" si="11"/>
        <v>637109</v>
      </c>
      <c r="K73" s="339">
        <f t="shared" si="11"/>
        <v>679306</v>
      </c>
      <c r="L73" s="339">
        <f t="shared" si="11"/>
        <v>806921</v>
      </c>
      <c r="M73" s="339">
        <f t="shared" si="11"/>
        <v>830030</v>
      </c>
      <c r="N73" s="339">
        <f t="shared" si="11"/>
        <v>822012</v>
      </c>
      <c r="O73" s="339">
        <f t="shared" si="11"/>
        <v>876036</v>
      </c>
      <c r="P73" s="339">
        <f t="shared" si="11"/>
        <v>827298</v>
      </c>
      <c r="Q73" s="339">
        <f t="shared" si="11"/>
        <v>747091</v>
      </c>
      <c r="R73" s="339">
        <f t="shared" si="11"/>
        <v>659845</v>
      </c>
      <c r="S73" s="339">
        <f t="shared" si="11"/>
        <v>849260</v>
      </c>
      <c r="T73" s="339">
        <f t="shared" si="11"/>
        <v>12898724</v>
      </c>
      <c r="U73" s="22"/>
      <c r="V73" s="666"/>
    </row>
    <row r="74" spans="1:22">
      <c r="A74" s="1188"/>
      <c r="B74" s="1188"/>
      <c r="C74" s="1188"/>
      <c r="D74" s="1188"/>
      <c r="E74" s="1188"/>
      <c r="F74" s="1188"/>
      <c r="G74" s="1188"/>
      <c r="H74" s="1188"/>
      <c r="I74" s="1188"/>
      <c r="J74" s="1188"/>
      <c r="K74" s="1188"/>
      <c r="L74" s="1188"/>
      <c r="M74" s="1188"/>
      <c r="N74" s="1188"/>
      <c r="O74" s="1188"/>
      <c r="P74" s="1188"/>
      <c r="Q74" s="1188"/>
      <c r="R74" s="1188"/>
      <c r="S74" s="1188"/>
      <c r="T74" s="1188"/>
    </row>
    <row r="75" spans="1:22">
      <c r="A75" s="383" t="s">
        <v>880</v>
      </c>
      <c r="B75" s="1188"/>
      <c r="C75" s="1188"/>
      <c r="D75" s="1188"/>
      <c r="E75" s="1188"/>
      <c r="F75" s="1188"/>
      <c r="G75" s="1188"/>
      <c r="H75" s="1188"/>
      <c r="I75" s="1188"/>
      <c r="J75" s="1188"/>
      <c r="K75" s="1188"/>
      <c r="L75" s="1188"/>
      <c r="M75" s="1188"/>
      <c r="N75" s="1188"/>
      <c r="O75" s="1188"/>
      <c r="P75" s="1188"/>
      <c r="Q75" s="1188"/>
      <c r="R75" s="1188"/>
      <c r="S75" s="1188"/>
      <c r="T75" s="1188"/>
    </row>
    <row r="76" spans="1:22">
      <c r="A76" s="248" t="s">
        <v>2439</v>
      </c>
      <c r="B76" s="1188"/>
      <c r="C76" s="1188"/>
      <c r="D76" s="1188"/>
      <c r="E76" s="1188"/>
      <c r="F76" s="1188"/>
      <c r="G76" s="1188"/>
      <c r="H76" s="1188"/>
      <c r="I76" s="1188"/>
      <c r="J76" s="1188"/>
      <c r="K76" s="1188"/>
      <c r="L76" s="1188"/>
      <c r="M76" s="1188"/>
      <c r="N76" s="1188"/>
      <c r="O76" s="1188"/>
      <c r="P76" s="1188"/>
      <c r="Q76" s="1188"/>
      <c r="R76" s="1188"/>
      <c r="S76" s="1188"/>
      <c r="T76" s="1188"/>
    </row>
    <row r="77" spans="1:22">
      <c r="A77" s="2146" t="s">
        <v>2278</v>
      </c>
      <c r="B77" s="2146"/>
      <c r="C77" s="2146"/>
      <c r="D77" s="2146"/>
      <c r="E77" s="2146"/>
      <c r="F77" s="2146"/>
      <c r="G77" s="2146"/>
      <c r="H77" s="2146"/>
      <c r="I77" s="2146"/>
      <c r="J77" s="2146"/>
      <c r="K77" s="2146"/>
      <c r="L77" s="2146"/>
      <c r="M77" s="2146"/>
      <c r="N77" s="2146"/>
      <c r="O77" s="2146"/>
      <c r="P77" s="2146"/>
      <c r="Q77" s="2146"/>
      <c r="R77" s="2146"/>
      <c r="S77" s="2146"/>
      <c r="T77" s="2146"/>
    </row>
    <row r="78" spans="1:22">
      <c r="A78" s="2100" t="s">
        <v>2603</v>
      </c>
      <c r="B78" s="2100"/>
      <c r="C78" s="2100"/>
      <c r="D78" s="2100"/>
      <c r="E78" s="2100"/>
      <c r="F78" s="2100"/>
      <c r="G78" s="2100"/>
      <c r="H78" s="2100"/>
      <c r="I78" s="2100"/>
      <c r="J78" s="2100"/>
      <c r="K78" s="2100"/>
      <c r="L78" s="2100"/>
      <c r="M78" s="2100"/>
      <c r="N78" s="2100"/>
      <c r="O78" s="2100"/>
      <c r="P78" s="2100"/>
      <c r="Q78" s="2100"/>
      <c r="R78" s="2100"/>
      <c r="S78" s="2100"/>
      <c r="T78" s="2100"/>
    </row>
    <row r="79" spans="1:22">
      <c r="A79" s="2100" t="s">
        <v>1726</v>
      </c>
      <c r="B79" s="2100"/>
      <c r="C79" s="2100"/>
      <c r="D79" s="2100"/>
      <c r="E79" s="2100"/>
      <c r="F79" s="2100"/>
      <c r="G79" s="2100"/>
      <c r="H79" s="2100"/>
      <c r="I79" s="2100"/>
      <c r="J79" s="2100"/>
      <c r="K79" s="2100"/>
      <c r="L79" s="2100"/>
      <c r="M79" s="2100"/>
      <c r="N79" s="2100"/>
      <c r="O79" s="2100"/>
      <c r="P79" s="2100"/>
      <c r="Q79" s="2100"/>
      <c r="R79" s="2100"/>
      <c r="S79" s="2100"/>
      <c r="T79" s="2100"/>
    </row>
    <row r="80" spans="1:22">
      <c r="A80" s="2100" t="s">
        <v>1717</v>
      </c>
      <c r="B80" s="2100"/>
      <c r="C80" s="2100"/>
      <c r="D80" s="2100"/>
      <c r="E80" s="2100"/>
      <c r="F80" s="2100"/>
      <c r="G80" s="2100"/>
      <c r="H80" s="2100"/>
      <c r="I80" s="2100"/>
      <c r="J80" s="2100"/>
      <c r="K80" s="2100"/>
      <c r="L80" s="2100"/>
      <c r="M80" s="2100"/>
      <c r="N80" s="2100"/>
      <c r="O80" s="2100"/>
      <c r="P80" s="2100"/>
      <c r="Q80" s="2100"/>
      <c r="R80" s="2100"/>
      <c r="S80" s="2100"/>
      <c r="T80" s="2100"/>
    </row>
    <row r="81" spans="1:22">
      <c r="A81" s="2122" t="s">
        <v>1703</v>
      </c>
      <c r="B81" s="2122"/>
      <c r="C81" s="2122"/>
      <c r="D81" s="2122"/>
      <c r="E81" s="2122"/>
      <c r="F81" s="2122"/>
      <c r="G81" s="2122"/>
      <c r="H81" s="2122"/>
      <c r="I81" s="2122"/>
      <c r="J81" s="2122"/>
      <c r="K81" s="2122"/>
      <c r="L81" s="2122"/>
      <c r="M81" s="2122"/>
      <c r="N81" s="2122"/>
      <c r="O81" s="2122"/>
      <c r="P81" s="2122"/>
      <c r="Q81" s="2122"/>
      <c r="R81" s="2122"/>
      <c r="S81" s="2122"/>
      <c r="T81" s="2122"/>
    </row>
    <row r="82" spans="1:22" ht="6" customHeight="1" thickBot="1">
      <c r="A82" s="1188"/>
      <c r="B82" s="1188"/>
      <c r="C82" s="1188"/>
      <c r="D82" s="1188"/>
      <c r="E82" s="1188"/>
      <c r="F82" s="1188"/>
      <c r="G82" s="1188"/>
      <c r="H82" s="1188"/>
      <c r="I82" s="1188"/>
      <c r="J82" s="1188"/>
      <c r="K82" s="1188"/>
      <c r="L82" s="1188"/>
      <c r="M82" s="1188"/>
      <c r="N82" s="1188"/>
      <c r="O82" s="1188"/>
      <c r="P82" s="1188"/>
      <c r="Q82" s="1188"/>
      <c r="R82" s="1188"/>
      <c r="S82" s="1188"/>
      <c r="T82" s="1188"/>
    </row>
    <row r="83" spans="1:22">
      <c r="A83" s="2142" t="s">
        <v>1718</v>
      </c>
      <c r="B83" s="2142" t="s">
        <v>1727</v>
      </c>
      <c r="C83" s="2141" t="s">
        <v>1720</v>
      </c>
      <c r="D83" s="2141"/>
      <c r="E83" s="2141"/>
      <c r="F83" s="2141"/>
      <c r="G83" s="2141"/>
      <c r="H83" s="2141"/>
      <c r="I83" s="2141"/>
      <c r="J83" s="2141"/>
      <c r="K83" s="2141"/>
      <c r="L83" s="2141"/>
      <c r="M83" s="2141"/>
      <c r="N83" s="2141"/>
      <c r="O83" s="2141"/>
      <c r="P83" s="2141"/>
      <c r="Q83" s="2141"/>
      <c r="R83" s="2141"/>
      <c r="S83" s="2141"/>
      <c r="T83" s="2142" t="s">
        <v>569</v>
      </c>
    </row>
    <row r="84" spans="1:22">
      <c r="A84" s="2143"/>
      <c r="B84" s="2143"/>
      <c r="C84" s="1566" t="s">
        <v>1721</v>
      </c>
      <c r="D84" s="1566" t="s">
        <v>1722</v>
      </c>
      <c r="E84" s="1566" t="s">
        <v>1433</v>
      </c>
      <c r="F84" s="1566" t="s">
        <v>1434</v>
      </c>
      <c r="G84" s="1566" t="s">
        <v>820</v>
      </c>
      <c r="H84" s="1566" t="s">
        <v>821</v>
      </c>
      <c r="I84" s="1566" t="s">
        <v>822</v>
      </c>
      <c r="J84" s="1566" t="s">
        <v>823</v>
      </c>
      <c r="K84" s="1566" t="s">
        <v>824</v>
      </c>
      <c r="L84" s="1566" t="s">
        <v>825</v>
      </c>
      <c r="M84" s="1566" t="s">
        <v>826</v>
      </c>
      <c r="N84" s="1566" t="s">
        <v>827</v>
      </c>
      <c r="O84" s="1566" t="s">
        <v>828</v>
      </c>
      <c r="P84" s="1566" t="s">
        <v>829</v>
      </c>
      <c r="Q84" s="1566" t="s">
        <v>830</v>
      </c>
      <c r="R84" s="1566" t="s">
        <v>831</v>
      </c>
      <c r="S84" s="1566" t="s">
        <v>1723</v>
      </c>
      <c r="T84" s="2143"/>
    </row>
    <row r="85" spans="1:22" s="7" customFormat="1" ht="12.75">
      <c r="A85" s="2129" t="s">
        <v>549</v>
      </c>
      <c r="B85" s="331" t="s">
        <v>1636</v>
      </c>
      <c r="C85" s="335">
        <f>SUM(C86:C88)</f>
        <v>10174684</v>
      </c>
      <c r="D85" s="335">
        <f>SUM(D86:D88)</f>
        <v>4077723</v>
      </c>
      <c r="E85" s="335">
        <f>SUM(E86:E88)</f>
        <v>2224783</v>
      </c>
      <c r="F85" s="335">
        <f>SUM(F86:F88)</f>
        <v>2416643</v>
      </c>
      <c r="G85" s="335">
        <f>SUM(G86:G88)</f>
        <v>2507065</v>
      </c>
      <c r="H85" s="335">
        <f t="shared" ref="H85:S85" si="12">SUM(H86:H88)</f>
        <v>2233071</v>
      </c>
      <c r="I85" s="335">
        <f t="shared" si="12"/>
        <v>2159889</v>
      </c>
      <c r="J85" s="335">
        <f t="shared" si="12"/>
        <v>2236400</v>
      </c>
      <c r="K85" s="335">
        <f t="shared" si="12"/>
        <v>2209226</v>
      </c>
      <c r="L85" s="335">
        <f t="shared" si="12"/>
        <v>2446954</v>
      </c>
      <c r="M85" s="335">
        <f t="shared" si="12"/>
        <v>2346454</v>
      </c>
      <c r="N85" s="335">
        <f t="shared" si="12"/>
        <v>2211939</v>
      </c>
      <c r="O85" s="335">
        <f t="shared" si="12"/>
        <v>2229957</v>
      </c>
      <c r="P85" s="335">
        <f t="shared" si="12"/>
        <v>2232950</v>
      </c>
      <c r="Q85" s="335">
        <f t="shared" si="12"/>
        <v>1268360</v>
      </c>
      <c r="R85" s="335">
        <f t="shared" si="12"/>
        <v>1461489</v>
      </c>
      <c r="S85" s="335">
        <f t="shared" si="12"/>
        <v>1802995</v>
      </c>
      <c r="T85" s="335">
        <f>SUM(T86:T88)</f>
        <v>46240582</v>
      </c>
      <c r="U85" s="22"/>
      <c r="V85" s="666"/>
    </row>
    <row r="86" spans="1:22" s="7" customFormat="1" ht="12.75">
      <c r="A86" s="2136"/>
      <c r="B86" s="332" t="s">
        <v>1637</v>
      </c>
      <c r="C86" s="333">
        <v>10023179</v>
      </c>
      <c r="D86" s="333">
        <v>4052707</v>
      </c>
      <c r="E86" s="333">
        <v>2210586</v>
      </c>
      <c r="F86" s="333">
        <v>2398339</v>
      </c>
      <c r="G86" s="333">
        <v>2486725</v>
      </c>
      <c r="H86" s="333">
        <v>2211957</v>
      </c>
      <c r="I86" s="333">
        <v>2140488</v>
      </c>
      <c r="J86" s="333">
        <v>2211438</v>
      </c>
      <c r="K86" s="333">
        <v>2182481</v>
      </c>
      <c r="L86" s="333">
        <v>2417567</v>
      </c>
      <c r="M86" s="333">
        <v>2306247</v>
      </c>
      <c r="N86" s="333">
        <v>2158282</v>
      </c>
      <c r="O86" s="333">
        <v>2159929</v>
      </c>
      <c r="P86" s="333">
        <v>2147300</v>
      </c>
      <c r="Q86" s="333">
        <v>1185678</v>
      </c>
      <c r="R86" s="333">
        <v>1355648</v>
      </c>
      <c r="S86" s="333">
        <v>1562294</v>
      </c>
      <c r="T86" s="333">
        <f>SUM(C86:S86)</f>
        <v>45210845</v>
      </c>
      <c r="U86" s="22"/>
      <c r="V86" s="666"/>
    </row>
    <row r="87" spans="1:22" s="7" customFormat="1" ht="12.75">
      <c r="A87" s="2136"/>
      <c r="B87" s="332" t="s">
        <v>1638</v>
      </c>
      <c r="C87" s="333">
        <v>10129</v>
      </c>
      <c r="D87" s="333">
        <v>6613</v>
      </c>
      <c r="E87" s="333">
        <v>5464</v>
      </c>
      <c r="F87" s="333">
        <v>4502</v>
      </c>
      <c r="G87" s="333">
        <v>4477</v>
      </c>
      <c r="H87" s="333">
        <v>3761</v>
      </c>
      <c r="I87" s="333">
        <v>5050</v>
      </c>
      <c r="J87" s="333">
        <v>5502</v>
      </c>
      <c r="K87" s="333">
        <v>5374</v>
      </c>
      <c r="L87" s="333">
        <v>5941</v>
      </c>
      <c r="M87" s="333">
        <v>7264</v>
      </c>
      <c r="N87" s="333">
        <v>6987</v>
      </c>
      <c r="O87" s="333">
        <v>10850</v>
      </c>
      <c r="P87" s="333">
        <v>12553</v>
      </c>
      <c r="Q87" s="333">
        <v>14127</v>
      </c>
      <c r="R87" s="333">
        <v>16396</v>
      </c>
      <c r="S87" s="333">
        <v>72819</v>
      </c>
      <c r="T87" s="333">
        <f>SUM(C87:S87)</f>
        <v>197809</v>
      </c>
      <c r="U87" s="22"/>
      <c r="V87" s="666"/>
    </row>
    <row r="88" spans="1:22" s="7" customFormat="1" ht="12.75">
      <c r="A88" s="2136"/>
      <c r="B88" s="332" t="s">
        <v>1639</v>
      </c>
      <c r="C88" s="333">
        <v>141376</v>
      </c>
      <c r="D88" s="333">
        <v>18403</v>
      </c>
      <c r="E88" s="333">
        <v>8733</v>
      </c>
      <c r="F88" s="333">
        <v>13802</v>
      </c>
      <c r="G88" s="333">
        <v>15863</v>
      </c>
      <c r="H88" s="333">
        <v>17353</v>
      </c>
      <c r="I88" s="333">
        <v>14351</v>
      </c>
      <c r="J88" s="333">
        <v>19460</v>
      </c>
      <c r="K88" s="333">
        <v>21371</v>
      </c>
      <c r="L88" s="333">
        <v>23446</v>
      </c>
      <c r="M88" s="333">
        <v>32943</v>
      </c>
      <c r="N88" s="333">
        <v>46670</v>
      </c>
      <c r="O88" s="333">
        <v>59178</v>
      </c>
      <c r="P88" s="333">
        <v>73097</v>
      </c>
      <c r="Q88" s="333">
        <v>68555</v>
      </c>
      <c r="R88" s="333">
        <v>89445</v>
      </c>
      <c r="S88" s="333">
        <v>167882</v>
      </c>
      <c r="T88" s="333">
        <f>SUM(C88:S88)</f>
        <v>831928</v>
      </c>
      <c r="U88" s="22"/>
      <c r="V88" s="666"/>
    </row>
    <row r="89" spans="1:22" s="7" customFormat="1" ht="5.25" customHeight="1">
      <c r="A89" s="2136"/>
      <c r="B89" s="332"/>
      <c r="C89" s="334"/>
      <c r="D89" s="334"/>
      <c r="E89" s="16"/>
      <c r="F89" s="16"/>
      <c r="G89" s="16"/>
      <c r="H89" s="16"/>
      <c r="I89" s="16"/>
      <c r="J89" s="16"/>
      <c r="K89" s="16"/>
      <c r="L89" s="16"/>
      <c r="M89" s="16"/>
      <c r="N89" s="16"/>
      <c r="O89" s="16"/>
      <c r="P89" s="16"/>
      <c r="Q89" s="16"/>
      <c r="R89" s="16"/>
      <c r="S89" s="16"/>
      <c r="T89" s="16"/>
      <c r="U89" s="22"/>
      <c r="V89" s="666"/>
    </row>
    <row r="90" spans="1:22" s="7" customFormat="1" ht="12.75">
      <c r="A90" s="2136"/>
      <c r="B90" s="331" t="s">
        <v>1640</v>
      </c>
      <c r="C90" s="335">
        <f>SUM(C91:C93)</f>
        <v>2621181</v>
      </c>
      <c r="D90" s="335">
        <f>SUM(D91:D93)</f>
        <v>1178268</v>
      </c>
      <c r="E90" s="335">
        <f>SUM(E91:E93)</f>
        <v>1255362</v>
      </c>
      <c r="F90" s="335">
        <f>SUM(F91:F93)</f>
        <v>1694335</v>
      </c>
      <c r="G90" s="335">
        <f>SUM(G91:G93)</f>
        <v>1640497</v>
      </c>
      <c r="H90" s="335">
        <f t="shared" ref="H90:S90" si="13">SUM(H91:H93)</f>
        <v>1387186</v>
      </c>
      <c r="I90" s="335">
        <f t="shared" si="13"/>
        <v>1547696</v>
      </c>
      <c r="J90" s="335">
        <f t="shared" si="13"/>
        <v>1828715</v>
      </c>
      <c r="K90" s="335">
        <f t="shared" si="13"/>
        <v>2055925</v>
      </c>
      <c r="L90" s="335">
        <f t="shared" si="13"/>
        <v>2271124</v>
      </c>
      <c r="M90" s="335">
        <f t="shared" si="13"/>
        <v>2446486</v>
      </c>
      <c r="N90" s="335">
        <f t="shared" si="13"/>
        <v>2545232</v>
      </c>
      <c r="O90" s="335">
        <f t="shared" si="13"/>
        <v>2791995</v>
      </c>
      <c r="P90" s="335">
        <f t="shared" si="13"/>
        <v>2740284</v>
      </c>
      <c r="Q90" s="335">
        <f t="shared" si="13"/>
        <v>2665365</v>
      </c>
      <c r="R90" s="335">
        <f t="shared" si="13"/>
        <v>2215997</v>
      </c>
      <c r="S90" s="335">
        <f t="shared" si="13"/>
        <v>2660094</v>
      </c>
      <c r="T90" s="335">
        <f>SUM(T91:T93)</f>
        <v>35545742</v>
      </c>
      <c r="U90" s="22"/>
      <c r="V90" s="666"/>
    </row>
    <row r="91" spans="1:22" s="7" customFormat="1" ht="12.75">
      <c r="A91" s="2136"/>
      <c r="B91" s="332" t="s">
        <v>1641</v>
      </c>
      <c r="C91" s="333">
        <v>1090428</v>
      </c>
      <c r="D91" s="333">
        <v>521241</v>
      </c>
      <c r="E91" s="333">
        <v>513440</v>
      </c>
      <c r="F91" s="333">
        <v>644066</v>
      </c>
      <c r="G91" s="333">
        <v>594991</v>
      </c>
      <c r="H91" s="333">
        <v>480744</v>
      </c>
      <c r="I91" s="333">
        <v>542078</v>
      </c>
      <c r="J91" s="333">
        <v>644013</v>
      </c>
      <c r="K91" s="333">
        <v>774072</v>
      </c>
      <c r="L91" s="333">
        <v>999352</v>
      </c>
      <c r="M91" s="333">
        <v>1113506</v>
      </c>
      <c r="N91" s="333">
        <v>1178271</v>
      </c>
      <c r="O91" s="333">
        <v>1280938</v>
      </c>
      <c r="P91" s="333">
        <v>1352171</v>
      </c>
      <c r="Q91" s="333">
        <v>1094516</v>
      </c>
      <c r="R91" s="333">
        <v>923801</v>
      </c>
      <c r="S91" s="333">
        <v>1185915</v>
      </c>
      <c r="T91" s="333">
        <f>SUM(C91:S91)</f>
        <v>14933543</v>
      </c>
      <c r="U91" s="22"/>
      <c r="V91" s="666"/>
    </row>
    <row r="92" spans="1:22" s="7" customFormat="1" ht="12.75">
      <c r="A92" s="2136"/>
      <c r="B92" s="332" t="s">
        <v>1642</v>
      </c>
      <c r="C92" s="333">
        <v>1520041</v>
      </c>
      <c r="D92" s="333">
        <v>643289</v>
      </c>
      <c r="E92" s="333">
        <v>722623</v>
      </c>
      <c r="F92" s="333">
        <v>1008739</v>
      </c>
      <c r="G92" s="333">
        <v>999076</v>
      </c>
      <c r="H92" s="333">
        <v>867136</v>
      </c>
      <c r="I92" s="333">
        <v>960742</v>
      </c>
      <c r="J92" s="333">
        <v>1132397</v>
      </c>
      <c r="K92" s="333">
        <v>1223669</v>
      </c>
      <c r="L92" s="333">
        <v>1191732</v>
      </c>
      <c r="M92" s="333">
        <v>1230921</v>
      </c>
      <c r="N92" s="333">
        <v>1243306</v>
      </c>
      <c r="O92" s="333">
        <v>1361974</v>
      </c>
      <c r="P92" s="333">
        <v>1217569</v>
      </c>
      <c r="Q92" s="333">
        <v>1420805</v>
      </c>
      <c r="R92" s="333">
        <v>1182290</v>
      </c>
      <c r="S92" s="333">
        <v>1365060</v>
      </c>
      <c r="T92" s="333">
        <f>SUM(C92:S92)</f>
        <v>19291369</v>
      </c>
      <c r="U92" s="22"/>
      <c r="V92" s="666"/>
    </row>
    <row r="93" spans="1:22" s="7" customFormat="1" ht="12.75">
      <c r="A93" s="2136"/>
      <c r="B93" s="332" t="s">
        <v>1643</v>
      </c>
      <c r="C93" s="333">
        <v>10712</v>
      </c>
      <c r="D93" s="333">
        <v>13738</v>
      </c>
      <c r="E93" s="333">
        <v>19299</v>
      </c>
      <c r="F93" s="333">
        <v>41530</v>
      </c>
      <c r="G93" s="333">
        <v>46430</v>
      </c>
      <c r="H93" s="333">
        <v>39306</v>
      </c>
      <c r="I93" s="333">
        <v>44876</v>
      </c>
      <c r="J93" s="333">
        <v>52305</v>
      </c>
      <c r="K93" s="333">
        <v>58184</v>
      </c>
      <c r="L93" s="333">
        <v>80040</v>
      </c>
      <c r="M93" s="333">
        <v>102059</v>
      </c>
      <c r="N93" s="333">
        <v>123655</v>
      </c>
      <c r="O93" s="333">
        <v>149083</v>
      </c>
      <c r="P93" s="333">
        <v>170544</v>
      </c>
      <c r="Q93" s="333">
        <v>150044</v>
      </c>
      <c r="R93" s="333">
        <v>109906</v>
      </c>
      <c r="S93" s="333">
        <v>109119</v>
      </c>
      <c r="T93" s="333">
        <f>SUM(C93:S93)</f>
        <v>1320830</v>
      </c>
      <c r="U93" s="22"/>
      <c r="V93" s="666"/>
    </row>
    <row r="94" spans="1:22" s="7" customFormat="1" ht="5.25" customHeight="1">
      <c r="A94" s="2136"/>
      <c r="B94" s="332"/>
      <c r="C94" s="16"/>
      <c r="D94" s="16"/>
      <c r="E94" s="16"/>
      <c r="F94" s="16"/>
      <c r="G94" s="16"/>
      <c r="H94" s="16"/>
      <c r="I94" s="16"/>
      <c r="J94" s="16"/>
      <c r="K94" s="16"/>
      <c r="L94" s="16"/>
      <c r="M94" s="16"/>
      <c r="N94" s="16"/>
      <c r="O94" s="16"/>
      <c r="P94" s="16"/>
      <c r="Q94" s="16"/>
      <c r="R94" s="16"/>
      <c r="S94" s="16"/>
      <c r="T94" s="16"/>
      <c r="U94" s="22"/>
      <c r="V94" s="666"/>
    </row>
    <row r="95" spans="1:22" s="7" customFormat="1" ht="12.75">
      <c r="A95" s="2136"/>
      <c r="B95" s="331" t="s">
        <v>1644</v>
      </c>
      <c r="C95" s="335">
        <f>SUM(C96:C113)</f>
        <v>813270</v>
      </c>
      <c r="D95" s="335">
        <f>SUM(D96:D113)</f>
        <v>833195</v>
      </c>
      <c r="E95" s="335">
        <f>SUM(E96:E113)</f>
        <v>760230</v>
      </c>
      <c r="F95" s="335">
        <f>SUM(F96:F113)</f>
        <v>950982</v>
      </c>
      <c r="G95" s="335">
        <f>SUM(G96:G113)</f>
        <v>886732</v>
      </c>
      <c r="H95" s="335">
        <f t="shared" ref="H95:S95" si="14">SUM(H96:H113)</f>
        <v>781993</v>
      </c>
      <c r="I95" s="335">
        <f t="shared" si="14"/>
        <v>883947</v>
      </c>
      <c r="J95" s="335">
        <f t="shared" si="14"/>
        <v>992030</v>
      </c>
      <c r="K95" s="335">
        <f t="shared" si="14"/>
        <v>1110059</v>
      </c>
      <c r="L95" s="335">
        <f t="shared" si="14"/>
        <v>1364429</v>
      </c>
      <c r="M95" s="335">
        <f t="shared" si="14"/>
        <v>1343353</v>
      </c>
      <c r="N95" s="335">
        <f t="shared" si="14"/>
        <v>1385571</v>
      </c>
      <c r="O95" s="335">
        <f t="shared" si="14"/>
        <v>1522351</v>
      </c>
      <c r="P95" s="335">
        <f t="shared" si="14"/>
        <v>1513076</v>
      </c>
      <c r="Q95" s="335">
        <f t="shared" si="14"/>
        <v>1338566</v>
      </c>
      <c r="R95" s="335">
        <f t="shared" si="14"/>
        <v>1115774</v>
      </c>
      <c r="S95" s="335">
        <f t="shared" si="14"/>
        <v>1264940</v>
      </c>
      <c r="T95" s="335">
        <f>SUM(T96:T113)</f>
        <v>18860498</v>
      </c>
      <c r="U95" s="22"/>
      <c r="V95" s="666"/>
    </row>
    <row r="96" spans="1:22" s="7" customFormat="1" ht="12.75">
      <c r="A96" s="2136"/>
      <c r="B96" s="332" t="s">
        <v>1645</v>
      </c>
      <c r="C96" s="333">
        <v>26755</v>
      </c>
      <c r="D96" s="333">
        <v>11223</v>
      </c>
      <c r="E96" s="333">
        <v>9495</v>
      </c>
      <c r="F96" s="333">
        <v>11255</v>
      </c>
      <c r="G96" s="333">
        <v>10056</v>
      </c>
      <c r="H96" s="333">
        <v>8537</v>
      </c>
      <c r="I96" s="333">
        <v>11056</v>
      </c>
      <c r="J96" s="333">
        <v>14700</v>
      </c>
      <c r="K96" s="333">
        <v>23123</v>
      </c>
      <c r="L96" s="333">
        <v>29170</v>
      </c>
      <c r="M96" s="333">
        <v>34781</v>
      </c>
      <c r="N96" s="333">
        <v>59547</v>
      </c>
      <c r="O96" s="333">
        <v>77481</v>
      </c>
      <c r="P96" s="333">
        <v>83904</v>
      </c>
      <c r="Q96" s="333">
        <v>89800</v>
      </c>
      <c r="R96" s="333">
        <v>68666</v>
      </c>
      <c r="S96" s="333">
        <v>66381</v>
      </c>
      <c r="T96" s="333">
        <f>SUM(C96:S96)</f>
        <v>635930</v>
      </c>
      <c r="U96" s="22"/>
      <c r="V96" s="666"/>
    </row>
    <row r="97" spans="1:22" s="7" customFormat="1" ht="12.75">
      <c r="A97" s="2136"/>
      <c r="B97" s="332" t="s">
        <v>1646</v>
      </c>
      <c r="C97" s="333">
        <v>407038</v>
      </c>
      <c r="D97" s="333">
        <v>57535</v>
      </c>
      <c r="E97" s="333">
        <v>78239</v>
      </c>
      <c r="F97" s="333">
        <v>177283</v>
      </c>
      <c r="G97" s="333">
        <v>189185</v>
      </c>
      <c r="H97" s="333">
        <v>178253</v>
      </c>
      <c r="I97" s="333">
        <v>203480</v>
      </c>
      <c r="J97" s="333">
        <v>238034</v>
      </c>
      <c r="K97" s="333">
        <v>247648</v>
      </c>
      <c r="L97" s="333">
        <v>267201</v>
      </c>
      <c r="M97" s="333">
        <v>258925</v>
      </c>
      <c r="N97" s="333">
        <v>221241</v>
      </c>
      <c r="O97" s="333">
        <v>230729</v>
      </c>
      <c r="P97" s="333">
        <v>204925</v>
      </c>
      <c r="Q97" s="333">
        <v>165783</v>
      </c>
      <c r="R97" s="333">
        <v>157267</v>
      </c>
      <c r="S97" s="333">
        <v>198775</v>
      </c>
      <c r="T97" s="333">
        <f t="shared" ref="T97:T113" si="15">SUM(C97:S97)</f>
        <v>3481541</v>
      </c>
      <c r="U97" s="22"/>
      <c r="V97" s="666"/>
    </row>
    <row r="98" spans="1:22" s="7" customFormat="1" ht="12.75">
      <c r="A98" s="2136"/>
      <c r="B98" s="332" t="s">
        <v>1647</v>
      </c>
      <c r="C98" s="333">
        <v>1373</v>
      </c>
      <c r="D98" s="333">
        <v>43</v>
      </c>
      <c r="E98" s="333">
        <v>158</v>
      </c>
      <c r="F98" s="333">
        <v>985</v>
      </c>
      <c r="G98" s="333">
        <v>2933</v>
      </c>
      <c r="H98" s="333">
        <v>1201</v>
      </c>
      <c r="I98" s="333">
        <v>2182</v>
      </c>
      <c r="J98" s="333">
        <v>3300</v>
      </c>
      <c r="K98" s="333">
        <v>4687</v>
      </c>
      <c r="L98" s="333">
        <v>7149</v>
      </c>
      <c r="M98" s="333">
        <v>7942</v>
      </c>
      <c r="N98" s="333">
        <v>11909</v>
      </c>
      <c r="O98" s="333">
        <v>25055</v>
      </c>
      <c r="P98" s="333">
        <v>32488</v>
      </c>
      <c r="Q98" s="333">
        <v>29177</v>
      </c>
      <c r="R98" s="333">
        <v>33817</v>
      </c>
      <c r="S98" s="333">
        <v>41929</v>
      </c>
      <c r="T98" s="333">
        <f t="shared" si="15"/>
        <v>206328</v>
      </c>
      <c r="U98" s="22"/>
      <c r="V98" s="666"/>
    </row>
    <row r="99" spans="1:22" s="7" customFormat="1" ht="12.75">
      <c r="A99" s="2136"/>
      <c r="B99" s="332" t="s">
        <v>1648</v>
      </c>
      <c r="C99" s="333">
        <v>1623</v>
      </c>
      <c r="D99" s="333">
        <v>34853</v>
      </c>
      <c r="E99" s="333">
        <v>48871</v>
      </c>
      <c r="F99" s="333">
        <v>55173</v>
      </c>
      <c r="G99" s="333">
        <v>57011</v>
      </c>
      <c r="H99" s="333">
        <v>67975</v>
      </c>
      <c r="I99" s="333">
        <v>80815</v>
      </c>
      <c r="J99" s="333">
        <v>81122</v>
      </c>
      <c r="K99" s="333">
        <v>71864</v>
      </c>
      <c r="L99" s="333">
        <v>77213</v>
      </c>
      <c r="M99" s="333">
        <v>60553</v>
      </c>
      <c r="N99" s="333">
        <v>52471</v>
      </c>
      <c r="O99" s="333">
        <v>39754</v>
      </c>
      <c r="P99" s="333">
        <v>21431</v>
      </c>
      <c r="Q99" s="333">
        <v>8689</v>
      </c>
      <c r="R99" s="333">
        <v>5548</v>
      </c>
      <c r="S99" s="333">
        <v>6003</v>
      </c>
      <c r="T99" s="333">
        <f t="shared" si="15"/>
        <v>770969</v>
      </c>
      <c r="U99" s="22"/>
      <c r="V99" s="666"/>
    </row>
    <row r="100" spans="1:22" s="7" customFormat="1" ht="12.75">
      <c r="A100" s="2136"/>
      <c r="B100" s="332" t="s">
        <v>1649</v>
      </c>
      <c r="C100" s="333">
        <v>28018</v>
      </c>
      <c r="D100" s="333">
        <v>253596</v>
      </c>
      <c r="E100" s="333">
        <v>234097</v>
      </c>
      <c r="F100" s="333">
        <v>170517</v>
      </c>
      <c r="G100" s="333">
        <v>98944</v>
      </c>
      <c r="H100" s="333">
        <v>72369</v>
      </c>
      <c r="I100" s="333">
        <v>75223</v>
      </c>
      <c r="J100" s="333">
        <v>69865</v>
      </c>
      <c r="K100" s="333">
        <v>53099</v>
      </c>
      <c r="L100" s="333">
        <v>51904</v>
      </c>
      <c r="M100" s="333">
        <v>32261</v>
      </c>
      <c r="N100" s="333">
        <v>24192</v>
      </c>
      <c r="O100" s="333">
        <v>19082</v>
      </c>
      <c r="P100" s="333">
        <v>14054</v>
      </c>
      <c r="Q100" s="333">
        <v>8288</v>
      </c>
      <c r="R100" s="333">
        <v>6073</v>
      </c>
      <c r="S100" s="333">
        <v>6516</v>
      </c>
      <c r="T100" s="333">
        <f t="shared" si="15"/>
        <v>1218098</v>
      </c>
      <c r="U100" s="22"/>
      <c r="V100" s="666"/>
    </row>
    <row r="101" spans="1:22" s="7" customFormat="1" ht="12.75">
      <c r="A101" s="2136"/>
      <c r="B101" s="332" t="s">
        <v>935</v>
      </c>
      <c r="C101" s="333">
        <v>12</v>
      </c>
      <c r="D101" s="333">
        <v>27</v>
      </c>
      <c r="E101" s="333">
        <v>89</v>
      </c>
      <c r="F101" s="333">
        <v>15</v>
      </c>
      <c r="G101" s="333">
        <v>4</v>
      </c>
      <c r="H101" s="333">
        <v>4</v>
      </c>
      <c r="I101" s="333">
        <v>0</v>
      </c>
      <c r="J101" s="333">
        <v>0</v>
      </c>
      <c r="K101" s="333">
        <v>0</v>
      </c>
      <c r="L101" s="333">
        <v>0</v>
      </c>
      <c r="M101" s="333">
        <v>0</v>
      </c>
      <c r="N101" s="333">
        <v>6</v>
      </c>
      <c r="O101" s="333">
        <v>11</v>
      </c>
      <c r="P101" s="333">
        <v>0</v>
      </c>
      <c r="Q101" s="333">
        <v>9</v>
      </c>
      <c r="R101" s="333">
        <v>3</v>
      </c>
      <c r="S101" s="333">
        <v>59</v>
      </c>
      <c r="T101" s="333">
        <f t="shared" si="15"/>
        <v>239</v>
      </c>
      <c r="U101" s="22"/>
      <c r="V101" s="666"/>
    </row>
    <row r="102" spans="1:22" s="7" customFormat="1" ht="12.75">
      <c r="A102" s="2136"/>
      <c r="B102" s="332" t="s">
        <v>1650</v>
      </c>
      <c r="C102" s="333">
        <v>67234</v>
      </c>
      <c r="D102" s="333">
        <v>87309</v>
      </c>
      <c r="E102" s="333">
        <v>64888</v>
      </c>
      <c r="F102" s="333">
        <v>52754</v>
      </c>
      <c r="G102" s="333">
        <v>36922</v>
      </c>
      <c r="H102" s="333">
        <v>26773</v>
      </c>
      <c r="I102" s="333">
        <v>30945</v>
      </c>
      <c r="J102" s="333">
        <v>35732</v>
      </c>
      <c r="K102" s="333">
        <v>41838</v>
      </c>
      <c r="L102" s="333">
        <v>45946</v>
      </c>
      <c r="M102" s="333">
        <v>48978</v>
      </c>
      <c r="N102" s="333">
        <v>50287</v>
      </c>
      <c r="O102" s="333">
        <v>47083</v>
      </c>
      <c r="P102" s="333">
        <v>46659</v>
      </c>
      <c r="Q102" s="333">
        <v>32236</v>
      </c>
      <c r="R102" s="333">
        <v>26207</v>
      </c>
      <c r="S102" s="333">
        <v>25296</v>
      </c>
      <c r="T102" s="333">
        <f t="shared" si="15"/>
        <v>767087</v>
      </c>
      <c r="U102" s="22"/>
      <c r="V102" s="666"/>
    </row>
    <row r="103" spans="1:22" s="7" customFormat="1" ht="12.75">
      <c r="A103" s="2136"/>
      <c r="B103" s="332" t="s">
        <v>936</v>
      </c>
      <c r="C103" s="333">
        <v>62817</v>
      </c>
      <c r="D103" s="333">
        <v>122884</v>
      </c>
      <c r="E103" s="333">
        <v>118797</v>
      </c>
      <c r="F103" s="333">
        <v>166315</v>
      </c>
      <c r="G103" s="333">
        <v>213156</v>
      </c>
      <c r="H103" s="333">
        <v>155433</v>
      </c>
      <c r="I103" s="333">
        <v>149487</v>
      </c>
      <c r="J103" s="333">
        <v>152598</v>
      </c>
      <c r="K103" s="333">
        <v>164083</v>
      </c>
      <c r="L103" s="333">
        <v>237733</v>
      </c>
      <c r="M103" s="333">
        <v>263270</v>
      </c>
      <c r="N103" s="333">
        <v>247246</v>
      </c>
      <c r="O103" s="333">
        <v>262038</v>
      </c>
      <c r="P103" s="333">
        <v>277626</v>
      </c>
      <c r="Q103" s="333">
        <v>225401</v>
      </c>
      <c r="R103" s="333">
        <v>176745</v>
      </c>
      <c r="S103" s="333">
        <v>181522</v>
      </c>
      <c r="T103" s="333">
        <f t="shared" si="15"/>
        <v>3177151</v>
      </c>
      <c r="U103" s="22"/>
      <c r="V103" s="666"/>
    </row>
    <row r="104" spans="1:22" s="7" customFormat="1" ht="12.75">
      <c r="A104" s="2136"/>
      <c r="B104" s="332" t="s">
        <v>1651</v>
      </c>
      <c r="C104" s="333">
        <v>38340</v>
      </c>
      <c r="D104" s="333">
        <v>55195</v>
      </c>
      <c r="E104" s="333">
        <v>21095</v>
      </c>
      <c r="F104" s="333">
        <v>30319</v>
      </c>
      <c r="G104" s="333">
        <v>27437</v>
      </c>
      <c r="H104" s="333">
        <v>17173</v>
      </c>
      <c r="I104" s="333">
        <v>18856</v>
      </c>
      <c r="J104" s="333">
        <v>22083</v>
      </c>
      <c r="K104" s="333">
        <v>27844</v>
      </c>
      <c r="L104" s="333">
        <v>35281</v>
      </c>
      <c r="M104" s="333">
        <v>36643</v>
      </c>
      <c r="N104" s="333">
        <v>38340</v>
      </c>
      <c r="O104" s="333">
        <v>42892</v>
      </c>
      <c r="P104" s="333">
        <v>40473</v>
      </c>
      <c r="Q104" s="333">
        <v>34807</v>
      </c>
      <c r="R104" s="333">
        <v>28654</v>
      </c>
      <c r="S104" s="333">
        <v>34114</v>
      </c>
      <c r="T104" s="333">
        <f t="shared" si="15"/>
        <v>549546</v>
      </c>
      <c r="U104" s="22"/>
      <c r="V104" s="666"/>
    </row>
    <row r="105" spans="1:22" s="7" customFormat="1" ht="12.75">
      <c r="A105" s="2136"/>
      <c r="B105" s="332" t="s">
        <v>1652</v>
      </c>
      <c r="C105" s="333">
        <v>23695</v>
      </c>
      <c r="D105" s="333">
        <v>69742</v>
      </c>
      <c r="E105" s="333">
        <v>9719</v>
      </c>
      <c r="F105" s="333">
        <v>4763</v>
      </c>
      <c r="G105" s="333">
        <v>1757</v>
      </c>
      <c r="H105" s="333">
        <v>1680</v>
      </c>
      <c r="I105" s="333">
        <v>574</v>
      </c>
      <c r="J105" s="333">
        <v>441</v>
      </c>
      <c r="K105" s="333">
        <v>787</v>
      </c>
      <c r="L105" s="333">
        <v>724</v>
      </c>
      <c r="M105" s="333">
        <v>1100</v>
      </c>
      <c r="N105" s="333">
        <v>1254</v>
      </c>
      <c r="O105" s="333">
        <v>1412</v>
      </c>
      <c r="P105" s="333">
        <v>2404</v>
      </c>
      <c r="Q105" s="333">
        <v>1381</v>
      </c>
      <c r="R105" s="333">
        <v>1408</v>
      </c>
      <c r="S105" s="333">
        <v>1044</v>
      </c>
      <c r="T105" s="333">
        <f t="shared" si="15"/>
        <v>123885</v>
      </c>
      <c r="U105" s="22"/>
      <c r="V105" s="666"/>
    </row>
    <row r="106" spans="1:22" s="7" customFormat="1" ht="12.75">
      <c r="A106" s="2136"/>
      <c r="B106" s="332" t="s">
        <v>1653</v>
      </c>
      <c r="C106" s="333">
        <v>0</v>
      </c>
      <c r="D106" s="333">
        <v>0</v>
      </c>
      <c r="E106" s="333">
        <v>14</v>
      </c>
      <c r="F106" s="333">
        <v>14</v>
      </c>
      <c r="G106" s="333">
        <v>0</v>
      </c>
      <c r="H106" s="333">
        <v>99</v>
      </c>
      <c r="I106" s="333">
        <v>28</v>
      </c>
      <c r="J106" s="333">
        <v>28</v>
      </c>
      <c r="K106" s="333">
        <v>28</v>
      </c>
      <c r="L106" s="333">
        <v>84</v>
      </c>
      <c r="M106" s="333">
        <v>85</v>
      </c>
      <c r="N106" s="333">
        <v>70</v>
      </c>
      <c r="O106" s="333">
        <v>127</v>
      </c>
      <c r="P106" s="333">
        <v>85</v>
      </c>
      <c r="Q106" s="333">
        <v>127</v>
      </c>
      <c r="R106" s="333">
        <v>42</v>
      </c>
      <c r="S106" s="333">
        <v>42</v>
      </c>
      <c r="T106" s="333">
        <f t="shared" si="15"/>
        <v>873</v>
      </c>
      <c r="U106" s="22"/>
      <c r="V106" s="666"/>
    </row>
    <row r="107" spans="1:22" s="7" customFormat="1" ht="12.75">
      <c r="A107" s="2136"/>
      <c r="B107" s="332" t="s">
        <v>1095</v>
      </c>
      <c r="C107" s="333">
        <v>3812</v>
      </c>
      <c r="D107" s="333">
        <v>8350</v>
      </c>
      <c r="E107" s="333">
        <v>11973</v>
      </c>
      <c r="F107" s="333">
        <v>33158</v>
      </c>
      <c r="G107" s="333">
        <v>29780</v>
      </c>
      <c r="H107" s="333">
        <v>16392</v>
      </c>
      <c r="I107" s="333">
        <v>14469</v>
      </c>
      <c r="J107" s="333">
        <v>15820</v>
      </c>
      <c r="K107" s="333">
        <v>12422</v>
      </c>
      <c r="L107" s="333">
        <v>12139</v>
      </c>
      <c r="M107" s="333">
        <v>14304</v>
      </c>
      <c r="N107" s="333">
        <v>15372</v>
      </c>
      <c r="O107" s="333">
        <v>17784</v>
      </c>
      <c r="P107" s="333">
        <v>25449</v>
      </c>
      <c r="Q107" s="333">
        <v>21086</v>
      </c>
      <c r="R107" s="333">
        <v>17483</v>
      </c>
      <c r="S107" s="333">
        <v>28904</v>
      </c>
      <c r="T107" s="333">
        <f t="shared" si="15"/>
        <v>298697</v>
      </c>
      <c r="U107" s="22"/>
      <c r="V107" s="666"/>
    </row>
    <row r="108" spans="1:22" s="7" customFormat="1" ht="12.75">
      <c r="A108" s="2136"/>
      <c r="B108" s="332" t="s">
        <v>1654</v>
      </c>
      <c r="C108" s="333">
        <v>143181</v>
      </c>
      <c r="D108" s="333">
        <v>128836</v>
      </c>
      <c r="E108" s="333">
        <v>154472</v>
      </c>
      <c r="F108" s="333">
        <v>183825</v>
      </c>
      <c r="G108" s="333">
        <v>122668</v>
      </c>
      <c r="H108" s="333">
        <v>87740</v>
      </c>
      <c r="I108" s="333">
        <v>103727</v>
      </c>
      <c r="J108" s="333">
        <v>130907</v>
      </c>
      <c r="K108" s="333">
        <v>171422</v>
      </c>
      <c r="L108" s="333">
        <v>230948</v>
      </c>
      <c r="M108" s="333">
        <v>270324</v>
      </c>
      <c r="N108" s="333">
        <v>330319</v>
      </c>
      <c r="O108" s="333">
        <v>374880</v>
      </c>
      <c r="P108" s="333">
        <v>411686</v>
      </c>
      <c r="Q108" s="333">
        <v>358541</v>
      </c>
      <c r="R108" s="333">
        <v>318618</v>
      </c>
      <c r="S108" s="333">
        <v>402006</v>
      </c>
      <c r="T108" s="333">
        <f t="shared" si="15"/>
        <v>3924100</v>
      </c>
      <c r="U108" s="22"/>
      <c r="V108" s="666"/>
    </row>
    <row r="109" spans="1:22" s="7" customFormat="1" ht="12.75">
      <c r="A109" s="2136"/>
      <c r="B109" s="332" t="s">
        <v>938</v>
      </c>
      <c r="C109" s="333">
        <v>3010</v>
      </c>
      <c r="D109" s="333">
        <v>2424</v>
      </c>
      <c r="E109" s="333">
        <v>7558</v>
      </c>
      <c r="F109" s="333">
        <v>49545</v>
      </c>
      <c r="G109" s="333">
        <v>83747</v>
      </c>
      <c r="H109" s="333">
        <v>103188</v>
      </c>
      <c r="I109" s="333">
        <v>120410</v>
      </c>
      <c r="J109" s="333">
        <v>144901</v>
      </c>
      <c r="K109" s="333">
        <v>166002</v>
      </c>
      <c r="L109" s="333">
        <v>197007</v>
      </c>
      <c r="M109" s="333">
        <v>186429</v>
      </c>
      <c r="N109" s="333">
        <v>181819</v>
      </c>
      <c r="O109" s="333">
        <v>188698</v>
      </c>
      <c r="P109" s="333">
        <v>199341</v>
      </c>
      <c r="Q109" s="333">
        <v>162399</v>
      </c>
      <c r="R109" s="333">
        <v>131581</v>
      </c>
      <c r="S109" s="333">
        <v>123820</v>
      </c>
      <c r="T109" s="333">
        <f t="shared" si="15"/>
        <v>2051879</v>
      </c>
      <c r="U109" s="22"/>
      <c r="V109" s="666"/>
    </row>
    <row r="110" spans="1:22" s="1257" customFormat="1">
      <c r="A110" s="2136"/>
      <c r="B110" s="1449" t="s">
        <v>1655</v>
      </c>
      <c r="C110" s="1440">
        <v>6338</v>
      </c>
      <c r="D110" s="1440">
        <v>1139</v>
      </c>
      <c r="E110" s="1440">
        <v>597</v>
      </c>
      <c r="F110" s="1440">
        <v>14158</v>
      </c>
      <c r="G110" s="1440">
        <v>11684</v>
      </c>
      <c r="H110" s="1440">
        <v>42910</v>
      </c>
      <c r="I110" s="1440">
        <v>69589</v>
      </c>
      <c r="J110" s="1440">
        <v>78504</v>
      </c>
      <c r="K110" s="1440">
        <v>120772</v>
      </c>
      <c r="L110" s="1440">
        <v>165663</v>
      </c>
      <c r="M110" s="1440">
        <v>121799</v>
      </c>
      <c r="N110" s="1440">
        <v>145114</v>
      </c>
      <c r="O110" s="1440">
        <v>188816</v>
      </c>
      <c r="P110" s="1440">
        <v>146867</v>
      </c>
      <c r="Q110" s="1440">
        <v>196348</v>
      </c>
      <c r="R110" s="1440">
        <v>140554</v>
      </c>
      <c r="S110" s="1440">
        <v>145373</v>
      </c>
      <c r="T110" s="1440">
        <f t="shared" si="15"/>
        <v>1596225</v>
      </c>
      <c r="U110" s="1576"/>
      <c r="V110" s="1577"/>
    </row>
    <row r="111" spans="1:22" s="7" customFormat="1" ht="12.75">
      <c r="A111" s="2130"/>
      <c r="B111" s="332" t="s">
        <v>1656</v>
      </c>
      <c r="C111" s="333">
        <v>0</v>
      </c>
      <c r="D111" s="333">
        <v>0</v>
      </c>
      <c r="E111" s="333">
        <v>0</v>
      </c>
      <c r="F111" s="333">
        <v>0</v>
      </c>
      <c r="G111" s="333">
        <v>0</v>
      </c>
      <c r="H111" s="333">
        <v>0</v>
      </c>
      <c r="I111" s="333">
        <v>0</v>
      </c>
      <c r="J111" s="333">
        <v>0</v>
      </c>
      <c r="K111" s="333">
        <v>0</v>
      </c>
      <c r="L111" s="333">
        <v>0</v>
      </c>
      <c r="M111" s="333">
        <v>0</v>
      </c>
      <c r="N111" s="333">
        <v>0</v>
      </c>
      <c r="O111" s="333">
        <v>0</v>
      </c>
      <c r="P111" s="333">
        <v>0</v>
      </c>
      <c r="Q111" s="333">
        <v>0</v>
      </c>
      <c r="R111" s="333">
        <v>0</v>
      </c>
      <c r="S111" s="333">
        <v>0</v>
      </c>
      <c r="T111" s="333">
        <f t="shared" si="15"/>
        <v>0</v>
      </c>
      <c r="U111" s="22"/>
      <c r="V111" s="666"/>
    </row>
    <row r="112" spans="1:22" s="7" customFormat="1" ht="12.75">
      <c r="A112" s="2136"/>
      <c r="B112" s="332" t="s">
        <v>1657</v>
      </c>
      <c r="C112" s="333">
        <v>0</v>
      </c>
      <c r="D112" s="333">
        <v>0</v>
      </c>
      <c r="E112" s="333">
        <v>0</v>
      </c>
      <c r="F112" s="333">
        <v>0</v>
      </c>
      <c r="G112" s="333">
        <v>0</v>
      </c>
      <c r="H112" s="333">
        <v>0</v>
      </c>
      <c r="I112" s="333">
        <v>0</v>
      </c>
      <c r="J112" s="333">
        <v>0</v>
      </c>
      <c r="K112" s="333">
        <v>0</v>
      </c>
      <c r="L112" s="333">
        <v>0</v>
      </c>
      <c r="M112" s="333">
        <v>0</v>
      </c>
      <c r="N112" s="333">
        <v>0</v>
      </c>
      <c r="O112" s="333">
        <v>0</v>
      </c>
      <c r="P112" s="333">
        <v>0</v>
      </c>
      <c r="Q112" s="333">
        <v>0</v>
      </c>
      <c r="R112" s="333">
        <v>0</v>
      </c>
      <c r="S112" s="333">
        <v>0</v>
      </c>
      <c r="T112" s="333">
        <f t="shared" si="15"/>
        <v>0</v>
      </c>
      <c r="U112" s="22"/>
      <c r="V112" s="666"/>
    </row>
    <row r="113" spans="1:22" s="7" customFormat="1" ht="12.75">
      <c r="A113" s="2136"/>
      <c r="B113" s="332" t="s">
        <v>1658</v>
      </c>
      <c r="C113" s="333">
        <v>24</v>
      </c>
      <c r="D113" s="333">
        <v>39</v>
      </c>
      <c r="E113" s="333">
        <v>168</v>
      </c>
      <c r="F113" s="333">
        <v>903</v>
      </c>
      <c r="G113" s="333">
        <v>1448</v>
      </c>
      <c r="H113" s="333">
        <v>2266</v>
      </c>
      <c r="I113" s="333">
        <v>3106</v>
      </c>
      <c r="J113" s="333">
        <v>3995</v>
      </c>
      <c r="K113" s="333">
        <v>4440</v>
      </c>
      <c r="L113" s="333">
        <v>6267</v>
      </c>
      <c r="M113" s="333">
        <v>5959</v>
      </c>
      <c r="N113" s="333">
        <v>6384</v>
      </c>
      <c r="O113" s="333">
        <v>6509</v>
      </c>
      <c r="P113" s="333">
        <v>5684</v>
      </c>
      <c r="Q113" s="333">
        <v>4494</v>
      </c>
      <c r="R113" s="333">
        <v>3108</v>
      </c>
      <c r="S113" s="333">
        <v>3156</v>
      </c>
      <c r="T113" s="333">
        <f t="shared" si="15"/>
        <v>57950</v>
      </c>
      <c r="U113" s="22"/>
      <c r="V113" s="666"/>
    </row>
    <row r="114" spans="1:22" s="7" customFormat="1" ht="4.5" customHeight="1">
      <c r="A114" s="2136"/>
      <c r="B114" s="332"/>
      <c r="C114" s="16"/>
      <c r="D114" s="16"/>
      <c r="E114" s="16"/>
      <c r="F114" s="16"/>
      <c r="G114" s="16"/>
      <c r="H114" s="16"/>
      <c r="I114" s="16"/>
      <c r="J114" s="16"/>
      <c r="K114" s="16"/>
      <c r="L114" s="16"/>
      <c r="M114" s="16"/>
      <c r="N114" s="16"/>
      <c r="O114" s="16"/>
      <c r="P114" s="16"/>
      <c r="Q114" s="16"/>
      <c r="R114" s="16"/>
      <c r="S114" s="16"/>
      <c r="T114" s="16"/>
      <c r="U114" s="22"/>
      <c r="V114" s="666"/>
    </row>
    <row r="115" spans="1:22" s="735" customFormat="1" ht="12.75">
      <c r="A115" s="2136"/>
      <c r="B115" s="331" t="s">
        <v>1659</v>
      </c>
      <c r="C115" s="335">
        <f t="shared" ref="C115:T115" si="16">SUM(C116:C130)</f>
        <v>217716</v>
      </c>
      <c r="D115" s="335">
        <f t="shared" si="16"/>
        <v>195627</v>
      </c>
      <c r="E115" s="335">
        <f t="shared" si="16"/>
        <v>197771</v>
      </c>
      <c r="F115" s="335">
        <f t="shared" si="16"/>
        <v>427318</v>
      </c>
      <c r="G115" s="335">
        <f t="shared" si="16"/>
        <v>619339</v>
      </c>
      <c r="H115" s="335">
        <f t="shared" si="16"/>
        <v>476053</v>
      </c>
      <c r="I115" s="335">
        <f t="shared" si="16"/>
        <v>492850</v>
      </c>
      <c r="J115" s="335">
        <f t="shared" si="16"/>
        <v>540438</v>
      </c>
      <c r="K115" s="335">
        <f t="shared" si="16"/>
        <v>553531</v>
      </c>
      <c r="L115" s="335">
        <f t="shared" si="16"/>
        <v>636946</v>
      </c>
      <c r="M115" s="335">
        <f t="shared" si="16"/>
        <v>636832</v>
      </c>
      <c r="N115" s="335">
        <f t="shared" si="16"/>
        <v>625910</v>
      </c>
      <c r="O115" s="335">
        <f t="shared" si="16"/>
        <v>684519</v>
      </c>
      <c r="P115" s="335">
        <f t="shared" si="16"/>
        <v>698091</v>
      </c>
      <c r="Q115" s="335">
        <f t="shared" si="16"/>
        <v>524619</v>
      </c>
      <c r="R115" s="335">
        <f t="shared" si="16"/>
        <v>403186</v>
      </c>
      <c r="S115" s="335">
        <f t="shared" si="16"/>
        <v>409209</v>
      </c>
      <c r="T115" s="335">
        <f t="shared" si="16"/>
        <v>8339955</v>
      </c>
      <c r="U115" s="22"/>
      <c r="V115" s="1571"/>
    </row>
    <row r="116" spans="1:22" s="735" customFormat="1" ht="12.75">
      <c r="A116" s="2136"/>
      <c r="B116" s="332" t="s">
        <v>1660</v>
      </c>
      <c r="C116" s="333">
        <v>2325</v>
      </c>
      <c r="D116" s="333">
        <v>0</v>
      </c>
      <c r="E116" s="333">
        <v>1813</v>
      </c>
      <c r="F116" s="333">
        <v>5474</v>
      </c>
      <c r="G116" s="333">
        <v>14253</v>
      </c>
      <c r="H116" s="333">
        <v>15116</v>
      </c>
      <c r="I116" s="333">
        <v>26378</v>
      </c>
      <c r="J116" s="333">
        <v>33658</v>
      </c>
      <c r="K116" s="333">
        <v>33420</v>
      </c>
      <c r="L116" s="333">
        <v>46559</v>
      </c>
      <c r="M116" s="333">
        <v>40196</v>
      </c>
      <c r="N116" s="333">
        <v>30432</v>
      </c>
      <c r="O116" s="333">
        <v>38491</v>
      </c>
      <c r="P116" s="333">
        <v>26305</v>
      </c>
      <c r="Q116" s="333">
        <v>20627</v>
      </c>
      <c r="R116" s="333">
        <v>12856</v>
      </c>
      <c r="S116" s="333">
        <v>12625</v>
      </c>
      <c r="T116" s="333">
        <f>SUM(C116:S116)</f>
        <v>360528</v>
      </c>
      <c r="U116" s="22"/>
      <c r="V116" s="1571"/>
    </row>
    <row r="117" spans="1:22" s="735" customFormat="1" ht="12.75">
      <c r="A117" s="2136"/>
      <c r="B117" s="332" t="s">
        <v>1661</v>
      </c>
      <c r="C117" s="333">
        <v>12429</v>
      </c>
      <c r="D117" s="333">
        <v>9214</v>
      </c>
      <c r="E117" s="333">
        <v>12805</v>
      </c>
      <c r="F117" s="333">
        <v>62211</v>
      </c>
      <c r="G117" s="333">
        <v>209939</v>
      </c>
      <c r="H117" s="333">
        <v>143495</v>
      </c>
      <c r="I117" s="333">
        <v>116731</v>
      </c>
      <c r="J117" s="333">
        <v>122992</v>
      </c>
      <c r="K117" s="333">
        <v>123850</v>
      </c>
      <c r="L117" s="333">
        <v>132601</v>
      </c>
      <c r="M117" s="333">
        <v>134666</v>
      </c>
      <c r="N117" s="333">
        <v>100119</v>
      </c>
      <c r="O117" s="333">
        <v>117634</v>
      </c>
      <c r="P117" s="333">
        <v>130055</v>
      </c>
      <c r="Q117" s="333">
        <v>90529</v>
      </c>
      <c r="R117" s="333">
        <v>69098</v>
      </c>
      <c r="S117" s="333">
        <v>69336</v>
      </c>
      <c r="T117" s="333">
        <f t="shared" ref="T117:T130" si="17">SUM(C117:S117)</f>
        <v>1657704</v>
      </c>
      <c r="U117" s="22"/>
      <c r="V117" s="1571"/>
    </row>
    <row r="118" spans="1:22" s="735" customFormat="1" ht="12.75">
      <c r="A118" s="2136"/>
      <c r="B118" s="332" t="s">
        <v>1662</v>
      </c>
      <c r="C118" s="333">
        <v>46227</v>
      </c>
      <c r="D118" s="333">
        <v>54068</v>
      </c>
      <c r="E118" s="333">
        <v>19364</v>
      </c>
      <c r="F118" s="333">
        <v>39256</v>
      </c>
      <c r="G118" s="333">
        <v>31306</v>
      </c>
      <c r="H118" s="333">
        <v>17889</v>
      </c>
      <c r="I118" s="333">
        <v>21661</v>
      </c>
      <c r="J118" s="333">
        <v>16753</v>
      </c>
      <c r="K118" s="333">
        <v>17045</v>
      </c>
      <c r="L118" s="333">
        <v>15848</v>
      </c>
      <c r="M118" s="333">
        <v>13023</v>
      </c>
      <c r="N118" s="333">
        <v>11342</v>
      </c>
      <c r="O118" s="333">
        <v>13754</v>
      </c>
      <c r="P118" s="333">
        <v>5813</v>
      </c>
      <c r="Q118" s="333">
        <v>5998</v>
      </c>
      <c r="R118" s="333">
        <v>2980</v>
      </c>
      <c r="S118" s="333">
        <v>5176</v>
      </c>
      <c r="T118" s="333">
        <f t="shared" si="17"/>
        <v>337503</v>
      </c>
      <c r="U118" s="22"/>
      <c r="V118" s="1571"/>
    </row>
    <row r="119" spans="1:22" s="735" customFormat="1" ht="12.75">
      <c r="A119" s="2136"/>
      <c r="B119" s="332" t="s">
        <v>1663</v>
      </c>
      <c r="C119" s="333">
        <v>3866</v>
      </c>
      <c r="D119" s="333">
        <v>2418</v>
      </c>
      <c r="E119" s="333">
        <v>1107</v>
      </c>
      <c r="F119" s="333">
        <v>4299</v>
      </c>
      <c r="G119" s="333">
        <v>6095</v>
      </c>
      <c r="H119" s="333">
        <v>4367</v>
      </c>
      <c r="I119" s="333">
        <v>3872</v>
      </c>
      <c r="J119" s="333">
        <v>6276</v>
      </c>
      <c r="K119" s="333">
        <v>4476</v>
      </c>
      <c r="L119" s="333">
        <v>9796</v>
      </c>
      <c r="M119" s="333">
        <v>5870</v>
      </c>
      <c r="N119" s="333">
        <v>7894</v>
      </c>
      <c r="O119" s="333">
        <v>7852</v>
      </c>
      <c r="P119" s="333">
        <v>4427</v>
      </c>
      <c r="Q119" s="333">
        <v>6900</v>
      </c>
      <c r="R119" s="333">
        <v>3566</v>
      </c>
      <c r="S119" s="333">
        <v>2526</v>
      </c>
      <c r="T119" s="333">
        <f t="shared" si="17"/>
        <v>85607</v>
      </c>
      <c r="U119" s="22"/>
      <c r="V119" s="1571"/>
    </row>
    <row r="120" spans="1:22" s="735" customFormat="1" ht="12.75">
      <c r="A120" s="2136"/>
      <c r="B120" s="332" t="s">
        <v>1664</v>
      </c>
      <c r="C120" s="333">
        <v>30405</v>
      </c>
      <c r="D120" s="333">
        <v>11881</v>
      </c>
      <c r="E120" s="333">
        <v>16303</v>
      </c>
      <c r="F120" s="333">
        <v>27854</v>
      </c>
      <c r="G120" s="333">
        <v>18663</v>
      </c>
      <c r="H120" s="333">
        <v>8593</v>
      </c>
      <c r="I120" s="333">
        <v>7192</v>
      </c>
      <c r="J120" s="333">
        <v>8172</v>
      </c>
      <c r="K120" s="333">
        <v>4318</v>
      </c>
      <c r="L120" s="333">
        <v>4987</v>
      </c>
      <c r="M120" s="333">
        <v>4570</v>
      </c>
      <c r="N120" s="333">
        <v>4077</v>
      </c>
      <c r="O120" s="333">
        <v>4502</v>
      </c>
      <c r="P120" s="333">
        <v>6734</v>
      </c>
      <c r="Q120" s="333">
        <v>7031</v>
      </c>
      <c r="R120" s="333">
        <v>3079</v>
      </c>
      <c r="S120" s="333">
        <v>6418</v>
      </c>
      <c r="T120" s="333">
        <f t="shared" si="17"/>
        <v>174779</v>
      </c>
      <c r="U120" s="22"/>
      <c r="V120" s="1571"/>
    </row>
    <row r="121" spans="1:22" s="735" customFormat="1" ht="12.75">
      <c r="A121" s="2136"/>
      <c r="B121" s="332" t="s">
        <v>1665</v>
      </c>
      <c r="C121" s="333">
        <v>11311</v>
      </c>
      <c r="D121" s="333">
        <v>16803</v>
      </c>
      <c r="E121" s="333">
        <v>33753</v>
      </c>
      <c r="F121" s="333">
        <v>64114</v>
      </c>
      <c r="G121" s="333">
        <v>63858</v>
      </c>
      <c r="H121" s="333">
        <v>44756</v>
      </c>
      <c r="I121" s="333">
        <v>43462</v>
      </c>
      <c r="J121" s="333">
        <v>45559</v>
      </c>
      <c r="K121" s="333">
        <v>44193</v>
      </c>
      <c r="L121" s="333">
        <v>53115</v>
      </c>
      <c r="M121" s="333">
        <v>48566</v>
      </c>
      <c r="N121" s="333">
        <v>45704</v>
      </c>
      <c r="O121" s="333">
        <v>49068</v>
      </c>
      <c r="P121" s="333">
        <v>47443</v>
      </c>
      <c r="Q121" s="333">
        <v>42305</v>
      </c>
      <c r="R121" s="333">
        <v>32200</v>
      </c>
      <c r="S121" s="333">
        <v>52270</v>
      </c>
      <c r="T121" s="333">
        <f t="shared" si="17"/>
        <v>738480</v>
      </c>
      <c r="U121" s="22"/>
      <c r="V121" s="1571"/>
    </row>
    <row r="122" spans="1:22" s="735" customFormat="1" ht="12.75">
      <c r="A122" s="2136"/>
      <c r="B122" s="332" t="s">
        <v>1666</v>
      </c>
      <c r="C122" s="333">
        <v>1228</v>
      </c>
      <c r="D122" s="333">
        <v>348</v>
      </c>
      <c r="E122" s="333">
        <v>37</v>
      </c>
      <c r="F122" s="333">
        <v>4357</v>
      </c>
      <c r="G122" s="333">
        <v>6891</v>
      </c>
      <c r="H122" s="333">
        <v>8493</v>
      </c>
      <c r="I122" s="333">
        <v>12257</v>
      </c>
      <c r="J122" s="333">
        <v>13578</v>
      </c>
      <c r="K122" s="333">
        <v>19230</v>
      </c>
      <c r="L122" s="333">
        <v>36842</v>
      </c>
      <c r="M122" s="333">
        <v>27798</v>
      </c>
      <c r="N122" s="333">
        <v>51966</v>
      </c>
      <c r="O122" s="333">
        <v>52677</v>
      </c>
      <c r="P122" s="333">
        <v>66331</v>
      </c>
      <c r="Q122" s="333">
        <v>45688</v>
      </c>
      <c r="R122" s="333">
        <v>37590</v>
      </c>
      <c r="S122" s="333">
        <v>33202</v>
      </c>
      <c r="T122" s="333">
        <f t="shared" si="17"/>
        <v>418513</v>
      </c>
      <c r="U122" s="22"/>
      <c r="V122" s="1571"/>
    </row>
    <row r="123" spans="1:22" s="735" customFormat="1" ht="12.75">
      <c r="A123" s="2136"/>
      <c r="B123" s="332" t="s">
        <v>1667</v>
      </c>
      <c r="C123" s="333">
        <v>60</v>
      </c>
      <c r="D123" s="333">
        <v>730</v>
      </c>
      <c r="E123" s="333">
        <v>575</v>
      </c>
      <c r="F123" s="333">
        <v>2560</v>
      </c>
      <c r="G123" s="333">
        <v>1884</v>
      </c>
      <c r="H123" s="333">
        <v>1444</v>
      </c>
      <c r="I123" s="333">
        <v>784</v>
      </c>
      <c r="J123" s="333">
        <v>3059</v>
      </c>
      <c r="K123" s="333">
        <v>2768</v>
      </c>
      <c r="L123" s="333">
        <v>1528</v>
      </c>
      <c r="M123" s="333">
        <v>3780</v>
      </c>
      <c r="N123" s="333">
        <v>2776</v>
      </c>
      <c r="O123" s="333">
        <v>6624</v>
      </c>
      <c r="P123" s="333">
        <v>7776</v>
      </c>
      <c r="Q123" s="333">
        <v>4133</v>
      </c>
      <c r="R123" s="333">
        <v>3673</v>
      </c>
      <c r="S123" s="333">
        <v>4578</v>
      </c>
      <c r="T123" s="333">
        <f t="shared" si="17"/>
        <v>48732</v>
      </c>
      <c r="U123" s="22"/>
      <c r="V123" s="1571"/>
    </row>
    <row r="124" spans="1:22" s="735" customFormat="1" ht="12.75">
      <c r="A124" s="2136"/>
      <c r="B124" s="332" t="s">
        <v>1668</v>
      </c>
      <c r="C124" s="333">
        <v>31029</v>
      </c>
      <c r="D124" s="333">
        <v>32647</v>
      </c>
      <c r="E124" s="333">
        <v>37542</v>
      </c>
      <c r="F124" s="333">
        <v>43838</v>
      </c>
      <c r="G124" s="333">
        <v>57195</v>
      </c>
      <c r="H124" s="333">
        <v>48598</v>
      </c>
      <c r="I124" s="333">
        <v>54447</v>
      </c>
      <c r="J124" s="333">
        <v>62013</v>
      </c>
      <c r="K124" s="333">
        <v>67138</v>
      </c>
      <c r="L124" s="333">
        <v>82037</v>
      </c>
      <c r="M124" s="333">
        <v>97573</v>
      </c>
      <c r="N124" s="333">
        <v>100518</v>
      </c>
      <c r="O124" s="333">
        <v>100478</v>
      </c>
      <c r="P124" s="333">
        <v>119592</v>
      </c>
      <c r="Q124" s="333">
        <v>85836</v>
      </c>
      <c r="R124" s="333">
        <v>96022</v>
      </c>
      <c r="S124" s="333">
        <v>88408</v>
      </c>
      <c r="T124" s="333">
        <f t="shared" si="17"/>
        <v>1204911</v>
      </c>
      <c r="U124" s="22"/>
      <c r="V124" s="1571"/>
    </row>
    <row r="125" spans="1:22" s="735" customFormat="1" ht="12.75">
      <c r="A125" s="2136"/>
      <c r="B125" s="332" t="s">
        <v>1669</v>
      </c>
      <c r="C125" s="333">
        <v>2516</v>
      </c>
      <c r="D125" s="333">
        <v>1052</v>
      </c>
      <c r="E125" s="333">
        <v>567</v>
      </c>
      <c r="F125" s="333">
        <v>10210</v>
      </c>
      <c r="G125" s="333">
        <v>16194</v>
      </c>
      <c r="H125" s="333">
        <v>11264</v>
      </c>
      <c r="I125" s="333">
        <v>11689</v>
      </c>
      <c r="J125" s="333">
        <v>14187</v>
      </c>
      <c r="K125" s="333">
        <v>14879</v>
      </c>
      <c r="L125" s="333">
        <v>18773</v>
      </c>
      <c r="M125" s="333">
        <v>16872</v>
      </c>
      <c r="N125" s="333">
        <v>14742</v>
      </c>
      <c r="O125" s="333">
        <v>11941</v>
      </c>
      <c r="P125" s="333">
        <v>8288</v>
      </c>
      <c r="Q125" s="333">
        <v>6973</v>
      </c>
      <c r="R125" s="333">
        <v>4970</v>
      </c>
      <c r="S125" s="333">
        <v>3627</v>
      </c>
      <c r="T125" s="333">
        <f t="shared" si="17"/>
        <v>168744</v>
      </c>
      <c r="U125" s="22"/>
      <c r="V125" s="1571"/>
    </row>
    <row r="126" spans="1:22" s="735" customFormat="1" ht="12.75">
      <c r="A126" s="2136"/>
      <c r="B126" s="332" t="s">
        <v>1670</v>
      </c>
      <c r="C126" s="333">
        <v>54956</v>
      </c>
      <c r="D126" s="333">
        <v>35812</v>
      </c>
      <c r="E126" s="333">
        <v>27948</v>
      </c>
      <c r="F126" s="333">
        <v>55974</v>
      </c>
      <c r="G126" s="333">
        <v>76087</v>
      </c>
      <c r="H126" s="333">
        <v>64841</v>
      </c>
      <c r="I126" s="333">
        <v>74434</v>
      </c>
      <c r="J126" s="333">
        <v>80664</v>
      </c>
      <c r="K126" s="333">
        <v>87952</v>
      </c>
      <c r="L126" s="333">
        <v>94372</v>
      </c>
      <c r="M126" s="333">
        <v>120119</v>
      </c>
      <c r="N126" s="333">
        <v>144882</v>
      </c>
      <c r="O126" s="333">
        <v>178718</v>
      </c>
      <c r="P126" s="333">
        <v>199876</v>
      </c>
      <c r="Q126" s="333">
        <v>161472</v>
      </c>
      <c r="R126" s="333">
        <v>99432</v>
      </c>
      <c r="S126" s="333">
        <v>81679</v>
      </c>
      <c r="T126" s="333">
        <f t="shared" si="17"/>
        <v>1639218</v>
      </c>
      <c r="U126" s="22"/>
      <c r="V126" s="1571"/>
    </row>
    <row r="127" spans="1:22" s="735" customFormat="1" ht="12.75">
      <c r="A127" s="2136"/>
      <c r="B127" s="332" t="s">
        <v>1671</v>
      </c>
      <c r="C127" s="333">
        <v>200</v>
      </c>
      <c r="D127" s="333">
        <v>0</v>
      </c>
      <c r="E127" s="333">
        <v>0</v>
      </c>
      <c r="F127" s="333">
        <v>827</v>
      </c>
      <c r="G127" s="333">
        <v>506</v>
      </c>
      <c r="H127" s="333">
        <v>599</v>
      </c>
      <c r="I127" s="333">
        <v>0</v>
      </c>
      <c r="J127" s="333">
        <v>0</v>
      </c>
      <c r="K127" s="333">
        <v>200</v>
      </c>
      <c r="L127" s="333">
        <v>0</v>
      </c>
      <c r="M127" s="333">
        <v>0</v>
      </c>
      <c r="N127" s="333">
        <v>348</v>
      </c>
      <c r="O127" s="333">
        <v>0</v>
      </c>
      <c r="P127" s="333">
        <v>232</v>
      </c>
      <c r="Q127" s="333">
        <v>468</v>
      </c>
      <c r="R127" s="333">
        <v>520</v>
      </c>
      <c r="S127" s="333">
        <v>855</v>
      </c>
      <c r="T127" s="333">
        <f t="shared" si="17"/>
        <v>4755</v>
      </c>
      <c r="U127" s="22"/>
      <c r="V127" s="1571"/>
    </row>
    <row r="128" spans="1:22" s="735" customFormat="1" ht="12.75">
      <c r="A128" s="2136"/>
      <c r="B128" s="332" t="s">
        <v>1672</v>
      </c>
      <c r="C128" s="333">
        <v>0</v>
      </c>
      <c r="D128" s="333">
        <v>0</v>
      </c>
      <c r="E128" s="333">
        <v>0</v>
      </c>
      <c r="F128" s="333">
        <v>0</v>
      </c>
      <c r="G128" s="333">
        <v>0</v>
      </c>
      <c r="H128" s="333">
        <v>0</v>
      </c>
      <c r="I128" s="333">
        <v>0</v>
      </c>
      <c r="J128" s="333">
        <v>0</v>
      </c>
      <c r="K128" s="333">
        <v>0</v>
      </c>
      <c r="L128" s="333">
        <v>0</v>
      </c>
      <c r="M128" s="333">
        <v>0</v>
      </c>
      <c r="N128" s="333">
        <v>0</v>
      </c>
      <c r="O128" s="333">
        <v>0</v>
      </c>
      <c r="P128" s="333">
        <v>0</v>
      </c>
      <c r="Q128" s="333">
        <v>0</v>
      </c>
      <c r="R128" s="333">
        <v>0</v>
      </c>
      <c r="S128" s="333">
        <v>0</v>
      </c>
      <c r="T128" s="333">
        <f t="shared" si="17"/>
        <v>0</v>
      </c>
      <c r="U128" s="22"/>
      <c r="V128" s="1571"/>
    </row>
    <row r="129" spans="1:22" s="735" customFormat="1" ht="12.75">
      <c r="A129" s="2136"/>
      <c r="B129" s="332" t="s">
        <v>386</v>
      </c>
      <c r="C129" s="333">
        <v>0</v>
      </c>
      <c r="D129" s="333">
        <v>0</v>
      </c>
      <c r="E129" s="333">
        <v>0</v>
      </c>
      <c r="F129" s="333">
        <v>0</v>
      </c>
      <c r="G129" s="333">
        <v>0</v>
      </c>
      <c r="H129" s="333">
        <v>0</v>
      </c>
      <c r="I129" s="333">
        <v>0</v>
      </c>
      <c r="J129" s="333">
        <v>0</v>
      </c>
      <c r="K129" s="333">
        <v>0</v>
      </c>
      <c r="L129" s="333">
        <v>0</v>
      </c>
      <c r="M129" s="333">
        <v>0</v>
      </c>
      <c r="N129" s="333">
        <v>0</v>
      </c>
      <c r="O129" s="333">
        <v>0</v>
      </c>
      <c r="P129" s="333">
        <v>0</v>
      </c>
      <c r="Q129" s="333">
        <v>0</v>
      </c>
      <c r="R129" s="333">
        <v>0</v>
      </c>
      <c r="S129" s="333">
        <v>0</v>
      </c>
      <c r="T129" s="333">
        <f t="shared" si="17"/>
        <v>0</v>
      </c>
      <c r="U129" s="22"/>
      <c r="V129" s="1571"/>
    </row>
    <row r="130" spans="1:22" s="735" customFormat="1" ht="12.75">
      <c r="A130" s="2136"/>
      <c r="B130" s="332" t="s">
        <v>1675</v>
      </c>
      <c r="C130" s="333">
        <v>21164</v>
      </c>
      <c r="D130" s="333">
        <v>30654</v>
      </c>
      <c r="E130" s="333">
        <v>45957</v>
      </c>
      <c r="F130" s="333">
        <v>106344</v>
      </c>
      <c r="G130" s="333">
        <v>116468</v>
      </c>
      <c r="H130" s="333">
        <v>106598</v>
      </c>
      <c r="I130" s="333">
        <v>119943</v>
      </c>
      <c r="J130" s="333">
        <v>133527</v>
      </c>
      <c r="K130" s="333">
        <v>134062</v>
      </c>
      <c r="L130" s="333">
        <v>140488</v>
      </c>
      <c r="M130" s="333">
        <v>123799</v>
      </c>
      <c r="N130" s="333">
        <v>111110</v>
      </c>
      <c r="O130" s="333">
        <v>102780</v>
      </c>
      <c r="P130" s="333">
        <v>75219</v>
      </c>
      <c r="Q130" s="333">
        <v>46659</v>
      </c>
      <c r="R130" s="333">
        <v>37200</v>
      </c>
      <c r="S130" s="333">
        <v>48509</v>
      </c>
      <c r="T130" s="333">
        <f t="shared" si="17"/>
        <v>1500481</v>
      </c>
      <c r="U130" s="22"/>
      <c r="V130" s="1571"/>
    </row>
    <row r="131" spans="1:22" s="7" customFormat="1" ht="3" customHeight="1">
      <c r="A131" s="2136"/>
      <c r="B131" s="332"/>
      <c r="C131" s="16"/>
      <c r="D131" s="16"/>
      <c r="E131" s="16"/>
      <c r="F131" s="16"/>
      <c r="G131" s="16"/>
      <c r="H131" s="16"/>
      <c r="I131" s="16"/>
      <c r="J131" s="16"/>
      <c r="K131" s="16"/>
      <c r="L131" s="16"/>
      <c r="M131" s="16"/>
      <c r="N131" s="16"/>
      <c r="O131" s="16"/>
      <c r="P131" s="16"/>
      <c r="Q131" s="16"/>
      <c r="R131" s="16"/>
      <c r="S131" s="16"/>
      <c r="T131" s="16"/>
      <c r="U131" s="22"/>
      <c r="V131" s="666"/>
    </row>
    <row r="132" spans="1:22" s="7" customFormat="1" ht="12.75">
      <c r="A132" s="2136"/>
      <c r="B132" s="331" t="s">
        <v>1676</v>
      </c>
      <c r="C132" s="335">
        <f>SUM(C133:C138)</f>
        <v>60342</v>
      </c>
      <c r="D132" s="335">
        <f>SUM(D133:D138)</f>
        <v>11606</v>
      </c>
      <c r="E132" s="335">
        <f>SUM(E133:E138)</f>
        <v>7576</v>
      </c>
      <c r="F132" s="335">
        <f>SUM(F133:F138)</f>
        <v>16933</v>
      </c>
      <c r="G132" s="335">
        <f t="shared" ref="G132:T132" si="18">SUM(G133:G138)</f>
        <v>20317</v>
      </c>
      <c r="H132" s="335">
        <f t="shared" si="18"/>
        <v>18570</v>
      </c>
      <c r="I132" s="335">
        <f t="shared" si="18"/>
        <v>18496</v>
      </c>
      <c r="J132" s="335">
        <f t="shared" si="18"/>
        <v>25647</v>
      </c>
      <c r="K132" s="335">
        <f t="shared" si="18"/>
        <v>27867</v>
      </c>
      <c r="L132" s="335">
        <f t="shared" si="18"/>
        <v>43683</v>
      </c>
      <c r="M132" s="335">
        <f t="shared" si="18"/>
        <v>61949</v>
      </c>
      <c r="N132" s="335">
        <f t="shared" si="18"/>
        <v>80051</v>
      </c>
      <c r="O132" s="335">
        <f t="shared" si="18"/>
        <v>97630</v>
      </c>
      <c r="P132" s="335">
        <f t="shared" si="18"/>
        <v>148992</v>
      </c>
      <c r="Q132" s="335">
        <f t="shared" si="18"/>
        <v>168761</v>
      </c>
      <c r="R132" s="335">
        <f t="shared" si="18"/>
        <v>227918</v>
      </c>
      <c r="S132" s="335">
        <f t="shared" si="18"/>
        <v>434177</v>
      </c>
      <c r="T132" s="335">
        <f t="shared" si="18"/>
        <v>1470515</v>
      </c>
      <c r="U132" s="22"/>
      <c r="V132" s="666"/>
    </row>
    <row r="133" spans="1:22" s="7" customFormat="1" ht="12.75">
      <c r="A133" s="2136"/>
      <c r="B133" s="332" t="s">
        <v>1677</v>
      </c>
      <c r="C133" s="333">
        <v>27010</v>
      </c>
      <c r="D133" s="333">
        <v>7247</v>
      </c>
      <c r="E133" s="333">
        <v>5180</v>
      </c>
      <c r="F133" s="333">
        <v>9454</v>
      </c>
      <c r="G133" s="333">
        <v>12091</v>
      </c>
      <c r="H133" s="333">
        <v>9943</v>
      </c>
      <c r="I133" s="333">
        <v>10631</v>
      </c>
      <c r="J133" s="333">
        <v>13195</v>
      </c>
      <c r="K133" s="333">
        <v>13131</v>
      </c>
      <c r="L133" s="333">
        <v>15437</v>
      </c>
      <c r="M133" s="333">
        <v>20037</v>
      </c>
      <c r="N133" s="333">
        <v>25786</v>
      </c>
      <c r="O133" s="333">
        <v>33132</v>
      </c>
      <c r="P133" s="333">
        <v>39290</v>
      </c>
      <c r="Q133" s="333">
        <v>42071</v>
      </c>
      <c r="R133" s="333">
        <v>40897</v>
      </c>
      <c r="S133" s="333">
        <v>68785</v>
      </c>
      <c r="T133" s="333">
        <f t="shared" ref="T133:T138" si="19">SUM(C133:S133)</f>
        <v>393317</v>
      </c>
      <c r="U133" s="22"/>
      <c r="V133" s="666"/>
    </row>
    <row r="134" spans="1:22" s="7" customFormat="1" ht="12.75">
      <c r="A134" s="2136"/>
      <c r="B134" s="332" t="s">
        <v>1678</v>
      </c>
      <c r="C134" s="333">
        <v>29785</v>
      </c>
      <c r="D134" s="333">
        <v>3032</v>
      </c>
      <c r="E134" s="333">
        <v>1501</v>
      </c>
      <c r="F134" s="333">
        <v>4737</v>
      </c>
      <c r="G134" s="333">
        <v>4593</v>
      </c>
      <c r="H134" s="333">
        <v>3898</v>
      </c>
      <c r="I134" s="333">
        <v>4116</v>
      </c>
      <c r="J134" s="333">
        <v>7520</v>
      </c>
      <c r="K134" s="333">
        <v>6270</v>
      </c>
      <c r="L134" s="333">
        <v>10009</v>
      </c>
      <c r="M134" s="333">
        <v>17252</v>
      </c>
      <c r="N134" s="333">
        <v>23621</v>
      </c>
      <c r="O134" s="333">
        <v>31607</v>
      </c>
      <c r="P134" s="333">
        <v>47190</v>
      </c>
      <c r="Q134" s="333">
        <v>44919</v>
      </c>
      <c r="R134" s="333">
        <v>47885</v>
      </c>
      <c r="S134" s="333">
        <v>94396</v>
      </c>
      <c r="T134" s="333">
        <f t="shared" si="19"/>
        <v>382331</v>
      </c>
      <c r="U134" s="22"/>
      <c r="V134" s="666"/>
    </row>
    <row r="135" spans="1:22" s="7" customFormat="1" ht="12.75">
      <c r="A135" s="2136"/>
      <c r="B135" s="332" t="s">
        <v>1679</v>
      </c>
      <c r="C135" s="333">
        <v>0</v>
      </c>
      <c r="D135" s="333">
        <v>0</v>
      </c>
      <c r="E135" s="333">
        <v>215</v>
      </c>
      <c r="F135" s="333">
        <v>1697</v>
      </c>
      <c r="G135" s="333">
        <v>2510</v>
      </c>
      <c r="H135" s="333">
        <v>783</v>
      </c>
      <c r="I135" s="333">
        <v>2756</v>
      </c>
      <c r="J135" s="333">
        <v>3247</v>
      </c>
      <c r="K135" s="333">
        <v>5321</v>
      </c>
      <c r="L135" s="333">
        <v>16715</v>
      </c>
      <c r="M135" s="333">
        <v>21232</v>
      </c>
      <c r="N135" s="333">
        <v>25976</v>
      </c>
      <c r="O135" s="333">
        <v>18676</v>
      </c>
      <c r="P135" s="333">
        <v>13821</v>
      </c>
      <c r="Q135" s="333">
        <v>3732</v>
      </c>
      <c r="R135" s="333">
        <v>2582</v>
      </c>
      <c r="S135" s="333">
        <v>11476</v>
      </c>
      <c r="T135" s="333">
        <f t="shared" si="19"/>
        <v>130739</v>
      </c>
      <c r="U135" s="22"/>
      <c r="V135" s="666"/>
    </row>
    <row r="136" spans="1:22" s="7" customFormat="1" ht="12.75">
      <c r="A136" s="2136"/>
      <c r="B136" s="332" t="s">
        <v>1724</v>
      </c>
      <c r="C136" s="333">
        <v>15</v>
      </c>
      <c r="D136" s="333">
        <v>215</v>
      </c>
      <c r="E136" s="333">
        <v>0</v>
      </c>
      <c r="F136" s="333">
        <v>4</v>
      </c>
      <c r="G136" s="333">
        <v>125</v>
      </c>
      <c r="H136" s="333">
        <v>2757</v>
      </c>
      <c r="I136" s="333">
        <v>0</v>
      </c>
      <c r="J136" s="333">
        <v>11</v>
      </c>
      <c r="K136" s="333">
        <v>1377</v>
      </c>
      <c r="L136" s="333">
        <v>8</v>
      </c>
      <c r="M136" s="333">
        <v>1361</v>
      </c>
      <c r="N136" s="333">
        <v>2519</v>
      </c>
      <c r="O136" s="333">
        <v>12113</v>
      </c>
      <c r="P136" s="333">
        <v>47579</v>
      </c>
      <c r="Q136" s="333">
        <v>76290</v>
      </c>
      <c r="R136" s="333">
        <v>132448</v>
      </c>
      <c r="S136" s="333">
        <v>256525</v>
      </c>
      <c r="T136" s="333">
        <f t="shared" si="19"/>
        <v>533347</v>
      </c>
      <c r="U136" s="22"/>
      <c r="V136" s="666"/>
    </row>
    <row r="137" spans="1:22" s="7" customFormat="1" ht="12.75">
      <c r="A137" s="2136"/>
      <c r="B137" s="332" t="s">
        <v>1681</v>
      </c>
      <c r="C137" s="333">
        <v>2112</v>
      </c>
      <c r="D137" s="333">
        <v>219</v>
      </c>
      <c r="E137" s="333">
        <v>73</v>
      </c>
      <c r="F137" s="333">
        <v>218</v>
      </c>
      <c r="G137" s="333">
        <v>175</v>
      </c>
      <c r="H137" s="333">
        <v>481</v>
      </c>
      <c r="I137" s="333">
        <v>335</v>
      </c>
      <c r="J137" s="333">
        <v>959</v>
      </c>
      <c r="K137" s="333">
        <v>841</v>
      </c>
      <c r="L137" s="333">
        <v>627</v>
      </c>
      <c r="M137" s="333">
        <v>1105</v>
      </c>
      <c r="N137" s="333">
        <v>1306</v>
      </c>
      <c r="O137" s="333">
        <v>1191</v>
      </c>
      <c r="P137" s="333">
        <v>421</v>
      </c>
      <c r="Q137" s="333">
        <v>1149</v>
      </c>
      <c r="R137" s="333">
        <v>3516</v>
      </c>
      <c r="S137" s="333">
        <v>2415</v>
      </c>
      <c r="T137" s="333">
        <f t="shared" si="19"/>
        <v>17143</v>
      </c>
      <c r="U137" s="22"/>
      <c r="V137" s="666"/>
    </row>
    <row r="138" spans="1:22" s="7" customFormat="1" ht="12.75">
      <c r="A138" s="2136"/>
      <c r="B138" s="332" t="s">
        <v>1682</v>
      </c>
      <c r="C138" s="333">
        <v>1420</v>
      </c>
      <c r="D138" s="333">
        <v>893</v>
      </c>
      <c r="E138" s="333">
        <v>607</v>
      </c>
      <c r="F138" s="333">
        <v>823</v>
      </c>
      <c r="G138" s="333">
        <v>823</v>
      </c>
      <c r="H138" s="333">
        <v>708</v>
      </c>
      <c r="I138" s="333">
        <v>658</v>
      </c>
      <c r="J138" s="333">
        <v>715</v>
      </c>
      <c r="K138" s="333">
        <v>927</v>
      </c>
      <c r="L138" s="333">
        <v>887</v>
      </c>
      <c r="M138" s="333">
        <v>962</v>
      </c>
      <c r="N138" s="333">
        <v>843</v>
      </c>
      <c r="O138" s="333">
        <v>911</v>
      </c>
      <c r="P138" s="333">
        <v>691</v>
      </c>
      <c r="Q138" s="333">
        <v>600</v>
      </c>
      <c r="R138" s="333">
        <v>590</v>
      </c>
      <c r="S138" s="333">
        <v>580</v>
      </c>
      <c r="T138" s="333">
        <f t="shared" si="19"/>
        <v>13638</v>
      </c>
      <c r="U138" s="22"/>
      <c r="V138" s="666"/>
    </row>
    <row r="139" spans="1:22" s="7" customFormat="1" ht="3.75" customHeight="1">
      <c r="A139" s="2136"/>
      <c r="B139" s="332"/>
      <c r="C139" s="334"/>
      <c r="D139" s="334"/>
      <c r="E139" s="334"/>
      <c r="F139" s="334"/>
      <c r="G139" s="334"/>
      <c r="H139" s="334"/>
      <c r="I139" s="334"/>
      <c r="J139" s="334"/>
      <c r="K139" s="334"/>
      <c r="L139" s="334"/>
      <c r="M139" s="334"/>
      <c r="N139" s="334"/>
      <c r="O139" s="334"/>
      <c r="P139" s="334"/>
      <c r="Q139" s="334"/>
      <c r="R139" s="334"/>
      <c r="S139" s="334"/>
      <c r="T139" s="334"/>
      <c r="U139" s="22"/>
      <c r="V139" s="666"/>
    </row>
    <row r="140" spans="1:22" s="7" customFormat="1" ht="12.75">
      <c r="A140" s="2136"/>
      <c r="B140" s="331" t="s">
        <v>1683</v>
      </c>
      <c r="C140" s="335">
        <f t="shared" ref="C140:T140" si="20">SUM(C141:C148)</f>
        <v>1211445</v>
      </c>
      <c r="D140" s="335">
        <f t="shared" si="20"/>
        <v>943359</v>
      </c>
      <c r="E140" s="335">
        <f t="shared" si="20"/>
        <v>286346</v>
      </c>
      <c r="F140" s="335">
        <f t="shared" si="20"/>
        <v>245541</v>
      </c>
      <c r="G140" s="335">
        <f t="shared" si="20"/>
        <v>291158</v>
      </c>
      <c r="H140" s="335">
        <f t="shared" si="20"/>
        <v>327324</v>
      </c>
      <c r="I140" s="335">
        <f t="shared" si="20"/>
        <v>383082</v>
      </c>
      <c r="J140" s="335">
        <f t="shared" si="20"/>
        <v>528830</v>
      </c>
      <c r="K140" s="335">
        <f t="shared" si="20"/>
        <v>541379</v>
      </c>
      <c r="L140" s="335">
        <f t="shared" si="20"/>
        <v>798866</v>
      </c>
      <c r="M140" s="335">
        <f t="shared" si="20"/>
        <v>873792</v>
      </c>
      <c r="N140" s="335">
        <f t="shared" si="20"/>
        <v>1087653</v>
      </c>
      <c r="O140" s="335">
        <f t="shared" si="20"/>
        <v>1491000</v>
      </c>
      <c r="P140" s="335">
        <f t="shared" si="20"/>
        <v>1656527</v>
      </c>
      <c r="Q140" s="335">
        <f t="shared" si="20"/>
        <v>1501181</v>
      </c>
      <c r="R140" s="335">
        <f t="shared" si="20"/>
        <v>1390939</v>
      </c>
      <c r="S140" s="335">
        <f t="shared" si="20"/>
        <v>1730310</v>
      </c>
      <c r="T140" s="335">
        <f t="shared" si="20"/>
        <v>15288732</v>
      </c>
      <c r="U140" s="22"/>
      <c r="V140" s="666"/>
    </row>
    <row r="141" spans="1:22" s="7" customFormat="1" ht="12.75">
      <c r="A141" s="2136"/>
      <c r="B141" s="332" t="s">
        <v>1684</v>
      </c>
      <c r="C141" s="333">
        <v>7728</v>
      </c>
      <c r="D141" s="333">
        <v>5828</v>
      </c>
      <c r="E141" s="333">
        <v>3527</v>
      </c>
      <c r="F141" s="333">
        <v>3153</v>
      </c>
      <c r="G141" s="333">
        <v>3088</v>
      </c>
      <c r="H141" s="333">
        <v>2217</v>
      </c>
      <c r="I141" s="333">
        <v>2759</v>
      </c>
      <c r="J141" s="333">
        <v>2485</v>
      </c>
      <c r="K141" s="333">
        <v>2837</v>
      </c>
      <c r="L141" s="333">
        <v>3057</v>
      </c>
      <c r="M141" s="333">
        <v>3795</v>
      </c>
      <c r="N141" s="333">
        <v>4792</v>
      </c>
      <c r="O141" s="333">
        <v>4233</v>
      </c>
      <c r="P141" s="333">
        <v>4937</v>
      </c>
      <c r="Q141" s="333">
        <v>4401</v>
      </c>
      <c r="R141" s="333">
        <v>3906</v>
      </c>
      <c r="S141" s="333">
        <v>4297</v>
      </c>
      <c r="T141" s="333">
        <f>SUM(C141:S141)</f>
        <v>67040</v>
      </c>
      <c r="U141" s="22"/>
      <c r="V141" s="666"/>
    </row>
    <row r="142" spans="1:22" s="7" customFormat="1" ht="12.75">
      <c r="A142" s="2136"/>
      <c r="B142" s="332" t="s">
        <v>1685</v>
      </c>
      <c r="C142" s="333">
        <v>1686</v>
      </c>
      <c r="D142" s="333">
        <v>4979</v>
      </c>
      <c r="E142" s="333">
        <v>5250</v>
      </c>
      <c r="F142" s="333">
        <v>4326</v>
      </c>
      <c r="G142" s="333">
        <v>4396</v>
      </c>
      <c r="H142" s="333">
        <v>4138</v>
      </c>
      <c r="I142" s="333">
        <v>5759</v>
      </c>
      <c r="J142" s="333">
        <v>6280</v>
      </c>
      <c r="K142" s="333">
        <v>8496</v>
      </c>
      <c r="L142" s="333">
        <v>16015</v>
      </c>
      <c r="M142" s="333">
        <v>19177</v>
      </c>
      <c r="N142" s="333">
        <v>30597</v>
      </c>
      <c r="O142" s="333">
        <v>49875</v>
      </c>
      <c r="P142" s="333">
        <v>60089</v>
      </c>
      <c r="Q142" s="333">
        <v>65574</v>
      </c>
      <c r="R142" s="333">
        <v>61162</v>
      </c>
      <c r="S142" s="333">
        <v>74869</v>
      </c>
      <c r="T142" s="333">
        <f t="shared" ref="T142:T148" si="21">SUM(C142:S142)</f>
        <v>422668</v>
      </c>
      <c r="U142" s="22"/>
      <c r="V142" s="666"/>
    </row>
    <row r="143" spans="1:22" s="7" customFormat="1" ht="12.75">
      <c r="A143" s="2136"/>
      <c r="B143" s="332" t="s">
        <v>1686</v>
      </c>
      <c r="C143" s="333">
        <v>12</v>
      </c>
      <c r="D143" s="333">
        <v>0</v>
      </c>
      <c r="E143" s="333">
        <v>0</v>
      </c>
      <c r="F143" s="333">
        <v>0</v>
      </c>
      <c r="G143" s="333">
        <v>0</v>
      </c>
      <c r="H143" s="333">
        <v>0</v>
      </c>
      <c r="I143" s="333">
        <v>0</v>
      </c>
      <c r="J143" s="333">
        <v>18</v>
      </c>
      <c r="K143" s="333">
        <v>12</v>
      </c>
      <c r="L143" s="333">
        <v>0</v>
      </c>
      <c r="M143" s="333">
        <v>0</v>
      </c>
      <c r="N143" s="333">
        <v>27</v>
      </c>
      <c r="O143" s="333">
        <v>0</v>
      </c>
      <c r="P143" s="333">
        <v>12</v>
      </c>
      <c r="Q143" s="333">
        <v>0</v>
      </c>
      <c r="R143" s="333">
        <v>0</v>
      </c>
      <c r="S143" s="333">
        <v>60</v>
      </c>
      <c r="T143" s="333">
        <f t="shared" si="21"/>
        <v>141</v>
      </c>
      <c r="U143" s="22"/>
      <c r="V143" s="666"/>
    </row>
    <row r="144" spans="1:22" s="7" customFormat="1" ht="12.75">
      <c r="A144" s="2136"/>
      <c r="B144" s="332" t="s">
        <v>1687</v>
      </c>
      <c r="C144" s="333">
        <v>313</v>
      </c>
      <c r="D144" s="333">
        <v>0</v>
      </c>
      <c r="E144" s="333">
        <v>0</v>
      </c>
      <c r="F144" s="333">
        <v>0</v>
      </c>
      <c r="G144" s="333">
        <v>0</v>
      </c>
      <c r="H144" s="333">
        <v>0</v>
      </c>
      <c r="I144" s="333">
        <v>0</v>
      </c>
      <c r="J144" s="333">
        <v>0</v>
      </c>
      <c r="K144" s="333">
        <v>0</v>
      </c>
      <c r="L144" s="333">
        <v>0</v>
      </c>
      <c r="M144" s="333">
        <v>0</v>
      </c>
      <c r="N144" s="333">
        <v>0</v>
      </c>
      <c r="O144" s="333">
        <v>0</v>
      </c>
      <c r="P144" s="333">
        <v>0</v>
      </c>
      <c r="Q144" s="333">
        <v>0</v>
      </c>
      <c r="R144" s="333">
        <v>0</v>
      </c>
      <c r="S144" s="333">
        <v>0</v>
      </c>
      <c r="T144" s="333">
        <f t="shared" si="21"/>
        <v>313</v>
      </c>
      <c r="U144" s="22"/>
      <c r="V144" s="666"/>
    </row>
    <row r="145" spans="1:22" s="7" customFormat="1" ht="12.75">
      <c r="A145" s="2136"/>
      <c r="B145" s="332" t="s">
        <v>1725</v>
      </c>
      <c r="C145" s="333">
        <v>0</v>
      </c>
      <c r="D145" s="333">
        <v>0</v>
      </c>
      <c r="E145" s="333">
        <v>0</v>
      </c>
      <c r="F145" s="333">
        <v>0</v>
      </c>
      <c r="G145" s="333">
        <v>0</v>
      </c>
      <c r="H145" s="333">
        <v>0</v>
      </c>
      <c r="I145" s="333">
        <v>0</v>
      </c>
      <c r="J145" s="333">
        <v>0</v>
      </c>
      <c r="K145" s="333">
        <v>0</v>
      </c>
      <c r="L145" s="333">
        <v>0</v>
      </c>
      <c r="M145" s="333">
        <v>0</v>
      </c>
      <c r="N145" s="333">
        <v>0</v>
      </c>
      <c r="O145" s="333">
        <v>0</v>
      </c>
      <c r="P145" s="333">
        <v>0</v>
      </c>
      <c r="Q145" s="333">
        <v>0</v>
      </c>
      <c r="R145" s="333">
        <v>0</v>
      </c>
      <c r="S145" s="333">
        <v>0</v>
      </c>
      <c r="T145" s="333">
        <f t="shared" si="21"/>
        <v>0</v>
      </c>
      <c r="U145" s="22"/>
      <c r="V145" s="666"/>
    </row>
    <row r="146" spans="1:22" s="7" customFormat="1" ht="12.75">
      <c r="A146" s="2136"/>
      <c r="B146" s="332" t="s">
        <v>1689</v>
      </c>
      <c r="C146" s="333">
        <v>1009057</v>
      </c>
      <c r="D146" s="333">
        <v>917735</v>
      </c>
      <c r="E146" s="333">
        <v>253559</v>
      </c>
      <c r="F146" s="333">
        <v>169881</v>
      </c>
      <c r="G146" s="333">
        <v>232692</v>
      </c>
      <c r="H146" s="333">
        <v>252926</v>
      </c>
      <c r="I146" s="333">
        <v>314846</v>
      </c>
      <c r="J146" s="333">
        <v>433054</v>
      </c>
      <c r="K146" s="333">
        <v>442097</v>
      </c>
      <c r="L146" s="333">
        <v>599774</v>
      </c>
      <c r="M146" s="333">
        <v>690097</v>
      </c>
      <c r="N146" s="333">
        <v>779645</v>
      </c>
      <c r="O146" s="333">
        <v>1023236</v>
      </c>
      <c r="P146" s="333">
        <v>1185998</v>
      </c>
      <c r="Q146" s="333">
        <v>1055344</v>
      </c>
      <c r="R146" s="333">
        <v>888084</v>
      </c>
      <c r="S146" s="333">
        <v>840338</v>
      </c>
      <c r="T146" s="333">
        <f t="shared" si="21"/>
        <v>11088363</v>
      </c>
      <c r="U146" s="22"/>
      <c r="V146" s="666"/>
    </row>
    <row r="147" spans="1:22" s="7" customFormat="1" ht="12.75">
      <c r="A147" s="2136"/>
      <c r="B147" s="332" t="s">
        <v>1691</v>
      </c>
      <c r="C147" s="333">
        <v>192000</v>
      </c>
      <c r="D147" s="333">
        <v>13753</v>
      </c>
      <c r="E147" s="333">
        <v>21514</v>
      </c>
      <c r="F147" s="333">
        <v>65688</v>
      </c>
      <c r="G147" s="333">
        <v>46622</v>
      </c>
      <c r="H147" s="333">
        <v>63455</v>
      </c>
      <c r="I147" s="333">
        <v>53724</v>
      </c>
      <c r="J147" s="333">
        <v>82188</v>
      </c>
      <c r="K147" s="333">
        <v>83664</v>
      </c>
      <c r="L147" s="333">
        <v>174132</v>
      </c>
      <c r="M147" s="333">
        <v>146866</v>
      </c>
      <c r="N147" s="333">
        <v>253406</v>
      </c>
      <c r="O147" s="333">
        <v>388863</v>
      </c>
      <c r="P147" s="333">
        <v>382568</v>
      </c>
      <c r="Q147" s="333">
        <v>353031</v>
      </c>
      <c r="R147" s="333">
        <v>412781</v>
      </c>
      <c r="S147" s="333">
        <v>750670</v>
      </c>
      <c r="T147" s="333">
        <f>SUM(C147:S147)</f>
        <v>3484925</v>
      </c>
      <c r="U147" s="22"/>
      <c r="V147" s="666"/>
    </row>
    <row r="148" spans="1:22" s="7" customFormat="1" ht="12.75">
      <c r="A148" s="2136"/>
      <c r="B148" s="332" t="s">
        <v>1690</v>
      </c>
      <c r="C148" s="333">
        <v>649</v>
      </c>
      <c r="D148" s="333">
        <v>1064</v>
      </c>
      <c r="E148" s="333">
        <v>2496</v>
      </c>
      <c r="F148" s="333">
        <v>2493</v>
      </c>
      <c r="G148" s="333">
        <v>4360</v>
      </c>
      <c r="H148" s="333">
        <v>4588</v>
      </c>
      <c r="I148" s="333">
        <v>5994</v>
      </c>
      <c r="J148" s="333">
        <v>4805</v>
      </c>
      <c r="K148" s="333">
        <v>4273</v>
      </c>
      <c r="L148" s="333">
        <v>5888</v>
      </c>
      <c r="M148" s="333">
        <v>13857</v>
      </c>
      <c r="N148" s="333">
        <v>19186</v>
      </c>
      <c r="O148" s="333">
        <v>24793</v>
      </c>
      <c r="P148" s="333">
        <v>22923</v>
      </c>
      <c r="Q148" s="333">
        <v>22831</v>
      </c>
      <c r="R148" s="333">
        <v>25006</v>
      </c>
      <c r="S148" s="333">
        <v>60076</v>
      </c>
      <c r="T148" s="333">
        <f t="shared" si="21"/>
        <v>225282</v>
      </c>
      <c r="U148" s="22"/>
      <c r="V148" s="666"/>
    </row>
    <row r="149" spans="1:22" s="91" customFormat="1" ht="12.75">
      <c r="A149" s="298"/>
      <c r="B149" s="1451"/>
      <c r="C149" s="1547"/>
      <c r="D149" s="1547"/>
      <c r="E149" s="1547"/>
      <c r="F149" s="1547"/>
      <c r="G149" s="1547"/>
      <c r="H149" s="1547"/>
      <c r="I149" s="1547"/>
      <c r="J149" s="1547"/>
      <c r="K149" s="1547"/>
      <c r="L149" s="1547"/>
      <c r="M149" s="1547"/>
      <c r="N149" s="1547"/>
      <c r="O149" s="1547"/>
      <c r="P149" s="1547"/>
      <c r="Q149" s="1547"/>
      <c r="R149" s="1547"/>
      <c r="S149" s="1547"/>
      <c r="T149" s="1547"/>
      <c r="U149" s="1574"/>
      <c r="V149" s="1575"/>
    </row>
    <row r="150" spans="1:22" s="7" customFormat="1" ht="12.75">
      <c r="A150" s="83"/>
      <c r="B150" s="338" t="s">
        <v>547</v>
      </c>
      <c r="C150" s="339">
        <f t="shared" ref="C150:T150" si="22">+C140+C132+C115+C95+C90+C85</f>
        <v>15098638</v>
      </c>
      <c r="D150" s="339">
        <f t="shared" si="22"/>
        <v>7239778</v>
      </c>
      <c r="E150" s="339">
        <f t="shared" si="22"/>
        <v>4732068</v>
      </c>
      <c r="F150" s="339">
        <f t="shared" si="22"/>
        <v>5751752</v>
      </c>
      <c r="G150" s="339">
        <f t="shared" si="22"/>
        <v>5965108</v>
      </c>
      <c r="H150" s="339">
        <f t="shared" si="22"/>
        <v>5224197</v>
      </c>
      <c r="I150" s="339">
        <f t="shared" si="22"/>
        <v>5485960</v>
      </c>
      <c r="J150" s="339">
        <f t="shared" si="22"/>
        <v>6152060</v>
      </c>
      <c r="K150" s="339">
        <f t="shared" si="22"/>
        <v>6497987</v>
      </c>
      <c r="L150" s="339">
        <f t="shared" si="22"/>
        <v>7562002</v>
      </c>
      <c r="M150" s="339">
        <f t="shared" si="22"/>
        <v>7708866</v>
      </c>
      <c r="N150" s="339">
        <f t="shared" si="22"/>
        <v>7936356</v>
      </c>
      <c r="O150" s="339">
        <f t="shared" si="22"/>
        <v>8817452</v>
      </c>
      <c r="P150" s="339">
        <f t="shared" si="22"/>
        <v>8989920</v>
      </c>
      <c r="Q150" s="339">
        <f t="shared" si="22"/>
        <v>7466852</v>
      </c>
      <c r="R150" s="339">
        <f t="shared" si="22"/>
        <v>6815303</v>
      </c>
      <c r="S150" s="339">
        <f t="shared" si="22"/>
        <v>8301725</v>
      </c>
      <c r="T150" s="339">
        <f t="shared" si="22"/>
        <v>125746024</v>
      </c>
      <c r="U150" s="22"/>
      <c r="V150" s="666"/>
    </row>
    <row r="151" spans="1:22" s="1188" customFormat="1">
      <c r="U151" s="1570"/>
    </row>
    <row r="152" spans="1:22" s="1188" customFormat="1">
      <c r="A152" s="105" t="s">
        <v>880</v>
      </c>
      <c r="U152" s="1570"/>
    </row>
    <row r="153" spans="1:22" s="1188" customFormat="1">
      <c r="A153" s="248" t="s">
        <v>2439</v>
      </c>
      <c r="U153" s="1570"/>
    </row>
    <row r="154" spans="1:22" s="1188" customFormat="1">
      <c r="U154" s="1570"/>
    </row>
    <row r="155" spans="1:22" s="1188" customFormat="1">
      <c r="U155" s="1570"/>
    </row>
    <row r="156" spans="1:22" s="1188" customFormat="1">
      <c r="U156" s="1570"/>
    </row>
    <row r="157" spans="1:22" s="1188" customFormat="1">
      <c r="U157" s="1570"/>
    </row>
    <row r="158" spans="1:22" s="1188" customFormat="1">
      <c r="U158" s="1570"/>
    </row>
    <row r="159" spans="1:22" s="1188" customFormat="1">
      <c r="U159" s="1570"/>
    </row>
    <row r="160" spans="1:22" s="1188" customFormat="1">
      <c r="U160" s="1570"/>
    </row>
    <row r="161" spans="21:21" s="1188" customFormat="1">
      <c r="U161" s="1570"/>
    </row>
    <row r="162" spans="21:21" s="1188" customFormat="1">
      <c r="U162" s="1570"/>
    </row>
    <row r="163" spans="21:21" s="1188" customFormat="1">
      <c r="U163" s="1570"/>
    </row>
    <row r="164" spans="21:21" s="1188" customFormat="1">
      <c r="U164" s="1570"/>
    </row>
    <row r="165" spans="21:21" s="1188" customFormat="1">
      <c r="U165" s="1570"/>
    </row>
    <row r="166" spans="21:21" s="1188" customFormat="1">
      <c r="U166" s="1570"/>
    </row>
    <row r="167" spans="21:21" s="1188" customFormat="1">
      <c r="U167" s="1570"/>
    </row>
    <row r="168" spans="21:21" s="1188" customFormat="1">
      <c r="U168" s="1570"/>
    </row>
    <row r="169" spans="21:21" s="1188" customFormat="1">
      <c r="U169" s="1570"/>
    </row>
    <row r="170" spans="21:21" s="1188" customFormat="1">
      <c r="U170" s="1570"/>
    </row>
    <row r="171" spans="21:21" s="1188" customFormat="1">
      <c r="U171" s="1570"/>
    </row>
    <row r="172" spans="21:21" s="1188" customFormat="1">
      <c r="U172" s="1570"/>
    </row>
    <row r="173" spans="21:21" s="1188" customFormat="1">
      <c r="U173" s="1570"/>
    </row>
    <row r="174" spans="21:21" s="1188" customFormat="1">
      <c r="U174" s="1570"/>
    </row>
    <row r="175" spans="21:21" s="1188" customFormat="1">
      <c r="U175" s="1570"/>
    </row>
    <row r="176" spans="21:21" s="1188" customFormat="1">
      <c r="U176" s="1570"/>
    </row>
    <row r="177" spans="21:21" s="1188" customFormat="1">
      <c r="U177" s="1570"/>
    </row>
    <row r="178" spans="21:21" s="1188" customFormat="1">
      <c r="U178" s="1570"/>
    </row>
    <row r="179" spans="21:21" s="1188" customFormat="1">
      <c r="U179" s="1570"/>
    </row>
    <row r="180" spans="21:21" s="1188" customFormat="1">
      <c r="U180" s="1570"/>
    </row>
    <row r="181" spans="21:21" s="1188" customFormat="1">
      <c r="U181" s="1570"/>
    </row>
    <row r="182" spans="21:21" s="1188" customFormat="1">
      <c r="U182" s="1570"/>
    </row>
    <row r="183" spans="21:21" s="1188" customFormat="1">
      <c r="U183" s="1570"/>
    </row>
    <row r="184" spans="21:21" s="1188" customFormat="1">
      <c r="U184" s="1570"/>
    </row>
    <row r="185" spans="21:21" s="1188" customFormat="1">
      <c r="U185" s="1570"/>
    </row>
    <row r="186" spans="21:21" s="1188" customFormat="1">
      <c r="U186" s="1570"/>
    </row>
    <row r="187" spans="21:21" s="1188" customFormat="1">
      <c r="U187" s="1570"/>
    </row>
    <row r="188" spans="21:21" s="1188" customFormat="1">
      <c r="U188" s="1570"/>
    </row>
    <row r="189" spans="21:21" s="1188" customFormat="1">
      <c r="U189" s="1570"/>
    </row>
    <row r="190" spans="21:21" s="1188" customFormat="1">
      <c r="U190" s="1570"/>
    </row>
    <row r="191" spans="21:21" s="1188" customFormat="1">
      <c r="U191" s="1570"/>
    </row>
    <row r="192" spans="21:21" s="1188" customFormat="1">
      <c r="U192" s="1570"/>
    </row>
    <row r="193" spans="21:21" s="1188" customFormat="1">
      <c r="U193" s="1570"/>
    </row>
    <row r="194" spans="21:21" s="1188" customFormat="1">
      <c r="U194" s="1570"/>
    </row>
    <row r="195" spans="21:21" s="1188" customFormat="1">
      <c r="U195" s="1570"/>
    </row>
    <row r="196" spans="21:21" s="1188" customFormat="1">
      <c r="U196" s="1570"/>
    </row>
    <row r="197" spans="21:21" s="1188" customFormat="1">
      <c r="U197" s="1570"/>
    </row>
    <row r="198" spans="21:21" s="1188" customFormat="1">
      <c r="U198" s="1570"/>
    </row>
    <row r="199" spans="21:21" s="1188" customFormat="1">
      <c r="U199" s="1570"/>
    </row>
    <row r="200" spans="21:21" s="1188" customFormat="1">
      <c r="U200" s="1570"/>
    </row>
    <row r="201" spans="21:21" s="1188" customFormat="1">
      <c r="U201" s="1570"/>
    </row>
    <row r="202" spans="21:21" s="1188" customFormat="1">
      <c r="U202" s="1570"/>
    </row>
    <row r="203" spans="21:21" s="1188" customFormat="1">
      <c r="U203" s="1570"/>
    </row>
    <row r="204" spans="21:21" s="1188" customFormat="1">
      <c r="U204" s="1570"/>
    </row>
    <row r="205" spans="21:21" s="1188" customFormat="1">
      <c r="U205" s="1570"/>
    </row>
    <row r="206" spans="21:21" s="1188" customFormat="1">
      <c r="U206" s="1570"/>
    </row>
    <row r="207" spans="21:21" s="1188" customFormat="1">
      <c r="U207" s="1570"/>
    </row>
    <row r="208" spans="21:21" s="1188" customFormat="1">
      <c r="U208" s="1570"/>
    </row>
    <row r="209" spans="21:21" s="1188" customFormat="1">
      <c r="U209" s="1570"/>
    </row>
    <row r="210" spans="21:21" s="1188" customFormat="1">
      <c r="U210" s="1570"/>
    </row>
    <row r="211" spans="21:21" s="1188" customFormat="1">
      <c r="U211" s="1570"/>
    </row>
    <row r="212" spans="21:21" s="1188" customFormat="1">
      <c r="U212" s="1570"/>
    </row>
    <row r="213" spans="21:21" s="1188" customFormat="1">
      <c r="U213" s="1570"/>
    </row>
    <row r="214" spans="21:21" s="1188" customFormat="1">
      <c r="U214" s="1570"/>
    </row>
    <row r="215" spans="21:21" s="1188" customFormat="1">
      <c r="U215" s="1570"/>
    </row>
    <row r="216" spans="21:21" s="1188" customFormat="1">
      <c r="U216" s="1570"/>
    </row>
    <row r="217" spans="21:21" s="1188" customFormat="1">
      <c r="U217" s="1570"/>
    </row>
    <row r="218" spans="21:21" s="1188" customFormat="1">
      <c r="U218" s="1570"/>
    </row>
    <row r="219" spans="21:21" s="1188" customFormat="1">
      <c r="U219" s="1570"/>
    </row>
    <row r="220" spans="21:21" s="1188" customFormat="1">
      <c r="U220" s="1570"/>
    </row>
    <row r="221" spans="21:21" s="1188" customFormat="1">
      <c r="U221" s="1570"/>
    </row>
    <row r="222" spans="21:21" s="1188" customFormat="1">
      <c r="U222" s="1570"/>
    </row>
    <row r="223" spans="21:21" s="1188" customFormat="1">
      <c r="U223" s="1570"/>
    </row>
    <row r="224" spans="21:21" s="1188" customFormat="1">
      <c r="U224" s="1570"/>
    </row>
    <row r="225" spans="21:21" s="1188" customFormat="1">
      <c r="U225" s="1570"/>
    </row>
    <row r="226" spans="21:21" s="1188" customFormat="1">
      <c r="U226" s="1570"/>
    </row>
    <row r="227" spans="21:21" s="1188" customFormat="1">
      <c r="U227" s="1570"/>
    </row>
    <row r="228" spans="21:21" s="1188" customFormat="1">
      <c r="U228" s="1570"/>
    </row>
    <row r="229" spans="21:21" s="1188" customFormat="1">
      <c r="U229" s="1570"/>
    </row>
    <row r="230" spans="21:21" s="1188" customFormat="1">
      <c r="U230" s="1570"/>
    </row>
    <row r="231" spans="21:21" s="1188" customFormat="1">
      <c r="U231" s="1570"/>
    </row>
    <row r="232" spans="21:21" s="1188" customFormat="1">
      <c r="U232" s="1570"/>
    </row>
    <row r="233" spans="21:21" s="1188" customFormat="1">
      <c r="U233" s="1570"/>
    </row>
    <row r="234" spans="21:21" s="1188" customFormat="1">
      <c r="U234" s="1570"/>
    </row>
    <row r="235" spans="21:21" s="1188" customFormat="1">
      <c r="U235" s="1570"/>
    </row>
    <row r="236" spans="21:21" s="1188" customFormat="1">
      <c r="U236" s="1570"/>
    </row>
    <row r="237" spans="21:21" s="1188" customFormat="1">
      <c r="U237" s="1570"/>
    </row>
    <row r="238" spans="21:21" s="1188" customFormat="1">
      <c r="U238" s="1570"/>
    </row>
    <row r="239" spans="21:21" s="1188" customFormat="1">
      <c r="U239" s="1570"/>
    </row>
    <row r="240" spans="21:21" s="1188" customFormat="1">
      <c r="U240" s="1570"/>
    </row>
    <row r="241" spans="21:21" s="1188" customFormat="1">
      <c r="U241" s="1570"/>
    </row>
    <row r="242" spans="21:21" s="1188" customFormat="1">
      <c r="U242" s="1570"/>
    </row>
    <row r="243" spans="21:21" s="1188" customFormat="1">
      <c r="U243" s="1570"/>
    </row>
    <row r="244" spans="21:21" s="1188" customFormat="1">
      <c r="U244" s="1570"/>
    </row>
    <row r="245" spans="21:21" s="1188" customFormat="1">
      <c r="U245" s="1570"/>
    </row>
    <row r="246" spans="21:21" s="1188" customFormat="1">
      <c r="U246" s="1570"/>
    </row>
    <row r="247" spans="21:21" s="1188" customFormat="1">
      <c r="U247" s="1570"/>
    </row>
    <row r="248" spans="21:21" s="1188" customFormat="1">
      <c r="U248" s="1570"/>
    </row>
    <row r="249" spans="21:21" s="1188" customFormat="1">
      <c r="U249" s="1570"/>
    </row>
    <row r="250" spans="21:21" s="1188" customFormat="1">
      <c r="U250" s="1570"/>
    </row>
    <row r="251" spans="21:21" s="1188" customFormat="1">
      <c r="U251" s="1570"/>
    </row>
    <row r="252" spans="21:21" s="1188" customFormat="1">
      <c r="U252" s="1570"/>
    </row>
    <row r="253" spans="21:21" s="1188" customFormat="1">
      <c r="U253" s="1570"/>
    </row>
    <row r="254" spans="21:21" s="1188" customFormat="1">
      <c r="U254" s="1570"/>
    </row>
    <row r="255" spans="21:21" s="1188" customFormat="1">
      <c r="U255" s="1570"/>
    </row>
    <row r="256" spans="21:21" s="1188" customFormat="1">
      <c r="U256" s="1570"/>
    </row>
    <row r="257" spans="21:21" s="1188" customFormat="1">
      <c r="U257" s="1570"/>
    </row>
    <row r="258" spans="21:21" s="1188" customFormat="1">
      <c r="U258" s="1570"/>
    </row>
    <row r="259" spans="21:21" s="1188" customFormat="1">
      <c r="U259" s="1570"/>
    </row>
    <row r="260" spans="21:21" s="1188" customFormat="1">
      <c r="U260" s="1570"/>
    </row>
    <row r="261" spans="21:21" s="1188" customFormat="1">
      <c r="U261" s="1570"/>
    </row>
    <row r="262" spans="21:21" s="1188" customFormat="1">
      <c r="U262" s="1570"/>
    </row>
    <row r="263" spans="21:21" s="1188" customFormat="1">
      <c r="U263" s="1570"/>
    </row>
    <row r="264" spans="21:21" s="1188" customFormat="1">
      <c r="U264" s="1570"/>
    </row>
    <row r="265" spans="21:21" s="1188" customFormat="1">
      <c r="U265" s="1570"/>
    </row>
    <row r="266" spans="21:21" s="1188" customFormat="1">
      <c r="U266" s="1570"/>
    </row>
    <row r="267" spans="21:21" s="1188" customFormat="1">
      <c r="U267" s="1570"/>
    </row>
    <row r="268" spans="21:21" s="1188" customFormat="1">
      <c r="U268" s="1570"/>
    </row>
    <row r="269" spans="21:21" s="1188" customFormat="1">
      <c r="U269" s="1570"/>
    </row>
    <row r="270" spans="21:21" s="1188" customFormat="1">
      <c r="U270" s="1570"/>
    </row>
    <row r="271" spans="21:21" s="1188" customFormat="1">
      <c r="U271" s="1570"/>
    </row>
    <row r="272" spans="21:21" s="1188" customFormat="1">
      <c r="U272" s="1570"/>
    </row>
    <row r="273" spans="21:21" s="1188" customFormat="1">
      <c r="U273" s="1570"/>
    </row>
    <row r="274" spans="21:21" s="1188" customFormat="1">
      <c r="U274" s="1570"/>
    </row>
    <row r="275" spans="21:21" s="1188" customFormat="1">
      <c r="U275" s="1570"/>
    </row>
    <row r="276" spans="21:21" s="1188" customFormat="1">
      <c r="U276" s="1570"/>
    </row>
    <row r="277" spans="21:21" s="1188" customFormat="1">
      <c r="U277" s="1570"/>
    </row>
    <row r="278" spans="21:21" s="1188" customFormat="1">
      <c r="U278" s="1570"/>
    </row>
    <row r="279" spans="21:21" s="1188" customFormat="1">
      <c r="U279" s="1570"/>
    </row>
    <row r="280" spans="21:21" s="1188" customFormat="1">
      <c r="U280" s="1570"/>
    </row>
    <row r="281" spans="21:21" s="1188" customFormat="1">
      <c r="U281" s="1570"/>
    </row>
    <row r="282" spans="21:21" s="1188" customFormat="1">
      <c r="U282" s="1570"/>
    </row>
    <row r="283" spans="21:21" s="1188" customFormat="1">
      <c r="U283" s="1570"/>
    </row>
    <row r="284" spans="21:21" s="1188" customFormat="1">
      <c r="U284" s="1570"/>
    </row>
    <row r="285" spans="21:21" s="1188" customFormat="1">
      <c r="U285" s="1570"/>
    </row>
    <row r="286" spans="21:21" s="1188" customFormat="1">
      <c r="U286" s="1570"/>
    </row>
    <row r="287" spans="21:21" s="1188" customFormat="1">
      <c r="U287" s="1570"/>
    </row>
    <row r="288" spans="21:21" s="1188" customFormat="1">
      <c r="U288" s="1570"/>
    </row>
    <row r="289" spans="21:21" s="1188" customFormat="1">
      <c r="U289" s="1570"/>
    </row>
    <row r="290" spans="21:21" s="1188" customFormat="1">
      <c r="U290" s="1570"/>
    </row>
    <row r="291" spans="21:21" s="1188" customFormat="1">
      <c r="U291" s="1570"/>
    </row>
    <row r="292" spans="21:21" s="1188" customFormat="1">
      <c r="U292" s="1570"/>
    </row>
    <row r="293" spans="21:21" s="1188" customFormat="1">
      <c r="U293" s="1570"/>
    </row>
    <row r="294" spans="21:21" s="1188" customFormat="1">
      <c r="U294" s="1570"/>
    </row>
    <row r="295" spans="21:21" s="1188" customFormat="1">
      <c r="U295" s="1570"/>
    </row>
    <row r="296" spans="21:21" s="1188" customFormat="1">
      <c r="U296" s="1570"/>
    </row>
    <row r="297" spans="21:21" s="1188" customFormat="1">
      <c r="U297" s="1570"/>
    </row>
    <row r="298" spans="21:21" s="1188" customFormat="1">
      <c r="U298" s="1570"/>
    </row>
    <row r="299" spans="21:21" s="1188" customFormat="1">
      <c r="U299" s="1570"/>
    </row>
    <row r="300" spans="21:21" s="1188" customFormat="1">
      <c r="U300" s="1570"/>
    </row>
    <row r="301" spans="21:21" s="1188" customFormat="1">
      <c r="U301" s="1570"/>
    </row>
    <row r="302" spans="21:21" s="1188" customFormat="1">
      <c r="U302" s="1570"/>
    </row>
    <row r="303" spans="21:21" s="1188" customFormat="1">
      <c r="U303" s="1570"/>
    </row>
    <row r="304" spans="21:21" s="1188" customFormat="1">
      <c r="U304" s="1570"/>
    </row>
    <row r="305" spans="21:21" s="1188" customFormat="1">
      <c r="U305" s="1570"/>
    </row>
    <row r="306" spans="21:21" s="1188" customFormat="1">
      <c r="U306" s="1570"/>
    </row>
    <row r="307" spans="21:21" s="1188" customFormat="1">
      <c r="U307" s="1570"/>
    </row>
    <row r="308" spans="21:21" s="1188" customFormat="1">
      <c r="U308" s="1570"/>
    </row>
    <row r="309" spans="21:21" s="1188" customFormat="1">
      <c r="U309" s="1570"/>
    </row>
    <row r="310" spans="21:21" s="1188" customFormat="1">
      <c r="U310" s="1570"/>
    </row>
    <row r="311" spans="21:21" s="1188" customFormat="1">
      <c r="U311" s="1570"/>
    </row>
    <row r="312" spans="21:21" s="1188" customFormat="1">
      <c r="U312" s="1570"/>
    </row>
    <row r="313" spans="21:21" s="1188" customFormat="1">
      <c r="U313" s="1570"/>
    </row>
    <row r="314" spans="21:21" s="1188" customFormat="1">
      <c r="U314" s="1570"/>
    </row>
    <row r="315" spans="21:21" s="1188" customFormat="1">
      <c r="U315" s="1570"/>
    </row>
    <row r="316" spans="21:21" s="1188" customFormat="1">
      <c r="U316" s="1570"/>
    </row>
    <row r="317" spans="21:21" s="1188" customFormat="1">
      <c r="U317" s="1570"/>
    </row>
    <row r="318" spans="21:21" s="1188" customFormat="1">
      <c r="U318" s="1570"/>
    </row>
    <row r="319" spans="21:21" s="1188" customFormat="1">
      <c r="U319" s="1570"/>
    </row>
    <row r="320" spans="21:21" s="1188" customFormat="1">
      <c r="U320" s="1570"/>
    </row>
    <row r="321" spans="21:21" s="1188" customFormat="1">
      <c r="U321" s="1570"/>
    </row>
    <row r="322" spans="21:21" s="1188" customFormat="1">
      <c r="U322" s="1570"/>
    </row>
    <row r="323" spans="21:21" s="1188" customFormat="1">
      <c r="U323" s="1570"/>
    </row>
    <row r="324" spans="21:21" s="1188" customFormat="1">
      <c r="U324" s="1570"/>
    </row>
    <row r="325" spans="21:21" s="1188" customFormat="1">
      <c r="U325" s="1570"/>
    </row>
    <row r="326" spans="21:21" s="1188" customFormat="1">
      <c r="U326" s="1570"/>
    </row>
    <row r="327" spans="21:21" s="1188" customFormat="1">
      <c r="U327" s="1570"/>
    </row>
    <row r="328" spans="21:21" s="1188" customFormat="1">
      <c r="U328" s="1570"/>
    </row>
    <row r="329" spans="21:21" s="1188" customFormat="1">
      <c r="U329" s="1570"/>
    </row>
    <row r="330" spans="21:21" s="1188" customFormat="1">
      <c r="U330" s="1570"/>
    </row>
    <row r="331" spans="21:21" s="1188" customFormat="1">
      <c r="U331" s="1570"/>
    </row>
    <row r="332" spans="21:21" s="1188" customFormat="1">
      <c r="U332" s="1570"/>
    </row>
    <row r="333" spans="21:21" s="1188" customFormat="1">
      <c r="U333" s="1570"/>
    </row>
    <row r="334" spans="21:21" s="1188" customFormat="1">
      <c r="U334" s="1570"/>
    </row>
    <row r="335" spans="21:21" s="1188" customFormat="1">
      <c r="U335" s="1570"/>
    </row>
    <row r="336" spans="21:21" s="1188" customFormat="1">
      <c r="U336" s="1570"/>
    </row>
    <row r="337" spans="21:21" s="1188" customFormat="1">
      <c r="U337" s="1570"/>
    </row>
    <row r="338" spans="21:21" s="1188" customFormat="1">
      <c r="U338" s="1570"/>
    </row>
    <row r="339" spans="21:21" s="1188" customFormat="1">
      <c r="U339" s="1570"/>
    </row>
    <row r="340" spans="21:21" s="1188" customFormat="1">
      <c r="U340" s="1570"/>
    </row>
    <row r="341" spans="21:21" s="1188" customFormat="1">
      <c r="U341" s="1570"/>
    </row>
    <row r="342" spans="21:21" s="1188" customFormat="1">
      <c r="U342" s="1570"/>
    </row>
    <row r="343" spans="21:21" s="1188" customFormat="1">
      <c r="U343" s="1570"/>
    </row>
    <row r="344" spans="21:21" s="1188" customFormat="1">
      <c r="U344" s="1570"/>
    </row>
    <row r="345" spans="21:21" s="1188" customFormat="1">
      <c r="U345" s="1570"/>
    </row>
    <row r="346" spans="21:21" s="1188" customFormat="1">
      <c r="U346" s="1570"/>
    </row>
    <row r="347" spans="21:21" s="1188" customFormat="1">
      <c r="U347" s="1570"/>
    </row>
    <row r="348" spans="21:21" s="1188" customFormat="1">
      <c r="U348" s="1570"/>
    </row>
    <row r="349" spans="21:21" s="1188" customFormat="1">
      <c r="U349" s="1570"/>
    </row>
    <row r="350" spans="21:21" s="1188" customFormat="1">
      <c r="U350" s="1570"/>
    </row>
    <row r="351" spans="21:21" s="1188" customFormat="1">
      <c r="U351" s="1570"/>
    </row>
    <row r="352" spans="21:21" s="1188" customFormat="1">
      <c r="U352" s="1570"/>
    </row>
    <row r="353" spans="21:21" s="1188" customFormat="1">
      <c r="U353" s="1570"/>
    </row>
    <row r="354" spans="21:21" s="1188" customFormat="1">
      <c r="U354" s="1570"/>
    </row>
    <row r="355" spans="21:21" s="1188" customFormat="1">
      <c r="U355" s="1570"/>
    </row>
    <row r="356" spans="21:21" s="1188" customFormat="1">
      <c r="U356" s="1570"/>
    </row>
    <row r="357" spans="21:21" s="1188" customFormat="1">
      <c r="U357" s="1570"/>
    </row>
    <row r="358" spans="21:21" s="1188" customFormat="1">
      <c r="U358" s="1570"/>
    </row>
    <row r="359" spans="21:21" s="1188" customFormat="1">
      <c r="U359" s="1570"/>
    </row>
    <row r="360" spans="21:21" s="1188" customFormat="1">
      <c r="U360" s="1570"/>
    </row>
    <row r="361" spans="21:21" s="1188" customFormat="1">
      <c r="U361" s="1570"/>
    </row>
    <row r="362" spans="21:21" s="1188" customFormat="1">
      <c r="U362" s="1570"/>
    </row>
    <row r="363" spans="21:21" s="1188" customFormat="1">
      <c r="U363" s="1570"/>
    </row>
    <row r="364" spans="21:21" s="1188" customFormat="1">
      <c r="U364" s="1570"/>
    </row>
    <row r="365" spans="21:21" s="1188" customFormat="1">
      <c r="U365" s="1570"/>
    </row>
    <row r="366" spans="21:21" s="1188" customFormat="1">
      <c r="U366" s="1570"/>
    </row>
    <row r="367" spans="21:21" s="1188" customFormat="1">
      <c r="U367" s="1570"/>
    </row>
    <row r="368" spans="21:21" s="1188" customFormat="1">
      <c r="U368" s="1570"/>
    </row>
    <row r="369" spans="21:21" s="1188" customFormat="1">
      <c r="U369" s="1570"/>
    </row>
    <row r="370" spans="21:21" s="1188" customFormat="1">
      <c r="U370" s="1570"/>
    </row>
    <row r="371" spans="21:21" s="1188" customFormat="1">
      <c r="U371" s="1570"/>
    </row>
    <row r="372" spans="21:21" s="1188" customFormat="1">
      <c r="U372" s="1570"/>
    </row>
    <row r="373" spans="21:21" s="1188" customFormat="1">
      <c r="U373" s="1570"/>
    </row>
    <row r="374" spans="21:21" s="1188" customFormat="1">
      <c r="U374" s="1570"/>
    </row>
    <row r="375" spans="21:21" s="1188" customFormat="1">
      <c r="U375" s="1570"/>
    </row>
    <row r="376" spans="21:21" s="1188" customFormat="1">
      <c r="U376" s="1570"/>
    </row>
    <row r="377" spans="21:21" s="1188" customFormat="1">
      <c r="U377" s="1570"/>
    </row>
    <row r="378" spans="21:21" s="1188" customFormat="1">
      <c r="U378" s="1570"/>
    </row>
    <row r="379" spans="21:21" s="1188" customFormat="1">
      <c r="U379" s="1570"/>
    </row>
    <row r="380" spans="21:21" s="1188" customFormat="1">
      <c r="U380" s="1570"/>
    </row>
    <row r="381" spans="21:21" s="1188" customFormat="1">
      <c r="U381" s="1570"/>
    </row>
    <row r="382" spans="21:21" s="1188" customFormat="1">
      <c r="U382" s="1570"/>
    </row>
    <row r="383" spans="21:21" s="1188" customFormat="1">
      <c r="U383" s="1570"/>
    </row>
    <row r="384" spans="21:21" s="1188" customFormat="1">
      <c r="U384" s="1570"/>
    </row>
    <row r="385" spans="21:21" s="1188" customFormat="1">
      <c r="U385" s="1570"/>
    </row>
    <row r="386" spans="21:21" s="1188" customFormat="1">
      <c r="U386" s="1570"/>
    </row>
    <row r="387" spans="21:21" s="1188" customFormat="1">
      <c r="U387" s="1570"/>
    </row>
    <row r="388" spans="21:21" s="1188" customFormat="1">
      <c r="U388" s="1570"/>
    </row>
    <row r="389" spans="21:21" s="1188" customFormat="1">
      <c r="U389" s="1570"/>
    </row>
    <row r="390" spans="21:21" s="1188" customFormat="1">
      <c r="U390" s="1570"/>
    </row>
    <row r="391" spans="21:21" s="1188" customFormat="1">
      <c r="U391" s="1570"/>
    </row>
    <row r="392" spans="21:21" s="1188" customFormat="1">
      <c r="U392" s="1570"/>
    </row>
    <row r="393" spans="21:21" s="1188" customFormat="1">
      <c r="U393" s="1570"/>
    </row>
    <row r="394" spans="21:21" s="1188" customFormat="1">
      <c r="U394" s="1570"/>
    </row>
    <row r="395" spans="21:21" s="1188" customFormat="1">
      <c r="U395" s="1570"/>
    </row>
    <row r="396" spans="21:21" s="1188" customFormat="1">
      <c r="U396" s="1570"/>
    </row>
    <row r="397" spans="21:21" s="1188" customFormat="1">
      <c r="U397" s="1570"/>
    </row>
    <row r="398" spans="21:21" s="1188" customFormat="1">
      <c r="U398" s="1570"/>
    </row>
    <row r="399" spans="21:21" s="1188" customFormat="1">
      <c r="U399" s="1570"/>
    </row>
    <row r="400" spans="21:21" s="1188" customFormat="1">
      <c r="U400" s="1570"/>
    </row>
    <row r="401" spans="21:21" s="1188" customFormat="1">
      <c r="U401" s="1570"/>
    </row>
    <row r="402" spans="21:21" s="1188" customFormat="1">
      <c r="U402" s="1570"/>
    </row>
    <row r="403" spans="21:21" s="1188" customFormat="1">
      <c r="U403" s="1570"/>
    </row>
    <row r="404" spans="21:21" s="1188" customFormat="1">
      <c r="U404" s="1570"/>
    </row>
    <row r="405" spans="21:21" s="1188" customFormat="1">
      <c r="U405" s="1570"/>
    </row>
    <row r="406" spans="21:21" s="1188" customFormat="1">
      <c r="U406" s="1570"/>
    </row>
    <row r="407" spans="21:21" s="1188" customFormat="1">
      <c r="U407" s="1570"/>
    </row>
    <row r="408" spans="21:21" s="1188" customFormat="1">
      <c r="U408" s="1570"/>
    </row>
    <row r="409" spans="21:21" s="1188" customFormat="1">
      <c r="U409" s="1570"/>
    </row>
    <row r="410" spans="21:21" s="1188" customFormat="1">
      <c r="U410" s="1570"/>
    </row>
    <row r="411" spans="21:21" s="1188" customFormat="1">
      <c r="U411" s="1570"/>
    </row>
    <row r="412" spans="21:21" s="1188" customFormat="1">
      <c r="U412" s="1570"/>
    </row>
    <row r="413" spans="21:21" s="1188" customFormat="1">
      <c r="U413" s="1570"/>
    </row>
    <row r="414" spans="21:21" s="1188" customFormat="1">
      <c r="U414" s="1570"/>
    </row>
    <row r="415" spans="21:21" s="1188" customFormat="1">
      <c r="U415" s="1570"/>
    </row>
    <row r="416" spans="21:21" s="1188" customFormat="1">
      <c r="U416" s="1570"/>
    </row>
    <row r="417" spans="21:21" s="1188" customFormat="1">
      <c r="U417" s="1570"/>
    </row>
    <row r="418" spans="21:21" s="1188" customFormat="1">
      <c r="U418" s="1570"/>
    </row>
    <row r="419" spans="21:21" s="1188" customFormat="1">
      <c r="U419" s="1570"/>
    </row>
    <row r="420" spans="21:21" s="1188" customFormat="1">
      <c r="U420" s="1570"/>
    </row>
    <row r="421" spans="21:21" s="1188" customFormat="1">
      <c r="U421" s="1570"/>
    </row>
    <row r="422" spans="21:21" s="1188" customFormat="1">
      <c r="U422" s="1570"/>
    </row>
    <row r="423" spans="21:21" s="1188" customFormat="1">
      <c r="U423" s="1570"/>
    </row>
    <row r="424" spans="21:21" s="1188" customFormat="1">
      <c r="U424" s="1570"/>
    </row>
    <row r="425" spans="21:21" s="1188" customFormat="1">
      <c r="U425" s="1570"/>
    </row>
    <row r="426" spans="21:21" s="1188" customFormat="1">
      <c r="U426" s="1570"/>
    </row>
    <row r="427" spans="21:21" s="1188" customFormat="1">
      <c r="U427" s="1570"/>
    </row>
    <row r="428" spans="21:21" s="1188" customFormat="1">
      <c r="U428" s="1570"/>
    </row>
    <row r="429" spans="21:21" s="1188" customFormat="1">
      <c r="U429" s="1570"/>
    </row>
    <row r="430" spans="21:21" s="1188" customFormat="1">
      <c r="U430" s="1570"/>
    </row>
    <row r="431" spans="21:21" s="1188" customFormat="1">
      <c r="U431" s="1570"/>
    </row>
    <row r="432" spans="21:21" s="1188" customFormat="1">
      <c r="U432" s="1570"/>
    </row>
    <row r="433" spans="21:21" s="1188" customFormat="1">
      <c r="U433" s="1570"/>
    </row>
    <row r="434" spans="21:21" s="1188" customFormat="1">
      <c r="U434" s="1570"/>
    </row>
    <row r="435" spans="21:21" s="1188" customFormat="1">
      <c r="U435" s="1570"/>
    </row>
    <row r="436" spans="21:21" s="1188" customFormat="1">
      <c r="U436" s="1570"/>
    </row>
    <row r="437" spans="21:21" s="1188" customFormat="1">
      <c r="U437" s="1570"/>
    </row>
    <row r="438" spans="21:21" s="1188" customFormat="1">
      <c r="U438" s="1570"/>
    </row>
    <row r="439" spans="21:21" s="1188" customFormat="1">
      <c r="U439" s="1570"/>
    </row>
    <row r="440" spans="21:21" s="1188" customFormat="1">
      <c r="U440" s="1570"/>
    </row>
    <row r="441" spans="21:21" s="1188" customFormat="1">
      <c r="U441" s="1570"/>
    </row>
    <row r="442" spans="21:21" s="1188" customFormat="1">
      <c r="U442" s="1570"/>
    </row>
    <row r="443" spans="21:21" s="1188" customFormat="1">
      <c r="U443" s="1570"/>
    </row>
    <row r="444" spans="21:21" s="1188" customFormat="1">
      <c r="U444" s="1570"/>
    </row>
    <row r="445" spans="21:21" s="1188" customFormat="1">
      <c r="U445" s="1570"/>
    </row>
    <row r="446" spans="21:21" s="1188" customFormat="1">
      <c r="U446" s="1570"/>
    </row>
    <row r="447" spans="21:21" s="1188" customFormat="1">
      <c r="U447" s="1570"/>
    </row>
    <row r="448" spans="21:21" s="1188" customFormat="1">
      <c r="U448" s="1570"/>
    </row>
    <row r="449" spans="21:21" s="1188" customFormat="1">
      <c r="U449" s="1570"/>
    </row>
    <row r="450" spans="21:21" s="1188" customFormat="1">
      <c r="U450" s="1570"/>
    </row>
    <row r="451" spans="21:21" s="1188" customFormat="1">
      <c r="U451" s="1570"/>
    </row>
    <row r="452" spans="21:21" s="1188" customFormat="1">
      <c r="U452" s="1570"/>
    </row>
    <row r="453" spans="21:21" s="1188" customFormat="1">
      <c r="U453" s="1570"/>
    </row>
    <row r="454" spans="21:21" s="1188" customFormat="1">
      <c r="U454" s="1570"/>
    </row>
    <row r="455" spans="21:21" s="1188" customFormat="1">
      <c r="U455" s="1570"/>
    </row>
    <row r="456" spans="21:21" s="1188" customFormat="1">
      <c r="U456" s="1570"/>
    </row>
    <row r="457" spans="21:21" s="1188" customFormat="1">
      <c r="U457" s="1570"/>
    </row>
    <row r="458" spans="21:21" s="1188" customFormat="1">
      <c r="U458" s="1570"/>
    </row>
    <row r="459" spans="21:21" s="1188" customFormat="1">
      <c r="U459" s="1570"/>
    </row>
    <row r="460" spans="21:21" s="1188" customFormat="1">
      <c r="U460" s="1570"/>
    </row>
    <row r="461" spans="21:21" s="1188" customFormat="1">
      <c r="U461" s="1570"/>
    </row>
    <row r="462" spans="21:21" s="1188" customFormat="1">
      <c r="U462" s="1570"/>
    </row>
    <row r="463" spans="21:21" s="1188" customFormat="1">
      <c r="U463" s="1570"/>
    </row>
    <row r="464" spans="21:21" s="1188" customFormat="1">
      <c r="U464" s="1570"/>
    </row>
    <row r="465" spans="21:21" s="1188" customFormat="1">
      <c r="U465" s="1570"/>
    </row>
    <row r="466" spans="21:21" s="1188" customFormat="1">
      <c r="U466" s="1570"/>
    </row>
    <row r="467" spans="21:21" s="1188" customFormat="1">
      <c r="U467" s="1570"/>
    </row>
    <row r="468" spans="21:21" s="1188" customFormat="1">
      <c r="U468" s="1570"/>
    </row>
    <row r="469" spans="21:21" s="1188" customFormat="1">
      <c r="U469" s="1570"/>
    </row>
    <row r="470" spans="21:21" s="1188" customFormat="1">
      <c r="U470" s="1570"/>
    </row>
    <row r="471" spans="21:21" s="1188" customFormat="1">
      <c r="U471" s="1570"/>
    </row>
    <row r="472" spans="21:21" s="1188" customFormat="1">
      <c r="U472" s="1570"/>
    </row>
    <row r="473" spans="21:21" s="1188" customFormat="1">
      <c r="U473" s="1570"/>
    </row>
    <row r="474" spans="21:21" s="1188" customFormat="1">
      <c r="U474" s="1570"/>
    </row>
    <row r="475" spans="21:21" s="1188" customFormat="1">
      <c r="U475" s="1570"/>
    </row>
    <row r="476" spans="21:21" s="1188" customFormat="1">
      <c r="U476" s="1570"/>
    </row>
    <row r="477" spans="21:21" s="1188" customFormat="1">
      <c r="U477" s="1570"/>
    </row>
    <row r="478" spans="21:21" s="1188" customFormat="1">
      <c r="U478" s="1570"/>
    </row>
    <row r="479" spans="21:21" s="1188" customFormat="1">
      <c r="U479" s="1570"/>
    </row>
    <row r="480" spans="21:21" s="1188" customFormat="1">
      <c r="U480" s="1570"/>
    </row>
    <row r="481" spans="21:21" s="1188" customFormat="1">
      <c r="U481" s="1570"/>
    </row>
    <row r="482" spans="21:21" s="1188" customFormat="1">
      <c r="U482" s="1570"/>
    </row>
    <row r="483" spans="21:21" s="1188" customFormat="1">
      <c r="U483" s="1570"/>
    </row>
    <row r="484" spans="21:21" s="1188" customFormat="1">
      <c r="U484" s="1570"/>
    </row>
    <row r="485" spans="21:21" s="1188" customFormat="1">
      <c r="U485" s="1570"/>
    </row>
    <row r="486" spans="21:21" s="1188" customFormat="1">
      <c r="U486" s="1570"/>
    </row>
    <row r="487" spans="21:21" s="1188" customFormat="1">
      <c r="U487" s="1570"/>
    </row>
    <row r="488" spans="21:21" s="1188" customFormat="1">
      <c r="U488" s="1570"/>
    </row>
    <row r="489" spans="21:21" s="1188" customFormat="1">
      <c r="U489" s="1570"/>
    </row>
    <row r="490" spans="21:21" s="1188" customFormat="1">
      <c r="U490" s="1570"/>
    </row>
    <row r="491" spans="21:21" s="1188" customFormat="1">
      <c r="U491" s="1570"/>
    </row>
    <row r="492" spans="21:21" s="1188" customFormat="1">
      <c r="U492" s="1570"/>
    </row>
    <row r="493" spans="21:21" s="1188" customFormat="1">
      <c r="U493" s="1570"/>
    </row>
    <row r="494" spans="21:21" s="1188" customFormat="1">
      <c r="U494" s="1570"/>
    </row>
    <row r="495" spans="21:21" s="1188" customFormat="1">
      <c r="U495" s="1570"/>
    </row>
    <row r="496" spans="21:21" s="1188" customFormat="1">
      <c r="U496" s="1570"/>
    </row>
    <row r="497" spans="21:21" s="1188" customFormat="1">
      <c r="U497" s="1570"/>
    </row>
    <row r="498" spans="21:21" s="1188" customFormat="1">
      <c r="U498" s="1570"/>
    </row>
    <row r="499" spans="21:21" s="1188" customFormat="1">
      <c r="U499" s="1570"/>
    </row>
    <row r="500" spans="21:21" s="1188" customFormat="1">
      <c r="U500" s="1570"/>
    </row>
    <row r="501" spans="21:21" s="1188" customFormat="1">
      <c r="U501" s="1570"/>
    </row>
    <row r="502" spans="21:21" s="1188" customFormat="1">
      <c r="U502" s="1570"/>
    </row>
    <row r="503" spans="21:21" s="1188" customFormat="1">
      <c r="U503" s="1570"/>
    </row>
    <row r="504" spans="21:21" s="1188" customFormat="1">
      <c r="U504" s="1570"/>
    </row>
    <row r="505" spans="21:21" s="1188" customFormat="1">
      <c r="U505" s="1570"/>
    </row>
    <row r="506" spans="21:21" s="1188" customFormat="1">
      <c r="U506" s="1570"/>
    </row>
    <row r="507" spans="21:21" s="1188" customFormat="1">
      <c r="U507" s="1570"/>
    </row>
    <row r="508" spans="21:21" s="1188" customFormat="1">
      <c r="U508" s="1570"/>
    </row>
    <row r="509" spans="21:21" s="1188" customFormat="1">
      <c r="U509" s="1570"/>
    </row>
    <row r="510" spans="21:21" s="1188" customFormat="1">
      <c r="U510" s="1570"/>
    </row>
    <row r="511" spans="21:21" s="1188" customFormat="1">
      <c r="U511" s="1570"/>
    </row>
    <row r="512" spans="21:21" s="1188" customFormat="1">
      <c r="U512" s="1570"/>
    </row>
    <row r="513" spans="21:21" s="1188" customFormat="1">
      <c r="U513" s="1570"/>
    </row>
    <row r="514" spans="21:21" s="1188" customFormat="1">
      <c r="U514" s="1570"/>
    </row>
    <row r="515" spans="21:21" s="1188" customFormat="1">
      <c r="U515" s="1570"/>
    </row>
    <row r="516" spans="21:21" s="1188" customFormat="1">
      <c r="U516" s="1570"/>
    </row>
    <row r="517" spans="21:21" s="1188" customFormat="1">
      <c r="U517" s="1570"/>
    </row>
    <row r="518" spans="21:21" s="1188" customFormat="1">
      <c r="U518" s="1570"/>
    </row>
    <row r="519" spans="21:21" s="1188" customFormat="1">
      <c r="U519" s="1570"/>
    </row>
    <row r="520" spans="21:21" s="1188" customFormat="1">
      <c r="U520" s="1570"/>
    </row>
    <row r="521" spans="21:21" s="1188" customFormat="1">
      <c r="U521" s="1570"/>
    </row>
    <row r="522" spans="21:21" s="1188" customFormat="1">
      <c r="U522" s="1570"/>
    </row>
    <row r="523" spans="21:21" s="1188" customFormat="1">
      <c r="U523" s="1570"/>
    </row>
    <row r="524" spans="21:21" s="1188" customFormat="1">
      <c r="U524" s="1570"/>
    </row>
    <row r="525" spans="21:21" s="1188" customFormat="1">
      <c r="U525" s="1570"/>
    </row>
    <row r="526" spans="21:21" s="1188" customFormat="1">
      <c r="U526" s="1570"/>
    </row>
    <row r="527" spans="21:21" s="1188" customFormat="1">
      <c r="U527" s="1570"/>
    </row>
    <row r="528" spans="21:21" s="1188" customFormat="1">
      <c r="U528" s="1570"/>
    </row>
    <row r="529" spans="21:21" s="1188" customFormat="1">
      <c r="U529" s="1570"/>
    </row>
    <row r="530" spans="21:21" s="1188" customFormat="1">
      <c r="U530" s="1570"/>
    </row>
    <row r="531" spans="21:21" s="1188" customFormat="1">
      <c r="U531" s="1570"/>
    </row>
    <row r="532" spans="21:21" s="1188" customFormat="1">
      <c r="U532" s="1570"/>
    </row>
    <row r="533" spans="21:21" s="1188" customFormat="1">
      <c r="U533" s="1570"/>
    </row>
    <row r="534" spans="21:21" s="1188" customFormat="1">
      <c r="U534" s="1570"/>
    </row>
    <row r="535" spans="21:21" s="1188" customFormat="1">
      <c r="U535" s="1570"/>
    </row>
    <row r="536" spans="21:21" s="1188" customFormat="1">
      <c r="U536" s="1570"/>
    </row>
    <row r="537" spans="21:21" s="1188" customFormat="1">
      <c r="U537" s="1570"/>
    </row>
    <row r="538" spans="21:21" s="1188" customFormat="1">
      <c r="U538" s="1570"/>
    </row>
    <row r="539" spans="21:21" s="1188" customFormat="1">
      <c r="U539" s="1570"/>
    </row>
    <row r="540" spans="21:21" s="1188" customFormat="1">
      <c r="U540" s="1570"/>
    </row>
    <row r="541" spans="21:21" s="1188" customFormat="1">
      <c r="U541" s="1570"/>
    </row>
    <row r="542" spans="21:21" s="1188" customFormat="1">
      <c r="U542" s="1570"/>
    </row>
    <row r="543" spans="21:21" s="1188" customFormat="1">
      <c r="U543" s="1570"/>
    </row>
    <row r="544" spans="21:21" s="1188" customFormat="1">
      <c r="U544" s="1570"/>
    </row>
    <row r="545" spans="21:21" s="1188" customFormat="1">
      <c r="U545" s="1570"/>
    </row>
    <row r="546" spans="21:21" s="1188" customFormat="1">
      <c r="U546" s="1570"/>
    </row>
    <row r="547" spans="21:21" s="1188" customFormat="1">
      <c r="U547" s="1570"/>
    </row>
    <row r="548" spans="21:21" s="1188" customFormat="1">
      <c r="U548" s="1570"/>
    </row>
    <row r="549" spans="21:21" s="1188" customFormat="1">
      <c r="U549" s="1570"/>
    </row>
    <row r="550" spans="21:21" s="1188" customFormat="1">
      <c r="U550" s="1570"/>
    </row>
    <row r="551" spans="21:21" s="1188" customFormat="1">
      <c r="U551" s="1570"/>
    </row>
    <row r="552" spans="21:21" s="1188" customFormat="1">
      <c r="U552" s="1570"/>
    </row>
    <row r="553" spans="21:21" s="1188" customFormat="1">
      <c r="U553" s="1570"/>
    </row>
    <row r="554" spans="21:21" s="1188" customFormat="1">
      <c r="U554" s="1570"/>
    </row>
    <row r="555" spans="21:21" s="1188" customFormat="1">
      <c r="U555" s="1570"/>
    </row>
    <row r="556" spans="21:21" s="1188" customFormat="1">
      <c r="U556" s="1570"/>
    </row>
    <row r="557" spans="21:21" s="1188" customFormat="1">
      <c r="U557" s="1570"/>
    </row>
    <row r="558" spans="21:21" s="1188" customFormat="1">
      <c r="U558" s="1570"/>
    </row>
    <row r="559" spans="21:21" s="1188" customFormat="1">
      <c r="U559" s="1570"/>
    </row>
    <row r="560" spans="21:21" s="1188" customFormat="1">
      <c r="U560" s="1570"/>
    </row>
    <row r="561" spans="21:21" s="1188" customFormat="1">
      <c r="U561" s="1570"/>
    </row>
    <row r="562" spans="21:21" s="1188" customFormat="1">
      <c r="U562" s="1570"/>
    </row>
    <row r="563" spans="21:21" s="1188" customFormat="1">
      <c r="U563" s="1570"/>
    </row>
    <row r="564" spans="21:21" s="1188" customFormat="1">
      <c r="U564" s="1570"/>
    </row>
    <row r="565" spans="21:21" s="1188" customFormat="1">
      <c r="U565" s="1570"/>
    </row>
    <row r="566" spans="21:21" s="1188" customFormat="1">
      <c r="U566" s="1570"/>
    </row>
    <row r="567" spans="21:21" s="1188" customFormat="1">
      <c r="U567" s="1570"/>
    </row>
    <row r="568" spans="21:21" s="1188" customFormat="1">
      <c r="U568" s="1570"/>
    </row>
    <row r="569" spans="21:21" s="1188" customFormat="1">
      <c r="U569" s="1570"/>
    </row>
    <row r="570" spans="21:21" s="1188" customFormat="1">
      <c r="U570" s="1570"/>
    </row>
    <row r="571" spans="21:21" s="1188" customFormat="1">
      <c r="U571" s="1570"/>
    </row>
    <row r="572" spans="21:21" s="1188" customFormat="1">
      <c r="U572" s="1570"/>
    </row>
    <row r="573" spans="21:21" s="1188" customFormat="1">
      <c r="U573" s="1570"/>
    </row>
    <row r="574" spans="21:21" s="1188" customFormat="1">
      <c r="U574" s="1570"/>
    </row>
    <row r="575" spans="21:21" s="1188" customFormat="1">
      <c r="U575" s="1570"/>
    </row>
    <row r="576" spans="21:21" s="1188" customFormat="1">
      <c r="U576" s="1570"/>
    </row>
    <row r="577" spans="21:21" s="1188" customFormat="1">
      <c r="U577" s="1570"/>
    </row>
    <row r="578" spans="21:21" s="1188" customFormat="1">
      <c r="U578" s="1570"/>
    </row>
    <row r="579" spans="21:21" s="1188" customFormat="1">
      <c r="U579" s="1570"/>
    </row>
    <row r="580" spans="21:21" s="1188" customFormat="1">
      <c r="U580" s="1570"/>
    </row>
    <row r="581" spans="21:21" s="1188" customFormat="1">
      <c r="U581" s="1570"/>
    </row>
    <row r="582" spans="21:21" s="1188" customFormat="1">
      <c r="U582" s="1570"/>
    </row>
    <row r="583" spans="21:21" s="1188" customFormat="1">
      <c r="U583" s="1570"/>
    </row>
    <row r="584" spans="21:21" s="1188" customFormat="1">
      <c r="U584" s="1570"/>
    </row>
    <row r="585" spans="21:21" s="1188" customFormat="1">
      <c r="U585" s="1570"/>
    </row>
    <row r="586" spans="21:21" s="1188" customFormat="1">
      <c r="U586" s="1570"/>
    </row>
    <row r="587" spans="21:21" s="1188" customFormat="1">
      <c r="U587" s="1570"/>
    </row>
    <row r="588" spans="21:21" s="1188" customFormat="1">
      <c r="U588" s="1570"/>
    </row>
    <row r="589" spans="21:21" s="1188" customFormat="1">
      <c r="U589" s="1570"/>
    </row>
    <row r="590" spans="21:21" s="1188" customFormat="1">
      <c r="U590" s="1570"/>
    </row>
    <row r="591" spans="21:21" s="1188" customFormat="1">
      <c r="U591" s="1570"/>
    </row>
    <row r="592" spans="21:21" s="1188" customFormat="1">
      <c r="U592" s="1570"/>
    </row>
    <row r="593" spans="21:21" s="1188" customFormat="1">
      <c r="U593" s="1570"/>
    </row>
    <row r="594" spans="21:21" s="1188" customFormat="1">
      <c r="U594" s="1570"/>
    </row>
    <row r="595" spans="21:21" s="1188" customFormat="1">
      <c r="U595" s="1570"/>
    </row>
    <row r="596" spans="21:21" s="1188" customFormat="1">
      <c r="U596" s="1570"/>
    </row>
    <row r="597" spans="21:21" s="1188" customFormat="1">
      <c r="U597" s="1570"/>
    </row>
    <row r="598" spans="21:21" s="1188" customFormat="1">
      <c r="U598" s="1570"/>
    </row>
    <row r="599" spans="21:21" s="1188" customFormat="1">
      <c r="U599" s="1570"/>
    </row>
    <row r="600" spans="21:21" s="1188" customFormat="1">
      <c r="U600" s="1570"/>
    </row>
    <row r="601" spans="21:21" s="1188" customFormat="1">
      <c r="U601" s="1570"/>
    </row>
    <row r="602" spans="21:21" s="1188" customFormat="1">
      <c r="U602" s="1570"/>
    </row>
    <row r="603" spans="21:21" s="1188" customFormat="1">
      <c r="U603" s="1570"/>
    </row>
    <row r="604" spans="21:21" s="1188" customFormat="1">
      <c r="U604" s="1570"/>
    </row>
    <row r="605" spans="21:21" s="1188" customFormat="1">
      <c r="U605" s="1570"/>
    </row>
    <row r="606" spans="21:21" s="1188" customFormat="1">
      <c r="U606" s="1570"/>
    </row>
    <row r="607" spans="21:21" s="1188" customFormat="1">
      <c r="U607" s="1570"/>
    </row>
    <row r="608" spans="21:21" s="1188" customFormat="1">
      <c r="U608" s="1570"/>
    </row>
    <row r="609" spans="21:21" s="1188" customFormat="1">
      <c r="U609" s="1570"/>
    </row>
    <row r="610" spans="21:21" s="1188" customFormat="1">
      <c r="U610" s="1570"/>
    </row>
    <row r="611" spans="21:21" s="1188" customFormat="1">
      <c r="U611" s="1570"/>
    </row>
    <row r="612" spans="21:21" s="1188" customFormat="1">
      <c r="U612" s="1570"/>
    </row>
    <row r="613" spans="21:21" s="1188" customFormat="1">
      <c r="U613" s="1570"/>
    </row>
    <row r="614" spans="21:21" s="1188" customFormat="1">
      <c r="U614" s="1570"/>
    </row>
    <row r="615" spans="21:21" s="1188" customFormat="1">
      <c r="U615" s="1570"/>
    </row>
    <row r="616" spans="21:21" s="1188" customFormat="1">
      <c r="U616" s="1570"/>
    </row>
    <row r="617" spans="21:21" s="1188" customFormat="1">
      <c r="U617" s="1570"/>
    </row>
    <row r="618" spans="21:21" s="1188" customFormat="1">
      <c r="U618" s="1570"/>
    </row>
    <row r="619" spans="21:21" s="1188" customFormat="1">
      <c r="U619" s="1570"/>
    </row>
    <row r="620" spans="21:21" s="1188" customFormat="1">
      <c r="U620" s="1570"/>
    </row>
    <row r="621" spans="21:21" s="1188" customFormat="1">
      <c r="U621" s="1570"/>
    </row>
    <row r="622" spans="21:21" s="1188" customFormat="1">
      <c r="U622" s="1570"/>
    </row>
    <row r="623" spans="21:21" s="1188" customFormat="1">
      <c r="U623" s="1570"/>
    </row>
    <row r="624" spans="21:21" s="1188" customFormat="1">
      <c r="U624" s="1570"/>
    </row>
    <row r="625" spans="21:21" s="1188" customFormat="1">
      <c r="U625" s="1570"/>
    </row>
    <row r="626" spans="21:21" s="1188" customFormat="1">
      <c r="U626" s="1570"/>
    </row>
    <row r="627" spans="21:21" s="1188" customFormat="1">
      <c r="U627" s="1570"/>
    </row>
    <row r="628" spans="21:21" s="1188" customFormat="1">
      <c r="U628" s="1570"/>
    </row>
    <row r="629" spans="21:21" s="1188" customFormat="1">
      <c r="U629" s="1570"/>
    </row>
    <row r="630" spans="21:21" s="1188" customFormat="1">
      <c r="U630" s="1570"/>
    </row>
    <row r="631" spans="21:21" s="1188" customFormat="1">
      <c r="U631" s="1570"/>
    </row>
    <row r="632" spans="21:21" s="1188" customFormat="1">
      <c r="U632" s="1570"/>
    </row>
    <row r="633" spans="21:21" s="1188" customFormat="1">
      <c r="U633" s="1570"/>
    </row>
    <row r="634" spans="21:21" s="1188" customFormat="1">
      <c r="U634" s="1570"/>
    </row>
    <row r="635" spans="21:21" s="1188" customFormat="1">
      <c r="U635" s="1570"/>
    </row>
    <row r="636" spans="21:21" s="1188" customFormat="1">
      <c r="U636" s="1570"/>
    </row>
    <row r="637" spans="21:21" s="1188" customFormat="1">
      <c r="U637" s="1570"/>
    </row>
    <row r="638" spans="21:21" s="1188" customFormat="1">
      <c r="U638" s="1570"/>
    </row>
    <row r="639" spans="21:21" s="1188" customFormat="1">
      <c r="U639" s="1570"/>
    </row>
    <row r="640" spans="21:21" s="1188" customFormat="1">
      <c r="U640" s="1570"/>
    </row>
    <row r="641" spans="21:21" s="1188" customFormat="1">
      <c r="U641" s="1570"/>
    </row>
    <row r="642" spans="21:21" s="1188" customFormat="1">
      <c r="U642" s="1570"/>
    </row>
    <row r="643" spans="21:21" s="1188" customFormat="1">
      <c r="U643" s="1570"/>
    </row>
    <row r="644" spans="21:21" s="1188" customFormat="1">
      <c r="U644" s="1570"/>
    </row>
    <row r="645" spans="21:21" s="1188" customFormat="1">
      <c r="U645" s="1570"/>
    </row>
    <row r="646" spans="21:21" s="1188" customFormat="1">
      <c r="U646" s="1570"/>
    </row>
    <row r="647" spans="21:21" s="1188" customFormat="1">
      <c r="U647" s="1570"/>
    </row>
    <row r="648" spans="21:21" s="1188" customFormat="1">
      <c r="U648" s="1570"/>
    </row>
    <row r="649" spans="21:21" s="1188" customFormat="1">
      <c r="U649" s="1570"/>
    </row>
    <row r="650" spans="21:21" s="1188" customFormat="1">
      <c r="U650" s="1570"/>
    </row>
    <row r="651" spans="21:21" s="1188" customFormat="1">
      <c r="U651" s="1570"/>
    </row>
    <row r="652" spans="21:21" s="1188" customFormat="1">
      <c r="U652" s="1570"/>
    </row>
    <row r="653" spans="21:21" s="1188" customFormat="1">
      <c r="U653" s="1570"/>
    </row>
    <row r="654" spans="21:21" s="1188" customFormat="1">
      <c r="U654" s="1570"/>
    </row>
    <row r="655" spans="21:21" s="1188" customFormat="1">
      <c r="U655" s="1570"/>
    </row>
    <row r="656" spans="21:21" s="1188" customFormat="1">
      <c r="U656" s="1570"/>
    </row>
    <row r="657" spans="21:21" s="1188" customFormat="1">
      <c r="U657" s="1570"/>
    </row>
    <row r="658" spans="21:21" s="1188" customFormat="1">
      <c r="U658" s="1570"/>
    </row>
    <row r="659" spans="21:21" s="1188" customFormat="1">
      <c r="U659" s="1570"/>
    </row>
    <row r="660" spans="21:21" s="1188" customFormat="1">
      <c r="U660" s="1570"/>
    </row>
    <row r="661" spans="21:21" s="1188" customFormat="1">
      <c r="U661" s="1570"/>
    </row>
    <row r="662" spans="21:21" s="1188" customFormat="1">
      <c r="U662" s="1570"/>
    </row>
    <row r="663" spans="21:21" s="1188" customFormat="1">
      <c r="U663" s="1570"/>
    </row>
    <row r="664" spans="21:21" s="1188" customFormat="1">
      <c r="U664" s="1570"/>
    </row>
    <row r="665" spans="21:21" s="1188" customFormat="1">
      <c r="U665" s="1570"/>
    </row>
    <row r="666" spans="21:21" s="1188" customFormat="1">
      <c r="U666" s="1570"/>
    </row>
    <row r="667" spans="21:21" s="1188" customFormat="1">
      <c r="U667" s="1570"/>
    </row>
    <row r="668" spans="21:21" s="1188" customFormat="1">
      <c r="U668" s="1570"/>
    </row>
    <row r="669" spans="21:21" s="1188" customFormat="1">
      <c r="U669" s="1570"/>
    </row>
    <row r="670" spans="21:21" s="1188" customFormat="1">
      <c r="U670" s="1570"/>
    </row>
    <row r="671" spans="21:21" s="1188" customFormat="1">
      <c r="U671" s="1570"/>
    </row>
    <row r="672" spans="21:21" s="1188" customFormat="1">
      <c r="U672" s="1570"/>
    </row>
    <row r="673" spans="21:21" s="1188" customFormat="1">
      <c r="U673" s="1570"/>
    </row>
    <row r="674" spans="21:21" s="1188" customFormat="1">
      <c r="U674" s="1570"/>
    </row>
    <row r="675" spans="21:21" s="1188" customFormat="1">
      <c r="U675" s="1570"/>
    </row>
    <row r="676" spans="21:21" s="1188" customFormat="1">
      <c r="U676" s="1570"/>
    </row>
    <row r="677" spans="21:21" s="1188" customFormat="1">
      <c r="U677" s="1570"/>
    </row>
    <row r="678" spans="21:21" s="1188" customFormat="1">
      <c r="U678" s="1570"/>
    </row>
    <row r="679" spans="21:21" s="1188" customFormat="1">
      <c r="U679" s="1570"/>
    </row>
    <row r="680" spans="21:21" s="1188" customFormat="1">
      <c r="U680" s="1570"/>
    </row>
    <row r="681" spans="21:21" s="1188" customFormat="1">
      <c r="U681" s="1570"/>
    </row>
    <row r="682" spans="21:21" s="1188" customFormat="1">
      <c r="U682" s="1570"/>
    </row>
    <row r="683" spans="21:21" s="1188" customFormat="1">
      <c r="U683" s="1570"/>
    </row>
    <row r="684" spans="21:21" s="1188" customFormat="1">
      <c r="U684" s="1570"/>
    </row>
    <row r="685" spans="21:21" s="1188" customFormat="1">
      <c r="U685" s="1570"/>
    </row>
    <row r="686" spans="21:21" s="1188" customFormat="1">
      <c r="U686" s="1570"/>
    </row>
    <row r="687" spans="21:21" s="1188" customFormat="1">
      <c r="U687" s="1570"/>
    </row>
    <row r="688" spans="21:21" s="1188" customFormat="1">
      <c r="U688" s="1570"/>
    </row>
    <row r="689" spans="21:21" s="1188" customFormat="1">
      <c r="U689" s="1570"/>
    </row>
    <row r="690" spans="21:21" s="1188" customFormat="1">
      <c r="U690" s="1570"/>
    </row>
    <row r="691" spans="21:21" s="1188" customFormat="1">
      <c r="U691" s="1570"/>
    </row>
    <row r="692" spans="21:21" s="1188" customFormat="1">
      <c r="U692" s="1570"/>
    </row>
    <row r="693" spans="21:21" s="1188" customFormat="1">
      <c r="U693" s="1570"/>
    </row>
    <row r="694" spans="21:21" s="1188" customFormat="1">
      <c r="U694" s="1570"/>
    </row>
    <row r="695" spans="21:21" s="1188" customFormat="1">
      <c r="U695" s="1570"/>
    </row>
    <row r="696" spans="21:21" s="1188" customFormat="1">
      <c r="U696" s="1570"/>
    </row>
    <row r="697" spans="21:21" s="1188" customFormat="1">
      <c r="U697" s="1570"/>
    </row>
    <row r="698" spans="21:21" s="1188" customFormat="1">
      <c r="U698" s="1570"/>
    </row>
    <row r="699" spans="21:21" s="1188" customFormat="1">
      <c r="U699" s="1570"/>
    </row>
    <row r="700" spans="21:21" s="1188" customFormat="1">
      <c r="U700" s="1570"/>
    </row>
    <row r="701" spans="21:21" s="1188" customFormat="1">
      <c r="U701" s="1570"/>
    </row>
    <row r="702" spans="21:21" s="1188" customFormat="1">
      <c r="U702" s="1570"/>
    </row>
    <row r="703" spans="21:21" s="1188" customFormat="1">
      <c r="U703" s="1570"/>
    </row>
    <row r="704" spans="21:21" s="1188" customFormat="1">
      <c r="U704" s="1570"/>
    </row>
    <row r="705" spans="21:21" s="1188" customFormat="1">
      <c r="U705" s="1570"/>
    </row>
    <row r="706" spans="21:21" s="1188" customFormat="1">
      <c r="U706" s="1570"/>
    </row>
    <row r="707" spans="21:21" s="1188" customFormat="1">
      <c r="U707" s="1570"/>
    </row>
    <row r="708" spans="21:21" s="1188" customFormat="1">
      <c r="U708" s="1570"/>
    </row>
    <row r="709" spans="21:21" s="1188" customFormat="1">
      <c r="U709" s="1570"/>
    </row>
    <row r="710" spans="21:21" s="1188" customFormat="1">
      <c r="U710" s="1570"/>
    </row>
    <row r="711" spans="21:21" s="1188" customFormat="1">
      <c r="U711" s="1570"/>
    </row>
    <row r="712" spans="21:21" s="1188" customFormat="1">
      <c r="U712" s="1570"/>
    </row>
    <row r="713" spans="21:21" s="1188" customFormat="1">
      <c r="U713" s="1570"/>
    </row>
    <row r="714" spans="21:21" s="1188" customFormat="1">
      <c r="U714" s="1570"/>
    </row>
    <row r="715" spans="21:21" s="1188" customFormat="1">
      <c r="U715" s="1570"/>
    </row>
    <row r="716" spans="21:21" s="1188" customFormat="1">
      <c r="U716" s="1570"/>
    </row>
    <row r="717" spans="21:21" s="1188" customFormat="1">
      <c r="U717" s="1570"/>
    </row>
    <row r="718" spans="21:21" s="1188" customFormat="1">
      <c r="U718" s="1570"/>
    </row>
    <row r="719" spans="21:21" s="1188" customFormat="1">
      <c r="U719" s="1570"/>
    </row>
    <row r="720" spans="21:21" s="1188" customFormat="1">
      <c r="U720" s="1570"/>
    </row>
    <row r="721" spans="21:21" s="1188" customFormat="1">
      <c r="U721" s="1570"/>
    </row>
    <row r="722" spans="21:21" s="1188" customFormat="1">
      <c r="U722" s="1570"/>
    </row>
    <row r="723" spans="21:21" s="1188" customFormat="1">
      <c r="U723" s="1570"/>
    </row>
    <row r="724" spans="21:21" s="1188" customFormat="1">
      <c r="U724" s="1570"/>
    </row>
    <row r="725" spans="21:21" s="1188" customFormat="1">
      <c r="U725" s="1570"/>
    </row>
    <row r="726" spans="21:21" s="1188" customFormat="1">
      <c r="U726" s="1570"/>
    </row>
    <row r="727" spans="21:21" s="1188" customFormat="1">
      <c r="U727" s="1570"/>
    </row>
    <row r="728" spans="21:21" s="1188" customFormat="1">
      <c r="U728" s="1570"/>
    </row>
    <row r="729" spans="21:21" s="1188" customFormat="1">
      <c r="U729" s="1570"/>
    </row>
    <row r="730" spans="21:21" s="1188" customFormat="1">
      <c r="U730" s="1570"/>
    </row>
    <row r="731" spans="21:21" s="1188" customFormat="1">
      <c r="U731" s="1570"/>
    </row>
    <row r="732" spans="21:21" s="1188" customFormat="1">
      <c r="U732" s="1570"/>
    </row>
    <row r="733" spans="21:21" s="1188" customFormat="1">
      <c r="U733" s="1570"/>
    </row>
    <row r="734" spans="21:21" s="1188" customFormat="1">
      <c r="U734" s="1570"/>
    </row>
    <row r="735" spans="21:21" s="1188" customFormat="1">
      <c r="U735" s="1570"/>
    </row>
    <row r="736" spans="21:21" s="1188" customFormat="1">
      <c r="U736" s="1570"/>
    </row>
    <row r="737" spans="21:21" s="1188" customFormat="1">
      <c r="U737" s="1570"/>
    </row>
    <row r="738" spans="21:21" s="1188" customFormat="1">
      <c r="U738" s="1570"/>
    </row>
    <row r="739" spans="21:21" s="1188" customFormat="1">
      <c r="U739" s="1570"/>
    </row>
    <row r="740" spans="21:21" s="1188" customFormat="1">
      <c r="U740" s="1570"/>
    </row>
    <row r="741" spans="21:21" s="1188" customFormat="1">
      <c r="U741" s="1570"/>
    </row>
    <row r="742" spans="21:21" s="1188" customFormat="1">
      <c r="U742" s="1570"/>
    </row>
    <row r="743" spans="21:21" s="1188" customFormat="1">
      <c r="U743" s="1570"/>
    </row>
    <row r="744" spans="21:21" s="1188" customFormat="1">
      <c r="U744" s="1570"/>
    </row>
    <row r="745" spans="21:21" s="1188" customFormat="1">
      <c r="U745" s="1570"/>
    </row>
    <row r="746" spans="21:21" s="1188" customFormat="1">
      <c r="U746" s="1570"/>
    </row>
    <row r="747" spans="21:21" s="1188" customFormat="1">
      <c r="U747" s="1570"/>
    </row>
    <row r="748" spans="21:21" s="1188" customFormat="1">
      <c r="U748" s="1570"/>
    </row>
    <row r="749" spans="21:21" s="1188" customFormat="1">
      <c r="U749" s="1570"/>
    </row>
    <row r="750" spans="21:21" s="1188" customFormat="1">
      <c r="U750" s="1570"/>
    </row>
    <row r="751" spans="21:21" s="1188" customFormat="1">
      <c r="U751" s="1570"/>
    </row>
    <row r="752" spans="21:21" s="1188" customFormat="1">
      <c r="U752" s="1570"/>
    </row>
    <row r="753" spans="21:21" s="1188" customFormat="1">
      <c r="U753" s="1570"/>
    </row>
    <row r="754" spans="21:21" s="1188" customFormat="1">
      <c r="U754" s="1570"/>
    </row>
    <row r="755" spans="21:21" s="1188" customFormat="1">
      <c r="U755" s="1570"/>
    </row>
    <row r="756" spans="21:21" s="1188" customFormat="1">
      <c r="U756" s="1570"/>
    </row>
    <row r="757" spans="21:21" s="1188" customFormat="1">
      <c r="U757" s="1570"/>
    </row>
    <row r="758" spans="21:21" s="1188" customFormat="1">
      <c r="U758" s="1570"/>
    </row>
    <row r="759" spans="21:21" s="1188" customFormat="1">
      <c r="U759" s="1570"/>
    </row>
    <row r="760" spans="21:21" s="1188" customFormat="1">
      <c r="U760" s="1570"/>
    </row>
    <row r="761" spans="21:21" s="1188" customFormat="1">
      <c r="U761" s="1570"/>
    </row>
    <row r="762" spans="21:21" s="1188" customFormat="1">
      <c r="U762" s="1570"/>
    </row>
    <row r="763" spans="21:21" s="1188" customFormat="1">
      <c r="U763" s="1570"/>
    </row>
    <row r="764" spans="21:21" s="1188" customFormat="1">
      <c r="U764" s="1570"/>
    </row>
    <row r="765" spans="21:21" s="1188" customFormat="1">
      <c r="U765" s="1570"/>
    </row>
    <row r="766" spans="21:21" s="1188" customFormat="1">
      <c r="U766" s="1570"/>
    </row>
    <row r="767" spans="21:21" s="1188" customFormat="1">
      <c r="U767" s="1570"/>
    </row>
    <row r="768" spans="21:21" s="1188" customFormat="1">
      <c r="U768" s="1570"/>
    </row>
    <row r="769" spans="21:21" s="1188" customFormat="1">
      <c r="U769" s="1570"/>
    </row>
    <row r="770" spans="21:21" s="1188" customFormat="1">
      <c r="U770" s="1570"/>
    </row>
    <row r="771" spans="21:21" s="1188" customFormat="1">
      <c r="U771" s="1570"/>
    </row>
    <row r="772" spans="21:21" s="1188" customFormat="1">
      <c r="U772" s="1570"/>
    </row>
    <row r="773" spans="21:21" s="1188" customFormat="1">
      <c r="U773" s="1570"/>
    </row>
    <row r="774" spans="21:21" s="1188" customFormat="1">
      <c r="U774" s="1570"/>
    </row>
    <row r="775" spans="21:21" s="1188" customFormat="1">
      <c r="U775" s="1570"/>
    </row>
    <row r="776" spans="21:21" s="1188" customFormat="1">
      <c r="U776" s="1570"/>
    </row>
    <row r="777" spans="21:21" s="1188" customFormat="1">
      <c r="U777" s="1570"/>
    </row>
    <row r="778" spans="21:21" s="1188" customFormat="1">
      <c r="U778" s="1570"/>
    </row>
    <row r="779" spans="21:21" s="1188" customFormat="1">
      <c r="U779" s="1570"/>
    </row>
    <row r="780" spans="21:21" s="1188" customFormat="1">
      <c r="U780" s="1570"/>
    </row>
    <row r="781" spans="21:21" s="1188" customFormat="1">
      <c r="U781" s="1570"/>
    </row>
    <row r="782" spans="21:21" s="1188" customFormat="1">
      <c r="U782" s="1570"/>
    </row>
    <row r="783" spans="21:21" s="1188" customFormat="1">
      <c r="U783" s="1570"/>
    </row>
    <row r="784" spans="21:21" s="1188" customFormat="1">
      <c r="U784" s="1570"/>
    </row>
    <row r="785" spans="21:21" s="1188" customFormat="1">
      <c r="U785" s="1570"/>
    </row>
    <row r="786" spans="21:21" s="1188" customFormat="1">
      <c r="U786" s="1570"/>
    </row>
    <row r="787" spans="21:21" s="1188" customFormat="1">
      <c r="U787" s="1570"/>
    </row>
    <row r="788" spans="21:21" s="1188" customFormat="1">
      <c r="U788" s="1570"/>
    </row>
    <row r="789" spans="21:21" s="1188" customFormat="1">
      <c r="U789" s="1570"/>
    </row>
    <row r="790" spans="21:21" s="1188" customFormat="1">
      <c r="U790" s="1570"/>
    </row>
  </sheetData>
  <mergeCells count="19">
    <mergeCell ref="A8:A71"/>
    <mergeCell ref="A1:T1"/>
    <mergeCell ref="A2:T2"/>
    <mergeCell ref="A3:T3"/>
    <mergeCell ref="A4:T4"/>
    <mergeCell ref="A6:A7"/>
    <mergeCell ref="B6:B7"/>
    <mergeCell ref="C6:S6"/>
    <mergeCell ref="T6:T7"/>
    <mergeCell ref="A85:A148"/>
    <mergeCell ref="A83:A84"/>
    <mergeCell ref="B83:B84"/>
    <mergeCell ref="C83:S83"/>
    <mergeCell ref="T83:T84"/>
    <mergeCell ref="A77:T77"/>
    <mergeCell ref="A78:T78"/>
    <mergeCell ref="A79:T79"/>
    <mergeCell ref="A80:T80"/>
    <mergeCell ref="A81:T81"/>
  </mergeCells>
  <phoneticPr fontId="74" type="noConversion"/>
  <hyperlinks>
    <hyperlink ref="A1:T1" location="'Sección D-MLE'!B4" display="Tabla D05b1"/>
  </hyperlinks>
  <pageMargins left="0.2" right="0.15748031496062992" top="0.64" bottom="0.31496062992125984" header="0.31496062992125984" footer="0.31496062992125984"/>
  <pageSetup paperSize="144" scale="58" orientation="landscape" r:id="rId1"/>
</worksheet>
</file>

<file path=xl/worksheets/sheet36.xml><?xml version="1.0" encoding="utf-8"?>
<worksheet xmlns="http://schemas.openxmlformats.org/spreadsheetml/2006/main" xmlns:r="http://schemas.openxmlformats.org/officeDocument/2006/relationships">
  <sheetPr>
    <tabColor rgb="FF008080"/>
  </sheetPr>
  <dimension ref="A1:BZ441"/>
  <sheetViews>
    <sheetView topLeftCell="A4" zoomScale="80" zoomScaleNormal="80" workbookViewId="0">
      <selection activeCell="A154" sqref="A154"/>
    </sheetView>
  </sheetViews>
  <sheetFormatPr baseColWidth="10" defaultColWidth="11.42578125" defaultRowHeight="14.25"/>
  <cols>
    <col min="1" max="1" width="4.85546875" style="1449" customWidth="1"/>
    <col min="2" max="2" width="42.28515625" style="1449" customWidth="1"/>
    <col min="3" max="4" width="10.85546875" style="1449" bestFit="1" customWidth="1"/>
    <col min="5" max="5" width="10.28515625" style="1449" customWidth="1"/>
    <col min="6" max="7" width="10.85546875" style="1449" bestFit="1" customWidth="1"/>
    <col min="8" max="9" width="11.28515625" style="1449" bestFit="1" customWidth="1"/>
    <col min="10" max="11" width="10.85546875" style="1449" bestFit="1" customWidth="1"/>
    <col min="12" max="17" width="11.28515625" style="1449" bestFit="1" customWidth="1"/>
    <col min="18" max="18" width="10.85546875" style="1449" bestFit="1" customWidth="1"/>
    <col min="19" max="19" width="11.28515625" style="1449" bestFit="1" customWidth="1"/>
    <col min="20" max="20" width="12" style="1449" bestFit="1" customWidth="1"/>
    <col min="21" max="78" width="11.42578125" style="1188"/>
    <col min="79" max="16384" width="11.42578125" style="1449"/>
  </cols>
  <sheetData>
    <row r="1" spans="1:20" s="1188" customFormat="1">
      <c r="A1" s="2036" t="s">
        <v>2308</v>
      </c>
      <c r="B1" s="2036"/>
      <c r="C1" s="2036"/>
      <c r="D1" s="2036"/>
      <c r="E1" s="2036"/>
      <c r="F1" s="2036"/>
      <c r="G1" s="2036"/>
      <c r="H1" s="2036"/>
      <c r="I1" s="2036"/>
      <c r="J1" s="2036"/>
      <c r="K1" s="2036"/>
      <c r="L1" s="2036"/>
      <c r="M1" s="2036"/>
      <c r="N1" s="2036"/>
      <c r="O1" s="2036"/>
      <c r="P1" s="2036"/>
      <c r="Q1" s="2036"/>
      <c r="R1" s="2036"/>
      <c r="S1" s="2036"/>
      <c r="T1" s="2036"/>
    </row>
    <row r="2" spans="1:20" s="1188" customFormat="1">
      <c r="A2" s="2100" t="s">
        <v>2604</v>
      </c>
      <c r="B2" s="2100"/>
      <c r="C2" s="2100"/>
      <c r="D2" s="2100"/>
      <c r="E2" s="2100"/>
      <c r="F2" s="2100"/>
      <c r="G2" s="2100"/>
      <c r="H2" s="2100"/>
      <c r="I2" s="2100"/>
      <c r="J2" s="2100"/>
      <c r="K2" s="2100"/>
      <c r="L2" s="2100"/>
      <c r="M2" s="2100"/>
      <c r="N2" s="2100"/>
      <c r="O2" s="2100"/>
      <c r="P2" s="2100"/>
      <c r="Q2" s="2100"/>
      <c r="R2" s="2100"/>
      <c r="S2" s="2100"/>
      <c r="T2" s="2100"/>
    </row>
    <row r="3" spans="1:20" s="1188" customFormat="1">
      <c r="A3" s="2100" t="s">
        <v>1726</v>
      </c>
      <c r="B3" s="2100"/>
      <c r="C3" s="2100"/>
      <c r="D3" s="2100"/>
      <c r="E3" s="2100"/>
      <c r="F3" s="2100"/>
      <c r="G3" s="2100"/>
      <c r="H3" s="2100"/>
      <c r="I3" s="2100"/>
      <c r="J3" s="2100"/>
      <c r="K3" s="2100"/>
      <c r="L3" s="2100"/>
      <c r="M3" s="2100"/>
      <c r="N3" s="2100"/>
      <c r="O3" s="2100"/>
      <c r="P3" s="2100"/>
      <c r="Q3" s="2100"/>
      <c r="R3" s="2100"/>
      <c r="S3" s="2100"/>
      <c r="T3" s="2100"/>
    </row>
    <row r="4" spans="1:20" s="1188" customFormat="1">
      <c r="A4" s="2100" t="s">
        <v>1717</v>
      </c>
      <c r="B4" s="2100"/>
      <c r="C4" s="2100"/>
      <c r="D4" s="2100"/>
      <c r="E4" s="2100"/>
      <c r="F4" s="2100"/>
      <c r="G4" s="2100"/>
      <c r="H4" s="2100"/>
      <c r="I4" s="2100"/>
      <c r="J4" s="2100"/>
      <c r="K4" s="2100"/>
      <c r="L4" s="2100"/>
      <c r="M4" s="2100"/>
      <c r="N4" s="2100"/>
      <c r="O4" s="2100"/>
      <c r="P4" s="2100"/>
      <c r="Q4" s="2100"/>
      <c r="R4" s="2100"/>
      <c r="S4" s="2100"/>
      <c r="T4" s="2100"/>
    </row>
    <row r="5" spans="1:20" s="1188" customFormat="1" ht="15" thickBot="1"/>
    <row r="6" spans="1:20">
      <c r="A6" s="2142" t="s">
        <v>1718</v>
      </c>
      <c r="B6" s="2142" t="s">
        <v>1728</v>
      </c>
      <c r="C6" s="2141" t="s">
        <v>1720</v>
      </c>
      <c r="D6" s="2141"/>
      <c r="E6" s="2141"/>
      <c r="F6" s="2141"/>
      <c r="G6" s="2141"/>
      <c r="H6" s="2141"/>
      <c r="I6" s="2141"/>
      <c r="J6" s="2141"/>
      <c r="K6" s="2141"/>
      <c r="L6" s="2141"/>
      <c r="M6" s="2141"/>
      <c r="N6" s="2141"/>
      <c r="O6" s="2141"/>
      <c r="P6" s="2141"/>
      <c r="Q6" s="2141"/>
      <c r="R6" s="2141"/>
      <c r="S6" s="2141"/>
      <c r="T6" s="2142" t="s">
        <v>569</v>
      </c>
    </row>
    <row r="7" spans="1:20">
      <c r="A7" s="2145"/>
      <c r="B7" s="2143"/>
      <c r="C7" s="1566" t="s">
        <v>1721</v>
      </c>
      <c r="D7" s="1566" t="s">
        <v>1722</v>
      </c>
      <c r="E7" s="1566" t="s">
        <v>1433</v>
      </c>
      <c r="F7" s="1566" t="s">
        <v>1434</v>
      </c>
      <c r="G7" s="1566" t="s">
        <v>820</v>
      </c>
      <c r="H7" s="1566" t="s">
        <v>821</v>
      </c>
      <c r="I7" s="1566" t="s">
        <v>822</v>
      </c>
      <c r="J7" s="1566" t="s">
        <v>823</v>
      </c>
      <c r="K7" s="1566" t="s">
        <v>824</v>
      </c>
      <c r="L7" s="1566" t="s">
        <v>825</v>
      </c>
      <c r="M7" s="1566" t="s">
        <v>826</v>
      </c>
      <c r="N7" s="1566" t="s">
        <v>827</v>
      </c>
      <c r="O7" s="1566" t="s">
        <v>828</v>
      </c>
      <c r="P7" s="1566" t="s">
        <v>829</v>
      </c>
      <c r="Q7" s="1566" t="s">
        <v>830</v>
      </c>
      <c r="R7" s="1566" t="s">
        <v>831</v>
      </c>
      <c r="S7" s="1566" t="s">
        <v>1723</v>
      </c>
      <c r="T7" s="2143"/>
    </row>
    <row r="8" spans="1:20" s="7" customFormat="1" ht="12.75">
      <c r="A8" s="2147" t="s">
        <v>1429</v>
      </c>
      <c r="B8" s="331" t="s">
        <v>1636</v>
      </c>
      <c r="C8" s="335">
        <f t="shared" ref="C8:S8" si="0">SUM(C9:C11)</f>
        <v>1883869</v>
      </c>
      <c r="D8" s="335">
        <f>SUM(D9:D11)</f>
        <v>727646</v>
      </c>
      <c r="E8" s="335">
        <f t="shared" si="0"/>
        <v>493348</v>
      </c>
      <c r="F8" s="335">
        <f>SUM(F9:F11)</f>
        <v>594389</v>
      </c>
      <c r="G8" s="335">
        <f t="shared" si="0"/>
        <v>948206</v>
      </c>
      <c r="H8" s="335">
        <f t="shared" si="0"/>
        <v>1050206</v>
      </c>
      <c r="I8" s="335">
        <f t="shared" si="0"/>
        <v>955362</v>
      </c>
      <c r="J8" s="335">
        <f t="shared" si="0"/>
        <v>854045</v>
      </c>
      <c r="K8" s="335">
        <f t="shared" si="0"/>
        <v>733302</v>
      </c>
      <c r="L8" s="335">
        <f t="shared" si="0"/>
        <v>779119</v>
      </c>
      <c r="M8" s="335">
        <f t="shared" si="0"/>
        <v>732204</v>
      </c>
      <c r="N8" s="335">
        <f t="shared" si="0"/>
        <v>652867</v>
      </c>
      <c r="O8" s="335">
        <f t="shared" si="0"/>
        <v>644851</v>
      </c>
      <c r="P8" s="335">
        <f t="shared" si="0"/>
        <v>610935</v>
      </c>
      <c r="Q8" s="335">
        <f t="shared" si="0"/>
        <v>492583</v>
      </c>
      <c r="R8" s="335">
        <f t="shared" si="0"/>
        <v>419344</v>
      </c>
      <c r="S8" s="335">
        <f t="shared" si="0"/>
        <v>570410</v>
      </c>
      <c r="T8" s="335">
        <f>SUM(T9:T11)</f>
        <v>13142686</v>
      </c>
    </row>
    <row r="9" spans="1:20" s="91" customFormat="1" ht="12.75">
      <c r="A9" s="2148"/>
      <c r="B9" s="1421" t="s">
        <v>1637</v>
      </c>
      <c r="C9" s="1438">
        <f>+D05a!C9+D05b!C9</f>
        <v>1871494</v>
      </c>
      <c r="D9" s="1438">
        <f>+D05a!D9+D05b!D9</f>
        <v>724829</v>
      </c>
      <c r="E9" s="1438">
        <f>+D05a!E9+D05b!E9</f>
        <v>491811</v>
      </c>
      <c r="F9" s="1438">
        <f>+D05a!F9+D05b!F9</f>
        <v>591801</v>
      </c>
      <c r="G9" s="1438">
        <f>+D05a!G9+D05b!G9</f>
        <v>944219</v>
      </c>
      <c r="H9" s="1438">
        <f>+D05a!H9+D05b!H9</f>
        <v>1045128</v>
      </c>
      <c r="I9" s="1438">
        <f>+D05a!I9+D05b!I9</f>
        <v>950331</v>
      </c>
      <c r="J9" s="1438">
        <f>+D05a!J9+D05b!J9</f>
        <v>848485</v>
      </c>
      <c r="K9" s="1438">
        <f>+D05a!K9+D05b!K9</f>
        <v>728392</v>
      </c>
      <c r="L9" s="1438">
        <f>+D05a!L9+D05b!L9</f>
        <v>773845</v>
      </c>
      <c r="M9" s="1438">
        <f>+D05a!M9+D05b!M9</f>
        <v>725606</v>
      </c>
      <c r="N9" s="1438">
        <f>+D05a!N9+D05b!N9</f>
        <v>645022</v>
      </c>
      <c r="O9" s="1438">
        <f>+D05a!O9+D05b!O9</f>
        <v>634301</v>
      </c>
      <c r="P9" s="1438">
        <f>+D05a!P9+D05b!P9</f>
        <v>597644</v>
      </c>
      <c r="Q9" s="1438">
        <f>+D05a!Q9+D05b!Q9</f>
        <v>479362</v>
      </c>
      <c r="R9" s="1438">
        <f>+D05a!R9+D05b!R9</f>
        <v>401220</v>
      </c>
      <c r="S9" s="1438">
        <f>+D05a!S9+D05b!S9</f>
        <v>515721</v>
      </c>
      <c r="T9" s="1438">
        <f>SUM(C9:S9)</f>
        <v>12969211</v>
      </c>
    </row>
    <row r="10" spans="1:20" s="7" customFormat="1" ht="12.75">
      <c r="A10" s="2149"/>
      <c r="B10" s="332" t="s">
        <v>1638</v>
      </c>
      <c r="C10" s="333">
        <f>+D05a!C10+D05b!C10</f>
        <v>605</v>
      </c>
      <c r="D10" s="333">
        <f>+D05a!D10+D05b!D10</f>
        <v>591</v>
      </c>
      <c r="E10" s="333">
        <f>+D05a!E10+D05b!E10</f>
        <v>508</v>
      </c>
      <c r="F10" s="333">
        <f>+D05a!F10+D05b!F10</f>
        <v>514</v>
      </c>
      <c r="G10" s="333">
        <f>+D05a!G10+D05b!G10</f>
        <v>552</v>
      </c>
      <c r="H10" s="333">
        <f>+D05a!H10+D05b!H10</f>
        <v>625</v>
      </c>
      <c r="I10" s="333">
        <f>+D05a!I10+D05b!I10</f>
        <v>738</v>
      </c>
      <c r="J10" s="333">
        <f>+D05a!J10+D05b!J10</f>
        <v>881</v>
      </c>
      <c r="K10" s="333">
        <f>+D05a!K10+D05b!K10</f>
        <v>892</v>
      </c>
      <c r="L10" s="333">
        <f>+D05a!L10+D05b!L10</f>
        <v>1060</v>
      </c>
      <c r="M10" s="333">
        <f>+D05a!M10+D05b!M10</f>
        <v>1352</v>
      </c>
      <c r="N10" s="333">
        <f>+D05a!N10+D05b!N10</f>
        <v>1352</v>
      </c>
      <c r="O10" s="333">
        <f>+D05a!O10+D05b!O10</f>
        <v>1519</v>
      </c>
      <c r="P10" s="333">
        <f>+D05a!P10+D05b!P10</f>
        <v>1753</v>
      </c>
      <c r="Q10" s="333">
        <f>+D05a!Q10+D05b!Q10</f>
        <v>1931</v>
      </c>
      <c r="R10" s="333">
        <f>+D05a!R10+D05b!R10</f>
        <v>2737</v>
      </c>
      <c r="S10" s="333">
        <f>+D05a!S10+D05b!S10</f>
        <v>14828</v>
      </c>
      <c r="T10" s="333">
        <f>SUM(C10:S10)</f>
        <v>32438</v>
      </c>
    </row>
    <row r="11" spans="1:20" s="91" customFormat="1" ht="12.75">
      <c r="A11" s="2148"/>
      <c r="B11" s="1421" t="s">
        <v>1639</v>
      </c>
      <c r="C11" s="1438">
        <f>+D05a!C11+D05b!C11</f>
        <v>11770</v>
      </c>
      <c r="D11" s="1438">
        <f>+D05a!D11+D05b!D11</f>
        <v>2226</v>
      </c>
      <c r="E11" s="1438">
        <f>+D05a!E11+D05b!E11</f>
        <v>1029</v>
      </c>
      <c r="F11" s="1438">
        <f>+D05a!F11+D05b!F11</f>
        <v>2074</v>
      </c>
      <c r="G11" s="1438">
        <f>+D05a!G11+D05b!G11</f>
        <v>3435</v>
      </c>
      <c r="H11" s="1438">
        <f>+D05a!H11+D05b!H11</f>
        <v>4453</v>
      </c>
      <c r="I11" s="1438">
        <f>+D05a!I11+D05b!I11</f>
        <v>4293</v>
      </c>
      <c r="J11" s="1438">
        <f>+D05a!J11+D05b!J11</f>
        <v>4679</v>
      </c>
      <c r="K11" s="1438">
        <f>+D05a!K11+D05b!K11</f>
        <v>4018</v>
      </c>
      <c r="L11" s="1438">
        <f>+D05a!L11+D05b!L11</f>
        <v>4214</v>
      </c>
      <c r="M11" s="1438">
        <f>+D05a!M11+D05b!M11</f>
        <v>5246</v>
      </c>
      <c r="N11" s="1438">
        <f>+D05a!N11+D05b!N11</f>
        <v>6493</v>
      </c>
      <c r="O11" s="1438">
        <f>+D05a!O11+D05b!O11</f>
        <v>9031</v>
      </c>
      <c r="P11" s="1438">
        <f>+D05a!P11+D05b!P11</f>
        <v>11538</v>
      </c>
      <c r="Q11" s="1438">
        <f>+D05a!Q11+D05b!Q11</f>
        <v>11290</v>
      </c>
      <c r="R11" s="1438">
        <f>+D05a!R11+D05b!R11</f>
        <v>15387</v>
      </c>
      <c r="S11" s="1438">
        <f>+D05a!S11+D05b!S11</f>
        <v>39861</v>
      </c>
      <c r="T11" s="1438">
        <f>SUM(C11:S11)</f>
        <v>141037</v>
      </c>
    </row>
    <row r="12" spans="1:20" s="7" customFormat="1" ht="6.75" customHeight="1">
      <c r="A12" s="2149"/>
      <c r="B12" s="332"/>
      <c r="C12" s="334"/>
      <c r="D12" s="16"/>
      <c r="E12" s="16"/>
      <c r="F12" s="16"/>
      <c r="G12" s="16"/>
      <c r="H12" s="16"/>
      <c r="I12" s="16"/>
      <c r="J12" s="16"/>
      <c r="K12" s="16"/>
      <c r="L12" s="16"/>
      <c r="M12" s="16"/>
      <c r="N12" s="16"/>
      <c r="O12" s="16"/>
      <c r="P12" s="16"/>
      <c r="Q12" s="16"/>
      <c r="R12" s="16"/>
      <c r="S12" s="16"/>
      <c r="T12" s="16"/>
    </row>
    <row r="13" spans="1:20" s="1257" customFormat="1" ht="12.75">
      <c r="A13" s="2148"/>
      <c r="B13" s="1425" t="s">
        <v>1640</v>
      </c>
      <c r="C13" s="1439">
        <f t="shared" ref="C13:S13" si="1">SUM(C14:C16)</f>
        <v>774841</v>
      </c>
      <c r="D13" s="1439">
        <f>SUM(D14:D16)</f>
        <v>407316</v>
      </c>
      <c r="E13" s="1439">
        <f t="shared" si="1"/>
        <v>392681</v>
      </c>
      <c r="F13" s="1439">
        <f>SUM(F14:F16)</f>
        <v>708084</v>
      </c>
      <c r="G13" s="1439">
        <f t="shared" si="1"/>
        <v>1047898</v>
      </c>
      <c r="H13" s="1439">
        <f t="shared" si="1"/>
        <v>1098133</v>
      </c>
      <c r="I13" s="1439">
        <f t="shared" si="1"/>
        <v>1161936</v>
      </c>
      <c r="J13" s="1439">
        <f t="shared" si="1"/>
        <v>1111934</v>
      </c>
      <c r="K13" s="1439">
        <f t="shared" si="1"/>
        <v>1039951</v>
      </c>
      <c r="L13" s="1439">
        <f t="shared" si="1"/>
        <v>1198842</v>
      </c>
      <c r="M13" s="1439">
        <f t="shared" si="1"/>
        <v>1207785</v>
      </c>
      <c r="N13" s="1439">
        <f t="shared" si="1"/>
        <v>1128705</v>
      </c>
      <c r="O13" s="1439">
        <f t="shared" si="1"/>
        <v>1217812</v>
      </c>
      <c r="P13" s="1439">
        <f t="shared" si="1"/>
        <v>1149958</v>
      </c>
      <c r="Q13" s="1439">
        <f t="shared" si="1"/>
        <v>1008809</v>
      </c>
      <c r="R13" s="1439">
        <f t="shared" si="1"/>
        <v>900044</v>
      </c>
      <c r="S13" s="1439">
        <f t="shared" si="1"/>
        <v>1315029</v>
      </c>
      <c r="T13" s="1439">
        <f>SUM(T14:T16)</f>
        <v>16869758</v>
      </c>
    </row>
    <row r="14" spans="1:20" s="7" customFormat="1" ht="12.75">
      <c r="A14" s="2150"/>
      <c r="B14" s="332" t="s">
        <v>1641</v>
      </c>
      <c r="C14" s="333">
        <f>+D05a!C14+D05b!C14</f>
        <v>582044</v>
      </c>
      <c r="D14" s="333">
        <f>+D05a!D14+D05b!D14</f>
        <v>327584</v>
      </c>
      <c r="E14" s="333">
        <f>+D05a!E14+D05b!E14</f>
        <v>307087</v>
      </c>
      <c r="F14" s="333">
        <f>+D05a!F14+D05b!F14</f>
        <v>562171</v>
      </c>
      <c r="G14" s="333">
        <f>+D05a!G14+D05b!G14</f>
        <v>818007</v>
      </c>
      <c r="H14" s="333">
        <f>+D05a!H14+D05b!H14</f>
        <v>847502</v>
      </c>
      <c r="I14" s="333">
        <f>+D05a!I14+D05b!I14</f>
        <v>907059</v>
      </c>
      <c r="J14" s="333">
        <f>+D05a!J14+D05b!J14</f>
        <v>859307</v>
      </c>
      <c r="K14" s="333">
        <f>+D05a!K14+D05b!K14</f>
        <v>791887</v>
      </c>
      <c r="L14" s="333">
        <f>+D05a!L14+D05b!L14</f>
        <v>908963</v>
      </c>
      <c r="M14" s="333">
        <f>+D05a!M14+D05b!M14</f>
        <v>925152</v>
      </c>
      <c r="N14" s="333">
        <f>+D05a!N14+D05b!N14</f>
        <v>875908</v>
      </c>
      <c r="O14" s="333">
        <f>+D05a!O14+D05b!O14</f>
        <v>956060</v>
      </c>
      <c r="P14" s="333">
        <f>+D05a!P14+D05b!P14</f>
        <v>907445</v>
      </c>
      <c r="Q14" s="333">
        <f>+D05a!Q14+D05b!Q14</f>
        <v>813361</v>
      </c>
      <c r="R14" s="333">
        <f>+D05a!R14+D05b!R14</f>
        <v>745435</v>
      </c>
      <c r="S14" s="333">
        <f>+D05a!S14+D05b!S14</f>
        <v>1130765</v>
      </c>
      <c r="T14" s="333">
        <f>SUM(C14:S14)</f>
        <v>13265737</v>
      </c>
    </row>
    <row r="15" spans="1:20" s="91" customFormat="1" ht="12.75">
      <c r="A15" s="2148"/>
      <c r="B15" s="1421" t="s">
        <v>1642</v>
      </c>
      <c r="C15" s="1438">
        <f>+D05a!C15+D05b!C15</f>
        <v>191695</v>
      </c>
      <c r="D15" s="1438">
        <f>+D05a!D15+D05b!D15</f>
        <v>78318</v>
      </c>
      <c r="E15" s="1438">
        <f>+D05a!E15+D05b!E15</f>
        <v>83305</v>
      </c>
      <c r="F15" s="1438">
        <f>+D05a!F15+D05b!F15</f>
        <v>137915</v>
      </c>
      <c r="G15" s="1438">
        <f>+D05a!G15+D05b!G15</f>
        <v>201161</v>
      </c>
      <c r="H15" s="1438">
        <f>+D05a!H15+D05b!H15</f>
        <v>209376</v>
      </c>
      <c r="I15" s="1438">
        <f>+D05a!I15+D05b!I15</f>
        <v>212347</v>
      </c>
      <c r="J15" s="1438">
        <f>+D05a!J15+D05b!J15</f>
        <v>209857</v>
      </c>
      <c r="K15" s="1438">
        <f>+D05a!K15+D05b!K15</f>
        <v>206415</v>
      </c>
      <c r="L15" s="1438">
        <f>+D05a!L15+D05b!L15</f>
        <v>243769</v>
      </c>
      <c r="M15" s="1438">
        <f>+D05a!M15+D05b!M15</f>
        <v>243114</v>
      </c>
      <c r="N15" s="1438">
        <f>+D05a!N15+D05b!N15</f>
        <v>221455</v>
      </c>
      <c r="O15" s="1438">
        <f>+D05a!O15+D05b!O15</f>
        <v>230979</v>
      </c>
      <c r="P15" s="1438">
        <f>+D05a!P15+D05b!P15</f>
        <v>214950</v>
      </c>
      <c r="Q15" s="1438">
        <f>+D05a!Q15+D05b!Q15</f>
        <v>174856</v>
      </c>
      <c r="R15" s="1438">
        <f>+D05a!R15+D05b!R15</f>
        <v>139760</v>
      </c>
      <c r="S15" s="1438">
        <f>+D05a!S15+D05b!S15</f>
        <v>169150</v>
      </c>
      <c r="T15" s="1438">
        <f>SUM(C15:S15)</f>
        <v>3168422</v>
      </c>
    </row>
    <row r="16" spans="1:20" s="7" customFormat="1" ht="12.75">
      <c r="A16" s="2149"/>
      <c r="B16" s="332" t="s">
        <v>1643</v>
      </c>
      <c r="C16" s="333">
        <f>+D05a!C16+D05b!C16</f>
        <v>1102</v>
      </c>
      <c r="D16" s="333">
        <f>+D05a!D16+D05b!D16</f>
        <v>1414</v>
      </c>
      <c r="E16" s="333">
        <f>+D05a!E16+D05b!E16</f>
        <v>2289</v>
      </c>
      <c r="F16" s="333">
        <f>+D05a!F16+D05b!F16</f>
        <v>7998</v>
      </c>
      <c r="G16" s="333">
        <f>+D05a!G16+D05b!G16</f>
        <v>28730</v>
      </c>
      <c r="H16" s="333">
        <f>+D05a!H16+D05b!H16</f>
        <v>41255</v>
      </c>
      <c r="I16" s="333">
        <f>+D05a!I16+D05b!I16</f>
        <v>42530</v>
      </c>
      <c r="J16" s="333">
        <f>+D05a!J16+D05b!J16</f>
        <v>42770</v>
      </c>
      <c r="K16" s="333">
        <f>+D05a!K16+D05b!K16</f>
        <v>41649</v>
      </c>
      <c r="L16" s="333">
        <f>+D05a!L16+D05b!L16</f>
        <v>46110</v>
      </c>
      <c r="M16" s="333">
        <f>+D05a!M16+D05b!M16</f>
        <v>39519</v>
      </c>
      <c r="N16" s="333">
        <f>+D05a!N16+D05b!N16</f>
        <v>31342</v>
      </c>
      <c r="O16" s="333">
        <f>+D05a!O16+D05b!O16</f>
        <v>30773</v>
      </c>
      <c r="P16" s="333">
        <f>+D05a!P16+D05b!P16</f>
        <v>27563</v>
      </c>
      <c r="Q16" s="333">
        <f>+D05a!Q16+D05b!Q16</f>
        <v>20592</v>
      </c>
      <c r="R16" s="333">
        <f>+D05a!R16+D05b!R16</f>
        <v>14849</v>
      </c>
      <c r="S16" s="333">
        <f>+D05a!S16+D05b!S16</f>
        <v>15114</v>
      </c>
      <c r="T16" s="333">
        <f>SUM(C16:S16)</f>
        <v>435599</v>
      </c>
    </row>
    <row r="17" spans="1:20" s="91" customFormat="1" ht="4.5" customHeight="1">
      <c r="A17" s="2148"/>
      <c r="B17" s="1421"/>
      <c r="C17" s="1424"/>
      <c r="D17" s="1424"/>
      <c r="E17" s="1424"/>
      <c r="F17" s="1424"/>
      <c r="G17" s="1424"/>
      <c r="H17" s="1424"/>
      <c r="I17" s="1424"/>
      <c r="J17" s="1424"/>
      <c r="K17" s="1424"/>
      <c r="L17" s="1424"/>
      <c r="M17" s="1424"/>
      <c r="N17" s="1424"/>
      <c r="O17" s="1424"/>
      <c r="P17" s="1424"/>
      <c r="Q17" s="1424"/>
      <c r="R17" s="1424"/>
      <c r="S17" s="1424"/>
      <c r="T17" s="1424"/>
    </row>
    <row r="18" spans="1:20" s="7" customFormat="1" ht="12.75">
      <c r="A18" s="2149"/>
      <c r="B18" s="331" t="s">
        <v>1644</v>
      </c>
      <c r="C18" s="335">
        <f t="shared" ref="C18:S18" si="2">SUM(C19:C36)</f>
        <v>394609</v>
      </c>
      <c r="D18" s="335">
        <f>SUM(D19:D36)</f>
        <v>186542</v>
      </c>
      <c r="E18" s="335">
        <f t="shared" si="2"/>
        <v>194040</v>
      </c>
      <c r="F18" s="335">
        <f>SUM(F19:F36)</f>
        <v>298216</v>
      </c>
      <c r="G18" s="335">
        <f t="shared" si="2"/>
        <v>356135</v>
      </c>
      <c r="H18" s="335">
        <f t="shared" si="2"/>
        <v>377794</v>
      </c>
      <c r="I18" s="335">
        <f t="shared" si="2"/>
        <v>418880</v>
      </c>
      <c r="J18" s="335">
        <f t="shared" si="2"/>
        <v>460510</v>
      </c>
      <c r="K18" s="335">
        <f t="shared" si="2"/>
        <v>484000</v>
      </c>
      <c r="L18" s="335">
        <f t="shared" si="2"/>
        <v>592998</v>
      </c>
      <c r="M18" s="335">
        <f t="shared" si="2"/>
        <v>600743</v>
      </c>
      <c r="N18" s="335">
        <f t="shared" si="2"/>
        <v>583258</v>
      </c>
      <c r="O18" s="335">
        <f t="shared" si="2"/>
        <v>612630</v>
      </c>
      <c r="P18" s="335">
        <f t="shared" si="2"/>
        <v>579311</v>
      </c>
      <c r="Q18" s="335">
        <f t="shared" si="2"/>
        <v>470980</v>
      </c>
      <c r="R18" s="335">
        <f t="shared" si="2"/>
        <v>413833</v>
      </c>
      <c r="S18" s="335">
        <f t="shared" si="2"/>
        <v>549737</v>
      </c>
      <c r="T18" s="335">
        <f>SUM(T19:T36)</f>
        <v>7574216</v>
      </c>
    </row>
    <row r="19" spans="1:20" s="91" customFormat="1" ht="12.75">
      <c r="A19" s="2148"/>
      <c r="B19" s="1421" t="s">
        <v>1645</v>
      </c>
      <c r="C19" s="1438">
        <f>+D05a!C19+D05b!C19</f>
        <v>1176</v>
      </c>
      <c r="D19" s="1438">
        <f>+D05a!D19+D05b!D19</f>
        <v>587</v>
      </c>
      <c r="E19" s="1438">
        <f>+D05a!E19+D05b!E19</f>
        <v>422</v>
      </c>
      <c r="F19" s="1438">
        <f>+D05a!F19+D05b!F19</f>
        <v>507</v>
      </c>
      <c r="G19" s="1438">
        <f>+D05a!G19+D05b!G19</f>
        <v>666</v>
      </c>
      <c r="H19" s="1438">
        <f>+D05a!H19+D05b!H19</f>
        <v>896</v>
      </c>
      <c r="I19" s="1438">
        <f>+D05a!I19+D05b!I19</f>
        <v>1154</v>
      </c>
      <c r="J19" s="1438">
        <f>+D05a!J19+D05b!J19</f>
        <v>1799</v>
      </c>
      <c r="K19" s="1438">
        <f>+D05a!K19+D05b!K19</f>
        <v>3009</v>
      </c>
      <c r="L19" s="1438">
        <f>+D05a!L19+D05b!L19</f>
        <v>6195</v>
      </c>
      <c r="M19" s="1438">
        <f>+D05a!M19+D05b!M19</f>
        <v>9218</v>
      </c>
      <c r="N19" s="1438">
        <f>+D05a!N19+D05b!N19</f>
        <v>9655</v>
      </c>
      <c r="O19" s="1438">
        <f>+D05a!O19+D05b!O19</f>
        <v>11028</v>
      </c>
      <c r="P19" s="1438">
        <f>+D05a!P19+D05b!P19</f>
        <v>10518</v>
      </c>
      <c r="Q19" s="1438">
        <f>+D05a!Q19+D05b!Q19</f>
        <v>7998</v>
      </c>
      <c r="R19" s="1438">
        <f>+D05a!R19+D05b!R19</f>
        <v>5950</v>
      </c>
      <c r="S19" s="1438">
        <f>+D05a!S19+D05b!S19</f>
        <v>5039</v>
      </c>
      <c r="T19" s="1438">
        <f>SUM(C19:S19)</f>
        <v>75817</v>
      </c>
    </row>
    <row r="20" spans="1:20" s="7" customFormat="1" ht="12.75">
      <c r="A20" s="2149"/>
      <c r="B20" s="332" t="s">
        <v>1646</v>
      </c>
      <c r="C20" s="333">
        <f>+D05a!C20+D05b!C20</f>
        <v>337266</v>
      </c>
      <c r="D20" s="333">
        <f>+D05a!D20+D05b!D20</f>
        <v>56247</v>
      </c>
      <c r="E20" s="333">
        <f>+D05a!E20+D05b!E20</f>
        <v>83910</v>
      </c>
      <c r="F20" s="333">
        <f>+D05a!F20+D05b!F20</f>
        <v>157909</v>
      </c>
      <c r="G20" s="333">
        <f>+D05a!G20+D05b!G20</f>
        <v>188048</v>
      </c>
      <c r="H20" s="333">
        <f>+D05a!H20+D05b!H20</f>
        <v>203860</v>
      </c>
      <c r="I20" s="333">
        <f>+D05a!I20+D05b!I20</f>
        <v>242038</v>
      </c>
      <c r="J20" s="333">
        <f>+D05a!J20+D05b!J20</f>
        <v>281542</v>
      </c>
      <c r="K20" s="333">
        <f>+D05a!K20+D05b!K20</f>
        <v>301713</v>
      </c>
      <c r="L20" s="333">
        <f>+D05a!L20+D05b!L20</f>
        <v>366037</v>
      </c>
      <c r="M20" s="333">
        <f>+D05a!M20+D05b!M20</f>
        <v>363981</v>
      </c>
      <c r="N20" s="333">
        <f>+D05a!N20+D05b!N20</f>
        <v>349370</v>
      </c>
      <c r="O20" s="333">
        <f>+D05a!O20+D05b!O20</f>
        <v>361685</v>
      </c>
      <c r="P20" s="333">
        <f>+D05a!P20+D05b!P20</f>
        <v>334780</v>
      </c>
      <c r="Q20" s="333">
        <f>+D05a!Q20+D05b!Q20</f>
        <v>268563</v>
      </c>
      <c r="R20" s="333">
        <f>+D05a!R20+D05b!R20</f>
        <v>243817</v>
      </c>
      <c r="S20" s="333">
        <f>+D05a!S20+D05b!S20</f>
        <v>339305</v>
      </c>
      <c r="T20" s="333">
        <f t="shared" ref="T20:T36" si="3">SUM(C20:S20)</f>
        <v>4480071</v>
      </c>
    </row>
    <row r="21" spans="1:20" s="91" customFormat="1" ht="12.75">
      <c r="A21" s="2148"/>
      <c r="B21" s="1421" t="s">
        <v>1647</v>
      </c>
      <c r="C21" s="1438">
        <f>+D05a!C21+D05b!C21</f>
        <v>258</v>
      </c>
      <c r="D21" s="1438">
        <f>+D05a!D21+D05b!D21</f>
        <v>65</v>
      </c>
      <c r="E21" s="1438">
        <f>+D05a!E21+D05b!E21</f>
        <v>50</v>
      </c>
      <c r="F21" s="1438">
        <f>+D05a!F21+D05b!F21</f>
        <v>276</v>
      </c>
      <c r="G21" s="1438">
        <f>+D05a!G21+D05b!G21</f>
        <v>1164</v>
      </c>
      <c r="H21" s="1438">
        <f>+D05a!H21+D05b!H21</f>
        <v>653</v>
      </c>
      <c r="I21" s="1438">
        <f>+D05a!I21+D05b!I21</f>
        <v>843</v>
      </c>
      <c r="J21" s="1438">
        <f>+D05a!J21+D05b!J21</f>
        <v>1320</v>
      </c>
      <c r="K21" s="1438">
        <f>+D05a!K21+D05b!K21</f>
        <v>2019</v>
      </c>
      <c r="L21" s="1438">
        <f>+D05a!L21+D05b!L21</f>
        <v>2611</v>
      </c>
      <c r="M21" s="1438">
        <f>+D05a!M21+D05b!M21</f>
        <v>2058</v>
      </c>
      <c r="N21" s="1438">
        <f>+D05a!N21+D05b!N21</f>
        <v>3135</v>
      </c>
      <c r="O21" s="1438">
        <f>+D05a!O21+D05b!O21</f>
        <v>5928</v>
      </c>
      <c r="P21" s="1438">
        <f>+D05a!P21+D05b!P21</f>
        <v>7031</v>
      </c>
      <c r="Q21" s="1438">
        <f>+D05a!Q21+D05b!Q21</f>
        <v>6354</v>
      </c>
      <c r="R21" s="1438">
        <f>+D05a!R21+D05b!R21</f>
        <v>8542</v>
      </c>
      <c r="S21" s="1438">
        <f>+D05a!S21+D05b!S21</f>
        <v>12112</v>
      </c>
      <c r="T21" s="1438">
        <f t="shared" si="3"/>
        <v>54419</v>
      </c>
    </row>
    <row r="22" spans="1:20" s="7" customFormat="1" ht="12.75">
      <c r="A22" s="2149"/>
      <c r="B22" s="332" t="s">
        <v>1648</v>
      </c>
      <c r="C22" s="333">
        <f>+D05a!C22+D05b!C22</f>
        <v>91</v>
      </c>
      <c r="D22" s="333">
        <f>+D05a!D22+D05b!D22</f>
        <v>4033</v>
      </c>
      <c r="E22" s="333">
        <f>+D05a!E22+D05b!E22</f>
        <v>6463</v>
      </c>
      <c r="F22" s="333">
        <f>+D05a!F22+D05b!F22</f>
        <v>10315</v>
      </c>
      <c r="G22" s="333">
        <f>+D05a!G22+D05b!G22</f>
        <v>16507</v>
      </c>
      <c r="H22" s="333">
        <f>+D05a!H22+D05b!H22</f>
        <v>28356</v>
      </c>
      <c r="I22" s="333">
        <f>+D05a!I22+D05b!I22</f>
        <v>30701</v>
      </c>
      <c r="J22" s="333">
        <f>+D05a!J22+D05b!J22</f>
        <v>28968</v>
      </c>
      <c r="K22" s="333">
        <f>+D05a!K22+D05b!K22</f>
        <v>21716</v>
      </c>
      <c r="L22" s="333">
        <f>+D05a!L22+D05b!L22</f>
        <v>19995</v>
      </c>
      <c r="M22" s="333">
        <f>+D05a!M22+D05b!M22</f>
        <v>17541</v>
      </c>
      <c r="N22" s="333">
        <f>+D05a!N22+D05b!N22</f>
        <v>14894</v>
      </c>
      <c r="O22" s="333">
        <f>+D05a!O22+D05b!O22</f>
        <v>10691</v>
      </c>
      <c r="P22" s="333">
        <f>+D05a!P22+D05b!P22</f>
        <v>5676</v>
      </c>
      <c r="Q22" s="333">
        <f>+D05a!Q22+D05b!Q22</f>
        <v>3511</v>
      </c>
      <c r="R22" s="333">
        <f>+D05a!R22+D05b!R22</f>
        <v>2042</v>
      </c>
      <c r="S22" s="333">
        <f>+D05a!S22+D05b!S22</f>
        <v>2400</v>
      </c>
      <c r="T22" s="333">
        <f t="shared" si="3"/>
        <v>223900</v>
      </c>
    </row>
    <row r="23" spans="1:20" s="91" customFormat="1" ht="12.75">
      <c r="A23" s="2148"/>
      <c r="B23" s="1421" t="s">
        <v>1649</v>
      </c>
      <c r="C23" s="1438">
        <f>+D05a!C23+D05b!C23</f>
        <v>4550</v>
      </c>
      <c r="D23" s="1438">
        <f>+D05a!D23+D05b!D23</f>
        <v>34944</v>
      </c>
      <c r="E23" s="1438">
        <f>+D05a!E23+D05b!E23</f>
        <v>34709</v>
      </c>
      <c r="F23" s="1438">
        <f>+D05a!F23+D05b!F23</f>
        <v>32341</v>
      </c>
      <c r="G23" s="1438">
        <f>+D05a!G23+D05b!G23</f>
        <v>26682</v>
      </c>
      <c r="H23" s="1438">
        <f>+D05a!H23+D05b!H23</f>
        <v>25911</v>
      </c>
      <c r="I23" s="1438">
        <f>+D05a!I23+D05b!I23</f>
        <v>24826</v>
      </c>
      <c r="J23" s="1438">
        <f>+D05a!J23+D05b!J23</f>
        <v>22251</v>
      </c>
      <c r="K23" s="1438">
        <f>+D05a!K23+D05b!K23</f>
        <v>16649</v>
      </c>
      <c r="L23" s="1438">
        <f>+D05a!L23+D05b!L23</f>
        <v>14348</v>
      </c>
      <c r="M23" s="1438">
        <f>+D05a!M23+D05b!M23</f>
        <v>10232</v>
      </c>
      <c r="N23" s="1438">
        <f>+D05a!N23+D05b!N23</f>
        <v>7490</v>
      </c>
      <c r="O23" s="1438">
        <f>+D05a!O23+D05b!O23</f>
        <v>5009</v>
      </c>
      <c r="P23" s="1438">
        <f>+D05a!P23+D05b!P23</f>
        <v>3821</v>
      </c>
      <c r="Q23" s="1438">
        <f>+D05a!Q23+D05b!Q23</f>
        <v>2287</v>
      </c>
      <c r="R23" s="1438">
        <f>+D05a!R23+D05b!R23</f>
        <v>1562</v>
      </c>
      <c r="S23" s="1438">
        <f>+D05a!S23+D05b!S23</f>
        <v>1594</v>
      </c>
      <c r="T23" s="1438">
        <f t="shared" si="3"/>
        <v>269206</v>
      </c>
    </row>
    <row r="24" spans="1:20" s="7" customFormat="1" ht="12.75">
      <c r="A24" s="2149"/>
      <c r="B24" s="332" t="s">
        <v>935</v>
      </c>
      <c r="C24" s="333">
        <f>+D05a!C24+D05b!C24</f>
        <v>6</v>
      </c>
      <c r="D24" s="333">
        <f>+D05a!D24+D05b!D24</f>
        <v>178</v>
      </c>
      <c r="E24" s="333">
        <f>+D05a!E24+D05b!E24</f>
        <v>56</v>
      </c>
      <c r="F24" s="333">
        <f>+D05a!F24+D05b!F24</f>
        <v>12</v>
      </c>
      <c r="G24" s="333">
        <f>+D05a!G24+D05b!G24</f>
        <v>9</v>
      </c>
      <c r="H24" s="333">
        <f>+D05a!H24+D05b!H24</f>
        <v>1</v>
      </c>
      <c r="I24" s="333">
        <f>+D05a!I24+D05b!I24</f>
        <v>4</v>
      </c>
      <c r="J24" s="333">
        <f>+D05a!J24+D05b!J24</f>
        <v>1</v>
      </c>
      <c r="K24" s="333">
        <f>+D05a!K24+D05b!K24</f>
        <v>0</v>
      </c>
      <c r="L24" s="333">
        <f>+D05a!L24+D05b!L24</f>
        <v>0</v>
      </c>
      <c r="M24" s="333">
        <f>+D05a!M24+D05b!M24</f>
        <v>2</v>
      </c>
      <c r="N24" s="333">
        <f>+D05a!N24+D05b!N24</f>
        <v>5</v>
      </c>
      <c r="O24" s="333">
        <f>+D05a!O24+D05b!O24</f>
        <v>4</v>
      </c>
      <c r="P24" s="333">
        <f>+D05a!P24+D05b!P24</f>
        <v>0</v>
      </c>
      <c r="Q24" s="333">
        <f>+D05a!Q24+D05b!Q24</f>
        <v>3</v>
      </c>
      <c r="R24" s="333">
        <f>+D05a!R24+D05b!R24</f>
        <v>1</v>
      </c>
      <c r="S24" s="333">
        <f>+D05a!S24+D05b!S24</f>
        <v>15</v>
      </c>
      <c r="T24" s="333">
        <f t="shared" si="3"/>
        <v>297</v>
      </c>
    </row>
    <row r="25" spans="1:20" s="91" customFormat="1" ht="12.75">
      <c r="A25" s="2148"/>
      <c r="B25" s="1421" t="s">
        <v>1650</v>
      </c>
      <c r="C25" s="1438">
        <f>+D05a!C25+D05b!C25</f>
        <v>3624</v>
      </c>
      <c r="D25" s="1438">
        <f>+D05a!D25+D05b!D25</f>
        <v>4015</v>
      </c>
      <c r="E25" s="1438">
        <f>+D05a!E25+D05b!E25</f>
        <v>3504</v>
      </c>
      <c r="F25" s="1438">
        <f>+D05a!F25+D05b!F25</f>
        <v>3781</v>
      </c>
      <c r="G25" s="1438">
        <f>+D05a!G25+D05b!G25</f>
        <v>3860</v>
      </c>
      <c r="H25" s="1438">
        <f>+D05a!H25+D05b!H25</f>
        <v>4320</v>
      </c>
      <c r="I25" s="1438">
        <f>+D05a!I25+D05b!I25</f>
        <v>5033</v>
      </c>
      <c r="J25" s="1438">
        <f>+D05a!J25+D05b!J25</f>
        <v>6232</v>
      </c>
      <c r="K25" s="1438">
        <f>+D05a!K25+D05b!K25</f>
        <v>7337</v>
      </c>
      <c r="L25" s="1438">
        <f>+D05a!L25+D05b!L25</f>
        <v>9681</v>
      </c>
      <c r="M25" s="1438">
        <f>+D05a!M25+D05b!M25</f>
        <v>10440</v>
      </c>
      <c r="N25" s="1438">
        <f>+D05a!N25+D05b!N25</f>
        <v>8955</v>
      </c>
      <c r="O25" s="1438">
        <f>+D05a!O25+D05b!O25</f>
        <v>7651</v>
      </c>
      <c r="P25" s="1438">
        <f>+D05a!P25+D05b!P25</f>
        <v>6591</v>
      </c>
      <c r="Q25" s="1438">
        <f>+D05a!Q25+D05b!Q25</f>
        <v>4718</v>
      </c>
      <c r="R25" s="1438">
        <f>+D05a!R25+D05b!R25</f>
        <v>3879</v>
      </c>
      <c r="S25" s="1438">
        <f>+D05a!S25+D05b!S25</f>
        <v>3830</v>
      </c>
      <c r="T25" s="1438">
        <f t="shared" si="3"/>
        <v>97451</v>
      </c>
    </row>
    <row r="26" spans="1:20" s="7" customFormat="1" ht="12.75">
      <c r="A26" s="2149"/>
      <c r="B26" s="332" t="s">
        <v>936</v>
      </c>
      <c r="C26" s="333">
        <f>+D05a!C26+D05b!C26</f>
        <v>16440</v>
      </c>
      <c r="D26" s="333">
        <f>+D05a!D26+D05b!D26</f>
        <v>36078</v>
      </c>
      <c r="E26" s="333">
        <f>+D05a!E26+D05b!E26</f>
        <v>37264</v>
      </c>
      <c r="F26" s="333">
        <f>+D05a!F26+D05b!F26</f>
        <v>51816</v>
      </c>
      <c r="G26" s="333">
        <f>+D05a!G26+D05b!G26</f>
        <v>67556</v>
      </c>
      <c r="H26" s="333">
        <f>+D05a!H26+D05b!H26</f>
        <v>57015</v>
      </c>
      <c r="I26" s="333">
        <f>+D05a!I26+D05b!I26</f>
        <v>51001</v>
      </c>
      <c r="J26" s="333">
        <f>+D05a!J26+D05b!J26</f>
        <v>49457</v>
      </c>
      <c r="K26" s="333">
        <f>+D05a!K26+D05b!K26</f>
        <v>54164</v>
      </c>
      <c r="L26" s="333">
        <f>+D05a!L26+D05b!L26</f>
        <v>82893</v>
      </c>
      <c r="M26" s="333">
        <f>+D05a!M26+D05b!M26</f>
        <v>91824</v>
      </c>
      <c r="N26" s="333">
        <f>+D05a!N26+D05b!N26</f>
        <v>87276</v>
      </c>
      <c r="O26" s="333">
        <f>+D05a!O26+D05b!O26</f>
        <v>95589</v>
      </c>
      <c r="P26" s="333">
        <f>+D05a!P26+D05b!P26</f>
        <v>95493</v>
      </c>
      <c r="Q26" s="333">
        <f>+D05a!Q26+D05b!Q26</f>
        <v>79185</v>
      </c>
      <c r="R26" s="333">
        <f>+D05a!R26+D05b!R26</f>
        <v>65559</v>
      </c>
      <c r="S26" s="333">
        <f>+D05a!S26+D05b!S26</f>
        <v>78004</v>
      </c>
      <c r="T26" s="333">
        <f t="shared" si="3"/>
        <v>1096614</v>
      </c>
    </row>
    <row r="27" spans="1:20" s="91" customFormat="1" ht="12.75">
      <c r="A27" s="2148"/>
      <c r="B27" s="1421" t="s">
        <v>1651</v>
      </c>
      <c r="C27" s="1438">
        <f>+D05a!C27+D05b!C27</f>
        <v>7386</v>
      </c>
      <c r="D27" s="1438">
        <f>+D05a!D27+D05b!D27</f>
        <v>11430</v>
      </c>
      <c r="E27" s="1438">
        <f>+D05a!E27+D05b!E27</f>
        <v>4104</v>
      </c>
      <c r="F27" s="1438">
        <f>+D05a!F27+D05b!F27</f>
        <v>5562</v>
      </c>
      <c r="G27" s="1438">
        <f>+D05a!G27+D05b!G27</f>
        <v>5617</v>
      </c>
      <c r="H27" s="1438">
        <f>+D05a!H27+D05b!H27</f>
        <v>4222</v>
      </c>
      <c r="I27" s="1438">
        <f>+D05a!I27+D05b!I27</f>
        <v>4769</v>
      </c>
      <c r="J27" s="1438">
        <f>+D05a!J27+D05b!J27</f>
        <v>5606</v>
      </c>
      <c r="K27" s="1438">
        <f>+D05a!K27+D05b!K27</f>
        <v>6364</v>
      </c>
      <c r="L27" s="1438">
        <f>+D05a!L27+D05b!L27</f>
        <v>8322</v>
      </c>
      <c r="M27" s="1438">
        <f>+D05a!M27+D05b!M27</f>
        <v>9110</v>
      </c>
      <c r="N27" s="1438">
        <f>+D05a!N27+D05b!N27</f>
        <v>9622</v>
      </c>
      <c r="O27" s="1438">
        <f>+D05a!O27+D05b!O27</f>
        <v>10558</v>
      </c>
      <c r="P27" s="1438">
        <f>+D05a!P27+D05b!P27</f>
        <v>10493</v>
      </c>
      <c r="Q27" s="1438">
        <f>+D05a!Q27+D05b!Q27</f>
        <v>9238</v>
      </c>
      <c r="R27" s="1438">
        <f>+D05a!R27+D05b!R27</f>
        <v>8591</v>
      </c>
      <c r="S27" s="1438">
        <f>+D05a!S27+D05b!S27</f>
        <v>12145</v>
      </c>
      <c r="T27" s="1438">
        <f t="shared" si="3"/>
        <v>133139</v>
      </c>
    </row>
    <row r="28" spans="1:20" s="7" customFormat="1" ht="12.75">
      <c r="A28" s="2149"/>
      <c r="B28" s="332" t="s">
        <v>1652</v>
      </c>
      <c r="C28" s="333">
        <f>+D05a!C28+D05b!C28</f>
        <v>6614</v>
      </c>
      <c r="D28" s="333">
        <f>+D05a!D28+D05b!D28</f>
        <v>19584</v>
      </c>
      <c r="E28" s="333">
        <f>+D05a!E28+D05b!E28</f>
        <v>2866</v>
      </c>
      <c r="F28" s="333">
        <f>+D05a!F28+D05b!F28</f>
        <v>1484</v>
      </c>
      <c r="G28" s="333">
        <f>+D05a!G28+D05b!G28</f>
        <v>883</v>
      </c>
      <c r="H28" s="333">
        <f>+D05a!H28+D05b!H28</f>
        <v>695</v>
      </c>
      <c r="I28" s="333">
        <f>+D05a!I28+D05b!I28</f>
        <v>501</v>
      </c>
      <c r="J28" s="333">
        <f>+D05a!J28+D05b!J28</f>
        <v>440</v>
      </c>
      <c r="K28" s="333">
        <f>+D05a!K28+D05b!K28</f>
        <v>566</v>
      </c>
      <c r="L28" s="333">
        <f>+D05a!L28+D05b!L28</f>
        <v>491</v>
      </c>
      <c r="M28" s="333">
        <f>+D05a!M28+D05b!M28</f>
        <v>649</v>
      </c>
      <c r="N28" s="333">
        <f>+D05a!N28+D05b!N28</f>
        <v>725</v>
      </c>
      <c r="O28" s="333">
        <f>+D05a!O28+D05b!O28</f>
        <v>605</v>
      </c>
      <c r="P28" s="333">
        <f>+D05a!P28+D05b!P28</f>
        <v>887</v>
      </c>
      <c r="Q28" s="333">
        <f>+D05a!Q28+D05b!Q28</f>
        <v>624</v>
      </c>
      <c r="R28" s="333">
        <f>+D05a!R28+D05b!R28</f>
        <v>656</v>
      </c>
      <c r="S28" s="333">
        <f>+D05a!S28+D05b!S28</f>
        <v>671</v>
      </c>
      <c r="T28" s="333">
        <f t="shared" si="3"/>
        <v>38941</v>
      </c>
    </row>
    <row r="29" spans="1:20" s="91" customFormat="1" ht="12.75">
      <c r="A29" s="2148"/>
      <c r="B29" s="1421" t="s">
        <v>1653</v>
      </c>
      <c r="C29" s="1438">
        <f>+D05a!C29+D05b!C29</f>
        <v>2</v>
      </c>
      <c r="D29" s="1438">
        <f>+D05a!D29+D05b!D29</f>
        <v>0</v>
      </c>
      <c r="E29" s="1438">
        <f>+D05a!E29+D05b!E29</f>
        <v>1</v>
      </c>
      <c r="F29" s="1438">
        <f>+D05a!F29+D05b!F29</f>
        <v>13</v>
      </c>
      <c r="G29" s="1438">
        <f>+D05a!G29+D05b!G29</f>
        <v>22</v>
      </c>
      <c r="H29" s="1438">
        <f>+D05a!H29+D05b!H29</f>
        <v>35</v>
      </c>
      <c r="I29" s="1438">
        <f>+D05a!I29+D05b!I29</f>
        <v>63</v>
      </c>
      <c r="J29" s="1438">
        <f>+D05a!J29+D05b!J29</f>
        <v>68</v>
      </c>
      <c r="K29" s="1438">
        <f>+D05a!K29+D05b!K29</f>
        <v>71</v>
      </c>
      <c r="L29" s="1438">
        <f>+D05a!L29+D05b!L29</f>
        <v>106</v>
      </c>
      <c r="M29" s="1438">
        <f>+D05a!M29+D05b!M29</f>
        <v>133</v>
      </c>
      <c r="N29" s="1438">
        <f>+D05a!N29+D05b!N29</f>
        <v>121</v>
      </c>
      <c r="O29" s="1438">
        <f>+D05a!O29+D05b!O29</f>
        <v>106</v>
      </c>
      <c r="P29" s="1438">
        <f>+D05a!P29+D05b!P29</f>
        <v>109</v>
      </c>
      <c r="Q29" s="1438">
        <f>+D05a!Q29+D05b!Q29</f>
        <v>63</v>
      </c>
      <c r="R29" s="1438">
        <f>+D05a!R29+D05b!R29</f>
        <v>46</v>
      </c>
      <c r="S29" s="1438">
        <f>+D05a!S29+D05b!S29</f>
        <v>33</v>
      </c>
      <c r="T29" s="1438">
        <f t="shared" si="3"/>
        <v>992</v>
      </c>
    </row>
    <row r="30" spans="1:20" s="7" customFormat="1" ht="12.75">
      <c r="A30" s="2149"/>
      <c r="B30" s="332" t="s">
        <v>1095</v>
      </c>
      <c r="C30" s="333">
        <f>+D05a!C30+D05b!C30</f>
        <v>505</v>
      </c>
      <c r="D30" s="333">
        <f>+D05a!D30+D05b!D30</f>
        <v>1623</v>
      </c>
      <c r="E30" s="333">
        <f>+D05a!E30+D05b!E30</f>
        <v>2460</v>
      </c>
      <c r="F30" s="333">
        <f>+D05a!F30+D05b!F30</f>
        <v>4189</v>
      </c>
      <c r="G30" s="333">
        <f>+D05a!G30+D05b!G30</f>
        <v>4684</v>
      </c>
      <c r="H30" s="333">
        <f>+D05a!H30+D05b!H30</f>
        <v>4306</v>
      </c>
      <c r="I30" s="333">
        <f>+D05a!I30+D05b!I30</f>
        <v>3993</v>
      </c>
      <c r="J30" s="333">
        <f>+D05a!J30+D05b!J30</f>
        <v>4137</v>
      </c>
      <c r="K30" s="333">
        <f>+D05a!K30+D05b!K30</f>
        <v>2989</v>
      </c>
      <c r="L30" s="333">
        <f>+D05a!L30+D05b!L30</f>
        <v>3859</v>
      </c>
      <c r="M30" s="333">
        <f>+D05a!M30+D05b!M30</f>
        <v>3987</v>
      </c>
      <c r="N30" s="333">
        <f>+D05a!N30+D05b!N30</f>
        <v>4341</v>
      </c>
      <c r="O30" s="333">
        <f>+D05a!O30+D05b!O30</f>
        <v>4201</v>
      </c>
      <c r="P30" s="333">
        <f>+D05a!P30+D05b!P30</f>
        <v>6002</v>
      </c>
      <c r="Q30" s="333">
        <f>+D05a!Q30+D05b!Q30</f>
        <v>4716</v>
      </c>
      <c r="R30" s="333">
        <f>+D05a!R30+D05b!R30</f>
        <v>4461</v>
      </c>
      <c r="S30" s="333">
        <f>+D05a!S30+D05b!S30</f>
        <v>7910</v>
      </c>
      <c r="T30" s="333">
        <f t="shared" si="3"/>
        <v>68363</v>
      </c>
    </row>
    <row r="31" spans="1:20" s="91" customFormat="1" ht="12.75">
      <c r="A31" s="2148"/>
      <c r="B31" s="1421" t="s">
        <v>1654</v>
      </c>
      <c r="C31" s="1438">
        <f>+D05a!C31+D05b!C31</f>
        <v>14617</v>
      </c>
      <c r="D31" s="1438">
        <f>+D05a!D31+D05b!D31</f>
        <v>16984</v>
      </c>
      <c r="E31" s="1438">
        <f>+D05a!E31+D05b!E31</f>
        <v>16933</v>
      </c>
      <c r="F31" s="1438">
        <f>+D05a!F31+D05b!F31</f>
        <v>19770</v>
      </c>
      <c r="G31" s="1438">
        <f>+D05a!G31+D05b!G31</f>
        <v>16367</v>
      </c>
      <c r="H31" s="1438">
        <f>+D05a!H31+D05b!H31</f>
        <v>15231</v>
      </c>
      <c r="I31" s="1438">
        <f>+D05a!I31+D05b!I31</f>
        <v>16990</v>
      </c>
      <c r="J31" s="1438">
        <f>+D05a!J31+D05b!J31</f>
        <v>20189</v>
      </c>
      <c r="K31" s="1438">
        <f>+D05a!K31+D05b!K31</f>
        <v>24921</v>
      </c>
      <c r="L31" s="1438">
        <f>+D05a!L31+D05b!L31</f>
        <v>32865</v>
      </c>
      <c r="M31" s="1438">
        <f>+D05a!M31+D05b!M31</f>
        <v>35976</v>
      </c>
      <c r="N31" s="1438">
        <f>+D05a!N31+D05b!N31</f>
        <v>40604</v>
      </c>
      <c r="O31" s="1438">
        <f>+D05a!O31+D05b!O31</f>
        <v>46653</v>
      </c>
      <c r="P31" s="1438">
        <f>+D05a!P31+D05b!P31</f>
        <v>49649</v>
      </c>
      <c r="Q31" s="1438">
        <f>+D05a!Q31+D05b!Q31</f>
        <v>42905</v>
      </c>
      <c r="R31" s="1438">
        <f>+D05a!R31+D05b!R31</f>
        <v>38517</v>
      </c>
      <c r="S31" s="1438">
        <f>+D05a!S31+D05b!S31</f>
        <v>54008</v>
      </c>
      <c r="T31" s="1438">
        <f t="shared" si="3"/>
        <v>503179</v>
      </c>
    </row>
    <row r="32" spans="1:20" s="7" customFormat="1" ht="12.75">
      <c r="A32" s="2149"/>
      <c r="B32" s="332" t="s">
        <v>938</v>
      </c>
      <c r="C32" s="333">
        <f>+D05a!C32+D05b!C32</f>
        <v>278</v>
      </c>
      <c r="D32" s="333">
        <f>+D05a!D32+D05b!D32</f>
        <v>263</v>
      </c>
      <c r="E32" s="333">
        <f>+D05a!E32+D05b!E32</f>
        <v>1021</v>
      </c>
      <c r="F32" s="333">
        <f>+D05a!F32+D05b!F32</f>
        <v>7716</v>
      </c>
      <c r="G32" s="333">
        <f>+D05a!G32+D05b!G32</f>
        <v>14874</v>
      </c>
      <c r="H32" s="333">
        <f>+D05a!H32+D05b!H32</f>
        <v>17993</v>
      </c>
      <c r="I32" s="333">
        <f>+D05a!I32+D05b!I32</f>
        <v>19907</v>
      </c>
      <c r="J32" s="333">
        <f>+D05a!J32+D05b!J32</f>
        <v>22202</v>
      </c>
      <c r="K32" s="333">
        <f>+D05a!K32+D05b!K32</f>
        <v>25299</v>
      </c>
      <c r="L32" s="333">
        <f>+D05a!L32+D05b!L32</f>
        <v>28523</v>
      </c>
      <c r="M32" s="333">
        <f>+D05a!M32+D05b!M32</f>
        <v>29485</v>
      </c>
      <c r="N32" s="333">
        <f>+D05a!N32+D05b!N32</f>
        <v>31455</v>
      </c>
      <c r="O32" s="333">
        <f>+D05a!O32+D05b!O32</f>
        <v>33279</v>
      </c>
      <c r="P32" s="333">
        <f>+D05a!P32+D05b!P32</f>
        <v>32082</v>
      </c>
      <c r="Q32" s="333">
        <f>+D05a!Q32+D05b!Q32</f>
        <v>24835</v>
      </c>
      <c r="R32" s="333">
        <f>+D05a!R32+D05b!R32</f>
        <v>19503</v>
      </c>
      <c r="S32" s="333">
        <f>+D05a!S32+D05b!S32</f>
        <v>18980</v>
      </c>
      <c r="T32" s="333">
        <f t="shared" si="3"/>
        <v>327695</v>
      </c>
    </row>
    <row r="33" spans="1:20" s="91" customFormat="1" ht="12.75">
      <c r="A33" s="2148"/>
      <c r="B33" s="1421" t="s">
        <v>1729</v>
      </c>
      <c r="C33" s="1438">
        <f>+D05a!C33+D05b!C33</f>
        <v>1783</v>
      </c>
      <c r="D33" s="1438">
        <f>+D05a!D33+D05b!D33</f>
        <v>492</v>
      </c>
      <c r="E33" s="1438">
        <f>+D05a!E33+D05b!E33</f>
        <v>201</v>
      </c>
      <c r="F33" s="1438">
        <f>+D05a!F33+D05b!F33</f>
        <v>684</v>
      </c>
      <c r="G33" s="1438">
        <f>+D05a!G33+D05b!G33</f>
        <v>2426</v>
      </c>
      <c r="H33" s="1438">
        <f>+D05a!H33+D05b!H33</f>
        <v>3781</v>
      </c>
      <c r="I33" s="1438">
        <f>+D05a!I33+D05b!I33</f>
        <v>6958</v>
      </c>
      <c r="J33" s="1438">
        <f>+D05a!J33+D05b!J33</f>
        <v>8725</v>
      </c>
      <c r="K33" s="1438">
        <f>+D05a!K33+D05b!K33</f>
        <v>12116</v>
      </c>
      <c r="L33" s="1438">
        <f>+D05a!L33+D05b!L33</f>
        <v>12597</v>
      </c>
      <c r="M33" s="1438">
        <f>+D05a!M33+D05b!M33</f>
        <v>12226</v>
      </c>
      <c r="N33" s="1438">
        <f>+D05a!N33+D05b!N33</f>
        <v>12094</v>
      </c>
      <c r="O33" s="1438">
        <f>+D05a!O33+D05b!O33</f>
        <v>16316</v>
      </c>
      <c r="P33" s="1438">
        <f>+D05a!P33+D05b!P33</f>
        <v>12999</v>
      </c>
      <c r="Q33" s="1438">
        <f>+D05a!Q33+D05b!Q33</f>
        <v>13360</v>
      </c>
      <c r="R33" s="1438">
        <f>+D05a!R33+D05b!R33</f>
        <v>8661</v>
      </c>
      <c r="S33" s="1438">
        <f>+D05a!S33+D05b!S33</f>
        <v>11476</v>
      </c>
      <c r="T33" s="1438">
        <f t="shared" si="3"/>
        <v>136895</v>
      </c>
    </row>
    <row r="34" spans="1:20" s="7" customFormat="1" ht="12.75">
      <c r="A34" s="2149"/>
      <c r="B34" s="332" t="s">
        <v>1656</v>
      </c>
      <c r="C34" s="333">
        <f>+D05a!C34+D05b!C34</f>
        <v>0</v>
      </c>
      <c r="D34" s="333">
        <f>+D05a!D34+D05b!D34</f>
        <v>0</v>
      </c>
      <c r="E34" s="333">
        <f>+D05a!E34+D05b!E34</f>
        <v>26</v>
      </c>
      <c r="F34" s="333">
        <f>+D05a!F34+D05b!F34</f>
        <v>1647</v>
      </c>
      <c r="G34" s="333">
        <f>+D05a!G34+D05b!G34</f>
        <v>6203</v>
      </c>
      <c r="H34" s="333">
        <f>+D05a!H34+D05b!H34</f>
        <v>9563</v>
      </c>
      <c r="I34" s="333">
        <f>+D05a!I34+D05b!I34</f>
        <v>8913</v>
      </c>
      <c r="J34" s="333">
        <f>+D05a!J34+D05b!J34</f>
        <v>6096</v>
      </c>
      <c r="K34" s="333">
        <f>+D05a!K34+D05b!K34</f>
        <v>3221</v>
      </c>
      <c r="L34" s="333">
        <f>+D05a!L34+D05b!L34</f>
        <v>1896</v>
      </c>
      <c r="M34" s="333">
        <f>+D05a!M34+D05b!M34</f>
        <v>1149</v>
      </c>
      <c r="N34" s="333">
        <f>+D05a!N34+D05b!N34</f>
        <v>657</v>
      </c>
      <c r="O34" s="333">
        <f>+D05a!O34+D05b!O34</f>
        <v>428</v>
      </c>
      <c r="P34" s="333">
        <f>+D05a!P34+D05b!P34</f>
        <v>290</v>
      </c>
      <c r="Q34" s="333">
        <f>+D05a!Q34+D05b!Q34</f>
        <v>208</v>
      </c>
      <c r="R34" s="333">
        <f>+D05a!R34+D05b!R34</f>
        <v>133</v>
      </c>
      <c r="S34" s="333">
        <f>+D05a!S34+D05b!S34</f>
        <v>89</v>
      </c>
      <c r="T34" s="333">
        <f t="shared" si="3"/>
        <v>40519</v>
      </c>
    </row>
    <row r="35" spans="1:20" s="91" customFormat="1" ht="12.75">
      <c r="A35" s="2148"/>
      <c r="B35" s="1421" t="s">
        <v>1657</v>
      </c>
      <c r="C35" s="1438">
        <f>+D05a!C35+D05b!C35</f>
        <v>0</v>
      </c>
      <c r="D35" s="1438">
        <f>+D05a!D35+D05b!D35</f>
        <v>0</v>
      </c>
      <c r="E35" s="1438">
        <f>+D05a!E35+D05b!E35</f>
        <v>0</v>
      </c>
      <c r="F35" s="1438">
        <f>+D05a!F35+D05b!F35</f>
        <v>19</v>
      </c>
      <c r="G35" s="1438">
        <f>+D05a!G35+D05b!G35</f>
        <v>124</v>
      </c>
      <c r="H35" s="1438">
        <f>+D05a!H35+D05b!H35</f>
        <v>213</v>
      </c>
      <c r="I35" s="1438">
        <f>+D05a!I35+D05b!I35</f>
        <v>214</v>
      </c>
      <c r="J35" s="1438">
        <f>+D05a!J35+D05b!J35</f>
        <v>168</v>
      </c>
      <c r="K35" s="1438">
        <f>+D05a!K35+D05b!K35</f>
        <v>52</v>
      </c>
      <c r="L35" s="1438">
        <f>+D05a!L35+D05b!L35</f>
        <v>0</v>
      </c>
      <c r="M35" s="1438">
        <f>+D05a!M35+D05b!M35</f>
        <v>3</v>
      </c>
      <c r="N35" s="1438">
        <f>+D05a!N35+D05b!N35</f>
        <v>0</v>
      </c>
      <c r="O35" s="1438">
        <f>+D05a!O35+D05b!O35</f>
        <v>0</v>
      </c>
      <c r="P35" s="1438">
        <f>+D05a!P35+D05b!P35</f>
        <v>0</v>
      </c>
      <c r="Q35" s="1438">
        <f>+D05a!Q35+D05b!Q35</f>
        <v>0</v>
      </c>
      <c r="R35" s="1438">
        <f>+D05a!R35+D05b!R35</f>
        <v>0</v>
      </c>
      <c r="S35" s="1438">
        <f>+D05a!S35+D05b!S35</f>
        <v>0</v>
      </c>
      <c r="T35" s="1438">
        <f t="shared" si="3"/>
        <v>793</v>
      </c>
    </row>
    <row r="36" spans="1:20" s="7" customFormat="1" ht="12.75">
      <c r="A36" s="2149"/>
      <c r="B36" s="332" t="s">
        <v>1658</v>
      </c>
      <c r="C36" s="333">
        <f>+D05a!C36+D05b!C36</f>
        <v>13</v>
      </c>
      <c r="D36" s="333">
        <f>+D05a!D36+D05b!D36</f>
        <v>19</v>
      </c>
      <c r="E36" s="333">
        <f>+D05a!E36+D05b!E36</f>
        <v>50</v>
      </c>
      <c r="F36" s="333">
        <f>+D05a!F36+D05b!F36</f>
        <v>175</v>
      </c>
      <c r="G36" s="333">
        <f>+D05a!G36+D05b!G36</f>
        <v>443</v>
      </c>
      <c r="H36" s="333">
        <f>+D05a!H36+D05b!H36</f>
        <v>743</v>
      </c>
      <c r="I36" s="333">
        <f>+D05a!I36+D05b!I36</f>
        <v>972</v>
      </c>
      <c r="J36" s="333">
        <f>+D05a!J36+D05b!J36</f>
        <v>1309</v>
      </c>
      <c r="K36" s="333">
        <f>+D05a!K36+D05b!K36</f>
        <v>1794</v>
      </c>
      <c r="L36" s="333">
        <f>+D05a!L36+D05b!L36</f>
        <v>2579</v>
      </c>
      <c r="M36" s="333">
        <f>+D05a!M36+D05b!M36</f>
        <v>2729</v>
      </c>
      <c r="N36" s="333">
        <f>+D05a!N36+D05b!N36</f>
        <v>2859</v>
      </c>
      <c r="O36" s="333">
        <f>+D05a!O36+D05b!O36</f>
        <v>2899</v>
      </c>
      <c r="P36" s="333">
        <f>+D05a!P36+D05b!P36</f>
        <v>2890</v>
      </c>
      <c r="Q36" s="333">
        <f>+D05a!Q36+D05b!Q36</f>
        <v>2412</v>
      </c>
      <c r="R36" s="333">
        <f>+D05a!R36+D05b!R36</f>
        <v>1913</v>
      </c>
      <c r="S36" s="333">
        <f>+D05a!S36+D05b!S36</f>
        <v>2126</v>
      </c>
      <c r="T36" s="333">
        <f t="shared" si="3"/>
        <v>25925</v>
      </c>
    </row>
    <row r="37" spans="1:20" s="91" customFormat="1" ht="4.5" customHeight="1">
      <c r="A37" s="2148"/>
      <c r="B37" s="1421"/>
      <c r="C37" s="1424"/>
      <c r="D37" s="1424"/>
      <c r="E37" s="1424"/>
      <c r="F37" s="1424"/>
      <c r="G37" s="1424"/>
      <c r="H37" s="1424"/>
      <c r="I37" s="1424"/>
      <c r="J37" s="1424"/>
      <c r="K37" s="1424"/>
      <c r="L37" s="1424"/>
      <c r="M37" s="1424"/>
      <c r="N37" s="1424"/>
      <c r="O37" s="1424"/>
      <c r="P37" s="1424"/>
      <c r="Q37" s="1424"/>
      <c r="R37" s="1424"/>
      <c r="S37" s="1424"/>
      <c r="T37" s="1424"/>
    </row>
    <row r="38" spans="1:20" s="7" customFormat="1" ht="12.75">
      <c r="A38" s="2149"/>
      <c r="B38" s="331" t="s">
        <v>1659</v>
      </c>
      <c r="C38" s="335">
        <f t="shared" ref="C38:T38" si="4">SUM(C39:C53)</f>
        <v>3256</v>
      </c>
      <c r="D38" s="335">
        <f t="shared" si="4"/>
        <v>3127</v>
      </c>
      <c r="E38" s="335">
        <f t="shared" si="4"/>
        <v>3722</v>
      </c>
      <c r="F38" s="335">
        <f t="shared" si="4"/>
        <v>6633</v>
      </c>
      <c r="G38" s="335">
        <f t="shared" si="4"/>
        <v>8568</v>
      </c>
      <c r="H38" s="335">
        <f t="shared" si="4"/>
        <v>8752</v>
      </c>
      <c r="I38" s="335">
        <f t="shared" si="4"/>
        <v>9449</v>
      </c>
      <c r="J38" s="335">
        <f t="shared" si="4"/>
        <v>10224</v>
      </c>
      <c r="K38" s="335">
        <f t="shared" si="4"/>
        <v>10099</v>
      </c>
      <c r="L38" s="335">
        <f t="shared" si="4"/>
        <v>11158</v>
      </c>
      <c r="M38" s="335">
        <f t="shared" si="4"/>
        <v>10509</v>
      </c>
      <c r="N38" s="335">
        <f t="shared" si="4"/>
        <v>9349</v>
      </c>
      <c r="O38" s="335">
        <f t="shared" si="4"/>
        <v>9862</v>
      </c>
      <c r="P38" s="335">
        <f t="shared" si="4"/>
        <v>9091</v>
      </c>
      <c r="Q38" s="335">
        <f t="shared" si="4"/>
        <v>6918</v>
      </c>
      <c r="R38" s="335">
        <f t="shared" si="4"/>
        <v>5534</v>
      </c>
      <c r="S38" s="335">
        <f t="shared" si="4"/>
        <v>6896</v>
      </c>
      <c r="T38" s="335">
        <f t="shared" si="4"/>
        <v>133147</v>
      </c>
    </row>
    <row r="39" spans="1:20" s="91" customFormat="1" ht="12.75">
      <c r="A39" s="2148"/>
      <c r="B39" s="1421" t="s">
        <v>1660</v>
      </c>
      <c r="C39" s="1438">
        <f>+D05a!C39+D05b!C39</f>
        <v>9</v>
      </c>
      <c r="D39" s="1438">
        <f>+D05a!D39+D05b!D39</f>
        <v>0</v>
      </c>
      <c r="E39" s="1438">
        <f>+D05a!E39+D05b!E39</f>
        <v>10</v>
      </c>
      <c r="F39" s="1438">
        <f>+D05a!F39+D05b!F39</f>
        <v>24</v>
      </c>
      <c r="G39" s="1438">
        <f>+D05a!G39+D05b!G39</f>
        <v>90</v>
      </c>
      <c r="H39" s="1438">
        <f>+D05a!H39+D05b!H39</f>
        <v>143</v>
      </c>
      <c r="I39" s="1438">
        <f>+D05a!I39+D05b!I39</f>
        <v>238</v>
      </c>
      <c r="J39" s="1438">
        <f>+D05a!J39+D05b!J39</f>
        <v>340</v>
      </c>
      <c r="K39" s="1438">
        <f>+D05a!K39+D05b!K39</f>
        <v>405</v>
      </c>
      <c r="L39" s="1438">
        <f>+D05a!L39+D05b!L39</f>
        <v>604</v>
      </c>
      <c r="M39" s="1438">
        <f>+D05a!M39+D05b!M39</f>
        <v>582</v>
      </c>
      <c r="N39" s="1438">
        <f>+D05a!N39+D05b!N39</f>
        <v>391</v>
      </c>
      <c r="O39" s="1438">
        <f>+D05a!O39+D05b!O39</f>
        <v>339</v>
      </c>
      <c r="P39" s="1438">
        <f>+D05a!P39+D05b!P39</f>
        <v>272</v>
      </c>
      <c r="Q39" s="1438">
        <f>+D05a!Q39+D05b!Q39</f>
        <v>174</v>
      </c>
      <c r="R39" s="1438">
        <f>+D05a!R39+D05b!R39</f>
        <v>140</v>
      </c>
      <c r="S39" s="1438">
        <f>+D05a!S39+D05b!S39</f>
        <v>153</v>
      </c>
      <c r="T39" s="1438">
        <f>SUM(C39:S39)</f>
        <v>3914</v>
      </c>
    </row>
    <row r="40" spans="1:20" s="7" customFormat="1" ht="12.75">
      <c r="A40" s="2149"/>
      <c r="B40" s="332" t="s">
        <v>1661</v>
      </c>
      <c r="C40" s="333">
        <f>+D05a!C40+D05b!C40</f>
        <v>281</v>
      </c>
      <c r="D40" s="333">
        <f>+D05a!D40+D05b!D40</f>
        <v>155</v>
      </c>
      <c r="E40" s="333">
        <f>+D05a!E40+D05b!E40</f>
        <v>266</v>
      </c>
      <c r="F40" s="333">
        <f>+D05a!F40+D05b!F40</f>
        <v>823</v>
      </c>
      <c r="G40" s="333">
        <f>+D05a!G40+D05b!G40</f>
        <v>1586</v>
      </c>
      <c r="H40" s="333">
        <f>+D05a!H40+D05b!H40</f>
        <v>1524</v>
      </c>
      <c r="I40" s="333">
        <f>+D05a!I40+D05b!I40</f>
        <v>1492</v>
      </c>
      <c r="J40" s="333">
        <f>+D05a!J40+D05b!J40</f>
        <v>1426</v>
      </c>
      <c r="K40" s="333">
        <f>+D05a!K40+D05b!K40</f>
        <v>1406</v>
      </c>
      <c r="L40" s="333">
        <f>+D05a!L40+D05b!L40</f>
        <v>1486</v>
      </c>
      <c r="M40" s="333">
        <f>+D05a!M40+D05b!M40</f>
        <v>1642</v>
      </c>
      <c r="N40" s="333">
        <f>+D05a!N40+D05b!N40</f>
        <v>1552</v>
      </c>
      <c r="O40" s="333">
        <f>+D05a!O40+D05b!O40</f>
        <v>1843</v>
      </c>
      <c r="P40" s="333">
        <f>+D05a!P40+D05b!P40</f>
        <v>2001</v>
      </c>
      <c r="Q40" s="333">
        <f>+D05a!Q40+D05b!Q40</f>
        <v>1598</v>
      </c>
      <c r="R40" s="333">
        <f>+D05a!R40+D05b!R40</f>
        <v>1350</v>
      </c>
      <c r="S40" s="333">
        <f>+D05a!S40+D05b!S40</f>
        <v>1748</v>
      </c>
      <c r="T40" s="333">
        <f t="shared" ref="T40:T53" si="5">SUM(C40:S40)</f>
        <v>22179</v>
      </c>
    </row>
    <row r="41" spans="1:20" s="91" customFormat="1" ht="12.75">
      <c r="A41" s="2148"/>
      <c r="B41" s="1421" t="s">
        <v>1662</v>
      </c>
      <c r="C41" s="1438">
        <f>+D05a!C41+D05b!C41</f>
        <v>813</v>
      </c>
      <c r="D41" s="1438">
        <f>+D05a!D41+D05b!D41</f>
        <v>926</v>
      </c>
      <c r="E41" s="1438">
        <f>+D05a!E41+D05b!E41</f>
        <v>286</v>
      </c>
      <c r="F41" s="1438">
        <f>+D05a!F41+D05b!F41</f>
        <v>570</v>
      </c>
      <c r="G41" s="1438">
        <f>+D05a!G41+D05b!G41</f>
        <v>535</v>
      </c>
      <c r="H41" s="1438">
        <f>+D05a!H41+D05b!H41</f>
        <v>399</v>
      </c>
      <c r="I41" s="1438">
        <f>+D05a!I41+D05b!I41</f>
        <v>358</v>
      </c>
      <c r="J41" s="1438">
        <f>+D05a!J41+D05b!J41</f>
        <v>306</v>
      </c>
      <c r="K41" s="1438">
        <f>+D05a!K41+D05b!K41</f>
        <v>279</v>
      </c>
      <c r="L41" s="1438">
        <f>+D05a!L41+D05b!L41</f>
        <v>289</v>
      </c>
      <c r="M41" s="1438">
        <f>+D05a!M41+D05b!M41</f>
        <v>217</v>
      </c>
      <c r="N41" s="1438">
        <f>+D05a!N41+D05b!N41</f>
        <v>186</v>
      </c>
      <c r="O41" s="1438">
        <f>+D05a!O41+D05b!O41</f>
        <v>199</v>
      </c>
      <c r="P41" s="1438">
        <f>+D05a!P41+D05b!P41</f>
        <v>105</v>
      </c>
      <c r="Q41" s="1438">
        <f>+D05a!Q41+D05b!Q41</f>
        <v>98</v>
      </c>
      <c r="R41" s="1438">
        <f>+D05a!R41+D05b!R41</f>
        <v>55</v>
      </c>
      <c r="S41" s="1438">
        <f>+D05a!S41+D05b!S41</f>
        <v>60</v>
      </c>
      <c r="T41" s="1438">
        <f t="shared" si="5"/>
        <v>5681</v>
      </c>
    </row>
    <row r="42" spans="1:20" s="7" customFormat="1" ht="12.75">
      <c r="A42" s="2149"/>
      <c r="B42" s="332" t="s">
        <v>1663</v>
      </c>
      <c r="C42" s="333">
        <f>+D05a!C42+D05b!C42</f>
        <v>47</v>
      </c>
      <c r="D42" s="333">
        <f>+D05a!D42+D05b!D42</f>
        <v>36</v>
      </c>
      <c r="E42" s="333">
        <f>+D05a!E42+D05b!E42</f>
        <v>30</v>
      </c>
      <c r="F42" s="333">
        <f>+D05a!F42+D05b!F42</f>
        <v>78</v>
      </c>
      <c r="G42" s="333">
        <f>+D05a!G42+D05b!G42</f>
        <v>108</v>
      </c>
      <c r="H42" s="333">
        <f>+D05a!H42+D05b!H42</f>
        <v>122</v>
      </c>
      <c r="I42" s="333">
        <f>+D05a!I42+D05b!I42</f>
        <v>111</v>
      </c>
      <c r="J42" s="333">
        <f>+D05a!J42+D05b!J42</f>
        <v>144</v>
      </c>
      <c r="K42" s="333">
        <f>+D05a!K42+D05b!K42</f>
        <v>117</v>
      </c>
      <c r="L42" s="333">
        <f>+D05a!L42+D05b!L42</f>
        <v>180</v>
      </c>
      <c r="M42" s="333">
        <f>+D05a!M42+D05b!M42</f>
        <v>182</v>
      </c>
      <c r="N42" s="333">
        <f>+D05a!N42+D05b!N42</f>
        <v>158</v>
      </c>
      <c r="O42" s="333">
        <f>+D05a!O42+D05b!O42</f>
        <v>155</v>
      </c>
      <c r="P42" s="333">
        <f>+D05a!P42+D05b!P42</f>
        <v>108</v>
      </c>
      <c r="Q42" s="333">
        <f>+D05a!Q42+D05b!Q42</f>
        <v>71</v>
      </c>
      <c r="R42" s="333">
        <f>+D05a!R42+D05b!R42</f>
        <v>49</v>
      </c>
      <c r="S42" s="333">
        <f>+D05a!S42+D05b!S42</f>
        <v>32</v>
      </c>
      <c r="T42" s="333">
        <f t="shared" si="5"/>
        <v>1728</v>
      </c>
    </row>
    <row r="43" spans="1:20" s="91" customFormat="1" ht="12.75">
      <c r="A43" s="2148"/>
      <c r="B43" s="1421" t="s">
        <v>1664</v>
      </c>
      <c r="C43" s="1438">
        <f>+D05a!C43+D05b!C43</f>
        <v>457</v>
      </c>
      <c r="D43" s="1438">
        <f>+D05a!D43+D05b!D43</f>
        <v>170</v>
      </c>
      <c r="E43" s="1438">
        <f>+D05a!E43+D05b!E43</f>
        <v>194</v>
      </c>
      <c r="F43" s="1438">
        <f>+D05a!F43+D05b!F43</f>
        <v>288</v>
      </c>
      <c r="G43" s="1438">
        <f>+D05a!G43+D05b!G43</f>
        <v>281</v>
      </c>
      <c r="H43" s="1438">
        <f>+D05a!H43+D05b!H43</f>
        <v>179</v>
      </c>
      <c r="I43" s="1438">
        <f>+D05a!I43+D05b!I43</f>
        <v>162</v>
      </c>
      <c r="J43" s="1438">
        <f>+D05a!J43+D05b!J43</f>
        <v>198</v>
      </c>
      <c r="K43" s="1438">
        <f>+D05a!K43+D05b!K43</f>
        <v>205</v>
      </c>
      <c r="L43" s="1438">
        <f>+D05a!L43+D05b!L43</f>
        <v>174</v>
      </c>
      <c r="M43" s="1438">
        <f>+D05a!M43+D05b!M43</f>
        <v>158</v>
      </c>
      <c r="N43" s="1438">
        <f>+D05a!N43+D05b!N43</f>
        <v>141</v>
      </c>
      <c r="O43" s="1438">
        <f>+D05a!O43+D05b!O43</f>
        <v>171</v>
      </c>
      <c r="P43" s="1438">
        <f>+D05a!P43+D05b!P43</f>
        <v>139</v>
      </c>
      <c r="Q43" s="1438">
        <f>+D05a!Q43+D05b!Q43</f>
        <v>121</v>
      </c>
      <c r="R43" s="1438">
        <f>+D05a!R43+D05b!R43</f>
        <v>94</v>
      </c>
      <c r="S43" s="1438">
        <f>+D05a!S43+D05b!S43</f>
        <v>150</v>
      </c>
      <c r="T43" s="1438">
        <f t="shared" si="5"/>
        <v>3282</v>
      </c>
    </row>
    <row r="44" spans="1:20" s="7" customFormat="1" ht="12.75">
      <c r="A44" s="2149"/>
      <c r="B44" s="332" t="s">
        <v>1665</v>
      </c>
      <c r="C44" s="333">
        <f>+D05a!C44+D05b!C44</f>
        <v>399</v>
      </c>
      <c r="D44" s="333">
        <f>+D05a!D44+D05b!D44</f>
        <v>572</v>
      </c>
      <c r="E44" s="333">
        <f>+D05a!E44+D05b!E44</f>
        <v>1215</v>
      </c>
      <c r="F44" s="333">
        <f>+D05a!F44+D05b!F44</f>
        <v>2195</v>
      </c>
      <c r="G44" s="333">
        <f>+D05a!G44+D05b!G44</f>
        <v>2274</v>
      </c>
      <c r="H44" s="333">
        <f>+D05a!H44+D05b!H44</f>
        <v>1900</v>
      </c>
      <c r="I44" s="333">
        <f>+D05a!I44+D05b!I44</f>
        <v>1912</v>
      </c>
      <c r="J44" s="333">
        <f>+D05a!J44+D05b!J44</f>
        <v>1957</v>
      </c>
      <c r="K44" s="333">
        <f>+D05a!K44+D05b!K44</f>
        <v>1799</v>
      </c>
      <c r="L44" s="333">
        <f>+D05a!L44+D05b!L44</f>
        <v>2121</v>
      </c>
      <c r="M44" s="333">
        <f>+D05a!M44+D05b!M44</f>
        <v>2049</v>
      </c>
      <c r="N44" s="333">
        <f>+D05a!N44+D05b!N44</f>
        <v>1918</v>
      </c>
      <c r="O44" s="333">
        <f>+D05a!O44+D05b!O44</f>
        <v>2048</v>
      </c>
      <c r="P44" s="333">
        <f>+D05a!P44+D05b!P44</f>
        <v>1816</v>
      </c>
      <c r="Q44" s="333">
        <f>+D05a!Q44+D05b!Q44</f>
        <v>1474</v>
      </c>
      <c r="R44" s="333">
        <f>+D05a!R44+D05b!R44</f>
        <v>1258</v>
      </c>
      <c r="S44" s="333">
        <f>+D05a!S44+D05b!S44</f>
        <v>2007</v>
      </c>
      <c r="T44" s="333">
        <f t="shared" si="5"/>
        <v>28914</v>
      </c>
    </row>
    <row r="45" spans="1:20" s="91" customFormat="1" ht="12.75">
      <c r="A45" s="2148"/>
      <c r="B45" s="1421" t="s">
        <v>1666</v>
      </c>
      <c r="C45" s="1438">
        <f>+D05a!C45+D05b!C45</f>
        <v>18</v>
      </c>
      <c r="D45" s="1438">
        <f>+D05a!D45+D05b!D45</f>
        <v>2</v>
      </c>
      <c r="E45" s="1438">
        <f>+D05a!E45+D05b!E45</f>
        <v>6</v>
      </c>
      <c r="F45" s="1438">
        <f>+D05a!F45+D05b!F45</f>
        <v>33</v>
      </c>
      <c r="G45" s="1438">
        <f>+D05a!G45+D05b!G45</f>
        <v>48</v>
      </c>
      <c r="H45" s="1438">
        <f>+D05a!H45+D05b!H45</f>
        <v>146</v>
      </c>
      <c r="I45" s="1438">
        <f>+D05a!I45+D05b!I45</f>
        <v>238</v>
      </c>
      <c r="J45" s="1438">
        <f>+D05a!J45+D05b!J45</f>
        <v>332</v>
      </c>
      <c r="K45" s="1438">
        <f>+D05a!K45+D05b!K45</f>
        <v>403</v>
      </c>
      <c r="L45" s="1438">
        <f>+D05a!L45+D05b!L45</f>
        <v>616</v>
      </c>
      <c r="M45" s="1438">
        <f>+D05a!M45+D05b!M45</f>
        <v>688</v>
      </c>
      <c r="N45" s="1438">
        <f>+D05a!N45+D05b!N45</f>
        <v>794</v>
      </c>
      <c r="O45" s="1438">
        <f>+D05a!O45+D05b!O45</f>
        <v>860</v>
      </c>
      <c r="P45" s="1438">
        <f>+D05a!P45+D05b!P45</f>
        <v>736</v>
      </c>
      <c r="Q45" s="1438">
        <f>+D05a!Q45+D05b!Q45</f>
        <v>509</v>
      </c>
      <c r="R45" s="1438">
        <f>+D05a!R45+D05b!R45</f>
        <v>311</v>
      </c>
      <c r="S45" s="1438">
        <f>+D05a!S45+D05b!S45</f>
        <v>270</v>
      </c>
      <c r="T45" s="1438">
        <f t="shared" si="5"/>
        <v>6010</v>
      </c>
    </row>
    <row r="46" spans="1:20" s="7" customFormat="1" ht="12.75">
      <c r="A46" s="2149"/>
      <c r="B46" s="332" t="s">
        <v>1667</v>
      </c>
      <c r="C46" s="333">
        <f>+D05a!C46+D05b!C46</f>
        <v>4</v>
      </c>
      <c r="D46" s="333">
        <f>+D05a!D46+D05b!D46</f>
        <v>4</v>
      </c>
      <c r="E46" s="333">
        <f>+D05a!E46+D05b!E46</f>
        <v>3</v>
      </c>
      <c r="F46" s="333">
        <f>+D05a!F46+D05b!F46</f>
        <v>14</v>
      </c>
      <c r="G46" s="333">
        <f>+D05a!G46+D05b!G46</f>
        <v>9</v>
      </c>
      <c r="H46" s="333">
        <f>+D05a!H46+D05b!H46</f>
        <v>12</v>
      </c>
      <c r="I46" s="333">
        <f>+D05a!I46+D05b!I46</f>
        <v>8</v>
      </c>
      <c r="J46" s="333">
        <f>+D05a!J46+D05b!J46</f>
        <v>20</v>
      </c>
      <c r="K46" s="333">
        <f>+D05a!K46+D05b!K46</f>
        <v>17</v>
      </c>
      <c r="L46" s="333">
        <f>+D05a!L46+D05b!L46</f>
        <v>11</v>
      </c>
      <c r="M46" s="333">
        <f>+D05a!M46+D05b!M46</f>
        <v>23</v>
      </c>
      <c r="N46" s="333">
        <f>+D05a!N46+D05b!N46</f>
        <v>23</v>
      </c>
      <c r="O46" s="333">
        <f>+D05a!O46+D05b!O46</f>
        <v>40</v>
      </c>
      <c r="P46" s="333">
        <f>+D05a!P46+D05b!P46</f>
        <v>38</v>
      </c>
      <c r="Q46" s="333">
        <f>+D05a!Q46+D05b!Q46</f>
        <v>23</v>
      </c>
      <c r="R46" s="333">
        <f>+D05a!R46+D05b!R46</f>
        <v>18</v>
      </c>
      <c r="S46" s="333">
        <f>+D05a!S46+D05b!S46</f>
        <v>35</v>
      </c>
      <c r="T46" s="333">
        <f t="shared" si="5"/>
        <v>302</v>
      </c>
    </row>
    <row r="47" spans="1:20" s="91" customFormat="1" ht="12.75">
      <c r="A47" s="2148"/>
      <c r="B47" s="1421" t="s">
        <v>1668</v>
      </c>
      <c r="C47" s="1438">
        <f>+D05a!C47+D05b!C47</f>
        <v>263</v>
      </c>
      <c r="D47" s="1438">
        <f>+D05a!D47+D05b!D47</f>
        <v>207</v>
      </c>
      <c r="E47" s="1438">
        <f>+D05a!E47+D05b!E47</f>
        <v>256</v>
      </c>
      <c r="F47" s="1438">
        <f>+D05a!F47+D05b!F47</f>
        <v>325</v>
      </c>
      <c r="G47" s="1438">
        <f>+D05a!G47+D05b!G47</f>
        <v>447</v>
      </c>
      <c r="H47" s="1438">
        <f>+D05a!H47+D05b!H47</f>
        <v>523</v>
      </c>
      <c r="I47" s="1438">
        <f>+D05a!I47+D05b!I47</f>
        <v>622</v>
      </c>
      <c r="J47" s="1438">
        <f>+D05a!J47+D05b!J47</f>
        <v>589</v>
      </c>
      <c r="K47" s="1438">
        <f>+D05a!K47+D05b!K47</f>
        <v>570</v>
      </c>
      <c r="L47" s="1438">
        <f>+D05a!L47+D05b!L47</f>
        <v>607</v>
      </c>
      <c r="M47" s="1438">
        <f>+D05a!M47+D05b!M47</f>
        <v>715</v>
      </c>
      <c r="N47" s="1438">
        <f>+D05a!N47+D05b!N47</f>
        <v>693</v>
      </c>
      <c r="O47" s="1438">
        <f>+D05a!O47+D05b!O47</f>
        <v>725</v>
      </c>
      <c r="P47" s="1438">
        <f>+D05a!P47+D05b!P47</f>
        <v>747</v>
      </c>
      <c r="Q47" s="1438">
        <f>+D05a!Q47+D05b!Q47</f>
        <v>574</v>
      </c>
      <c r="R47" s="1438">
        <f>+D05a!R47+D05b!R47</f>
        <v>588</v>
      </c>
      <c r="S47" s="1438">
        <f>+D05a!S47+D05b!S47</f>
        <v>578</v>
      </c>
      <c r="T47" s="1438">
        <f t="shared" si="5"/>
        <v>9029</v>
      </c>
    </row>
    <row r="48" spans="1:20" s="7" customFormat="1" ht="12.75">
      <c r="A48" s="2149"/>
      <c r="B48" s="332" t="s">
        <v>1669</v>
      </c>
      <c r="C48" s="333">
        <f>+D05a!C48+D05b!C48</f>
        <v>29</v>
      </c>
      <c r="D48" s="333">
        <f>+D05a!D48+D05b!D48</f>
        <v>8</v>
      </c>
      <c r="E48" s="333">
        <f>+D05a!E48+D05b!E48</f>
        <v>10</v>
      </c>
      <c r="F48" s="333">
        <f>+D05a!F48+D05b!F48</f>
        <v>126</v>
      </c>
      <c r="G48" s="333">
        <f>+D05a!G48+D05b!G48</f>
        <v>183</v>
      </c>
      <c r="H48" s="333">
        <f>+D05a!H48+D05b!H48</f>
        <v>135</v>
      </c>
      <c r="I48" s="333">
        <f>+D05a!I48+D05b!I48</f>
        <v>142</v>
      </c>
      <c r="J48" s="333">
        <f>+D05a!J48+D05b!J48</f>
        <v>179</v>
      </c>
      <c r="K48" s="333">
        <f>+D05a!K48+D05b!K48</f>
        <v>202</v>
      </c>
      <c r="L48" s="333">
        <f>+D05a!L48+D05b!L48</f>
        <v>230</v>
      </c>
      <c r="M48" s="333">
        <f>+D05a!M48+D05b!M48</f>
        <v>191</v>
      </c>
      <c r="N48" s="333">
        <f>+D05a!N48+D05b!N48</f>
        <v>174</v>
      </c>
      <c r="O48" s="333">
        <f>+D05a!O48+D05b!O48</f>
        <v>137</v>
      </c>
      <c r="P48" s="333">
        <f>+D05a!P48+D05b!P48</f>
        <v>115</v>
      </c>
      <c r="Q48" s="333">
        <f>+D05a!Q48+D05b!Q48</f>
        <v>89</v>
      </c>
      <c r="R48" s="333">
        <f>+D05a!R48+D05b!R48</f>
        <v>56</v>
      </c>
      <c r="S48" s="333">
        <f>+D05a!S48+D05b!S48</f>
        <v>56</v>
      </c>
      <c r="T48" s="333">
        <f t="shared" si="5"/>
        <v>2062</v>
      </c>
    </row>
    <row r="49" spans="1:20" s="91" customFormat="1" ht="12.75">
      <c r="A49" s="2148"/>
      <c r="B49" s="1421" t="s">
        <v>1670</v>
      </c>
      <c r="C49" s="1438">
        <f>+D05a!C49+D05b!C49</f>
        <v>347</v>
      </c>
      <c r="D49" s="1438">
        <f>+D05a!D49+D05b!D49</f>
        <v>245</v>
      </c>
      <c r="E49" s="1438">
        <f>+D05a!E49+D05b!E49</f>
        <v>201</v>
      </c>
      <c r="F49" s="1438">
        <f>+D05a!F49+D05b!F49</f>
        <v>399</v>
      </c>
      <c r="G49" s="1438">
        <f>+D05a!G49+D05b!G49</f>
        <v>522</v>
      </c>
      <c r="H49" s="1438">
        <f>+D05a!H49+D05b!H49</f>
        <v>438</v>
      </c>
      <c r="I49" s="1438">
        <f>+D05a!I49+D05b!I49</f>
        <v>412</v>
      </c>
      <c r="J49" s="1438">
        <f>+D05a!J49+D05b!J49</f>
        <v>439</v>
      </c>
      <c r="K49" s="1438">
        <f>+D05a!K49+D05b!K49</f>
        <v>462</v>
      </c>
      <c r="L49" s="1438">
        <f>+D05a!L49+D05b!L49</f>
        <v>510</v>
      </c>
      <c r="M49" s="1438">
        <f>+D05a!M49+D05b!M49</f>
        <v>565</v>
      </c>
      <c r="N49" s="1438">
        <f>+D05a!N49+D05b!N49</f>
        <v>619</v>
      </c>
      <c r="O49" s="1438">
        <f>+D05a!O49+D05b!O49</f>
        <v>758</v>
      </c>
      <c r="P49" s="1438">
        <f>+D05a!P49+D05b!P49</f>
        <v>817</v>
      </c>
      <c r="Q49" s="1438">
        <f>+D05a!Q49+D05b!Q49</f>
        <v>667</v>
      </c>
      <c r="R49" s="1438">
        <f>+D05a!R49+D05b!R49</f>
        <v>428</v>
      </c>
      <c r="S49" s="1438">
        <f>+D05a!S49+D05b!S49</f>
        <v>393</v>
      </c>
      <c r="T49" s="1438">
        <f t="shared" si="5"/>
        <v>8222</v>
      </c>
    </row>
    <row r="50" spans="1:20" s="7" customFormat="1" ht="12.75">
      <c r="A50" s="2149"/>
      <c r="B50" s="332" t="s">
        <v>1671</v>
      </c>
      <c r="C50" s="333">
        <f>+D05a!C50+D05b!C50</f>
        <v>1</v>
      </c>
      <c r="D50" s="333">
        <f>+D05a!D50+D05b!D50</f>
        <v>0</v>
      </c>
      <c r="E50" s="333">
        <f>+D05a!E50+D05b!E50</f>
        <v>5</v>
      </c>
      <c r="F50" s="333">
        <f>+D05a!F50+D05b!F50</f>
        <v>72</v>
      </c>
      <c r="G50" s="333">
        <f>+D05a!G50+D05b!G50</f>
        <v>122</v>
      </c>
      <c r="H50" s="333">
        <f>+D05a!H50+D05b!H50</f>
        <v>93</v>
      </c>
      <c r="I50" s="333">
        <f>+D05a!I50+D05b!I50</f>
        <v>88</v>
      </c>
      <c r="J50" s="333">
        <f>+D05a!J50+D05b!J50</f>
        <v>134</v>
      </c>
      <c r="K50" s="333">
        <f>+D05a!K50+D05b!K50</f>
        <v>143</v>
      </c>
      <c r="L50" s="333">
        <f>+D05a!L50+D05b!L50</f>
        <v>135</v>
      </c>
      <c r="M50" s="333">
        <f>+D05a!M50+D05b!M50</f>
        <v>107</v>
      </c>
      <c r="N50" s="333">
        <f>+D05a!N50+D05b!N50</f>
        <v>85</v>
      </c>
      <c r="O50" s="333">
        <f>+D05a!O50+D05b!O50</f>
        <v>75</v>
      </c>
      <c r="P50" s="333">
        <f>+D05a!P50+D05b!P50</f>
        <v>77</v>
      </c>
      <c r="Q50" s="333">
        <f>+D05a!Q50+D05b!Q50</f>
        <v>50</v>
      </c>
      <c r="R50" s="333">
        <f>+D05a!R50+D05b!R50</f>
        <v>30</v>
      </c>
      <c r="S50" s="333">
        <f>+D05a!S50+D05b!S50</f>
        <v>28</v>
      </c>
      <c r="T50" s="333">
        <f t="shared" si="5"/>
        <v>1245</v>
      </c>
    </row>
    <row r="51" spans="1:20" s="91" customFormat="1" ht="12.75">
      <c r="A51" s="2148"/>
      <c r="B51" s="1421" t="s">
        <v>1672</v>
      </c>
      <c r="C51" s="1438">
        <f>+D05a!C51+D05b!C51</f>
        <v>8</v>
      </c>
      <c r="D51" s="1438">
        <f>+D05a!D51+D05b!D51</f>
        <v>3</v>
      </c>
      <c r="E51" s="1438">
        <f>+D05a!E51+D05b!E51</f>
        <v>29</v>
      </c>
      <c r="F51" s="1438">
        <f>+D05a!F51+D05b!F51</f>
        <v>101</v>
      </c>
      <c r="G51" s="1438">
        <f>+D05a!G51+D05b!G51</f>
        <v>298</v>
      </c>
      <c r="H51" s="1438">
        <f>+D05a!H51+D05b!H51</f>
        <v>616</v>
      </c>
      <c r="I51" s="1438">
        <f>+D05a!I51+D05b!I51</f>
        <v>901</v>
      </c>
      <c r="J51" s="1438">
        <f>+D05a!J51+D05b!J51</f>
        <v>1314</v>
      </c>
      <c r="K51" s="1438">
        <f>+D05a!K51+D05b!K51</f>
        <v>1607</v>
      </c>
      <c r="L51" s="1438">
        <f>+D05a!L51+D05b!L51</f>
        <v>1767</v>
      </c>
      <c r="M51" s="1438">
        <f>+D05a!M51+D05b!M51</f>
        <v>988</v>
      </c>
      <c r="N51" s="1438">
        <f>+D05a!N51+D05b!N51</f>
        <v>416</v>
      </c>
      <c r="O51" s="1438">
        <f>+D05a!O51+D05b!O51</f>
        <v>393</v>
      </c>
      <c r="P51" s="1438">
        <f>+D05a!P51+D05b!P51</f>
        <v>328</v>
      </c>
      <c r="Q51" s="1438">
        <f>+D05a!Q51+D05b!Q51</f>
        <v>244</v>
      </c>
      <c r="R51" s="1438">
        <f>+D05a!R51+D05b!R51</f>
        <v>154</v>
      </c>
      <c r="S51" s="1438">
        <f>+D05a!S51+D05b!S51</f>
        <v>95</v>
      </c>
      <c r="T51" s="1438">
        <f t="shared" si="5"/>
        <v>9262</v>
      </c>
    </row>
    <row r="52" spans="1:20" s="7" customFormat="1" ht="12.75">
      <c r="A52" s="2149"/>
      <c r="B52" s="332" t="s">
        <v>387</v>
      </c>
      <c r="C52" s="333">
        <f>+D05a!C52+D05b!C52</f>
        <v>0</v>
      </c>
      <c r="D52" s="333">
        <f>+D05a!D52+D05b!D52</f>
        <v>0</v>
      </c>
      <c r="E52" s="333">
        <f>+D05a!E52+D05b!E52</f>
        <v>3</v>
      </c>
      <c r="F52" s="333">
        <f>+D05a!F52+D05b!F52</f>
        <v>122</v>
      </c>
      <c r="G52" s="333">
        <f>+D05a!G52+D05b!G52</f>
        <v>432</v>
      </c>
      <c r="H52" s="333">
        <f>+D05a!H52+D05b!H52</f>
        <v>881</v>
      </c>
      <c r="I52" s="333">
        <f>+D05a!I52+D05b!I52</f>
        <v>1067</v>
      </c>
      <c r="J52" s="333">
        <f>+D05a!J52+D05b!J52</f>
        <v>1060</v>
      </c>
      <c r="K52" s="333">
        <f>+D05a!K52+D05b!K52</f>
        <v>683</v>
      </c>
      <c r="L52" s="333">
        <f>+D05a!L52+D05b!L52</f>
        <v>411</v>
      </c>
      <c r="M52" s="333">
        <f>+D05a!M52+D05b!M52</f>
        <v>283</v>
      </c>
      <c r="N52" s="333">
        <f>+D05a!N52+D05b!N52</f>
        <v>131</v>
      </c>
      <c r="O52" s="333">
        <f>+D05a!O52+D05b!O52</f>
        <v>111</v>
      </c>
      <c r="P52" s="333">
        <f>+D05a!P52+D05b!P52</f>
        <v>74</v>
      </c>
      <c r="Q52" s="333">
        <f>+D05a!Q52+D05b!Q52</f>
        <v>50</v>
      </c>
      <c r="R52" s="333">
        <f>+D05a!R52+D05b!R52</f>
        <v>20</v>
      </c>
      <c r="S52" s="333">
        <f>+D05a!S52+D05b!S52</f>
        <v>24</v>
      </c>
      <c r="T52" s="333">
        <f t="shared" si="5"/>
        <v>5352</v>
      </c>
    </row>
    <row r="53" spans="1:20" s="91" customFormat="1" ht="12.75">
      <c r="A53" s="2148"/>
      <c r="B53" s="1421" t="s">
        <v>1675</v>
      </c>
      <c r="C53" s="1438">
        <f>+D05a!C53+D05b!C53</f>
        <v>580</v>
      </c>
      <c r="D53" s="1438">
        <f>+D05a!D53+D05b!D53</f>
        <v>799</v>
      </c>
      <c r="E53" s="1438">
        <f>+D05a!E53+D05b!E53</f>
        <v>1208</v>
      </c>
      <c r="F53" s="1438">
        <f>+D05a!F53+D05b!F53</f>
        <v>1463</v>
      </c>
      <c r="G53" s="1438">
        <f>+D05a!G53+D05b!G53</f>
        <v>1633</v>
      </c>
      <c r="H53" s="1438">
        <f>+D05a!H53+D05b!H53</f>
        <v>1641</v>
      </c>
      <c r="I53" s="1438">
        <f>+D05a!I53+D05b!I53</f>
        <v>1698</v>
      </c>
      <c r="J53" s="1438">
        <f>+D05a!J53+D05b!J53</f>
        <v>1786</v>
      </c>
      <c r="K53" s="1438">
        <f>+D05a!K53+D05b!K53</f>
        <v>1801</v>
      </c>
      <c r="L53" s="1438">
        <f>+D05a!L53+D05b!L53</f>
        <v>2017</v>
      </c>
      <c r="M53" s="1438">
        <f>+D05a!M53+D05b!M53</f>
        <v>2119</v>
      </c>
      <c r="N53" s="1438">
        <f>+D05a!N53+D05b!N53</f>
        <v>2068</v>
      </c>
      <c r="O53" s="1438">
        <f>+D05a!O53+D05b!O53</f>
        <v>2008</v>
      </c>
      <c r="P53" s="1438">
        <f>+D05a!P53+D05b!P53</f>
        <v>1718</v>
      </c>
      <c r="Q53" s="1438">
        <f>+D05a!Q53+D05b!Q53</f>
        <v>1176</v>
      </c>
      <c r="R53" s="1438">
        <f>+D05a!R53+D05b!R53</f>
        <v>983</v>
      </c>
      <c r="S53" s="1438">
        <f>+D05a!S53+D05b!S53</f>
        <v>1267</v>
      </c>
      <c r="T53" s="1438">
        <f t="shared" si="5"/>
        <v>25965</v>
      </c>
    </row>
    <row r="54" spans="1:20" s="7" customFormat="1" ht="5.25" customHeight="1">
      <c r="A54" s="2149"/>
      <c r="B54" s="332"/>
      <c r="C54" s="16"/>
      <c r="D54" s="16"/>
      <c r="E54" s="16"/>
      <c r="F54" s="16"/>
      <c r="G54" s="16"/>
      <c r="H54" s="16"/>
      <c r="I54" s="16"/>
      <c r="J54" s="16"/>
      <c r="K54" s="16"/>
      <c r="L54" s="16"/>
      <c r="M54" s="16"/>
      <c r="N54" s="16"/>
      <c r="O54" s="16"/>
      <c r="P54" s="16"/>
      <c r="Q54" s="16"/>
      <c r="R54" s="16"/>
      <c r="S54" s="16"/>
      <c r="T54" s="16"/>
    </row>
    <row r="55" spans="1:20" s="1257" customFormat="1" ht="12.75">
      <c r="A55" s="2148"/>
      <c r="B55" s="1425" t="s">
        <v>1676</v>
      </c>
      <c r="C55" s="1439">
        <f>SUM(C56:C61)</f>
        <v>14033</v>
      </c>
      <c r="D55" s="1439">
        <f>SUM(D56:D61)</f>
        <v>3508</v>
      </c>
      <c r="E55" s="1439">
        <f>SUM(E56:E61)</f>
        <v>2379</v>
      </c>
      <c r="F55" s="1439">
        <f>SUM(F56:F61)</f>
        <v>5325</v>
      </c>
      <c r="G55" s="1439">
        <f>SUM(G56:G61)</f>
        <v>8515</v>
      </c>
      <c r="H55" s="1439">
        <f t="shared" ref="H55:T55" si="6">SUM(H56:H61)</f>
        <v>10805</v>
      </c>
      <c r="I55" s="1439">
        <f t="shared" si="6"/>
        <v>11463</v>
      </c>
      <c r="J55" s="1439">
        <f t="shared" si="6"/>
        <v>13858</v>
      </c>
      <c r="K55" s="1439">
        <f t="shared" si="6"/>
        <v>15206</v>
      </c>
      <c r="L55" s="1439">
        <f t="shared" si="6"/>
        <v>19435</v>
      </c>
      <c r="M55" s="1439">
        <f t="shared" si="6"/>
        <v>23729</v>
      </c>
      <c r="N55" s="1439">
        <f t="shared" si="6"/>
        <v>27087</v>
      </c>
      <c r="O55" s="1439">
        <f t="shared" si="6"/>
        <v>34454</v>
      </c>
      <c r="P55" s="1439">
        <f t="shared" si="6"/>
        <v>53048</v>
      </c>
      <c r="Q55" s="1439">
        <f t="shared" si="6"/>
        <v>75310</v>
      </c>
      <c r="R55" s="1439">
        <f t="shared" si="6"/>
        <v>117912</v>
      </c>
      <c r="S55" s="1439">
        <f t="shared" si="6"/>
        <v>399319</v>
      </c>
      <c r="T55" s="1439">
        <f t="shared" si="6"/>
        <v>835386</v>
      </c>
    </row>
    <row r="56" spans="1:20" s="7" customFormat="1" ht="12.75">
      <c r="A56" s="2150"/>
      <c r="B56" s="332" t="s">
        <v>1677</v>
      </c>
      <c r="C56" s="333">
        <f>+D05a!C56+D05b!C56</f>
        <v>10277</v>
      </c>
      <c r="D56" s="333">
        <f>+D05a!D56+D05b!D56</f>
        <v>2604</v>
      </c>
      <c r="E56" s="333">
        <f>+D05a!E56+D05b!E56</f>
        <v>1799</v>
      </c>
      <c r="F56" s="333">
        <f>+D05a!F56+D05b!F56</f>
        <v>3781</v>
      </c>
      <c r="G56" s="333">
        <f>+D05a!G56+D05b!G56</f>
        <v>6013</v>
      </c>
      <c r="H56" s="333">
        <f>+D05a!H56+D05b!H56</f>
        <v>7487</v>
      </c>
      <c r="I56" s="333">
        <f>+D05a!I56+D05b!I56</f>
        <v>8514</v>
      </c>
      <c r="J56" s="333">
        <f>+D05a!J56+D05b!J56</f>
        <v>10066</v>
      </c>
      <c r="K56" s="333">
        <f>+D05a!K56+D05b!K56</f>
        <v>10095</v>
      </c>
      <c r="L56" s="333">
        <f>+D05a!L56+D05b!L56</f>
        <v>11416</v>
      </c>
      <c r="M56" s="333">
        <f>+D05a!M56+D05b!M56</f>
        <v>11155</v>
      </c>
      <c r="N56" s="333">
        <f>+D05a!N56+D05b!N56</f>
        <v>11220</v>
      </c>
      <c r="O56" s="333">
        <f>+D05a!O56+D05b!O56</f>
        <v>13918</v>
      </c>
      <c r="P56" s="333">
        <f>+D05a!P56+D05b!P56</f>
        <v>16752</v>
      </c>
      <c r="Q56" s="333">
        <f>+D05a!Q56+D05b!Q56</f>
        <v>16800</v>
      </c>
      <c r="R56" s="333">
        <f>+D05a!R56+D05b!R56</f>
        <v>18194</v>
      </c>
      <c r="S56" s="333">
        <f>+D05a!S56+D05b!S56</f>
        <v>32976</v>
      </c>
      <c r="T56" s="333">
        <f t="shared" ref="T56:T61" si="7">SUM(C56:S56)</f>
        <v>193067</v>
      </c>
    </row>
    <row r="57" spans="1:20" s="91" customFormat="1" ht="12.75">
      <c r="A57" s="2148"/>
      <c r="B57" s="1421" t="s">
        <v>1678</v>
      </c>
      <c r="C57" s="1438">
        <f>+D05a!C57+D05b!C57</f>
        <v>2607</v>
      </c>
      <c r="D57" s="1438">
        <f>+D05a!D57+D05b!D57</f>
        <v>219</v>
      </c>
      <c r="E57" s="1438">
        <f>+D05a!E57+D05b!E57</f>
        <v>112</v>
      </c>
      <c r="F57" s="1438">
        <f>+D05a!F57+D05b!F57</f>
        <v>333</v>
      </c>
      <c r="G57" s="1438">
        <f>+D05a!G57+D05b!G57</f>
        <v>418</v>
      </c>
      <c r="H57" s="1438">
        <f>+D05a!H57+D05b!H57</f>
        <v>447</v>
      </c>
      <c r="I57" s="1438">
        <f>+D05a!I57+D05b!I57</f>
        <v>488</v>
      </c>
      <c r="J57" s="1438">
        <f>+D05a!J57+D05b!J57</f>
        <v>836</v>
      </c>
      <c r="K57" s="1438">
        <f>+D05a!K57+D05b!K57</f>
        <v>681</v>
      </c>
      <c r="L57" s="1438">
        <f>+D05a!L57+D05b!L57</f>
        <v>952</v>
      </c>
      <c r="M57" s="1438">
        <f>+D05a!M57+D05b!M57</f>
        <v>1439</v>
      </c>
      <c r="N57" s="1438">
        <f>+D05a!N57+D05b!N57</f>
        <v>1683</v>
      </c>
      <c r="O57" s="1438">
        <f>+D05a!O57+D05b!O57</f>
        <v>2465</v>
      </c>
      <c r="P57" s="1438">
        <f>+D05a!P57+D05b!P57</f>
        <v>3438</v>
      </c>
      <c r="Q57" s="1438">
        <f>+D05a!Q57+D05b!Q57</f>
        <v>3331</v>
      </c>
      <c r="R57" s="1438">
        <f>+D05a!R57+D05b!R57</f>
        <v>4377</v>
      </c>
      <c r="S57" s="1438">
        <f>+D05a!S57+D05b!S57</f>
        <v>10320</v>
      </c>
      <c r="T57" s="1438">
        <f t="shared" si="7"/>
        <v>34146</v>
      </c>
    </row>
    <row r="58" spans="1:20" s="7" customFormat="1" ht="12.75">
      <c r="A58" s="2149"/>
      <c r="B58" s="332" t="s">
        <v>1679</v>
      </c>
      <c r="C58" s="333">
        <f>+D05a!C58+D05b!C58</f>
        <v>0</v>
      </c>
      <c r="D58" s="333">
        <f>+D05a!D58+D05b!D58</f>
        <v>0</v>
      </c>
      <c r="E58" s="333">
        <f>+D05a!E58+D05b!E58</f>
        <v>101</v>
      </c>
      <c r="F58" s="333">
        <f>+D05a!F58+D05b!F58</f>
        <v>709</v>
      </c>
      <c r="G58" s="333">
        <f>+D05a!G58+D05b!G58</f>
        <v>1370</v>
      </c>
      <c r="H58" s="333">
        <f>+D05a!H58+D05b!H58</f>
        <v>1146</v>
      </c>
      <c r="I58" s="333">
        <f>+D05a!I58+D05b!I58</f>
        <v>1513</v>
      </c>
      <c r="J58" s="333">
        <f>+D05a!J58+D05b!J58</f>
        <v>1926</v>
      </c>
      <c r="K58" s="333">
        <f>+D05a!K58+D05b!K58</f>
        <v>2450</v>
      </c>
      <c r="L58" s="333">
        <f>+D05a!L58+D05b!L58</f>
        <v>6032</v>
      </c>
      <c r="M58" s="333">
        <f>+D05a!M58+D05b!M58</f>
        <v>9536</v>
      </c>
      <c r="N58" s="333">
        <f>+D05a!N58+D05b!N58</f>
        <v>11556</v>
      </c>
      <c r="O58" s="333">
        <f>+D05a!O58+D05b!O58</f>
        <v>9447</v>
      </c>
      <c r="P58" s="333">
        <f>+D05a!P58+D05b!P58</f>
        <v>6125</v>
      </c>
      <c r="Q58" s="333">
        <f>+D05a!Q58+D05b!Q58</f>
        <v>6684</v>
      </c>
      <c r="R58" s="333">
        <f>+D05a!R58+D05b!R58</f>
        <v>2879</v>
      </c>
      <c r="S58" s="333">
        <f>+D05a!S58+D05b!S58</f>
        <v>10214</v>
      </c>
      <c r="T58" s="333">
        <f t="shared" si="7"/>
        <v>71688</v>
      </c>
    </row>
    <row r="59" spans="1:20" s="91" customFormat="1" ht="12.75">
      <c r="A59" s="2148"/>
      <c r="B59" s="1421" t="s">
        <v>1724</v>
      </c>
      <c r="C59" s="1438">
        <f>+D05a!C59+D05b!C59</f>
        <v>9</v>
      </c>
      <c r="D59" s="1438">
        <f>+D05a!D59+D05b!D59</f>
        <v>73</v>
      </c>
      <c r="E59" s="1438">
        <f>+D05a!E59+D05b!E59</f>
        <v>6</v>
      </c>
      <c r="F59" s="1438">
        <f>+D05a!F59+D05b!F59</f>
        <v>4</v>
      </c>
      <c r="G59" s="1438">
        <f>+D05a!G59+D05b!G59</f>
        <v>45</v>
      </c>
      <c r="H59" s="1438">
        <f>+D05a!H59+D05b!H59</f>
        <v>940</v>
      </c>
      <c r="I59" s="1438">
        <f>+D05a!I59+D05b!I59</f>
        <v>6</v>
      </c>
      <c r="J59" s="1438">
        <f>+D05a!J59+D05b!J59</f>
        <v>7</v>
      </c>
      <c r="K59" s="1438">
        <f>+D05a!K59+D05b!K59</f>
        <v>880</v>
      </c>
      <c r="L59" s="1438">
        <f>+D05a!L59+D05b!L59</f>
        <v>12</v>
      </c>
      <c r="M59" s="1438">
        <f>+D05a!M59+D05b!M59</f>
        <v>527</v>
      </c>
      <c r="N59" s="1438">
        <f>+D05a!N59+D05b!N59</f>
        <v>1529</v>
      </c>
      <c r="O59" s="1438">
        <f>+D05a!O59+D05b!O59</f>
        <v>7524</v>
      </c>
      <c r="P59" s="1438">
        <f>+D05a!P59+D05b!P59</f>
        <v>25885</v>
      </c>
      <c r="Q59" s="1438">
        <f>+D05a!Q59+D05b!Q59</f>
        <v>47768</v>
      </c>
      <c r="R59" s="1438">
        <f>+D05a!R59+D05b!R59</f>
        <v>91444</v>
      </c>
      <c r="S59" s="1438">
        <f>+D05a!S59+D05b!S59</f>
        <v>344851</v>
      </c>
      <c r="T59" s="1438">
        <f t="shared" si="7"/>
        <v>521510</v>
      </c>
    </row>
    <row r="60" spans="1:20" s="7" customFormat="1" ht="12.75">
      <c r="A60" s="2149"/>
      <c r="B60" s="332" t="s">
        <v>1681</v>
      </c>
      <c r="C60" s="333">
        <f>+D05a!C60+D05b!C60</f>
        <v>368</v>
      </c>
      <c r="D60" s="333">
        <f>+D05a!D60+D05b!D60</f>
        <v>66</v>
      </c>
      <c r="E60" s="333">
        <f>+D05a!E60+D05b!E60</f>
        <v>37</v>
      </c>
      <c r="F60" s="333">
        <f>+D05a!F60+D05b!F60</f>
        <v>56</v>
      </c>
      <c r="G60" s="333">
        <f>+D05a!G60+D05b!G60</f>
        <v>91</v>
      </c>
      <c r="H60" s="333">
        <f>+D05a!H60+D05b!H60</f>
        <v>80</v>
      </c>
      <c r="I60" s="333">
        <f>+D05a!I60+D05b!I60</f>
        <v>100</v>
      </c>
      <c r="J60" s="333">
        <f>+D05a!J60+D05b!J60</f>
        <v>161</v>
      </c>
      <c r="K60" s="333">
        <f>+D05a!K60+D05b!K60</f>
        <v>195</v>
      </c>
      <c r="L60" s="333">
        <f>+D05a!L60+D05b!L60</f>
        <v>141</v>
      </c>
      <c r="M60" s="333">
        <f>+D05a!M60+D05b!M60</f>
        <v>187</v>
      </c>
      <c r="N60" s="333">
        <f>+D05a!N60+D05b!N60</f>
        <v>326</v>
      </c>
      <c r="O60" s="333">
        <f>+D05a!O60+D05b!O60</f>
        <v>335</v>
      </c>
      <c r="P60" s="333">
        <f>+D05a!P60+D05b!P60</f>
        <v>197</v>
      </c>
      <c r="Q60" s="333">
        <f>+D05a!Q60+D05b!Q60</f>
        <v>209</v>
      </c>
      <c r="R60" s="333">
        <f>+D05a!R60+D05b!R60</f>
        <v>539</v>
      </c>
      <c r="S60" s="333">
        <f>+D05a!S60+D05b!S60</f>
        <v>669</v>
      </c>
      <c r="T60" s="333">
        <f t="shared" si="7"/>
        <v>3757</v>
      </c>
    </row>
    <row r="61" spans="1:20" s="91" customFormat="1" ht="12.75">
      <c r="A61" s="2148"/>
      <c r="B61" s="1421" t="s">
        <v>1682</v>
      </c>
      <c r="C61" s="1438">
        <f>+D05a!C61+D05b!C61</f>
        <v>772</v>
      </c>
      <c r="D61" s="1438">
        <f>+D05a!D61+D05b!D61</f>
        <v>546</v>
      </c>
      <c r="E61" s="1438">
        <f>+D05a!E61+D05b!E61</f>
        <v>324</v>
      </c>
      <c r="F61" s="1438">
        <f>+D05a!F61+D05b!F61</f>
        <v>442</v>
      </c>
      <c r="G61" s="1438">
        <f>+D05a!G61+D05b!G61</f>
        <v>578</v>
      </c>
      <c r="H61" s="1438">
        <f>+D05a!H61+D05b!H61</f>
        <v>705</v>
      </c>
      <c r="I61" s="1438">
        <f>+D05a!I61+D05b!I61</f>
        <v>842</v>
      </c>
      <c r="J61" s="1438">
        <f>+D05a!J61+D05b!J61</f>
        <v>862</v>
      </c>
      <c r="K61" s="1438">
        <f>+D05a!K61+D05b!K61</f>
        <v>905</v>
      </c>
      <c r="L61" s="1438">
        <f>+D05a!L61+D05b!L61</f>
        <v>882</v>
      </c>
      <c r="M61" s="1438">
        <f>+D05a!M61+D05b!M61</f>
        <v>885</v>
      </c>
      <c r="N61" s="1438">
        <f>+D05a!N61+D05b!N61</f>
        <v>773</v>
      </c>
      <c r="O61" s="1438">
        <f>+D05a!O61+D05b!O61</f>
        <v>765</v>
      </c>
      <c r="P61" s="1438">
        <f>+D05a!P61+D05b!P61</f>
        <v>651</v>
      </c>
      <c r="Q61" s="1438">
        <f>+D05a!Q61+D05b!Q61</f>
        <v>518</v>
      </c>
      <c r="R61" s="1438">
        <f>+D05a!R61+D05b!R61</f>
        <v>479</v>
      </c>
      <c r="S61" s="1438">
        <f>+D05a!S61+D05b!S61</f>
        <v>289</v>
      </c>
      <c r="T61" s="1438">
        <f t="shared" si="7"/>
        <v>11218</v>
      </c>
    </row>
    <row r="62" spans="1:20" s="7" customFormat="1" ht="5.25" customHeight="1">
      <c r="A62" s="2149"/>
      <c r="B62" s="332"/>
      <c r="C62" s="334"/>
      <c r="D62" s="334"/>
      <c r="E62" s="334"/>
      <c r="F62" s="334"/>
      <c r="G62" s="334"/>
      <c r="H62" s="334"/>
      <c r="I62" s="334"/>
      <c r="J62" s="334"/>
      <c r="K62" s="334"/>
      <c r="L62" s="334"/>
      <c r="M62" s="334"/>
      <c r="N62" s="334"/>
      <c r="O62" s="334"/>
      <c r="P62" s="334"/>
      <c r="Q62" s="334"/>
      <c r="R62" s="334"/>
      <c r="S62" s="334"/>
      <c r="T62" s="334"/>
    </row>
    <row r="63" spans="1:20" s="1257" customFormat="1" ht="12.75">
      <c r="A63" s="2148"/>
      <c r="B63" s="1425" t="s">
        <v>1683</v>
      </c>
      <c r="C63" s="1439">
        <f t="shared" ref="C63:S63" si="8">SUM(C64:C71)</f>
        <v>5577</v>
      </c>
      <c r="D63" s="1439">
        <f>SUM(D64:D71)</f>
        <v>4728</v>
      </c>
      <c r="E63" s="1439">
        <f t="shared" si="8"/>
        <v>2086</v>
      </c>
      <c r="F63" s="1439">
        <f>SUM(F64:F71)</f>
        <v>5479</v>
      </c>
      <c r="G63" s="1439">
        <f t="shared" si="8"/>
        <v>14484</v>
      </c>
      <c r="H63" s="1439">
        <f t="shared" si="8"/>
        <v>19864</v>
      </c>
      <c r="I63" s="1439">
        <f t="shared" si="8"/>
        <v>18499</v>
      </c>
      <c r="J63" s="1439">
        <f t="shared" si="8"/>
        <v>12457</v>
      </c>
      <c r="K63" s="1439">
        <f t="shared" si="8"/>
        <v>5778</v>
      </c>
      <c r="L63" s="1439">
        <f t="shared" si="8"/>
        <v>4737</v>
      </c>
      <c r="M63" s="1439">
        <f t="shared" si="8"/>
        <v>6717</v>
      </c>
      <c r="N63" s="1439">
        <f t="shared" si="8"/>
        <v>9257</v>
      </c>
      <c r="O63" s="1439">
        <f t="shared" si="8"/>
        <v>12245</v>
      </c>
      <c r="P63" s="1439">
        <f t="shared" si="8"/>
        <v>12763</v>
      </c>
      <c r="Q63" s="1439">
        <f t="shared" si="8"/>
        <v>12804</v>
      </c>
      <c r="R63" s="1439">
        <f t="shared" si="8"/>
        <v>13227</v>
      </c>
      <c r="S63" s="1439">
        <f t="shared" si="8"/>
        <v>26325</v>
      </c>
      <c r="T63" s="1439">
        <f>SUM(T64:T71)</f>
        <v>187027</v>
      </c>
    </row>
    <row r="64" spans="1:20" s="7" customFormat="1" ht="12.75">
      <c r="A64" s="2150"/>
      <c r="B64" s="332" t="s">
        <v>1684</v>
      </c>
      <c r="C64" s="333">
        <f>+D05a!C64+D05b!C64</f>
        <v>546</v>
      </c>
      <c r="D64" s="333">
        <f>+D05a!D64+D05b!D64</f>
        <v>353</v>
      </c>
      <c r="E64" s="333">
        <f>+D05a!E64+D05b!E64</f>
        <v>218</v>
      </c>
      <c r="F64" s="333">
        <f>+D05a!F64+D05b!F64</f>
        <v>207</v>
      </c>
      <c r="G64" s="333">
        <f>+D05a!G64+D05b!G64</f>
        <v>230</v>
      </c>
      <c r="H64" s="333">
        <f>+D05a!H64+D05b!H64</f>
        <v>239</v>
      </c>
      <c r="I64" s="333">
        <f>+D05a!I64+D05b!I64</f>
        <v>263</v>
      </c>
      <c r="J64" s="333">
        <f>+D05a!J64+D05b!J64</f>
        <v>240</v>
      </c>
      <c r="K64" s="333">
        <f>+D05a!K64+D05b!K64</f>
        <v>254</v>
      </c>
      <c r="L64" s="333">
        <f>+D05a!L64+D05b!L64</f>
        <v>304</v>
      </c>
      <c r="M64" s="333">
        <f>+D05a!M64+D05b!M64</f>
        <v>354</v>
      </c>
      <c r="N64" s="333">
        <f>+D05a!N64+D05b!N64</f>
        <v>410</v>
      </c>
      <c r="O64" s="333">
        <f>+D05a!O64+D05b!O64</f>
        <v>414</v>
      </c>
      <c r="P64" s="333">
        <f>+D05a!P64+D05b!P64</f>
        <v>476</v>
      </c>
      <c r="Q64" s="333">
        <f>+D05a!Q64+D05b!Q64</f>
        <v>411</v>
      </c>
      <c r="R64" s="333">
        <f>+D05a!R64+D05b!R64</f>
        <v>325</v>
      </c>
      <c r="S64" s="333">
        <f>+D05a!S64+D05b!S64</f>
        <v>443</v>
      </c>
      <c r="T64" s="333">
        <f>SUM(C64:S64)</f>
        <v>5687</v>
      </c>
    </row>
    <row r="65" spans="1:20" s="91" customFormat="1" ht="12.75">
      <c r="A65" s="2148"/>
      <c r="B65" s="1421" t="s">
        <v>1685</v>
      </c>
      <c r="C65" s="1438">
        <f>+D05a!C65+D05b!C65</f>
        <v>303</v>
      </c>
      <c r="D65" s="1438">
        <f>+D05a!D65+D05b!D65</f>
        <v>729</v>
      </c>
      <c r="E65" s="1438">
        <f>+D05a!E65+D05b!E65</f>
        <v>570</v>
      </c>
      <c r="F65" s="1438">
        <f>+D05a!F65+D05b!F65</f>
        <v>269</v>
      </c>
      <c r="G65" s="1438">
        <f>+D05a!G65+D05b!G65</f>
        <v>261</v>
      </c>
      <c r="H65" s="1438">
        <f>+D05a!H65+D05b!H65</f>
        <v>206</v>
      </c>
      <c r="I65" s="1438">
        <f>+D05a!I65+D05b!I65</f>
        <v>253</v>
      </c>
      <c r="J65" s="1438">
        <f>+D05a!J65+D05b!J65</f>
        <v>295</v>
      </c>
      <c r="K65" s="1438">
        <f>+D05a!K65+D05b!K65</f>
        <v>357</v>
      </c>
      <c r="L65" s="1438">
        <f>+D05a!L65+D05b!L65</f>
        <v>627</v>
      </c>
      <c r="M65" s="1438">
        <f>+D05a!M65+D05b!M65</f>
        <v>754</v>
      </c>
      <c r="N65" s="1438">
        <f>+D05a!N65+D05b!N65</f>
        <v>1779</v>
      </c>
      <c r="O65" s="1438">
        <f>+D05a!O65+D05b!O65</f>
        <v>2688</v>
      </c>
      <c r="P65" s="1438">
        <f>+D05a!P65+D05b!P65</f>
        <v>2972</v>
      </c>
      <c r="Q65" s="1438">
        <f>+D05a!Q65+D05b!Q65</f>
        <v>3006</v>
      </c>
      <c r="R65" s="1438">
        <f>+D05a!R65+D05b!R65</f>
        <v>2789</v>
      </c>
      <c r="S65" s="1438">
        <f>+D05a!S65+D05b!S65</f>
        <v>3572</v>
      </c>
      <c r="T65" s="1438">
        <f t="shared" ref="T65:T71" si="9">SUM(C65:S65)</f>
        <v>21430</v>
      </c>
    </row>
    <row r="66" spans="1:20" s="7" customFormat="1" ht="12.75">
      <c r="A66" s="2149"/>
      <c r="B66" s="332" t="s">
        <v>1686</v>
      </c>
      <c r="C66" s="333">
        <f>+D05a!C66+D05b!C66</f>
        <v>7</v>
      </c>
      <c r="D66" s="333">
        <f>+D05a!D66+D05b!D66</f>
        <v>0</v>
      </c>
      <c r="E66" s="333">
        <f>+D05a!E66+D05b!E66</f>
        <v>0</v>
      </c>
      <c r="F66" s="333">
        <f>+D05a!F66+D05b!F66</f>
        <v>0</v>
      </c>
      <c r="G66" s="333">
        <f>+D05a!G66+D05b!G66</f>
        <v>0</v>
      </c>
      <c r="H66" s="333">
        <f>+D05a!H66+D05b!H66</f>
        <v>0</v>
      </c>
      <c r="I66" s="333">
        <f>+D05a!I66+D05b!I66</f>
        <v>3</v>
      </c>
      <c r="J66" s="333">
        <f>+D05a!J66+D05b!J66</f>
        <v>2</v>
      </c>
      <c r="K66" s="333">
        <f>+D05a!K66+D05b!K66</f>
        <v>3</v>
      </c>
      <c r="L66" s="333">
        <f>+D05a!L66+D05b!L66</f>
        <v>0</v>
      </c>
      <c r="M66" s="333">
        <f>+D05a!M66+D05b!M66</f>
        <v>0</v>
      </c>
      <c r="N66" s="333">
        <f>+D05a!N66+D05b!N66</f>
        <v>9</v>
      </c>
      <c r="O66" s="333">
        <f>+D05a!O66+D05b!O66</f>
        <v>6</v>
      </c>
      <c r="P66" s="333">
        <f>+D05a!P66+D05b!P66</f>
        <v>9</v>
      </c>
      <c r="Q66" s="333">
        <f>+D05a!Q66+D05b!Q66</f>
        <v>12</v>
      </c>
      <c r="R66" s="333">
        <f>+D05a!R66+D05b!R66</f>
        <v>11</v>
      </c>
      <c r="S66" s="333">
        <f>+D05a!S66+D05b!S66</f>
        <v>22</v>
      </c>
      <c r="T66" s="333">
        <f t="shared" si="9"/>
        <v>84</v>
      </c>
    </row>
    <row r="67" spans="1:20" s="91" customFormat="1" ht="12.75">
      <c r="A67" s="2148"/>
      <c r="B67" s="1421" t="s">
        <v>1687</v>
      </c>
      <c r="C67" s="1438">
        <f>+D05a!C67+D05b!C67</f>
        <v>420</v>
      </c>
      <c r="D67" s="1438">
        <f>+D05a!D67+D05b!D67</f>
        <v>0</v>
      </c>
      <c r="E67" s="1438">
        <f>+D05a!E67+D05b!E67</f>
        <v>0</v>
      </c>
      <c r="F67" s="1438">
        <f>+D05a!F67+D05b!F67</f>
        <v>0</v>
      </c>
      <c r="G67" s="1438">
        <f>+D05a!G67+D05b!G67</f>
        <v>4</v>
      </c>
      <c r="H67" s="1438">
        <f>+D05a!H67+D05b!H67</f>
        <v>30</v>
      </c>
      <c r="I67" s="1438">
        <f>+D05a!I67+D05b!I67</f>
        <v>8</v>
      </c>
      <c r="J67" s="1438">
        <f>+D05a!J67+D05b!J67</f>
        <v>5</v>
      </c>
      <c r="K67" s="1438">
        <f>+D05a!K67+D05b!K67</f>
        <v>2</v>
      </c>
      <c r="L67" s="1438">
        <f>+D05a!L67+D05b!L67</f>
        <v>0</v>
      </c>
      <c r="M67" s="1438">
        <f>+D05a!M67+D05b!M67</f>
        <v>0</v>
      </c>
      <c r="N67" s="1438">
        <f>+D05a!N67+D05b!N67</f>
        <v>0</v>
      </c>
      <c r="O67" s="1438">
        <f>+D05a!O67+D05b!O67</f>
        <v>0</v>
      </c>
      <c r="P67" s="1438">
        <f>+D05a!P67+D05b!P67</f>
        <v>0</v>
      </c>
      <c r="Q67" s="1438">
        <f>+D05a!Q67+D05b!Q67</f>
        <v>0</v>
      </c>
      <c r="R67" s="1438">
        <f>+D05a!R67+D05b!R67</f>
        <v>0</v>
      </c>
      <c r="S67" s="1438">
        <f>+D05a!S67+D05b!S67</f>
        <v>0</v>
      </c>
      <c r="T67" s="1438">
        <f t="shared" si="9"/>
        <v>469</v>
      </c>
    </row>
    <row r="68" spans="1:20" s="7" customFormat="1" ht="12.75">
      <c r="A68" s="2149"/>
      <c r="B68" s="332" t="s">
        <v>1725</v>
      </c>
      <c r="C68" s="333">
        <f>+D05a!C68+D05b!C68</f>
        <v>0</v>
      </c>
      <c r="D68" s="333">
        <f>+D05a!D68+D05b!D68</f>
        <v>0</v>
      </c>
      <c r="E68" s="333">
        <f>+D05a!E68+D05b!E68</f>
        <v>2</v>
      </c>
      <c r="F68" s="333">
        <f>+D05a!F68+D05b!F68</f>
        <v>22</v>
      </c>
      <c r="G68" s="333">
        <f>+D05a!G68+D05b!G68</f>
        <v>86</v>
      </c>
      <c r="H68" s="333">
        <f>+D05a!H68+D05b!H68</f>
        <v>187</v>
      </c>
      <c r="I68" s="333">
        <f>+D05a!I68+D05b!I68</f>
        <v>235</v>
      </c>
      <c r="J68" s="333">
        <f>+D05a!J68+D05b!J68</f>
        <v>193</v>
      </c>
      <c r="K68" s="333">
        <f>+D05a!K68+D05b!K68</f>
        <v>51</v>
      </c>
      <c r="L68" s="333">
        <f>+D05a!L68+D05b!L68</f>
        <v>5</v>
      </c>
      <c r="M68" s="333">
        <f>+D05a!M68+D05b!M68</f>
        <v>0</v>
      </c>
      <c r="N68" s="333">
        <f>+D05a!N68+D05b!N68</f>
        <v>0</v>
      </c>
      <c r="O68" s="333">
        <f>+D05a!O68+D05b!O68</f>
        <v>0</v>
      </c>
      <c r="P68" s="333">
        <f>+D05a!P68+D05b!P68</f>
        <v>0</v>
      </c>
      <c r="Q68" s="333">
        <f>+D05a!Q68+D05b!Q68</f>
        <v>0</v>
      </c>
      <c r="R68" s="333">
        <f>+D05a!R68+D05b!R68</f>
        <v>0</v>
      </c>
      <c r="S68" s="333">
        <f>+D05a!S68+D05b!S68</f>
        <v>0</v>
      </c>
      <c r="T68" s="333">
        <f t="shared" si="9"/>
        <v>781</v>
      </c>
    </row>
    <row r="69" spans="1:20" s="91" customFormat="1" ht="12.75">
      <c r="A69" s="2148"/>
      <c r="B69" s="1421" t="s">
        <v>1689</v>
      </c>
      <c r="C69" s="1438">
        <f>+D05a!C69+D05b!C69</f>
        <v>3954</v>
      </c>
      <c r="D69" s="1438">
        <f>+D05a!D69+D05b!D69</f>
        <v>3516</v>
      </c>
      <c r="E69" s="1438">
        <f>+D05a!E69+D05b!E69</f>
        <v>972</v>
      </c>
      <c r="F69" s="1438">
        <f>+D05a!F69+D05b!F69</f>
        <v>4365</v>
      </c>
      <c r="G69" s="1438">
        <f>+D05a!G69+D05b!G69</f>
        <v>12826</v>
      </c>
      <c r="H69" s="1438">
        <f>+D05a!H69+D05b!H69</f>
        <v>17957</v>
      </c>
      <c r="I69" s="1438">
        <f>+D05a!I69+D05b!I69</f>
        <v>16076</v>
      </c>
      <c r="J69" s="1438">
        <f>+D05a!J69+D05b!J69</f>
        <v>10194</v>
      </c>
      <c r="K69" s="1438">
        <f>+D05a!K69+D05b!K69</f>
        <v>3790</v>
      </c>
      <c r="L69" s="1438">
        <f>+D05a!L69+D05b!L69</f>
        <v>1953</v>
      </c>
      <c r="M69" s="1438">
        <f>+D05a!M69+D05b!M69</f>
        <v>2127</v>
      </c>
      <c r="N69" s="1438">
        <f>+D05a!N69+D05b!N69</f>
        <v>2341</v>
      </c>
      <c r="O69" s="1438">
        <f>+D05a!O69+D05b!O69</f>
        <v>2944</v>
      </c>
      <c r="P69" s="1438">
        <f>+D05a!P69+D05b!P69</f>
        <v>3287</v>
      </c>
      <c r="Q69" s="1438">
        <f>+D05a!Q69+D05b!Q69</f>
        <v>3234</v>
      </c>
      <c r="R69" s="1438">
        <f>+D05a!R69+D05b!R69</f>
        <v>3035</v>
      </c>
      <c r="S69" s="1438">
        <f>+D05a!S69+D05b!S69</f>
        <v>3563</v>
      </c>
      <c r="T69" s="1438">
        <f t="shared" si="9"/>
        <v>96134</v>
      </c>
    </row>
    <row r="70" spans="1:20" s="7" customFormat="1" ht="12.75">
      <c r="A70" s="2149"/>
      <c r="B70" s="332" t="s">
        <v>1690</v>
      </c>
      <c r="C70" s="333">
        <f>+D05a!C70+D05b!C70</f>
        <v>72</v>
      </c>
      <c r="D70" s="333">
        <f>+D05a!D70+D05b!D70</f>
        <v>100</v>
      </c>
      <c r="E70" s="333">
        <f>+D05a!E70+D05b!E70</f>
        <v>292</v>
      </c>
      <c r="F70" s="333">
        <f>+D05a!F70+D05b!F70</f>
        <v>543</v>
      </c>
      <c r="G70" s="333">
        <f>+D05a!G70+D05b!G70</f>
        <v>1003</v>
      </c>
      <c r="H70" s="333">
        <f>+D05a!H70+D05b!H70</f>
        <v>1137</v>
      </c>
      <c r="I70" s="333">
        <f>+D05a!I70+D05b!I70</f>
        <v>1575</v>
      </c>
      <c r="J70" s="333">
        <f>+D05a!J70+D05b!J70</f>
        <v>1423</v>
      </c>
      <c r="K70" s="333">
        <f>+D05a!K70+D05b!K70</f>
        <v>1200</v>
      </c>
      <c r="L70" s="333">
        <f>+D05a!L70+D05b!L70</f>
        <v>1646</v>
      </c>
      <c r="M70" s="333">
        <f>+D05a!M70+D05b!M70</f>
        <v>3285</v>
      </c>
      <c r="N70" s="333">
        <f>+D05a!N70+D05b!N70</f>
        <v>4433</v>
      </c>
      <c r="O70" s="333">
        <f>+D05a!O70+D05b!O70</f>
        <v>5789</v>
      </c>
      <c r="P70" s="333">
        <f>+D05a!P70+D05b!P70</f>
        <v>5567</v>
      </c>
      <c r="Q70" s="333">
        <f>+D05a!Q70+D05b!Q70</f>
        <v>5667</v>
      </c>
      <c r="R70" s="333">
        <f>+D05a!R70+D05b!R70</f>
        <v>6490</v>
      </c>
      <c r="S70" s="333">
        <f>+D05a!S70+D05b!S70</f>
        <v>17454</v>
      </c>
      <c r="T70" s="333">
        <f t="shared" si="9"/>
        <v>57676</v>
      </c>
    </row>
    <row r="71" spans="1:20" s="91" customFormat="1" ht="12.75">
      <c r="A71" s="2148"/>
      <c r="B71" s="1421" t="s">
        <v>1691</v>
      </c>
      <c r="C71" s="1438">
        <f>+D05a!C71+D05b!C71</f>
        <v>275</v>
      </c>
      <c r="D71" s="1438">
        <f>+D05a!D71+D05b!D71</f>
        <v>30</v>
      </c>
      <c r="E71" s="1438">
        <f>+D05a!E71+D05b!E71</f>
        <v>32</v>
      </c>
      <c r="F71" s="1438">
        <f>+D05a!F71+D05b!F71</f>
        <v>73</v>
      </c>
      <c r="G71" s="1438">
        <f>+D05a!G71+D05b!G71</f>
        <v>74</v>
      </c>
      <c r="H71" s="1438">
        <f>+D05a!H71+D05b!H71</f>
        <v>108</v>
      </c>
      <c r="I71" s="1438">
        <f>+D05a!I71+D05b!I71</f>
        <v>86</v>
      </c>
      <c r="J71" s="1438">
        <f>+D05a!J71+D05b!J71</f>
        <v>105</v>
      </c>
      <c r="K71" s="1438">
        <f>+D05a!K71+D05b!K71</f>
        <v>121</v>
      </c>
      <c r="L71" s="1438">
        <f>+D05a!L71+D05b!L71</f>
        <v>202</v>
      </c>
      <c r="M71" s="1438">
        <f>+D05a!M71+D05b!M71</f>
        <v>197</v>
      </c>
      <c r="N71" s="1438">
        <f>+D05a!N71+D05b!N71</f>
        <v>285</v>
      </c>
      <c r="O71" s="1438">
        <f>+D05a!O71+D05b!O71</f>
        <v>404</v>
      </c>
      <c r="P71" s="1438">
        <f>+D05a!P71+D05b!P71</f>
        <v>452</v>
      </c>
      <c r="Q71" s="1438">
        <f>+D05a!Q71+D05b!Q71</f>
        <v>474</v>
      </c>
      <c r="R71" s="1438">
        <f>+D05a!R71+D05b!R71</f>
        <v>577</v>
      </c>
      <c r="S71" s="1438">
        <f>+D05a!S71+D05b!S71</f>
        <v>1271</v>
      </c>
      <c r="T71" s="1438">
        <f t="shared" si="9"/>
        <v>4766</v>
      </c>
    </row>
    <row r="72" spans="1:20" s="7" customFormat="1" ht="6" customHeight="1">
      <c r="A72" s="1452"/>
      <c r="B72" s="337"/>
      <c r="C72" s="18"/>
      <c r="D72" s="18"/>
      <c r="E72" s="18"/>
      <c r="F72" s="18"/>
      <c r="G72" s="18"/>
      <c r="H72" s="18"/>
      <c r="I72" s="18"/>
      <c r="J72" s="18"/>
      <c r="K72" s="18"/>
      <c r="L72" s="18"/>
      <c r="M72" s="18"/>
      <c r="N72" s="18"/>
      <c r="O72" s="18"/>
      <c r="P72" s="18"/>
      <c r="Q72" s="18"/>
      <c r="R72" s="18"/>
      <c r="S72" s="18"/>
      <c r="T72" s="18"/>
    </row>
    <row r="73" spans="1:20" s="1257" customFormat="1" ht="12.75">
      <c r="A73" s="32"/>
      <c r="B73" s="1565" t="s">
        <v>547</v>
      </c>
      <c r="C73" s="1578">
        <f t="shared" ref="C73:T73" si="10">+C63+C55+C38+C18+C13+C8</f>
        <v>3076185</v>
      </c>
      <c r="D73" s="1578">
        <f t="shared" si="10"/>
        <v>1332867</v>
      </c>
      <c r="E73" s="1578">
        <f t="shared" si="10"/>
        <v>1088256</v>
      </c>
      <c r="F73" s="1578">
        <f t="shared" si="10"/>
        <v>1618126</v>
      </c>
      <c r="G73" s="1578">
        <f t="shared" si="10"/>
        <v>2383806</v>
      </c>
      <c r="H73" s="1578">
        <f t="shared" si="10"/>
        <v>2565554</v>
      </c>
      <c r="I73" s="1578">
        <f t="shared" si="10"/>
        <v>2575589</v>
      </c>
      <c r="J73" s="1578">
        <f t="shared" si="10"/>
        <v>2463028</v>
      </c>
      <c r="K73" s="1578">
        <f t="shared" si="10"/>
        <v>2288336</v>
      </c>
      <c r="L73" s="1578">
        <f t="shared" si="10"/>
        <v>2606289</v>
      </c>
      <c r="M73" s="1578">
        <f t="shared" si="10"/>
        <v>2581687</v>
      </c>
      <c r="N73" s="1578">
        <f t="shared" si="10"/>
        <v>2410523</v>
      </c>
      <c r="O73" s="1578">
        <f t="shared" si="10"/>
        <v>2531854</v>
      </c>
      <c r="P73" s="1578">
        <f t="shared" si="10"/>
        <v>2415106</v>
      </c>
      <c r="Q73" s="1578">
        <f t="shared" si="10"/>
        <v>2067404</v>
      </c>
      <c r="R73" s="1578">
        <f t="shared" si="10"/>
        <v>1869894</v>
      </c>
      <c r="S73" s="1578">
        <f t="shared" si="10"/>
        <v>2867716</v>
      </c>
      <c r="T73" s="1578">
        <f t="shared" si="10"/>
        <v>38742220</v>
      </c>
    </row>
    <row r="74" spans="1:20" s="1188" customFormat="1" ht="6.75" customHeight="1"/>
    <row r="75" spans="1:20" s="1188" customFormat="1">
      <c r="A75" s="105" t="s">
        <v>880</v>
      </c>
    </row>
    <row r="76" spans="1:20" s="1188" customFormat="1">
      <c r="A76" s="248" t="s">
        <v>2439</v>
      </c>
    </row>
    <row r="77" spans="1:20" s="1188" customFormat="1">
      <c r="A77" s="2146" t="s">
        <v>2279</v>
      </c>
      <c r="B77" s="2146"/>
      <c r="C77" s="2146"/>
      <c r="D77" s="2146"/>
      <c r="E77" s="2146"/>
      <c r="F77" s="2146"/>
      <c r="G77" s="2146"/>
      <c r="H77" s="2146"/>
      <c r="I77" s="2146"/>
      <c r="J77" s="2146"/>
      <c r="K77" s="2146"/>
      <c r="L77" s="2146"/>
      <c r="M77" s="2146"/>
      <c r="N77" s="2146"/>
      <c r="O77" s="2146"/>
      <c r="P77" s="2146"/>
      <c r="Q77" s="2146"/>
      <c r="R77" s="2146"/>
      <c r="S77" s="2146"/>
      <c r="T77" s="2146"/>
    </row>
    <row r="78" spans="1:20" s="1188" customFormat="1">
      <c r="A78" s="2100" t="s">
        <v>2605</v>
      </c>
      <c r="B78" s="2100"/>
      <c r="C78" s="2100"/>
      <c r="D78" s="2100"/>
      <c r="E78" s="2100"/>
      <c r="F78" s="2100"/>
      <c r="G78" s="2100"/>
      <c r="H78" s="2100"/>
      <c r="I78" s="2100"/>
      <c r="J78" s="2100"/>
      <c r="K78" s="2100"/>
      <c r="L78" s="2100"/>
      <c r="M78" s="2100"/>
      <c r="N78" s="2100"/>
      <c r="O78" s="2100"/>
      <c r="P78" s="2100"/>
      <c r="Q78" s="2100"/>
      <c r="R78" s="2100"/>
      <c r="S78" s="2100"/>
      <c r="T78" s="2100"/>
    </row>
    <row r="79" spans="1:20" s="1188" customFormat="1">
      <c r="A79" s="2100" t="s">
        <v>1726</v>
      </c>
      <c r="B79" s="2100"/>
      <c r="C79" s="2100"/>
      <c r="D79" s="2100"/>
      <c r="E79" s="2100"/>
      <c r="F79" s="2100"/>
      <c r="G79" s="2100"/>
      <c r="H79" s="2100"/>
      <c r="I79" s="2100"/>
      <c r="J79" s="2100"/>
      <c r="K79" s="2100"/>
      <c r="L79" s="2100"/>
      <c r="M79" s="2100"/>
      <c r="N79" s="2100"/>
      <c r="O79" s="2100"/>
      <c r="P79" s="2100"/>
      <c r="Q79" s="2100"/>
      <c r="R79" s="2100"/>
      <c r="S79" s="2100"/>
      <c r="T79" s="2100"/>
    </row>
    <row r="80" spans="1:20" s="1188" customFormat="1">
      <c r="A80" s="2100" t="s">
        <v>1717</v>
      </c>
      <c r="B80" s="2100"/>
      <c r="C80" s="2100"/>
      <c r="D80" s="2100"/>
      <c r="E80" s="2100"/>
      <c r="F80" s="2100"/>
      <c r="G80" s="2100"/>
      <c r="H80" s="2100"/>
      <c r="I80" s="2100"/>
      <c r="J80" s="2100"/>
      <c r="K80" s="2100"/>
      <c r="L80" s="2100"/>
      <c r="M80" s="2100"/>
      <c r="N80" s="2100"/>
      <c r="O80" s="2100"/>
      <c r="P80" s="2100"/>
      <c r="Q80" s="2100"/>
      <c r="R80" s="2100"/>
      <c r="S80" s="2100"/>
      <c r="T80" s="2100"/>
    </row>
    <row r="81" spans="1:20">
      <c r="A81" s="2122" t="s">
        <v>1703</v>
      </c>
      <c r="B81" s="2122"/>
      <c r="C81" s="2122"/>
      <c r="D81" s="2122"/>
      <c r="E81" s="2122"/>
      <c r="F81" s="2122"/>
      <c r="G81" s="2122"/>
      <c r="H81" s="2122"/>
      <c r="I81" s="2122"/>
      <c r="J81" s="2122"/>
      <c r="K81" s="2122"/>
      <c r="L81" s="2122"/>
      <c r="M81" s="2122"/>
      <c r="N81" s="2122"/>
      <c r="O81" s="2122"/>
      <c r="P81" s="2122"/>
      <c r="Q81" s="2122"/>
      <c r="R81" s="2122"/>
      <c r="S81" s="2122"/>
      <c r="T81" s="2122"/>
    </row>
    <row r="82" spans="1:20" ht="6" customHeight="1" thickBot="1">
      <c r="A82" s="1188"/>
      <c r="B82" s="1188"/>
      <c r="C82" s="1188"/>
      <c r="D82" s="1188"/>
      <c r="E82" s="1188"/>
      <c r="F82" s="1188"/>
      <c r="G82" s="1188"/>
      <c r="H82" s="1188"/>
      <c r="I82" s="1188"/>
      <c r="J82" s="1188"/>
      <c r="K82" s="1188"/>
      <c r="L82" s="1188"/>
      <c r="M82" s="1188"/>
      <c r="N82" s="1188"/>
      <c r="O82" s="1188"/>
      <c r="P82" s="1188"/>
      <c r="Q82" s="1188"/>
      <c r="R82" s="1188"/>
      <c r="S82" s="1188"/>
      <c r="T82" s="1188"/>
    </row>
    <row r="83" spans="1:20">
      <c r="A83" s="2142" t="s">
        <v>1718</v>
      </c>
      <c r="B83" s="2142" t="s">
        <v>1727</v>
      </c>
      <c r="C83" s="2141" t="s">
        <v>1720</v>
      </c>
      <c r="D83" s="2141"/>
      <c r="E83" s="2141"/>
      <c r="F83" s="2141"/>
      <c r="G83" s="2141"/>
      <c r="H83" s="2141"/>
      <c r="I83" s="2141"/>
      <c r="J83" s="2141"/>
      <c r="K83" s="2141"/>
      <c r="L83" s="2141"/>
      <c r="M83" s="2141"/>
      <c r="N83" s="2141"/>
      <c r="O83" s="2141"/>
      <c r="P83" s="2141"/>
      <c r="Q83" s="2141"/>
      <c r="R83" s="2141"/>
      <c r="S83" s="2141"/>
      <c r="T83" s="2142" t="s">
        <v>569</v>
      </c>
    </row>
    <row r="84" spans="1:20">
      <c r="A84" s="2145"/>
      <c r="B84" s="2143"/>
      <c r="C84" s="1566" t="s">
        <v>1721</v>
      </c>
      <c r="D84" s="1566" t="s">
        <v>1722</v>
      </c>
      <c r="E84" s="1566" t="s">
        <v>1433</v>
      </c>
      <c r="F84" s="1566" t="s">
        <v>1434</v>
      </c>
      <c r="G84" s="1566" t="s">
        <v>820</v>
      </c>
      <c r="H84" s="1566" t="s">
        <v>821</v>
      </c>
      <c r="I84" s="1566" t="s">
        <v>822</v>
      </c>
      <c r="J84" s="1566" t="s">
        <v>823</v>
      </c>
      <c r="K84" s="1566" t="s">
        <v>824</v>
      </c>
      <c r="L84" s="1566" t="s">
        <v>825</v>
      </c>
      <c r="M84" s="1566" t="s">
        <v>826</v>
      </c>
      <c r="N84" s="1566" t="s">
        <v>827</v>
      </c>
      <c r="O84" s="1566" t="s">
        <v>828</v>
      </c>
      <c r="P84" s="1566" t="s">
        <v>829</v>
      </c>
      <c r="Q84" s="1566" t="s">
        <v>830</v>
      </c>
      <c r="R84" s="1566" t="s">
        <v>831</v>
      </c>
      <c r="S84" s="1566" t="s">
        <v>1723</v>
      </c>
      <c r="T84" s="2143"/>
    </row>
    <row r="85" spans="1:20">
      <c r="A85" s="2129" t="s">
        <v>1429</v>
      </c>
      <c r="B85" s="331" t="s">
        <v>1636</v>
      </c>
      <c r="C85" s="772">
        <f>SUM(C86:C88)</f>
        <v>19662630</v>
      </c>
      <c r="D85" s="772">
        <f>SUM(D86:D88)</f>
        <v>7763728</v>
      </c>
      <c r="E85" s="772">
        <f>SUM(E86:E88)</f>
        <v>4755358</v>
      </c>
      <c r="F85" s="772">
        <f>SUM(F86:F88)</f>
        <v>6210487</v>
      </c>
      <c r="G85" s="772">
        <f t="shared" ref="G85:T85" si="11">SUM(G86:G88)</f>
        <v>9721370</v>
      </c>
      <c r="H85" s="772">
        <f t="shared" si="11"/>
        <v>10750974</v>
      </c>
      <c r="I85" s="772">
        <f t="shared" si="11"/>
        <v>9806955</v>
      </c>
      <c r="J85" s="772">
        <f t="shared" si="11"/>
        <v>8768325</v>
      </c>
      <c r="K85" s="772">
        <f t="shared" si="11"/>
        <v>7522514</v>
      </c>
      <c r="L85" s="772">
        <f t="shared" si="11"/>
        <v>7991298</v>
      </c>
      <c r="M85" s="772">
        <f t="shared" si="11"/>
        <v>7550067</v>
      </c>
      <c r="N85" s="772">
        <f t="shared" si="11"/>
        <v>6769377</v>
      </c>
      <c r="O85" s="772">
        <f t="shared" si="11"/>
        <v>6740620</v>
      </c>
      <c r="P85" s="772">
        <f t="shared" si="11"/>
        <v>6437307</v>
      </c>
      <c r="Q85" s="772">
        <f t="shared" si="11"/>
        <v>4726234</v>
      </c>
      <c r="R85" s="772">
        <f t="shared" si="11"/>
        <v>4499595</v>
      </c>
      <c r="S85" s="772">
        <f t="shared" si="11"/>
        <v>6270909</v>
      </c>
      <c r="T85" s="772">
        <f t="shared" si="11"/>
        <v>135947748</v>
      </c>
    </row>
    <row r="86" spans="1:20">
      <c r="A86" s="2130"/>
      <c r="B86" s="332" t="s">
        <v>1637</v>
      </c>
      <c r="C86" s="773">
        <f>+D05a!C86+D05b!C86</f>
        <v>19395294</v>
      </c>
      <c r="D86" s="773">
        <f>+D05a!D86+D05b!D86</f>
        <v>7717677</v>
      </c>
      <c r="E86" s="773">
        <f>+D05a!E86+D05b!E86</f>
        <v>4729720</v>
      </c>
      <c r="F86" s="773">
        <f>+D05a!F86+D05b!F86</f>
        <v>6169499</v>
      </c>
      <c r="G86" s="773">
        <f>+D05a!G86+D05b!G86</f>
        <v>9659067</v>
      </c>
      <c r="H86" s="773">
        <f>+D05a!H86+D05b!H86</f>
        <v>10672285</v>
      </c>
      <c r="I86" s="773">
        <f>+D05a!I86+D05b!I86</f>
        <v>9727396</v>
      </c>
      <c r="J86" s="773">
        <f>+D05a!J86+D05b!J86</f>
        <v>8683381</v>
      </c>
      <c r="K86" s="773">
        <f>+D05a!K86+D05b!K86</f>
        <v>7447563</v>
      </c>
      <c r="L86" s="773">
        <f>+D05a!L86+D05b!L86</f>
        <v>7910816</v>
      </c>
      <c r="M86" s="773">
        <f>+D05a!M86+D05b!M86</f>
        <v>7448745</v>
      </c>
      <c r="N86" s="773">
        <f>+D05a!N86+D05b!N86</f>
        <v>6653371</v>
      </c>
      <c r="O86" s="773">
        <f>+D05a!O86+D05b!O86</f>
        <v>6588756</v>
      </c>
      <c r="P86" s="773">
        <f>+D05a!P86+D05b!P86</f>
        <v>6246800</v>
      </c>
      <c r="Q86" s="773">
        <f>+D05a!Q86+D05b!Q86</f>
        <v>4538010</v>
      </c>
      <c r="R86" s="773">
        <f>+D05a!R86+D05b!R86</f>
        <v>4247095</v>
      </c>
      <c r="S86" s="773">
        <f>+D05a!S86+D05b!S86</f>
        <v>5499208</v>
      </c>
      <c r="T86" s="773">
        <f>SUM(C86:S86)</f>
        <v>133334683</v>
      </c>
    </row>
    <row r="87" spans="1:20">
      <c r="A87" s="2130"/>
      <c r="B87" s="332" t="s">
        <v>1638</v>
      </c>
      <c r="C87" s="773">
        <f>+D05a!C87+D05b!C87</f>
        <v>18093</v>
      </c>
      <c r="D87" s="773">
        <f>+D05a!D87+D05b!D87</f>
        <v>10766</v>
      </c>
      <c r="E87" s="773">
        <f>+D05a!E87+D05b!E87</f>
        <v>9316</v>
      </c>
      <c r="F87" s="773">
        <f>+D05a!F87+D05b!F87</f>
        <v>9281</v>
      </c>
      <c r="G87" s="773">
        <f>+D05a!G87+D05b!G87</f>
        <v>10209</v>
      </c>
      <c r="H87" s="773">
        <f>+D05a!H87+D05b!H87</f>
        <v>11563</v>
      </c>
      <c r="I87" s="773">
        <f>+D05a!I87+D05b!I87</f>
        <v>13553</v>
      </c>
      <c r="J87" s="773">
        <f>+D05a!J87+D05b!J87</f>
        <v>15749</v>
      </c>
      <c r="K87" s="773">
        <f>+D05a!K87+D05b!K87</f>
        <v>16147</v>
      </c>
      <c r="L87" s="773">
        <f>+D05a!L87+D05b!L87</f>
        <v>19151</v>
      </c>
      <c r="M87" s="773">
        <f>+D05a!M87+D05b!M87</f>
        <v>24408</v>
      </c>
      <c r="N87" s="773">
        <f>+D05a!N87+D05b!N87</f>
        <v>24424</v>
      </c>
      <c r="O87" s="773">
        <f>+D05a!O87+D05b!O87</f>
        <v>27652</v>
      </c>
      <c r="P87" s="773">
        <f>+D05a!P87+D05b!P87</f>
        <v>31639</v>
      </c>
      <c r="Q87" s="773">
        <f>+D05a!Q87+D05b!Q87</f>
        <v>34343</v>
      </c>
      <c r="R87" s="773">
        <f>+D05a!R87+D05b!R87</f>
        <v>49261</v>
      </c>
      <c r="S87" s="773">
        <f>+D05a!S87+D05b!S87</f>
        <v>264733</v>
      </c>
      <c r="T87" s="773">
        <f>SUM(C87:S87)</f>
        <v>590288</v>
      </c>
    </row>
    <row r="88" spans="1:20">
      <c r="A88" s="2130"/>
      <c r="B88" s="332" t="s">
        <v>1639</v>
      </c>
      <c r="C88" s="773">
        <f>+D05a!C88+D05b!C88</f>
        <v>249243</v>
      </c>
      <c r="D88" s="773">
        <f>+D05a!D88+D05b!D88</f>
        <v>35285</v>
      </c>
      <c r="E88" s="773">
        <f>+D05a!E88+D05b!E88</f>
        <v>16322</v>
      </c>
      <c r="F88" s="773">
        <f>+D05a!F88+D05b!F88</f>
        <v>31707</v>
      </c>
      <c r="G88" s="773">
        <f>+D05a!G88+D05b!G88</f>
        <v>52094</v>
      </c>
      <c r="H88" s="773">
        <f>+D05a!H88+D05b!H88</f>
        <v>67126</v>
      </c>
      <c r="I88" s="773">
        <f>+D05a!I88+D05b!I88</f>
        <v>66006</v>
      </c>
      <c r="J88" s="773">
        <f>+D05a!J88+D05b!J88</f>
        <v>69195</v>
      </c>
      <c r="K88" s="773">
        <f>+D05a!K88+D05b!K88</f>
        <v>58804</v>
      </c>
      <c r="L88" s="773">
        <f>+D05a!L88+D05b!L88</f>
        <v>61331</v>
      </c>
      <c r="M88" s="773">
        <f>+D05a!M88+D05b!M88</f>
        <v>76914</v>
      </c>
      <c r="N88" s="773">
        <f>+D05a!N88+D05b!N88</f>
        <v>91582</v>
      </c>
      <c r="O88" s="773">
        <f>+D05a!O88+D05b!O88</f>
        <v>124212</v>
      </c>
      <c r="P88" s="773">
        <f>+D05a!P88+D05b!P88</f>
        <v>158868</v>
      </c>
      <c r="Q88" s="773">
        <f>+D05a!Q88+D05b!Q88</f>
        <v>153881</v>
      </c>
      <c r="R88" s="773">
        <f>+D05a!R88+D05b!R88</f>
        <v>203239</v>
      </c>
      <c r="S88" s="773">
        <f>+D05a!S88+D05b!S88</f>
        <v>506968</v>
      </c>
      <c r="T88" s="773">
        <f>SUM(C88:S88)</f>
        <v>2022777</v>
      </c>
    </row>
    <row r="89" spans="1:20" ht="5.25" customHeight="1">
      <c r="A89" s="2130"/>
      <c r="B89" s="332"/>
      <c r="C89" s="774"/>
      <c r="D89" s="63"/>
      <c r="E89" s="63"/>
      <c r="F89" s="63"/>
      <c r="G89" s="63"/>
      <c r="H89" s="63"/>
      <c r="I89" s="63"/>
      <c r="J89" s="63"/>
      <c r="K89" s="63"/>
      <c r="L89" s="63"/>
      <c r="M89" s="63"/>
      <c r="N89" s="63"/>
      <c r="O89" s="63"/>
      <c r="P89" s="63"/>
      <c r="Q89" s="63"/>
      <c r="R89" s="63"/>
      <c r="S89" s="63"/>
      <c r="T89" s="63"/>
    </row>
    <row r="90" spans="1:20">
      <c r="A90" s="2130"/>
      <c r="B90" s="331" t="s">
        <v>1640</v>
      </c>
      <c r="C90" s="772">
        <f>SUM(C91:C93)</f>
        <v>5129446</v>
      </c>
      <c r="D90" s="772">
        <f>SUM(D91:D93)</f>
        <v>2498940</v>
      </c>
      <c r="E90" s="772">
        <f>SUM(E91:E93)</f>
        <v>2638028</v>
      </c>
      <c r="F90" s="772">
        <f>SUM(F91:F93)</f>
        <v>4782224</v>
      </c>
      <c r="G90" s="772">
        <f t="shared" ref="G90:T90" si="12">SUM(G91:G93)</f>
        <v>7042516</v>
      </c>
      <c r="H90" s="772">
        <f t="shared" si="12"/>
        <v>8061430</v>
      </c>
      <c r="I90" s="772">
        <f t="shared" si="12"/>
        <v>7633834</v>
      </c>
      <c r="J90" s="772">
        <f t="shared" si="12"/>
        <v>8090442</v>
      </c>
      <c r="K90" s="772">
        <f t="shared" si="12"/>
        <v>7862373</v>
      </c>
      <c r="L90" s="772">
        <f t="shared" si="12"/>
        <v>8883797</v>
      </c>
      <c r="M90" s="772">
        <f t="shared" si="12"/>
        <v>8822273</v>
      </c>
      <c r="N90" s="772">
        <f t="shared" si="12"/>
        <v>7706073</v>
      </c>
      <c r="O90" s="772">
        <f t="shared" si="12"/>
        <v>8665627</v>
      </c>
      <c r="P90" s="772">
        <f t="shared" si="12"/>
        <v>8326066</v>
      </c>
      <c r="Q90" s="772">
        <f t="shared" si="12"/>
        <v>7109329</v>
      </c>
      <c r="R90" s="772">
        <f t="shared" si="12"/>
        <v>6079584</v>
      </c>
      <c r="S90" s="772">
        <f t="shared" si="12"/>
        <v>8121221</v>
      </c>
      <c r="T90" s="772">
        <f t="shared" si="12"/>
        <v>117453203</v>
      </c>
    </row>
    <row r="91" spans="1:20">
      <c r="A91" s="2130"/>
      <c r="B91" s="332" t="s">
        <v>1641</v>
      </c>
      <c r="C91" s="773">
        <f>+D05a!C91+D05b!C91</f>
        <v>2124484</v>
      </c>
      <c r="D91" s="773">
        <f>+D05a!D91+D05b!D91</f>
        <v>1164065</v>
      </c>
      <c r="E91" s="773">
        <f>+D05a!E91+D05b!E91</f>
        <v>1157036</v>
      </c>
      <c r="F91" s="773">
        <f>+D05a!F91+D05b!F91</f>
        <v>2067968</v>
      </c>
      <c r="G91" s="773">
        <f>+D05a!G91+D05b!G91</f>
        <v>2913424</v>
      </c>
      <c r="H91" s="773">
        <f>+D05a!H91+D05b!H91</f>
        <v>3245180</v>
      </c>
      <c r="I91" s="773">
        <f>+D05a!I91+D05b!I91</f>
        <v>2716104</v>
      </c>
      <c r="J91" s="773">
        <f>+D05a!J91+D05b!J91</f>
        <v>3049866</v>
      </c>
      <c r="K91" s="773">
        <f>+D05a!K91+D05b!K91</f>
        <v>2837204</v>
      </c>
      <c r="L91" s="773">
        <f>+D05a!L91+D05b!L91</f>
        <v>3253955</v>
      </c>
      <c r="M91" s="773">
        <f>+D05a!M91+D05b!M91</f>
        <v>3297779</v>
      </c>
      <c r="N91" s="773">
        <f>+D05a!N91+D05b!N91</f>
        <v>2576667</v>
      </c>
      <c r="O91" s="773">
        <f>+D05a!O91+D05b!O91</f>
        <v>3273065</v>
      </c>
      <c r="P91" s="773">
        <f>+D05a!P91+D05b!P91</f>
        <v>3285191</v>
      </c>
      <c r="Q91" s="773">
        <f>+D05a!Q91+D05b!Q91</f>
        <v>2669537</v>
      </c>
      <c r="R91" s="773">
        <f>+D05a!R91+D05b!R91</f>
        <v>2380504</v>
      </c>
      <c r="S91" s="773">
        <f>+D05a!S91+D05b!S91</f>
        <v>3511521</v>
      </c>
      <c r="T91" s="773">
        <f>SUM(C91:S91)</f>
        <v>45523550</v>
      </c>
    </row>
    <row r="92" spans="1:20">
      <c r="A92" s="2130"/>
      <c r="B92" s="332" t="s">
        <v>1642</v>
      </c>
      <c r="C92" s="773">
        <f>+D05a!C92+D05b!C92</f>
        <v>2985774</v>
      </c>
      <c r="D92" s="773">
        <f>+D05a!D92+D05b!D92</f>
        <v>1309857</v>
      </c>
      <c r="E92" s="773">
        <f>+D05a!E92+D05b!E92</f>
        <v>1441322</v>
      </c>
      <c r="F92" s="773">
        <f>+D05a!F92+D05b!F92</f>
        <v>2603977</v>
      </c>
      <c r="G92" s="773">
        <f>+D05a!G92+D05b!G92</f>
        <v>3846497</v>
      </c>
      <c r="H92" s="773">
        <f>+D05a!H92+D05b!H92</f>
        <v>4419677</v>
      </c>
      <c r="I92" s="773">
        <f>+D05a!I92+D05b!I92</f>
        <v>4490553</v>
      </c>
      <c r="J92" s="773">
        <f>+D05a!J92+D05b!J92</f>
        <v>4584473</v>
      </c>
      <c r="K92" s="773">
        <f>+D05a!K92+D05b!K92</f>
        <v>4554002</v>
      </c>
      <c r="L92" s="773">
        <f>+D05a!L92+D05b!L92</f>
        <v>5080254</v>
      </c>
      <c r="M92" s="773">
        <f>+D05a!M92+D05b!M92</f>
        <v>5025343</v>
      </c>
      <c r="N92" s="773">
        <f>+D05a!N92+D05b!N92</f>
        <v>4700912</v>
      </c>
      <c r="O92" s="773">
        <f>+D05a!O92+D05b!O92</f>
        <v>4942412</v>
      </c>
      <c r="P92" s="773">
        <f>+D05a!P92+D05b!P92</f>
        <v>4604144</v>
      </c>
      <c r="Q92" s="773">
        <f>+D05a!Q92+D05b!Q92</f>
        <v>4095766</v>
      </c>
      <c r="R92" s="773">
        <f>+D05a!R92+D05b!R92</f>
        <v>3442103</v>
      </c>
      <c r="S92" s="773">
        <f>+D05a!S92+D05b!S92</f>
        <v>4339839</v>
      </c>
      <c r="T92" s="773">
        <f>SUM(C92:S92)</f>
        <v>66466905</v>
      </c>
    </row>
    <row r="93" spans="1:20">
      <c r="A93" s="2130"/>
      <c r="B93" s="332" t="s">
        <v>1643</v>
      </c>
      <c r="C93" s="773">
        <f>+D05a!C93+D05b!C93</f>
        <v>19188</v>
      </c>
      <c r="D93" s="773">
        <f>+D05a!D93+D05b!D93</f>
        <v>25018</v>
      </c>
      <c r="E93" s="773">
        <f>+D05a!E93+D05b!E93</f>
        <v>39670</v>
      </c>
      <c r="F93" s="773">
        <f>+D05a!F93+D05b!F93</f>
        <v>110279</v>
      </c>
      <c r="G93" s="773">
        <f>+D05a!G93+D05b!G93</f>
        <v>282595</v>
      </c>
      <c r="H93" s="773">
        <f>+D05a!H93+D05b!H93</f>
        <v>396573</v>
      </c>
      <c r="I93" s="773">
        <f>+D05a!I93+D05b!I93</f>
        <v>427177</v>
      </c>
      <c r="J93" s="773">
        <f>+D05a!J93+D05b!J93</f>
        <v>456103</v>
      </c>
      <c r="K93" s="773">
        <f>+D05a!K93+D05b!K93</f>
        <v>471167</v>
      </c>
      <c r="L93" s="773">
        <f>+D05a!L93+D05b!L93</f>
        <v>549588</v>
      </c>
      <c r="M93" s="773">
        <f>+D05a!M93+D05b!M93</f>
        <v>499151</v>
      </c>
      <c r="N93" s="773">
        <f>+D05a!N93+D05b!N93</f>
        <v>428494</v>
      </c>
      <c r="O93" s="773">
        <f>+D05a!O93+D05b!O93</f>
        <v>450150</v>
      </c>
      <c r="P93" s="773">
        <f>+D05a!P93+D05b!P93</f>
        <v>436731</v>
      </c>
      <c r="Q93" s="773">
        <f>+D05a!Q93+D05b!Q93</f>
        <v>344026</v>
      </c>
      <c r="R93" s="773">
        <f>+D05a!R93+D05b!R93</f>
        <v>256977</v>
      </c>
      <c r="S93" s="773">
        <f>+D05a!S93+D05b!S93</f>
        <v>269861</v>
      </c>
      <c r="T93" s="773">
        <f>SUM(C93:S93)</f>
        <v>5462748</v>
      </c>
    </row>
    <row r="94" spans="1:20" ht="6.75" customHeight="1">
      <c r="A94" s="2130"/>
      <c r="B94" s="332"/>
      <c r="C94" s="63"/>
      <c r="D94" s="63"/>
      <c r="E94" s="63"/>
      <c r="F94" s="63"/>
      <c r="G94" s="63"/>
      <c r="H94" s="63"/>
      <c r="I94" s="63"/>
      <c r="J94" s="63"/>
      <c r="K94" s="63"/>
      <c r="L94" s="63"/>
      <c r="M94" s="63"/>
      <c r="N94" s="63"/>
      <c r="O94" s="63"/>
      <c r="P94" s="63"/>
      <c r="Q94" s="63"/>
      <c r="R94" s="63"/>
      <c r="S94" s="63"/>
      <c r="T94" s="63"/>
    </row>
    <row r="95" spans="1:20">
      <c r="A95" s="2130"/>
      <c r="B95" s="331" t="s">
        <v>1644</v>
      </c>
      <c r="C95" s="772">
        <f>SUM(C96:C113)</f>
        <v>1511005</v>
      </c>
      <c r="D95" s="772">
        <f>SUM(D96:D113)</f>
        <v>1442304</v>
      </c>
      <c r="E95" s="772">
        <f>SUM(E96:E113)</f>
        <v>1399268</v>
      </c>
      <c r="F95" s="772">
        <f>SUM(F96:F113)</f>
        <v>1937072</v>
      </c>
      <c r="G95" s="772">
        <f t="shared" ref="G95:T95" si="13">SUM(G96:G113)</f>
        <v>2255323</v>
      </c>
      <c r="H95" s="772">
        <f t="shared" si="13"/>
        <v>2444279</v>
      </c>
      <c r="I95" s="772">
        <f t="shared" si="13"/>
        <v>2670046</v>
      </c>
      <c r="J95" s="772">
        <f t="shared" si="13"/>
        <v>2860378</v>
      </c>
      <c r="K95" s="772">
        <f t="shared" si="13"/>
        <v>3017890</v>
      </c>
      <c r="L95" s="772">
        <f t="shared" si="13"/>
        <v>3730717</v>
      </c>
      <c r="M95" s="772">
        <f t="shared" si="13"/>
        <v>3986561</v>
      </c>
      <c r="N95" s="772">
        <f t="shared" si="13"/>
        <v>3948589</v>
      </c>
      <c r="O95" s="772">
        <f t="shared" si="13"/>
        <v>4344375</v>
      </c>
      <c r="P95" s="772">
        <f t="shared" si="13"/>
        <v>4265511</v>
      </c>
      <c r="Q95" s="772">
        <f t="shared" si="13"/>
        <v>3604214</v>
      </c>
      <c r="R95" s="772">
        <f t="shared" si="13"/>
        <v>3094146</v>
      </c>
      <c r="S95" s="772">
        <f t="shared" si="13"/>
        <v>3940408</v>
      </c>
      <c r="T95" s="772">
        <f t="shared" si="13"/>
        <v>50452086</v>
      </c>
    </row>
    <row r="96" spans="1:20">
      <c r="A96" s="2130"/>
      <c r="B96" s="332" t="s">
        <v>1645</v>
      </c>
      <c r="C96" s="773">
        <f>+D05a!C96+D05b!C96</f>
        <v>57948</v>
      </c>
      <c r="D96" s="773">
        <f>+D05a!D96+D05b!D96</f>
        <v>28023</v>
      </c>
      <c r="E96" s="773">
        <f>+D05a!E96+D05b!E96</f>
        <v>21806</v>
      </c>
      <c r="F96" s="773">
        <f>+D05a!F96+D05b!F96</f>
        <v>28827</v>
      </c>
      <c r="G96" s="773">
        <f>+D05a!G96+D05b!G96</f>
        <v>34375</v>
      </c>
      <c r="H96" s="773">
        <f>+D05a!H96+D05b!H96</f>
        <v>44630</v>
      </c>
      <c r="I96" s="773">
        <f>+D05a!I96+D05b!I96</f>
        <v>61309</v>
      </c>
      <c r="J96" s="773">
        <f>+D05a!J96+D05b!J96</f>
        <v>86848</v>
      </c>
      <c r="K96" s="773">
        <f>+D05a!K96+D05b!K96</f>
        <v>129643</v>
      </c>
      <c r="L96" s="773">
        <f>+D05a!L96+D05b!L96</f>
        <v>241728</v>
      </c>
      <c r="M96" s="773">
        <f>+D05a!M96+D05b!M96</f>
        <v>344984</v>
      </c>
      <c r="N96" s="773">
        <f>+D05a!N96+D05b!N96</f>
        <v>374989</v>
      </c>
      <c r="O96" s="773">
        <f>+D05a!O96+D05b!O96</f>
        <v>427286</v>
      </c>
      <c r="P96" s="773">
        <f>+D05a!P96+D05b!P96</f>
        <v>415169</v>
      </c>
      <c r="Q96" s="773">
        <f>+D05a!Q96+D05b!Q96</f>
        <v>337165</v>
      </c>
      <c r="R96" s="773">
        <f>+D05a!R96+D05b!R96</f>
        <v>265068</v>
      </c>
      <c r="S96" s="773">
        <f>+D05a!S96+D05b!S96</f>
        <v>244818</v>
      </c>
      <c r="T96" s="773">
        <f>SUM(C96:S96)</f>
        <v>3144616</v>
      </c>
    </row>
    <row r="97" spans="1:20">
      <c r="A97" s="2130"/>
      <c r="B97" s="332" t="s">
        <v>1646</v>
      </c>
      <c r="C97" s="773">
        <f>+D05a!C97+D05b!C97</f>
        <v>749756</v>
      </c>
      <c r="D97" s="773">
        <f>+D05a!D97+D05b!D97</f>
        <v>120067</v>
      </c>
      <c r="E97" s="773">
        <f>+D05a!E97+D05b!E97</f>
        <v>169272</v>
      </c>
      <c r="F97" s="773">
        <f>+D05a!F97+D05b!F97</f>
        <v>322179</v>
      </c>
      <c r="G97" s="773">
        <f>+D05a!G97+D05b!G97</f>
        <v>379143</v>
      </c>
      <c r="H97" s="773">
        <f>+D05a!H97+D05b!H97</f>
        <v>415725</v>
      </c>
      <c r="I97" s="773">
        <f>+D05a!I97+D05b!I97</f>
        <v>492864</v>
      </c>
      <c r="J97" s="773">
        <f>+D05a!J97+D05b!J97</f>
        <v>576030</v>
      </c>
      <c r="K97" s="773">
        <f>+D05a!K97+D05b!K97</f>
        <v>616990</v>
      </c>
      <c r="L97" s="773">
        <f>+D05a!L97+D05b!L97</f>
        <v>739057</v>
      </c>
      <c r="M97" s="773">
        <f>+D05a!M97+D05b!M97</f>
        <v>760022</v>
      </c>
      <c r="N97" s="773">
        <f>+D05a!N97+D05b!N97</f>
        <v>714230</v>
      </c>
      <c r="O97" s="773">
        <f>+D05a!O97+D05b!O97</f>
        <v>743058</v>
      </c>
      <c r="P97" s="773">
        <f>+D05a!P97+D05b!P97</f>
        <v>697610</v>
      </c>
      <c r="Q97" s="773">
        <f>+D05a!Q97+D05b!Q97</f>
        <v>567791</v>
      </c>
      <c r="R97" s="773">
        <f>+D05a!R97+D05b!R97</f>
        <v>523986</v>
      </c>
      <c r="S97" s="773">
        <f>+D05a!S97+D05b!S97</f>
        <v>748414</v>
      </c>
      <c r="T97" s="773">
        <f t="shared" ref="T97:T113" si="14">SUM(C97:S97)</f>
        <v>9336194</v>
      </c>
    </row>
    <row r="98" spans="1:20">
      <c r="A98" s="2130"/>
      <c r="B98" s="332" t="s">
        <v>1647</v>
      </c>
      <c r="C98" s="773">
        <f>+D05a!C98+D05b!C98</f>
        <v>2295</v>
      </c>
      <c r="D98" s="773">
        <f>+D05a!D98+D05b!D98</f>
        <v>494</v>
      </c>
      <c r="E98" s="773">
        <f>+D05a!E98+D05b!E98</f>
        <v>358</v>
      </c>
      <c r="F98" s="773">
        <f>+D05a!F98+D05b!F98</f>
        <v>2192</v>
      </c>
      <c r="G98" s="773">
        <f>+D05a!G98+D05b!G98</f>
        <v>12784</v>
      </c>
      <c r="H98" s="773">
        <f>+D05a!H98+D05b!H98</f>
        <v>5188</v>
      </c>
      <c r="I98" s="773">
        <f>+D05a!I98+D05b!I98</f>
        <v>6832</v>
      </c>
      <c r="J98" s="773">
        <f>+D05a!J98+D05b!J98</f>
        <v>10123</v>
      </c>
      <c r="K98" s="773">
        <f>+D05a!K98+D05b!K98</f>
        <v>16788</v>
      </c>
      <c r="L98" s="773">
        <f>+D05a!L98+D05b!L98</f>
        <v>21228</v>
      </c>
      <c r="M98" s="773">
        <f>+D05a!M98+D05b!M98</f>
        <v>23037</v>
      </c>
      <c r="N98" s="773">
        <f>+D05a!N98+D05b!N98</f>
        <v>24344</v>
      </c>
      <c r="O98" s="773">
        <f>+D05a!O98+D05b!O98</f>
        <v>47223</v>
      </c>
      <c r="P98" s="773">
        <f>+D05a!P98+D05b!P98</f>
        <v>61884</v>
      </c>
      <c r="Q98" s="773">
        <f>+D05a!Q98+D05b!Q98</f>
        <v>53935</v>
      </c>
      <c r="R98" s="773">
        <f>+D05a!R98+D05b!R98</f>
        <v>72030</v>
      </c>
      <c r="S98" s="773">
        <f>+D05a!S98+D05b!S98</f>
        <v>106428</v>
      </c>
      <c r="T98" s="773">
        <f t="shared" si="14"/>
        <v>467163</v>
      </c>
    </row>
    <row r="99" spans="1:20">
      <c r="A99" s="2130"/>
      <c r="B99" s="332" t="s">
        <v>1648</v>
      </c>
      <c r="C99" s="773">
        <f>+D05a!C99+D05b!C99</f>
        <v>2259</v>
      </c>
      <c r="D99" s="773">
        <f>+D05a!D99+D05b!D99</f>
        <v>47627</v>
      </c>
      <c r="E99" s="773">
        <f>+D05a!E99+D05b!E99</f>
        <v>75938</v>
      </c>
      <c r="F99" s="773">
        <f>+D05a!F99+D05b!F99</f>
        <v>120580</v>
      </c>
      <c r="G99" s="773">
        <f>+D05a!G99+D05b!G99</f>
        <v>194281</v>
      </c>
      <c r="H99" s="773">
        <f>+D05a!H99+D05b!H99</f>
        <v>333728</v>
      </c>
      <c r="I99" s="773">
        <f>+D05a!I99+D05b!I99</f>
        <v>361385</v>
      </c>
      <c r="J99" s="773">
        <f>+D05a!J99+D05b!J99</f>
        <v>340896</v>
      </c>
      <c r="K99" s="773">
        <f>+D05a!K99+D05b!K99</f>
        <v>255469</v>
      </c>
      <c r="L99" s="773">
        <f>+D05a!L99+D05b!L99</f>
        <v>235307</v>
      </c>
      <c r="M99" s="773">
        <f>+D05a!M99+D05b!M99</f>
        <v>207401</v>
      </c>
      <c r="N99" s="773">
        <f>+D05a!N99+D05b!N99</f>
        <v>174719</v>
      </c>
      <c r="O99" s="773">
        <f>+D05a!O99+D05b!O99</f>
        <v>124847</v>
      </c>
      <c r="P99" s="773">
        <f>+D05a!P99+D05b!P99</f>
        <v>66070</v>
      </c>
      <c r="Q99" s="773">
        <f>+D05a!Q99+D05b!Q99</f>
        <v>39877</v>
      </c>
      <c r="R99" s="773">
        <f>+D05a!R99+D05b!R99</f>
        <v>23247</v>
      </c>
      <c r="S99" s="773">
        <f>+D05a!S99+D05b!S99</f>
        <v>26226</v>
      </c>
      <c r="T99" s="773">
        <f t="shared" si="14"/>
        <v>2629857</v>
      </c>
    </row>
    <row r="100" spans="1:20">
      <c r="A100" s="2130"/>
      <c r="B100" s="332" t="s">
        <v>1649</v>
      </c>
      <c r="C100" s="773">
        <f>+D05a!C100+D05b!C100</f>
        <v>48448</v>
      </c>
      <c r="D100" s="773">
        <f>+D05a!D100+D05b!D100</f>
        <v>407556</v>
      </c>
      <c r="E100" s="773">
        <f>+D05a!E100+D05b!E100</f>
        <v>406765</v>
      </c>
      <c r="F100" s="773">
        <f>+D05a!F100+D05b!F100</f>
        <v>375649</v>
      </c>
      <c r="G100" s="773">
        <f>+D05a!G100+D05b!G100</f>
        <v>298109</v>
      </c>
      <c r="H100" s="773">
        <f>+D05a!H100+D05b!H100</f>
        <v>292576</v>
      </c>
      <c r="I100" s="773">
        <f>+D05a!I100+D05b!I100</f>
        <v>281107</v>
      </c>
      <c r="J100" s="773">
        <f>+D05a!J100+D05b!J100</f>
        <v>253162</v>
      </c>
      <c r="K100" s="773">
        <f>+D05a!K100+D05b!K100</f>
        <v>191950</v>
      </c>
      <c r="L100" s="773">
        <f>+D05a!L100+D05b!L100</f>
        <v>164308</v>
      </c>
      <c r="M100" s="773">
        <f>+D05a!M100+D05b!M100</f>
        <v>122415</v>
      </c>
      <c r="N100" s="773">
        <f>+D05a!N100+D05b!N100</f>
        <v>86722</v>
      </c>
      <c r="O100" s="773">
        <f>+D05a!O100+D05b!O100</f>
        <v>59533</v>
      </c>
      <c r="P100" s="773">
        <f>+D05a!P100+D05b!P100</f>
        <v>46728</v>
      </c>
      <c r="Q100" s="773">
        <f>+D05a!Q100+D05b!Q100</f>
        <v>27906</v>
      </c>
      <c r="R100" s="773">
        <f>+D05a!R100+D05b!R100</f>
        <v>21455</v>
      </c>
      <c r="S100" s="773">
        <f>+D05a!S100+D05b!S100</f>
        <v>21407</v>
      </c>
      <c r="T100" s="773">
        <f t="shared" si="14"/>
        <v>3105796</v>
      </c>
    </row>
    <row r="101" spans="1:20">
      <c r="A101" s="2130"/>
      <c r="B101" s="332" t="s">
        <v>935</v>
      </c>
      <c r="C101" s="773">
        <f>+D05a!C101+D05b!C101</f>
        <v>24</v>
      </c>
      <c r="D101" s="773">
        <f>+D05a!D101+D05b!D101</f>
        <v>669</v>
      </c>
      <c r="E101" s="773">
        <f>+D05a!E101+D05b!E101</f>
        <v>204</v>
      </c>
      <c r="F101" s="773">
        <f>+D05a!F101+D05b!F101</f>
        <v>46</v>
      </c>
      <c r="G101" s="773">
        <f>+D05a!G101+D05b!G101</f>
        <v>31</v>
      </c>
      <c r="H101" s="773">
        <f>+D05a!H101+D05b!H101</f>
        <v>4</v>
      </c>
      <c r="I101" s="773">
        <f>+D05a!I101+D05b!I101</f>
        <v>15</v>
      </c>
      <c r="J101" s="773">
        <f>+D05a!J101+D05b!J101</f>
        <v>4</v>
      </c>
      <c r="K101" s="773">
        <f>+D05a!K101+D05b!K101</f>
        <v>0</v>
      </c>
      <c r="L101" s="773">
        <f>+D05a!L101+D05b!L101</f>
        <v>0</v>
      </c>
      <c r="M101" s="773">
        <f>+D05a!M101+D05b!M101</f>
        <v>8</v>
      </c>
      <c r="N101" s="773">
        <f>+D05a!N101+D05b!N101</f>
        <v>18</v>
      </c>
      <c r="O101" s="773">
        <f>+D05a!O101+D05b!O101</f>
        <v>15</v>
      </c>
      <c r="P101" s="773">
        <f>+D05a!P101+D05b!P101</f>
        <v>0</v>
      </c>
      <c r="Q101" s="773">
        <f>+D05a!Q101+D05b!Q101</f>
        <v>9</v>
      </c>
      <c r="R101" s="773">
        <f>+D05a!R101+D05b!R101</f>
        <v>3</v>
      </c>
      <c r="S101" s="773">
        <f>+D05a!S101+D05b!S101</f>
        <v>66</v>
      </c>
      <c r="T101" s="773">
        <f t="shared" si="14"/>
        <v>1116</v>
      </c>
    </row>
    <row r="102" spans="1:20">
      <c r="A102" s="2130"/>
      <c r="B102" s="332" t="s">
        <v>1650</v>
      </c>
      <c r="C102" s="773">
        <f>+D05a!C102+D05b!C102</f>
        <v>116137</v>
      </c>
      <c r="D102" s="773">
        <f>+D05a!D102+D05b!D102</f>
        <v>134690</v>
      </c>
      <c r="E102" s="773">
        <f>+D05a!E102+D05b!E102</f>
        <v>113774</v>
      </c>
      <c r="F102" s="773">
        <f>+D05a!F102+D05b!F102</f>
        <v>112920</v>
      </c>
      <c r="G102" s="773">
        <f>+D05a!G102+D05b!G102</f>
        <v>95022</v>
      </c>
      <c r="H102" s="773">
        <f>+D05a!H102+D05b!H102</f>
        <v>91306</v>
      </c>
      <c r="I102" s="773">
        <f>+D05a!I102+D05b!I102</f>
        <v>97795</v>
      </c>
      <c r="J102" s="773">
        <f>+D05a!J102+D05b!J102</f>
        <v>113217</v>
      </c>
      <c r="K102" s="773">
        <f>+D05a!K102+D05b!K102</f>
        <v>128151</v>
      </c>
      <c r="L102" s="773">
        <f>+D05a!L102+D05b!L102</f>
        <v>162380</v>
      </c>
      <c r="M102" s="773">
        <f>+D05a!M102+D05b!M102</f>
        <v>174207</v>
      </c>
      <c r="N102" s="773">
        <f>+D05a!N102+D05b!N102</f>
        <v>151000</v>
      </c>
      <c r="O102" s="773">
        <f>+D05a!O102+D05b!O102</f>
        <v>132139</v>
      </c>
      <c r="P102" s="773">
        <f>+D05a!P102+D05b!P102</f>
        <v>117880</v>
      </c>
      <c r="Q102" s="773">
        <f>+D05a!Q102+D05b!Q102</f>
        <v>86488</v>
      </c>
      <c r="R102" s="773">
        <f>+D05a!R102+D05b!R102</f>
        <v>72951</v>
      </c>
      <c r="S102" s="773">
        <f>+D05a!S102+D05b!S102</f>
        <v>77206</v>
      </c>
      <c r="T102" s="773">
        <f t="shared" si="14"/>
        <v>1977263</v>
      </c>
    </row>
    <row r="103" spans="1:20">
      <c r="A103" s="2130"/>
      <c r="B103" s="332" t="s">
        <v>936</v>
      </c>
      <c r="C103" s="773">
        <f>+D05a!C103+D05b!C103</f>
        <v>128340</v>
      </c>
      <c r="D103" s="773">
        <f>+D05a!D103+D05b!D103</f>
        <v>252720</v>
      </c>
      <c r="E103" s="773">
        <f>+D05a!E103+D05b!E103</f>
        <v>260747</v>
      </c>
      <c r="F103" s="773">
        <f>+D05a!F103+D05b!F103</f>
        <v>372265</v>
      </c>
      <c r="G103" s="773">
        <f>+D05a!G103+D05b!G103</f>
        <v>504259</v>
      </c>
      <c r="H103" s="773">
        <f>+D05a!H103+D05b!H103</f>
        <v>428617</v>
      </c>
      <c r="I103" s="773">
        <f>+D05a!I103+D05b!I103</f>
        <v>389478</v>
      </c>
      <c r="J103" s="773">
        <f>+D05a!J103+D05b!J103</f>
        <v>374360</v>
      </c>
      <c r="K103" s="773">
        <f>+D05a!K103+D05b!K103</f>
        <v>404120</v>
      </c>
      <c r="L103" s="773">
        <f>+D05a!L103+D05b!L103</f>
        <v>611689</v>
      </c>
      <c r="M103" s="773">
        <f>+D05a!M103+D05b!M103</f>
        <v>688627</v>
      </c>
      <c r="N103" s="773">
        <f>+D05a!N103+D05b!N103</f>
        <v>661183</v>
      </c>
      <c r="O103" s="773">
        <f>+D05a!O103+D05b!O103</f>
        <v>739258</v>
      </c>
      <c r="P103" s="773">
        <f>+D05a!P103+D05b!P103</f>
        <v>759395</v>
      </c>
      <c r="Q103" s="773">
        <f>+D05a!Q103+D05b!Q103</f>
        <v>638375</v>
      </c>
      <c r="R103" s="773">
        <f>+D05a!R103+D05b!R103</f>
        <v>536716</v>
      </c>
      <c r="S103" s="773">
        <f>+D05a!S103+D05b!S103</f>
        <v>632748</v>
      </c>
      <c r="T103" s="773">
        <f t="shared" si="14"/>
        <v>8382897</v>
      </c>
    </row>
    <row r="104" spans="1:20">
      <c r="A104" s="2130"/>
      <c r="B104" s="332" t="s">
        <v>1651</v>
      </c>
      <c r="C104" s="773">
        <f>+D05a!C104+D05b!C104</f>
        <v>64871</v>
      </c>
      <c r="D104" s="773">
        <f>+D05a!D104+D05b!D104</f>
        <v>97674</v>
      </c>
      <c r="E104" s="773">
        <f>+D05a!E104+D05b!E104</f>
        <v>38706</v>
      </c>
      <c r="F104" s="773">
        <f>+D05a!F104+D05b!F104</f>
        <v>52768</v>
      </c>
      <c r="G104" s="773">
        <f>+D05a!G104+D05b!G104</f>
        <v>55736</v>
      </c>
      <c r="H104" s="773">
        <f>+D05a!H104+D05b!H104</f>
        <v>46083</v>
      </c>
      <c r="I104" s="773">
        <f>+D05a!I104+D05b!I104</f>
        <v>53382</v>
      </c>
      <c r="J104" s="773">
        <f>+D05a!J104+D05b!J104</f>
        <v>61291</v>
      </c>
      <c r="K104" s="773">
        <f>+D05a!K104+D05b!K104</f>
        <v>69866</v>
      </c>
      <c r="L104" s="773">
        <f>+D05a!L104+D05b!L104</f>
        <v>90806</v>
      </c>
      <c r="M104" s="773">
        <f>+D05a!M104+D05b!M104</f>
        <v>97463</v>
      </c>
      <c r="N104" s="773">
        <f>+D05a!N104+D05b!N104</f>
        <v>103991</v>
      </c>
      <c r="O104" s="773">
        <f>+D05a!O104+D05b!O104</f>
        <v>112381</v>
      </c>
      <c r="P104" s="773">
        <f>+D05a!P104+D05b!P104</f>
        <v>109763</v>
      </c>
      <c r="Q104" s="773">
        <f>+D05a!Q104+D05b!Q104</f>
        <v>95159</v>
      </c>
      <c r="R104" s="773">
        <f>+D05a!R104+D05b!R104</f>
        <v>85964</v>
      </c>
      <c r="S104" s="773">
        <f>+D05a!S104+D05b!S104</f>
        <v>112801</v>
      </c>
      <c r="T104" s="773">
        <f t="shared" si="14"/>
        <v>1348705</v>
      </c>
    </row>
    <row r="105" spans="1:20">
      <c r="A105" s="2130"/>
      <c r="B105" s="332" t="s">
        <v>1652</v>
      </c>
      <c r="C105" s="773">
        <f>+D05a!C105+D05b!C105</f>
        <v>35214</v>
      </c>
      <c r="D105" s="773">
        <f>+D05a!D105+D05b!D105</f>
        <v>99466</v>
      </c>
      <c r="E105" s="773">
        <f>+D05a!E105+D05b!E105</f>
        <v>14739</v>
      </c>
      <c r="F105" s="773">
        <f>+D05a!F105+D05b!F105</f>
        <v>7258</v>
      </c>
      <c r="G105" s="773">
        <f>+D05a!G105+D05b!G105</f>
        <v>4392</v>
      </c>
      <c r="H105" s="773">
        <f>+D05a!H105+D05b!H105</f>
        <v>3483</v>
      </c>
      <c r="I105" s="773">
        <f>+D05a!I105+D05b!I105</f>
        <v>2498</v>
      </c>
      <c r="J105" s="773">
        <f>+D05a!J105+D05b!J105</f>
        <v>1971</v>
      </c>
      <c r="K105" s="773">
        <f>+D05a!K105+D05b!K105</f>
        <v>2802</v>
      </c>
      <c r="L105" s="773">
        <f>+D05a!L105+D05b!L105</f>
        <v>2403</v>
      </c>
      <c r="M105" s="773">
        <f>+D05a!M105+D05b!M105</f>
        <v>3016</v>
      </c>
      <c r="N105" s="773">
        <f>+D05a!N105+D05b!N105</f>
        <v>3566</v>
      </c>
      <c r="O105" s="773">
        <f>+D05a!O105+D05b!O105</f>
        <v>2998</v>
      </c>
      <c r="P105" s="773">
        <f>+D05a!P105+D05b!P105</f>
        <v>4513</v>
      </c>
      <c r="Q105" s="773">
        <f>+D05a!Q105+D05b!Q105</f>
        <v>3436</v>
      </c>
      <c r="R105" s="773">
        <f>+D05a!R105+D05b!R105</f>
        <v>3329</v>
      </c>
      <c r="S105" s="773">
        <f>+D05a!S105+D05b!S105</f>
        <v>3475</v>
      </c>
      <c r="T105" s="773">
        <f t="shared" si="14"/>
        <v>198559</v>
      </c>
    </row>
    <row r="106" spans="1:20">
      <c r="A106" s="2130"/>
      <c r="B106" s="332" t="s">
        <v>1653</v>
      </c>
      <c r="C106" s="773">
        <f>+D05a!C106+D05b!C106</f>
        <v>0</v>
      </c>
      <c r="D106" s="773">
        <f>+D05a!D106+D05b!D106</f>
        <v>0</v>
      </c>
      <c r="E106" s="773">
        <f>+D05a!E106+D05b!E106</f>
        <v>14</v>
      </c>
      <c r="F106" s="773">
        <f>+D05a!F106+D05b!F106</f>
        <v>165</v>
      </c>
      <c r="G106" s="773">
        <f>+D05a!G106+D05b!G106</f>
        <v>287</v>
      </c>
      <c r="H106" s="773">
        <f>+D05a!H106+D05b!H106</f>
        <v>455</v>
      </c>
      <c r="I106" s="773">
        <f>+D05a!I106+D05b!I106</f>
        <v>659</v>
      </c>
      <c r="J106" s="773">
        <f>+D05a!J106+D05b!J106</f>
        <v>850</v>
      </c>
      <c r="K106" s="773">
        <f>+D05a!K106+D05b!K106</f>
        <v>823</v>
      </c>
      <c r="L106" s="773">
        <f>+D05a!L106+D05b!L106</f>
        <v>1276</v>
      </c>
      <c r="M106" s="773">
        <f>+D05a!M106+D05b!M106</f>
        <v>1374</v>
      </c>
      <c r="N106" s="773">
        <f>+D05a!N106+D05b!N106</f>
        <v>1479</v>
      </c>
      <c r="O106" s="773">
        <f>+D05a!O106+D05b!O106</f>
        <v>1318</v>
      </c>
      <c r="P106" s="773">
        <f>+D05a!P106+D05b!P106</f>
        <v>1291</v>
      </c>
      <c r="Q106" s="773">
        <f>+D05a!Q106+D05b!Q106</f>
        <v>766</v>
      </c>
      <c r="R106" s="773">
        <f>+D05a!R106+D05b!R106</f>
        <v>549</v>
      </c>
      <c r="S106" s="773">
        <f>+D05a!S106+D05b!S106</f>
        <v>357</v>
      </c>
      <c r="T106" s="773">
        <f t="shared" si="14"/>
        <v>11663</v>
      </c>
    </row>
    <row r="107" spans="1:20">
      <c r="A107" s="2130"/>
      <c r="B107" s="332" t="s">
        <v>1095</v>
      </c>
      <c r="C107" s="773">
        <f>+D05a!C107+D05b!C107</f>
        <v>8988</v>
      </c>
      <c r="D107" s="773">
        <f>+D05a!D107+D05b!D107</f>
        <v>17612</v>
      </c>
      <c r="E107" s="773">
        <f>+D05a!E107+D05b!E107</f>
        <v>29479</v>
      </c>
      <c r="F107" s="773">
        <f>+D05a!F107+D05b!F107</f>
        <v>65970</v>
      </c>
      <c r="G107" s="773">
        <f>+D05a!G107+D05b!G107</f>
        <v>66691</v>
      </c>
      <c r="H107" s="773">
        <f>+D05a!H107+D05b!H107</f>
        <v>60078</v>
      </c>
      <c r="I107" s="773">
        <f>+D05a!I107+D05b!I107</f>
        <v>55486</v>
      </c>
      <c r="J107" s="773">
        <f>+D05a!J107+D05b!J107</f>
        <v>56275</v>
      </c>
      <c r="K107" s="773">
        <f>+D05a!K107+D05b!K107</f>
        <v>38736</v>
      </c>
      <c r="L107" s="773">
        <f>+D05a!L107+D05b!L107</f>
        <v>47085</v>
      </c>
      <c r="M107" s="773">
        <f>+D05a!M107+D05b!M107</f>
        <v>49451</v>
      </c>
      <c r="N107" s="773">
        <f>+D05a!N107+D05b!N107</f>
        <v>50487</v>
      </c>
      <c r="O107" s="773">
        <f>+D05a!O107+D05b!O107</f>
        <v>50098</v>
      </c>
      <c r="P107" s="773">
        <f>+D05a!P107+D05b!P107</f>
        <v>70550</v>
      </c>
      <c r="Q107" s="773">
        <f>+D05a!Q107+D05b!Q107</f>
        <v>55771</v>
      </c>
      <c r="R107" s="773">
        <f>+D05a!R107+D05b!R107</f>
        <v>52830</v>
      </c>
      <c r="S107" s="773">
        <f>+D05a!S107+D05b!S107</f>
        <v>89600</v>
      </c>
      <c r="T107" s="773">
        <f t="shared" si="14"/>
        <v>865187</v>
      </c>
    </row>
    <row r="108" spans="1:20">
      <c r="A108" s="2130"/>
      <c r="B108" s="332" t="s">
        <v>1654</v>
      </c>
      <c r="C108" s="773">
        <f>+D05a!C108+D05b!C108</f>
        <v>274849</v>
      </c>
      <c r="D108" s="773">
        <f>+D05a!D108+D05b!D108</f>
        <v>224205</v>
      </c>
      <c r="E108" s="773">
        <f>+D05a!E108+D05b!E108</f>
        <v>245576</v>
      </c>
      <c r="F108" s="773">
        <f>+D05a!F108+D05b!F108</f>
        <v>315393</v>
      </c>
      <c r="G108" s="773">
        <f>+D05a!G108+D05b!G108</f>
        <v>245074</v>
      </c>
      <c r="H108" s="773">
        <f>+D05a!H108+D05b!H108</f>
        <v>227995</v>
      </c>
      <c r="I108" s="773">
        <f>+D05a!I108+D05b!I108</f>
        <v>261473</v>
      </c>
      <c r="J108" s="773">
        <f>+D05a!J108+D05b!J108</f>
        <v>310975</v>
      </c>
      <c r="K108" s="773">
        <f>+D05a!K108+D05b!K108</f>
        <v>376747</v>
      </c>
      <c r="L108" s="773">
        <f>+D05a!L108+D05b!L108</f>
        <v>510585</v>
      </c>
      <c r="M108" s="773">
        <f>+D05a!M108+D05b!M108</f>
        <v>614144</v>
      </c>
      <c r="N108" s="773">
        <f>+D05a!N108+D05b!N108</f>
        <v>722513</v>
      </c>
      <c r="O108" s="773">
        <f>+D05a!O108+D05b!O108</f>
        <v>877771</v>
      </c>
      <c r="P108" s="773">
        <f>+D05a!P108+D05b!P108</f>
        <v>972390</v>
      </c>
      <c r="Q108" s="773">
        <f>+D05a!Q108+D05b!Q108</f>
        <v>888166</v>
      </c>
      <c r="R108" s="773">
        <f>+D05a!R108+D05b!R108</f>
        <v>832140</v>
      </c>
      <c r="S108" s="773">
        <f>+D05a!S108+D05b!S108</f>
        <v>1187710</v>
      </c>
      <c r="T108" s="773">
        <f t="shared" si="14"/>
        <v>9087706</v>
      </c>
    </row>
    <row r="109" spans="1:20">
      <c r="A109" s="2130"/>
      <c r="B109" s="332" t="s">
        <v>938</v>
      </c>
      <c r="C109" s="773">
        <f>+D05a!C109+D05b!C109</f>
        <v>5448</v>
      </c>
      <c r="D109" s="773">
        <f>+D05a!D109+D05b!D109</f>
        <v>5467</v>
      </c>
      <c r="E109" s="773">
        <f>+D05a!E109+D05b!E109</f>
        <v>18615</v>
      </c>
      <c r="F109" s="773">
        <f>+D05a!F109+D05b!F109</f>
        <v>131393</v>
      </c>
      <c r="G109" s="773">
        <f>+D05a!G109+D05b!G109</f>
        <v>256352</v>
      </c>
      <c r="H109" s="773">
        <f>+D05a!H109+D05b!H109</f>
        <v>314325</v>
      </c>
      <c r="I109" s="773">
        <f>+D05a!I109+D05b!I109</f>
        <v>353778</v>
      </c>
      <c r="J109" s="773">
        <f>+D05a!J109+D05b!J109</f>
        <v>397796</v>
      </c>
      <c r="K109" s="773">
        <f>+D05a!K109+D05b!K109</f>
        <v>455677</v>
      </c>
      <c r="L109" s="773">
        <f>+D05a!L109+D05b!L109</f>
        <v>560464</v>
      </c>
      <c r="M109" s="773">
        <f>+D05a!M109+D05b!M109</f>
        <v>581593</v>
      </c>
      <c r="N109" s="773">
        <f>+D05a!N109+D05b!N109</f>
        <v>587022</v>
      </c>
      <c r="O109" s="773">
        <f>+D05a!O109+D05b!O109</f>
        <v>627721</v>
      </c>
      <c r="P109" s="773">
        <f>+D05a!P109+D05b!P109</f>
        <v>614300</v>
      </c>
      <c r="Q109" s="773">
        <f>+D05a!Q109+D05b!Q109</f>
        <v>482127</v>
      </c>
      <c r="R109" s="773">
        <f>+D05a!R109+D05b!R109</f>
        <v>384359</v>
      </c>
      <c r="S109" s="773">
        <f>+D05a!S109+D05b!S109</f>
        <v>373901</v>
      </c>
      <c r="T109" s="773">
        <f t="shared" si="14"/>
        <v>6150338</v>
      </c>
    </row>
    <row r="110" spans="1:20">
      <c r="A110" s="2130"/>
      <c r="B110" s="1579" t="s">
        <v>1655</v>
      </c>
      <c r="C110" s="775">
        <f>+D05a!C110+D05b!C110</f>
        <v>16380</v>
      </c>
      <c r="D110" s="775">
        <f>+D05a!D110+D05b!D110</f>
        <v>5842</v>
      </c>
      <c r="E110" s="775">
        <f>+D05a!E110+D05b!E110</f>
        <v>2687</v>
      </c>
      <c r="F110" s="775">
        <f>+D05a!F110+D05b!F110</f>
        <v>15942</v>
      </c>
      <c r="G110" s="775">
        <f>+D05a!G110+D05b!G110</f>
        <v>51984</v>
      </c>
      <c r="H110" s="775">
        <f>+D05a!H110+D05b!H110</f>
        <v>86797</v>
      </c>
      <c r="I110" s="775">
        <f>+D05a!I110+D05b!I110</f>
        <v>157250</v>
      </c>
      <c r="J110" s="775">
        <f>+D05a!J110+D05b!J110</f>
        <v>201597</v>
      </c>
      <c r="K110" s="775">
        <f>+D05a!K110+D05b!K110</f>
        <v>281287</v>
      </c>
      <c r="L110" s="775">
        <f>+D05a!L110+D05b!L110</f>
        <v>303587</v>
      </c>
      <c r="M110" s="775">
        <f>+D05a!M110+D05b!M110</f>
        <v>285794</v>
      </c>
      <c r="N110" s="775">
        <f>+D05a!N110+D05b!N110</f>
        <v>263973</v>
      </c>
      <c r="O110" s="775">
        <f>+D05a!O110+D05b!O110</f>
        <v>372173</v>
      </c>
      <c r="P110" s="775">
        <f>+D05a!P110+D05b!P110</f>
        <v>302726</v>
      </c>
      <c r="Q110" s="775">
        <f>+D05a!Q110+D05b!Q110</f>
        <v>306690</v>
      </c>
      <c r="R110" s="775">
        <f>+D05a!R110+D05b!R110</f>
        <v>203578</v>
      </c>
      <c r="S110" s="775">
        <f>+D05a!S110+D05b!S110</f>
        <v>298248</v>
      </c>
      <c r="T110" s="775">
        <f t="shared" si="14"/>
        <v>3156535</v>
      </c>
    </row>
    <row r="111" spans="1:20">
      <c r="A111" s="2130"/>
      <c r="B111" s="332" t="s">
        <v>1656</v>
      </c>
      <c r="C111" s="773">
        <f>+D05a!C111+D05b!C111</f>
        <v>0</v>
      </c>
      <c r="D111" s="773">
        <f>+D05a!D111+D05b!D111</f>
        <v>0</v>
      </c>
      <c r="E111" s="773">
        <f>+D05a!E111+D05b!E111</f>
        <v>173</v>
      </c>
      <c r="F111" s="773">
        <f>+D05a!F111+D05b!F111</f>
        <v>10268</v>
      </c>
      <c r="G111" s="773">
        <f>+D05a!G111+D05b!G111</f>
        <v>42276</v>
      </c>
      <c r="H111" s="773">
        <f>+D05a!H111+D05b!H111</f>
        <v>69463</v>
      </c>
      <c r="I111" s="773">
        <f>+D05a!I111+D05b!I111</f>
        <v>68719</v>
      </c>
      <c r="J111" s="773">
        <f>+D05a!J111+D05b!J111</f>
        <v>50352</v>
      </c>
      <c r="K111" s="773">
        <f>+D05a!K111+D05b!K111</f>
        <v>30682</v>
      </c>
      <c r="L111" s="773">
        <f>+D05a!L111+D05b!L111</f>
        <v>19219</v>
      </c>
      <c r="M111" s="773">
        <f>+D05a!M111+D05b!M111</f>
        <v>11930</v>
      </c>
      <c r="N111" s="773">
        <f>+D05a!N111+D05b!N111</f>
        <v>6295</v>
      </c>
      <c r="O111" s="773">
        <f>+D05a!O111+D05b!O111</f>
        <v>4439</v>
      </c>
      <c r="P111" s="773">
        <f>+D05a!P111+D05b!P111</f>
        <v>3014</v>
      </c>
      <c r="Q111" s="773">
        <f>+D05a!Q111+D05b!Q111</f>
        <v>2174</v>
      </c>
      <c r="R111" s="773">
        <f>+D05a!R111+D05b!R111</f>
        <v>1385</v>
      </c>
      <c r="S111" s="773">
        <f>+D05a!S111+D05b!S111</f>
        <v>927</v>
      </c>
      <c r="T111" s="773">
        <f t="shared" si="14"/>
        <v>321316</v>
      </c>
    </row>
    <row r="112" spans="1:20">
      <c r="A112" s="2130"/>
      <c r="B112" s="332" t="s">
        <v>1657</v>
      </c>
      <c r="C112" s="773">
        <f>+D05a!C112+D05b!C112</f>
        <v>0</v>
      </c>
      <c r="D112" s="773">
        <f>+D05a!D112+D05b!D112</f>
        <v>0</v>
      </c>
      <c r="E112" s="773">
        <f>+D05a!E112+D05b!E112</f>
        <v>0</v>
      </c>
      <c r="F112" s="773">
        <f>+D05a!F112+D05b!F112</f>
        <v>1846</v>
      </c>
      <c r="G112" s="773">
        <f>+D05a!G112+D05b!G112</f>
        <v>11152</v>
      </c>
      <c r="H112" s="773">
        <f>+D05a!H112+D05b!H112</f>
        <v>18188</v>
      </c>
      <c r="I112" s="773">
        <f>+D05a!I112+D05b!I112</f>
        <v>18670</v>
      </c>
      <c r="J112" s="773">
        <f>+D05a!J112+D05b!J112</f>
        <v>14508</v>
      </c>
      <c r="K112" s="773">
        <f>+D05a!K112+D05b!K112</f>
        <v>4257</v>
      </c>
      <c r="L112" s="773">
        <f>+D05a!L112+D05b!L112</f>
        <v>0</v>
      </c>
      <c r="M112" s="773">
        <f>+D05a!M112+D05b!M112</f>
        <v>0</v>
      </c>
      <c r="N112" s="773">
        <f>+D05a!N112+D05b!N112</f>
        <v>0</v>
      </c>
      <c r="O112" s="773">
        <f>+D05a!O112+D05b!O112</f>
        <v>0</v>
      </c>
      <c r="P112" s="773">
        <f>+D05a!P112+D05b!P112</f>
        <v>0</v>
      </c>
      <c r="Q112" s="773">
        <f>+D05a!Q112+D05b!Q112</f>
        <v>0</v>
      </c>
      <c r="R112" s="773">
        <f>+D05a!R112+D05b!R112</f>
        <v>0</v>
      </c>
      <c r="S112" s="773">
        <f>+D05a!S112+D05b!S112</f>
        <v>0</v>
      </c>
      <c r="T112" s="773">
        <f t="shared" si="14"/>
        <v>68621</v>
      </c>
    </row>
    <row r="113" spans="1:20">
      <c r="A113" s="2130"/>
      <c r="B113" s="332" t="s">
        <v>1658</v>
      </c>
      <c r="C113" s="773">
        <f>+D05a!C113+D05b!C113</f>
        <v>48</v>
      </c>
      <c r="D113" s="773">
        <f>+D05a!D113+D05b!D113</f>
        <v>192</v>
      </c>
      <c r="E113" s="773">
        <f>+D05a!E113+D05b!E113</f>
        <v>415</v>
      </c>
      <c r="F113" s="773">
        <f>+D05a!F113+D05b!F113</f>
        <v>1411</v>
      </c>
      <c r="G113" s="773">
        <f>+D05a!G113+D05b!G113</f>
        <v>3375</v>
      </c>
      <c r="H113" s="773">
        <f>+D05a!H113+D05b!H113</f>
        <v>5638</v>
      </c>
      <c r="I113" s="773">
        <f>+D05a!I113+D05b!I113</f>
        <v>7346</v>
      </c>
      <c r="J113" s="773">
        <f>+D05a!J113+D05b!J113</f>
        <v>10123</v>
      </c>
      <c r="K113" s="773">
        <f>+D05a!K113+D05b!K113</f>
        <v>13902</v>
      </c>
      <c r="L113" s="773">
        <f>+D05a!L113+D05b!L113</f>
        <v>19595</v>
      </c>
      <c r="M113" s="773">
        <f>+D05a!M113+D05b!M113</f>
        <v>21095</v>
      </c>
      <c r="N113" s="773">
        <f>+D05a!N113+D05b!N113</f>
        <v>22058</v>
      </c>
      <c r="O113" s="773">
        <f>+D05a!O113+D05b!O113</f>
        <v>22117</v>
      </c>
      <c r="P113" s="773">
        <f>+D05a!P113+D05b!P113</f>
        <v>22228</v>
      </c>
      <c r="Q113" s="773">
        <f>+D05a!Q113+D05b!Q113</f>
        <v>18379</v>
      </c>
      <c r="R113" s="773">
        <f>+D05a!R113+D05b!R113</f>
        <v>14556</v>
      </c>
      <c r="S113" s="773">
        <f>+D05a!S113+D05b!S113</f>
        <v>16076</v>
      </c>
      <c r="T113" s="773">
        <f t="shared" si="14"/>
        <v>198554</v>
      </c>
    </row>
    <row r="114" spans="1:20" ht="3.75" customHeight="1">
      <c r="A114" s="2130"/>
      <c r="B114" s="332"/>
      <c r="C114" s="63"/>
      <c r="D114" s="63"/>
      <c r="E114" s="63"/>
      <c r="F114" s="63"/>
      <c r="G114" s="63"/>
      <c r="H114" s="63"/>
      <c r="I114" s="63"/>
      <c r="J114" s="63"/>
      <c r="K114" s="63"/>
      <c r="L114" s="63"/>
      <c r="M114" s="63"/>
      <c r="N114" s="63"/>
      <c r="O114" s="63"/>
      <c r="P114" s="63"/>
      <c r="Q114" s="63"/>
      <c r="R114" s="63"/>
      <c r="S114" s="63"/>
      <c r="T114" s="63"/>
    </row>
    <row r="115" spans="1:20">
      <c r="A115" s="2130"/>
      <c r="B115" s="331" t="s">
        <v>1659</v>
      </c>
      <c r="C115" s="772">
        <f t="shared" ref="C115:T115" si="15">SUM(C116:C130)</f>
        <v>365425</v>
      </c>
      <c r="D115" s="772">
        <f t="shared" si="15"/>
        <v>323722</v>
      </c>
      <c r="E115" s="772">
        <f t="shared" si="15"/>
        <v>340403</v>
      </c>
      <c r="F115" s="772">
        <f t="shared" si="15"/>
        <v>757827</v>
      </c>
      <c r="G115" s="772">
        <f t="shared" si="15"/>
        <v>1298459</v>
      </c>
      <c r="H115" s="772">
        <f t="shared" si="15"/>
        <v>1428448</v>
      </c>
      <c r="I115" s="772">
        <f t="shared" si="15"/>
        <v>1619412</v>
      </c>
      <c r="J115" s="772">
        <f t="shared" si="15"/>
        <v>1834549</v>
      </c>
      <c r="K115" s="772">
        <f t="shared" si="15"/>
        <v>1943208</v>
      </c>
      <c r="L115" s="772">
        <f t="shared" si="15"/>
        <v>2237579</v>
      </c>
      <c r="M115" s="772">
        <f t="shared" si="15"/>
        <v>1977179</v>
      </c>
      <c r="N115" s="772">
        <f t="shared" si="15"/>
        <v>1653551</v>
      </c>
      <c r="O115" s="772">
        <f t="shared" si="15"/>
        <v>1772255</v>
      </c>
      <c r="P115" s="772">
        <f t="shared" si="15"/>
        <v>1656882</v>
      </c>
      <c r="Q115" s="772">
        <f t="shared" si="15"/>
        <v>1273164</v>
      </c>
      <c r="R115" s="772">
        <f t="shared" si="15"/>
        <v>1005692</v>
      </c>
      <c r="S115" s="772">
        <f t="shared" si="15"/>
        <v>1158556</v>
      </c>
      <c r="T115" s="772">
        <f t="shared" si="15"/>
        <v>22646311</v>
      </c>
    </row>
    <row r="116" spans="1:20">
      <c r="A116" s="2130"/>
      <c r="B116" s="332" t="s">
        <v>1660</v>
      </c>
      <c r="C116" s="773">
        <f>+D05a!C116+D05b!C116</f>
        <v>4779</v>
      </c>
      <c r="D116" s="773">
        <f>+D05a!D116+D05b!D116</f>
        <v>78</v>
      </c>
      <c r="E116" s="773">
        <f>+D05a!E116+D05b!E116</f>
        <v>2861</v>
      </c>
      <c r="F116" s="773">
        <f>+D05a!F116+D05b!F116</f>
        <v>8511</v>
      </c>
      <c r="G116" s="773">
        <f>+D05a!G116+D05b!G116</f>
        <v>31148</v>
      </c>
      <c r="H116" s="773">
        <f>+D05a!H116+D05b!H116</f>
        <v>38303</v>
      </c>
      <c r="I116" s="773">
        <f>+D05a!I116+D05b!I116</f>
        <v>62642</v>
      </c>
      <c r="J116" s="773">
        <f>+D05a!J116+D05b!J116</f>
        <v>86996</v>
      </c>
      <c r="K116" s="773">
        <f>+D05a!K116+D05b!K116</f>
        <v>106603</v>
      </c>
      <c r="L116" s="773">
        <f>+D05a!L116+D05b!L116</f>
        <v>148750</v>
      </c>
      <c r="M116" s="773">
        <f>+D05a!M116+D05b!M116</f>
        <v>139461</v>
      </c>
      <c r="N116" s="773">
        <f>+D05a!N116+D05b!N116</f>
        <v>97590</v>
      </c>
      <c r="O116" s="773">
        <f>+D05a!O116+D05b!O116</f>
        <v>94559</v>
      </c>
      <c r="P116" s="773">
        <f>+D05a!P116+D05b!P116</f>
        <v>81338</v>
      </c>
      <c r="Q116" s="773">
        <f>+D05a!Q116+D05b!Q116</f>
        <v>52276</v>
      </c>
      <c r="R116" s="773">
        <f>+D05a!R116+D05b!R116</f>
        <v>45765</v>
      </c>
      <c r="S116" s="773">
        <f>+D05a!S116+D05b!S116</f>
        <v>42370</v>
      </c>
      <c r="T116" s="773">
        <f>SUM(C116:S116)</f>
        <v>1044030</v>
      </c>
    </row>
    <row r="117" spans="1:20">
      <c r="A117" s="2130"/>
      <c r="B117" s="332" t="s">
        <v>1661</v>
      </c>
      <c r="C117" s="773">
        <f>+D05a!C117+D05b!C117</f>
        <v>25469</v>
      </c>
      <c r="D117" s="773">
        <f>+D05a!D117+D05b!D117</f>
        <v>20937</v>
      </c>
      <c r="E117" s="773">
        <f>+D05a!E117+D05b!E117</f>
        <v>27156</v>
      </c>
      <c r="F117" s="773">
        <f>+D05a!F117+D05b!F117</f>
        <v>121343</v>
      </c>
      <c r="G117" s="773">
        <f>+D05a!G117+D05b!G117</f>
        <v>428629</v>
      </c>
      <c r="H117" s="773">
        <f>+D05a!H117+D05b!H117</f>
        <v>432264</v>
      </c>
      <c r="I117" s="773">
        <f>+D05a!I117+D05b!I117</f>
        <v>407182</v>
      </c>
      <c r="J117" s="773">
        <f>+D05a!J117+D05b!J117</f>
        <v>374750</v>
      </c>
      <c r="K117" s="773">
        <f>+D05a!K117+D05b!K117</f>
        <v>317004</v>
      </c>
      <c r="L117" s="773">
        <f>+D05a!L117+D05b!L117</f>
        <v>324391</v>
      </c>
      <c r="M117" s="773">
        <f>+D05a!M117+D05b!M117</f>
        <v>322569</v>
      </c>
      <c r="N117" s="773">
        <f>+D05a!N117+D05b!N117</f>
        <v>263417</v>
      </c>
      <c r="O117" s="773">
        <f>+D05a!O117+D05b!O117</f>
        <v>307837</v>
      </c>
      <c r="P117" s="773">
        <f>+D05a!P117+D05b!P117</f>
        <v>307521</v>
      </c>
      <c r="Q117" s="773">
        <f>+D05a!Q117+D05b!Q117</f>
        <v>262320</v>
      </c>
      <c r="R117" s="773">
        <f>+D05a!R117+D05b!R117</f>
        <v>209379</v>
      </c>
      <c r="S117" s="773">
        <f>+D05a!S117+D05b!S117</f>
        <v>260824</v>
      </c>
      <c r="T117" s="773">
        <f t="shared" ref="T117:T130" si="16">SUM(C117:S117)</f>
        <v>4412992</v>
      </c>
    </row>
    <row r="118" spans="1:20">
      <c r="A118" s="2130"/>
      <c r="B118" s="332" t="s">
        <v>1662</v>
      </c>
      <c r="C118" s="773">
        <f>+D05a!C118+D05b!C118</f>
        <v>77877</v>
      </c>
      <c r="D118" s="773">
        <f>+D05a!D118+D05b!D118</f>
        <v>96859</v>
      </c>
      <c r="E118" s="773">
        <f>+D05a!E118+D05b!E118</f>
        <v>34173</v>
      </c>
      <c r="F118" s="773">
        <f>+D05a!F118+D05b!F118</f>
        <v>65975</v>
      </c>
      <c r="G118" s="773">
        <f>+D05a!G118+D05b!G118</f>
        <v>65854</v>
      </c>
      <c r="H118" s="773">
        <f>+D05a!H118+D05b!H118</f>
        <v>49674</v>
      </c>
      <c r="I118" s="773">
        <f>+D05a!I118+D05b!I118</f>
        <v>45870</v>
      </c>
      <c r="J118" s="773">
        <f>+D05a!J118+D05b!J118</f>
        <v>38652</v>
      </c>
      <c r="K118" s="773">
        <f>+D05a!K118+D05b!K118</f>
        <v>35146</v>
      </c>
      <c r="L118" s="773">
        <f>+D05a!L118+D05b!L118</f>
        <v>35599</v>
      </c>
      <c r="M118" s="773">
        <f>+D05a!M118+D05b!M118</f>
        <v>28315</v>
      </c>
      <c r="N118" s="773">
        <f>+D05a!N118+D05b!N118</f>
        <v>26068</v>
      </c>
      <c r="O118" s="773">
        <f>+D05a!O118+D05b!O118</f>
        <v>28777</v>
      </c>
      <c r="P118" s="773">
        <f>+D05a!P118+D05b!P118</f>
        <v>12318</v>
      </c>
      <c r="Q118" s="773">
        <f>+D05a!Q118+D05b!Q118</f>
        <v>12623</v>
      </c>
      <c r="R118" s="773">
        <f>+D05a!R118+D05b!R118</f>
        <v>6354</v>
      </c>
      <c r="S118" s="773">
        <f>+D05a!S118+D05b!S118</f>
        <v>8520</v>
      </c>
      <c r="T118" s="773">
        <f t="shared" si="16"/>
        <v>668654</v>
      </c>
    </row>
    <row r="119" spans="1:20">
      <c r="A119" s="2130"/>
      <c r="B119" s="332" t="s">
        <v>1663</v>
      </c>
      <c r="C119" s="773">
        <f>+D05a!C119+D05b!C119</f>
        <v>6674</v>
      </c>
      <c r="D119" s="773">
        <f>+D05a!D119+D05b!D119</f>
        <v>4763</v>
      </c>
      <c r="E119" s="773">
        <f>+D05a!E119+D05b!E119</f>
        <v>3036</v>
      </c>
      <c r="F119" s="773">
        <f>+D05a!F119+D05b!F119</f>
        <v>15595</v>
      </c>
      <c r="G119" s="773">
        <f>+D05a!G119+D05b!G119</f>
        <v>21840</v>
      </c>
      <c r="H119" s="773">
        <f>+D05a!H119+D05b!H119</f>
        <v>32475</v>
      </c>
      <c r="I119" s="773">
        <f>+D05a!I119+D05b!I119</f>
        <v>31363</v>
      </c>
      <c r="J119" s="773">
        <f>+D05a!J119+D05b!J119</f>
        <v>44286</v>
      </c>
      <c r="K119" s="773">
        <f>+D05a!K119+D05b!K119</f>
        <v>35231</v>
      </c>
      <c r="L119" s="773">
        <f>+D05a!L119+D05b!L119</f>
        <v>54676</v>
      </c>
      <c r="M119" s="773">
        <f>+D05a!M119+D05b!M119</f>
        <v>55484</v>
      </c>
      <c r="N119" s="773">
        <f>+D05a!N119+D05b!N119</f>
        <v>47167</v>
      </c>
      <c r="O119" s="773">
        <f>+D05a!O119+D05b!O119</f>
        <v>44792</v>
      </c>
      <c r="P119" s="773">
        <f>+D05a!P119+D05b!P119</f>
        <v>31269</v>
      </c>
      <c r="Q119" s="773">
        <f>+D05a!Q119+D05b!Q119</f>
        <v>20111</v>
      </c>
      <c r="R119" s="773">
        <f>+D05a!R119+D05b!R119</f>
        <v>12990</v>
      </c>
      <c r="S119" s="773">
        <f>+D05a!S119+D05b!S119</f>
        <v>8723</v>
      </c>
      <c r="T119" s="773">
        <f t="shared" si="16"/>
        <v>470475</v>
      </c>
    </row>
    <row r="120" spans="1:20">
      <c r="A120" s="2130"/>
      <c r="B120" s="332" t="s">
        <v>1664</v>
      </c>
      <c r="C120" s="773">
        <f>+D05a!C120+D05b!C120</f>
        <v>50997</v>
      </c>
      <c r="D120" s="773">
        <f>+D05a!D120+D05b!D120</f>
        <v>21353</v>
      </c>
      <c r="E120" s="773">
        <f>+D05a!E120+D05b!E120</f>
        <v>24856</v>
      </c>
      <c r="F120" s="773">
        <f>+D05a!F120+D05b!F120</f>
        <v>38156</v>
      </c>
      <c r="G120" s="773">
        <f>+D05a!G120+D05b!G120</f>
        <v>35478</v>
      </c>
      <c r="H120" s="773">
        <f>+D05a!H120+D05b!H120</f>
        <v>23543</v>
      </c>
      <c r="I120" s="773">
        <f>+D05a!I120+D05b!I120</f>
        <v>22266</v>
      </c>
      <c r="J120" s="773">
        <f>+D05a!J120+D05b!J120</f>
        <v>30609</v>
      </c>
      <c r="K120" s="773">
        <f>+D05a!K120+D05b!K120</f>
        <v>30437</v>
      </c>
      <c r="L120" s="773">
        <f>+D05a!L120+D05b!L120</f>
        <v>24803</v>
      </c>
      <c r="M120" s="773">
        <f>+D05a!M120+D05b!M120</f>
        <v>22684</v>
      </c>
      <c r="N120" s="773">
        <f>+D05a!N120+D05b!N120</f>
        <v>20803</v>
      </c>
      <c r="O120" s="773">
        <f>+D05a!O120+D05b!O120</f>
        <v>20470</v>
      </c>
      <c r="P120" s="773">
        <f>+D05a!P120+D05b!P120</f>
        <v>18466</v>
      </c>
      <c r="Q120" s="773">
        <f>+D05a!Q120+D05b!Q120</f>
        <v>15189</v>
      </c>
      <c r="R120" s="773">
        <f>+D05a!R120+D05b!R120</f>
        <v>10127</v>
      </c>
      <c r="S120" s="773">
        <f>+D05a!S120+D05b!S120</f>
        <v>18179</v>
      </c>
      <c r="T120" s="773">
        <f t="shared" si="16"/>
        <v>428416</v>
      </c>
    </row>
    <row r="121" spans="1:20">
      <c r="A121" s="2130"/>
      <c r="B121" s="332" t="s">
        <v>1665</v>
      </c>
      <c r="C121" s="773">
        <f>+D05a!C121+D05b!C121</f>
        <v>21227</v>
      </c>
      <c r="D121" s="773">
        <f>+D05a!D121+D05b!D121</f>
        <v>32515</v>
      </c>
      <c r="E121" s="773">
        <f>+D05a!E121+D05b!E121</f>
        <v>63865</v>
      </c>
      <c r="F121" s="773">
        <f>+D05a!F121+D05b!F121</f>
        <v>112364</v>
      </c>
      <c r="G121" s="773">
        <f>+D05a!G121+D05b!G121</f>
        <v>123334</v>
      </c>
      <c r="H121" s="773">
        <f>+D05a!H121+D05b!H121</f>
        <v>106926</v>
      </c>
      <c r="I121" s="773">
        <f>+D05a!I121+D05b!I121</f>
        <v>110881</v>
      </c>
      <c r="J121" s="773">
        <f>+D05a!J121+D05b!J121</f>
        <v>116946</v>
      </c>
      <c r="K121" s="773">
        <f>+D05a!K121+D05b!K121</f>
        <v>108412</v>
      </c>
      <c r="L121" s="773">
        <f>+D05a!L121+D05b!L121</f>
        <v>128503</v>
      </c>
      <c r="M121" s="773">
        <f>+D05a!M121+D05b!M121</f>
        <v>124041</v>
      </c>
      <c r="N121" s="773">
        <f>+D05a!N121+D05b!N121</f>
        <v>116378</v>
      </c>
      <c r="O121" s="773">
        <f>+D05a!O121+D05b!O121</f>
        <v>132721</v>
      </c>
      <c r="P121" s="773">
        <f>+D05a!P121+D05b!P121</f>
        <v>119966</v>
      </c>
      <c r="Q121" s="773">
        <f>+D05a!Q121+D05b!Q121</f>
        <v>100047</v>
      </c>
      <c r="R121" s="773">
        <f>+D05a!R121+D05b!R121</f>
        <v>87668</v>
      </c>
      <c r="S121" s="773">
        <f>+D05a!S121+D05b!S121</f>
        <v>152678</v>
      </c>
      <c r="T121" s="773">
        <f t="shared" si="16"/>
        <v>1758472</v>
      </c>
    </row>
    <row r="122" spans="1:20">
      <c r="A122" s="2130"/>
      <c r="B122" s="332" t="s">
        <v>1666</v>
      </c>
      <c r="C122" s="773">
        <f>+D05a!C122+D05b!C122</f>
        <v>2501</v>
      </c>
      <c r="D122" s="773">
        <f>+D05a!D122+D05b!D122</f>
        <v>355</v>
      </c>
      <c r="E122" s="773">
        <f>+D05a!E122+D05b!E122</f>
        <v>662</v>
      </c>
      <c r="F122" s="773">
        <f>+D05a!F122+D05b!F122</f>
        <v>8885</v>
      </c>
      <c r="G122" s="773">
        <f>+D05a!G122+D05b!G122</f>
        <v>11367</v>
      </c>
      <c r="H122" s="773">
        <f>+D05a!H122+D05b!H122</f>
        <v>23558</v>
      </c>
      <c r="I122" s="773">
        <f>+D05a!I122+D05b!I122</f>
        <v>36408</v>
      </c>
      <c r="J122" s="773">
        <f>+D05a!J122+D05b!J122</f>
        <v>48185</v>
      </c>
      <c r="K122" s="773">
        <f>+D05a!K122+D05b!K122</f>
        <v>59463</v>
      </c>
      <c r="L122" s="773">
        <f>+D05a!L122+D05b!L122</f>
        <v>96272</v>
      </c>
      <c r="M122" s="773">
        <f>+D05a!M122+D05b!M122</f>
        <v>105924</v>
      </c>
      <c r="N122" s="773">
        <f>+D05a!N122+D05b!N122</f>
        <v>134417</v>
      </c>
      <c r="O122" s="773">
        <f>+D05a!O122+D05b!O122</f>
        <v>150832</v>
      </c>
      <c r="P122" s="773">
        <f>+D05a!P122+D05b!P122</f>
        <v>151566</v>
      </c>
      <c r="Q122" s="773">
        <f>+D05a!Q122+D05b!Q122</f>
        <v>106782</v>
      </c>
      <c r="R122" s="773">
        <f>+D05a!R122+D05b!R122</f>
        <v>77820</v>
      </c>
      <c r="S122" s="773">
        <f>+D05a!S122+D05b!S122</f>
        <v>74092</v>
      </c>
      <c r="T122" s="773">
        <f t="shared" si="16"/>
        <v>1089089</v>
      </c>
    </row>
    <row r="123" spans="1:20">
      <c r="A123" s="2130"/>
      <c r="B123" s="332" t="s">
        <v>1667</v>
      </c>
      <c r="C123" s="773">
        <f>+D05a!C123+D05b!C123</f>
        <v>999</v>
      </c>
      <c r="D123" s="773">
        <f>+D05a!D123+D05b!D123</f>
        <v>730</v>
      </c>
      <c r="E123" s="773">
        <f>+D05a!E123+D05b!E123</f>
        <v>575</v>
      </c>
      <c r="F123" s="773">
        <f>+D05a!F123+D05b!F123</f>
        <v>3799</v>
      </c>
      <c r="G123" s="773">
        <f>+D05a!G123+D05b!G123</f>
        <v>3221</v>
      </c>
      <c r="H123" s="773">
        <f>+D05a!H123+D05b!H123</f>
        <v>3429</v>
      </c>
      <c r="I123" s="773">
        <f>+D05a!I123+D05b!I123</f>
        <v>2114</v>
      </c>
      <c r="J123" s="773">
        <f>+D05a!J123+D05b!J123</f>
        <v>5267</v>
      </c>
      <c r="K123" s="773">
        <f>+D05a!K123+D05b!K123</f>
        <v>5257</v>
      </c>
      <c r="L123" s="773">
        <f>+D05a!L123+D05b!L123</f>
        <v>4205</v>
      </c>
      <c r="M123" s="773">
        <f>+D05a!M123+D05b!M123</f>
        <v>6461</v>
      </c>
      <c r="N123" s="773">
        <f>+D05a!N123+D05b!N123</f>
        <v>7305</v>
      </c>
      <c r="O123" s="773">
        <f>+D05a!O123+D05b!O123</f>
        <v>11798</v>
      </c>
      <c r="P123" s="773">
        <f>+D05a!P123+D05b!P123</f>
        <v>15685</v>
      </c>
      <c r="Q123" s="773">
        <f>+D05a!Q123+D05b!Q123</f>
        <v>7135</v>
      </c>
      <c r="R123" s="773">
        <f>+D05a!R123+D05b!R123</f>
        <v>8072</v>
      </c>
      <c r="S123" s="773">
        <f>+D05a!S123+D05b!S123</f>
        <v>10030</v>
      </c>
      <c r="T123" s="773">
        <f t="shared" si="16"/>
        <v>96082</v>
      </c>
    </row>
    <row r="124" spans="1:20">
      <c r="A124" s="2130"/>
      <c r="B124" s="332" t="s">
        <v>1668</v>
      </c>
      <c r="C124" s="773">
        <f>+D05a!C124+D05b!C124</f>
        <v>49741</v>
      </c>
      <c r="D124" s="773">
        <f>+D05a!D124+D05b!D124</f>
        <v>52119</v>
      </c>
      <c r="E124" s="773">
        <f>+D05a!E124+D05b!E124</f>
        <v>68133</v>
      </c>
      <c r="F124" s="773">
        <f>+D05a!F124+D05b!F124</f>
        <v>97395</v>
      </c>
      <c r="G124" s="773">
        <f>+D05a!G124+D05b!G124</f>
        <v>147833</v>
      </c>
      <c r="H124" s="773">
        <f>+D05a!H124+D05b!H124</f>
        <v>177021</v>
      </c>
      <c r="I124" s="773">
        <f>+D05a!I124+D05b!I124</f>
        <v>205897</v>
      </c>
      <c r="J124" s="773">
        <f>+D05a!J124+D05b!J124</f>
        <v>195501</v>
      </c>
      <c r="K124" s="773">
        <f>+D05a!K124+D05b!K124</f>
        <v>187653</v>
      </c>
      <c r="L124" s="773">
        <f>+D05a!L124+D05b!L124</f>
        <v>201169</v>
      </c>
      <c r="M124" s="773">
        <f>+D05a!M124+D05b!M124</f>
        <v>242148</v>
      </c>
      <c r="N124" s="773">
        <f>+D05a!N124+D05b!N124</f>
        <v>238629</v>
      </c>
      <c r="O124" s="773">
        <f>+D05a!O124+D05b!O124</f>
        <v>242080</v>
      </c>
      <c r="P124" s="773">
        <f>+D05a!P124+D05b!P124</f>
        <v>259700</v>
      </c>
      <c r="Q124" s="773">
        <f>+D05a!Q124+D05b!Q124</f>
        <v>193937</v>
      </c>
      <c r="R124" s="773">
        <f>+D05a!R124+D05b!R124</f>
        <v>193816</v>
      </c>
      <c r="S124" s="773">
        <f>+D05a!S124+D05b!S124</f>
        <v>193903</v>
      </c>
      <c r="T124" s="773">
        <f t="shared" si="16"/>
        <v>2946675</v>
      </c>
    </row>
    <row r="125" spans="1:20">
      <c r="A125" s="2130"/>
      <c r="B125" s="332" t="s">
        <v>1669</v>
      </c>
      <c r="C125" s="773">
        <f>+D05a!C125+D05b!C125</f>
        <v>4065</v>
      </c>
      <c r="D125" s="773">
        <f>+D05a!D125+D05b!D125</f>
        <v>1363</v>
      </c>
      <c r="E125" s="773">
        <f>+D05a!E125+D05b!E125</f>
        <v>902</v>
      </c>
      <c r="F125" s="773">
        <f>+D05a!F125+D05b!F125</f>
        <v>19285</v>
      </c>
      <c r="G125" s="773">
        <f>+D05a!G125+D05b!G125</f>
        <v>28442</v>
      </c>
      <c r="H125" s="773">
        <f>+D05a!H125+D05b!H125</f>
        <v>19345</v>
      </c>
      <c r="I125" s="773">
        <f>+D05a!I125+D05b!I125</f>
        <v>20396</v>
      </c>
      <c r="J125" s="773">
        <f>+D05a!J125+D05b!J125</f>
        <v>26133</v>
      </c>
      <c r="K125" s="773">
        <f>+D05a!K125+D05b!K125</f>
        <v>28397</v>
      </c>
      <c r="L125" s="773">
        <f>+D05a!L125+D05b!L125</f>
        <v>34564</v>
      </c>
      <c r="M125" s="773">
        <f>+D05a!M125+D05b!M125</f>
        <v>30079</v>
      </c>
      <c r="N125" s="773">
        <f>+D05a!N125+D05b!N125</f>
        <v>29417</v>
      </c>
      <c r="O125" s="773">
        <f>+D05a!O125+D05b!O125</f>
        <v>24270</v>
      </c>
      <c r="P125" s="773">
        <f>+D05a!P125+D05b!P125</f>
        <v>18404</v>
      </c>
      <c r="Q125" s="773">
        <f>+D05a!Q125+D05b!Q125</f>
        <v>16407</v>
      </c>
      <c r="R125" s="773">
        <f>+D05a!R125+D05b!R125</f>
        <v>9668</v>
      </c>
      <c r="S125" s="773">
        <f>+D05a!S125+D05b!S125</f>
        <v>10318</v>
      </c>
      <c r="T125" s="773">
        <f t="shared" si="16"/>
        <v>321455</v>
      </c>
    </row>
    <row r="126" spans="1:20">
      <c r="A126" s="2130"/>
      <c r="B126" s="332" t="s">
        <v>1670</v>
      </c>
      <c r="C126" s="773">
        <f>+D05a!C126+D05b!C126</f>
        <v>70012</v>
      </c>
      <c r="D126" s="773">
        <f>+D05a!D126+D05b!D126</f>
        <v>39705</v>
      </c>
      <c r="E126" s="773">
        <f>+D05a!E126+D05b!E126</f>
        <v>30013</v>
      </c>
      <c r="F126" s="773">
        <f>+D05a!F126+D05b!F126</f>
        <v>60123</v>
      </c>
      <c r="G126" s="773">
        <f>+D05a!G126+D05b!G126</f>
        <v>89510</v>
      </c>
      <c r="H126" s="773">
        <f>+D05a!H126+D05b!H126</f>
        <v>89115</v>
      </c>
      <c r="I126" s="773">
        <f>+D05a!I126+D05b!I126</f>
        <v>102439</v>
      </c>
      <c r="J126" s="773">
        <f>+D05a!J126+D05b!J126</f>
        <v>117738</v>
      </c>
      <c r="K126" s="773">
        <f>+D05a!K126+D05b!K126</f>
        <v>130051</v>
      </c>
      <c r="L126" s="773">
        <f>+D05a!L126+D05b!L126</f>
        <v>147894</v>
      </c>
      <c r="M126" s="773">
        <f>+D05a!M126+D05b!M126</f>
        <v>173169</v>
      </c>
      <c r="N126" s="773">
        <f>+D05a!N126+D05b!N126</f>
        <v>187855</v>
      </c>
      <c r="O126" s="773">
        <f>+D05a!O126+D05b!O126</f>
        <v>236296</v>
      </c>
      <c r="P126" s="773">
        <f>+D05a!P126+D05b!P126</f>
        <v>243470</v>
      </c>
      <c r="Q126" s="773">
        <f>+D05a!Q126+D05b!Q126</f>
        <v>202149</v>
      </c>
      <c r="R126" s="773">
        <f>+D05a!R126+D05b!R126</f>
        <v>123538</v>
      </c>
      <c r="S126" s="773">
        <f>+D05a!S126+D05b!S126</f>
        <v>109599</v>
      </c>
      <c r="T126" s="773">
        <f t="shared" si="16"/>
        <v>2152676</v>
      </c>
    </row>
    <row r="127" spans="1:20">
      <c r="A127" s="2130"/>
      <c r="B127" s="332" t="s">
        <v>1671</v>
      </c>
      <c r="C127" s="773">
        <f>+D05a!C127+D05b!C127</f>
        <v>200</v>
      </c>
      <c r="D127" s="773">
        <f>+D05a!D127+D05b!D127</f>
        <v>0</v>
      </c>
      <c r="E127" s="773">
        <f>+D05a!E127+D05b!E127</f>
        <v>1033</v>
      </c>
      <c r="F127" s="773">
        <f>+D05a!F127+D05b!F127</f>
        <v>11736</v>
      </c>
      <c r="G127" s="773">
        <f>+D05a!G127+D05b!G127</f>
        <v>20878</v>
      </c>
      <c r="H127" s="773">
        <f>+D05a!H127+D05b!H127</f>
        <v>14968</v>
      </c>
      <c r="I127" s="773">
        <f>+D05a!I127+D05b!I127</f>
        <v>16037</v>
      </c>
      <c r="J127" s="773">
        <f>+D05a!J127+D05b!J127</f>
        <v>24143</v>
      </c>
      <c r="K127" s="773">
        <f>+D05a!K127+D05b!K127</f>
        <v>26521</v>
      </c>
      <c r="L127" s="773">
        <f>+D05a!L127+D05b!L127</f>
        <v>29032</v>
      </c>
      <c r="M127" s="773">
        <f>+D05a!M127+D05b!M127</f>
        <v>22481</v>
      </c>
      <c r="N127" s="773">
        <f>+D05a!N127+D05b!N127</f>
        <v>19136</v>
      </c>
      <c r="O127" s="773">
        <f>+D05a!O127+D05b!O127</f>
        <v>19409</v>
      </c>
      <c r="P127" s="773">
        <f>+D05a!P127+D05b!P127</f>
        <v>19373</v>
      </c>
      <c r="Q127" s="773">
        <f>+D05a!Q127+D05b!Q127</f>
        <v>14756</v>
      </c>
      <c r="R127" s="773">
        <f>+D05a!R127+D05b!R127</f>
        <v>9053</v>
      </c>
      <c r="S127" s="773">
        <f>+D05a!S127+D05b!S127</f>
        <v>8242</v>
      </c>
      <c r="T127" s="773">
        <f t="shared" si="16"/>
        <v>256998</v>
      </c>
    </row>
    <row r="128" spans="1:20">
      <c r="A128" s="2130"/>
      <c r="B128" s="332" t="s">
        <v>1672</v>
      </c>
      <c r="C128" s="773">
        <f>+D05a!C128+D05b!C128</f>
        <v>1101</v>
      </c>
      <c r="D128" s="773">
        <f>+D05a!D128+D05b!D128</f>
        <v>585</v>
      </c>
      <c r="E128" s="773">
        <f>+D05a!E128+D05b!E128</f>
        <v>5487</v>
      </c>
      <c r="F128" s="773">
        <f>+D05a!F128+D05b!F128</f>
        <v>20985</v>
      </c>
      <c r="G128" s="773">
        <f>+D05a!G128+D05b!G128</f>
        <v>55153</v>
      </c>
      <c r="H128" s="773">
        <f>+D05a!H128+D05b!H128</f>
        <v>110894</v>
      </c>
      <c r="I128" s="773">
        <f>+D05a!I128+D05b!I128</f>
        <v>184990</v>
      </c>
      <c r="J128" s="773">
        <f>+D05a!J128+D05b!J128</f>
        <v>330545</v>
      </c>
      <c r="K128" s="773">
        <f>+D05a!K128+D05b!K128</f>
        <v>528561</v>
      </c>
      <c r="L128" s="773">
        <f>+D05a!L128+D05b!L128</f>
        <v>662314</v>
      </c>
      <c r="M128" s="773">
        <f>+D05a!M128+D05b!M128</f>
        <v>356204</v>
      </c>
      <c r="N128" s="773">
        <f>+D05a!N128+D05b!N128</f>
        <v>141440</v>
      </c>
      <c r="O128" s="773">
        <f>+D05a!O128+D05b!O128</f>
        <v>130300</v>
      </c>
      <c r="P128" s="773">
        <f>+D05a!P128+D05b!P128</f>
        <v>103268</v>
      </c>
      <c r="Q128" s="773">
        <f>+D05a!Q128+D05b!Q128</f>
        <v>77397</v>
      </c>
      <c r="R128" s="773">
        <f>+D05a!R128+D05b!R128</f>
        <v>50180</v>
      </c>
      <c r="S128" s="773">
        <f>+D05a!S128+D05b!S128</f>
        <v>29146</v>
      </c>
      <c r="T128" s="773">
        <f t="shared" si="16"/>
        <v>2788550</v>
      </c>
    </row>
    <row r="129" spans="1:20">
      <c r="A129" s="2130"/>
      <c r="B129" s="332" t="s">
        <v>386</v>
      </c>
      <c r="C129" s="773">
        <f>+D05a!C129+D05b!C129</f>
        <v>0</v>
      </c>
      <c r="D129" s="773">
        <f>+D05a!D129+D05b!D129</f>
        <v>0</v>
      </c>
      <c r="E129" s="773">
        <f>+D05a!E129+D05b!E129</f>
        <v>603</v>
      </c>
      <c r="F129" s="773">
        <f>+D05a!F129+D05b!F129</f>
        <v>20394</v>
      </c>
      <c r="G129" s="773">
        <f>+D05a!G129+D05b!G129</f>
        <v>66222</v>
      </c>
      <c r="H129" s="773">
        <f>+D05a!H129+D05b!H129</f>
        <v>138008</v>
      </c>
      <c r="I129" s="773">
        <f>+D05a!I129+D05b!I129</f>
        <v>177619</v>
      </c>
      <c r="J129" s="773">
        <f>+D05a!J129+D05b!J129</f>
        <v>171355</v>
      </c>
      <c r="K129" s="773">
        <f>+D05a!K129+D05b!K129</f>
        <v>102097</v>
      </c>
      <c r="L129" s="773">
        <f>+D05a!L129+D05b!L129</f>
        <v>56312</v>
      </c>
      <c r="M129" s="773">
        <f>+D05a!M129+D05b!M129</f>
        <v>36442</v>
      </c>
      <c r="N129" s="773">
        <f>+D05a!N129+D05b!N129</f>
        <v>16966</v>
      </c>
      <c r="O129" s="773">
        <f>+D05a!O129+D05b!O129</f>
        <v>14275</v>
      </c>
      <c r="P129" s="773">
        <f>+D05a!P129+D05b!P129</f>
        <v>8990</v>
      </c>
      <c r="Q129" s="773">
        <f>+D05a!Q129+D05b!Q129</f>
        <v>6598</v>
      </c>
      <c r="R129" s="773">
        <f>+D05a!R129+D05b!R129</f>
        <v>2641</v>
      </c>
      <c r="S129" s="773">
        <f>+D05a!S129+D05b!S129</f>
        <v>3142</v>
      </c>
      <c r="T129" s="773">
        <f t="shared" si="16"/>
        <v>821664</v>
      </c>
    </row>
    <row r="130" spans="1:20">
      <c r="A130" s="2130"/>
      <c r="B130" s="332" t="s">
        <v>1675</v>
      </c>
      <c r="C130" s="773">
        <f>+D05a!C130+D05b!C130</f>
        <v>49783</v>
      </c>
      <c r="D130" s="773">
        <f>+D05a!D130+D05b!D130</f>
        <v>52360</v>
      </c>
      <c r="E130" s="773">
        <f>+D05a!E130+D05b!E130</f>
        <v>77048</v>
      </c>
      <c r="F130" s="773">
        <f>+D05a!F130+D05b!F130</f>
        <v>153281</v>
      </c>
      <c r="G130" s="773">
        <f>+D05a!G130+D05b!G130</f>
        <v>169550</v>
      </c>
      <c r="H130" s="773">
        <f>+D05a!H130+D05b!H130</f>
        <v>168925</v>
      </c>
      <c r="I130" s="773">
        <f>+D05a!I130+D05b!I130</f>
        <v>193308</v>
      </c>
      <c r="J130" s="773">
        <f>+D05a!J130+D05b!J130</f>
        <v>223443</v>
      </c>
      <c r="K130" s="773">
        <f>+D05a!K130+D05b!K130</f>
        <v>242375</v>
      </c>
      <c r="L130" s="773">
        <f>+D05a!L130+D05b!L130</f>
        <v>289095</v>
      </c>
      <c r="M130" s="773">
        <f>+D05a!M130+D05b!M130</f>
        <v>311717</v>
      </c>
      <c r="N130" s="773">
        <f>+D05a!N130+D05b!N130</f>
        <v>306963</v>
      </c>
      <c r="O130" s="773">
        <f>+D05a!O130+D05b!O130</f>
        <v>313839</v>
      </c>
      <c r="P130" s="773">
        <f>+D05a!P130+D05b!P130</f>
        <v>265548</v>
      </c>
      <c r="Q130" s="773">
        <f>+D05a!Q130+D05b!Q130</f>
        <v>185437</v>
      </c>
      <c r="R130" s="773">
        <f>+D05a!R130+D05b!R130</f>
        <v>158621</v>
      </c>
      <c r="S130" s="773">
        <f>+D05a!S130+D05b!S130</f>
        <v>228790</v>
      </c>
      <c r="T130" s="773">
        <f t="shared" si="16"/>
        <v>3390083</v>
      </c>
    </row>
    <row r="131" spans="1:20" ht="5.25" customHeight="1">
      <c r="A131" s="2130"/>
      <c r="B131" s="332"/>
      <c r="C131" s="63"/>
      <c r="D131" s="63"/>
      <c r="E131" s="63"/>
      <c r="F131" s="63"/>
      <c r="G131" s="63"/>
      <c r="H131" s="63"/>
      <c r="I131" s="63"/>
      <c r="J131" s="63"/>
      <c r="K131" s="63"/>
      <c r="L131" s="63"/>
      <c r="M131" s="63"/>
      <c r="N131" s="63"/>
      <c r="O131" s="63"/>
      <c r="P131" s="63"/>
      <c r="Q131" s="63"/>
      <c r="R131" s="63"/>
      <c r="S131" s="63"/>
      <c r="T131" s="63"/>
    </row>
    <row r="132" spans="1:20">
      <c r="A132" s="2130"/>
      <c r="B132" s="331" t="s">
        <v>1676</v>
      </c>
      <c r="C132" s="772">
        <f>SUM(C133:C138)</f>
        <v>109718</v>
      </c>
      <c r="D132" s="772">
        <f>SUM(D133:D138)</f>
        <v>20675</v>
      </c>
      <c r="E132" s="772">
        <f>SUM(E133:E138)</f>
        <v>13287</v>
      </c>
      <c r="F132" s="772">
        <f t="shared" ref="F132:T132" si="17">SUM(F133:F138)</f>
        <v>31619</v>
      </c>
      <c r="G132" s="772">
        <f t="shared" si="17"/>
        <v>46236</v>
      </c>
      <c r="H132" s="772">
        <f t="shared" si="17"/>
        <v>55701</v>
      </c>
      <c r="I132" s="772">
        <f t="shared" si="17"/>
        <v>61127</v>
      </c>
      <c r="J132" s="772">
        <f t="shared" si="17"/>
        <v>79941</v>
      </c>
      <c r="K132" s="772">
        <f t="shared" si="17"/>
        <v>81123</v>
      </c>
      <c r="L132" s="772">
        <f t="shared" si="17"/>
        <v>101262</v>
      </c>
      <c r="M132" s="772">
        <f t="shared" si="17"/>
        <v>126056</v>
      </c>
      <c r="N132" s="772">
        <f t="shared" si="17"/>
        <v>144881</v>
      </c>
      <c r="O132" s="772">
        <f t="shared" si="17"/>
        <v>185394</v>
      </c>
      <c r="P132" s="772">
        <f t="shared" si="17"/>
        <v>271380</v>
      </c>
      <c r="Q132" s="772">
        <f t="shared" si="17"/>
        <v>334493</v>
      </c>
      <c r="R132" s="772">
        <f t="shared" si="17"/>
        <v>483353</v>
      </c>
      <c r="S132" s="772">
        <f t="shared" si="17"/>
        <v>1551312</v>
      </c>
      <c r="T132" s="772">
        <f t="shared" si="17"/>
        <v>3697558</v>
      </c>
    </row>
    <row r="133" spans="1:20">
      <c r="A133" s="2130"/>
      <c r="B133" s="332" t="s">
        <v>1677</v>
      </c>
      <c r="C133" s="773">
        <f>+D05a!C133+D05b!C133</f>
        <v>48391</v>
      </c>
      <c r="D133" s="773">
        <f>+D05a!D133+D05b!D133</f>
        <v>13019</v>
      </c>
      <c r="E133" s="773">
        <f>+D05a!E133+D05b!E133</f>
        <v>9143</v>
      </c>
      <c r="F133" s="773">
        <f>+D05a!F133+D05b!F133</f>
        <v>19054</v>
      </c>
      <c r="G133" s="773">
        <f>+D05a!G133+D05b!G133</f>
        <v>29978</v>
      </c>
      <c r="H133" s="773">
        <f>+D05a!H133+D05b!H133</f>
        <v>36860</v>
      </c>
      <c r="I133" s="773">
        <f>+D05a!I133+D05b!I133</f>
        <v>42022</v>
      </c>
      <c r="J133" s="773">
        <f>+D05a!J133+D05b!J133</f>
        <v>49640</v>
      </c>
      <c r="K133" s="773">
        <f>+D05a!K133+D05b!K133</f>
        <v>50348</v>
      </c>
      <c r="L133" s="773">
        <f>+D05a!L133+D05b!L133</f>
        <v>56409</v>
      </c>
      <c r="M133" s="773">
        <f>+D05a!M133+D05b!M133</f>
        <v>55499</v>
      </c>
      <c r="N133" s="773">
        <f>+D05a!N133+D05b!N133</f>
        <v>56443</v>
      </c>
      <c r="O133" s="773">
        <f>+D05a!O133+D05b!O133</f>
        <v>69276</v>
      </c>
      <c r="P133" s="773">
        <f>+D05a!P133+D05b!P133</f>
        <v>84478</v>
      </c>
      <c r="Q133" s="773">
        <f>+D05a!Q133+D05b!Q133</f>
        <v>85019</v>
      </c>
      <c r="R133" s="773">
        <f>+D05a!R133+D05b!R133</f>
        <v>93328</v>
      </c>
      <c r="S133" s="773">
        <f>+D05a!S133+D05b!S133</f>
        <v>205979</v>
      </c>
      <c r="T133" s="773">
        <f t="shared" ref="T133:T138" si="18">SUM(C133:S133)</f>
        <v>1004886</v>
      </c>
    </row>
    <row r="134" spans="1:20">
      <c r="A134" s="2130"/>
      <c r="B134" s="332" t="s">
        <v>1678</v>
      </c>
      <c r="C134" s="773">
        <f>+D05a!C134+D05b!C134</f>
        <v>55224</v>
      </c>
      <c r="D134" s="773">
        <f>+D05a!D134+D05b!D134</f>
        <v>5136</v>
      </c>
      <c r="E134" s="773">
        <f>+D05a!E134+D05b!E134</f>
        <v>2491</v>
      </c>
      <c r="F134" s="773">
        <f>+D05a!F134+D05b!F134</f>
        <v>8326</v>
      </c>
      <c r="G134" s="773">
        <f>+D05a!G134+D05b!G134</f>
        <v>9010</v>
      </c>
      <c r="H134" s="773">
        <f>+D05a!H134+D05b!H134</f>
        <v>9353</v>
      </c>
      <c r="I134" s="773">
        <f>+D05a!I134+D05b!I134</f>
        <v>10654</v>
      </c>
      <c r="J134" s="773">
        <f>+D05a!J134+D05b!J134</f>
        <v>20076</v>
      </c>
      <c r="K134" s="773">
        <f>+D05a!K134+D05b!K134</f>
        <v>15609</v>
      </c>
      <c r="L134" s="773">
        <f>+D05a!L134+D05b!L134</f>
        <v>21328</v>
      </c>
      <c r="M134" s="773">
        <f>+D05a!M134+D05b!M134</f>
        <v>33812</v>
      </c>
      <c r="N134" s="773">
        <f>+D05a!N134+D05b!N134</f>
        <v>41008</v>
      </c>
      <c r="O134" s="773">
        <f>+D05a!O134+D05b!O134</f>
        <v>57741</v>
      </c>
      <c r="P134" s="773">
        <f>+D05a!P134+D05b!P134</f>
        <v>86762</v>
      </c>
      <c r="Q134" s="773">
        <f>+D05a!Q134+D05b!Q134</f>
        <v>83395</v>
      </c>
      <c r="R134" s="773">
        <f>+D05a!R134+D05b!R134</f>
        <v>103230</v>
      </c>
      <c r="S134" s="773">
        <f>+D05a!S134+D05b!S134</f>
        <v>239983</v>
      </c>
      <c r="T134" s="773">
        <f t="shared" si="18"/>
        <v>803138</v>
      </c>
    </row>
    <row r="135" spans="1:20">
      <c r="A135" s="2130"/>
      <c r="B135" s="332" t="s">
        <v>1679</v>
      </c>
      <c r="C135" s="773">
        <f>+D05a!C135+D05b!C135</f>
        <v>0</v>
      </c>
      <c r="D135" s="773">
        <f>+D05a!D135+D05b!D135</f>
        <v>0</v>
      </c>
      <c r="E135" s="773">
        <f>+D05a!E135+D05b!E135</f>
        <v>322</v>
      </c>
      <c r="F135" s="773">
        <f>+D05a!F135+D05b!F135</f>
        <v>2286</v>
      </c>
      <c r="G135" s="773">
        <f>+D05a!G135+D05b!G135</f>
        <v>4435</v>
      </c>
      <c r="H135" s="773">
        <f>+D05a!H135+D05b!H135</f>
        <v>3713</v>
      </c>
      <c r="I135" s="773">
        <f>+D05a!I135+D05b!I135</f>
        <v>4889</v>
      </c>
      <c r="J135" s="773">
        <f>+D05a!J135+D05b!J135</f>
        <v>6177</v>
      </c>
      <c r="K135" s="773">
        <f>+D05a!K135+D05b!K135</f>
        <v>7872</v>
      </c>
      <c r="L135" s="773">
        <f>+D05a!L135+D05b!L135</f>
        <v>19407</v>
      </c>
      <c r="M135" s="773">
        <f>+D05a!M135+D05b!M135</f>
        <v>30664</v>
      </c>
      <c r="N135" s="773">
        <f>+D05a!N135+D05b!N135</f>
        <v>37185</v>
      </c>
      <c r="O135" s="773">
        <f>+D05a!O135+D05b!O135</f>
        <v>30551</v>
      </c>
      <c r="P135" s="773">
        <f>+D05a!P135+D05b!P135</f>
        <v>19651</v>
      </c>
      <c r="Q135" s="773">
        <f>+D05a!Q135+D05b!Q135</f>
        <v>21317</v>
      </c>
      <c r="R135" s="773">
        <f>+D05a!R135+D05b!R135</f>
        <v>9225</v>
      </c>
      <c r="S135" s="773">
        <f>+D05a!S135+D05b!S135</f>
        <v>42289</v>
      </c>
      <c r="T135" s="773">
        <f t="shared" si="18"/>
        <v>239983</v>
      </c>
    </row>
    <row r="136" spans="1:20">
      <c r="A136" s="2130"/>
      <c r="B136" s="332" t="s">
        <v>1724</v>
      </c>
      <c r="C136" s="773">
        <f>+D05a!C136+D05b!C136</f>
        <v>22</v>
      </c>
      <c r="D136" s="773">
        <f>+D05a!D136+D05b!D136</f>
        <v>215</v>
      </c>
      <c r="E136" s="773">
        <f>+D05a!E136+D05b!E136</f>
        <v>10</v>
      </c>
      <c r="F136" s="773">
        <f>+D05a!F136+D05b!F136</f>
        <v>14</v>
      </c>
      <c r="G136" s="773">
        <f>+D05a!G136+D05b!G136</f>
        <v>132</v>
      </c>
      <c r="H136" s="773">
        <f>+D05a!H136+D05b!H136</f>
        <v>2783</v>
      </c>
      <c r="I136" s="773">
        <f>+D05a!I136+D05b!I136</f>
        <v>17</v>
      </c>
      <c r="J136" s="773">
        <f>+D05a!J136+D05b!J136</f>
        <v>14</v>
      </c>
      <c r="K136" s="773">
        <f>+D05a!K136+D05b!K136</f>
        <v>2605</v>
      </c>
      <c r="L136" s="773">
        <f>+D05a!L136+D05b!L136</f>
        <v>28</v>
      </c>
      <c r="M136" s="773">
        <f>+D05a!M136+D05b!M136</f>
        <v>1558</v>
      </c>
      <c r="N136" s="773">
        <f>+D05a!N136+D05b!N136</f>
        <v>4523</v>
      </c>
      <c r="O136" s="773">
        <f>+D05a!O136+D05b!O136</f>
        <v>22037</v>
      </c>
      <c r="P136" s="773">
        <f>+D05a!P136+D05b!P136</f>
        <v>76504</v>
      </c>
      <c r="Q136" s="773">
        <f>+D05a!Q136+D05b!Q136</f>
        <v>141069</v>
      </c>
      <c r="R136" s="773">
        <f>+D05a!R136+D05b!R136</f>
        <v>270581</v>
      </c>
      <c r="S136" s="773">
        <f>+D05a!S136+D05b!S136</f>
        <v>1054621</v>
      </c>
      <c r="T136" s="773">
        <f t="shared" si="18"/>
        <v>1576733</v>
      </c>
    </row>
    <row r="137" spans="1:20">
      <c r="A137" s="2130"/>
      <c r="B137" s="332" t="s">
        <v>1681</v>
      </c>
      <c r="C137" s="773">
        <f>+D05a!C137+D05b!C137</f>
        <v>3761</v>
      </c>
      <c r="D137" s="773">
        <f>+D05a!D137+D05b!D137</f>
        <v>637</v>
      </c>
      <c r="E137" s="773">
        <f>+D05a!E137+D05b!E137</f>
        <v>343</v>
      </c>
      <c r="F137" s="773">
        <f>+D05a!F137+D05b!F137</f>
        <v>584</v>
      </c>
      <c r="G137" s="773">
        <f>+D05a!G137+D05b!G137</f>
        <v>938</v>
      </c>
      <c r="H137" s="773">
        <f>+D05a!H137+D05b!H137</f>
        <v>832</v>
      </c>
      <c r="I137" s="773">
        <f>+D05a!I137+D05b!I137</f>
        <v>1008</v>
      </c>
      <c r="J137" s="773">
        <f>+D05a!J137+D05b!J137</f>
        <v>1430</v>
      </c>
      <c r="K137" s="773">
        <f>+D05a!K137+D05b!K137</f>
        <v>1991</v>
      </c>
      <c r="L137" s="773">
        <f>+D05a!L137+D05b!L137</f>
        <v>1437</v>
      </c>
      <c r="M137" s="773">
        <f>+D05a!M137+D05b!M137</f>
        <v>1924</v>
      </c>
      <c r="N137" s="773">
        <f>+D05a!N137+D05b!N137</f>
        <v>3374</v>
      </c>
      <c r="O137" s="773">
        <f>+D05a!O137+D05b!O137</f>
        <v>3489</v>
      </c>
      <c r="P137" s="773">
        <f>+D05a!P137+D05b!P137</f>
        <v>2059</v>
      </c>
      <c r="Q137" s="773">
        <f>+D05a!Q137+D05b!Q137</f>
        <v>2163</v>
      </c>
      <c r="R137" s="773">
        <f>+D05a!R137+D05b!R137</f>
        <v>5551</v>
      </c>
      <c r="S137" s="773">
        <f>+D05a!S137+D05b!S137</f>
        <v>6827</v>
      </c>
      <c r="T137" s="773">
        <f t="shared" si="18"/>
        <v>38348</v>
      </c>
    </row>
    <row r="138" spans="1:20">
      <c r="A138" s="2130"/>
      <c r="B138" s="332" t="s">
        <v>1682</v>
      </c>
      <c r="C138" s="773">
        <f>+D05a!C138+D05b!C138</f>
        <v>2320</v>
      </c>
      <c r="D138" s="773">
        <f>+D05a!D138+D05b!D138</f>
        <v>1668</v>
      </c>
      <c r="E138" s="773">
        <f>+D05a!E138+D05b!E138</f>
        <v>978</v>
      </c>
      <c r="F138" s="773">
        <f>+D05a!F138+D05b!F138</f>
        <v>1355</v>
      </c>
      <c r="G138" s="773">
        <f>+D05a!G138+D05b!G138</f>
        <v>1743</v>
      </c>
      <c r="H138" s="773">
        <f>+D05a!H138+D05b!H138</f>
        <v>2160</v>
      </c>
      <c r="I138" s="773">
        <f>+D05a!I138+D05b!I138</f>
        <v>2537</v>
      </c>
      <c r="J138" s="773">
        <f>+D05a!J138+D05b!J138</f>
        <v>2604</v>
      </c>
      <c r="K138" s="773">
        <f>+D05a!K138+D05b!K138</f>
        <v>2698</v>
      </c>
      <c r="L138" s="773">
        <f>+D05a!L138+D05b!L138</f>
        <v>2653</v>
      </c>
      <c r="M138" s="773">
        <f>+D05a!M138+D05b!M138</f>
        <v>2599</v>
      </c>
      <c r="N138" s="773">
        <f>+D05a!N138+D05b!N138</f>
        <v>2348</v>
      </c>
      <c r="O138" s="773">
        <f>+D05a!O138+D05b!O138</f>
        <v>2300</v>
      </c>
      <c r="P138" s="773">
        <f>+D05a!P138+D05b!P138</f>
        <v>1926</v>
      </c>
      <c r="Q138" s="773">
        <f>+D05a!Q138+D05b!Q138</f>
        <v>1530</v>
      </c>
      <c r="R138" s="773">
        <f>+D05a!R138+D05b!R138</f>
        <v>1438</v>
      </c>
      <c r="S138" s="773">
        <f>+D05a!S138+D05b!S138</f>
        <v>1613</v>
      </c>
      <c r="T138" s="773">
        <f t="shared" si="18"/>
        <v>34470</v>
      </c>
    </row>
    <row r="139" spans="1:20" ht="4.5" customHeight="1">
      <c r="A139" s="2130"/>
      <c r="B139" s="332"/>
      <c r="C139" s="774"/>
      <c r="D139" s="774"/>
      <c r="E139" s="774"/>
      <c r="F139" s="774"/>
      <c r="G139" s="774"/>
      <c r="H139" s="774"/>
      <c r="I139" s="774"/>
      <c r="J139" s="774"/>
      <c r="K139" s="774"/>
      <c r="L139" s="774"/>
      <c r="M139" s="774"/>
      <c r="N139" s="774"/>
      <c r="O139" s="774"/>
      <c r="P139" s="774"/>
      <c r="Q139" s="774"/>
      <c r="R139" s="774"/>
      <c r="S139" s="774"/>
      <c r="T139" s="774"/>
    </row>
    <row r="140" spans="1:20">
      <c r="A140" s="2130"/>
      <c r="B140" s="331" t="s">
        <v>1683</v>
      </c>
      <c r="C140" s="772">
        <f t="shared" ref="C140:T140" si="19">SUM(C141:C148)</f>
        <v>1822928</v>
      </c>
      <c r="D140" s="772">
        <f t="shared" si="19"/>
        <v>1477030</v>
      </c>
      <c r="E140" s="772">
        <f t="shared" si="19"/>
        <v>497508</v>
      </c>
      <c r="F140" s="772">
        <f t="shared" si="19"/>
        <v>3737210</v>
      </c>
      <c r="G140" s="772">
        <f t="shared" si="19"/>
        <v>11044063</v>
      </c>
      <c r="H140" s="772">
        <f t="shared" si="19"/>
        <v>15606436</v>
      </c>
      <c r="I140" s="772">
        <f t="shared" si="19"/>
        <v>14044081</v>
      </c>
      <c r="J140" s="772">
        <f t="shared" si="19"/>
        <v>9017857</v>
      </c>
      <c r="K140" s="772">
        <f t="shared" si="19"/>
        <v>3454401</v>
      </c>
      <c r="L140" s="772">
        <f t="shared" si="19"/>
        <v>1985236</v>
      </c>
      <c r="M140" s="772">
        <f t="shared" si="19"/>
        <v>2140331</v>
      </c>
      <c r="N140" s="772">
        <f t="shared" si="19"/>
        <v>2483198</v>
      </c>
      <c r="O140" s="772">
        <f t="shared" si="19"/>
        <v>3138595</v>
      </c>
      <c r="P140" s="772">
        <f t="shared" si="19"/>
        <v>3364943</v>
      </c>
      <c r="Q140" s="772">
        <f t="shared" si="19"/>
        <v>3337159</v>
      </c>
      <c r="R140" s="772">
        <f t="shared" si="19"/>
        <v>3316324</v>
      </c>
      <c r="S140" s="772">
        <f t="shared" si="19"/>
        <v>4886061</v>
      </c>
      <c r="T140" s="772">
        <f t="shared" si="19"/>
        <v>85353361</v>
      </c>
    </row>
    <row r="141" spans="1:20">
      <c r="A141" s="2130"/>
      <c r="B141" s="332" t="s">
        <v>1684</v>
      </c>
      <c r="C141" s="773">
        <f>+D05a!C141+D05b!C141</f>
        <v>14773</v>
      </c>
      <c r="D141" s="773">
        <f>+D05a!D141+D05b!D141</f>
        <v>9920</v>
      </c>
      <c r="E141" s="773">
        <f>+D05a!E141+D05b!E141</f>
        <v>6003</v>
      </c>
      <c r="F141" s="773">
        <f>+D05a!F141+D05b!F141</f>
        <v>5835</v>
      </c>
      <c r="G141" s="773">
        <f>+D05a!G141+D05b!G141</f>
        <v>6484</v>
      </c>
      <c r="H141" s="773">
        <f>+D05a!H141+D05b!H141</f>
        <v>6674</v>
      </c>
      <c r="I141" s="773">
        <f>+D05a!I141+D05b!I141</f>
        <v>7403</v>
      </c>
      <c r="J141" s="773">
        <f>+D05a!J141+D05b!J141</f>
        <v>6816</v>
      </c>
      <c r="K141" s="773">
        <f>+D05a!K141+D05b!K141</f>
        <v>7063</v>
      </c>
      <c r="L141" s="773">
        <f>+D05a!L141+D05b!L141</f>
        <v>8756</v>
      </c>
      <c r="M141" s="773">
        <f>+D05a!M141+D05b!M141</f>
        <v>9839</v>
      </c>
      <c r="N141" s="773">
        <f>+D05a!N141+D05b!N141</f>
        <v>11695</v>
      </c>
      <c r="O141" s="773">
        <f>+D05a!O141+D05b!O141</f>
        <v>11869</v>
      </c>
      <c r="P141" s="773">
        <f>+D05a!P141+D05b!P141</f>
        <v>13277</v>
      </c>
      <c r="Q141" s="773">
        <f>+D05a!Q141+D05b!Q141</f>
        <v>11394</v>
      </c>
      <c r="R141" s="773">
        <f>+D05a!R141+D05b!R141</f>
        <v>9467</v>
      </c>
      <c r="S141" s="773">
        <f>+D05a!S141+D05b!S141</f>
        <v>12491</v>
      </c>
      <c r="T141" s="773">
        <f>SUM(C141:S141)</f>
        <v>159759</v>
      </c>
    </row>
    <row r="142" spans="1:20">
      <c r="A142" s="2130"/>
      <c r="B142" s="332" t="s">
        <v>1685</v>
      </c>
      <c r="C142" s="773">
        <f>+D05a!C142+D05b!C142</f>
        <v>3710</v>
      </c>
      <c r="D142" s="773">
        <f>+D05a!D142+D05b!D142</f>
        <v>8369</v>
      </c>
      <c r="E142" s="773">
        <f>+D05a!E142+D05b!E142</f>
        <v>9936</v>
      </c>
      <c r="F142" s="773">
        <f>+D05a!F142+D05b!F142</f>
        <v>7180</v>
      </c>
      <c r="G142" s="773">
        <f>+D05a!G142+D05b!G142</f>
        <v>9899</v>
      </c>
      <c r="H142" s="773">
        <f>+D05a!H142+D05b!H142</f>
        <v>9003</v>
      </c>
      <c r="I142" s="773">
        <f>+D05a!I142+D05b!I142</f>
        <v>13679</v>
      </c>
      <c r="J142" s="773">
        <f>+D05a!J142+D05b!J142</f>
        <v>15821</v>
      </c>
      <c r="K142" s="773">
        <f>+D05a!K142+D05b!K142</f>
        <v>16552</v>
      </c>
      <c r="L142" s="773">
        <f>+D05a!L142+D05b!L142</f>
        <v>38111</v>
      </c>
      <c r="M142" s="773">
        <f>+D05a!M142+D05b!M142</f>
        <v>45770</v>
      </c>
      <c r="N142" s="773">
        <f>+D05a!N142+D05b!N142</f>
        <v>77825</v>
      </c>
      <c r="O142" s="773">
        <f>+D05a!O142+D05b!O142</f>
        <v>125443</v>
      </c>
      <c r="P142" s="773">
        <f>+D05a!P142+D05b!P142</f>
        <v>158098</v>
      </c>
      <c r="Q142" s="773">
        <f>+D05a!Q142+D05b!Q142</f>
        <v>181989</v>
      </c>
      <c r="R142" s="773">
        <f>+D05a!R142+D05b!R142</f>
        <v>185728</v>
      </c>
      <c r="S142" s="773">
        <f>+D05a!S142+D05b!S142</f>
        <v>262085</v>
      </c>
      <c r="T142" s="773">
        <f t="shared" ref="T142:T148" si="20">SUM(C142:S142)</f>
        <v>1169198</v>
      </c>
    </row>
    <row r="143" spans="1:20">
      <c r="A143" s="2130"/>
      <c r="B143" s="332" t="s">
        <v>1686</v>
      </c>
      <c r="C143" s="773">
        <f>+D05a!C143+D05b!C143</f>
        <v>29</v>
      </c>
      <c r="D143" s="773">
        <f>+D05a!D143+D05b!D143</f>
        <v>0</v>
      </c>
      <c r="E143" s="773">
        <f>+D05a!E143+D05b!E143</f>
        <v>0</v>
      </c>
      <c r="F143" s="773">
        <f>+D05a!F143+D05b!F143</f>
        <v>0</v>
      </c>
      <c r="G143" s="773">
        <f>+D05a!G143+D05b!G143</f>
        <v>0</v>
      </c>
      <c r="H143" s="773">
        <f>+D05a!H143+D05b!H143</f>
        <v>0</v>
      </c>
      <c r="I143" s="773">
        <f>+D05a!I143+D05b!I143</f>
        <v>6</v>
      </c>
      <c r="J143" s="773">
        <f>+D05a!J143+D05b!J143</f>
        <v>18</v>
      </c>
      <c r="K143" s="773">
        <f>+D05a!K143+D05b!K143</f>
        <v>12</v>
      </c>
      <c r="L143" s="773">
        <f>+D05a!L143+D05b!L143</f>
        <v>0</v>
      </c>
      <c r="M143" s="773">
        <f>+D05a!M143+D05b!M143</f>
        <v>0</v>
      </c>
      <c r="N143" s="773">
        <f>+D05a!N143+D05b!N143</f>
        <v>27</v>
      </c>
      <c r="O143" s="773">
        <f>+D05a!O143+D05b!O143</f>
        <v>23</v>
      </c>
      <c r="P143" s="773">
        <f>+D05a!P143+D05b!P143</f>
        <v>35</v>
      </c>
      <c r="Q143" s="773">
        <f>+D05a!Q143+D05b!Q143</f>
        <v>47</v>
      </c>
      <c r="R143" s="773">
        <f>+D05a!R143+D05b!R143</f>
        <v>41</v>
      </c>
      <c r="S143" s="773">
        <f>+D05a!S143+D05b!S143</f>
        <v>146</v>
      </c>
      <c r="T143" s="773">
        <f t="shared" si="20"/>
        <v>384</v>
      </c>
    </row>
    <row r="144" spans="1:20">
      <c r="A144" s="2130"/>
      <c r="B144" s="332" t="s">
        <v>1687</v>
      </c>
      <c r="C144" s="773">
        <f>+D05a!C144+D05b!C144</f>
        <v>522</v>
      </c>
      <c r="D144" s="773">
        <f>+D05a!D144+D05b!D144</f>
        <v>0</v>
      </c>
      <c r="E144" s="773">
        <f>+D05a!E144+D05b!E144</f>
        <v>0</v>
      </c>
      <c r="F144" s="773">
        <f>+D05a!F144+D05b!F144</f>
        <v>0</v>
      </c>
      <c r="G144" s="773">
        <f>+D05a!G144+D05b!G144</f>
        <v>5</v>
      </c>
      <c r="H144" s="773">
        <f>+D05a!H144+D05b!H144</f>
        <v>33</v>
      </c>
      <c r="I144" s="773">
        <f>+D05a!I144+D05b!I144</f>
        <v>9</v>
      </c>
      <c r="J144" s="773">
        <f>+D05a!J144+D05b!J144</f>
        <v>4</v>
      </c>
      <c r="K144" s="773">
        <f>+D05a!K144+D05b!K144</f>
        <v>3</v>
      </c>
      <c r="L144" s="773">
        <f>+D05a!L144+D05b!L144</f>
        <v>0</v>
      </c>
      <c r="M144" s="773">
        <f>+D05a!M144+D05b!M144</f>
        <v>0</v>
      </c>
      <c r="N144" s="773">
        <f>+D05a!N144+D05b!N144</f>
        <v>0</v>
      </c>
      <c r="O144" s="773">
        <f>+D05a!O144+D05b!O144</f>
        <v>0</v>
      </c>
      <c r="P144" s="773">
        <f>+D05a!P144+D05b!P144</f>
        <v>0</v>
      </c>
      <c r="Q144" s="773">
        <f>+D05a!Q144+D05b!Q144</f>
        <v>0</v>
      </c>
      <c r="R144" s="773">
        <f>+D05a!R144+D05b!R144</f>
        <v>0</v>
      </c>
      <c r="S144" s="773">
        <f>+D05a!S144+D05b!S144</f>
        <v>0</v>
      </c>
      <c r="T144" s="773">
        <f t="shared" si="20"/>
        <v>576</v>
      </c>
    </row>
    <row r="145" spans="1:20">
      <c r="A145" s="2130"/>
      <c r="B145" s="332" t="s">
        <v>1725</v>
      </c>
      <c r="C145" s="773">
        <f>+D05a!C145+D05b!C145</f>
        <v>0</v>
      </c>
      <c r="D145" s="773">
        <f>+D05a!D145+D05b!D145</f>
        <v>0</v>
      </c>
      <c r="E145" s="773">
        <f>+D05a!E145+D05b!E145</f>
        <v>206</v>
      </c>
      <c r="F145" s="773">
        <f>+D05a!F145+D05b!F145</f>
        <v>2492</v>
      </c>
      <c r="G145" s="773">
        <f>+D05a!G145+D05b!G145</f>
        <v>9391</v>
      </c>
      <c r="H145" s="773">
        <f>+D05a!H145+D05b!H145</f>
        <v>19896</v>
      </c>
      <c r="I145" s="773">
        <f>+D05a!I145+D05b!I145</f>
        <v>24985</v>
      </c>
      <c r="J145" s="773">
        <f>+D05a!J145+D05b!J145</f>
        <v>19844</v>
      </c>
      <c r="K145" s="773">
        <f>+D05a!K145+D05b!K145</f>
        <v>5258</v>
      </c>
      <c r="L145" s="773">
        <f>+D05a!L145+D05b!L145</f>
        <v>612</v>
      </c>
      <c r="M145" s="773">
        <f>+D05a!M145+D05b!M145</f>
        <v>0</v>
      </c>
      <c r="N145" s="773">
        <f>+D05a!N145+D05b!N145</f>
        <v>0</v>
      </c>
      <c r="O145" s="773">
        <f>+D05a!O145+D05b!O145</f>
        <v>0</v>
      </c>
      <c r="P145" s="773">
        <f>+D05a!P145+D05b!P145</f>
        <v>0</v>
      </c>
      <c r="Q145" s="773">
        <f>+D05a!Q145+D05b!Q145</f>
        <v>0</v>
      </c>
      <c r="R145" s="773">
        <f>+D05a!R145+D05b!R145</f>
        <v>0</v>
      </c>
      <c r="S145" s="773">
        <f>+D05a!S145+D05b!S145</f>
        <v>0</v>
      </c>
      <c r="T145" s="773">
        <f t="shared" si="20"/>
        <v>82684</v>
      </c>
    </row>
    <row r="146" spans="1:20">
      <c r="A146" s="2130"/>
      <c r="B146" s="332" t="s">
        <v>1689</v>
      </c>
      <c r="C146" s="773">
        <f>+D05a!C146+D05b!C146</f>
        <v>1485967</v>
      </c>
      <c r="D146" s="773">
        <f>+D05a!D146+D05b!D146</f>
        <v>1433039</v>
      </c>
      <c r="E146" s="773">
        <f>+D05a!E146+D05b!E146</f>
        <v>445337</v>
      </c>
      <c r="F146" s="773">
        <f>+D05a!F146+D05b!F146</f>
        <v>3593405</v>
      </c>
      <c r="G146" s="773">
        <f>+D05a!G146+D05b!G146</f>
        <v>10903643</v>
      </c>
      <c r="H146" s="773">
        <f>+D05a!H146+D05b!H146</f>
        <v>15410013</v>
      </c>
      <c r="I146" s="773">
        <f>+D05a!I146+D05b!I146</f>
        <v>13852949</v>
      </c>
      <c r="J146" s="773">
        <f>+D05a!J146+D05b!J146</f>
        <v>8816224</v>
      </c>
      <c r="K146" s="773">
        <f>+D05a!K146+D05b!K146</f>
        <v>3235702</v>
      </c>
      <c r="L146" s="773">
        <f>+D05a!L146+D05b!L146</f>
        <v>1635080</v>
      </c>
      <c r="M146" s="773">
        <f>+D05a!M146+D05b!M146</f>
        <v>1804065</v>
      </c>
      <c r="N146" s="773">
        <f>+D05a!N146+D05b!N146</f>
        <v>1944866</v>
      </c>
      <c r="O146" s="773">
        <f>+D05a!O146+D05b!O146</f>
        <v>2336258</v>
      </c>
      <c r="P146" s="773">
        <f>+D05a!P146+D05b!P146</f>
        <v>2495188</v>
      </c>
      <c r="Q146" s="773">
        <f>+D05a!Q146+D05b!Q146</f>
        <v>2354440</v>
      </c>
      <c r="R146" s="773">
        <f>+D05a!R146+D05b!R146</f>
        <v>2152057</v>
      </c>
      <c r="S146" s="773">
        <f>+D05a!S146+D05b!S146</f>
        <v>2488564</v>
      </c>
      <c r="T146" s="773">
        <f t="shared" si="20"/>
        <v>76386797</v>
      </c>
    </row>
    <row r="147" spans="1:20">
      <c r="A147" s="2130"/>
      <c r="B147" s="332" t="s">
        <v>1691</v>
      </c>
      <c r="C147" s="773">
        <f>+D05a!C147+D05b!C147</f>
        <v>317151</v>
      </c>
      <c r="D147" s="773">
        <f>+D05a!D147+D05b!D147</f>
        <v>24613</v>
      </c>
      <c r="E147" s="773">
        <f>+D05a!E147+D05b!E147</f>
        <v>33263</v>
      </c>
      <c r="F147" s="773">
        <f>+D05a!F147+D05b!F147</f>
        <v>119736</v>
      </c>
      <c r="G147" s="773">
        <f>+D05a!G147+D05b!G147</f>
        <v>100300</v>
      </c>
      <c r="H147" s="773">
        <f>+D05a!H147+D05b!H147</f>
        <v>144304</v>
      </c>
      <c r="I147" s="773">
        <f>+D05a!I147+D05b!I147</f>
        <v>124748</v>
      </c>
      <c r="J147" s="773">
        <f>+D05a!J147+D05b!J147</f>
        <v>142549</v>
      </c>
      <c r="K147" s="773">
        <f>+D05a!K147+D05b!K147</f>
        <v>176880</v>
      </c>
      <c r="L147" s="773">
        <f>+D05a!L147+D05b!L147</f>
        <v>284815</v>
      </c>
      <c r="M147" s="773">
        <f>+D05a!M147+D05b!M147</f>
        <v>245275</v>
      </c>
      <c r="N147" s="773">
        <f>+D05a!N147+D05b!N147</f>
        <v>402272</v>
      </c>
      <c r="O147" s="773">
        <f>+D05a!O147+D05b!O147</f>
        <v>603689</v>
      </c>
      <c r="P147" s="773">
        <f>+D05a!P147+D05b!P147</f>
        <v>639923</v>
      </c>
      <c r="Q147" s="773">
        <f>+D05a!Q147+D05b!Q147</f>
        <v>729047</v>
      </c>
      <c r="R147" s="773">
        <f>+D05a!R147+D05b!R147</f>
        <v>901265</v>
      </c>
      <c r="S147" s="773">
        <f>+D05a!S147+D05b!S147</f>
        <v>1914943</v>
      </c>
      <c r="T147" s="773">
        <f>SUM(C147:S147)</f>
        <v>6904773</v>
      </c>
    </row>
    <row r="148" spans="1:20">
      <c r="A148" s="2130"/>
      <c r="B148" s="332" t="s">
        <v>1690</v>
      </c>
      <c r="C148" s="773">
        <f>+D05a!C148+D05b!C148</f>
        <v>776</v>
      </c>
      <c r="D148" s="773">
        <f>+D05a!D148+D05b!D148</f>
        <v>1089</v>
      </c>
      <c r="E148" s="773">
        <f>+D05a!E148+D05b!E148</f>
        <v>2763</v>
      </c>
      <c r="F148" s="773">
        <f>+D05a!F148+D05b!F148</f>
        <v>8562</v>
      </c>
      <c r="G148" s="773">
        <f>+D05a!G148+D05b!G148</f>
        <v>14341</v>
      </c>
      <c r="H148" s="773">
        <f>+D05a!H148+D05b!H148</f>
        <v>16513</v>
      </c>
      <c r="I148" s="773">
        <f>+D05a!I148+D05b!I148</f>
        <v>20302</v>
      </c>
      <c r="J148" s="773">
        <f>+D05a!J148+D05b!J148</f>
        <v>16581</v>
      </c>
      <c r="K148" s="773">
        <f>+D05a!K148+D05b!K148</f>
        <v>12931</v>
      </c>
      <c r="L148" s="773">
        <f>+D05a!L148+D05b!L148</f>
        <v>17862</v>
      </c>
      <c r="M148" s="773">
        <f>+D05a!M148+D05b!M148</f>
        <v>35382</v>
      </c>
      <c r="N148" s="773">
        <f>+D05a!N148+D05b!N148</f>
        <v>46513</v>
      </c>
      <c r="O148" s="773">
        <f>+D05a!O148+D05b!O148</f>
        <v>61313</v>
      </c>
      <c r="P148" s="773">
        <f>+D05a!P148+D05b!P148</f>
        <v>58422</v>
      </c>
      <c r="Q148" s="773">
        <f>+D05a!Q148+D05b!Q148</f>
        <v>60242</v>
      </c>
      <c r="R148" s="773">
        <f>+D05a!R148+D05b!R148</f>
        <v>67766</v>
      </c>
      <c r="S148" s="773">
        <f>+D05a!S148+D05b!S148</f>
        <v>207832</v>
      </c>
      <c r="T148" s="773">
        <f t="shared" si="20"/>
        <v>649190</v>
      </c>
    </row>
    <row r="149" spans="1:20" ht="4.5" customHeight="1">
      <c r="A149" s="1564"/>
      <c r="B149" s="337"/>
      <c r="C149" s="776"/>
      <c r="D149" s="776"/>
      <c r="E149" s="776"/>
      <c r="F149" s="776"/>
      <c r="G149" s="776"/>
      <c r="H149" s="776"/>
      <c r="I149" s="776"/>
      <c r="J149" s="776"/>
      <c r="K149" s="776"/>
      <c r="L149" s="776"/>
      <c r="M149" s="776"/>
      <c r="N149" s="776"/>
      <c r="O149" s="776"/>
      <c r="P149" s="776"/>
      <c r="Q149" s="776"/>
      <c r="R149" s="776"/>
      <c r="S149" s="776"/>
      <c r="T149" s="776"/>
    </row>
    <row r="150" spans="1:20">
      <c r="A150" s="1307"/>
      <c r="B150" s="338" t="s">
        <v>547</v>
      </c>
      <c r="C150" s="770">
        <f t="shared" ref="C150:T150" si="21">+C140+C132+C115+C95+C90+C85</f>
        <v>28601152</v>
      </c>
      <c r="D150" s="770">
        <f t="shared" si="21"/>
        <v>13526399</v>
      </c>
      <c r="E150" s="770">
        <f t="shared" si="21"/>
        <v>9643852</v>
      </c>
      <c r="F150" s="770">
        <f t="shared" si="21"/>
        <v>17456439</v>
      </c>
      <c r="G150" s="770">
        <f t="shared" si="21"/>
        <v>31407967</v>
      </c>
      <c r="H150" s="770">
        <f t="shared" si="21"/>
        <v>38347268</v>
      </c>
      <c r="I150" s="770">
        <f t="shared" si="21"/>
        <v>35835455</v>
      </c>
      <c r="J150" s="770">
        <f t="shared" si="21"/>
        <v>30651492</v>
      </c>
      <c r="K150" s="770">
        <f t="shared" si="21"/>
        <v>23881509</v>
      </c>
      <c r="L150" s="770">
        <f t="shared" si="21"/>
        <v>24929889</v>
      </c>
      <c r="M150" s="770">
        <f t="shared" si="21"/>
        <v>24602467</v>
      </c>
      <c r="N150" s="770">
        <f t="shared" si="21"/>
        <v>22705669</v>
      </c>
      <c r="O150" s="770">
        <f t="shared" si="21"/>
        <v>24846866</v>
      </c>
      <c r="P150" s="770">
        <f t="shared" si="21"/>
        <v>24322089</v>
      </c>
      <c r="Q150" s="770">
        <f t="shared" si="21"/>
        <v>20384593</v>
      </c>
      <c r="R150" s="770">
        <f t="shared" si="21"/>
        <v>18478694</v>
      </c>
      <c r="S150" s="770">
        <f t="shared" si="21"/>
        <v>25928467</v>
      </c>
      <c r="T150" s="770">
        <f t="shared" si="21"/>
        <v>415550267</v>
      </c>
    </row>
    <row r="151" spans="1:20" ht="5.25" customHeight="1">
      <c r="A151" s="1188"/>
      <c r="B151" s="1188"/>
      <c r="C151" s="1188"/>
      <c r="D151" s="1188"/>
      <c r="E151" s="1188"/>
      <c r="F151" s="1188"/>
      <c r="G151" s="1188"/>
      <c r="H151" s="1188"/>
      <c r="I151" s="1188"/>
      <c r="J151" s="1188"/>
      <c r="K151" s="1188"/>
      <c r="L151" s="1188"/>
      <c r="M151" s="1188"/>
      <c r="N151" s="1188"/>
      <c r="O151" s="1188"/>
      <c r="P151" s="1188"/>
      <c r="Q151" s="1188"/>
      <c r="R151" s="1188"/>
      <c r="S151" s="1188"/>
      <c r="T151" s="1188"/>
    </row>
    <row r="152" spans="1:20">
      <c r="A152" s="105" t="s">
        <v>880</v>
      </c>
      <c r="B152" s="1188"/>
      <c r="C152" s="1188"/>
      <c r="D152" s="1188"/>
      <c r="E152" s="1188"/>
      <c r="F152" s="1188"/>
      <c r="G152" s="1188"/>
      <c r="H152" s="1188"/>
      <c r="I152" s="1188"/>
      <c r="J152" s="1188"/>
      <c r="K152" s="1188"/>
      <c r="L152" s="1188"/>
      <c r="M152" s="1188"/>
      <c r="N152" s="1188"/>
      <c r="O152" s="1188"/>
      <c r="P152" s="1188"/>
      <c r="Q152" s="1188"/>
      <c r="R152" s="1188"/>
      <c r="S152" s="1188"/>
      <c r="T152" s="1188"/>
    </row>
    <row r="153" spans="1:20">
      <c r="A153" s="248" t="s">
        <v>2439</v>
      </c>
      <c r="B153" s="1188"/>
      <c r="C153" s="1188"/>
      <c r="D153" s="1188"/>
      <c r="E153" s="1188"/>
      <c r="F153" s="1188"/>
      <c r="G153" s="1188"/>
      <c r="H153" s="1188"/>
      <c r="I153" s="1188"/>
      <c r="J153" s="1188"/>
      <c r="K153" s="1188"/>
      <c r="L153" s="1188"/>
      <c r="M153" s="1188"/>
      <c r="N153" s="1188"/>
      <c r="O153" s="1188"/>
      <c r="P153" s="1188"/>
      <c r="Q153" s="1188"/>
      <c r="R153" s="1188"/>
      <c r="S153" s="1188"/>
      <c r="T153" s="1188"/>
    </row>
    <row r="154" spans="1:20">
      <c r="A154" s="1188"/>
      <c r="B154" s="1188"/>
      <c r="C154" s="1188"/>
      <c r="D154" s="1188"/>
      <c r="E154" s="1188"/>
      <c r="F154" s="1188"/>
      <c r="G154" s="1188"/>
      <c r="H154" s="1188"/>
      <c r="I154" s="1188"/>
      <c r="J154" s="1188"/>
      <c r="K154" s="1188"/>
      <c r="L154" s="1188"/>
      <c r="M154" s="1188"/>
      <c r="N154" s="1188"/>
      <c r="O154" s="1188"/>
      <c r="P154" s="1188"/>
      <c r="Q154" s="1188"/>
      <c r="R154" s="1188"/>
      <c r="S154" s="1188"/>
      <c r="T154" s="1188"/>
    </row>
    <row r="155" spans="1:20">
      <c r="A155" s="1188"/>
      <c r="B155" s="1188"/>
      <c r="C155" s="1188"/>
      <c r="D155" s="1188"/>
      <c r="E155" s="1188"/>
      <c r="F155" s="1188"/>
      <c r="G155" s="1188"/>
      <c r="H155" s="1188"/>
      <c r="I155" s="1188"/>
      <c r="J155" s="1188"/>
      <c r="K155" s="1188"/>
      <c r="L155" s="1188"/>
      <c r="M155" s="1188"/>
      <c r="N155" s="1188"/>
      <c r="O155" s="1188"/>
      <c r="P155" s="1188"/>
      <c r="Q155" s="1188"/>
      <c r="R155" s="1188"/>
      <c r="S155" s="1188"/>
      <c r="T155" s="1188"/>
    </row>
    <row r="156" spans="1:20">
      <c r="A156" s="1188"/>
      <c r="B156" s="1188"/>
      <c r="C156" s="1188"/>
      <c r="D156" s="1188"/>
      <c r="E156" s="1188"/>
      <c r="F156" s="1188"/>
      <c r="G156" s="1188"/>
      <c r="H156" s="1188"/>
      <c r="I156" s="1188"/>
      <c r="J156" s="1188"/>
      <c r="K156" s="1188"/>
      <c r="L156" s="1188"/>
      <c r="M156" s="1188"/>
      <c r="N156" s="1188"/>
      <c r="O156" s="1188"/>
      <c r="P156" s="1188"/>
      <c r="Q156" s="1188"/>
      <c r="R156" s="1188"/>
      <c r="S156" s="1188"/>
      <c r="T156" s="1188"/>
    </row>
    <row r="157" spans="1:20">
      <c r="A157" s="1188"/>
      <c r="B157" s="1188"/>
      <c r="C157" s="1188"/>
      <c r="D157" s="1188"/>
      <c r="E157" s="1188"/>
      <c r="F157" s="1188"/>
      <c r="G157" s="1188"/>
      <c r="H157" s="1188"/>
      <c r="I157" s="1188"/>
      <c r="J157" s="1188"/>
      <c r="K157" s="1188"/>
      <c r="L157" s="1188"/>
      <c r="M157" s="1188"/>
      <c r="N157" s="1188"/>
      <c r="O157" s="1188"/>
      <c r="P157" s="1188"/>
      <c r="Q157" s="1188"/>
      <c r="R157" s="1188"/>
      <c r="S157" s="1188"/>
      <c r="T157" s="1188"/>
    </row>
    <row r="158" spans="1:20">
      <c r="A158" s="1188"/>
      <c r="B158" s="1188"/>
      <c r="C158" s="1188"/>
      <c r="D158" s="1188"/>
      <c r="E158" s="1188"/>
      <c r="F158" s="1188"/>
      <c r="G158" s="1188"/>
      <c r="H158" s="1188"/>
      <c r="I158" s="1188"/>
      <c r="J158" s="1188"/>
      <c r="K158" s="1188"/>
      <c r="L158" s="1188"/>
      <c r="M158" s="1188"/>
      <c r="N158" s="1188"/>
      <c r="O158" s="1188"/>
      <c r="P158" s="1188"/>
      <c r="Q158" s="1188"/>
      <c r="R158" s="1188"/>
      <c r="S158" s="1188"/>
      <c r="T158" s="1188"/>
    </row>
    <row r="159" spans="1:20">
      <c r="A159" s="1188"/>
      <c r="B159" s="1188"/>
      <c r="C159" s="1188"/>
      <c r="D159" s="1188"/>
      <c r="E159" s="1188"/>
      <c r="F159" s="1188"/>
      <c r="G159" s="1188"/>
      <c r="H159" s="1188"/>
      <c r="I159" s="1188"/>
      <c r="J159" s="1188"/>
      <c r="K159" s="1188"/>
      <c r="L159" s="1188"/>
      <c r="M159" s="1188"/>
      <c r="N159" s="1188"/>
      <c r="O159" s="1188"/>
      <c r="P159" s="1188"/>
      <c r="Q159" s="1188"/>
      <c r="R159" s="1188"/>
      <c r="S159" s="1188"/>
      <c r="T159" s="1188"/>
    </row>
    <row r="160" spans="1:20">
      <c r="A160" s="1188"/>
      <c r="B160" s="1188"/>
      <c r="C160" s="1188"/>
      <c r="D160" s="1188"/>
      <c r="E160" s="1188"/>
      <c r="F160" s="1188"/>
      <c r="G160" s="1188"/>
      <c r="H160" s="1188"/>
      <c r="I160" s="1188"/>
      <c r="J160" s="1188"/>
      <c r="K160" s="1188"/>
      <c r="L160" s="1188"/>
      <c r="M160" s="1188"/>
      <c r="N160" s="1188"/>
      <c r="O160" s="1188"/>
      <c r="P160" s="1188"/>
      <c r="Q160" s="1188"/>
      <c r="R160" s="1188"/>
      <c r="S160" s="1188"/>
      <c r="T160" s="1188"/>
    </row>
    <row r="161" s="1188" customFormat="1"/>
    <row r="162" s="1188" customFormat="1"/>
    <row r="163" s="1188" customFormat="1"/>
    <row r="164" s="1188" customFormat="1"/>
    <row r="165" s="1188" customFormat="1"/>
    <row r="166" s="1188" customFormat="1"/>
    <row r="167" s="1188" customFormat="1"/>
    <row r="168" s="1188" customFormat="1"/>
    <row r="169" s="1188" customFormat="1"/>
    <row r="170" s="1188" customFormat="1"/>
    <row r="171" s="1188" customFormat="1"/>
    <row r="172" s="1188" customFormat="1"/>
    <row r="173" s="1188" customFormat="1"/>
    <row r="174" s="1188" customFormat="1"/>
    <row r="175" s="1188" customFormat="1"/>
    <row r="176" s="1188" customFormat="1"/>
    <row r="177" s="1188" customFormat="1"/>
    <row r="178" s="1188" customFormat="1"/>
    <row r="179" s="1188" customFormat="1"/>
    <row r="180" s="1188" customFormat="1"/>
    <row r="181" s="1188" customFormat="1"/>
    <row r="182" s="1188" customFormat="1"/>
    <row r="183" s="1188" customFormat="1"/>
    <row r="184" s="1188" customFormat="1"/>
    <row r="185" s="1188" customFormat="1"/>
    <row r="186" s="1188" customFormat="1"/>
    <row r="187" s="1188" customFormat="1"/>
    <row r="188" s="1188" customFormat="1"/>
    <row r="189" s="1188" customFormat="1"/>
    <row r="190" s="1188" customFormat="1"/>
    <row r="191" s="1188" customFormat="1"/>
    <row r="192" s="1188" customFormat="1"/>
    <row r="193" s="1188" customFormat="1"/>
    <row r="194" s="1188" customFormat="1"/>
    <row r="195" s="1188" customFormat="1"/>
    <row r="196" s="1188" customFormat="1"/>
    <row r="197" s="1188" customFormat="1"/>
    <row r="198" s="1188" customFormat="1"/>
    <row r="199" s="1188" customFormat="1"/>
    <row r="200" s="1188" customFormat="1"/>
    <row r="201" s="1188" customFormat="1"/>
    <row r="202" s="1188" customFormat="1"/>
    <row r="203" s="1188" customFormat="1"/>
    <row r="204" s="1188" customFormat="1"/>
    <row r="205" s="1188" customFormat="1"/>
    <row r="206" s="1188" customFormat="1"/>
    <row r="207" s="1188" customFormat="1"/>
    <row r="208" s="1188" customFormat="1"/>
    <row r="209" s="1188" customFormat="1"/>
    <row r="210" s="1188" customFormat="1"/>
    <row r="211" s="1188" customFormat="1"/>
    <row r="212" s="1188" customFormat="1"/>
    <row r="213" s="1188" customFormat="1"/>
    <row r="214" s="1188" customFormat="1"/>
    <row r="215" s="1188" customFormat="1"/>
    <row r="216" s="1188" customFormat="1"/>
    <row r="217" s="1188" customFormat="1"/>
    <row r="218" s="1188" customFormat="1"/>
    <row r="219" s="1188" customFormat="1"/>
    <row r="220" s="1188" customFormat="1"/>
    <row r="221" s="1188" customFormat="1"/>
    <row r="222" s="1188" customFormat="1"/>
    <row r="223" s="1188" customFormat="1"/>
    <row r="224" s="1188" customFormat="1"/>
    <row r="225" s="1188" customFormat="1"/>
    <row r="226" s="1188" customFormat="1"/>
    <row r="227" s="1188" customFormat="1"/>
    <row r="228" s="1188" customFormat="1"/>
    <row r="229" s="1188" customFormat="1"/>
    <row r="230" s="1188" customFormat="1"/>
    <row r="231" s="1188" customFormat="1"/>
    <row r="232" s="1188" customFormat="1"/>
    <row r="233" s="1188" customFormat="1"/>
    <row r="234" s="1188" customFormat="1"/>
    <row r="235" s="1188" customFormat="1"/>
    <row r="236" s="1188" customFormat="1"/>
    <row r="237" s="1188" customFormat="1"/>
    <row r="238" s="1188" customFormat="1"/>
    <row r="239" s="1188" customFormat="1"/>
    <row r="240" s="1188" customFormat="1"/>
    <row r="241" s="1188" customFormat="1"/>
    <row r="242" s="1188" customFormat="1"/>
    <row r="243" s="1188" customFormat="1"/>
    <row r="244" s="1188" customFormat="1"/>
    <row r="245" s="1188" customFormat="1"/>
    <row r="246" s="1188" customFormat="1"/>
    <row r="247" s="1188" customFormat="1"/>
    <row r="248" s="1188" customFormat="1"/>
    <row r="249" s="1188" customFormat="1"/>
    <row r="250" s="1188" customFormat="1"/>
    <row r="251" s="1188" customFormat="1"/>
    <row r="252" s="1188" customFormat="1"/>
    <row r="253" s="1188" customFormat="1"/>
    <row r="254" s="1188" customFormat="1"/>
    <row r="255" s="1188" customFormat="1"/>
    <row r="256" s="1188" customFormat="1"/>
    <row r="257" s="1188" customFormat="1"/>
    <row r="258" s="1188" customFormat="1"/>
    <row r="259" s="1188" customFormat="1"/>
    <row r="260" s="1188" customFormat="1"/>
    <row r="261" s="1188" customFormat="1"/>
    <row r="262" s="1188" customFormat="1"/>
    <row r="263" s="1188" customFormat="1"/>
    <row r="264" s="1188" customFormat="1"/>
    <row r="265" s="1188" customFormat="1"/>
    <row r="266" s="1188" customFormat="1"/>
    <row r="267" s="1188" customFormat="1"/>
    <row r="268" s="1188" customFormat="1"/>
    <row r="269" s="1188" customFormat="1"/>
    <row r="270" s="1188" customFormat="1"/>
    <row r="271" s="1188" customFormat="1"/>
    <row r="272" s="1188" customFormat="1"/>
    <row r="273" s="1188" customFormat="1"/>
    <row r="274" s="1188" customFormat="1"/>
    <row r="275" s="1188" customFormat="1"/>
    <row r="276" s="1188" customFormat="1"/>
    <row r="277" s="1188" customFormat="1"/>
    <row r="278" s="1188" customFormat="1"/>
    <row r="279" s="1188" customFormat="1"/>
    <row r="280" s="1188" customFormat="1"/>
    <row r="281" s="1188" customFormat="1"/>
    <row r="282" s="1188" customFormat="1"/>
    <row r="283" s="1188" customFormat="1"/>
    <row r="284" s="1188" customFormat="1"/>
    <row r="285" s="1188" customFormat="1"/>
    <row r="286" s="1188" customFormat="1"/>
    <row r="287" s="1188" customFormat="1"/>
    <row r="288" s="1188" customFormat="1"/>
    <row r="289" s="1188" customFormat="1"/>
    <row r="290" s="1188" customFormat="1"/>
    <row r="291" s="1188" customFormat="1"/>
    <row r="292" s="1188" customFormat="1"/>
    <row r="293" s="1188" customFormat="1"/>
    <row r="294" s="1188" customFormat="1"/>
    <row r="295" s="1188" customFormat="1"/>
    <row r="296" s="1188" customFormat="1"/>
    <row r="297" s="1188" customFormat="1"/>
    <row r="298" s="1188" customFormat="1"/>
    <row r="299" s="1188" customFormat="1"/>
    <row r="300" s="1188" customFormat="1"/>
    <row r="301" s="1188" customFormat="1"/>
    <row r="302" s="1188" customFormat="1"/>
    <row r="303" s="1188" customFormat="1"/>
    <row r="304" s="1188" customFormat="1"/>
    <row r="305" s="1188" customFormat="1"/>
    <row r="306" s="1188" customFormat="1"/>
    <row r="307" s="1188" customFormat="1"/>
    <row r="308" s="1188" customFormat="1"/>
    <row r="309" s="1188" customFormat="1"/>
    <row r="310" s="1188" customFormat="1"/>
    <row r="311" s="1188" customFormat="1"/>
    <row r="312" s="1188" customFormat="1"/>
    <row r="313" s="1188" customFormat="1"/>
    <row r="314" s="1188" customFormat="1"/>
    <row r="315" s="1188" customFormat="1"/>
    <row r="316" s="1188" customFormat="1"/>
    <row r="317" s="1188" customFormat="1"/>
    <row r="318" s="1188" customFormat="1"/>
    <row r="319" s="1188" customFormat="1"/>
    <row r="320" s="1188" customFormat="1"/>
    <row r="321" s="1188" customFormat="1"/>
    <row r="322" s="1188" customFormat="1"/>
    <row r="323" s="1188" customFormat="1"/>
    <row r="324" s="1188" customFormat="1"/>
    <row r="325" s="1188" customFormat="1"/>
    <row r="326" s="1188" customFormat="1"/>
    <row r="327" s="1188" customFormat="1"/>
    <row r="328" s="1188" customFormat="1"/>
    <row r="329" s="1188" customFormat="1"/>
    <row r="330" s="1188" customFormat="1"/>
    <row r="331" s="1188" customFormat="1"/>
    <row r="332" s="1188" customFormat="1"/>
    <row r="333" s="1188" customFormat="1"/>
    <row r="334" s="1188" customFormat="1"/>
    <row r="335" s="1188" customFormat="1"/>
    <row r="336" s="1188" customFormat="1"/>
    <row r="337" s="1188" customFormat="1"/>
    <row r="338" s="1188" customFormat="1"/>
    <row r="339" s="1188" customFormat="1"/>
    <row r="340" s="1188" customFormat="1"/>
    <row r="341" s="1188" customFormat="1"/>
    <row r="342" s="1188" customFormat="1"/>
    <row r="343" s="1188" customFormat="1"/>
    <row r="344" s="1188" customFormat="1"/>
    <row r="345" s="1188" customFormat="1"/>
    <row r="346" s="1188" customFormat="1"/>
    <row r="347" s="1188" customFormat="1"/>
    <row r="348" s="1188" customFormat="1"/>
    <row r="349" s="1188" customFormat="1"/>
    <row r="350" s="1188" customFormat="1"/>
    <row r="351" s="1188" customFormat="1"/>
    <row r="352" s="1188" customFormat="1"/>
    <row r="353" s="1188" customFormat="1"/>
    <row r="354" s="1188" customFormat="1"/>
    <row r="355" s="1188" customFormat="1"/>
    <row r="356" s="1188" customFormat="1"/>
    <row r="357" s="1188" customFormat="1"/>
    <row r="358" s="1188" customFormat="1"/>
    <row r="359" s="1188" customFormat="1"/>
    <row r="360" s="1188" customFormat="1"/>
    <row r="361" s="1188" customFormat="1"/>
    <row r="362" s="1188" customFormat="1"/>
    <row r="363" s="1188" customFormat="1"/>
    <row r="364" s="1188" customFormat="1"/>
    <row r="365" s="1188" customFormat="1"/>
    <row r="366" s="1188" customFormat="1"/>
    <row r="367" s="1188" customFormat="1"/>
    <row r="368" s="1188" customFormat="1"/>
    <row r="369" s="1188" customFormat="1"/>
    <row r="370" s="1188" customFormat="1"/>
    <row r="371" s="1188" customFormat="1"/>
    <row r="372" s="1188" customFormat="1"/>
    <row r="373" s="1188" customFormat="1"/>
    <row r="374" s="1188" customFormat="1"/>
    <row r="375" s="1188" customFormat="1"/>
    <row r="376" s="1188" customFormat="1"/>
    <row r="377" s="1188" customFormat="1"/>
    <row r="378" s="1188" customFormat="1"/>
    <row r="379" s="1188" customFormat="1"/>
    <row r="380" s="1188" customFormat="1"/>
    <row r="381" s="1188" customFormat="1"/>
    <row r="382" s="1188" customFormat="1"/>
    <row r="383" s="1188" customFormat="1"/>
    <row r="384" s="1188" customFormat="1"/>
    <row r="385" s="1188" customFormat="1"/>
    <row r="386" s="1188" customFormat="1"/>
    <row r="387" s="1188" customFormat="1"/>
    <row r="388" s="1188" customFormat="1"/>
    <row r="389" s="1188" customFormat="1"/>
    <row r="390" s="1188" customFormat="1"/>
    <row r="391" s="1188" customFormat="1"/>
    <row r="392" s="1188" customFormat="1"/>
    <row r="393" s="1188" customFormat="1"/>
    <row r="394" s="1188" customFormat="1"/>
    <row r="395" s="1188" customFormat="1"/>
    <row r="396" s="1188" customFormat="1"/>
    <row r="397" s="1188" customFormat="1"/>
    <row r="398" s="1188" customFormat="1"/>
    <row r="399" s="1188" customFormat="1"/>
    <row r="400" s="1188" customFormat="1"/>
    <row r="401" s="1188" customFormat="1"/>
    <row r="402" s="1188" customFormat="1"/>
    <row r="403" s="1188" customFormat="1"/>
    <row r="404" s="1188" customFormat="1"/>
    <row r="405" s="1188" customFormat="1"/>
    <row r="406" s="1188" customFormat="1"/>
    <row r="407" s="1188" customFormat="1"/>
    <row r="408" s="1188" customFormat="1"/>
    <row r="409" s="1188" customFormat="1"/>
    <row r="410" s="1188" customFormat="1"/>
    <row r="411" s="1188" customFormat="1"/>
    <row r="412" s="1188" customFormat="1"/>
    <row r="413" s="1188" customFormat="1"/>
    <row r="414" s="1188" customFormat="1"/>
    <row r="415" s="1188" customFormat="1"/>
    <row r="416" s="1188" customFormat="1"/>
    <row r="417" s="1188" customFormat="1"/>
    <row r="418" s="1188" customFormat="1"/>
    <row r="419" s="1188" customFormat="1"/>
    <row r="420" s="1188" customFormat="1"/>
    <row r="421" s="1188" customFormat="1"/>
    <row r="422" s="1188" customFormat="1"/>
    <row r="423" s="1188" customFormat="1"/>
    <row r="424" s="1188" customFormat="1"/>
    <row r="425" s="1188" customFormat="1"/>
    <row r="426" s="1188" customFormat="1"/>
    <row r="427" s="1188" customFormat="1"/>
    <row r="428" s="1188" customFormat="1"/>
    <row r="429" s="1188" customFormat="1"/>
    <row r="430" s="1188" customFormat="1"/>
    <row r="431" s="1188" customFormat="1"/>
    <row r="432" s="1188" customFormat="1"/>
    <row r="433" s="1188" customFormat="1"/>
    <row r="434" s="1188" customFormat="1"/>
    <row r="435" s="1188" customFormat="1"/>
    <row r="436" s="1188" customFormat="1"/>
    <row r="437" s="1188" customFormat="1"/>
    <row r="438" s="1188" customFormat="1"/>
    <row r="439" s="1188" customFormat="1"/>
    <row r="440" s="1188" customFormat="1"/>
    <row r="441" s="1188" customFormat="1"/>
  </sheetData>
  <mergeCells count="19">
    <mergeCell ref="A8:A71"/>
    <mergeCell ref="A1:T1"/>
    <mergeCell ref="A2:T2"/>
    <mergeCell ref="A3:T3"/>
    <mergeCell ref="A4:T4"/>
    <mergeCell ref="A6:A7"/>
    <mergeCell ref="B6:B7"/>
    <mergeCell ref="C6:S6"/>
    <mergeCell ref="T6:T7"/>
    <mergeCell ref="A85:A148"/>
    <mergeCell ref="A83:A84"/>
    <mergeCell ref="B83:B84"/>
    <mergeCell ref="C83:S83"/>
    <mergeCell ref="T83:T84"/>
    <mergeCell ref="A77:T77"/>
    <mergeCell ref="A78:T78"/>
    <mergeCell ref="A79:T79"/>
    <mergeCell ref="A80:T80"/>
    <mergeCell ref="A81:T81"/>
  </mergeCells>
  <phoneticPr fontId="74" type="noConversion"/>
  <hyperlinks>
    <hyperlink ref="A1:T1" location="'Sección D-MLE'!B4" display="Tabla D05c1"/>
  </hyperlinks>
  <pageMargins left="0.47244094488188981" right="0" top="0.19" bottom="3.937007874015748E-2" header="0.11811023622047245" footer="3.937007874015748E-2"/>
  <pageSetup paperSize="144" scale="57" orientation="landscape"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M19"/>
  <sheetViews>
    <sheetView workbookViewId="0">
      <selection activeCell="A4" sqref="A4"/>
    </sheetView>
  </sheetViews>
  <sheetFormatPr baseColWidth="10" defaultColWidth="11.42578125" defaultRowHeight="14.25"/>
  <cols>
    <col min="1" max="1" width="5.140625" style="1188" customWidth="1"/>
    <col min="2"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2316</v>
      </c>
      <c r="C3" s="2032"/>
      <c r="D3" s="2032"/>
      <c r="E3" s="2032"/>
      <c r="F3" s="2032"/>
      <c r="G3" s="2032"/>
      <c r="H3" s="2032"/>
      <c r="I3" s="2032"/>
      <c r="J3" s="2032"/>
      <c r="K3" s="2032"/>
      <c r="L3" s="2032"/>
      <c r="M3" s="2033"/>
    </row>
    <row r="4" spans="1:13" ht="23.25" customHeight="1">
      <c r="A4" s="1580"/>
      <c r="B4" s="1183" t="s">
        <v>2268</v>
      </c>
      <c r="C4" s="1581"/>
      <c r="D4" s="1581"/>
      <c r="E4" s="1581"/>
      <c r="F4" s="1581"/>
      <c r="G4" s="1581"/>
      <c r="H4" s="1581"/>
      <c r="I4" s="1581"/>
      <c r="J4" s="1581"/>
      <c r="K4" s="1581"/>
      <c r="L4" s="1581"/>
      <c r="M4" s="1582"/>
    </row>
    <row r="5" spans="1:13">
      <c r="A5" s="1211"/>
      <c r="B5" s="1189"/>
      <c r="C5" s="1189"/>
      <c r="D5" s="1189"/>
      <c r="E5" s="1189"/>
      <c r="F5" s="1189"/>
      <c r="G5" s="1189"/>
      <c r="H5" s="1189"/>
      <c r="I5" s="1189"/>
      <c r="J5" s="1189"/>
      <c r="K5" s="1189"/>
      <c r="L5" s="1189"/>
      <c r="M5" s="1260"/>
    </row>
    <row r="6" spans="1:13" ht="44.25" customHeight="1">
      <c r="A6" s="1211"/>
      <c r="B6" s="2076" t="s">
        <v>2587</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261" t="s">
        <v>2320</v>
      </c>
      <c r="B8" s="2151" t="s">
        <v>2347</v>
      </c>
      <c r="C8" s="2151"/>
      <c r="D8" s="2151"/>
      <c r="E8" s="2151"/>
      <c r="F8" s="2151"/>
      <c r="G8" s="2151"/>
      <c r="H8" s="2151"/>
      <c r="I8" s="2151"/>
      <c r="J8" s="2151"/>
      <c r="K8" s="2151"/>
      <c r="L8" s="2151"/>
      <c r="M8" s="2151"/>
    </row>
    <row r="9" spans="1:13">
      <c r="A9" s="1261" t="s">
        <v>2321</v>
      </c>
      <c r="B9" s="2151" t="s">
        <v>2348</v>
      </c>
      <c r="C9" s="2151"/>
      <c r="D9" s="2151"/>
      <c r="E9" s="2151"/>
      <c r="F9" s="2151"/>
      <c r="G9" s="2151"/>
      <c r="H9" s="2151"/>
      <c r="I9" s="2151"/>
      <c r="J9" s="2151"/>
      <c r="K9" s="2151"/>
      <c r="L9" s="2151"/>
      <c r="M9" s="2151"/>
    </row>
    <row r="10" spans="1:13">
      <c r="A10" s="1261" t="s">
        <v>1378</v>
      </c>
      <c r="B10" s="2151" t="s">
        <v>2349</v>
      </c>
      <c r="C10" s="2151"/>
      <c r="D10" s="2151"/>
      <c r="E10" s="2151"/>
      <c r="F10" s="2151"/>
      <c r="G10" s="2151"/>
      <c r="H10" s="2151"/>
      <c r="I10" s="2151"/>
      <c r="J10" s="2151"/>
      <c r="K10" s="2151"/>
      <c r="L10" s="2151"/>
      <c r="M10" s="2151"/>
    </row>
    <row r="11" spans="1:13">
      <c r="A11" s="1261" t="s">
        <v>1379</v>
      </c>
      <c r="B11" s="2151" t="s">
        <v>2350</v>
      </c>
      <c r="C11" s="2151"/>
      <c r="D11" s="2151"/>
      <c r="E11" s="2151"/>
      <c r="F11" s="2151"/>
      <c r="G11" s="2151"/>
      <c r="H11" s="2151"/>
      <c r="I11" s="2151"/>
      <c r="J11" s="2151"/>
      <c r="K11" s="2151"/>
      <c r="L11" s="2151"/>
      <c r="M11" s="2151"/>
    </row>
    <row r="12" spans="1:13">
      <c r="A12" s="1372" t="s">
        <v>1380</v>
      </c>
      <c r="B12" s="2151" t="s">
        <v>2351</v>
      </c>
      <c r="C12" s="2151"/>
      <c r="D12" s="2151"/>
      <c r="E12" s="2151"/>
      <c r="F12" s="2151"/>
      <c r="G12" s="2151"/>
      <c r="H12" s="2151"/>
      <c r="I12" s="2151"/>
      <c r="J12" s="2151"/>
      <c r="K12" s="2151"/>
      <c r="L12" s="2151"/>
      <c r="M12" s="2151"/>
    </row>
    <row r="13" spans="1:13">
      <c r="A13" s="1261" t="s">
        <v>2322</v>
      </c>
      <c r="B13" s="2151" t="s">
        <v>2352</v>
      </c>
      <c r="C13" s="2151"/>
      <c r="D13" s="2151"/>
      <c r="E13" s="2151"/>
      <c r="F13" s="2151"/>
      <c r="G13" s="2151"/>
      <c r="H13" s="2151"/>
      <c r="I13" s="2151"/>
      <c r="J13" s="2151"/>
      <c r="K13" s="2151"/>
      <c r="L13" s="2151"/>
      <c r="M13" s="2151"/>
    </row>
    <row r="14" spans="1:13">
      <c r="A14" s="1261" t="s">
        <v>2323</v>
      </c>
      <c r="B14" s="2151" t="s">
        <v>2353</v>
      </c>
      <c r="C14" s="2151"/>
      <c r="D14" s="2151"/>
      <c r="E14" s="2151"/>
      <c r="F14" s="2151"/>
      <c r="G14" s="2151"/>
      <c r="H14" s="2151"/>
      <c r="I14" s="2151"/>
      <c r="J14" s="2151"/>
      <c r="K14" s="2151"/>
      <c r="L14" s="2151"/>
      <c r="M14" s="2151"/>
    </row>
    <row r="15" spans="1:13">
      <c r="A15" s="1261" t="s">
        <v>2324</v>
      </c>
      <c r="B15" s="2151" t="s">
        <v>2354</v>
      </c>
      <c r="C15" s="2151"/>
      <c r="D15" s="2151"/>
      <c r="E15" s="2151"/>
      <c r="F15" s="2151"/>
      <c r="G15" s="2151"/>
      <c r="H15" s="2151"/>
      <c r="I15" s="2151"/>
      <c r="J15" s="2151"/>
      <c r="K15" s="2151"/>
      <c r="L15" s="2151"/>
      <c r="M15" s="2151"/>
    </row>
    <row r="16" spans="1:13">
      <c r="A16" s="1261" t="s">
        <v>2325</v>
      </c>
      <c r="B16" s="2151" t="s">
        <v>2355</v>
      </c>
      <c r="C16" s="2151"/>
      <c r="D16" s="2151"/>
      <c r="E16" s="2151"/>
      <c r="F16" s="2151"/>
      <c r="G16" s="2151"/>
      <c r="H16" s="2151"/>
      <c r="I16" s="2151"/>
      <c r="J16" s="2151"/>
      <c r="K16" s="2151"/>
      <c r="L16" s="2151"/>
      <c r="M16" s="2151"/>
    </row>
    <row r="18" spans="1:1" ht="15">
      <c r="A18" s="1216" t="s">
        <v>474</v>
      </c>
    </row>
    <row r="19" spans="1:1">
      <c r="A19" s="1170" t="s">
        <v>1769</v>
      </c>
    </row>
  </sheetData>
  <mergeCells count="12">
    <mergeCell ref="B2:M2"/>
    <mergeCell ref="B3:M3"/>
    <mergeCell ref="B6:M6"/>
    <mergeCell ref="B12:M12"/>
    <mergeCell ref="B10:M10"/>
    <mergeCell ref="B16:M16"/>
    <mergeCell ref="B13:M13"/>
    <mergeCell ref="B14:M14"/>
    <mergeCell ref="B15:M15"/>
    <mergeCell ref="B8:M8"/>
    <mergeCell ref="B9:M9"/>
    <mergeCell ref="B11:M11"/>
  </mergeCells>
  <phoneticPr fontId="74" type="noConversion"/>
  <hyperlinks>
    <hyperlink ref="B8:M8" location="D06a!A1" display="Programa Prestaciones Valoradas NO GES en prestaciones de salud, actividad y recursos PPV  ejecutados, años 2009 y 2010 (4)"/>
    <hyperlink ref="B9:M9" location="D06b!A1" display="Programa Prestaciones Valoradas NO GES gasto en prestaciones, por grupos de edad del asegurado, Mujeres y Hombres, años 2009 y 2010 (4)"/>
    <hyperlink ref="B10:M10" location="D07a!A1" display="Programa Prestaciones Complejas en prestaciones, actividad y recursos ejecutados , Mujeres y Hombres por grupo de prestaciones años 2009 y 2010  (4)"/>
    <hyperlink ref="B11:M11" location="D07b!A1" display="Programa Prestaciones Complejas, gasto en prestaciones, por grupos de edad del asegurado, Mujeres y Hombres, años 2009 y 2010 (4)"/>
    <hyperlink ref="B12:M12" location="'D09a-b'!A1" display="Programa Entrega Medicamentos de alto costo, número personas beneficiadas y gasto por sexo y enfermedad, año 2009-2010 (2)"/>
    <hyperlink ref="B13:M13" location="D10a!A1" display="Salud Mental  en prestaciones de salud, actividad y recursos PPV comprometido y ejecutado por Servicios de Salud, años 2009 y 2010 (4)"/>
    <hyperlink ref="B14:M14" location="D10b!A1" display="Salud Mental, gasto en prestaciones, por grupos de edad del asegurado, Mujeres y Hombres, años 2009 y 2010 (4)"/>
    <hyperlink ref="B15:M15" location="'D11a-b'!A1" display="Seguro Contra Riesgo Vital, número de personas beneficiadas y recursos demandados, por sexo, año 2009 (2)"/>
    <hyperlink ref="B16:M16" location="'D11a-b'!A17" display="Seguro Contra Riesgo Vital, número de personas beneficiadas y recursos demandados, por sexo, año 2010 (2)"/>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tabColor rgb="FF008080"/>
  </sheetPr>
  <dimension ref="A1:I30"/>
  <sheetViews>
    <sheetView workbookViewId="0">
      <selection sqref="A1:IV65536"/>
    </sheetView>
  </sheetViews>
  <sheetFormatPr baseColWidth="10" defaultColWidth="11.42578125" defaultRowHeight="14.25"/>
  <cols>
    <col min="1" max="1" width="32.85546875" style="1171" customWidth="1"/>
    <col min="2" max="3" width="11.42578125" style="1171"/>
    <col min="4" max="4" width="11" style="1171" customWidth="1"/>
    <col min="5" max="5" width="11.5703125" style="1171" customWidth="1"/>
    <col min="6" max="6" width="10.5703125" style="1171" customWidth="1"/>
    <col min="7" max="7" width="10.7109375" style="1171" customWidth="1"/>
    <col min="8" max="8" width="11.7109375" style="1171" customWidth="1"/>
    <col min="9" max="10" width="12" style="1171" customWidth="1"/>
    <col min="11" max="16384" width="11.42578125" style="1171"/>
  </cols>
  <sheetData>
    <row r="1" spans="1:9">
      <c r="A1" s="2152" t="s">
        <v>2280</v>
      </c>
      <c r="B1" s="2152"/>
      <c r="C1" s="2152"/>
      <c r="D1" s="2152"/>
      <c r="E1" s="2152"/>
      <c r="F1" s="2152"/>
      <c r="G1" s="2152"/>
      <c r="H1" s="2152"/>
      <c r="I1" s="2152"/>
    </row>
    <row r="2" spans="1:9">
      <c r="A2" s="2153" t="s">
        <v>1262</v>
      </c>
      <c r="B2" s="2153"/>
      <c r="C2" s="2153"/>
      <c r="D2" s="2153"/>
      <c r="E2" s="2153"/>
      <c r="F2" s="2153"/>
      <c r="G2" s="2153"/>
      <c r="H2" s="2153"/>
      <c r="I2" s="2153"/>
    </row>
    <row r="3" spans="1:9" ht="15" thickBot="1">
      <c r="A3" s="2154" t="s">
        <v>563</v>
      </c>
      <c r="B3" s="2154"/>
      <c r="C3" s="2154"/>
      <c r="D3" s="2154"/>
      <c r="E3" s="2154"/>
      <c r="F3" s="2154"/>
      <c r="G3" s="2154"/>
      <c r="H3" s="2154"/>
      <c r="I3" s="2154"/>
    </row>
    <row r="4" spans="1:9">
      <c r="A4" s="2155" t="s">
        <v>622</v>
      </c>
      <c r="B4" s="2157" t="s">
        <v>565</v>
      </c>
      <c r="C4" s="2157"/>
      <c r="D4" s="2157" t="s">
        <v>566</v>
      </c>
      <c r="E4" s="2157"/>
      <c r="F4" s="2157" t="s">
        <v>1228</v>
      </c>
      <c r="G4" s="2157"/>
      <c r="H4" s="2157" t="s">
        <v>569</v>
      </c>
      <c r="I4" s="2157"/>
    </row>
    <row r="5" spans="1:9" ht="38.25">
      <c r="A5" s="2156"/>
      <c r="B5" s="1019" t="s">
        <v>1229</v>
      </c>
      <c r="C5" s="1019" t="s">
        <v>1260</v>
      </c>
      <c r="D5" s="1019" t="s">
        <v>1229</v>
      </c>
      <c r="E5" s="1019" t="s">
        <v>1260</v>
      </c>
      <c r="F5" s="1019" t="s">
        <v>1229</v>
      </c>
      <c r="G5" s="1019" t="s">
        <v>1260</v>
      </c>
      <c r="H5" s="1019" t="s">
        <v>1229</v>
      </c>
      <c r="I5" s="1019" t="s">
        <v>1260</v>
      </c>
    </row>
    <row r="6" spans="1:9">
      <c r="A6" s="1009" t="s">
        <v>1230</v>
      </c>
      <c r="B6" s="1010">
        <v>27636</v>
      </c>
      <c r="C6" s="1011">
        <v>8117902.5800000001</v>
      </c>
      <c r="D6" s="1011">
        <v>21771</v>
      </c>
      <c r="E6" s="1011">
        <v>4868436.8099999996</v>
      </c>
      <c r="F6" s="1011">
        <v>707</v>
      </c>
      <c r="G6" s="1011">
        <v>204089.95</v>
      </c>
      <c r="H6" s="1011">
        <v>50114</v>
      </c>
      <c r="I6" s="1012">
        <v>13190429.34</v>
      </c>
    </row>
    <row r="7" spans="1:9">
      <c r="A7" s="1013" t="s">
        <v>1231</v>
      </c>
      <c r="B7" s="1014">
        <v>2</v>
      </c>
      <c r="C7" s="1014">
        <v>492.22</v>
      </c>
      <c r="D7" s="1014">
        <v>3</v>
      </c>
      <c r="E7" s="1014">
        <v>942.53</v>
      </c>
      <c r="F7" s="1014">
        <v>0</v>
      </c>
      <c r="G7" s="1014">
        <v>0</v>
      </c>
      <c r="H7" s="1014">
        <v>5</v>
      </c>
      <c r="I7" s="1015">
        <v>1434.75</v>
      </c>
    </row>
    <row r="8" spans="1:9">
      <c r="A8" s="1009" t="s">
        <v>1232</v>
      </c>
      <c r="B8" s="1016">
        <v>18529</v>
      </c>
      <c r="C8" s="1017">
        <v>9463330.4399999995</v>
      </c>
      <c r="D8" s="1017">
        <v>0</v>
      </c>
      <c r="E8" s="1017">
        <v>0</v>
      </c>
      <c r="F8" s="1017">
        <v>55</v>
      </c>
      <c r="G8" s="1017">
        <v>33681.4</v>
      </c>
      <c r="H8" s="1017">
        <v>18584</v>
      </c>
      <c r="I8" s="1018">
        <v>9497011.8399999999</v>
      </c>
    </row>
    <row r="9" spans="1:9">
      <c r="A9" s="1009" t="s">
        <v>1233</v>
      </c>
      <c r="B9" s="1016">
        <v>706</v>
      </c>
      <c r="C9" s="1017">
        <v>43535.049999999996</v>
      </c>
      <c r="D9" s="1017">
        <v>613</v>
      </c>
      <c r="E9" s="1017">
        <v>37183.11</v>
      </c>
      <c r="F9" s="1017">
        <v>5</v>
      </c>
      <c r="G9" s="1017">
        <v>308.3</v>
      </c>
      <c r="H9" s="1017">
        <v>1324</v>
      </c>
      <c r="I9" s="1018">
        <v>81026.459999999992</v>
      </c>
    </row>
    <row r="10" spans="1:9">
      <c r="A10" s="1009" t="s">
        <v>1234</v>
      </c>
      <c r="B10" s="1016">
        <v>10377</v>
      </c>
      <c r="C10" s="1017">
        <v>1096296.5699999998</v>
      </c>
      <c r="D10" s="1017">
        <v>6879</v>
      </c>
      <c r="E10" s="1017">
        <v>740291.10000000009</v>
      </c>
      <c r="F10" s="1017">
        <v>115</v>
      </c>
      <c r="G10" s="1017">
        <v>12232.29</v>
      </c>
      <c r="H10" s="1017">
        <v>17371</v>
      </c>
      <c r="I10" s="1018">
        <v>1848819.96</v>
      </c>
    </row>
    <row r="11" spans="1:9">
      <c r="A11" s="1009" t="s">
        <v>1235</v>
      </c>
      <c r="B11" s="1016">
        <v>6848</v>
      </c>
      <c r="C11" s="1017">
        <v>7061056.7699999986</v>
      </c>
      <c r="D11" s="1017">
        <v>5495</v>
      </c>
      <c r="E11" s="1017">
        <v>4834644.3599999994</v>
      </c>
      <c r="F11" s="1017">
        <v>405</v>
      </c>
      <c r="G11" s="1017">
        <v>399463.18000000005</v>
      </c>
      <c r="H11" s="1017">
        <v>12748</v>
      </c>
      <c r="I11" s="1018">
        <v>12295164.309999997</v>
      </c>
    </row>
    <row r="12" spans="1:9">
      <c r="A12" s="1013" t="s">
        <v>1236</v>
      </c>
      <c r="B12" s="1016">
        <v>0</v>
      </c>
      <c r="C12" s="1017">
        <v>0</v>
      </c>
      <c r="D12" s="1017">
        <v>18</v>
      </c>
      <c r="E12" s="1017">
        <v>30624.87</v>
      </c>
      <c r="F12" s="1017">
        <v>0</v>
      </c>
      <c r="G12" s="1017">
        <v>0</v>
      </c>
      <c r="H12" s="1017">
        <v>18</v>
      </c>
      <c r="I12" s="1018">
        <v>30624.87</v>
      </c>
    </row>
    <row r="13" spans="1:9">
      <c r="A13" s="1009" t="s">
        <v>1237</v>
      </c>
      <c r="B13" s="1016">
        <v>11067</v>
      </c>
      <c r="C13" s="1017">
        <v>3085255.5239999997</v>
      </c>
      <c r="D13" s="1017">
        <v>12573</v>
      </c>
      <c r="E13" s="1017">
        <v>3395741.5439999998</v>
      </c>
      <c r="F13" s="1017">
        <v>191</v>
      </c>
      <c r="G13" s="1017">
        <v>98141.014999999985</v>
      </c>
      <c r="H13" s="1017">
        <v>23831</v>
      </c>
      <c r="I13" s="1018">
        <v>6579138.0829999987</v>
      </c>
    </row>
    <row r="14" spans="1:9">
      <c r="A14" s="903" t="s">
        <v>547</v>
      </c>
      <c r="B14" s="1583">
        <f t="shared" ref="B14:I14" si="0">+B13+B12+B11+B10+B9+B8+B7+B6</f>
        <v>75165</v>
      </c>
      <c r="C14" s="1583">
        <f t="shared" si="0"/>
        <v>28867869.153999999</v>
      </c>
      <c r="D14" s="1583">
        <f t="shared" si="0"/>
        <v>47352</v>
      </c>
      <c r="E14" s="1583">
        <f t="shared" si="0"/>
        <v>13907864.323999997</v>
      </c>
      <c r="F14" s="1583">
        <f t="shared" si="0"/>
        <v>1478</v>
      </c>
      <c r="G14" s="1583">
        <f t="shared" si="0"/>
        <v>747916.13500000001</v>
      </c>
      <c r="H14" s="1583">
        <f t="shared" si="0"/>
        <v>123995</v>
      </c>
      <c r="I14" s="1583">
        <f t="shared" si="0"/>
        <v>43523649.612999998</v>
      </c>
    </row>
    <row r="17" spans="1:9">
      <c r="A17" s="2152" t="s">
        <v>2281</v>
      </c>
      <c r="B17" s="2152"/>
      <c r="C17" s="2152"/>
      <c r="D17" s="2152"/>
      <c r="E17" s="2152"/>
      <c r="F17" s="2152"/>
      <c r="G17" s="2152"/>
      <c r="H17" s="2152"/>
      <c r="I17" s="2152"/>
    </row>
    <row r="18" spans="1:9" ht="15" customHeight="1">
      <c r="A18" s="2153" t="s">
        <v>1262</v>
      </c>
      <c r="B18" s="2153"/>
      <c r="C18" s="2153"/>
      <c r="D18" s="2153"/>
      <c r="E18" s="2153"/>
      <c r="F18" s="2153"/>
      <c r="G18" s="2153"/>
      <c r="H18" s="2153"/>
      <c r="I18" s="2153"/>
    </row>
    <row r="19" spans="1:9" ht="15" thickBot="1">
      <c r="A19" s="2158" t="s">
        <v>603</v>
      </c>
      <c r="B19" s="2158"/>
      <c r="C19" s="2158"/>
      <c r="D19" s="2158"/>
      <c r="E19" s="2158"/>
      <c r="F19" s="2158"/>
      <c r="G19" s="2158"/>
      <c r="H19" s="2158"/>
      <c r="I19" s="2158"/>
    </row>
    <row r="20" spans="1:9">
      <c r="A20" s="2155" t="s">
        <v>622</v>
      </c>
      <c r="B20" s="2157" t="s">
        <v>565</v>
      </c>
      <c r="C20" s="2157"/>
      <c r="D20" s="2157" t="s">
        <v>566</v>
      </c>
      <c r="E20" s="2157"/>
      <c r="F20" s="2157" t="s">
        <v>1228</v>
      </c>
      <c r="G20" s="2157"/>
      <c r="H20" s="2157" t="s">
        <v>569</v>
      </c>
      <c r="I20" s="2157"/>
    </row>
    <row r="21" spans="1:9" ht="38.25">
      <c r="A21" s="2156"/>
      <c r="B21" s="1019" t="s">
        <v>1229</v>
      </c>
      <c r="C21" s="1019" t="s">
        <v>1261</v>
      </c>
      <c r="D21" s="1019" t="s">
        <v>1229</v>
      </c>
      <c r="E21" s="1019" t="s">
        <v>1261</v>
      </c>
      <c r="F21" s="1019" t="s">
        <v>1229</v>
      </c>
      <c r="G21" s="1019" t="s">
        <v>1261</v>
      </c>
      <c r="H21" s="1019" t="s">
        <v>1229</v>
      </c>
      <c r="I21" s="1019" t="s">
        <v>1261</v>
      </c>
    </row>
    <row r="22" spans="1:9">
      <c r="A22" s="1009" t="s">
        <v>1230</v>
      </c>
      <c r="B22" s="1011">
        <v>27040</v>
      </c>
      <c r="C22" s="1011">
        <v>7959366.6299999999</v>
      </c>
      <c r="D22" s="1011">
        <v>24256</v>
      </c>
      <c r="E22" s="1011">
        <v>5666757.9199999999</v>
      </c>
      <c r="F22" s="1011">
        <v>722</v>
      </c>
      <c r="G22" s="1011">
        <v>235759</v>
      </c>
      <c r="H22" s="1011">
        <v>52018</v>
      </c>
      <c r="I22" s="1012">
        <v>13861883.550000001</v>
      </c>
    </row>
    <row r="23" spans="1:9">
      <c r="A23" s="1013" t="s">
        <v>1231</v>
      </c>
      <c r="B23" s="1017">
        <v>65</v>
      </c>
      <c r="C23" s="1017">
        <v>188558.58</v>
      </c>
      <c r="D23" s="1017">
        <v>99</v>
      </c>
      <c r="E23" s="1017">
        <v>269200.8</v>
      </c>
      <c r="F23" s="1017">
        <v>15</v>
      </c>
      <c r="G23" s="1017">
        <v>4123.68</v>
      </c>
      <c r="H23" s="1017">
        <v>179</v>
      </c>
      <c r="I23" s="1018">
        <v>461883.06</v>
      </c>
    </row>
    <row r="24" spans="1:9">
      <c r="A24" s="1009" t="s">
        <v>1232</v>
      </c>
      <c r="B24" s="1017">
        <v>18574</v>
      </c>
      <c r="C24" s="1017">
        <v>9895985.3000000026</v>
      </c>
      <c r="D24" s="1017">
        <v>0</v>
      </c>
      <c r="E24" s="1017">
        <v>0</v>
      </c>
      <c r="F24" s="1017">
        <v>46</v>
      </c>
      <c r="G24" s="1017">
        <v>35328</v>
      </c>
      <c r="H24" s="1017">
        <v>18620</v>
      </c>
      <c r="I24" s="1018">
        <v>9931313.3000000026</v>
      </c>
    </row>
    <row r="25" spans="1:9">
      <c r="A25" s="1009" t="s">
        <v>1233</v>
      </c>
      <c r="B25" s="1017">
        <v>1811</v>
      </c>
      <c r="C25" s="1017">
        <v>113511.24</v>
      </c>
      <c r="D25" s="1017">
        <v>1363</v>
      </c>
      <c r="E25" s="1017">
        <v>81160.47</v>
      </c>
      <c r="F25" s="1017">
        <v>8</v>
      </c>
      <c r="G25" s="1017">
        <v>501</v>
      </c>
      <c r="H25" s="1017">
        <v>3182</v>
      </c>
      <c r="I25" s="1018">
        <v>195172.71000000002</v>
      </c>
    </row>
    <row r="26" spans="1:9">
      <c r="A26" s="1009" t="s">
        <v>1234</v>
      </c>
      <c r="B26" s="1017">
        <v>10966</v>
      </c>
      <c r="C26" s="1017">
        <v>1167006.8999999999</v>
      </c>
      <c r="D26" s="1017">
        <v>7725</v>
      </c>
      <c r="E26" s="1017">
        <v>830527.8</v>
      </c>
      <c r="F26" s="1017">
        <v>180</v>
      </c>
      <c r="G26" s="1017">
        <v>18116</v>
      </c>
      <c r="H26" s="1017">
        <v>18871</v>
      </c>
      <c r="I26" s="1018">
        <v>2015650.7000000002</v>
      </c>
    </row>
    <row r="27" spans="1:9">
      <c r="A27" s="1009" t="s">
        <v>1235</v>
      </c>
      <c r="B27" s="1017">
        <v>7508</v>
      </c>
      <c r="C27" s="1017">
        <v>6881179.4000000004</v>
      </c>
      <c r="D27" s="1017">
        <v>7238</v>
      </c>
      <c r="E27" s="1017">
        <v>5595394.1499999994</v>
      </c>
      <c r="F27" s="1017">
        <v>653</v>
      </c>
      <c r="G27" s="1017">
        <v>594240</v>
      </c>
      <c r="H27" s="1017">
        <v>15399</v>
      </c>
      <c r="I27" s="1018">
        <v>13070813.549999997</v>
      </c>
    </row>
    <row r="28" spans="1:9">
      <c r="A28" s="1013" t="s">
        <v>1236</v>
      </c>
      <c r="B28" s="1017">
        <v>4</v>
      </c>
      <c r="C28" s="1017">
        <v>13170.26</v>
      </c>
      <c r="D28" s="1017">
        <v>11</v>
      </c>
      <c r="E28" s="1017">
        <v>28516.36</v>
      </c>
      <c r="F28" s="1017">
        <v>0</v>
      </c>
      <c r="G28" s="1017">
        <v>0</v>
      </c>
      <c r="H28" s="1017">
        <v>15</v>
      </c>
      <c r="I28" s="1018">
        <v>41686.619999999995</v>
      </c>
    </row>
    <row r="29" spans="1:9">
      <c r="A29" s="1009" t="s">
        <v>1237</v>
      </c>
      <c r="B29" s="1017">
        <v>7621</v>
      </c>
      <c r="C29" s="1017">
        <v>2406595.14</v>
      </c>
      <c r="D29" s="1017">
        <v>13019</v>
      </c>
      <c r="E29" s="1017">
        <v>3928592.6400000006</v>
      </c>
      <c r="F29" s="1017">
        <v>168</v>
      </c>
      <c r="G29" s="1017">
        <v>134459</v>
      </c>
      <c r="H29" s="1017">
        <v>20808</v>
      </c>
      <c r="I29" s="1018">
        <v>6469646.7799999993</v>
      </c>
    </row>
    <row r="30" spans="1:9">
      <c r="A30" s="903" t="s">
        <v>547</v>
      </c>
      <c r="B30" s="1583">
        <v>73589</v>
      </c>
      <c r="C30" s="1583">
        <v>28625373.449999999</v>
      </c>
      <c r="D30" s="1583">
        <v>53711</v>
      </c>
      <c r="E30" s="1583">
        <v>16400150.140000002</v>
      </c>
      <c r="F30" s="1583">
        <v>1792</v>
      </c>
      <c r="G30" s="1583">
        <v>1022526.68</v>
      </c>
      <c r="H30" s="1583">
        <v>129092</v>
      </c>
      <c r="I30" s="1583">
        <v>46048050.269999996</v>
      </c>
    </row>
  </sheetData>
  <mergeCells count="16">
    <mergeCell ref="H20:I20"/>
    <mergeCell ref="A17:I17"/>
    <mergeCell ref="A18:I18"/>
    <mergeCell ref="A19:I19"/>
    <mergeCell ref="A20:A21"/>
    <mergeCell ref="B20:C20"/>
    <mergeCell ref="D20:E20"/>
    <mergeCell ref="F20:G20"/>
    <mergeCell ref="A1:I1"/>
    <mergeCell ref="A2:I2"/>
    <mergeCell ref="A3:I3"/>
    <mergeCell ref="A4:A5"/>
    <mergeCell ref="B4:C4"/>
    <mergeCell ref="D4:E4"/>
    <mergeCell ref="F4:G4"/>
    <mergeCell ref="H4:I4"/>
  </mergeCells>
  <phoneticPr fontId="74" type="noConversion"/>
  <hyperlinks>
    <hyperlink ref="A1:I1" location="'Sección D-Prg.Esp.'!B4" display="Tabla D06a.1"/>
    <hyperlink ref="A17:I17" location="'Sección D-Prg.Esp.'!B4" display="Tabla D06a.2"/>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008080"/>
  </sheetPr>
  <dimension ref="A1:R62"/>
  <sheetViews>
    <sheetView zoomScale="89" zoomScaleNormal="89" workbookViewId="0">
      <selection sqref="A1:IV65536"/>
    </sheetView>
  </sheetViews>
  <sheetFormatPr baseColWidth="10" defaultColWidth="11.42578125" defaultRowHeight="14.25"/>
  <cols>
    <col min="1" max="1" width="32.5703125" style="1171" customWidth="1"/>
    <col min="2" max="18" width="10.140625" style="1171" customWidth="1"/>
    <col min="19" max="16384" width="11.42578125" style="1171"/>
  </cols>
  <sheetData>
    <row r="1" spans="1:18">
      <c r="A1" s="2152" t="s">
        <v>2282</v>
      </c>
      <c r="B1" s="2152"/>
      <c r="C1" s="2152"/>
      <c r="D1" s="2152"/>
      <c r="E1" s="2152"/>
      <c r="F1" s="2152"/>
      <c r="G1" s="2152"/>
      <c r="H1" s="2152"/>
      <c r="I1" s="2152"/>
      <c r="J1" s="2152"/>
      <c r="K1" s="2152"/>
      <c r="L1" s="2152"/>
      <c r="M1" s="2152"/>
      <c r="N1" s="2152"/>
      <c r="O1" s="2152"/>
      <c r="P1" s="2152"/>
      <c r="Q1" s="2152"/>
      <c r="R1" s="2152"/>
    </row>
    <row r="2" spans="1:18">
      <c r="A2" s="2159" t="s">
        <v>1268</v>
      </c>
      <c r="B2" s="2159"/>
      <c r="C2" s="2159"/>
      <c r="D2" s="2159"/>
      <c r="E2" s="2159"/>
      <c r="F2" s="2159"/>
      <c r="G2" s="2159"/>
      <c r="H2" s="2159"/>
      <c r="I2" s="2159"/>
      <c r="J2" s="2159"/>
      <c r="K2" s="2159"/>
      <c r="L2" s="2159"/>
      <c r="M2" s="2159"/>
      <c r="N2" s="2159"/>
      <c r="O2" s="2159"/>
      <c r="P2" s="2159"/>
      <c r="Q2" s="2159"/>
      <c r="R2" s="2159"/>
    </row>
    <row r="3" spans="1:18" ht="15" thickBot="1">
      <c r="A3" s="2154" t="s">
        <v>563</v>
      </c>
      <c r="B3" s="2154"/>
      <c r="C3" s="2154"/>
      <c r="D3" s="2154"/>
      <c r="E3" s="2154"/>
      <c r="F3" s="2154"/>
      <c r="G3" s="2154"/>
      <c r="H3" s="2154"/>
      <c r="I3" s="2154"/>
      <c r="J3" s="2154"/>
      <c r="K3" s="2154"/>
      <c r="L3" s="2154"/>
      <c r="M3" s="2154"/>
      <c r="N3" s="2154"/>
      <c r="O3" s="2154"/>
      <c r="P3" s="2154"/>
      <c r="Q3" s="2154"/>
      <c r="R3" s="2154"/>
    </row>
    <row r="4" spans="1:18">
      <c r="A4" s="2155" t="s">
        <v>622</v>
      </c>
      <c r="B4" s="2157" t="s">
        <v>1263</v>
      </c>
      <c r="C4" s="2157"/>
      <c r="D4" s="2157"/>
      <c r="E4" s="2157"/>
      <c r="F4" s="2157"/>
      <c r="G4" s="2157"/>
      <c r="H4" s="2157"/>
      <c r="I4" s="2157"/>
      <c r="J4" s="2157"/>
      <c r="K4" s="2157"/>
      <c r="L4" s="2157"/>
      <c r="M4" s="2157"/>
      <c r="N4" s="2157"/>
      <c r="O4" s="2157"/>
      <c r="P4" s="2157"/>
      <c r="Q4" s="2157"/>
      <c r="R4" s="2157"/>
    </row>
    <row r="5" spans="1:18">
      <c r="A5" s="2156"/>
      <c r="B5" s="1021" t="s">
        <v>1721</v>
      </c>
      <c r="C5" s="1021" t="s">
        <v>1722</v>
      </c>
      <c r="D5" s="1021" t="s">
        <v>1433</v>
      </c>
      <c r="E5" s="1021" t="s">
        <v>1434</v>
      </c>
      <c r="F5" s="1021" t="s">
        <v>820</v>
      </c>
      <c r="G5" s="1021" t="s">
        <v>821</v>
      </c>
      <c r="H5" s="1021" t="s">
        <v>822</v>
      </c>
      <c r="I5" s="1021" t="s">
        <v>823</v>
      </c>
      <c r="J5" s="1021" t="s">
        <v>824</v>
      </c>
      <c r="K5" s="1021" t="s">
        <v>825</v>
      </c>
      <c r="L5" s="1021" t="s">
        <v>826</v>
      </c>
      <c r="M5" s="1021" t="s">
        <v>827</v>
      </c>
      <c r="N5" s="1021" t="s">
        <v>828</v>
      </c>
      <c r="O5" s="1021" t="s">
        <v>829</v>
      </c>
      <c r="P5" s="1021" t="s">
        <v>830</v>
      </c>
      <c r="Q5" s="1021" t="s">
        <v>831</v>
      </c>
      <c r="R5" s="1021" t="s">
        <v>1436</v>
      </c>
    </row>
    <row r="6" spans="1:18">
      <c r="A6" s="1022" t="s">
        <v>1230</v>
      </c>
      <c r="B6" s="1584">
        <v>236967.82</v>
      </c>
      <c r="C6" s="1585">
        <v>310726.16000000003</v>
      </c>
      <c r="D6" s="1585">
        <v>354133.09</v>
      </c>
      <c r="E6" s="1585">
        <v>568975.21</v>
      </c>
      <c r="F6" s="1585">
        <v>720513.49000000011</v>
      </c>
      <c r="G6" s="1585">
        <v>838486.36</v>
      </c>
      <c r="H6" s="1585">
        <v>865349.83000000007</v>
      </c>
      <c r="I6" s="1585">
        <v>224433.09999999998</v>
      </c>
      <c r="J6" s="1585">
        <v>141598.26</v>
      </c>
      <c r="K6" s="1585">
        <v>146084.62</v>
      </c>
      <c r="L6" s="1585">
        <v>883252.58</v>
      </c>
      <c r="M6" s="1585">
        <v>860861.13</v>
      </c>
      <c r="N6" s="1585">
        <v>674351.13</v>
      </c>
      <c r="O6" s="1585">
        <v>522152.68000000005</v>
      </c>
      <c r="P6" s="1585">
        <v>368168.42000000004</v>
      </c>
      <c r="Q6" s="1585">
        <v>230208.52000000002</v>
      </c>
      <c r="R6" s="1585">
        <v>171640.18000000002</v>
      </c>
    </row>
    <row r="7" spans="1:18">
      <c r="A7" s="1020" t="s">
        <v>1231</v>
      </c>
      <c r="B7" s="1586">
        <v>0</v>
      </c>
      <c r="C7" s="1587">
        <v>0</v>
      </c>
      <c r="D7" s="1587">
        <v>0</v>
      </c>
      <c r="E7" s="1587">
        <v>0</v>
      </c>
      <c r="F7" s="1587">
        <v>0</v>
      </c>
      <c r="G7" s="1587">
        <v>0</v>
      </c>
      <c r="H7" s="1587">
        <v>0</v>
      </c>
      <c r="I7" s="1587">
        <v>0</v>
      </c>
      <c r="J7" s="1587">
        <v>0</v>
      </c>
      <c r="K7" s="1587">
        <v>246.11</v>
      </c>
      <c r="L7" s="1587">
        <v>0</v>
      </c>
      <c r="M7" s="1587">
        <v>0</v>
      </c>
      <c r="N7" s="1587">
        <v>0</v>
      </c>
      <c r="O7" s="1587">
        <v>0</v>
      </c>
      <c r="P7" s="1587">
        <v>0</v>
      </c>
      <c r="Q7" s="1587">
        <v>0</v>
      </c>
      <c r="R7" s="1587">
        <v>246.11</v>
      </c>
    </row>
    <row r="8" spans="1:18">
      <c r="A8" s="1022" t="s">
        <v>1232</v>
      </c>
      <c r="B8" s="1586">
        <v>0</v>
      </c>
      <c r="C8" s="1587">
        <v>771.12</v>
      </c>
      <c r="D8" s="1587">
        <v>3111.81</v>
      </c>
      <c r="E8" s="1587">
        <v>23271.11</v>
      </c>
      <c r="F8" s="1587">
        <v>91120.6</v>
      </c>
      <c r="G8" s="1587">
        <v>343105.46</v>
      </c>
      <c r="H8" s="1587">
        <v>609097.63</v>
      </c>
      <c r="I8" s="1587">
        <v>1108919.3999999999</v>
      </c>
      <c r="J8" s="1587">
        <v>1734357.97</v>
      </c>
      <c r="K8" s="1587">
        <v>2098963.37</v>
      </c>
      <c r="L8" s="1587">
        <v>1271086.3699999999</v>
      </c>
      <c r="M8" s="1587">
        <v>615950.97</v>
      </c>
      <c r="N8" s="1587">
        <v>539528.75</v>
      </c>
      <c r="O8" s="1587">
        <v>441047.26</v>
      </c>
      <c r="P8" s="1587">
        <v>320794.21000000002</v>
      </c>
      <c r="Q8" s="1587">
        <v>193688.5</v>
      </c>
      <c r="R8" s="1587">
        <v>68515.91</v>
      </c>
    </row>
    <row r="9" spans="1:18">
      <c r="A9" s="1022" t="s">
        <v>1233</v>
      </c>
      <c r="B9" s="1586">
        <v>195.85</v>
      </c>
      <c r="C9" s="1587">
        <v>375.84000000000003</v>
      </c>
      <c r="D9" s="1587">
        <v>906.72</v>
      </c>
      <c r="E9" s="1587">
        <v>1002.56</v>
      </c>
      <c r="F9" s="1587">
        <v>828.37999999999988</v>
      </c>
      <c r="G9" s="1587">
        <v>969.95</v>
      </c>
      <c r="H9" s="1587">
        <v>1862.31</v>
      </c>
      <c r="I9" s="1587">
        <v>3407.98</v>
      </c>
      <c r="J9" s="1587">
        <v>5364.42</v>
      </c>
      <c r="K9" s="1587">
        <v>6041.04</v>
      </c>
      <c r="L9" s="1587">
        <v>5414.39</v>
      </c>
      <c r="M9" s="1587">
        <v>4602.01</v>
      </c>
      <c r="N9" s="1587">
        <v>4202.04</v>
      </c>
      <c r="O9" s="1587">
        <v>3625.43</v>
      </c>
      <c r="P9" s="1587">
        <v>2571.4</v>
      </c>
      <c r="Q9" s="1587">
        <v>1063.19</v>
      </c>
      <c r="R9" s="1587">
        <v>1101.54</v>
      </c>
    </row>
    <row r="10" spans="1:18">
      <c r="A10" s="1022" t="s">
        <v>1234</v>
      </c>
      <c r="B10" s="1586">
        <v>90.12</v>
      </c>
      <c r="C10" s="1587">
        <v>0</v>
      </c>
      <c r="D10" s="1587">
        <v>138.03</v>
      </c>
      <c r="E10" s="1587">
        <v>228.15</v>
      </c>
      <c r="F10" s="1587">
        <v>270.36</v>
      </c>
      <c r="G10" s="1587">
        <v>456.3</v>
      </c>
      <c r="H10" s="1587">
        <v>1092.8400000000001</v>
      </c>
      <c r="I10" s="1587">
        <v>3219.21</v>
      </c>
      <c r="J10" s="1587">
        <v>3771.33</v>
      </c>
      <c r="K10" s="1587">
        <v>3585.39</v>
      </c>
      <c r="L10" s="1587">
        <v>4342.8599999999997</v>
      </c>
      <c r="M10" s="1587">
        <v>4511.7000000000007</v>
      </c>
      <c r="N10" s="1587">
        <v>26589.870000000003</v>
      </c>
      <c r="O10" s="1587">
        <v>355137.87</v>
      </c>
      <c r="P10" s="1587">
        <v>301629.83999999997</v>
      </c>
      <c r="Q10" s="1587">
        <v>221193.18</v>
      </c>
      <c r="R10" s="1587">
        <v>170039.52000000002</v>
      </c>
    </row>
    <row r="11" spans="1:18">
      <c r="A11" s="1022" t="s">
        <v>1235</v>
      </c>
      <c r="B11" s="1586">
        <v>23839.149999999998</v>
      </c>
      <c r="C11" s="1587">
        <v>33696.980000000003</v>
      </c>
      <c r="D11" s="1587">
        <v>30262.89</v>
      </c>
      <c r="E11" s="1587">
        <v>55018.939999999988</v>
      </c>
      <c r="F11" s="1587">
        <v>58841.220000000008</v>
      </c>
      <c r="G11" s="1587">
        <v>97633.999999999971</v>
      </c>
      <c r="H11" s="1587">
        <v>106661.52</v>
      </c>
      <c r="I11" s="1587">
        <v>250490.52000000005</v>
      </c>
      <c r="J11" s="1587">
        <v>361313.73999999993</v>
      </c>
      <c r="K11" s="1587">
        <v>552406.51</v>
      </c>
      <c r="L11" s="1587">
        <v>640365.27999999991</v>
      </c>
      <c r="M11" s="1587">
        <v>657416.95999999996</v>
      </c>
      <c r="N11" s="1587">
        <v>856837.70000000007</v>
      </c>
      <c r="O11" s="1587">
        <v>530727.35</v>
      </c>
      <c r="P11" s="1587">
        <v>569000.74999999988</v>
      </c>
      <c r="Q11" s="1587">
        <v>748490.08999999985</v>
      </c>
      <c r="R11" s="1587">
        <v>1488053.17</v>
      </c>
    </row>
    <row r="12" spans="1:18">
      <c r="A12" s="1020" t="s">
        <v>1236</v>
      </c>
      <c r="B12" s="1586">
        <v>0</v>
      </c>
      <c r="C12" s="1587">
        <v>0</v>
      </c>
      <c r="D12" s="1587">
        <v>0</v>
      </c>
      <c r="E12" s="1587">
        <v>0</v>
      </c>
      <c r="F12" s="1587">
        <v>0</v>
      </c>
      <c r="G12" s="1587">
        <v>0</v>
      </c>
      <c r="H12" s="1587">
        <v>0</v>
      </c>
      <c r="I12" s="1587">
        <v>0</v>
      </c>
      <c r="J12" s="1587">
        <v>0</v>
      </c>
      <c r="K12" s="1587">
        <v>0</v>
      </c>
      <c r="L12" s="1587">
        <v>0</v>
      </c>
      <c r="M12" s="1587">
        <v>0</v>
      </c>
      <c r="N12" s="1587">
        <v>0</v>
      </c>
      <c r="O12" s="1587">
        <v>0</v>
      </c>
      <c r="P12" s="1587">
        <v>0</v>
      </c>
      <c r="Q12" s="1587">
        <v>0</v>
      </c>
      <c r="R12" s="1587">
        <v>0</v>
      </c>
    </row>
    <row r="13" spans="1:18">
      <c r="A13" s="1022" t="s">
        <v>1264</v>
      </c>
      <c r="B13" s="1586">
        <v>202466.98499999999</v>
      </c>
      <c r="C13" s="1587">
        <v>689217.41700000002</v>
      </c>
      <c r="D13" s="1587">
        <v>301842.70799999998</v>
      </c>
      <c r="E13" s="1587">
        <v>99385.587999999989</v>
      </c>
      <c r="F13" s="1587">
        <v>52399.648000000001</v>
      </c>
      <c r="G13" s="1587">
        <v>63901.149000000005</v>
      </c>
      <c r="H13" s="1587">
        <v>82818.046999999991</v>
      </c>
      <c r="I13" s="1587">
        <v>129514.65599999999</v>
      </c>
      <c r="J13" s="1587">
        <v>189146.40599999999</v>
      </c>
      <c r="K13" s="1587">
        <v>246731.39799999999</v>
      </c>
      <c r="L13" s="1587">
        <v>262191.25599999999</v>
      </c>
      <c r="M13" s="1587">
        <v>243768.845</v>
      </c>
      <c r="N13" s="1587">
        <v>256409.36399999997</v>
      </c>
      <c r="O13" s="1587">
        <v>120577.33800000002</v>
      </c>
      <c r="P13" s="1587">
        <v>78147.206000000006</v>
      </c>
      <c r="Q13" s="1587">
        <v>35417.263999999996</v>
      </c>
      <c r="R13" s="1587">
        <v>31320.249</v>
      </c>
    </row>
    <row r="14" spans="1:18">
      <c r="A14" s="903" t="s">
        <v>547</v>
      </c>
      <c r="B14" s="1583">
        <f>SUM(B6:B13)</f>
        <v>463559.92499999999</v>
      </c>
      <c r="C14" s="1583">
        <f t="shared" ref="C14:R14" si="0">SUM(C6:C13)</f>
        <v>1034787.517</v>
      </c>
      <c r="D14" s="1583">
        <f t="shared" si="0"/>
        <v>690395.24800000002</v>
      </c>
      <c r="E14" s="1583">
        <f t="shared" si="0"/>
        <v>747881.55799999996</v>
      </c>
      <c r="F14" s="1583">
        <f t="shared" si="0"/>
        <v>923973.69800000009</v>
      </c>
      <c r="G14" s="1583">
        <f t="shared" si="0"/>
        <v>1344553.219</v>
      </c>
      <c r="H14" s="1583">
        <f t="shared" si="0"/>
        <v>1666882.1770000001</v>
      </c>
      <c r="I14" s="1583">
        <f t="shared" si="0"/>
        <v>1719984.8659999999</v>
      </c>
      <c r="J14" s="1583">
        <f t="shared" si="0"/>
        <v>2435552.1259999997</v>
      </c>
      <c r="K14" s="1583">
        <f t="shared" si="0"/>
        <v>3054058.4380000001</v>
      </c>
      <c r="L14" s="1583">
        <f t="shared" si="0"/>
        <v>3066652.7359999996</v>
      </c>
      <c r="M14" s="1583">
        <f t="shared" si="0"/>
        <v>2387111.6150000002</v>
      </c>
      <c r="N14" s="1583">
        <f t="shared" si="0"/>
        <v>2357918.8540000003</v>
      </c>
      <c r="O14" s="1583">
        <f t="shared" si="0"/>
        <v>1973267.9280000003</v>
      </c>
      <c r="P14" s="1583">
        <f t="shared" si="0"/>
        <v>1640311.8260000001</v>
      </c>
      <c r="Q14" s="1583">
        <f t="shared" si="0"/>
        <v>1430060.7439999999</v>
      </c>
      <c r="R14" s="1583">
        <f t="shared" si="0"/>
        <v>1930916.679</v>
      </c>
    </row>
    <row r="15" spans="1:18">
      <c r="A15" s="1588"/>
      <c r="B15" s="1588"/>
      <c r="C15" s="1588"/>
      <c r="D15" s="1588"/>
      <c r="E15" s="1588"/>
      <c r="F15" s="1588"/>
      <c r="G15" s="1588"/>
      <c r="H15" s="1588"/>
      <c r="I15" s="1588"/>
      <c r="J15" s="1588"/>
      <c r="K15" s="1588"/>
      <c r="L15" s="1588"/>
      <c r="M15" s="1588"/>
      <c r="N15" s="1588"/>
      <c r="O15" s="1588"/>
      <c r="P15" s="1588"/>
      <c r="Q15" s="1588"/>
      <c r="R15" s="1588"/>
    </row>
    <row r="16" spans="1:18">
      <c r="A16" s="2152" t="s">
        <v>2283</v>
      </c>
      <c r="B16" s="2152"/>
      <c r="C16" s="2152"/>
      <c r="D16" s="2152"/>
      <c r="E16" s="2152"/>
      <c r="F16" s="2152"/>
      <c r="G16" s="2152"/>
      <c r="H16" s="2152"/>
      <c r="I16" s="2152"/>
      <c r="J16" s="2152"/>
      <c r="K16" s="2152"/>
      <c r="L16" s="2152"/>
      <c r="M16" s="2152"/>
      <c r="N16" s="2152"/>
      <c r="O16" s="2152"/>
      <c r="P16" s="2152"/>
      <c r="Q16" s="2152"/>
      <c r="R16" s="2152"/>
    </row>
    <row r="17" spans="1:18">
      <c r="A17" s="2159" t="s">
        <v>1269</v>
      </c>
      <c r="B17" s="2159"/>
      <c r="C17" s="2159"/>
      <c r="D17" s="2159"/>
      <c r="E17" s="2159"/>
      <c r="F17" s="2159"/>
      <c r="G17" s="2159"/>
      <c r="H17" s="2159"/>
      <c r="I17" s="2159"/>
      <c r="J17" s="2159"/>
      <c r="K17" s="2159"/>
      <c r="L17" s="2159"/>
      <c r="M17" s="2159"/>
      <c r="N17" s="2159"/>
      <c r="O17" s="2159"/>
      <c r="P17" s="2159"/>
      <c r="Q17" s="2159"/>
      <c r="R17" s="2159"/>
    </row>
    <row r="18" spans="1:18" ht="15" thickBot="1">
      <c r="A18" s="2154" t="s">
        <v>563</v>
      </c>
      <c r="B18" s="2154"/>
      <c r="C18" s="2154"/>
      <c r="D18" s="2154"/>
      <c r="E18" s="2154"/>
      <c r="F18" s="2154"/>
      <c r="G18" s="2154"/>
      <c r="H18" s="2154"/>
      <c r="I18" s="2154"/>
      <c r="J18" s="2154"/>
      <c r="K18" s="2154"/>
      <c r="L18" s="2154"/>
      <c r="M18" s="2154"/>
      <c r="N18" s="2154"/>
      <c r="O18" s="2154"/>
      <c r="P18" s="2154"/>
      <c r="Q18" s="2154"/>
      <c r="R18" s="2154"/>
    </row>
    <row r="19" spans="1:18">
      <c r="A19" s="2155" t="s">
        <v>622</v>
      </c>
      <c r="B19" s="2157" t="s">
        <v>1263</v>
      </c>
      <c r="C19" s="2157"/>
      <c r="D19" s="2157"/>
      <c r="E19" s="2157"/>
      <c r="F19" s="2157"/>
      <c r="G19" s="2157"/>
      <c r="H19" s="2157"/>
      <c r="I19" s="2157"/>
      <c r="J19" s="2157"/>
      <c r="K19" s="2157"/>
      <c r="L19" s="2157"/>
      <c r="M19" s="2157"/>
      <c r="N19" s="2157"/>
      <c r="O19" s="2157"/>
      <c r="P19" s="2157"/>
      <c r="Q19" s="2157"/>
      <c r="R19" s="2157"/>
    </row>
    <row r="20" spans="1:18">
      <c r="A20" s="2156"/>
      <c r="B20" s="1021" t="s">
        <v>1721</v>
      </c>
      <c r="C20" s="1021" t="s">
        <v>1722</v>
      </c>
      <c r="D20" s="1021" t="s">
        <v>1433</v>
      </c>
      <c r="E20" s="1021" t="s">
        <v>1434</v>
      </c>
      <c r="F20" s="1021" t="s">
        <v>820</v>
      </c>
      <c r="G20" s="1021" t="s">
        <v>821</v>
      </c>
      <c r="H20" s="1021" t="s">
        <v>822</v>
      </c>
      <c r="I20" s="1021" t="s">
        <v>823</v>
      </c>
      <c r="J20" s="1021" t="s">
        <v>824</v>
      </c>
      <c r="K20" s="1021" t="s">
        <v>825</v>
      </c>
      <c r="L20" s="1021" t="s">
        <v>826</v>
      </c>
      <c r="M20" s="1021" t="s">
        <v>827</v>
      </c>
      <c r="N20" s="1021" t="s">
        <v>828</v>
      </c>
      <c r="O20" s="1021" t="s">
        <v>829</v>
      </c>
      <c r="P20" s="1021" t="s">
        <v>830</v>
      </c>
      <c r="Q20" s="1021" t="s">
        <v>831</v>
      </c>
      <c r="R20" s="1021" t="s">
        <v>1436</v>
      </c>
    </row>
    <row r="21" spans="1:18">
      <c r="A21" s="1022" t="s">
        <v>1230</v>
      </c>
      <c r="B21" s="1584">
        <v>190879.91</v>
      </c>
      <c r="C21" s="1585">
        <v>444558.64</v>
      </c>
      <c r="D21" s="1585">
        <v>482795.1</v>
      </c>
      <c r="E21" s="1585">
        <v>382479.43</v>
      </c>
      <c r="F21" s="1585">
        <v>269757.81</v>
      </c>
      <c r="G21" s="1585">
        <v>243386.71</v>
      </c>
      <c r="H21" s="1585">
        <v>257806.54</v>
      </c>
      <c r="I21" s="1585">
        <v>136395.97999999998</v>
      </c>
      <c r="J21" s="1585">
        <v>129097.78</v>
      </c>
      <c r="K21" s="1585">
        <v>124729.76000000001</v>
      </c>
      <c r="L21" s="1585">
        <v>392809.76999999996</v>
      </c>
      <c r="M21" s="1585">
        <v>395759.71</v>
      </c>
      <c r="N21" s="1585">
        <v>381289.13999999996</v>
      </c>
      <c r="O21" s="1585">
        <v>376342.51999999996</v>
      </c>
      <c r="P21" s="1585">
        <v>282886.42</v>
      </c>
      <c r="Q21" s="1585">
        <v>213304.5</v>
      </c>
      <c r="R21" s="1585">
        <v>164157.09</v>
      </c>
    </row>
    <row r="22" spans="1:18">
      <c r="A22" s="1020" t="s">
        <v>1231</v>
      </c>
      <c r="B22" s="1586">
        <v>0</v>
      </c>
      <c r="C22" s="1587">
        <v>0</v>
      </c>
      <c r="D22" s="1587">
        <v>0</v>
      </c>
      <c r="E22" s="1587">
        <v>0</v>
      </c>
      <c r="F22" s="1587">
        <v>0</v>
      </c>
      <c r="G22" s="1587">
        <v>0</v>
      </c>
      <c r="H22" s="1587">
        <v>0</v>
      </c>
      <c r="I22" s="1587">
        <v>0</v>
      </c>
      <c r="J22" s="1587">
        <v>0</v>
      </c>
      <c r="K22" s="1587">
        <v>0</v>
      </c>
      <c r="L22" s="1587">
        <v>0</v>
      </c>
      <c r="M22" s="1587">
        <v>0</v>
      </c>
      <c r="N22" s="1587">
        <v>246.11</v>
      </c>
      <c r="O22" s="1587">
        <v>348.21</v>
      </c>
      <c r="P22" s="1587">
        <v>0</v>
      </c>
      <c r="Q22" s="1587">
        <v>0</v>
      </c>
      <c r="R22" s="1587">
        <v>348.21</v>
      </c>
    </row>
    <row r="23" spans="1:18">
      <c r="A23" s="1022" t="s">
        <v>1232</v>
      </c>
      <c r="B23" s="1586">
        <v>0</v>
      </c>
      <c r="C23" s="1587">
        <v>0</v>
      </c>
      <c r="D23" s="1587">
        <v>0</v>
      </c>
      <c r="E23" s="1587">
        <v>0</v>
      </c>
      <c r="F23" s="1587">
        <v>0</v>
      </c>
      <c r="G23" s="1587">
        <v>0</v>
      </c>
      <c r="H23" s="1587">
        <v>0</v>
      </c>
      <c r="I23" s="1587">
        <v>0</v>
      </c>
      <c r="J23" s="1587">
        <v>0</v>
      </c>
      <c r="K23" s="1587">
        <v>0</v>
      </c>
      <c r="L23" s="1587">
        <v>0</v>
      </c>
      <c r="M23" s="1587">
        <v>0</v>
      </c>
      <c r="N23" s="1587">
        <v>0</v>
      </c>
      <c r="O23" s="1587">
        <v>0</v>
      </c>
      <c r="P23" s="1587">
        <v>0</v>
      </c>
      <c r="Q23" s="1587">
        <v>0</v>
      </c>
      <c r="R23" s="1587">
        <v>0</v>
      </c>
    </row>
    <row r="24" spans="1:18">
      <c r="A24" s="1022" t="s">
        <v>1233</v>
      </c>
      <c r="B24" s="1586">
        <v>117.51</v>
      </c>
      <c r="C24" s="1587">
        <v>39.17</v>
      </c>
      <c r="D24" s="1587">
        <v>258.33000000000004</v>
      </c>
      <c r="E24" s="1587">
        <v>548.38</v>
      </c>
      <c r="F24" s="1587">
        <v>784.97</v>
      </c>
      <c r="G24" s="1587">
        <v>436.68</v>
      </c>
      <c r="H24" s="1587">
        <v>1363.22</v>
      </c>
      <c r="I24" s="1587">
        <v>2389.77</v>
      </c>
      <c r="J24" s="1587">
        <v>3583.8</v>
      </c>
      <c r="K24" s="1587">
        <v>5024.47</v>
      </c>
      <c r="L24" s="1587">
        <v>4316.2700000000004</v>
      </c>
      <c r="M24" s="1587">
        <v>3544.63</v>
      </c>
      <c r="N24" s="1587">
        <v>3223.82</v>
      </c>
      <c r="O24" s="1587">
        <v>4053.7700000000004</v>
      </c>
      <c r="P24" s="1587">
        <v>3854.57</v>
      </c>
      <c r="Q24" s="1587">
        <v>2393.0500000000002</v>
      </c>
      <c r="R24" s="1587">
        <v>1250.7</v>
      </c>
    </row>
    <row r="25" spans="1:18">
      <c r="A25" s="1022" t="s">
        <v>1234</v>
      </c>
      <c r="B25" s="1586">
        <v>0</v>
      </c>
      <c r="C25" s="1587">
        <v>138.03</v>
      </c>
      <c r="D25" s="1587">
        <v>90.12</v>
      </c>
      <c r="E25" s="1587">
        <v>270.36</v>
      </c>
      <c r="F25" s="1587">
        <v>90.12</v>
      </c>
      <c r="G25" s="1587">
        <v>0</v>
      </c>
      <c r="H25" s="1587">
        <v>270.36</v>
      </c>
      <c r="I25" s="1587">
        <v>180.24</v>
      </c>
      <c r="J25" s="1587">
        <v>180.24</v>
      </c>
      <c r="K25" s="1587">
        <v>1081.44</v>
      </c>
      <c r="L25" s="1587">
        <v>1351.8</v>
      </c>
      <c r="M25" s="1587">
        <v>1357.5</v>
      </c>
      <c r="N25" s="1587">
        <v>9345.06</v>
      </c>
      <c r="O25" s="1587">
        <v>223916.97</v>
      </c>
      <c r="P25" s="1587">
        <v>206923.26</v>
      </c>
      <c r="Q25" s="1587">
        <v>172677.96000000002</v>
      </c>
      <c r="R25" s="1587">
        <v>122417.64</v>
      </c>
    </row>
    <row r="26" spans="1:18">
      <c r="A26" s="1022" t="s">
        <v>1235</v>
      </c>
      <c r="B26" s="1586">
        <v>37194.720000000001</v>
      </c>
      <c r="C26" s="1587">
        <v>53113.069999999992</v>
      </c>
      <c r="D26" s="1587">
        <v>88793.110000000015</v>
      </c>
      <c r="E26" s="1587">
        <v>174627.79</v>
      </c>
      <c r="F26" s="1587">
        <v>231258.75999999998</v>
      </c>
      <c r="G26" s="1587">
        <v>234345.50999999998</v>
      </c>
      <c r="H26" s="1587">
        <v>195645.77000000002</v>
      </c>
      <c r="I26" s="1587">
        <v>234569.33</v>
      </c>
      <c r="J26" s="1587">
        <v>342716.82</v>
      </c>
      <c r="K26" s="1587">
        <v>410895.37</v>
      </c>
      <c r="L26" s="1587">
        <v>401809.4200000001</v>
      </c>
      <c r="M26" s="1587">
        <v>498411.87000000005</v>
      </c>
      <c r="N26" s="1587">
        <v>557330.31000000006</v>
      </c>
      <c r="O26" s="1587">
        <v>356988.54000000004</v>
      </c>
      <c r="P26" s="1587">
        <v>383973.32000000007</v>
      </c>
      <c r="Q26" s="1587">
        <v>272820.74000000005</v>
      </c>
      <c r="R26" s="1587">
        <v>360149.91000000003</v>
      </c>
    </row>
    <row r="27" spans="1:18">
      <c r="A27" s="1020" t="s">
        <v>1236</v>
      </c>
      <c r="B27" s="1586">
        <v>0</v>
      </c>
      <c r="C27" s="1587">
        <v>0</v>
      </c>
      <c r="D27" s="1587">
        <v>2858.24</v>
      </c>
      <c r="E27" s="1587">
        <v>1429.12</v>
      </c>
      <c r="F27" s="1587">
        <v>3946.99</v>
      </c>
      <c r="G27" s="1587">
        <v>0</v>
      </c>
      <c r="H27" s="1587">
        <v>6510.76</v>
      </c>
      <c r="I27" s="1587">
        <v>3278.33</v>
      </c>
      <c r="J27" s="1587">
        <v>0</v>
      </c>
      <c r="K27" s="1587">
        <v>0</v>
      </c>
      <c r="L27" s="1587">
        <v>1429.12</v>
      </c>
      <c r="M27" s="1587">
        <v>714.56</v>
      </c>
      <c r="N27" s="1587">
        <v>0</v>
      </c>
      <c r="O27" s="1587">
        <v>0</v>
      </c>
      <c r="P27" s="1587">
        <v>3992.89</v>
      </c>
      <c r="Q27" s="1587">
        <v>6464.86</v>
      </c>
      <c r="R27" s="1587">
        <v>0</v>
      </c>
    </row>
    <row r="28" spans="1:18">
      <c r="A28" s="1022" t="s">
        <v>1264</v>
      </c>
      <c r="B28" s="1586">
        <v>497152.84299999994</v>
      </c>
      <c r="C28" s="1587">
        <v>1157606.946</v>
      </c>
      <c r="D28" s="1587">
        <v>386083.62</v>
      </c>
      <c r="E28" s="1587">
        <v>132573.23799999998</v>
      </c>
      <c r="F28" s="1587">
        <v>72777.546999999991</v>
      </c>
      <c r="G28" s="1587">
        <v>35865.501999999993</v>
      </c>
      <c r="H28" s="1587">
        <v>46978.549999999996</v>
      </c>
      <c r="I28" s="1587">
        <v>60531.173000000003</v>
      </c>
      <c r="J28" s="1587">
        <v>95616.453999999998</v>
      </c>
      <c r="K28" s="1587">
        <v>113359.81700000001</v>
      </c>
      <c r="L28" s="1587">
        <v>116648.95999999999</v>
      </c>
      <c r="M28" s="1587">
        <v>143022.36600000001</v>
      </c>
      <c r="N28" s="1587">
        <v>169153.01699999999</v>
      </c>
      <c r="O28" s="1587">
        <v>150799.78599999999</v>
      </c>
      <c r="P28" s="1587">
        <v>108404.65100000001</v>
      </c>
      <c r="Q28" s="1587">
        <v>67647.221000000005</v>
      </c>
      <c r="R28" s="1587">
        <v>41519.853000000003</v>
      </c>
    </row>
    <row r="29" spans="1:18">
      <c r="A29" s="903" t="s">
        <v>547</v>
      </c>
      <c r="B29" s="1583">
        <f>SUM(B21:B28)</f>
        <v>725344.98300000001</v>
      </c>
      <c r="C29" s="1583">
        <f t="shared" ref="C29:R29" si="1">SUM(C21:C28)</f>
        <v>1655455.8560000001</v>
      </c>
      <c r="D29" s="1583">
        <f t="shared" si="1"/>
        <v>960878.52</v>
      </c>
      <c r="E29" s="1583">
        <f t="shared" si="1"/>
        <v>691928.31799999997</v>
      </c>
      <c r="F29" s="1583">
        <f t="shared" si="1"/>
        <v>578616.19699999993</v>
      </c>
      <c r="G29" s="1583">
        <f t="shared" si="1"/>
        <v>514034.40199999994</v>
      </c>
      <c r="H29" s="1583">
        <f t="shared" si="1"/>
        <v>508575.2</v>
      </c>
      <c r="I29" s="1583">
        <f t="shared" si="1"/>
        <v>437344.82299999997</v>
      </c>
      <c r="J29" s="1583">
        <f t="shared" si="1"/>
        <v>571195.09400000004</v>
      </c>
      <c r="K29" s="1583">
        <f t="shared" si="1"/>
        <v>655090.85700000008</v>
      </c>
      <c r="L29" s="1583">
        <f t="shared" si="1"/>
        <v>918365.34</v>
      </c>
      <c r="M29" s="1583">
        <f t="shared" si="1"/>
        <v>1042810.6360000002</v>
      </c>
      <c r="N29" s="1583">
        <f t="shared" si="1"/>
        <v>1120587.4569999999</v>
      </c>
      <c r="O29" s="1583">
        <f t="shared" si="1"/>
        <v>1112449.7960000001</v>
      </c>
      <c r="P29" s="1583">
        <f t="shared" si="1"/>
        <v>990035.11100000003</v>
      </c>
      <c r="Q29" s="1583">
        <f t="shared" si="1"/>
        <v>735308.33100000001</v>
      </c>
      <c r="R29" s="1583">
        <f t="shared" si="1"/>
        <v>689843.40300000005</v>
      </c>
    </row>
    <row r="30" spans="1:18">
      <c r="A30" s="1588"/>
      <c r="B30" s="1588"/>
      <c r="C30" s="1588"/>
      <c r="D30" s="1588"/>
      <c r="E30" s="1588"/>
      <c r="F30" s="1588"/>
      <c r="G30" s="1588"/>
      <c r="H30" s="1588"/>
      <c r="I30" s="1588"/>
      <c r="J30" s="1588"/>
      <c r="K30" s="1588"/>
      <c r="L30" s="1588"/>
      <c r="M30" s="1588"/>
      <c r="N30" s="1588"/>
      <c r="O30" s="1588"/>
      <c r="P30" s="1588"/>
      <c r="Q30" s="1588"/>
      <c r="R30" s="1588"/>
    </row>
    <row r="31" spans="1:18">
      <c r="A31" s="2152" t="s">
        <v>2284</v>
      </c>
      <c r="B31" s="2152"/>
      <c r="C31" s="2152"/>
      <c r="D31" s="2152"/>
      <c r="E31" s="2152"/>
      <c r="F31" s="2152"/>
      <c r="G31" s="2152"/>
      <c r="H31" s="2152"/>
      <c r="I31" s="2152"/>
      <c r="J31" s="2152"/>
      <c r="K31" s="2152"/>
      <c r="L31" s="2152"/>
      <c r="M31" s="2152"/>
      <c r="N31" s="2152"/>
      <c r="O31" s="2152"/>
      <c r="P31" s="2152"/>
      <c r="Q31" s="2152"/>
      <c r="R31" s="2152"/>
    </row>
    <row r="32" spans="1:18">
      <c r="A32" s="2159" t="s">
        <v>1268</v>
      </c>
      <c r="B32" s="2159"/>
      <c r="C32" s="2159"/>
      <c r="D32" s="2159"/>
      <c r="E32" s="2159"/>
      <c r="F32" s="2159"/>
      <c r="G32" s="2159"/>
      <c r="H32" s="2159"/>
      <c r="I32" s="2159"/>
      <c r="J32" s="2159"/>
      <c r="K32" s="2159"/>
      <c r="L32" s="2159"/>
      <c r="M32" s="2159"/>
      <c r="N32" s="2159"/>
      <c r="O32" s="2159"/>
      <c r="P32" s="2159"/>
      <c r="Q32" s="2159"/>
      <c r="R32" s="2159"/>
    </row>
    <row r="33" spans="1:18" ht="15" thickBot="1">
      <c r="A33" s="2154" t="s">
        <v>603</v>
      </c>
      <c r="B33" s="2154"/>
      <c r="C33" s="2154"/>
      <c r="D33" s="2154"/>
      <c r="E33" s="2154"/>
      <c r="F33" s="2154"/>
      <c r="G33" s="2154"/>
      <c r="H33" s="2154"/>
      <c r="I33" s="2154"/>
      <c r="J33" s="2154"/>
      <c r="K33" s="2154"/>
      <c r="L33" s="2154"/>
      <c r="M33" s="2154"/>
      <c r="N33" s="2154"/>
      <c r="O33" s="2154"/>
      <c r="P33" s="2154"/>
      <c r="Q33" s="2154"/>
      <c r="R33" s="2154"/>
    </row>
    <row r="34" spans="1:18" ht="15" customHeight="1">
      <c r="A34" s="2155" t="s">
        <v>622</v>
      </c>
      <c r="B34" s="2157" t="s">
        <v>1263</v>
      </c>
      <c r="C34" s="2157"/>
      <c r="D34" s="2157"/>
      <c r="E34" s="2157"/>
      <c r="F34" s="2157"/>
      <c r="G34" s="2157"/>
      <c r="H34" s="2157"/>
      <c r="I34" s="2157"/>
      <c r="J34" s="2157"/>
      <c r="K34" s="2157"/>
      <c r="L34" s="2157"/>
      <c r="M34" s="2157"/>
      <c r="N34" s="2157"/>
      <c r="O34" s="2157"/>
      <c r="P34" s="2157"/>
      <c r="Q34" s="2157"/>
      <c r="R34" s="2157"/>
    </row>
    <row r="35" spans="1:18">
      <c r="A35" s="2156"/>
      <c r="B35" s="1021" t="s">
        <v>1721</v>
      </c>
      <c r="C35" s="1021" t="s">
        <v>1722</v>
      </c>
      <c r="D35" s="1021" t="s">
        <v>1433</v>
      </c>
      <c r="E35" s="1021" t="s">
        <v>1434</v>
      </c>
      <c r="F35" s="1021" t="s">
        <v>820</v>
      </c>
      <c r="G35" s="1021" t="s">
        <v>821</v>
      </c>
      <c r="H35" s="1021" t="s">
        <v>822</v>
      </c>
      <c r="I35" s="1021" t="s">
        <v>823</v>
      </c>
      <c r="J35" s="1021" t="s">
        <v>824</v>
      </c>
      <c r="K35" s="1021" t="s">
        <v>825</v>
      </c>
      <c r="L35" s="1021" t="s">
        <v>826</v>
      </c>
      <c r="M35" s="1021" t="s">
        <v>827</v>
      </c>
      <c r="N35" s="1021" t="s">
        <v>828</v>
      </c>
      <c r="O35" s="1021" t="s">
        <v>829</v>
      </c>
      <c r="P35" s="1021" t="s">
        <v>830</v>
      </c>
      <c r="Q35" s="1021" t="s">
        <v>831</v>
      </c>
      <c r="R35" s="1021" t="s">
        <v>1436</v>
      </c>
    </row>
    <row r="36" spans="1:18">
      <c r="A36" s="1022" t="s">
        <v>1230</v>
      </c>
      <c r="B36" s="1584">
        <v>219705.07</v>
      </c>
      <c r="C36" s="1585">
        <v>308904.45999999996</v>
      </c>
      <c r="D36" s="1585">
        <v>368009.93</v>
      </c>
      <c r="E36" s="1585">
        <v>591167</v>
      </c>
      <c r="F36" s="1585">
        <v>797291.99</v>
      </c>
      <c r="G36" s="1585">
        <v>845886.76</v>
      </c>
      <c r="H36" s="1585">
        <v>835540.67999999993</v>
      </c>
      <c r="I36" s="1585">
        <v>249784.83000000002</v>
      </c>
      <c r="J36" s="1585">
        <v>177397.06</v>
      </c>
      <c r="K36" s="1585">
        <v>204677.98</v>
      </c>
      <c r="L36" s="1585">
        <v>818622.97</v>
      </c>
      <c r="M36" s="1585">
        <v>764527.94000000006</v>
      </c>
      <c r="N36" s="1585">
        <v>592501.26</v>
      </c>
      <c r="O36" s="1585">
        <v>475893.66000000003</v>
      </c>
      <c r="P36" s="1585">
        <v>344984.55000000005</v>
      </c>
      <c r="Q36" s="1585">
        <v>208258.78999999998</v>
      </c>
      <c r="R36" s="1585">
        <v>156211.70000000001</v>
      </c>
    </row>
    <row r="37" spans="1:18">
      <c r="A37" s="1020" t="s">
        <v>1231</v>
      </c>
      <c r="B37" s="1586">
        <v>0</v>
      </c>
      <c r="C37" s="1587">
        <v>353.43</v>
      </c>
      <c r="D37" s="1587">
        <v>353.43</v>
      </c>
      <c r="E37" s="1587">
        <v>2499.3199999999997</v>
      </c>
      <c r="F37" s="1587">
        <v>2498</v>
      </c>
      <c r="G37" s="1587">
        <v>4183.45</v>
      </c>
      <c r="H37" s="1587">
        <v>6651.6100000000006</v>
      </c>
      <c r="I37" s="1587">
        <v>11474.24</v>
      </c>
      <c r="J37" s="1587">
        <v>16460.179999999997</v>
      </c>
      <c r="K37" s="1587">
        <v>22689.94</v>
      </c>
      <c r="L37" s="1587">
        <v>19762.080000000002</v>
      </c>
      <c r="M37" s="1587">
        <v>21031.61</v>
      </c>
      <c r="N37" s="1587">
        <v>16460.100000000002</v>
      </c>
      <c r="O37" s="1587">
        <v>21591.07</v>
      </c>
      <c r="P37" s="1587">
        <v>19813.769999999997</v>
      </c>
      <c r="Q37" s="1587">
        <v>11531.289999999999</v>
      </c>
      <c r="R37" s="1587">
        <v>11205.06</v>
      </c>
    </row>
    <row r="38" spans="1:18">
      <c r="A38" s="1022" t="s">
        <v>1232</v>
      </c>
      <c r="B38" s="1586">
        <v>1808.05</v>
      </c>
      <c r="C38" s="1587">
        <v>260.89999999999998</v>
      </c>
      <c r="D38" s="1587">
        <v>2741.43</v>
      </c>
      <c r="E38" s="1587">
        <v>24170.86</v>
      </c>
      <c r="F38" s="1587">
        <v>104825.37000000002</v>
      </c>
      <c r="G38" s="1587">
        <v>360792.85</v>
      </c>
      <c r="H38" s="1587">
        <v>636798.69999999995</v>
      </c>
      <c r="I38" s="1587">
        <v>1131841.27</v>
      </c>
      <c r="J38" s="1587">
        <v>1734340.2599999998</v>
      </c>
      <c r="K38" s="1587">
        <v>2277379.2199999997</v>
      </c>
      <c r="L38" s="1587">
        <v>1308801.3999999999</v>
      </c>
      <c r="M38" s="1587">
        <v>590281.75</v>
      </c>
      <c r="N38" s="1587">
        <v>625757.89</v>
      </c>
      <c r="O38" s="1587">
        <v>454371.50999999995</v>
      </c>
      <c r="P38" s="1587">
        <v>347806.33</v>
      </c>
      <c r="Q38" s="1587">
        <v>206707.75999999998</v>
      </c>
      <c r="R38" s="1587">
        <v>87299.749999999985</v>
      </c>
    </row>
    <row r="39" spans="1:18">
      <c r="A39" s="1022" t="s">
        <v>1233</v>
      </c>
      <c r="B39" s="1586">
        <v>1064.95</v>
      </c>
      <c r="C39" s="1587">
        <v>825.56000000000006</v>
      </c>
      <c r="D39" s="1587">
        <v>1795.91</v>
      </c>
      <c r="E39" s="1587">
        <v>4103.5200000000004</v>
      </c>
      <c r="F39" s="1587">
        <v>2354.08</v>
      </c>
      <c r="G39" s="1587">
        <v>3147.99</v>
      </c>
      <c r="H39" s="1587">
        <v>4407.13</v>
      </c>
      <c r="I39" s="1587">
        <v>7222.4</v>
      </c>
      <c r="J39" s="1587">
        <v>11800.830000000002</v>
      </c>
      <c r="K39" s="1587">
        <v>13215.619999999999</v>
      </c>
      <c r="L39" s="1587">
        <v>13016.060000000001</v>
      </c>
      <c r="M39" s="1587">
        <v>10090.08</v>
      </c>
      <c r="N39" s="1587">
        <v>8654.0600000000013</v>
      </c>
      <c r="O39" s="1587">
        <v>10297.040000000001</v>
      </c>
      <c r="P39" s="1587">
        <v>7924.119999999999</v>
      </c>
      <c r="Q39" s="1587">
        <v>7409.02</v>
      </c>
      <c r="R39" s="1587">
        <v>6182.87</v>
      </c>
    </row>
    <row r="40" spans="1:18">
      <c r="A40" s="1022" t="s">
        <v>1234</v>
      </c>
      <c r="B40" s="1586">
        <v>0</v>
      </c>
      <c r="C40" s="1587">
        <v>0</v>
      </c>
      <c r="D40" s="1587">
        <v>0</v>
      </c>
      <c r="E40" s="1587">
        <v>0</v>
      </c>
      <c r="F40" s="1587">
        <v>0</v>
      </c>
      <c r="G40" s="1587">
        <v>182.94</v>
      </c>
      <c r="H40" s="1587">
        <v>0</v>
      </c>
      <c r="I40" s="1587">
        <v>0</v>
      </c>
      <c r="J40" s="1587">
        <v>0</v>
      </c>
      <c r="K40" s="1587">
        <v>91.47</v>
      </c>
      <c r="L40" s="1587">
        <v>91.47</v>
      </c>
      <c r="M40" s="1587">
        <v>274.41000000000003</v>
      </c>
      <c r="N40" s="1587">
        <v>14182.5</v>
      </c>
      <c r="O40" s="1587">
        <v>393011.19</v>
      </c>
      <c r="P40" s="1587">
        <v>349518.87</v>
      </c>
      <c r="Q40" s="1587">
        <v>230051.94</v>
      </c>
      <c r="R40" s="1587">
        <v>179602.11</v>
      </c>
    </row>
    <row r="41" spans="1:18">
      <c r="A41" s="1022" t="s">
        <v>1235</v>
      </c>
      <c r="B41" s="1586">
        <v>29131.960000000003</v>
      </c>
      <c r="C41" s="1587">
        <v>71320.51999999999</v>
      </c>
      <c r="D41" s="1587">
        <v>68928.73</v>
      </c>
      <c r="E41" s="1587">
        <v>59576.27</v>
      </c>
      <c r="F41" s="1587">
        <v>77048.02</v>
      </c>
      <c r="G41" s="1587">
        <v>104314.24999999999</v>
      </c>
      <c r="H41" s="1587">
        <v>126708.28000000001</v>
      </c>
      <c r="I41" s="1587">
        <v>212227.99999999997</v>
      </c>
      <c r="J41" s="1587">
        <v>350534.43999999994</v>
      </c>
      <c r="K41" s="1587">
        <v>456619.16000000003</v>
      </c>
      <c r="L41" s="1587">
        <v>620596.44999999995</v>
      </c>
      <c r="M41" s="1587">
        <v>574093.47999999986</v>
      </c>
      <c r="N41" s="1587">
        <v>658398.6100000001</v>
      </c>
      <c r="O41" s="1587">
        <v>569626.90000000014</v>
      </c>
      <c r="P41" s="1587">
        <v>575978.05000000016</v>
      </c>
      <c r="Q41" s="1587">
        <v>727737.33</v>
      </c>
      <c r="R41" s="1587">
        <v>1598338.95</v>
      </c>
    </row>
    <row r="42" spans="1:18">
      <c r="A42" s="1020" t="s">
        <v>1236</v>
      </c>
      <c r="B42" s="1586">
        <v>0</v>
      </c>
      <c r="C42" s="1587">
        <v>0</v>
      </c>
      <c r="D42" s="1587">
        <v>0</v>
      </c>
      <c r="E42" s="1587">
        <v>0</v>
      </c>
      <c r="F42" s="1587">
        <v>0</v>
      </c>
      <c r="G42" s="1587">
        <v>0</v>
      </c>
      <c r="H42" s="1587">
        <v>0</v>
      </c>
      <c r="I42" s="1587">
        <v>0</v>
      </c>
      <c r="J42" s="1587">
        <v>0</v>
      </c>
      <c r="K42" s="1587">
        <v>0</v>
      </c>
      <c r="L42" s="1587">
        <v>0</v>
      </c>
      <c r="M42" s="1587">
        <v>0</v>
      </c>
      <c r="N42" s="1587">
        <v>0</v>
      </c>
      <c r="O42" s="1587">
        <v>3280.92</v>
      </c>
      <c r="P42" s="1587">
        <v>3280.92</v>
      </c>
      <c r="Q42" s="1587">
        <v>6608.42</v>
      </c>
      <c r="R42" s="1587">
        <v>0</v>
      </c>
    </row>
    <row r="43" spans="1:18">
      <c r="A43" s="1022" t="s">
        <v>1237</v>
      </c>
      <c r="B43" s="1586">
        <v>219324.49000000002</v>
      </c>
      <c r="C43" s="1587">
        <v>508438.56</v>
      </c>
      <c r="D43" s="1587">
        <v>191313.94999999998</v>
      </c>
      <c r="E43" s="1587">
        <v>58109.32</v>
      </c>
      <c r="F43" s="1587">
        <v>49236.56</v>
      </c>
      <c r="G43" s="1587">
        <v>62479.31</v>
      </c>
      <c r="H43" s="1587">
        <v>70745.23000000001</v>
      </c>
      <c r="I43" s="1587">
        <v>115180.51999999999</v>
      </c>
      <c r="J43" s="1587">
        <v>156790.68000000002</v>
      </c>
      <c r="K43" s="1587">
        <v>193317.46000000002</v>
      </c>
      <c r="L43" s="1587">
        <v>204473.48</v>
      </c>
      <c r="M43" s="1587">
        <v>201798.63</v>
      </c>
      <c r="N43" s="1587">
        <v>159227.13</v>
      </c>
      <c r="O43" s="1587">
        <v>94674.31</v>
      </c>
      <c r="P43" s="1587">
        <v>62369.65</v>
      </c>
      <c r="Q43" s="1587">
        <v>36115.74</v>
      </c>
      <c r="R43" s="1587">
        <v>23000.120000000003</v>
      </c>
    </row>
    <row r="44" spans="1:18">
      <c r="A44" s="903" t="s">
        <v>547</v>
      </c>
      <c r="B44" s="1583">
        <f t="shared" ref="B44:R44" si="2">+B43+B41+B39+B38+B36+B42+B40+B37</f>
        <v>471034.52</v>
      </c>
      <c r="C44" s="1583">
        <f t="shared" si="2"/>
        <v>890103.43</v>
      </c>
      <c r="D44" s="1583">
        <f t="shared" si="2"/>
        <v>633143.38</v>
      </c>
      <c r="E44" s="1583">
        <f t="shared" si="2"/>
        <v>739626.28999999992</v>
      </c>
      <c r="F44" s="1583">
        <f t="shared" si="2"/>
        <v>1033254.02</v>
      </c>
      <c r="G44" s="1583">
        <f t="shared" si="2"/>
        <v>1380987.5499999998</v>
      </c>
      <c r="H44" s="1583">
        <f t="shared" si="2"/>
        <v>1680851.6300000001</v>
      </c>
      <c r="I44" s="1583">
        <f t="shared" si="2"/>
        <v>1727731.26</v>
      </c>
      <c r="J44" s="1583">
        <f t="shared" si="2"/>
        <v>2447323.4500000002</v>
      </c>
      <c r="K44" s="1583">
        <f t="shared" si="2"/>
        <v>3167990.85</v>
      </c>
      <c r="L44" s="1583">
        <f t="shared" si="2"/>
        <v>2985363.9099999997</v>
      </c>
      <c r="M44" s="1583">
        <f t="shared" si="2"/>
        <v>2162097.9</v>
      </c>
      <c r="N44" s="1583">
        <f t="shared" si="2"/>
        <v>2075181.5500000003</v>
      </c>
      <c r="O44" s="1583">
        <f t="shared" si="2"/>
        <v>2022746.6000000003</v>
      </c>
      <c r="P44" s="1583">
        <f t="shared" si="2"/>
        <v>1711676.2600000002</v>
      </c>
      <c r="Q44" s="1583">
        <f t="shared" si="2"/>
        <v>1434420.2899999998</v>
      </c>
      <c r="R44" s="1583">
        <f t="shared" si="2"/>
        <v>2061840.56</v>
      </c>
    </row>
    <row r="46" spans="1:18">
      <c r="A46" s="2152" t="s">
        <v>2285</v>
      </c>
      <c r="B46" s="2152"/>
      <c r="C46" s="2152"/>
      <c r="D46" s="2152"/>
      <c r="E46" s="2152"/>
      <c r="F46" s="2152"/>
      <c r="G46" s="2152"/>
      <c r="H46" s="2152"/>
      <c r="I46" s="2152"/>
      <c r="J46" s="2152"/>
      <c r="K46" s="2152"/>
      <c r="L46" s="2152"/>
      <c r="M46" s="2152"/>
      <c r="N46" s="2152"/>
      <c r="O46" s="2152"/>
      <c r="P46" s="2152"/>
      <c r="Q46" s="2152"/>
      <c r="R46" s="2152"/>
    </row>
    <row r="47" spans="1:18">
      <c r="A47" s="2159" t="s">
        <v>1269</v>
      </c>
      <c r="B47" s="2159"/>
      <c r="C47" s="2159"/>
      <c r="D47" s="2159"/>
      <c r="E47" s="2159"/>
      <c r="F47" s="2159"/>
      <c r="G47" s="2159"/>
      <c r="H47" s="2159"/>
      <c r="I47" s="2159"/>
      <c r="J47" s="2159"/>
      <c r="K47" s="2159"/>
      <c r="L47" s="2159"/>
      <c r="M47" s="2159"/>
      <c r="N47" s="2159"/>
      <c r="O47" s="2159"/>
      <c r="P47" s="2159"/>
      <c r="Q47" s="2159"/>
      <c r="R47" s="2159"/>
    </row>
    <row r="48" spans="1:18" ht="15" thickBot="1">
      <c r="A48" s="2154" t="s">
        <v>603</v>
      </c>
      <c r="B48" s="2154"/>
      <c r="C48" s="2154"/>
      <c r="D48" s="2154"/>
      <c r="E48" s="2154"/>
      <c r="F48" s="2154"/>
      <c r="G48" s="2154"/>
      <c r="H48" s="2154"/>
      <c r="I48" s="2154"/>
      <c r="J48" s="2154"/>
      <c r="K48" s="2154"/>
      <c r="L48" s="2154"/>
      <c r="M48" s="2154"/>
      <c r="N48" s="2154"/>
      <c r="O48" s="2154"/>
      <c r="P48" s="2154"/>
      <c r="Q48" s="2154"/>
      <c r="R48" s="2154"/>
    </row>
    <row r="49" spans="1:18">
      <c r="A49" s="2155" t="s">
        <v>622</v>
      </c>
      <c r="B49" s="2157" t="s">
        <v>1263</v>
      </c>
      <c r="C49" s="2157"/>
      <c r="D49" s="2157"/>
      <c r="E49" s="2157"/>
      <c r="F49" s="2157"/>
      <c r="G49" s="2157"/>
      <c r="H49" s="2157"/>
      <c r="I49" s="2157"/>
      <c r="J49" s="2157"/>
      <c r="K49" s="2157"/>
      <c r="L49" s="2157"/>
      <c r="M49" s="2157"/>
      <c r="N49" s="2157"/>
      <c r="O49" s="2157"/>
      <c r="P49" s="2157"/>
      <c r="Q49" s="2157"/>
      <c r="R49" s="2157"/>
    </row>
    <row r="50" spans="1:18">
      <c r="A50" s="2156"/>
      <c r="B50" s="1021" t="s">
        <v>1721</v>
      </c>
      <c r="C50" s="1021" t="s">
        <v>1722</v>
      </c>
      <c r="D50" s="1021" t="s">
        <v>1433</v>
      </c>
      <c r="E50" s="1021" t="s">
        <v>1434</v>
      </c>
      <c r="F50" s="1021" t="s">
        <v>820</v>
      </c>
      <c r="G50" s="1021" t="s">
        <v>821</v>
      </c>
      <c r="H50" s="1021" t="s">
        <v>822</v>
      </c>
      <c r="I50" s="1021" t="s">
        <v>823</v>
      </c>
      <c r="J50" s="1021" t="s">
        <v>824</v>
      </c>
      <c r="K50" s="1021" t="s">
        <v>825</v>
      </c>
      <c r="L50" s="1021" t="s">
        <v>826</v>
      </c>
      <c r="M50" s="1021" t="s">
        <v>827</v>
      </c>
      <c r="N50" s="1021" t="s">
        <v>828</v>
      </c>
      <c r="O50" s="1021" t="s">
        <v>829</v>
      </c>
      <c r="P50" s="1021" t="s">
        <v>830</v>
      </c>
      <c r="Q50" s="1021" t="s">
        <v>831</v>
      </c>
      <c r="R50" s="1021" t="s">
        <v>1436</v>
      </c>
    </row>
    <row r="51" spans="1:18">
      <c r="A51" s="1022" t="s">
        <v>1230</v>
      </c>
      <c r="B51" s="1584">
        <v>382542.09</v>
      </c>
      <c r="C51" s="1585">
        <v>440524.69</v>
      </c>
      <c r="D51" s="1585">
        <v>517138.11</v>
      </c>
      <c r="E51" s="1585">
        <v>432355.84000000003</v>
      </c>
      <c r="F51" s="1585">
        <v>309900.48</v>
      </c>
      <c r="G51" s="1585">
        <v>264522.82</v>
      </c>
      <c r="H51" s="1585">
        <v>263772</v>
      </c>
      <c r="I51" s="1585">
        <v>177475.8</v>
      </c>
      <c r="J51" s="1585">
        <v>168324.8</v>
      </c>
      <c r="K51" s="1585">
        <v>197704.53</v>
      </c>
      <c r="L51" s="1585">
        <v>455854.85</v>
      </c>
      <c r="M51" s="1585">
        <v>443699.63</v>
      </c>
      <c r="N51" s="1585">
        <v>415820.19</v>
      </c>
      <c r="O51" s="1585">
        <v>427457.41</v>
      </c>
      <c r="P51" s="1585">
        <v>318974.74</v>
      </c>
      <c r="Q51" s="1585">
        <v>257116.28000000003</v>
      </c>
      <c r="R51" s="1585">
        <v>193573.66</v>
      </c>
    </row>
    <row r="52" spans="1:18">
      <c r="A52" s="1020" t="s">
        <v>1231</v>
      </c>
      <c r="B52" s="1586">
        <v>706.86</v>
      </c>
      <c r="C52" s="1587">
        <v>353.43</v>
      </c>
      <c r="D52" s="1587">
        <v>353.43</v>
      </c>
      <c r="E52" s="1587">
        <v>1748.6</v>
      </c>
      <c r="F52" s="1587">
        <v>6056.29</v>
      </c>
      <c r="G52" s="1587">
        <v>7307.93</v>
      </c>
      <c r="H52" s="1587">
        <v>10432.41</v>
      </c>
      <c r="I52" s="1587">
        <v>12751.759999999998</v>
      </c>
      <c r="J52" s="1587">
        <v>17068.68</v>
      </c>
      <c r="K52" s="1587">
        <v>20151.36</v>
      </c>
      <c r="L52" s="1587">
        <v>31522.46</v>
      </c>
      <c r="M52" s="1587">
        <v>32692.400000000001</v>
      </c>
      <c r="N52" s="1587">
        <v>35438.97</v>
      </c>
      <c r="O52" s="1587">
        <v>29772.54</v>
      </c>
      <c r="P52" s="1587">
        <v>26569.739999999998</v>
      </c>
      <c r="Q52" s="1587">
        <v>22820.68</v>
      </c>
      <c r="R52" s="1587">
        <v>13453.26</v>
      </c>
    </row>
    <row r="53" spans="1:18">
      <c r="A53" s="1022" t="s">
        <v>1232</v>
      </c>
      <c r="B53" s="1586">
        <v>0</v>
      </c>
      <c r="C53" s="1587">
        <v>0</v>
      </c>
      <c r="D53" s="1587">
        <v>0</v>
      </c>
      <c r="E53" s="1587">
        <v>0</v>
      </c>
      <c r="F53" s="1587">
        <v>0</v>
      </c>
      <c r="G53" s="1587">
        <v>0</v>
      </c>
      <c r="H53" s="1587">
        <v>0</v>
      </c>
      <c r="I53" s="1587">
        <v>0</v>
      </c>
      <c r="J53" s="1587">
        <v>0</v>
      </c>
      <c r="K53" s="1587">
        <v>0</v>
      </c>
      <c r="L53" s="1587">
        <v>0</v>
      </c>
      <c r="M53" s="1587">
        <v>0</v>
      </c>
      <c r="N53" s="1587">
        <v>0</v>
      </c>
      <c r="O53" s="1587">
        <v>0</v>
      </c>
      <c r="P53" s="1587">
        <v>0</v>
      </c>
      <c r="Q53" s="1587">
        <v>0</v>
      </c>
      <c r="R53" s="1587">
        <v>0</v>
      </c>
    </row>
    <row r="54" spans="1:18">
      <c r="A54" s="1022" t="s">
        <v>1233</v>
      </c>
      <c r="B54" s="1586">
        <v>968.49</v>
      </c>
      <c r="C54" s="1587">
        <v>728.27</v>
      </c>
      <c r="D54" s="1587">
        <v>784.96999999999991</v>
      </c>
      <c r="E54" s="1587">
        <v>2421.0100000000002</v>
      </c>
      <c r="F54" s="1587">
        <v>1767.9099999999999</v>
      </c>
      <c r="G54" s="1587">
        <v>1809.07</v>
      </c>
      <c r="H54" s="1587">
        <v>2827.42</v>
      </c>
      <c r="I54" s="1587">
        <v>3738.12</v>
      </c>
      <c r="J54" s="1587">
        <v>5315.34</v>
      </c>
      <c r="K54" s="1587">
        <v>9659.630000000001</v>
      </c>
      <c r="L54" s="1587">
        <v>10198.240000000002</v>
      </c>
      <c r="M54" s="1587">
        <v>8281.08</v>
      </c>
      <c r="N54" s="1587">
        <v>6585.41</v>
      </c>
      <c r="O54" s="1587">
        <v>7826.91</v>
      </c>
      <c r="P54" s="1587">
        <v>8330.93</v>
      </c>
      <c r="Q54" s="1587">
        <v>5785.48</v>
      </c>
      <c r="R54" s="1587">
        <v>4132.1900000000005</v>
      </c>
    </row>
    <row r="55" spans="1:18">
      <c r="A55" s="1022" t="s">
        <v>1234</v>
      </c>
      <c r="B55" s="1586">
        <v>91.47</v>
      </c>
      <c r="C55" s="1587">
        <v>0</v>
      </c>
      <c r="D55" s="1587">
        <v>0</v>
      </c>
      <c r="E55" s="1587">
        <v>0</v>
      </c>
      <c r="F55" s="1587">
        <v>0</v>
      </c>
      <c r="G55" s="1587">
        <v>0</v>
      </c>
      <c r="H55" s="1587">
        <v>140.1</v>
      </c>
      <c r="I55" s="1587">
        <v>0</v>
      </c>
      <c r="J55" s="1587">
        <v>91.47</v>
      </c>
      <c r="K55" s="1587">
        <v>91.47</v>
      </c>
      <c r="L55" s="1587">
        <v>0</v>
      </c>
      <c r="M55" s="1587">
        <v>323.03999999999996</v>
      </c>
      <c r="N55" s="1587">
        <v>7141.619999999999</v>
      </c>
      <c r="O55" s="1587">
        <v>238210.2</v>
      </c>
      <c r="P55" s="1587">
        <v>246788.7</v>
      </c>
      <c r="Q55" s="1587">
        <v>188266.32</v>
      </c>
      <c r="R55" s="1587">
        <v>149383.41</v>
      </c>
    </row>
    <row r="56" spans="1:18">
      <c r="A56" s="1022" t="s">
        <v>1235</v>
      </c>
      <c r="B56" s="1586">
        <v>55072.74</v>
      </c>
      <c r="C56" s="1587">
        <v>144938.54</v>
      </c>
      <c r="D56" s="1587">
        <v>187680.35</v>
      </c>
      <c r="E56" s="1587">
        <v>279893.42999999993</v>
      </c>
      <c r="F56" s="1587">
        <v>304468.47999999998</v>
      </c>
      <c r="G56" s="1587">
        <v>275259.13999999996</v>
      </c>
      <c r="H56" s="1587">
        <v>296209.12</v>
      </c>
      <c r="I56" s="1587">
        <v>376370.52999999997</v>
      </c>
      <c r="J56" s="1587">
        <v>435337.78999999992</v>
      </c>
      <c r="K56" s="1587">
        <v>440310.37999999995</v>
      </c>
      <c r="L56" s="1587">
        <v>441634.17</v>
      </c>
      <c r="M56" s="1587">
        <v>428168.07</v>
      </c>
      <c r="N56" s="1587">
        <v>557417.99</v>
      </c>
      <c r="O56" s="1587">
        <v>424447.71</v>
      </c>
      <c r="P56" s="1587">
        <v>300396.31</v>
      </c>
      <c r="Q56" s="1587">
        <v>261010.77</v>
      </c>
      <c r="R56" s="1587">
        <v>386778.62999999995</v>
      </c>
    </row>
    <row r="57" spans="1:18">
      <c r="A57" s="1020" t="s">
        <v>1236</v>
      </c>
      <c r="B57" s="1586">
        <v>0</v>
      </c>
      <c r="C57" s="1587">
        <v>0</v>
      </c>
      <c r="D57" s="1587">
        <v>0</v>
      </c>
      <c r="E57" s="1587">
        <v>0</v>
      </c>
      <c r="F57" s="1587">
        <v>3280.92</v>
      </c>
      <c r="G57" s="1587">
        <v>3280.92</v>
      </c>
      <c r="H57" s="1587">
        <v>16451.18</v>
      </c>
      <c r="I57" s="1587">
        <v>1450.56</v>
      </c>
      <c r="J57" s="1587">
        <v>0</v>
      </c>
      <c r="K57" s="1587">
        <v>0</v>
      </c>
      <c r="L57" s="1587">
        <v>725.28</v>
      </c>
      <c r="M57" s="1587">
        <v>0</v>
      </c>
      <c r="N57" s="1587">
        <v>3327.5</v>
      </c>
      <c r="O57" s="1587">
        <v>0</v>
      </c>
      <c r="P57" s="1587">
        <v>0</v>
      </c>
      <c r="Q57" s="1587">
        <v>0</v>
      </c>
      <c r="R57" s="1587">
        <v>0</v>
      </c>
    </row>
    <row r="58" spans="1:18">
      <c r="A58" s="1022" t="s">
        <v>1264</v>
      </c>
      <c r="B58" s="1586">
        <v>648405.89</v>
      </c>
      <c r="C58" s="1587">
        <v>1141489.2200000002</v>
      </c>
      <c r="D58" s="1587">
        <v>368227.46</v>
      </c>
      <c r="E58" s="1587">
        <v>127551.03999999999</v>
      </c>
      <c r="F58" s="1587">
        <v>86143.219999999987</v>
      </c>
      <c r="G58" s="1587">
        <v>75050.06</v>
      </c>
      <c r="H58" s="1587">
        <v>65443.780000000013</v>
      </c>
      <c r="I58" s="1587">
        <v>87941.33</v>
      </c>
      <c r="J58" s="1587">
        <v>114509.03</v>
      </c>
      <c r="K58" s="1587">
        <v>144457.25999999998</v>
      </c>
      <c r="L58" s="1587">
        <v>158954</v>
      </c>
      <c r="M58" s="1587">
        <v>164201.72999999998</v>
      </c>
      <c r="N58" s="1587">
        <v>205740.37999999998</v>
      </c>
      <c r="O58" s="1587">
        <v>215498.05</v>
      </c>
      <c r="P58" s="1587">
        <v>131311.60999999999</v>
      </c>
      <c r="Q58" s="1587">
        <v>112561.61</v>
      </c>
      <c r="R58" s="1587">
        <v>81106.97</v>
      </c>
    </row>
    <row r="59" spans="1:18">
      <c r="A59" s="903" t="s">
        <v>547</v>
      </c>
      <c r="B59" s="1583">
        <f>SUM(B51:B58)</f>
        <v>1087787.54</v>
      </c>
      <c r="C59" s="1583">
        <f t="shared" ref="C59:R59" si="3">SUM(C51:C58)</f>
        <v>1728034.1500000004</v>
      </c>
      <c r="D59" s="1583">
        <f t="shared" si="3"/>
        <v>1074184.32</v>
      </c>
      <c r="E59" s="1583">
        <f t="shared" si="3"/>
        <v>843969.91999999993</v>
      </c>
      <c r="F59" s="1583">
        <f t="shared" si="3"/>
        <v>711617.29999999993</v>
      </c>
      <c r="G59" s="1583">
        <f t="shared" si="3"/>
        <v>627229.93999999994</v>
      </c>
      <c r="H59" s="1583">
        <f t="shared" si="3"/>
        <v>655276.01</v>
      </c>
      <c r="I59" s="1583">
        <f t="shared" si="3"/>
        <v>659728.1</v>
      </c>
      <c r="J59" s="1583">
        <f t="shared" si="3"/>
        <v>740647.10999999987</v>
      </c>
      <c r="K59" s="1583">
        <f t="shared" si="3"/>
        <v>812374.63</v>
      </c>
      <c r="L59" s="1583">
        <f t="shared" si="3"/>
        <v>1098889</v>
      </c>
      <c r="M59" s="1583">
        <f t="shared" si="3"/>
        <v>1077365.95</v>
      </c>
      <c r="N59" s="1583">
        <f t="shared" si="3"/>
        <v>1231472.0599999998</v>
      </c>
      <c r="O59" s="1583">
        <f t="shared" si="3"/>
        <v>1343212.82</v>
      </c>
      <c r="P59" s="1583">
        <f t="shared" si="3"/>
        <v>1032372.0299999999</v>
      </c>
      <c r="Q59" s="1583">
        <f t="shared" si="3"/>
        <v>847561.14</v>
      </c>
      <c r="R59" s="1583">
        <f t="shared" si="3"/>
        <v>828428.11999999988</v>
      </c>
    </row>
    <row r="61" spans="1:18">
      <c r="A61" s="1023" t="s">
        <v>474</v>
      </c>
    </row>
    <row r="62" spans="1:18">
      <c r="A62" s="1020" t="s">
        <v>1265</v>
      </c>
    </row>
  </sheetData>
  <mergeCells count="20">
    <mergeCell ref="A31:R31"/>
    <mergeCell ref="A32:R32"/>
    <mergeCell ref="A33:R33"/>
    <mergeCell ref="A34:A35"/>
    <mergeCell ref="B34:R34"/>
    <mergeCell ref="A46:R46"/>
    <mergeCell ref="A47:R47"/>
    <mergeCell ref="A48:R48"/>
    <mergeCell ref="A49:A50"/>
    <mergeCell ref="B49:R49"/>
    <mergeCell ref="A1:R1"/>
    <mergeCell ref="A2:R2"/>
    <mergeCell ref="A3:R3"/>
    <mergeCell ref="A4:A5"/>
    <mergeCell ref="B4:R4"/>
    <mergeCell ref="A16:R16"/>
    <mergeCell ref="A17:R17"/>
    <mergeCell ref="A18:R18"/>
    <mergeCell ref="A19:A20"/>
    <mergeCell ref="B19:R19"/>
  </mergeCells>
  <phoneticPr fontId="74" type="noConversion"/>
  <hyperlinks>
    <hyperlink ref="A1:R1" location="'Sección D-Prg.Esp.'!B4" display="Tabla D06b1"/>
    <hyperlink ref="A16:R16" location="'Sección D-Prg.Esp.'!B4" display="Tabla D06b2"/>
    <hyperlink ref="A31:R31" location="'Sección D-Prg.Esp.'!B4" display="Tabla D06b3"/>
    <hyperlink ref="A46:R46" location="'Sección D-Prg.Esp.'!B4" display="Tabla D06b4"/>
  </hyperlink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sheetPr>
    <tabColor rgb="FF008080"/>
  </sheetPr>
  <dimension ref="A1:F26"/>
  <sheetViews>
    <sheetView zoomScale="91" zoomScaleNormal="91" workbookViewId="0">
      <selection sqref="A1:IV65536"/>
    </sheetView>
  </sheetViews>
  <sheetFormatPr baseColWidth="10" defaultColWidth="11.42578125" defaultRowHeight="14.25"/>
  <cols>
    <col min="1" max="1" width="8.42578125" style="1171" customWidth="1"/>
    <col min="2" max="2" width="11.42578125" style="1171"/>
    <col min="3" max="3" width="14.7109375" style="1171" customWidth="1"/>
    <col min="4" max="4" width="14" style="1171" customWidth="1"/>
    <col min="5" max="5" width="14.85546875" style="1171" customWidth="1"/>
    <col min="6" max="6" width="13.85546875" style="1171" customWidth="1"/>
    <col min="7" max="16384" width="11.42578125" style="1171"/>
  </cols>
  <sheetData>
    <row r="1" spans="1:6">
      <c r="A1" s="2036" t="s">
        <v>2577</v>
      </c>
      <c r="B1" s="2036"/>
      <c r="C1" s="2036"/>
      <c r="D1" s="2036"/>
      <c r="E1" s="2036"/>
      <c r="F1" s="2036"/>
    </row>
    <row r="2" spans="1:6">
      <c r="A2" s="1191"/>
      <c r="B2" s="1191"/>
      <c r="C2" s="1191"/>
      <c r="D2" s="1191"/>
      <c r="E2" s="1191"/>
      <c r="F2" s="1191"/>
    </row>
    <row r="3" spans="1:6" ht="28.5" customHeight="1">
      <c r="A3" s="1192" t="s">
        <v>2578</v>
      </c>
      <c r="B3" s="1192" t="s">
        <v>317</v>
      </c>
      <c r="C3" s="1192" t="s">
        <v>318</v>
      </c>
      <c r="D3" s="1192" t="s">
        <v>319</v>
      </c>
      <c r="E3" s="1192" t="s">
        <v>320</v>
      </c>
      <c r="F3" s="1192" t="s">
        <v>322</v>
      </c>
    </row>
    <row r="4" spans="1:6">
      <c r="A4" s="1193">
        <v>1990</v>
      </c>
      <c r="B4" s="1194">
        <v>33.293999999999997</v>
      </c>
      <c r="C4" s="1195">
        <v>1.1865801645942213</v>
      </c>
      <c r="D4" s="1195">
        <v>2.962095272421458</v>
      </c>
      <c r="E4" s="1195">
        <v>3.0470313494924008</v>
      </c>
      <c r="F4" s="1195">
        <v>1.8864359944734783</v>
      </c>
    </row>
    <row r="5" spans="1:6">
      <c r="A5" s="1193">
        <v>1991</v>
      </c>
      <c r="B5" s="1194">
        <v>39.506</v>
      </c>
      <c r="C5" s="1195">
        <v>1.1269427428745</v>
      </c>
      <c r="D5" s="1195">
        <v>2.4963296714423127</v>
      </c>
      <c r="E5" s="1195">
        <v>2.5679102351541534</v>
      </c>
      <c r="F5" s="1195">
        <v>1.5898091429149999</v>
      </c>
    </row>
    <row r="6" spans="1:6">
      <c r="A6" s="1193">
        <v>1992</v>
      </c>
      <c r="B6" s="1194">
        <v>44.521000000000001</v>
      </c>
      <c r="C6" s="1195">
        <v>1.1223467577098449</v>
      </c>
      <c r="D6" s="1195">
        <v>2.2151344309427015</v>
      </c>
      <c r="E6" s="1195">
        <v>2.2786519114575143</v>
      </c>
      <c r="F6" s="1195">
        <v>1.4107275218436242</v>
      </c>
    </row>
    <row r="7" spans="1:6">
      <c r="A7" s="1193">
        <v>1993</v>
      </c>
      <c r="B7" s="1194">
        <v>49.968000000000004</v>
      </c>
      <c r="C7" s="1195">
        <v>1.0894572526416906</v>
      </c>
      <c r="D7" s="1195">
        <v>1.9736631444124237</v>
      </c>
      <c r="E7" s="1195">
        <v>2.0302565992235029</v>
      </c>
      <c r="F7" s="1195">
        <v>1.2569444444444442</v>
      </c>
    </row>
    <row r="8" spans="1:6">
      <c r="A8" s="1193">
        <v>1994</v>
      </c>
      <c r="B8" s="1194">
        <v>54.438000000000002</v>
      </c>
      <c r="C8" s="1195">
        <v>1.0819831735184982</v>
      </c>
      <c r="D8" s="1195">
        <v>1.8116021896469379</v>
      </c>
      <c r="E8" s="1195">
        <v>1.8635486562695178</v>
      </c>
      <c r="F8" s="1195">
        <v>1.153734523678313</v>
      </c>
    </row>
    <row r="9" spans="1:6">
      <c r="A9" s="1193">
        <v>1995</v>
      </c>
      <c r="B9" s="1194">
        <v>58.901000000000003</v>
      </c>
      <c r="C9" s="1195">
        <v>1.0663146635880545</v>
      </c>
      <c r="D9" s="1195">
        <v>1.674334900935468</v>
      </c>
      <c r="E9" s="1195">
        <v>1.7223453209622928</v>
      </c>
      <c r="F9" s="1195">
        <v>1.0663146635880545</v>
      </c>
    </row>
    <row r="10" spans="1:6" ht="15">
      <c r="A10" s="1193">
        <v>1996</v>
      </c>
      <c r="B10" s="1194">
        <v>62.807000000000002</v>
      </c>
      <c r="C10" s="1195">
        <v>1.0604550448198449</v>
      </c>
      <c r="D10" s="1195">
        <v>1.5702071425159616</v>
      </c>
      <c r="E10" s="1195">
        <v>1.6152317695479805</v>
      </c>
      <c r="F10" s="1196">
        <v>1</v>
      </c>
    </row>
    <row r="11" spans="1:6">
      <c r="A11" s="1193">
        <v>1997</v>
      </c>
      <c r="B11" s="1194">
        <v>66.603999999999999</v>
      </c>
      <c r="C11" s="1195">
        <v>1.0466488499189237</v>
      </c>
      <c r="D11" s="1195">
        <v>1.4806918503393189</v>
      </c>
      <c r="E11" s="1195">
        <v>1.5231496869557386</v>
      </c>
      <c r="F11" s="1195">
        <v>0.94299141192721159</v>
      </c>
    </row>
    <row r="12" spans="1:6">
      <c r="A12" s="1193">
        <v>1998</v>
      </c>
      <c r="B12" s="1194">
        <v>69.710999999999999</v>
      </c>
      <c r="C12" s="1195">
        <v>1.0230953508054683</v>
      </c>
      <c r="D12" s="1195">
        <v>1.4146978238728465</v>
      </c>
      <c r="E12" s="1195">
        <v>1.4552633264477632</v>
      </c>
      <c r="F12" s="1195">
        <v>0.90096254536586773</v>
      </c>
    </row>
    <row r="13" spans="1:6">
      <c r="A13" s="1193">
        <v>1999</v>
      </c>
      <c r="B13" s="1194">
        <v>71.320999999999998</v>
      </c>
      <c r="C13" s="1195">
        <v>1.0452601618036765</v>
      </c>
      <c r="D13" s="1195">
        <v>1.3827624402349938</v>
      </c>
      <c r="E13" s="1195">
        <v>1.422412217299253</v>
      </c>
      <c r="F13" s="1195">
        <v>0.88062422007543373</v>
      </c>
    </row>
    <row r="14" spans="1:6">
      <c r="A14" s="1193">
        <v>2000</v>
      </c>
      <c r="B14" s="1194">
        <v>74.549000000000007</v>
      </c>
      <c r="C14" s="1195">
        <v>1.0263585024614681</v>
      </c>
      <c r="D14" s="1195">
        <v>1.3228883016539454</v>
      </c>
      <c r="E14" s="1195">
        <v>1.3608212283196288</v>
      </c>
      <c r="F14" s="1195">
        <v>0.8424928570470428</v>
      </c>
    </row>
    <row r="15" spans="1:6">
      <c r="A15" s="1193">
        <v>2001</v>
      </c>
      <c r="B15" s="1194">
        <v>76.513999999999996</v>
      </c>
      <c r="C15" s="1195">
        <v>1.0282431973233657</v>
      </c>
      <c r="D15" s="1195">
        <v>1.2889144470293019</v>
      </c>
      <c r="E15" s="1195">
        <v>1.3258731964085009</v>
      </c>
      <c r="F15" s="1195">
        <v>0.82085631387719915</v>
      </c>
    </row>
    <row r="16" spans="1:6">
      <c r="A16" s="1193">
        <v>2002</v>
      </c>
      <c r="B16" s="1194">
        <v>78.674999999999997</v>
      </c>
      <c r="C16" s="1195">
        <v>1.0107276771528442</v>
      </c>
      <c r="D16" s="1195">
        <v>1.253511280584684</v>
      </c>
      <c r="E16" s="1195">
        <v>1.2894548681283766</v>
      </c>
      <c r="F16" s="1195">
        <v>0.79830950111217047</v>
      </c>
    </row>
    <row r="17" spans="1:6">
      <c r="A17" s="1193">
        <v>2003</v>
      </c>
      <c r="B17" s="1194">
        <v>79.519000000000005</v>
      </c>
      <c r="C17" s="1195">
        <v>1.0242835045712344</v>
      </c>
      <c r="D17" s="1195">
        <v>1.2402067430425432</v>
      </c>
      <c r="E17" s="1195">
        <v>1.2757688319772635</v>
      </c>
      <c r="F17" s="1195">
        <v>0.78983639130270755</v>
      </c>
    </row>
    <row r="18" spans="1:6">
      <c r="A18" s="1193">
        <v>2004</v>
      </c>
      <c r="B18" s="1194">
        <v>81.45</v>
      </c>
      <c r="C18" s="1195">
        <v>1.036635972989564</v>
      </c>
      <c r="D18" s="1195">
        <v>1.2108041743400859</v>
      </c>
      <c r="E18" s="1195">
        <v>1.2455231645181097</v>
      </c>
      <c r="F18" s="1195">
        <v>0.7711111111111113</v>
      </c>
    </row>
    <row r="19" spans="1:6">
      <c r="A19" s="1193">
        <v>2005</v>
      </c>
      <c r="B19" s="1194">
        <v>84.433999999999997</v>
      </c>
      <c r="C19" s="1195">
        <v>1.0256768600326884</v>
      </c>
      <c r="D19" s="1195">
        <v>1.1680128858042971</v>
      </c>
      <c r="E19" s="1195">
        <v>1.2015048647464297</v>
      </c>
      <c r="F19" s="1195">
        <v>0.74385910888978402</v>
      </c>
    </row>
    <row r="20" spans="1:6">
      <c r="A20" s="1193">
        <v>2006</v>
      </c>
      <c r="B20" s="1194">
        <v>86.602000000000004</v>
      </c>
      <c r="C20" s="1195">
        <v>1.0782314496201011</v>
      </c>
      <c r="D20" s="1195">
        <v>1.13877277661024</v>
      </c>
      <c r="E20" s="1195">
        <v>1.17142631521212</v>
      </c>
      <c r="F20" s="1195">
        <v>0.72523729244128321</v>
      </c>
    </row>
    <row r="21" spans="1:6">
      <c r="A21" s="1193">
        <v>2007</v>
      </c>
      <c r="B21" s="1194">
        <v>93.376999999999995</v>
      </c>
      <c r="C21" s="1195">
        <v>1.0709275303340224</v>
      </c>
      <c r="D21" s="1195">
        <v>1.0561487304154129</v>
      </c>
      <c r="E21" s="1195">
        <v>1.0864330804159485</v>
      </c>
      <c r="F21" s="1195">
        <v>0.67261745397688943</v>
      </c>
    </row>
    <row r="22" spans="1:6">
      <c r="A22" s="1193">
        <v>2008</v>
      </c>
      <c r="B22" s="1194">
        <v>100</v>
      </c>
      <c r="C22" s="1195">
        <v>0.98620000000000008</v>
      </c>
      <c r="D22" s="1195">
        <v>0.98620000000000008</v>
      </c>
      <c r="E22" s="1195">
        <v>1.0144786175000002</v>
      </c>
      <c r="F22" s="1195">
        <v>0.62807000000000002</v>
      </c>
    </row>
    <row r="23" spans="1:6" ht="15">
      <c r="A23" s="1193">
        <v>2009</v>
      </c>
      <c r="B23" s="1194">
        <v>98.62</v>
      </c>
      <c r="C23" s="1195">
        <v>1.0286743231596027</v>
      </c>
      <c r="D23" s="1196">
        <v>1</v>
      </c>
      <c r="E23" s="1195">
        <v>1.0286743231596027</v>
      </c>
      <c r="F23" s="1195">
        <v>0.63685864936118441</v>
      </c>
    </row>
    <row r="24" spans="1:6" ht="15">
      <c r="A24" s="1197">
        <v>2010</v>
      </c>
      <c r="B24" s="1198">
        <v>101.44786175000002</v>
      </c>
      <c r="C24" s="1199"/>
      <c r="D24" s="1199"/>
      <c r="E24" s="1196">
        <v>1</v>
      </c>
      <c r="F24" s="1200">
        <v>0.61910619816489121</v>
      </c>
    </row>
    <row r="25" spans="1:6" ht="7.5" customHeight="1"/>
    <row r="26" spans="1:6">
      <c r="A26" s="1201" t="s">
        <v>321</v>
      </c>
    </row>
  </sheetData>
  <mergeCells count="1">
    <mergeCell ref="A1:F1"/>
  </mergeCells>
  <phoneticPr fontId="74" type="noConversion"/>
  <hyperlinks>
    <hyperlink ref="A1:F1" location="'Sección A'!B4" display="CORRECTOR MONETARIO"/>
  </hyperlinks>
  <pageMargins left="1.22" right="0.70866141732283472" top="2.68" bottom="0.74803149606299213" header="0.31496062992125984" footer="0.31496062992125984"/>
  <pageSetup paperSize="144" orientation="portrait" horizontalDpi="300" verticalDpi="300" r:id="rId1"/>
</worksheet>
</file>

<file path=xl/worksheets/sheet40.xml><?xml version="1.0" encoding="utf-8"?>
<worksheet xmlns="http://schemas.openxmlformats.org/spreadsheetml/2006/main" xmlns:r="http://schemas.openxmlformats.org/officeDocument/2006/relationships">
  <sheetPr>
    <tabColor rgb="FF008080"/>
  </sheetPr>
  <dimension ref="A1:I55"/>
  <sheetViews>
    <sheetView topLeftCell="A13" workbookViewId="0">
      <selection activeCell="A27" sqref="A27:I27"/>
    </sheetView>
  </sheetViews>
  <sheetFormatPr baseColWidth="10" defaultColWidth="11.42578125" defaultRowHeight="14.25"/>
  <cols>
    <col min="1" max="1" width="32.85546875" style="1171" customWidth="1"/>
    <col min="2" max="9" width="11.42578125" style="1171"/>
    <col min="10" max="10" width="10.42578125" style="1171" customWidth="1"/>
    <col min="11" max="16384" width="11.42578125" style="1171"/>
  </cols>
  <sheetData>
    <row r="1" spans="1:9">
      <c r="A1" s="2036" t="s">
        <v>2291</v>
      </c>
      <c r="B1" s="2036"/>
      <c r="C1" s="2036"/>
      <c r="D1" s="2036"/>
      <c r="E1" s="2036"/>
      <c r="F1" s="2036"/>
      <c r="G1" s="2036"/>
      <c r="H1" s="2036"/>
      <c r="I1" s="2036"/>
    </row>
    <row r="2" spans="1:9">
      <c r="A2" s="2161" t="s">
        <v>1270</v>
      </c>
      <c r="B2" s="2161"/>
      <c r="C2" s="2161"/>
      <c r="D2" s="2161"/>
      <c r="E2" s="2161"/>
      <c r="F2" s="2161"/>
      <c r="G2" s="2161"/>
      <c r="H2" s="2161"/>
      <c r="I2" s="2161"/>
    </row>
    <row r="3" spans="1:9" ht="15" thickBot="1">
      <c r="A3" s="2162" t="s">
        <v>563</v>
      </c>
      <c r="B3" s="2162"/>
      <c r="C3" s="2162"/>
      <c r="D3" s="2162"/>
      <c r="E3" s="2162"/>
      <c r="F3" s="2162"/>
      <c r="G3" s="2162"/>
      <c r="H3" s="2162"/>
      <c r="I3" s="2162"/>
    </row>
    <row r="4" spans="1:9">
      <c r="A4" s="2164" t="s">
        <v>622</v>
      </c>
      <c r="B4" s="2163" t="s">
        <v>565</v>
      </c>
      <c r="C4" s="2163"/>
      <c r="D4" s="2163" t="s">
        <v>566</v>
      </c>
      <c r="E4" s="2163"/>
      <c r="F4" s="2163" t="s">
        <v>1228</v>
      </c>
      <c r="G4" s="2163"/>
      <c r="H4" s="2163" t="s">
        <v>569</v>
      </c>
      <c r="I4" s="2163"/>
    </row>
    <row r="5" spans="1:9" ht="38.25">
      <c r="A5" s="2165"/>
      <c r="B5" s="1024" t="s">
        <v>1229</v>
      </c>
      <c r="C5" s="1024" t="s">
        <v>1260</v>
      </c>
      <c r="D5" s="1024" t="s">
        <v>1229</v>
      </c>
      <c r="E5" s="1024" t="s">
        <v>1260</v>
      </c>
      <c r="F5" s="1024" t="s">
        <v>1229</v>
      </c>
      <c r="G5" s="1024" t="s">
        <v>1260</v>
      </c>
      <c r="H5" s="1024" t="s">
        <v>1229</v>
      </c>
      <c r="I5" s="1589" t="s">
        <v>1260</v>
      </c>
    </row>
    <row r="6" spans="1:9" ht="3" customHeight="1">
      <c r="A6" s="1025"/>
      <c r="B6" s="1026"/>
      <c r="C6" s="1026"/>
      <c r="D6" s="1026"/>
      <c r="E6" s="1026"/>
      <c r="F6" s="1026"/>
      <c r="G6" s="1026"/>
      <c r="H6" s="1026"/>
      <c r="I6" s="1590"/>
    </row>
    <row r="7" spans="1:9">
      <c r="A7" s="1029" t="s">
        <v>1271</v>
      </c>
      <c r="B7" s="1028">
        <v>6883</v>
      </c>
      <c r="C7" s="1028">
        <v>8187424.6999999983</v>
      </c>
      <c r="D7" s="1028">
        <v>12022</v>
      </c>
      <c r="E7" s="1028">
        <v>17671985.490000002</v>
      </c>
      <c r="F7" s="1028">
        <v>746</v>
      </c>
      <c r="G7" s="1028">
        <v>1318961.1700000002</v>
      </c>
      <c r="H7" s="1591">
        <v>19651</v>
      </c>
      <c r="I7" s="1591">
        <v>27178371.360000003</v>
      </c>
    </row>
    <row r="8" spans="1:9">
      <c r="A8" s="1029" t="s">
        <v>1272</v>
      </c>
      <c r="B8" s="1028">
        <v>1590</v>
      </c>
      <c r="C8" s="1028">
        <v>1845112.0699999998</v>
      </c>
      <c r="D8" s="1028">
        <v>1190</v>
      </c>
      <c r="E8" s="1028">
        <v>1410033.9000000001</v>
      </c>
      <c r="F8" s="1028">
        <v>129</v>
      </c>
      <c r="G8" s="1028">
        <v>149062.15</v>
      </c>
      <c r="H8" s="1591">
        <v>2909</v>
      </c>
      <c r="I8" s="1591">
        <v>3404208.12</v>
      </c>
    </row>
    <row r="9" spans="1:9">
      <c r="A9" s="1029" t="s">
        <v>1273</v>
      </c>
      <c r="B9" s="1028">
        <v>288</v>
      </c>
      <c r="C9" s="1028">
        <v>450825.43</v>
      </c>
      <c r="D9" s="1028">
        <v>45</v>
      </c>
      <c r="E9" s="1028">
        <v>62065.619999999995</v>
      </c>
      <c r="F9" s="1028">
        <v>1</v>
      </c>
      <c r="G9" s="1028">
        <v>2197.64</v>
      </c>
      <c r="H9" s="1591">
        <v>334</v>
      </c>
      <c r="I9" s="1591">
        <v>515088.69</v>
      </c>
    </row>
    <row r="10" spans="1:9">
      <c r="A10" s="1029" t="s">
        <v>1274</v>
      </c>
      <c r="B10" s="1028">
        <v>1320</v>
      </c>
      <c r="C10" s="1028">
        <v>255855.59999999998</v>
      </c>
      <c r="D10" s="1028">
        <v>684</v>
      </c>
      <c r="E10" s="1028">
        <v>132579.71999999997</v>
      </c>
      <c r="F10" s="1028">
        <v>156</v>
      </c>
      <c r="G10" s="1028">
        <v>30237.48</v>
      </c>
      <c r="H10" s="1591">
        <v>2160</v>
      </c>
      <c r="I10" s="1591">
        <v>418672.79999999993</v>
      </c>
    </row>
    <row r="11" spans="1:9">
      <c r="A11" s="1029" t="s">
        <v>1283</v>
      </c>
      <c r="B11" s="1028">
        <v>14245</v>
      </c>
      <c r="C11" s="1028">
        <v>2293587.4499999997</v>
      </c>
      <c r="D11" s="1028">
        <v>10675</v>
      </c>
      <c r="E11" s="1028">
        <v>1718781.75</v>
      </c>
      <c r="F11" s="1028">
        <v>795</v>
      </c>
      <c r="G11" s="1028">
        <v>128324.97</v>
      </c>
      <c r="H11" s="1591">
        <v>25715</v>
      </c>
      <c r="I11" s="1150">
        <v>4140694.17</v>
      </c>
    </row>
    <row r="12" spans="1:9">
      <c r="A12" s="1029" t="s">
        <v>1275</v>
      </c>
      <c r="B12" s="1028">
        <v>27</v>
      </c>
      <c r="C12" s="1028">
        <v>219603.38</v>
      </c>
      <c r="D12" s="1028">
        <v>65</v>
      </c>
      <c r="E12" s="1028">
        <v>251704.65</v>
      </c>
      <c r="F12" s="1028">
        <v>6</v>
      </c>
      <c r="G12" s="1028">
        <v>103771.65</v>
      </c>
      <c r="H12" s="1591">
        <v>98</v>
      </c>
      <c r="I12" s="1591">
        <v>575079.68000000005</v>
      </c>
    </row>
    <row r="13" spans="1:9">
      <c r="A13" s="1029" t="s">
        <v>1276</v>
      </c>
      <c r="B13" s="1028">
        <v>965</v>
      </c>
      <c r="C13" s="1028">
        <v>269929.8</v>
      </c>
      <c r="D13" s="1028">
        <v>1054</v>
      </c>
      <c r="E13" s="1028">
        <v>294824.88000000006</v>
      </c>
      <c r="F13" s="1028">
        <v>43</v>
      </c>
      <c r="G13" s="1028">
        <v>12027.96</v>
      </c>
      <c r="H13" s="1591">
        <v>2062</v>
      </c>
      <c r="I13" s="1591">
        <v>576782.64</v>
      </c>
    </row>
    <row r="14" spans="1:9">
      <c r="A14" s="1029" t="s">
        <v>1288</v>
      </c>
      <c r="B14" s="1028">
        <v>0</v>
      </c>
      <c r="C14" s="1028">
        <v>0</v>
      </c>
      <c r="D14" s="1028">
        <v>0</v>
      </c>
      <c r="E14" s="1028">
        <v>0</v>
      </c>
      <c r="F14" s="1028">
        <v>0</v>
      </c>
      <c r="G14" s="1028">
        <v>0</v>
      </c>
      <c r="H14" s="1591">
        <v>0</v>
      </c>
      <c r="I14" s="1591">
        <v>0</v>
      </c>
    </row>
    <row r="15" spans="1:9">
      <c r="A15" s="1029" t="s">
        <v>1277</v>
      </c>
      <c r="B15" s="1028">
        <v>4757</v>
      </c>
      <c r="C15" s="1028">
        <v>1577822.1600000001</v>
      </c>
      <c r="D15" s="1028">
        <v>3109</v>
      </c>
      <c r="E15" s="1028">
        <v>897654.28999999992</v>
      </c>
      <c r="F15" s="1028">
        <v>464</v>
      </c>
      <c r="G15" s="1028">
        <v>154648.13999999998</v>
      </c>
      <c r="H15" s="1591">
        <v>8330</v>
      </c>
      <c r="I15" s="1591">
        <v>2630124.59</v>
      </c>
    </row>
    <row r="16" spans="1:9">
      <c r="A16" s="1029" t="s">
        <v>1278</v>
      </c>
      <c r="B16" s="1028">
        <v>326</v>
      </c>
      <c r="C16" s="1028">
        <v>596630.82999999996</v>
      </c>
      <c r="D16" s="1028">
        <v>176</v>
      </c>
      <c r="E16" s="1028">
        <v>469238.64999999997</v>
      </c>
      <c r="F16" s="1028">
        <v>44</v>
      </c>
      <c r="G16" s="1028">
        <v>87387.13</v>
      </c>
      <c r="H16" s="1591">
        <v>546</v>
      </c>
      <c r="I16" s="1591">
        <v>1153256.6099999999</v>
      </c>
    </row>
    <row r="17" spans="1:9">
      <c r="A17" s="1029" t="s">
        <v>1279</v>
      </c>
      <c r="B17" s="1028">
        <v>956</v>
      </c>
      <c r="C17" s="1028">
        <v>535507.48</v>
      </c>
      <c r="D17" s="1028">
        <v>963</v>
      </c>
      <c r="E17" s="1028">
        <v>525588.53999999992</v>
      </c>
      <c r="F17" s="1028">
        <v>278</v>
      </c>
      <c r="G17" s="1028">
        <v>147633.82999999999</v>
      </c>
      <c r="H17" s="1591">
        <v>2197</v>
      </c>
      <c r="I17" s="1591">
        <v>1208729.8499999999</v>
      </c>
    </row>
    <row r="18" spans="1:9" ht="15">
      <c r="A18" s="1029" t="s">
        <v>1280</v>
      </c>
      <c r="B18" s="1592">
        <v>248</v>
      </c>
      <c r="C18" s="1592">
        <v>272814.88</v>
      </c>
      <c r="D18" s="1592">
        <v>363</v>
      </c>
      <c r="E18" s="1592">
        <v>399321.77999999997</v>
      </c>
      <c r="F18" s="1592">
        <v>8</v>
      </c>
      <c r="G18" s="1592">
        <v>8800.48</v>
      </c>
      <c r="H18" s="1593">
        <v>619</v>
      </c>
      <c r="I18" s="1593">
        <v>680937.1399999999</v>
      </c>
    </row>
    <row r="19" spans="1:9">
      <c r="A19" s="1029" t="s">
        <v>1281</v>
      </c>
      <c r="B19" s="1028">
        <v>53</v>
      </c>
      <c r="C19" s="1028">
        <v>15441.02</v>
      </c>
      <c r="D19" s="1028">
        <v>59</v>
      </c>
      <c r="E19" s="1028">
        <v>17189.060000000001</v>
      </c>
      <c r="F19" s="1028">
        <v>4</v>
      </c>
      <c r="G19" s="1028">
        <v>1165.3599999999999</v>
      </c>
      <c r="H19" s="1591">
        <v>116</v>
      </c>
      <c r="I19" s="1591">
        <v>33795.440000000002</v>
      </c>
    </row>
    <row r="20" spans="1:9">
      <c r="A20" s="1029" t="s">
        <v>1289</v>
      </c>
      <c r="B20" s="1028">
        <v>326</v>
      </c>
      <c r="C20" s="1028">
        <v>143722.40999999997</v>
      </c>
      <c r="D20" s="1028">
        <v>650</v>
      </c>
      <c r="E20" s="1028">
        <v>279033.53999999998</v>
      </c>
      <c r="F20" s="1028">
        <v>17</v>
      </c>
      <c r="G20" s="1028">
        <v>7556.5099999999993</v>
      </c>
      <c r="H20" s="1591">
        <v>993</v>
      </c>
      <c r="I20" s="1591">
        <v>430312.45999999996</v>
      </c>
    </row>
    <row r="21" spans="1:9">
      <c r="A21" s="1029" t="s">
        <v>1290</v>
      </c>
      <c r="B21" s="1028">
        <v>744</v>
      </c>
      <c r="C21" s="1028">
        <v>711245.55</v>
      </c>
      <c r="D21" s="1028">
        <v>916</v>
      </c>
      <c r="E21" s="1028">
        <v>826939.99</v>
      </c>
      <c r="F21" s="1028">
        <v>202</v>
      </c>
      <c r="G21" s="1028">
        <v>261859.15999999997</v>
      </c>
      <c r="H21" s="1591">
        <v>1862</v>
      </c>
      <c r="I21" s="1591">
        <v>1800044.7000000002</v>
      </c>
    </row>
    <row r="22" spans="1:9">
      <c r="A22" s="1029" t="s">
        <v>1282</v>
      </c>
      <c r="B22" s="1028">
        <v>65</v>
      </c>
      <c r="C22" s="1028">
        <v>8759426.3499999996</v>
      </c>
      <c r="D22" s="1028">
        <v>57</v>
      </c>
      <c r="E22" s="1028">
        <v>7868162.1300000008</v>
      </c>
      <c r="F22" s="1028">
        <v>3</v>
      </c>
      <c r="G22" s="1028">
        <v>297202.02</v>
      </c>
      <c r="H22" s="1591">
        <v>125</v>
      </c>
      <c r="I22" s="1594">
        <v>16924790.5</v>
      </c>
    </row>
    <row r="23" spans="1:9" ht="15">
      <c r="A23" s="1030" t="s">
        <v>547</v>
      </c>
      <c r="B23" s="1595">
        <f t="shared" ref="B23:I23" si="0">+B22+B21+B20+B19+B18+B17+B16+B15+B13+B12+B11+B10+B9+B8+B7</f>
        <v>32793</v>
      </c>
      <c r="C23" s="1595">
        <f t="shared" si="0"/>
        <v>26134949.109999999</v>
      </c>
      <c r="D23" s="1595">
        <f t="shared" si="0"/>
        <v>32028</v>
      </c>
      <c r="E23" s="1595">
        <f t="shared" si="0"/>
        <v>32825103.990000002</v>
      </c>
      <c r="F23" s="1595">
        <f t="shared" si="0"/>
        <v>2896</v>
      </c>
      <c r="G23" s="1595">
        <f t="shared" si="0"/>
        <v>2710835.6499999994</v>
      </c>
      <c r="H23" s="1595">
        <f t="shared" si="0"/>
        <v>67717</v>
      </c>
      <c r="I23" s="1595">
        <f t="shared" si="0"/>
        <v>61670888.75</v>
      </c>
    </row>
    <row r="25" spans="1:9" ht="15">
      <c r="A25" s="2160" t="s">
        <v>2309</v>
      </c>
      <c r="B25" s="2160"/>
      <c r="C25" s="2160"/>
      <c r="D25" s="2160"/>
      <c r="E25" s="2160"/>
      <c r="F25" s="2160"/>
      <c r="G25" s="2160"/>
      <c r="H25" s="2160"/>
      <c r="I25" s="2160"/>
    </row>
    <row r="26" spans="1:9">
      <c r="A26" s="2161" t="s">
        <v>1270</v>
      </c>
      <c r="B26" s="2161"/>
      <c r="C26" s="2161"/>
      <c r="D26" s="2161"/>
      <c r="E26" s="2161"/>
      <c r="F26" s="2161"/>
      <c r="G26" s="2161"/>
      <c r="H26" s="2161"/>
      <c r="I26" s="2161"/>
    </row>
    <row r="27" spans="1:9" ht="15" thickBot="1">
      <c r="A27" s="2162" t="s">
        <v>603</v>
      </c>
      <c r="B27" s="2162"/>
      <c r="C27" s="2162"/>
      <c r="D27" s="2162"/>
      <c r="E27" s="2162"/>
      <c r="F27" s="2162"/>
      <c r="G27" s="2162"/>
      <c r="H27" s="2162"/>
      <c r="I27" s="2162"/>
    </row>
    <row r="28" spans="1:9">
      <c r="A28" s="2164" t="s">
        <v>622</v>
      </c>
      <c r="B28" s="2163" t="s">
        <v>565</v>
      </c>
      <c r="C28" s="2163"/>
      <c r="D28" s="2163" t="s">
        <v>566</v>
      </c>
      <c r="E28" s="2163"/>
      <c r="F28" s="2163" t="s">
        <v>1228</v>
      </c>
      <c r="G28" s="2163"/>
      <c r="H28" s="2163" t="s">
        <v>569</v>
      </c>
      <c r="I28" s="2163"/>
    </row>
    <row r="29" spans="1:9" ht="38.25">
      <c r="A29" s="2165"/>
      <c r="B29" s="1024" t="s">
        <v>1229</v>
      </c>
      <c r="C29" s="1024" t="s">
        <v>1261</v>
      </c>
      <c r="D29" s="1024" t="s">
        <v>1229</v>
      </c>
      <c r="E29" s="1024" t="s">
        <v>1261</v>
      </c>
      <c r="F29" s="1024" t="s">
        <v>1229</v>
      </c>
      <c r="G29" s="1024" t="s">
        <v>1261</v>
      </c>
      <c r="H29" s="1024" t="s">
        <v>1229</v>
      </c>
      <c r="I29" s="1589" t="s">
        <v>1261</v>
      </c>
    </row>
    <row r="30" spans="1:9" ht="3.75" customHeight="1"/>
    <row r="31" spans="1:9">
      <c r="A31" s="1029" t="s">
        <v>1271</v>
      </c>
      <c r="B31" s="1028">
        <v>6306</v>
      </c>
      <c r="C31" s="1028">
        <v>7856750.6100000003</v>
      </c>
      <c r="D31" s="1028">
        <v>11509</v>
      </c>
      <c r="E31" s="1028">
        <v>16845389.789999999</v>
      </c>
      <c r="F31" s="1028">
        <v>967</v>
      </c>
      <c r="G31" s="1028">
        <v>1749771.4</v>
      </c>
      <c r="H31" s="1591">
        <v>18782</v>
      </c>
      <c r="I31" s="1591">
        <v>26451911.800000001</v>
      </c>
    </row>
    <row r="32" spans="1:9">
      <c r="A32" s="1029" t="s">
        <v>1272</v>
      </c>
      <c r="B32" s="1028">
        <v>1605</v>
      </c>
      <c r="C32" s="1028">
        <v>1844991.5</v>
      </c>
      <c r="D32" s="1028">
        <v>1221</v>
      </c>
      <c r="E32" s="1028">
        <v>1367851.2999999998</v>
      </c>
      <c r="F32" s="1028">
        <v>201</v>
      </c>
      <c r="G32" s="1028">
        <v>248796.99999999997</v>
      </c>
      <c r="H32" s="1591">
        <v>3027</v>
      </c>
      <c r="I32" s="1591">
        <v>3461639.8</v>
      </c>
    </row>
    <row r="33" spans="1:9">
      <c r="A33" s="1029" t="s">
        <v>1273</v>
      </c>
      <c r="B33" s="1028">
        <v>247</v>
      </c>
      <c r="C33" s="1028">
        <v>299677.5</v>
      </c>
      <c r="D33" s="1028">
        <v>25</v>
      </c>
      <c r="E33" s="1028">
        <v>41228.1</v>
      </c>
      <c r="F33" s="1028">
        <v>1</v>
      </c>
      <c r="G33" s="1028">
        <v>2230.6</v>
      </c>
      <c r="H33" s="1591">
        <v>273</v>
      </c>
      <c r="I33" s="1591">
        <v>343136.19999999995</v>
      </c>
    </row>
    <row r="34" spans="1:9">
      <c r="A34" s="1029" t="s">
        <v>1274</v>
      </c>
      <c r="B34" s="1028">
        <v>2694</v>
      </c>
      <c r="C34" s="1028">
        <v>526476.24</v>
      </c>
      <c r="D34" s="1028">
        <v>1309</v>
      </c>
      <c r="E34" s="1028">
        <v>255762</v>
      </c>
      <c r="F34" s="1028">
        <v>569</v>
      </c>
      <c r="G34" s="1028">
        <v>106633.08</v>
      </c>
      <c r="H34" s="1591">
        <v>4572</v>
      </c>
      <c r="I34" s="1591">
        <v>888871.32</v>
      </c>
    </row>
    <row r="35" spans="1:9">
      <c r="A35" s="1029" t="s">
        <v>1283</v>
      </c>
      <c r="B35" s="1028">
        <v>15094</v>
      </c>
      <c r="C35" s="1028">
        <v>2143247.04</v>
      </c>
      <c r="D35" s="1028">
        <v>11313</v>
      </c>
      <c r="E35" s="1028">
        <v>1604227.68</v>
      </c>
      <c r="F35" s="1028">
        <v>1154</v>
      </c>
      <c r="G35" s="1028">
        <v>156816</v>
      </c>
      <c r="H35" s="1591">
        <v>27561</v>
      </c>
      <c r="I35" s="1591">
        <v>3904290.7199999997</v>
      </c>
    </row>
    <row r="36" spans="1:9">
      <c r="A36" s="1029" t="s">
        <v>1275</v>
      </c>
      <c r="B36" s="1028">
        <v>31</v>
      </c>
      <c r="C36" s="1028">
        <v>527897.58000000007</v>
      </c>
      <c r="D36" s="1028">
        <v>161</v>
      </c>
      <c r="E36" s="1028">
        <v>716541.22000000009</v>
      </c>
      <c r="F36" s="1028">
        <v>3</v>
      </c>
      <c r="G36" s="1028">
        <v>41997.99</v>
      </c>
      <c r="H36" s="1591">
        <v>195</v>
      </c>
      <c r="I36" s="1591">
        <v>1286436.7900000003</v>
      </c>
    </row>
    <row r="37" spans="1:9">
      <c r="A37" s="1029" t="s">
        <v>1276</v>
      </c>
      <c r="B37" s="1028">
        <v>33</v>
      </c>
      <c r="C37" s="1028">
        <v>10722.69</v>
      </c>
      <c r="D37" s="1028">
        <v>47</v>
      </c>
      <c r="E37" s="1028">
        <v>15271.71</v>
      </c>
      <c r="F37" s="1028">
        <v>0</v>
      </c>
      <c r="G37" s="1028">
        <v>0</v>
      </c>
      <c r="H37" s="1591">
        <v>80</v>
      </c>
      <c r="I37" s="1591">
        <v>25994.400000000001</v>
      </c>
    </row>
    <row r="38" spans="1:9">
      <c r="A38" s="1029" t="s">
        <v>1288</v>
      </c>
      <c r="B38" s="1028">
        <v>47</v>
      </c>
      <c r="C38" s="1028">
        <v>795.02</v>
      </c>
      <c r="D38" s="1028">
        <v>34</v>
      </c>
      <c r="E38" s="1028">
        <v>418.88</v>
      </c>
      <c r="F38" s="1028">
        <v>0</v>
      </c>
      <c r="G38" s="1028">
        <v>0</v>
      </c>
      <c r="H38" s="1591">
        <v>81</v>
      </c>
      <c r="I38" s="1591">
        <v>1213.9000000000001</v>
      </c>
    </row>
    <row r="39" spans="1:9">
      <c r="A39" s="1029" t="s">
        <v>1277</v>
      </c>
      <c r="B39" s="1028">
        <v>5166</v>
      </c>
      <c r="C39" s="1028">
        <v>1840768.5599999998</v>
      </c>
      <c r="D39" s="1028">
        <v>3333</v>
      </c>
      <c r="E39" s="1028">
        <v>1087713.8799999999</v>
      </c>
      <c r="F39" s="1028">
        <v>911</v>
      </c>
      <c r="G39" s="1028">
        <v>290818.62000000005</v>
      </c>
      <c r="H39" s="1591">
        <v>9410</v>
      </c>
      <c r="I39" s="1591">
        <v>3219301.0600000005</v>
      </c>
    </row>
    <row r="40" spans="1:9">
      <c r="A40" s="1029" t="s">
        <v>1278</v>
      </c>
      <c r="B40" s="1028">
        <v>8</v>
      </c>
      <c r="C40" s="1028">
        <v>23611.440000000002</v>
      </c>
      <c r="D40" s="1028">
        <v>9</v>
      </c>
      <c r="E40" s="1028">
        <v>27105.74</v>
      </c>
      <c r="F40" s="1028">
        <v>0</v>
      </c>
      <c r="G40" s="1028">
        <v>0</v>
      </c>
      <c r="H40" s="1591">
        <v>17</v>
      </c>
      <c r="I40" s="1591">
        <v>50717.18</v>
      </c>
    </row>
    <row r="41" spans="1:9">
      <c r="A41" s="1029" t="s">
        <v>1279</v>
      </c>
      <c r="B41" s="1028">
        <v>1222</v>
      </c>
      <c r="C41" s="1028">
        <v>661021.59</v>
      </c>
      <c r="D41" s="1028">
        <v>1116</v>
      </c>
      <c r="E41" s="1028">
        <v>609801.6</v>
      </c>
      <c r="F41" s="1028">
        <v>576</v>
      </c>
      <c r="G41" s="1028">
        <v>287859.66000000003</v>
      </c>
      <c r="H41" s="1591">
        <v>2914</v>
      </c>
      <c r="I41" s="1591">
        <v>1558682.85</v>
      </c>
    </row>
    <row r="42" spans="1:9">
      <c r="A42" s="1029" t="s">
        <v>1280</v>
      </c>
      <c r="B42" s="1028">
        <v>0</v>
      </c>
      <c r="C42" s="1028">
        <v>286955.92</v>
      </c>
      <c r="D42" s="1028">
        <v>0</v>
      </c>
      <c r="E42" s="1028">
        <v>0</v>
      </c>
      <c r="F42" s="1028">
        <v>3</v>
      </c>
      <c r="G42" s="1028">
        <v>0</v>
      </c>
      <c r="H42" s="1591">
        <v>3</v>
      </c>
      <c r="I42" s="1591">
        <v>286955.92</v>
      </c>
    </row>
    <row r="43" spans="1:9">
      <c r="A43" s="1029" t="s">
        <v>1281</v>
      </c>
      <c r="B43" s="1028">
        <v>47</v>
      </c>
      <c r="C43" s="1028">
        <v>13898.369999999999</v>
      </c>
      <c r="D43" s="1028">
        <v>71</v>
      </c>
      <c r="E43" s="1028">
        <v>20995.41</v>
      </c>
      <c r="F43" s="1028">
        <v>5</v>
      </c>
      <c r="G43" s="1028">
        <v>1478.55</v>
      </c>
      <c r="H43" s="1591">
        <v>123</v>
      </c>
      <c r="I43" s="1591">
        <v>36372.33</v>
      </c>
    </row>
    <row r="44" spans="1:9">
      <c r="A44" s="1029" t="s">
        <v>1289</v>
      </c>
      <c r="B44" s="1028">
        <v>286</v>
      </c>
      <c r="C44" s="1028">
        <v>126324.23</v>
      </c>
      <c r="D44" s="1028">
        <v>550</v>
      </c>
      <c r="E44" s="1028">
        <v>237324.47</v>
      </c>
      <c r="F44" s="1028">
        <v>4</v>
      </c>
      <c r="G44" s="1028">
        <v>2193.29</v>
      </c>
      <c r="H44" s="1591">
        <v>840</v>
      </c>
      <c r="I44" s="1591">
        <v>365841.98999999993</v>
      </c>
    </row>
    <row r="45" spans="1:9">
      <c r="A45" s="1029" t="s">
        <v>1290</v>
      </c>
      <c r="B45" s="1028">
        <v>970</v>
      </c>
      <c r="C45" s="1028">
        <v>910675.62</v>
      </c>
      <c r="D45" s="1028">
        <v>841</v>
      </c>
      <c r="E45" s="1028">
        <v>768125.8</v>
      </c>
      <c r="F45" s="1028">
        <v>368</v>
      </c>
      <c r="G45" s="1028">
        <v>410731.24</v>
      </c>
      <c r="H45" s="1591">
        <v>2179</v>
      </c>
      <c r="I45" s="1591">
        <v>2089532.6600000001</v>
      </c>
    </row>
    <row r="46" spans="1:9" ht="15">
      <c r="A46" s="1029" t="s">
        <v>1282</v>
      </c>
      <c r="B46" s="1596">
        <v>19</v>
      </c>
      <c r="C46" s="1596">
        <v>1657221.94</v>
      </c>
      <c r="D46" s="1596">
        <v>15</v>
      </c>
      <c r="E46" s="1596">
        <v>1205252.3199999998</v>
      </c>
      <c r="F46" s="1596">
        <v>0</v>
      </c>
      <c r="G46" s="1596">
        <v>0</v>
      </c>
      <c r="H46" s="1597">
        <v>34</v>
      </c>
      <c r="I46" s="1598">
        <v>2862474.26</v>
      </c>
    </row>
    <row r="47" spans="1:9" ht="15">
      <c r="A47" s="1030" t="s">
        <v>547</v>
      </c>
      <c r="B47" s="1595">
        <v>33775</v>
      </c>
      <c r="C47" s="1595">
        <v>18731035.850000001</v>
      </c>
      <c r="D47" s="1595">
        <v>31554</v>
      </c>
      <c r="E47" s="1595">
        <v>24803009.899999999</v>
      </c>
      <c r="F47" s="1595">
        <v>4762</v>
      </c>
      <c r="G47" s="1595">
        <v>3299327.43</v>
      </c>
      <c r="H47" s="1595">
        <v>70091</v>
      </c>
      <c r="I47" s="1595">
        <v>46833373.180000007</v>
      </c>
    </row>
    <row r="49" spans="1:1">
      <c r="A49" s="105" t="s">
        <v>1487</v>
      </c>
    </row>
    <row r="50" spans="1:1">
      <c r="A50" s="94" t="s">
        <v>1285</v>
      </c>
    </row>
    <row r="51" spans="1:1">
      <c r="A51" s="94" t="s">
        <v>1286</v>
      </c>
    </row>
    <row r="52" spans="1:1">
      <c r="A52" s="94" t="s">
        <v>1287</v>
      </c>
    </row>
    <row r="54" spans="1:1">
      <c r="A54" s="105" t="s">
        <v>558</v>
      </c>
    </row>
    <row r="55" spans="1:1">
      <c r="A55" s="94" t="s">
        <v>1284</v>
      </c>
    </row>
  </sheetData>
  <mergeCells count="16">
    <mergeCell ref="A1:I1"/>
    <mergeCell ref="A25:I25"/>
    <mergeCell ref="A26:I26"/>
    <mergeCell ref="A27:I27"/>
    <mergeCell ref="H28:I28"/>
    <mergeCell ref="A2:I2"/>
    <mergeCell ref="A3:I3"/>
    <mergeCell ref="A4:A5"/>
    <mergeCell ref="A28:A29"/>
    <mergeCell ref="B28:C28"/>
    <mergeCell ref="B4:C4"/>
    <mergeCell ref="D4:E4"/>
    <mergeCell ref="F4:G4"/>
    <mergeCell ref="H4:I4"/>
    <mergeCell ref="D28:E28"/>
    <mergeCell ref="F28:G28"/>
  </mergeCells>
  <phoneticPr fontId="74" type="noConversion"/>
  <hyperlinks>
    <hyperlink ref="A1:I1" location="'Sección D-Prg.Esp.'!B4" display="Tabla D07a1"/>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008080"/>
  </sheetPr>
  <dimension ref="A1:S102"/>
  <sheetViews>
    <sheetView zoomScale="88" zoomScaleNormal="88" workbookViewId="0">
      <selection activeCell="C10" sqref="C10"/>
    </sheetView>
  </sheetViews>
  <sheetFormatPr baseColWidth="10" defaultColWidth="11.42578125" defaultRowHeight="14.25"/>
  <cols>
    <col min="1" max="1" width="32.42578125" style="1171" customWidth="1"/>
    <col min="2" max="2" width="10.5703125" style="1171" bestFit="1" customWidth="1"/>
    <col min="3" max="3" width="10.140625" style="1171" bestFit="1" customWidth="1"/>
    <col min="4" max="4" width="9" style="1171" bestFit="1" customWidth="1"/>
    <col min="5" max="5" width="10.5703125" style="1171" bestFit="1" customWidth="1"/>
    <col min="6" max="6" width="10.28515625" style="1171" bestFit="1" customWidth="1"/>
    <col min="7" max="7" width="10.5703125" style="1171" bestFit="1" customWidth="1"/>
    <col min="8" max="9" width="9" style="1171" bestFit="1" customWidth="1"/>
    <col min="10" max="10" width="10.140625" style="1171" bestFit="1" customWidth="1"/>
    <col min="11" max="16" width="10.5703125" style="1171" bestFit="1" customWidth="1"/>
    <col min="17" max="17" width="10.28515625" style="1171" bestFit="1" customWidth="1"/>
    <col min="18" max="18" width="10.5703125" style="1171" customWidth="1"/>
    <col min="19" max="19" width="4.140625" style="1191" customWidth="1"/>
    <col min="20" max="16384" width="11.42578125" style="1171"/>
  </cols>
  <sheetData>
    <row r="1" spans="1:19">
      <c r="A1" s="2036" t="s">
        <v>2286</v>
      </c>
      <c r="B1" s="2036"/>
      <c r="C1" s="2036"/>
      <c r="D1" s="2036"/>
      <c r="E1" s="2036"/>
      <c r="F1" s="2036"/>
      <c r="G1" s="2036"/>
      <c r="H1" s="2036"/>
      <c r="I1" s="2036"/>
      <c r="J1" s="2036"/>
      <c r="K1" s="2036"/>
      <c r="L1" s="2036"/>
      <c r="M1" s="2036"/>
      <c r="N1" s="2036"/>
      <c r="O1" s="2036"/>
      <c r="P1" s="2036"/>
      <c r="Q1" s="2036"/>
      <c r="R1" s="2036"/>
    </row>
    <row r="2" spans="1:19">
      <c r="A2" s="2100" t="s">
        <v>1291</v>
      </c>
      <c r="B2" s="2100"/>
      <c r="C2" s="2100"/>
      <c r="D2" s="2100"/>
      <c r="E2" s="2100"/>
      <c r="F2" s="2100"/>
      <c r="G2" s="2100"/>
      <c r="H2" s="2100"/>
      <c r="I2" s="2100"/>
      <c r="J2" s="2100"/>
      <c r="K2" s="2100"/>
      <c r="L2" s="2100"/>
      <c r="M2" s="2100"/>
      <c r="N2" s="2100"/>
      <c r="O2" s="2100"/>
      <c r="P2" s="2100"/>
      <c r="Q2" s="2100"/>
      <c r="R2" s="2100"/>
    </row>
    <row r="3" spans="1:19" ht="15" thickBot="1">
      <c r="A3" s="2166" t="s">
        <v>563</v>
      </c>
      <c r="B3" s="2166"/>
      <c r="C3" s="2166"/>
      <c r="D3" s="2166"/>
      <c r="E3" s="2166"/>
      <c r="F3" s="2166"/>
      <c r="G3" s="2166"/>
      <c r="H3" s="2166"/>
      <c r="I3" s="2166"/>
      <c r="J3" s="2166"/>
      <c r="K3" s="2166"/>
      <c r="L3" s="2166"/>
      <c r="M3" s="2166"/>
      <c r="N3" s="2166"/>
      <c r="O3" s="2166"/>
      <c r="P3" s="2166"/>
      <c r="Q3" s="2166"/>
      <c r="R3" s="2166"/>
    </row>
    <row r="4" spans="1:19" ht="15" customHeight="1">
      <c r="A4" s="2164" t="s">
        <v>1295</v>
      </c>
      <c r="B4" s="2167" t="s">
        <v>1263</v>
      </c>
      <c r="C4" s="2167"/>
      <c r="D4" s="2167"/>
      <c r="E4" s="2167"/>
      <c r="F4" s="2167"/>
      <c r="G4" s="2167"/>
      <c r="H4" s="2167"/>
      <c r="I4" s="2167"/>
      <c r="J4" s="2167"/>
      <c r="K4" s="2167"/>
      <c r="L4" s="2167"/>
      <c r="M4" s="2167"/>
      <c r="N4" s="2167"/>
      <c r="O4" s="2167"/>
      <c r="P4" s="2167"/>
      <c r="Q4" s="2167"/>
      <c r="R4" s="2167"/>
    </row>
    <row r="5" spans="1:19">
      <c r="A5" s="2165"/>
      <c r="B5" s="1031" t="s">
        <v>1721</v>
      </c>
      <c r="C5" s="1031" t="s">
        <v>1722</v>
      </c>
      <c r="D5" s="1031" t="s">
        <v>1433</v>
      </c>
      <c r="E5" s="1031" t="s">
        <v>1434</v>
      </c>
      <c r="F5" s="1031" t="s">
        <v>820</v>
      </c>
      <c r="G5" s="1031" t="s">
        <v>821</v>
      </c>
      <c r="H5" s="1031" t="s">
        <v>822</v>
      </c>
      <c r="I5" s="1031" t="s">
        <v>823</v>
      </c>
      <c r="J5" s="1031" t="s">
        <v>824</v>
      </c>
      <c r="K5" s="1031" t="s">
        <v>825</v>
      </c>
      <c r="L5" s="1031" t="s">
        <v>826</v>
      </c>
      <c r="M5" s="1031" t="s">
        <v>827</v>
      </c>
      <c r="N5" s="1031" t="s">
        <v>828</v>
      </c>
      <c r="O5" s="1031" t="s">
        <v>829</v>
      </c>
      <c r="P5" s="1031" t="s">
        <v>830</v>
      </c>
      <c r="Q5" s="1031" t="s">
        <v>831</v>
      </c>
      <c r="R5" s="1031" t="s">
        <v>1436</v>
      </c>
      <c r="S5" s="521"/>
    </row>
    <row r="6" spans="1:19">
      <c r="A6" s="1029" t="s">
        <v>1271</v>
      </c>
      <c r="B6" s="1035">
        <v>0</v>
      </c>
      <c r="C6" s="1036">
        <v>0</v>
      </c>
      <c r="D6" s="1036">
        <v>224.76</v>
      </c>
      <c r="E6" s="1036">
        <v>56541.81</v>
      </c>
      <c r="F6" s="1036">
        <v>36489.17</v>
      </c>
      <c r="G6" s="1036">
        <v>70614.110000000015</v>
      </c>
      <c r="H6" s="1036">
        <v>87233.54</v>
      </c>
      <c r="I6" s="1036">
        <v>137609.47999999998</v>
      </c>
      <c r="J6" s="1036">
        <v>341779.94</v>
      </c>
      <c r="K6" s="1036">
        <v>576847.84</v>
      </c>
      <c r="L6" s="1036">
        <v>793868.51999999979</v>
      </c>
      <c r="M6" s="1036">
        <v>878884.26000000013</v>
      </c>
      <c r="N6" s="1036">
        <v>1162904.83</v>
      </c>
      <c r="O6" s="1036">
        <v>1409523.67</v>
      </c>
      <c r="P6" s="1036">
        <v>1145055.7100000002</v>
      </c>
      <c r="Q6" s="1036">
        <v>965307.01000000013</v>
      </c>
      <c r="R6" s="1037">
        <v>524540.05000000005</v>
      </c>
      <c r="S6" s="1599"/>
    </row>
    <row r="7" spans="1:19">
      <c r="A7" s="1029" t="s">
        <v>1272</v>
      </c>
      <c r="B7" s="1038">
        <v>91425.9</v>
      </c>
      <c r="C7" s="1039">
        <v>63215.28</v>
      </c>
      <c r="D7" s="1039">
        <v>79751.609999999986</v>
      </c>
      <c r="E7" s="1039">
        <v>97624.9</v>
      </c>
      <c r="F7" s="1039">
        <v>46561.18</v>
      </c>
      <c r="G7" s="1039">
        <v>90951.950000000012</v>
      </c>
      <c r="H7" s="1039">
        <v>54358.34</v>
      </c>
      <c r="I7" s="1039">
        <v>118982.40999999999</v>
      </c>
      <c r="J7" s="1039">
        <v>106370.26999999999</v>
      </c>
      <c r="K7" s="1039">
        <v>191961.81000000003</v>
      </c>
      <c r="L7" s="1039">
        <v>268055.82</v>
      </c>
      <c r="M7" s="1039">
        <v>229954.96</v>
      </c>
      <c r="N7" s="1039">
        <v>171134.75999999995</v>
      </c>
      <c r="O7" s="1039">
        <v>116546.68</v>
      </c>
      <c r="P7" s="1039">
        <v>69582.44</v>
      </c>
      <c r="Q7" s="1039">
        <v>36028.589999999997</v>
      </c>
      <c r="R7" s="1040">
        <v>12605.170000000002</v>
      </c>
      <c r="S7" s="1599"/>
    </row>
    <row r="8" spans="1:19">
      <c r="A8" s="1029" t="s">
        <v>1273</v>
      </c>
      <c r="B8" s="1038">
        <v>0</v>
      </c>
      <c r="C8" s="1039">
        <v>2197.64</v>
      </c>
      <c r="D8" s="1039">
        <v>0</v>
      </c>
      <c r="E8" s="1039">
        <v>0</v>
      </c>
      <c r="F8" s="1039">
        <v>35768.759999999995</v>
      </c>
      <c r="G8" s="1039">
        <v>36678.54</v>
      </c>
      <c r="H8" s="1039">
        <v>88437.3</v>
      </c>
      <c r="I8" s="1039">
        <v>58958.2</v>
      </c>
      <c r="J8" s="1039">
        <v>58958.2</v>
      </c>
      <c r="K8" s="1039">
        <v>45620.73</v>
      </c>
      <c r="L8" s="1039">
        <v>54411.29</v>
      </c>
      <c r="M8" s="1039">
        <v>33874.379999999997</v>
      </c>
      <c r="N8" s="1039">
        <v>24780.560000000001</v>
      </c>
      <c r="O8" s="1039">
        <v>8942.1899999999987</v>
      </c>
      <c r="P8" s="1039">
        <v>0</v>
      </c>
      <c r="Q8" s="1039">
        <v>2197.64</v>
      </c>
      <c r="R8" s="1040">
        <v>0</v>
      </c>
      <c r="S8" s="1599"/>
    </row>
    <row r="9" spans="1:19">
      <c r="A9" s="1029" t="s">
        <v>1274</v>
      </c>
      <c r="B9" s="1038">
        <v>0</v>
      </c>
      <c r="C9" s="1039">
        <v>193.83</v>
      </c>
      <c r="D9" s="1039">
        <v>1162.98</v>
      </c>
      <c r="E9" s="1039">
        <v>5039.58</v>
      </c>
      <c r="F9" s="1039">
        <v>15894.06</v>
      </c>
      <c r="G9" s="1039">
        <v>13955.76</v>
      </c>
      <c r="H9" s="1039">
        <v>13568.1</v>
      </c>
      <c r="I9" s="1039">
        <v>14537.25</v>
      </c>
      <c r="J9" s="1039">
        <v>16863.21</v>
      </c>
      <c r="K9" s="1039">
        <v>19770.66</v>
      </c>
      <c r="L9" s="1039">
        <v>18413.849999999999</v>
      </c>
      <c r="M9" s="1039">
        <v>22484.28</v>
      </c>
      <c r="N9" s="1039">
        <v>20352.150000000001</v>
      </c>
      <c r="O9" s="1039">
        <v>20158.32</v>
      </c>
      <c r="P9" s="1039">
        <v>20739.810000000001</v>
      </c>
      <c r="Q9" s="1039">
        <v>18995.34</v>
      </c>
      <c r="R9" s="1040">
        <v>33726.42</v>
      </c>
      <c r="S9" s="1599"/>
    </row>
    <row r="10" spans="1:19" ht="15">
      <c r="A10" s="1029" t="s">
        <v>1283</v>
      </c>
      <c r="B10" s="1038">
        <v>77284.800000000003</v>
      </c>
      <c r="C10" s="1039">
        <v>61827.839999999997</v>
      </c>
      <c r="D10" s="1039">
        <v>96283.98</v>
      </c>
      <c r="E10" s="1039">
        <v>108842.76</v>
      </c>
      <c r="F10" s="1039">
        <v>86301.36</v>
      </c>
      <c r="G10" s="1039">
        <v>103207.41</v>
      </c>
      <c r="H10" s="1039">
        <v>118020.33</v>
      </c>
      <c r="I10" s="1039">
        <v>161815.04999999999</v>
      </c>
      <c r="J10" s="1039">
        <v>198203.31</v>
      </c>
      <c r="K10" s="1039">
        <v>270657.81</v>
      </c>
      <c r="L10" s="1039">
        <v>245379.24</v>
      </c>
      <c r="M10" s="1039">
        <v>213499.26</v>
      </c>
      <c r="N10" s="1039">
        <v>185805.54</v>
      </c>
      <c r="O10" s="1039">
        <v>147807.18</v>
      </c>
      <c r="P10" s="1039">
        <v>103046.39999999999</v>
      </c>
      <c r="Q10" s="1039">
        <v>76640.759999999995</v>
      </c>
      <c r="R10" s="1040">
        <v>38964.42</v>
      </c>
      <c r="S10" s="1032"/>
    </row>
    <row r="11" spans="1:19">
      <c r="A11" s="1029" t="s">
        <v>1292</v>
      </c>
      <c r="B11" s="1038">
        <v>87027.88</v>
      </c>
      <c r="C11" s="1039">
        <v>43513.94</v>
      </c>
      <c r="D11" s="1039">
        <v>21756.97</v>
      </c>
      <c r="E11" s="1039">
        <v>18065.060000000001</v>
      </c>
      <c r="F11" s="1039">
        <v>43513.94</v>
      </c>
      <c r="G11" s="1039">
        <v>0</v>
      </c>
      <c r="H11" s="1039">
        <v>1321.29</v>
      </c>
      <c r="I11" s="1039">
        <v>3083.01</v>
      </c>
      <c r="J11" s="1039">
        <v>880.86</v>
      </c>
      <c r="K11" s="1039">
        <v>0</v>
      </c>
      <c r="L11" s="1039">
        <v>440.43</v>
      </c>
      <c r="M11" s="1039">
        <v>0</v>
      </c>
      <c r="N11" s="1039">
        <v>0</v>
      </c>
      <c r="O11" s="1039">
        <v>0</v>
      </c>
      <c r="P11" s="1039">
        <v>0</v>
      </c>
      <c r="Q11" s="1039">
        <v>0</v>
      </c>
      <c r="R11" s="1040">
        <v>0</v>
      </c>
      <c r="S11" s="1599"/>
    </row>
    <row r="12" spans="1:19">
      <c r="A12" s="1029" t="s">
        <v>1276</v>
      </c>
      <c r="B12" s="1038">
        <v>3356.64</v>
      </c>
      <c r="C12" s="1039">
        <v>25174.799999999999</v>
      </c>
      <c r="D12" s="1039">
        <v>28251.72</v>
      </c>
      <c r="E12" s="1039">
        <v>35524.44</v>
      </c>
      <c r="F12" s="1039">
        <v>15664.32</v>
      </c>
      <c r="G12" s="1039">
        <v>8391.6</v>
      </c>
      <c r="H12" s="1039">
        <v>2797.2</v>
      </c>
      <c r="I12" s="1039">
        <v>15664.32</v>
      </c>
      <c r="J12" s="1039">
        <v>11468.52</v>
      </c>
      <c r="K12" s="1039">
        <v>23496.48</v>
      </c>
      <c r="L12" s="1039">
        <v>29650.32</v>
      </c>
      <c r="M12" s="1039">
        <v>21538.44</v>
      </c>
      <c r="N12" s="1039">
        <v>26853.119999999999</v>
      </c>
      <c r="O12" s="1039">
        <v>15664.32</v>
      </c>
      <c r="P12" s="1039">
        <v>6433.56</v>
      </c>
      <c r="Q12" s="1039">
        <v>0</v>
      </c>
      <c r="R12" s="1040">
        <v>0</v>
      </c>
      <c r="S12" s="1599"/>
    </row>
    <row r="13" spans="1:19" ht="15">
      <c r="A13" s="1029" t="s">
        <v>1288</v>
      </c>
      <c r="B13" s="1600">
        <v>0</v>
      </c>
      <c r="C13" s="1600">
        <v>0</v>
      </c>
      <c r="D13" s="1600">
        <v>0</v>
      </c>
      <c r="E13" s="1600">
        <v>0</v>
      </c>
      <c r="F13" s="1600">
        <v>0</v>
      </c>
      <c r="G13" s="1600">
        <v>0</v>
      </c>
      <c r="H13" s="1600">
        <v>0</v>
      </c>
      <c r="I13" s="1600">
        <v>0</v>
      </c>
      <c r="J13" s="1600">
        <v>0</v>
      </c>
      <c r="K13" s="1600">
        <v>0</v>
      </c>
      <c r="L13" s="1600">
        <v>0</v>
      </c>
      <c r="M13" s="1600">
        <v>0</v>
      </c>
      <c r="N13" s="1600">
        <v>0</v>
      </c>
      <c r="O13" s="1600">
        <v>0</v>
      </c>
      <c r="P13" s="1600">
        <v>0</v>
      </c>
      <c r="Q13" s="1600">
        <v>0</v>
      </c>
      <c r="R13" s="1191">
        <v>0</v>
      </c>
      <c r="S13" s="1601"/>
    </row>
    <row r="14" spans="1:19">
      <c r="A14" s="1029" t="s">
        <v>1277</v>
      </c>
      <c r="B14" s="1038">
        <v>0</v>
      </c>
      <c r="C14" s="1039">
        <v>0</v>
      </c>
      <c r="D14" s="1039">
        <v>234.09</v>
      </c>
      <c r="E14" s="1039">
        <v>10715.59</v>
      </c>
      <c r="F14" s="1039">
        <v>25064.77</v>
      </c>
      <c r="G14" s="1039">
        <v>17586.05</v>
      </c>
      <c r="H14" s="1039">
        <v>25979.78</v>
      </c>
      <c r="I14" s="1039">
        <v>40851.82</v>
      </c>
      <c r="J14" s="1039">
        <v>66560.87</v>
      </c>
      <c r="K14" s="1039">
        <v>181010.97000000003</v>
      </c>
      <c r="L14" s="1039">
        <v>200719.28999999995</v>
      </c>
      <c r="M14" s="1039">
        <v>219019.11000000002</v>
      </c>
      <c r="N14" s="1039">
        <v>250933.61</v>
      </c>
      <c r="O14" s="1039">
        <v>197186.00999999998</v>
      </c>
      <c r="P14" s="1039">
        <v>170853.21999999997</v>
      </c>
      <c r="Q14" s="1039">
        <v>108957.18000000001</v>
      </c>
      <c r="R14" s="1040">
        <v>62149.8</v>
      </c>
      <c r="S14" s="1599"/>
    </row>
    <row r="15" spans="1:19">
      <c r="A15" s="1029" t="s">
        <v>1278</v>
      </c>
      <c r="B15" s="1038">
        <v>0</v>
      </c>
      <c r="C15" s="1039">
        <v>8300.15</v>
      </c>
      <c r="D15" s="1039">
        <v>8300.15</v>
      </c>
      <c r="E15" s="1039">
        <v>9305.41</v>
      </c>
      <c r="F15" s="1039">
        <v>2010.52</v>
      </c>
      <c r="G15" s="1039">
        <v>4021.04</v>
      </c>
      <c r="H15" s="1039">
        <v>9208.4500000000007</v>
      </c>
      <c r="I15" s="1039">
        <v>24248.75</v>
      </c>
      <c r="J15" s="1039">
        <v>25576.23</v>
      </c>
      <c r="K15" s="1039">
        <v>45965.05</v>
      </c>
      <c r="L15" s="1039">
        <v>60683.130000000005</v>
      </c>
      <c r="M15" s="1039">
        <v>68125.350000000006</v>
      </c>
      <c r="N15" s="1039">
        <v>56500.979999999996</v>
      </c>
      <c r="O15" s="1039">
        <v>53646.310000000005</v>
      </c>
      <c r="P15" s="1039">
        <v>72546.539999999994</v>
      </c>
      <c r="Q15" s="1039">
        <v>81033.350000000006</v>
      </c>
      <c r="R15" s="1040">
        <v>67159.42</v>
      </c>
      <c r="S15" s="1599"/>
    </row>
    <row r="16" spans="1:19">
      <c r="A16" s="1029" t="s">
        <v>1279</v>
      </c>
      <c r="B16" s="1038">
        <v>603.83000000000004</v>
      </c>
      <c r="C16" s="1039">
        <v>412.32</v>
      </c>
      <c r="D16" s="1039">
        <v>0</v>
      </c>
      <c r="E16" s="1039">
        <v>2876.67</v>
      </c>
      <c r="F16" s="1039">
        <v>3622.98</v>
      </c>
      <c r="G16" s="1039">
        <v>6987.81</v>
      </c>
      <c r="H16" s="1039">
        <v>9250.6</v>
      </c>
      <c r="I16" s="1039">
        <v>14503.61</v>
      </c>
      <c r="J16" s="1039">
        <v>21006.04</v>
      </c>
      <c r="K16" s="1039">
        <v>40594.83</v>
      </c>
      <c r="L16" s="1039">
        <v>66790.37999999999</v>
      </c>
      <c r="M16" s="1039">
        <v>65977.98000000001</v>
      </c>
      <c r="N16" s="1039">
        <v>79081.570000000007</v>
      </c>
      <c r="O16" s="1039">
        <v>72110.760000000009</v>
      </c>
      <c r="P16" s="1039">
        <v>65776.77</v>
      </c>
      <c r="Q16" s="1039">
        <v>49829.81</v>
      </c>
      <c r="R16" s="1040">
        <v>36081.519999999997</v>
      </c>
      <c r="S16" s="1599"/>
    </row>
    <row r="17" spans="1:19" ht="15">
      <c r="A17" s="1029" t="s">
        <v>1280</v>
      </c>
      <c r="B17" s="1602">
        <v>3300.18</v>
      </c>
      <c r="C17" s="1603">
        <v>2200.12</v>
      </c>
      <c r="D17" s="1603">
        <v>6600.36</v>
      </c>
      <c r="E17" s="1603">
        <v>3300.18</v>
      </c>
      <c r="F17" s="1603">
        <v>4400.24</v>
      </c>
      <c r="G17" s="1603">
        <v>6600.36</v>
      </c>
      <c r="H17" s="1603">
        <v>4400.24</v>
      </c>
      <c r="I17" s="1603">
        <v>3300.18</v>
      </c>
      <c r="J17" s="1603">
        <v>2200.12</v>
      </c>
      <c r="K17" s="1603">
        <v>15400.84</v>
      </c>
      <c r="L17" s="1603">
        <v>24201.32</v>
      </c>
      <c r="M17" s="1603">
        <v>14300.78</v>
      </c>
      <c r="N17" s="1603">
        <v>28601.56</v>
      </c>
      <c r="O17" s="1603">
        <v>37402.04</v>
      </c>
      <c r="P17" s="1603">
        <v>45102.46</v>
      </c>
      <c r="Q17" s="1603">
        <v>36301.980000000003</v>
      </c>
      <c r="R17" s="1604">
        <v>35201.919999999998</v>
      </c>
      <c r="S17" s="1605"/>
    </row>
    <row r="18" spans="1:19">
      <c r="A18" s="1029" t="s">
        <v>1281</v>
      </c>
      <c r="B18" s="1038">
        <v>10196.9</v>
      </c>
      <c r="C18" s="1039">
        <v>2622.06</v>
      </c>
      <c r="D18" s="1039">
        <v>2039.38</v>
      </c>
      <c r="E18" s="1039">
        <v>582.67999999999995</v>
      </c>
      <c r="F18" s="1039">
        <v>0</v>
      </c>
      <c r="G18" s="1039">
        <v>0</v>
      </c>
      <c r="H18" s="1039">
        <v>0</v>
      </c>
      <c r="I18" s="1039">
        <v>0</v>
      </c>
      <c r="J18" s="1039">
        <v>0</v>
      </c>
      <c r="K18" s="1039">
        <v>0</v>
      </c>
      <c r="L18" s="1039">
        <v>0</v>
      </c>
      <c r="M18" s="1039">
        <v>0</v>
      </c>
      <c r="N18" s="1039">
        <v>0</v>
      </c>
      <c r="O18" s="1039">
        <v>0</v>
      </c>
      <c r="P18" s="1039">
        <v>0</v>
      </c>
      <c r="Q18" s="1039">
        <v>0</v>
      </c>
      <c r="R18" s="1040">
        <v>0</v>
      </c>
      <c r="S18" s="1599"/>
    </row>
    <row r="19" spans="1:19">
      <c r="A19" s="1029" t="s">
        <v>1289</v>
      </c>
      <c r="B19" s="1038">
        <v>63260.869999999995</v>
      </c>
      <c r="C19" s="1039">
        <v>38803.47</v>
      </c>
      <c r="D19" s="1039">
        <v>35097.99</v>
      </c>
      <c r="E19" s="1039">
        <v>5130.8</v>
      </c>
      <c r="F19" s="1039">
        <v>0</v>
      </c>
      <c r="G19" s="1039">
        <v>0</v>
      </c>
      <c r="H19" s="1039">
        <v>0</v>
      </c>
      <c r="I19" s="1039">
        <v>0</v>
      </c>
      <c r="J19" s="1039">
        <v>0</v>
      </c>
      <c r="K19" s="1039">
        <v>0</v>
      </c>
      <c r="L19" s="1039">
        <v>0</v>
      </c>
      <c r="M19" s="1039">
        <v>0</v>
      </c>
      <c r="N19" s="1039">
        <v>714.64</v>
      </c>
      <c r="O19" s="1039">
        <v>0</v>
      </c>
      <c r="P19" s="1039">
        <v>0</v>
      </c>
      <c r="Q19" s="1039">
        <v>0</v>
      </c>
      <c r="R19" s="1040">
        <v>714.64</v>
      </c>
      <c r="S19" s="1599"/>
    </row>
    <row r="20" spans="1:19">
      <c r="A20" s="1029" t="s">
        <v>1290</v>
      </c>
      <c r="B20" s="1038">
        <v>0</v>
      </c>
      <c r="C20" s="1039">
        <v>0</v>
      </c>
      <c r="D20" s="1039">
        <v>3098.77</v>
      </c>
      <c r="E20" s="1039">
        <v>5277.48</v>
      </c>
      <c r="F20" s="1039">
        <v>16217.07</v>
      </c>
      <c r="G20" s="1039">
        <v>13932.689999999999</v>
      </c>
      <c r="H20" s="1039">
        <v>13628.26</v>
      </c>
      <c r="I20" s="1039">
        <v>19440.84</v>
      </c>
      <c r="J20" s="1039">
        <v>34122.400000000001</v>
      </c>
      <c r="K20" s="1039">
        <v>43380.670000000006</v>
      </c>
      <c r="L20" s="1039">
        <v>81643.320000000007</v>
      </c>
      <c r="M20" s="1039">
        <v>76843.789999999994</v>
      </c>
      <c r="N20" s="1039">
        <v>81949.48</v>
      </c>
      <c r="O20" s="1039">
        <v>99738.11</v>
      </c>
      <c r="P20" s="1039">
        <v>103548.48999999999</v>
      </c>
      <c r="Q20" s="1039">
        <v>76652.070000000007</v>
      </c>
      <c r="R20" s="1040">
        <v>41772.11</v>
      </c>
      <c r="S20" s="1599"/>
    </row>
    <row r="21" spans="1:19" ht="13.5" customHeight="1">
      <c r="A21" s="1029" t="s">
        <v>1282</v>
      </c>
      <c r="B21" s="1038">
        <v>1929933.01</v>
      </c>
      <c r="C21" s="1039">
        <v>890580.54</v>
      </c>
      <c r="D21" s="1039">
        <v>0</v>
      </c>
      <c r="E21" s="1039">
        <v>1632730.99</v>
      </c>
      <c r="F21" s="1039">
        <v>445632.11000000004</v>
      </c>
      <c r="G21" s="1039">
        <v>2375223.2799999998</v>
      </c>
      <c r="H21" s="1039">
        <v>0</v>
      </c>
      <c r="I21" s="1039">
        <v>148771.93</v>
      </c>
      <c r="J21" s="1039">
        <v>742492.28999999992</v>
      </c>
      <c r="K21" s="1039">
        <v>0</v>
      </c>
      <c r="L21" s="1039">
        <v>594062.19999999995</v>
      </c>
      <c r="M21" s="1039">
        <v>0</v>
      </c>
      <c r="N21" s="1039">
        <v>0</v>
      </c>
      <c r="O21" s="1039">
        <v>0</v>
      </c>
      <c r="P21" s="1039">
        <v>0</v>
      </c>
      <c r="Q21" s="1039">
        <v>0</v>
      </c>
      <c r="R21" s="1040">
        <v>0</v>
      </c>
      <c r="S21" s="1599"/>
    </row>
    <row r="22" spans="1:19" ht="15">
      <c r="A22" s="1030" t="s">
        <v>547</v>
      </c>
      <c r="B22" s="1606">
        <f>SUM(B6:B21)</f>
        <v>2266390.0100000002</v>
      </c>
      <c r="C22" s="1606">
        <f t="shared" ref="C22:R22" si="0">SUM(C6:C21)</f>
        <v>1139041.99</v>
      </c>
      <c r="D22" s="1606">
        <f t="shared" si="0"/>
        <v>282802.75999999995</v>
      </c>
      <c r="E22" s="1606">
        <f t="shared" si="0"/>
        <v>1991558.3499999999</v>
      </c>
      <c r="F22" s="1606">
        <f t="shared" si="0"/>
        <v>777140.4800000001</v>
      </c>
      <c r="G22" s="1606">
        <f t="shared" si="0"/>
        <v>2748150.5999999996</v>
      </c>
      <c r="H22" s="1606">
        <f t="shared" si="0"/>
        <v>428203.43</v>
      </c>
      <c r="I22" s="1606">
        <f t="shared" si="0"/>
        <v>761766.84999999986</v>
      </c>
      <c r="J22" s="1606">
        <f t="shared" si="0"/>
        <v>1626482.2599999998</v>
      </c>
      <c r="K22" s="1606">
        <f t="shared" si="0"/>
        <v>1454707.6900000002</v>
      </c>
      <c r="L22" s="1606">
        <f t="shared" si="0"/>
        <v>2438319.1100000003</v>
      </c>
      <c r="M22" s="1606">
        <f t="shared" si="0"/>
        <v>1844502.5900000003</v>
      </c>
      <c r="N22" s="1606">
        <f t="shared" si="0"/>
        <v>2089612.8000000003</v>
      </c>
      <c r="O22" s="1606">
        <f t="shared" si="0"/>
        <v>2178725.59</v>
      </c>
      <c r="P22" s="1606">
        <f t="shared" si="0"/>
        <v>1802685.4000000001</v>
      </c>
      <c r="Q22" s="1606">
        <f t="shared" si="0"/>
        <v>1451943.7300000002</v>
      </c>
      <c r="R22" s="1606">
        <f t="shared" si="0"/>
        <v>852915.47000000032</v>
      </c>
      <c r="S22" s="1607"/>
    </row>
    <row r="23" spans="1:19" ht="15">
      <c r="A23" s="1027"/>
      <c r="B23" s="1608"/>
      <c r="C23" s="1608"/>
      <c r="D23" s="1608"/>
      <c r="E23" s="1608"/>
      <c r="F23" s="1608"/>
      <c r="G23" s="1608"/>
      <c r="H23" s="1608"/>
      <c r="I23" s="1608"/>
      <c r="J23" s="1608"/>
      <c r="K23" s="1608"/>
      <c r="L23" s="1608"/>
      <c r="M23" s="1608"/>
      <c r="N23" s="1608"/>
      <c r="O23" s="1608"/>
      <c r="P23" s="1608"/>
      <c r="Q23" s="1608"/>
      <c r="R23" s="1608"/>
      <c r="S23" s="1607"/>
    </row>
    <row r="24" spans="1:19">
      <c r="B24" s="1609"/>
      <c r="C24" s="1609"/>
      <c r="D24" s="1609"/>
      <c r="E24" s="1609"/>
      <c r="F24" s="1609"/>
      <c r="G24" s="1609"/>
      <c r="H24" s="1609"/>
      <c r="I24" s="1609"/>
      <c r="J24" s="1609"/>
      <c r="K24" s="1609"/>
      <c r="L24" s="1609"/>
      <c r="M24" s="1609"/>
      <c r="N24" s="1609"/>
      <c r="O24" s="1609"/>
      <c r="P24" s="1609"/>
      <c r="Q24" s="1609"/>
      <c r="R24" s="1609"/>
      <c r="S24" s="1610"/>
    </row>
    <row r="25" spans="1:19">
      <c r="A25" s="2036" t="s">
        <v>2287</v>
      </c>
      <c r="B25" s="2036"/>
      <c r="C25" s="2036"/>
      <c r="D25" s="2036"/>
      <c r="E25" s="2036"/>
      <c r="F25" s="2036"/>
      <c r="G25" s="2036"/>
      <c r="H25" s="2036"/>
      <c r="I25" s="2036"/>
      <c r="J25" s="2036"/>
      <c r="K25" s="2036"/>
      <c r="L25" s="2036"/>
      <c r="M25" s="2036"/>
      <c r="N25" s="2036"/>
      <c r="O25" s="2036"/>
      <c r="P25" s="2036"/>
      <c r="Q25" s="2036"/>
      <c r="R25" s="2036"/>
      <c r="S25" s="1610"/>
    </row>
    <row r="26" spans="1:19">
      <c r="A26" s="2100" t="s">
        <v>1291</v>
      </c>
      <c r="B26" s="2100"/>
      <c r="C26" s="2100"/>
      <c r="D26" s="2100"/>
      <c r="E26" s="2100"/>
      <c r="F26" s="2100"/>
      <c r="G26" s="2100"/>
      <c r="H26" s="2100"/>
      <c r="I26" s="2100"/>
      <c r="J26" s="2100"/>
      <c r="K26" s="2100"/>
      <c r="L26" s="2100"/>
      <c r="M26" s="2100"/>
      <c r="N26" s="2100"/>
      <c r="O26" s="2100"/>
      <c r="P26" s="2100"/>
      <c r="Q26" s="2100"/>
      <c r="R26" s="2100"/>
    </row>
    <row r="27" spans="1:19" ht="15" thickBot="1">
      <c r="A27" s="2166" t="s">
        <v>603</v>
      </c>
      <c r="B27" s="2166"/>
      <c r="C27" s="2166"/>
      <c r="D27" s="2166"/>
      <c r="E27" s="2166"/>
      <c r="F27" s="2166"/>
      <c r="G27" s="2166"/>
      <c r="H27" s="2166"/>
      <c r="I27" s="2166"/>
      <c r="J27" s="2166"/>
      <c r="K27" s="2166"/>
      <c r="L27" s="2166"/>
      <c r="M27" s="2166"/>
      <c r="N27" s="2166"/>
      <c r="O27" s="2166"/>
      <c r="P27" s="2166"/>
      <c r="Q27" s="2166"/>
      <c r="R27" s="2166"/>
    </row>
    <row r="28" spans="1:19" ht="15" customHeight="1">
      <c r="A28" s="2164" t="s">
        <v>1295</v>
      </c>
      <c r="B28" s="2167" t="s">
        <v>1263</v>
      </c>
      <c r="C28" s="2167"/>
      <c r="D28" s="2167"/>
      <c r="E28" s="2167"/>
      <c r="F28" s="2167"/>
      <c r="G28" s="2167"/>
      <c r="H28" s="2167"/>
      <c r="I28" s="2167"/>
      <c r="J28" s="2167"/>
      <c r="K28" s="2167"/>
      <c r="L28" s="2167"/>
      <c r="M28" s="2167"/>
      <c r="N28" s="2167"/>
      <c r="O28" s="2167"/>
      <c r="P28" s="2167"/>
      <c r="Q28" s="2167"/>
      <c r="R28" s="2167"/>
    </row>
    <row r="29" spans="1:19">
      <c r="A29" s="2165"/>
      <c r="B29" s="1031" t="s">
        <v>1721</v>
      </c>
      <c r="C29" s="1031" t="s">
        <v>1722</v>
      </c>
      <c r="D29" s="1031" t="s">
        <v>1433</v>
      </c>
      <c r="E29" s="1031" t="s">
        <v>1434</v>
      </c>
      <c r="F29" s="1031" t="s">
        <v>820</v>
      </c>
      <c r="G29" s="1031" t="s">
        <v>821</v>
      </c>
      <c r="H29" s="1031" t="s">
        <v>822</v>
      </c>
      <c r="I29" s="1031" t="s">
        <v>823</v>
      </c>
      <c r="J29" s="1031" t="s">
        <v>824</v>
      </c>
      <c r="K29" s="1031" t="s">
        <v>825</v>
      </c>
      <c r="L29" s="1031" t="s">
        <v>826</v>
      </c>
      <c r="M29" s="1031" t="s">
        <v>827</v>
      </c>
      <c r="N29" s="1031" t="s">
        <v>828</v>
      </c>
      <c r="O29" s="1031" t="s">
        <v>829</v>
      </c>
      <c r="P29" s="1031" t="s">
        <v>830</v>
      </c>
      <c r="Q29" s="1031" t="s">
        <v>831</v>
      </c>
      <c r="R29" s="1031" t="s">
        <v>1436</v>
      </c>
      <c r="S29" s="521"/>
    </row>
    <row r="30" spans="1:19">
      <c r="A30" s="1029" t="s">
        <v>1271</v>
      </c>
      <c r="B30" s="1035">
        <v>0</v>
      </c>
      <c r="C30" s="1036">
        <v>0</v>
      </c>
      <c r="D30" s="1036">
        <v>1770.86</v>
      </c>
      <c r="E30" s="1036">
        <v>57763.17</v>
      </c>
      <c r="F30" s="1036">
        <v>42438.44</v>
      </c>
      <c r="G30" s="1036">
        <v>48603.39</v>
      </c>
      <c r="H30" s="1036">
        <v>53323.39</v>
      </c>
      <c r="I30" s="1036">
        <v>140400.74000000002</v>
      </c>
      <c r="J30" s="1036">
        <v>267024.34000000003</v>
      </c>
      <c r="K30" s="1036">
        <v>584609.00000000012</v>
      </c>
      <c r="L30" s="1036">
        <v>773887.86999999988</v>
      </c>
      <c r="M30" s="1036">
        <v>913363.7</v>
      </c>
      <c r="N30" s="1036">
        <v>1188180.25</v>
      </c>
      <c r="O30" s="1036">
        <v>1222102.73</v>
      </c>
      <c r="P30" s="1036">
        <v>1090443.1400000001</v>
      </c>
      <c r="Q30" s="1036">
        <v>904015.44</v>
      </c>
      <c r="R30" s="1037">
        <v>568824.14999999991</v>
      </c>
      <c r="S30" s="1599"/>
    </row>
    <row r="31" spans="1:19">
      <c r="A31" s="1029" t="s">
        <v>1272</v>
      </c>
      <c r="B31" s="1038">
        <v>76199.299999999988</v>
      </c>
      <c r="C31" s="1039">
        <v>84149.87000000001</v>
      </c>
      <c r="D31" s="1039">
        <v>91570.92</v>
      </c>
      <c r="E31" s="1039">
        <v>73350.340000000011</v>
      </c>
      <c r="F31" s="1039">
        <v>41109.68</v>
      </c>
      <c r="G31" s="1039">
        <v>60230.329999999994</v>
      </c>
      <c r="H31" s="1039">
        <v>49458.080000000002</v>
      </c>
      <c r="I31" s="1039">
        <v>123199.51</v>
      </c>
      <c r="J31" s="1039">
        <v>191299.79</v>
      </c>
      <c r="K31" s="1039">
        <v>255885.19999999995</v>
      </c>
      <c r="L31" s="1039">
        <v>207898.29</v>
      </c>
      <c r="M31" s="1039">
        <v>202284.09</v>
      </c>
      <c r="N31" s="1039">
        <v>126473.01999999999</v>
      </c>
      <c r="O31" s="1039">
        <v>173298.47</v>
      </c>
      <c r="P31" s="1039">
        <v>63229.259999999995</v>
      </c>
      <c r="Q31" s="1039">
        <v>21075.85</v>
      </c>
      <c r="R31" s="1040">
        <v>4279.5</v>
      </c>
      <c r="S31" s="1599"/>
    </row>
    <row r="32" spans="1:19">
      <c r="A32" s="1029" t="s">
        <v>1273</v>
      </c>
      <c r="B32" s="1038">
        <v>0</v>
      </c>
      <c r="C32" s="1039">
        <v>0</v>
      </c>
      <c r="D32" s="1039">
        <v>0</v>
      </c>
      <c r="E32" s="1039">
        <v>0</v>
      </c>
      <c r="F32" s="1039">
        <v>20229.300000000003</v>
      </c>
      <c r="G32" s="1039">
        <v>24768.400000000001</v>
      </c>
      <c r="H32" s="1039">
        <v>37844.199999999997</v>
      </c>
      <c r="I32" s="1039">
        <v>51073.899999999994</v>
      </c>
      <c r="J32" s="1039">
        <v>38152</v>
      </c>
      <c r="K32" s="1039">
        <v>35151.9</v>
      </c>
      <c r="L32" s="1039">
        <v>39229.299999999996</v>
      </c>
      <c r="M32" s="1039">
        <v>34460.300000000003</v>
      </c>
      <c r="N32" s="1039">
        <v>18768.2</v>
      </c>
      <c r="O32" s="1039">
        <v>0</v>
      </c>
      <c r="P32" s="1039">
        <v>0</v>
      </c>
      <c r="Q32" s="1039">
        <v>0</v>
      </c>
      <c r="R32" s="1040">
        <v>0</v>
      </c>
      <c r="S32" s="1599"/>
    </row>
    <row r="33" spans="1:19">
      <c r="A33" s="1029" t="s">
        <v>1274</v>
      </c>
      <c r="B33" s="1038">
        <v>0</v>
      </c>
      <c r="C33" s="1039">
        <v>196.74</v>
      </c>
      <c r="D33" s="1039">
        <v>983.7</v>
      </c>
      <c r="E33" s="1039">
        <v>20264.22</v>
      </c>
      <c r="F33" s="1039">
        <v>36593.64</v>
      </c>
      <c r="G33" s="1039">
        <v>27150.12</v>
      </c>
      <c r="H33" s="1039">
        <v>30888.18</v>
      </c>
      <c r="I33" s="1039">
        <v>30101.22</v>
      </c>
      <c r="J33" s="1039">
        <v>29314.26</v>
      </c>
      <c r="K33" s="1039">
        <v>35413.199999999997</v>
      </c>
      <c r="L33" s="1039">
        <v>43676.28</v>
      </c>
      <c r="M33" s="1039">
        <v>45446.94</v>
      </c>
      <c r="N33" s="1039">
        <v>38167.56</v>
      </c>
      <c r="O33" s="1039">
        <v>45250.2</v>
      </c>
      <c r="P33" s="1039">
        <v>42102.36</v>
      </c>
      <c r="Q33" s="1039">
        <v>42299.1</v>
      </c>
      <c r="R33" s="1040">
        <v>58628.52</v>
      </c>
      <c r="S33" s="1599"/>
    </row>
    <row r="34" spans="1:19" ht="15">
      <c r="A34" s="1029" t="s">
        <v>1283</v>
      </c>
      <c r="B34" s="1038">
        <v>86106.240000000005</v>
      </c>
      <c r="C34" s="1039">
        <v>67716</v>
      </c>
      <c r="D34" s="1039">
        <v>103641.12</v>
      </c>
      <c r="E34" s="1039">
        <v>118609.92</v>
      </c>
      <c r="F34" s="1039">
        <v>83825.279999999999</v>
      </c>
      <c r="G34" s="1039">
        <v>102785.76</v>
      </c>
      <c r="H34" s="1039">
        <v>104781.6</v>
      </c>
      <c r="I34" s="1039">
        <v>152396.64000000001</v>
      </c>
      <c r="J34" s="1039">
        <v>174208.32</v>
      </c>
      <c r="K34" s="1039">
        <v>230091.84</v>
      </c>
      <c r="L34" s="1039">
        <v>224959.68</v>
      </c>
      <c r="M34" s="1039">
        <v>210418.56</v>
      </c>
      <c r="N34" s="1039">
        <v>162660.96</v>
      </c>
      <c r="O34" s="1039">
        <v>132865.92000000001</v>
      </c>
      <c r="P34" s="1039">
        <v>90668.160000000003</v>
      </c>
      <c r="Q34" s="1039">
        <v>57024</v>
      </c>
      <c r="R34" s="1040">
        <v>40487.040000000001</v>
      </c>
      <c r="S34" s="1032"/>
    </row>
    <row r="35" spans="1:19">
      <c r="A35" s="1029" t="s">
        <v>1292</v>
      </c>
      <c r="B35" s="1038">
        <v>132499.92000000001</v>
      </c>
      <c r="C35" s="1039">
        <v>22083.32</v>
      </c>
      <c r="D35" s="1039">
        <v>22083.32</v>
      </c>
      <c r="E35" s="1039">
        <v>22083.32</v>
      </c>
      <c r="F35" s="1039">
        <v>22977.4</v>
      </c>
      <c r="G35" s="1039">
        <v>0</v>
      </c>
      <c r="H35" s="1039">
        <v>447.04</v>
      </c>
      <c r="I35" s="1039">
        <v>0</v>
      </c>
      <c r="J35" s="1039">
        <v>41997.99</v>
      </c>
      <c r="K35" s="1039">
        <v>44166.64</v>
      </c>
      <c r="L35" s="1039">
        <v>22083.32</v>
      </c>
      <c r="M35" s="1039">
        <v>44166.64</v>
      </c>
      <c r="N35" s="1039">
        <v>87058.71</v>
      </c>
      <c r="O35" s="1039">
        <v>66249.960000000006</v>
      </c>
      <c r="P35" s="1039">
        <v>0</v>
      </c>
      <c r="Q35" s="1039">
        <v>0</v>
      </c>
      <c r="R35" s="1040">
        <v>0</v>
      </c>
      <c r="S35" s="1599"/>
    </row>
    <row r="36" spans="1:19">
      <c r="A36" s="1029" t="s">
        <v>1276</v>
      </c>
      <c r="B36" s="1038">
        <v>0</v>
      </c>
      <c r="C36" s="1039">
        <v>974.79</v>
      </c>
      <c r="D36" s="1039">
        <v>324.93</v>
      </c>
      <c r="E36" s="1039">
        <v>974.79</v>
      </c>
      <c r="F36" s="1039">
        <v>324.93</v>
      </c>
      <c r="G36" s="1039">
        <v>649.86</v>
      </c>
      <c r="H36" s="1039">
        <v>0</v>
      </c>
      <c r="I36" s="1039">
        <v>974.79</v>
      </c>
      <c r="J36" s="1039">
        <v>1624.65</v>
      </c>
      <c r="K36" s="1039">
        <v>324.93</v>
      </c>
      <c r="L36" s="1039">
        <v>1949.58</v>
      </c>
      <c r="M36" s="1039">
        <v>649.86</v>
      </c>
      <c r="N36" s="1039">
        <v>1299.72</v>
      </c>
      <c r="O36" s="1039">
        <v>324.93</v>
      </c>
      <c r="P36" s="1039">
        <v>324.93</v>
      </c>
      <c r="Q36" s="1039">
        <v>0</v>
      </c>
      <c r="R36" s="1040">
        <v>0</v>
      </c>
      <c r="S36" s="1599"/>
    </row>
    <row r="37" spans="1:19">
      <c r="A37" s="1029" t="s">
        <v>1288</v>
      </c>
      <c r="B37" s="1038">
        <v>0</v>
      </c>
      <c r="C37" s="1039">
        <v>0</v>
      </c>
      <c r="D37" s="1039">
        <v>0</v>
      </c>
      <c r="E37" s="1039">
        <v>0</v>
      </c>
      <c r="F37" s="1039">
        <v>24.64</v>
      </c>
      <c r="G37" s="1039">
        <v>277.58000000000004</v>
      </c>
      <c r="H37" s="1039">
        <v>49.28</v>
      </c>
      <c r="I37" s="1039">
        <v>73.92</v>
      </c>
      <c r="J37" s="1039">
        <v>61.6</v>
      </c>
      <c r="K37" s="1039">
        <v>73.92</v>
      </c>
      <c r="L37" s="1039">
        <v>61.6</v>
      </c>
      <c r="M37" s="1039">
        <v>98.56</v>
      </c>
      <c r="N37" s="1039">
        <v>73.92</v>
      </c>
      <c r="O37" s="1039">
        <v>0</v>
      </c>
      <c r="P37" s="1039">
        <v>0</v>
      </c>
      <c r="Q37" s="1039">
        <v>0</v>
      </c>
      <c r="R37" s="1040">
        <v>0</v>
      </c>
      <c r="S37" s="1599"/>
    </row>
    <row r="38" spans="1:19">
      <c r="A38" s="1029" t="s">
        <v>1277</v>
      </c>
      <c r="B38" s="1038">
        <v>0</v>
      </c>
      <c r="C38" s="1039">
        <v>0</v>
      </c>
      <c r="D38" s="1039">
        <v>0</v>
      </c>
      <c r="E38" s="1039">
        <v>14721.79</v>
      </c>
      <c r="F38" s="1039">
        <v>14460.36</v>
      </c>
      <c r="G38" s="1039">
        <v>20814.329999999998</v>
      </c>
      <c r="H38" s="1039">
        <v>31892.309999999998</v>
      </c>
      <c r="I38" s="1039">
        <v>36045.599999999999</v>
      </c>
      <c r="J38" s="1039">
        <v>85485.19</v>
      </c>
      <c r="K38" s="1039">
        <v>160096.34000000003</v>
      </c>
      <c r="L38" s="1039">
        <v>244740.59000000003</v>
      </c>
      <c r="M38" s="1039">
        <v>253385.45</v>
      </c>
      <c r="N38" s="1039">
        <v>286223.32</v>
      </c>
      <c r="O38" s="1039">
        <v>272756.53000000003</v>
      </c>
      <c r="P38" s="1039">
        <v>209460.84</v>
      </c>
      <c r="Q38" s="1039">
        <v>140338.05000000002</v>
      </c>
      <c r="R38" s="1040">
        <v>70347.86</v>
      </c>
      <c r="S38" s="1599"/>
    </row>
    <row r="39" spans="1:19">
      <c r="A39" s="1029" t="s">
        <v>1278</v>
      </c>
      <c r="B39" s="1038">
        <v>0</v>
      </c>
      <c r="C39" s="1039">
        <v>0</v>
      </c>
      <c r="D39" s="1039">
        <v>8424.65</v>
      </c>
      <c r="E39" s="1039">
        <v>0</v>
      </c>
      <c r="F39" s="1039">
        <v>0</v>
      </c>
      <c r="G39" s="1039">
        <v>0</v>
      </c>
      <c r="H39" s="1039">
        <v>0</v>
      </c>
      <c r="I39" s="1039">
        <v>2204.1999999999998</v>
      </c>
      <c r="J39" s="1039">
        <v>0</v>
      </c>
      <c r="K39" s="1039">
        <v>2204.1999999999998</v>
      </c>
      <c r="L39" s="1039">
        <v>0</v>
      </c>
      <c r="M39" s="1039">
        <v>2204.1999999999998</v>
      </c>
      <c r="N39" s="1039">
        <v>4329.3100000000004</v>
      </c>
      <c r="O39" s="1039">
        <v>0</v>
      </c>
      <c r="P39" s="1039">
        <v>4244.88</v>
      </c>
      <c r="Q39" s="1039">
        <v>0</v>
      </c>
      <c r="R39" s="1040">
        <v>0</v>
      </c>
      <c r="S39" s="1599"/>
    </row>
    <row r="40" spans="1:19">
      <c r="A40" s="1029" t="s">
        <v>1279</v>
      </c>
      <c r="B40" s="1038">
        <v>0</v>
      </c>
      <c r="C40" s="1039">
        <v>1644.28</v>
      </c>
      <c r="D40" s="1039">
        <v>418.5</v>
      </c>
      <c r="E40" s="1039">
        <v>5059.58</v>
      </c>
      <c r="F40" s="1039">
        <v>11625.36</v>
      </c>
      <c r="G40" s="1039">
        <v>12415.9</v>
      </c>
      <c r="H40" s="1039">
        <v>12230.41</v>
      </c>
      <c r="I40" s="1039">
        <v>18327.129999999997</v>
      </c>
      <c r="J40" s="1039">
        <v>30366.89</v>
      </c>
      <c r="K40" s="1039">
        <v>43895.94</v>
      </c>
      <c r="L40" s="1039">
        <v>70082.720000000001</v>
      </c>
      <c r="M40" s="1039">
        <v>81371.02</v>
      </c>
      <c r="N40" s="1039">
        <v>96991.58</v>
      </c>
      <c r="O40" s="1039">
        <v>93013.73</v>
      </c>
      <c r="P40" s="1039">
        <v>86815.58</v>
      </c>
      <c r="Q40" s="1039">
        <v>43853.08</v>
      </c>
      <c r="R40" s="1040">
        <v>52909.89</v>
      </c>
      <c r="S40" s="1599"/>
    </row>
    <row r="41" spans="1:19">
      <c r="A41" s="1029" t="s">
        <v>1280</v>
      </c>
      <c r="B41" s="1038">
        <v>1116.56</v>
      </c>
      <c r="C41" s="1039">
        <v>3349.68</v>
      </c>
      <c r="D41" s="1039">
        <v>0</v>
      </c>
      <c r="E41" s="1039">
        <v>5582.8</v>
      </c>
      <c r="F41" s="1039">
        <v>3349.68</v>
      </c>
      <c r="G41" s="1039">
        <v>5582.8</v>
      </c>
      <c r="H41" s="1039">
        <v>3349.68</v>
      </c>
      <c r="I41" s="1039">
        <v>4466.24</v>
      </c>
      <c r="J41" s="1039">
        <v>5582.8</v>
      </c>
      <c r="K41" s="1039">
        <v>20098.080000000002</v>
      </c>
      <c r="L41" s="1039">
        <v>17864.96</v>
      </c>
      <c r="M41" s="1039">
        <v>24564.32</v>
      </c>
      <c r="N41" s="1039">
        <v>30147.119999999999</v>
      </c>
      <c r="O41" s="1039">
        <v>40196.160000000003</v>
      </c>
      <c r="P41" s="1039">
        <v>42429.279999999999</v>
      </c>
      <c r="Q41" s="1039">
        <v>41312.720000000001</v>
      </c>
      <c r="R41" s="1040">
        <v>37963.040000000001</v>
      </c>
      <c r="S41" s="1599"/>
    </row>
    <row r="42" spans="1:19">
      <c r="A42" s="1029" t="s">
        <v>1281</v>
      </c>
      <c r="B42" s="1038">
        <v>5914.2</v>
      </c>
      <c r="C42" s="1039">
        <v>1478.55</v>
      </c>
      <c r="D42" s="1039">
        <v>4435.6499999999996</v>
      </c>
      <c r="E42" s="1039">
        <v>2069.9699999999998</v>
      </c>
      <c r="F42" s="1039">
        <v>0</v>
      </c>
      <c r="G42" s="1039">
        <v>0</v>
      </c>
      <c r="H42" s="1039">
        <v>0</v>
      </c>
      <c r="I42" s="1039">
        <v>0</v>
      </c>
      <c r="J42" s="1039">
        <v>0</v>
      </c>
      <c r="K42" s="1039">
        <v>0</v>
      </c>
      <c r="L42" s="1039">
        <v>0</v>
      </c>
      <c r="M42" s="1039">
        <v>0</v>
      </c>
      <c r="N42" s="1039">
        <v>0</v>
      </c>
      <c r="O42" s="1039">
        <v>0</v>
      </c>
      <c r="P42" s="1039">
        <v>0</v>
      </c>
      <c r="Q42" s="1039">
        <v>0</v>
      </c>
      <c r="R42" s="1040">
        <v>0</v>
      </c>
      <c r="S42" s="1599"/>
    </row>
    <row r="43" spans="1:19">
      <c r="A43" s="1029" t="s">
        <v>1289</v>
      </c>
      <c r="B43" s="1038">
        <v>51255.94</v>
      </c>
      <c r="C43" s="1039">
        <v>35455.949999999997</v>
      </c>
      <c r="D43" s="1039">
        <v>32832.86</v>
      </c>
      <c r="E43" s="1039">
        <v>6386.18</v>
      </c>
      <c r="F43" s="1039">
        <v>0</v>
      </c>
      <c r="G43" s="1039">
        <v>0</v>
      </c>
      <c r="H43" s="1039">
        <v>0</v>
      </c>
      <c r="I43" s="1039">
        <v>0</v>
      </c>
      <c r="J43" s="1039">
        <v>393.3</v>
      </c>
      <c r="K43" s="1039">
        <v>0</v>
      </c>
      <c r="L43" s="1039">
        <v>0</v>
      </c>
      <c r="M43" s="1039">
        <v>0</v>
      </c>
      <c r="N43" s="1039">
        <v>0</v>
      </c>
      <c r="O43" s="1039">
        <v>0</v>
      </c>
      <c r="P43" s="1039">
        <v>0</v>
      </c>
      <c r="Q43" s="1039">
        <v>0</v>
      </c>
      <c r="R43" s="1040">
        <v>0</v>
      </c>
      <c r="S43" s="1599"/>
    </row>
    <row r="44" spans="1:19">
      <c r="A44" s="1029" t="s">
        <v>1290</v>
      </c>
      <c r="B44" s="1038">
        <v>0</v>
      </c>
      <c r="C44" s="1039">
        <v>0</v>
      </c>
      <c r="D44" s="1039">
        <v>0</v>
      </c>
      <c r="E44" s="1039">
        <v>15380.379999999997</v>
      </c>
      <c r="F44" s="1039">
        <v>28093.690000000002</v>
      </c>
      <c r="G44" s="1039">
        <v>29363.710000000003</v>
      </c>
      <c r="H44" s="1039">
        <v>16619.240000000002</v>
      </c>
      <c r="I44" s="1039">
        <v>33469.22</v>
      </c>
      <c r="J44" s="1039">
        <v>36824.930000000008</v>
      </c>
      <c r="K44" s="1039">
        <v>101511.87000000001</v>
      </c>
      <c r="L44" s="1039">
        <v>78259.459999999992</v>
      </c>
      <c r="M44" s="1039">
        <v>90134.01</v>
      </c>
      <c r="N44" s="1039">
        <v>98176.17</v>
      </c>
      <c r="O44" s="1039">
        <v>120974.22</v>
      </c>
      <c r="P44" s="1039">
        <v>96029.14</v>
      </c>
      <c r="Q44" s="1039">
        <v>81826.94</v>
      </c>
      <c r="R44" s="1040">
        <v>84012.64</v>
      </c>
      <c r="S44" s="1599"/>
    </row>
    <row r="45" spans="1:19" ht="15">
      <c r="A45" s="1029" t="s">
        <v>1282</v>
      </c>
      <c r="B45" s="1611">
        <v>0</v>
      </c>
      <c r="C45" s="1612">
        <v>1657221.94</v>
      </c>
      <c r="D45" s="1612">
        <v>0</v>
      </c>
      <c r="E45" s="1612">
        <v>0</v>
      </c>
      <c r="F45" s="1612">
        <v>0</v>
      </c>
      <c r="G45" s="1612">
        <v>0</v>
      </c>
      <c r="H45" s="1612">
        <v>0</v>
      </c>
      <c r="I45" s="1612">
        <v>0</v>
      </c>
      <c r="J45" s="1612">
        <v>0</v>
      </c>
      <c r="K45" s="1612">
        <v>0</v>
      </c>
      <c r="L45" s="1612">
        <v>0</v>
      </c>
      <c r="M45" s="1612">
        <v>0</v>
      </c>
      <c r="N45" s="1612">
        <v>0</v>
      </c>
      <c r="O45" s="1612">
        <v>0</v>
      </c>
      <c r="P45" s="1612">
        <v>0</v>
      </c>
      <c r="Q45" s="1612">
        <v>0</v>
      </c>
      <c r="R45" s="1613">
        <v>0</v>
      </c>
      <c r="S45" s="1607"/>
    </row>
    <row r="46" spans="1:19" ht="15">
      <c r="A46" s="1033" t="s">
        <v>547</v>
      </c>
      <c r="B46" s="1606">
        <f>SUM(B30:B45)</f>
        <v>353092.16</v>
      </c>
      <c r="C46" s="1606">
        <f t="shared" ref="C46:R46" si="1">SUM(C30:C45)</f>
        <v>1874271.1199999999</v>
      </c>
      <c r="D46" s="1606">
        <f t="shared" si="1"/>
        <v>266486.50999999995</v>
      </c>
      <c r="E46" s="1606">
        <f t="shared" si="1"/>
        <v>342246.45999999996</v>
      </c>
      <c r="F46" s="1606">
        <f t="shared" si="1"/>
        <v>305052.39999999997</v>
      </c>
      <c r="G46" s="1606">
        <f t="shared" si="1"/>
        <v>332642.18000000005</v>
      </c>
      <c r="H46" s="1606">
        <f t="shared" si="1"/>
        <v>340883.40999999992</v>
      </c>
      <c r="I46" s="1606">
        <f t="shared" si="1"/>
        <v>592733.10999999987</v>
      </c>
      <c r="J46" s="1606">
        <f t="shared" si="1"/>
        <v>902336.06</v>
      </c>
      <c r="K46" s="1606">
        <f t="shared" si="1"/>
        <v>1513523.06</v>
      </c>
      <c r="L46" s="1606">
        <f t="shared" si="1"/>
        <v>1724693.6500000001</v>
      </c>
      <c r="M46" s="1606">
        <f t="shared" si="1"/>
        <v>1902547.6500000001</v>
      </c>
      <c r="N46" s="1606">
        <f t="shared" si="1"/>
        <v>2138549.8400000003</v>
      </c>
      <c r="O46" s="1606">
        <f t="shared" si="1"/>
        <v>2167032.8499999996</v>
      </c>
      <c r="P46" s="1606">
        <f t="shared" si="1"/>
        <v>1725747.57</v>
      </c>
      <c r="Q46" s="1606">
        <f t="shared" si="1"/>
        <v>1331745.18</v>
      </c>
      <c r="R46" s="1606">
        <f t="shared" si="1"/>
        <v>917452.64</v>
      </c>
      <c r="S46" s="1607"/>
    </row>
    <row r="47" spans="1:19">
      <c r="B47" s="1614"/>
      <c r="C47" s="1614"/>
      <c r="D47" s="1614"/>
      <c r="E47" s="1614"/>
      <c r="F47" s="1614"/>
      <c r="G47" s="1614"/>
      <c r="H47" s="1614"/>
      <c r="I47" s="1614"/>
      <c r="J47" s="1614"/>
      <c r="K47" s="1614"/>
      <c r="L47" s="1614"/>
      <c r="M47" s="1614"/>
      <c r="N47" s="1614"/>
      <c r="O47" s="1614"/>
      <c r="P47" s="1614"/>
      <c r="Q47" s="1614"/>
      <c r="R47" s="1614"/>
    </row>
    <row r="49" spans="1:19">
      <c r="A49" s="2036" t="s">
        <v>2288</v>
      </c>
      <c r="B49" s="2036"/>
      <c r="C49" s="2036"/>
      <c r="D49" s="2036"/>
      <c r="E49" s="2036"/>
      <c r="F49" s="2036"/>
      <c r="G49" s="2036"/>
      <c r="H49" s="2036"/>
      <c r="I49" s="2036"/>
      <c r="J49" s="2036"/>
      <c r="K49" s="2036"/>
      <c r="L49" s="2036"/>
      <c r="M49" s="2036"/>
      <c r="N49" s="2036"/>
      <c r="O49" s="2036"/>
      <c r="P49" s="2036"/>
      <c r="Q49" s="2036"/>
      <c r="R49" s="2036"/>
      <c r="S49" s="1171"/>
    </row>
    <row r="50" spans="1:19">
      <c r="A50" s="2100" t="s">
        <v>1293</v>
      </c>
      <c r="B50" s="2100"/>
      <c r="C50" s="2100"/>
      <c r="D50" s="2100"/>
      <c r="E50" s="2100"/>
      <c r="F50" s="2100"/>
      <c r="G50" s="2100"/>
      <c r="H50" s="2100"/>
      <c r="I50" s="2100"/>
      <c r="J50" s="2100"/>
      <c r="K50" s="2100"/>
      <c r="L50" s="2100"/>
      <c r="M50" s="2100"/>
      <c r="N50" s="2100"/>
      <c r="O50" s="2100"/>
      <c r="P50" s="2100"/>
      <c r="Q50" s="2100"/>
      <c r="R50" s="2100"/>
      <c r="S50" s="1171"/>
    </row>
    <row r="51" spans="1:19" ht="15" thickBot="1">
      <c r="A51" s="2166" t="s">
        <v>563</v>
      </c>
      <c r="B51" s="2166"/>
      <c r="C51" s="2166"/>
      <c r="D51" s="2166"/>
      <c r="E51" s="2166"/>
      <c r="F51" s="2166"/>
      <c r="G51" s="2166"/>
      <c r="H51" s="2166"/>
      <c r="I51" s="2166"/>
      <c r="J51" s="2166"/>
      <c r="K51" s="2166"/>
      <c r="L51" s="2166"/>
      <c r="M51" s="2166"/>
      <c r="N51" s="2166"/>
      <c r="O51" s="2166"/>
      <c r="P51" s="2166"/>
      <c r="Q51" s="2166"/>
      <c r="R51" s="2166"/>
      <c r="S51" s="1171"/>
    </row>
    <row r="52" spans="1:19" ht="15" customHeight="1">
      <c r="A52" s="2169" t="s">
        <v>1295</v>
      </c>
      <c r="B52" s="2167" t="s">
        <v>1263</v>
      </c>
      <c r="C52" s="2167"/>
      <c r="D52" s="2167"/>
      <c r="E52" s="2167"/>
      <c r="F52" s="2167"/>
      <c r="G52" s="2167"/>
      <c r="H52" s="2167"/>
      <c r="I52" s="2167"/>
      <c r="J52" s="2167"/>
      <c r="K52" s="2167"/>
      <c r="L52" s="2167"/>
      <c r="M52" s="2167"/>
      <c r="N52" s="2167"/>
      <c r="O52" s="2167"/>
      <c r="P52" s="2167"/>
      <c r="Q52" s="2167"/>
      <c r="R52" s="2167"/>
      <c r="S52" s="1171"/>
    </row>
    <row r="53" spans="1:19">
      <c r="A53" s="2156"/>
      <c r="B53" s="1021" t="s">
        <v>1721</v>
      </c>
      <c r="C53" s="1021" t="s">
        <v>1722</v>
      </c>
      <c r="D53" s="1021" t="s">
        <v>1433</v>
      </c>
      <c r="E53" s="1021" t="s">
        <v>1434</v>
      </c>
      <c r="F53" s="1021" t="s">
        <v>820</v>
      </c>
      <c r="G53" s="1021" t="s">
        <v>821</v>
      </c>
      <c r="H53" s="1021" t="s">
        <v>822</v>
      </c>
      <c r="I53" s="1021" t="s">
        <v>823</v>
      </c>
      <c r="J53" s="1021" t="s">
        <v>824</v>
      </c>
      <c r="K53" s="1021" t="s">
        <v>825</v>
      </c>
      <c r="L53" s="1021" t="s">
        <v>826</v>
      </c>
      <c r="M53" s="1021" t="s">
        <v>827</v>
      </c>
      <c r="N53" s="1021" t="s">
        <v>828</v>
      </c>
      <c r="O53" s="1021" t="s">
        <v>829</v>
      </c>
      <c r="P53" s="1021" t="s">
        <v>830</v>
      </c>
      <c r="Q53" s="1021" t="s">
        <v>831</v>
      </c>
      <c r="R53" s="1021" t="s">
        <v>1436</v>
      </c>
      <c r="S53" s="1041"/>
    </row>
    <row r="54" spans="1:19" ht="15">
      <c r="A54" s="1029" t="s">
        <v>1271</v>
      </c>
      <c r="B54" s="1615">
        <v>224.76</v>
      </c>
      <c r="C54" s="1616">
        <v>0</v>
      </c>
      <c r="D54" s="1616">
        <v>1477</v>
      </c>
      <c r="E54" s="1616">
        <v>67261.27</v>
      </c>
      <c r="F54" s="1616">
        <v>85085.98</v>
      </c>
      <c r="G54" s="1616">
        <v>77887.75</v>
      </c>
      <c r="H54" s="1616">
        <v>194229.31000000003</v>
      </c>
      <c r="I54" s="1616">
        <v>344961.63</v>
      </c>
      <c r="J54" s="1616">
        <v>698098.29999999993</v>
      </c>
      <c r="K54" s="1616">
        <v>1396671.2800000003</v>
      </c>
      <c r="L54" s="1616">
        <v>2392039.8000000003</v>
      </c>
      <c r="M54" s="1616">
        <v>2555071.04</v>
      </c>
      <c r="N54" s="1616">
        <v>2834121.0800000005</v>
      </c>
      <c r="O54" s="1616">
        <v>2712623.6900000004</v>
      </c>
      <c r="P54" s="1616">
        <v>2188956.19</v>
      </c>
      <c r="Q54" s="1616">
        <v>1534270.5900000003</v>
      </c>
      <c r="R54" s="1617">
        <v>589005.82000000007</v>
      </c>
      <c r="S54" s="1618"/>
    </row>
    <row r="55" spans="1:19" ht="15">
      <c r="A55" s="1029" t="s">
        <v>1272</v>
      </c>
      <c r="B55" s="1619">
        <v>82440.39</v>
      </c>
      <c r="C55" s="1620">
        <v>72303.009999999995</v>
      </c>
      <c r="D55" s="1620">
        <v>106998</v>
      </c>
      <c r="E55" s="1620">
        <v>99155.16</v>
      </c>
      <c r="F55" s="1620">
        <v>83216.03</v>
      </c>
      <c r="G55" s="1620">
        <v>68182.86</v>
      </c>
      <c r="H55" s="1620">
        <v>71823.55</v>
      </c>
      <c r="I55" s="1620">
        <v>65432.07</v>
      </c>
      <c r="J55" s="1620">
        <v>94982.489999999991</v>
      </c>
      <c r="K55" s="1620">
        <v>134996.49</v>
      </c>
      <c r="L55" s="1620">
        <v>138117.01999999999</v>
      </c>
      <c r="M55" s="1620">
        <v>119676.74</v>
      </c>
      <c r="N55" s="1620">
        <v>94211.31</v>
      </c>
      <c r="O55" s="1620">
        <v>87208.39</v>
      </c>
      <c r="P55" s="1620">
        <v>59474.59</v>
      </c>
      <c r="Q55" s="1620">
        <v>25870.959999999999</v>
      </c>
      <c r="R55" s="1621">
        <v>5944.84</v>
      </c>
      <c r="S55" s="1618"/>
    </row>
    <row r="56" spans="1:19" ht="15">
      <c r="A56" s="1029" t="s">
        <v>1273</v>
      </c>
      <c r="B56" s="1619">
        <v>0</v>
      </c>
      <c r="C56" s="1620">
        <v>0</v>
      </c>
      <c r="D56" s="1620">
        <v>0</v>
      </c>
      <c r="E56" s="1620">
        <v>4546.91</v>
      </c>
      <c r="F56" s="1620">
        <v>2349.27</v>
      </c>
      <c r="G56" s="1620">
        <v>11443.09</v>
      </c>
      <c r="H56" s="1620">
        <v>6744.55</v>
      </c>
      <c r="I56" s="1620">
        <v>6896.18</v>
      </c>
      <c r="J56" s="1620">
        <v>11746.35</v>
      </c>
      <c r="K56" s="1620">
        <v>9093.82</v>
      </c>
      <c r="L56" s="1620">
        <v>2500.8999999999996</v>
      </c>
      <c r="M56" s="1620">
        <v>2197.64</v>
      </c>
      <c r="N56" s="1620">
        <v>4546.91</v>
      </c>
      <c r="O56" s="1620">
        <v>0</v>
      </c>
      <c r="P56" s="1620">
        <v>0</v>
      </c>
      <c r="Q56" s="1620">
        <v>0</v>
      </c>
      <c r="R56" s="1621">
        <v>0</v>
      </c>
      <c r="S56" s="1618"/>
    </row>
    <row r="57" spans="1:19" ht="15">
      <c r="A57" s="1029" t="s">
        <v>1274</v>
      </c>
      <c r="B57" s="1619">
        <v>0</v>
      </c>
      <c r="C57" s="1620">
        <v>387.66</v>
      </c>
      <c r="D57" s="1620">
        <v>193.83</v>
      </c>
      <c r="E57" s="1620">
        <v>1938.3</v>
      </c>
      <c r="F57" s="1620">
        <v>2519.79</v>
      </c>
      <c r="G57" s="1620">
        <v>1550.64</v>
      </c>
      <c r="H57" s="1620">
        <v>3488.94</v>
      </c>
      <c r="I57" s="1620">
        <v>4458.09</v>
      </c>
      <c r="J57" s="1620">
        <v>6396.39</v>
      </c>
      <c r="K57" s="1620">
        <v>9691.5</v>
      </c>
      <c r="L57" s="1620">
        <v>11048.31</v>
      </c>
      <c r="M57" s="1620">
        <v>13955.76</v>
      </c>
      <c r="N57" s="1620">
        <v>11435.97</v>
      </c>
      <c r="O57" s="1620">
        <v>19383</v>
      </c>
      <c r="P57" s="1620">
        <v>14149.59</v>
      </c>
      <c r="Q57" s="1620">
        <v>14343.42</v>
      </c>
      <c r="R57" s="1621">
        <v>17638.53</v>
      </c>
      <c r="S57" s="1618"/>
    </row>
    <row r="58" spans="1:19" ht="15">
      <c r="A58" s="1029" t="s">
        <v>1283</v>
      </c>
      <c r="B58" s="1619">
        <v>101436.3</v>
      </c>
      <c r="C58" s="1620">
        <v>63115.92</v>
      </c>
      <c r="D58" s="1620">
        <v>92580.75</v>
      </c>
      <c r="E58" s="1620">
        <v>109325.79</v>
      </c>
      <c r="F58" s="1620">
        <v>69878.34</v>
      </c>
      <c r="G58" s="1620">
        <v>67141.17</v>
      </c>
      <c r="H58" s="1620">
        <v>83725.2</v>
      </c>
      <c r="I58" s="1620">
        <v>106588.62</v>
      </c>
      <c r="J58" s="1620">
        <v>135731.43</v>
      </c>
      <c r="K58" s="1620">
        <v>169221.51</v>
      </c>
      <c r="L58" s="1620">
        <v>147324.15</v>
      </c>
      <c r="M58" s="1620">
        <v>149578.29</v>
      </c>
      <c r="N58" s="1620">
        <v>133799.31</v>
      </c>
      <c r="O58" s="1620">
        <v>121240.53</v>
      </c>
      <c r="P58" s="1620">
        <v>83564.19</v>
      </c>
      <c r="Q58" s="1620">
        <v>53616.33</v>
      </c>
      <c r="R58" s="1621">
        <v>30913.919999999998</v>
      </c>
      <c r="S58" s="1042"/>
    </row>
    <row r="59" spans="1:19" ht="15">
      <c r="A59" s="1029" t="s">
        <v>1292</v>
      </c>
      <c r="B59" s="1619">
        <v>43513.94</v>
      </c>
      <c r="C59" s="1620">
        <v>0</v>
      </c>
      <c r="D59" s="1620">
        <v>21756.97</v>
      </c>
      <c r="E59" s="1620">
        <v>40262.46</v>
      </c>
      <c r="F59" s="1620">
        <v>1321.29</v>
      </c>
      <c r="G59" s="1620">
        <v>20267.21</v>
      </c>
      <c r="H59" s="1620">
        <v>440.43</v>
      </c>
      <c r="I59" s="1620">
        <v>20267.21</v>
      </c>
      <c r="J59" s="1620">
        <v>880.86</v>
      </c>
      <c r="K59" s="1620">
        <v>20267.21</v>
      </c>
      <c r="L59" s="1620">
        <v>38941.17</v>
      </c>
      <c r="M59" s="1620">
        <v>19826.78</v>
      </c>
      <c r="N59" s="1620">
        <v>1761.72</v>
      </c>
      <c r="O59" s="1620">
        <v>21756.97</v>
      </c>
      <c r="P59" s="1620">
        <v>0</v>
      </c>
      <c r="Q59" s="1620">
        <v>0</v>
      </c>
      <c r="R59" s="1621">
        <v>440.43</v>
      </c>
      <c r="S59" s="1618"/>
    </row>
    <row r="60" spans="1:19" ht="15">
      <c r="A60" s="1029" t="s">
        <v>1276</v>
      </c>
      <c r="B60" s="1619">
        <v>5034.96</v>
      </c>
      <c r="C60" s="1620">
        <v>28531.439999999999</v>
      </c>
      <c r="D60" s="1620">
        <v>34965</v>
      </c>
      <c r="E60" s="1620">
        <v>13146.84</v>
      </c>
      <c r="F60" s="1620">
        <v>9510.48</v>
      </c>
      <c r="G60" s="1620">
        <v>14545.44</v>
      </c>
      <c r="H60" s="1620">
        <v>4755.24</v>
      </c>
      <c r="I60" s="1620">
        <v>15944.04</v>
      </c>
      <c r="J60" s="1620">
        <v>10349.64</v>
      </c>
      <c r="K60" s="1620">
        <v>17902.080000000002</v>
      </c>
      <c r="L60" s="1620">
        <v>42517.440000000002</v>
      </c>
      <c r="M60" s="1620">
        <v>36643.32</v>
      </c>
      <c r="N60" s="1620">
        <v>38881.08</v>
      </c>
      <c r="O60" s="1620">
        <v>17342.64</v>
      </c>
      <c r="P60" s="1620">
        <v>3356.64</v>
      </c>
      <c r="Q60" s="1620">
        <v>1398.6</v>
      </c>
      <c r="R60" s="1621">
        <v>0</v>
      </c>
      <c r="S60" s="1618"/>
    </row>
    <row r="61" spans="1:19" ht="15">
      <c r="A61" s="1029" t="s">
        <v>1288</v>
      </c>
      <c r="B61" s="1619">
        <v>0</v>
      </c>
      <c r="C61" s="1620">
        <v>0</v>
      </c>
      <c r="D61" s="1620">
        <v>0</v>
      </c>
      <c r="E61" s="1620">
        <v>0</v>
      </c>
      <c r="F61" s="1620">
        <v>0</v>
      </c>
      <c r="G61" s="1620">
        <v>0</v>
      </c>
      <c r="H61" s="1620">
        <v>0</v>
      </c>
      <c r="I61" s="1620">
        <v>0</v>
      </c>
      <c r="J61" s="1620">
        <v>0</v>
      </c>
      <c r="K61" s="1620">
        <v>0</v>
      </c>
      <c r="L61" s="1620">
        <v>0</v>
      </c>
      <c r="M61" s="1620">
        <v>0</v>
      </c>
      <c r="N61" s="1620">
        <v>0</v>
      </c>
      <c r="O61" s="1620">
        <v>0</v>
      </c>
      <c r="P61" s="1620">
        <v>0</v>
      </c>
      <c r="Q61" s="1620">
        <v>0</v>
      </c>
      <c r="R61" s="1621">
        <v>0</v>
      </c>
      <c r="S61" s="1618"/>
    </row>
    <row r="62" spans="1:19" ht="15">
      <c r="A62" s="1029" t="s">
        <v>1277</v>
      </c>
      <c r="B62" s="1619">
        <v>0</v>
      </c>
      <c r="C62" s="1620">
        <v>115.15</v>
      </c>
      <c r="D62" s="1620">
        <v>0</v>
      </c>
      <c r="E62" s="1620">
        <v>12131.460000000001</v>
      </c>
      <c r="F62" s="1620">
        <v>12934.58</v>
      </c>
      <c r="G62" s="1620">
        <v>17025.560000000001</v>
      </c>
      <c r="H62" s="1620">
        <v>9248.07</v>
      </c>
      <c r="I62" s="1620">
        <v>28260.690000000002</v>
      </c>
      <c r="J62" s="1620">
        <v>30352.660000000003</v>
      </c>
      <c r="K62" s="1620">
        <v>53131.960000000006</v>
      </c>
      <c r="L62" s="1620">
        <v>85381.440000000002</v>
      </c>
      <c r="M62" s="1620">
        <v>108029.43</v>
      </c>
      <c r="N62" s="1620">
        <v>157538.35999999999</v>
      </c>
      <c r="O62" s="1620">
        <v>139405.16</v>
      </c>
      <c r="P62" s="1620">
        <v>125243</v>
      </c>
      <c r="Q62" s="1620">
        <v>86217.95</v>
      </c>
      <c r="R62" s="1621">
        <v>32638.82</v>
      </c>
      <c r="S62" s="1618"/>
    </row>
    <row r="63" spans="1:19" ht="15">
      <c r="A63" s="1029" t="s">
        <v>1278</v>
      </c>
      <c r="B63" s="1619">
        <v>12643.41</v>
      </c>
      <c r="C63" s="1620">
        <v>18771.93</v>
      </c>
      <c r="D63" s="1620">
        <v>58101.05</v>
      </c>
      <c r="E63" s="1620">
        <v>35833.25</v>
      </c>
      <c r="F63" s="1620">
        <v>4343.26</v>
      </c>
      <c r="G63" s="1620">
        <v>8608.59</v>
      </c>
      <c r="H63" s="1620">
        <v>10780.220000000001</v>
      </c>
      <c r="I63" s="1620">
        <v>8686.52</v>
      </c>
      <c r="J63" s="1620">
        <v>8686.52</v>
      </c>
      <c r="K63" s="1620">
        <v>23887.93</v>
      </c>
      <c r="L63" s="1620">
        <v>30402.82</v>
      </c>
      <c r="M63" s="1620">
        <v>30402.82</v>
      </c>
      <c r="N63" s="1620">
        <v>36839.78</v>
      </c>
      <c r="O63" s="1620">
        <v>50952.75</v>
      </c>
      <c r="P63" s="1620">
        <v>56462.38</v>
      </c>
      <c r="Q63" s="1620">
        <v>43432.6</v>
      </c>
      <c r="R63" s="1621">
        <v>30402.82</v>
      </c>
      <c r="S63" s="1618"/>
    </row>
    <row r="64" spans="1:19" ht="15">
      <c r="A64" s="1029" t="s">
        <v>1279</v>
      </c>
      <c r="B64" s="1619">
        <v>0</v>
      </c>
      <c r="C64" s="1620">
        <v>0</v>
      </c>
      <c r="D64" s="1620">
        <v>412.32</v>
      </c>
      <c r="E64" s="1620">
        <v>7466.77</v>
      </c>
      <c r="F64" s="1620">
        <v>3019.15</v>
      </c>
      <c r="G64" s="1620">
        <v>8482.92</v>
      </c>
      <c r="H64" s="1620">
        <v>6997.8600000000006</v>
      </c>
      <c r="I64" s="1620">
        <v>11244.400000000001</v>
      </c>
      <c r="J64" s="1620">
        <v>17186.650000000001</v>
      </c>
      <c r="K64" s="1620">
        <v>26860.1</v>
      </c>
      <c r="L64" s="1620">
        <v>50241.710000000006</v>
      </c>
      <c r="M64" s="1620">
        <v>65588.84</v>
      </c>
      <c r="N64" s="1620">
        <v>86381.45</v>
      </c>
      <c r="O64" s="1620">
        <v>79935.81</v>
      </c>
      <c r="P64" s="1620">
        <v>72823.11</v>
      </c>
      <c r="Q64" s="1620">
        <v>54030.599999999991</v>
      </c>
      <c r="R64" s="1621">
        <v>34916.85</v>
      </c>
      <c r="S64" s="1618"/>
    </row>
    <row r="65" spans="1:19" ht="15">
      <c r="A65" s="1029" t="s">
        <v>1280</v>
      </c>
      <c r="B65" s="1619">
        <v>8800.48</v>
      </c>
      <c r="C65" s="1620">
        <v>6600.36</v>
      </c>
      <c r="D65" s="1620">
        <v>12100.66</v>
      </c>
      <c r="E65" s="1620">
        <v>16500.900000000001</v>
      </c>
      <c r="F65" s="1620">
        <v>19801.080000000002</v>
      </c>
      <c r="G65" s="1620">
        <v>11000.6</v>
      </c>
      <c r="H65" s="1620">
        <v>17600.96</v>
      </c>
      <c r="I65" s="1620">
        <v>20901.14</v>
      </c>
      <c r="J65" s="1620">
        <v>24201.32</v>
      </c>
      <c r="K65" s="1620">
        <v>33001.800000000003</v>
      </c>
      <c r="L65" s="1620">
        <v>23101.26</v>
      </c>
      <c r="M65" s="1620">
        <v>22001.200000000001</v>
      </c>
      <c r="N65" s="1620">
        <v>37402.04</v>
      </c>
      <c r="O65" s="1620">
        <v>45102.46</v>
      </c>
      <c r="P65" s="1620">
        <v>33001.800000000003</v>
      </c>
      <c r="Q65" s="1620">
        <v>30801.68</v>
      </c>
      <c r="R65" s="1621">
        <v>37402.04</v>
      </c>
      <c r="S65" s="1618"/>
    </row>
    <row r="66" spans="1:19" ht="15">
      <c r="A66" s="1029" t="s">
        <v>1281</v>
      </c>
      <c r="B66" s="1619">
        <v>8448.86</v>
      </c>
      <c r="C66" s="1620">
        <v>3496.08</v>
      </c>
      <c r="D66" s="1620">
        <v>4370.1000000000004</v>
      </c>
      <c r="E66" s="1620">
        <v>874.02</v>
      </c>
      <c r="F66" s="1620">
        <v>0</v>
      </c>
      <c r="G66" s="1620">
        <v>0</v>
      </c>
      <c r="H66" s="1620">
        <v>0</v>
      </c>
      <c r="I66" s="1620">
        <v>0</v>
      </c>
      <c r="J66" s="1620">
        <v>0</v>
      </c>
      <c r="K66" s="1620">
        <v>0</v>
      </c>
      <c r="L66" s="1620">
        <v>0</v>
      </c>
      <c r="M66" s="1620">
        <v>0</v>
      </c>
      <c r="N66" s="1620">
        <v>0</v>
      </c>
      <c r="O66" s="1620">
        <v>0</v>
      </c>
      <c r="P66" s="1620">
        <v>0</v>
      </c>
      <c r="Q66" s="1620">
        <v>0</v>
      </c>
      <c r="R66" s="1621">
        <v>0</v>
      </c>
      <c r="S66" s="1618"/>
    </row>
    <row r="67" spans="1:19" ht="15">
      <c r="A67" s="1029" t="s">
        <v>1289</v>
      </c>
      <c r="B67" s="1619">
        <v>96471.390000000014</v>
      </c>
      <c r="C67" s="1620">
        <v>100056.93</v>
      </c>
      <c r="D67" s="1620">
        <v>73862.559999999998</v>
      </c>
      <c r="E67" s="1620">
        <v>8642.66</v>
      </c>
      <c r="F67" s="1620">
        <v>0</v>
      </c>
      <c r="G67" s="1620">
        <v>0</v>
      </c>
      <c r="H67" s="1620">
        <v>0</v>
      </c>
      <c r="I67" s="1620">
        <v>0</v>
      </c>
      <c r="J67" s="1620">
        <v>0</v>
      </c>
      <c r="K67" s="1620">
        <v>0</v>
      </c>
      <c r="L67" s="1620">
        <v>0</v>
      </c>
      <c r="M67" s="1620">
        <v>0</v>
      </c>
      <c r="N67" s="1620">
        <v>0</v>
      </c>
      <c r="O67" s="1620">
        <v>0</v>
      </c>
      <c r="P67" s="1620">
        <v>0</v>
      </c>
      <c r="Q67" s="1620">
        <v>0</v>
      </c>
      <c r="R67" s="1621">
        <v>0</v>
      </c>
      <c r="S67" s="1618"/>
    </row>
    <row r="68" spans="1:19" ht="15">
      <c r="A68" s="1029" t="s">
        <v>1290</v>
      </c>
      <c r="B68" s="1619">
        <v>0</v>
      </c>
      <c r="C68" s="1620">
        <v>0</v>
      </c>
      <c r="D68" s="1620">
        <v>0</v>
      </c>
      <c r="E68" s="1620">
        <v>15162.740000000002</v>
      </c>
      <c r="F68" s="1620">
        <v>26399.08</v>
      </c>
      <c r="G68" s="1620">
        <v>30471.160000000003</v>
      </c>
      <c r="H68" s="1620">
        <v>22284.09</v>
      </c>
      <c r="I68" s="1620">
        <v>29675.930000000004</v>
      </c>
      <c r="J68" s="1620">
        <v>34886.6</v>
      </c>
      <c r="K68" s="1620">
        <v>55026.049999999996</v>
      </c>
      <c r="L68" s="1620">
        <v>83997.84</v>
      </c>
      <c r="M68" s="1620">
        <v>71484.900000000009</v>
      </c>
      <c r="N68" s="1620">
        <v>117490.76000000001</v>
      </c>
      <c r="O68" s="1620">
        <v>106868.13</v>
      </c>
      <c r="P68" s="1620">
        <v>90109.3</v>
      </c>
      <c r="Q68" s="1620">
        <v>85795.06</v>
      </c>
      <c r="R68" s="1621">
        <v>57288.349999999991</v>
      </c>
      <c r="S68" s="1618"/>
    </row>
    <row r="69" spans="1:19" ht="15">
      <c r="A69" s="1029" t="s">
        <v>1282</v>
      </c>
      <c r="B69" s="1619">
        <v>742492.28999999992</v>
      </c>
      <c r="C69" s="1620">
        <v>1781502.9200000002</v>
      </c>
      <c r="D69" s="1620">
        <v>341.84</v>
      </c>
      <c r="E69" s="1620">
        <v>1781161.08</v>
      </c>
      <c r="F69" s="1620">
        <v>0</v>
      </c>
      <c r="G69" s="1620">
        <v>0</v>
      </c>
      <c r="H69" s="1620">
        <v>0</v>
      </c>
      <c r="I69" s="1620">
        <v>0</v>
      </c>
      <c r="J69" s="1620">
        <v>3562664</v>
      </c>
      <c r="K69" s="1620">
        <v>0</v>
      </c>
      <c r="L69" s="1620">
        <v>0</v>
      </c>
      <c r="M69" s="1620">
        <v>0</v>
      </c>
      <c r="N69" s="1620">
        <v>0</v>
      </c>
      <c r="O69" s="1620">
        <v>0</v>
      </c>
      <c r="P69" s="1620">
        <v>0</v>
      </c>
      <c r="Q69" s="1620">
        <v>0</v>
      </c>
      <c r="R69" s="1621">
        <v>0</v>
      </c>
      <c r="S69" s="1618"/>
    </row>
    <row r="70" spans="1:19">
      <c r="A70" s="1043" t="s">
        <v>547</v>
      </c>
      <c r="B70" s="1051">
        <f>SUM(B54:B69)</f>
        <v>1101506.78</v>
      </c>
      <c r="C70" s="1051">
        <f t="shared" ref="C70:R70" si="2">SUM(C54:C69)</f>
        <v>2074881.4000000001</v>
      </c>
      <c r="D70" s="1051">
        <f t="shared" si="2"/>
        <v>407160.08</v>
      </c>
      <c r="E70" s="1051">
        <f t="shared" si="2"/>
        <v>2213409.6100000003</v>
      </c>
      <c r="F70" s="1051">
        <f t="shared" si="2"/>
        <v>320378.33000000007</v>
      </c>
      <c r="G70" s="1051">
        <f t="shared" si="2"/>
        <v>336606.99</v>
      </c>
      <c r="H70" s="1051">
        <f t="shared" si="2"/>
        <v>432118.42000000004</v>
      </c>
      <c r="I70" s="1051">
        <f t="shared" si="2"/>
        <v>663316.52000000014</v>
      </c>
      <c r="J70" s="1051">
        <f t="shared" si="2"/>
        <v>4636163.21</v>
      </c>
      <c r="K70" s="1051">
        <f t="shared" si="2"/>
        <v>1949751.7300000004</v>
      </c>
      <c r="L70" s="1051">
        <f t="shared" si="2"/>
        <v>3045613.8599999994</v>
      </c>
      <c r="M70" s="1051">
        <f t="shared" si="2"/>
        <v>3194456.76</v>
      </c>
      <c r="N70" s="1051">
        <f t="shared" si="2"/>
        <v>3554409.7700000014</v>
      </c>
      <c r="O70" s="1051">
        <f t="shared" si="2"/>
        <v>3401819.5300000007</v>
      </c>
      <c r="P70" s="1051">
        <f t="shared" si="2"/>
        <v>2727140.7899999991</v>
      </c>
      <c r="Q70" s="1051">
        <f t="shared" si="2"/>
        <v>1929777.7900000005</v>
      </c>
      <c r="R70" s="1051">
        <f t="shared" si="2"/>
        <v>836592.42</v>
      </c>
      <c r="S70" s="1622"/>
    </row>
    <row r="71" spans="1:19">
      <c r="A71" s="1228"/>
      <c r="B71" s="1228"/>
      <c r="C71" s="1228"/>
      <c r="D71" s="1228"/>
      <c r="E71" s="1228"/>
      <c r="F71" s="1228"/>
      <c r="G71" s="1228"/>
      <c r="H71" s="1228"/>
      <c r="I71" s="1228"/>
      <c r="J71" s="1228"/>
      <c r="K71" s="1228"/>
      <c r="L71" s="1228"/>
      <c r="M71" s="1228"/>
      <c r="N71" s="1228"/>
      <c r="O71" s="1228"/>
      <c r="P71" s="1228"/>
      <c r="Q71" s="1228"/>
      <c r="R71" s="1228"/>
      <c r="S71" s="1228"/>
    </row>
    <row r="72" spans="1:19">
      <c r="A72" s="1228"/>
      <c r="B72" s="1228"/>
      <c r="C72" s="1228"/>
      <c r="D72" s="1228"/>
      <c r="E72" s="1228"/>
      <c r="F72" s="1228"/>
      <c r="G72" s="1228"/>
      <c r="H72" s="1228"/>
      <c r="I72" s="1228"/>
      <c r="J72" s="1228"/>
      <c r="K72" s="1228"/>
      <c r="L72" s="1228"/>
      <c r="M72" s="1228"/>
      <c r="N72" s="1228"/>
      <c r="O72" s="1228"/>
      <c r="P72" s="1228"/>
      <c r="Q72" s="1228"/>
      <c r="R72" s="1228"/>
      <c r="S72" s="1228"/>
    </row>
    <row r="73" spans="1:19">
      <c r="A73" s="2036" t="s">
        <v>2289</v>
      </c>
      <c r="B73" s="2036"/>
      <c r="C73" s="2036"/>
      <c r="D73" s="2036"/>
      <c r="E73" s="2036"/>
      <c r="F73" s="2036"/>
      <c r="G73" s="2036"/>
      <c r="H73" s="2036"/>
      <c r="I73" s="2036"/>
      <c r="J73" s="2036"/>
      <c r="K73" s="2036"/>
      <c r="L73" s="2036"/>
      <c r="M73" s="2036"/>
      <c r="N73" s="2036"/>
      <c r="O73" s="2036"/>
      <c r="P73" s="2036"/>
      <c r="Q73" s="2036"/>
      <c r="R73" s="2036"/>
      <c r="S73" s="1228"/>
    </row>
    <row r="74" spans="1:19">
      <c r="A74" s="2159" t="s">
        <v>1294</v>
      </c>
      <c r="B74" s="2159"/>
      <c r="C74" s="2159"/>
      <c r="D74" s="2159"/>
      <c r="E74" s="2159"/>
      <c r="F74" s="2159"/>
      <c r="G74" s="2159"/>
      <c r="H74" s="2159"/>
      <c r="I74" s="2159"/>
      <c r="J74" s="2159"/>
      <c r="K74" s="2159"/>
      <c r="L74" s="2159"/>
      <c r="M74" s="2159"/>
      <c r="N74" s="2159"/>
      <c r="O74" s="2159"/>
      <c r="P74" s="2159"/>
      <c r="Q74" s="2159"/>
      <c r="R74" s="2159"/>
      <c r="S74" s="1228"/>
    </row>
    <row r="75" spans="1:19" ht="15" thickBot="1">
      <c r="A75" s="2154" t="s">
        <v>603</v>
      </c>
      <c r="B75" s="2154"/>
      <c r="C75" s="2154"/>
      <c r="D75" s="2154"/>
      <c r="E75" s="2154"/>
      <c r="F75" s="2154"/>
      <c r="G75" s="2154"/>
      <c r="H75" s="2154"/>
      <c r="I75" s="2154"/>
      <c r="J75" s="2154"/>
      <c r="K75" s="2154"/>
      <c r="L75" s="2154"/>
      <c r="M75" s="2154"/>
      <c r="N75" s="2154"/>
      <c r="O75" s="2154"/>
      <c r="P75" s="2154"/>
      <c r="Q75" s="2154"/>
      <c r="R75" s="2154"/>
      <c r="S75" s="1228"/>
    </row>
    <row r="76" spans="1:19" ht="15" customHeight="1">
      <c r="A76" s="2155" t="s">
        <v>1295</v>
      </c>
      <c r="B76" s="2168" t="s">
        <v>1263</v>
      </c>
      <c r="C76" s="2168"/>
      <c r="D76" s="2168"/>
      <c r="E76" s="2168"/>
      <c r="F76" s="2168"/>
      <c r="G76" s="2168"/>
      <c r="H76" s="2168"/>
      <c r="I76" s="2168"/>
      <c r="J76" s="2168"/>
      <c r="K76" s="2168"/>
      <c r="L76" s="2168"/>
      <c r="M76" s="2168"/>
      <c r="N76" s="2168"/>
      <c r="O76" s="2168"/>
      <c r="P76" s="2168"/>
      <c r="Q76" s="2168"/>
      <c r="R76" s="2168"/>
      <c r="S76" s="1228"/>
    </row>
    <row r="77" spans="1:19">
      <c r="A77" s="2156"/>
      <c r="B77" s="1021" t="s">
        <v>1721</v>
      </c>
      <c r="C77" s="1021" t="s">
        <v>1722</v>
      </c>
      <c r="D77" s="1021" t="s">
        <v>1433</v>
      </c>
      <c r="E77" s="1021" t="s">
        <v>1434</v>
      </c>
      <c r="F77" s="1021" t="s">
        <v>820</v>
      </c>
      <c r="G77" s="1021" t="s">
        <v>821</v>
      </c>
      <c r="H77" s="1021" t="s">
        <v>822</v>
      </c>
      <c r="I77" s="1021" t="s">
        <v>823</v>
      </c>
      <c r="J77" s="1021" t="s">
        <v>824</v>
      </c>
      <c r="K77" s="1021" t="s">
        <v>825</v>
      </c>
      <c r="L77" s="1021" t="s">
        <v>826</v>
      </c>
      <c r="M77" s="1021" t="s">
        <v>827</v>
      </c>
      <c r="N77" s="1021" t="s">
        <v>828</v>
      </c>
      <c r="O77" s="1021" t="s">
        <v>829</v>
      </c>
      <c r="P77" s="1021" t="s">
        <v>830</v>
      </c>
      <c r="Q77" s="1021" t="s">
        <v>831</v>
      </c>
      <c r="R77" s="1021" t="s">
        <v>1436</v>
      </c>
      <c r="S77" s="1041"/>
    </row>
    <row r="78" spans="1:19">
      <c r="A78" s="1029" t="s">
        <v>1271</v>
      </c>
      <c r="B78" s="1044">
        <v>0</v>
      </c>
      <c r="C78" s="1045">
        <v>0</v>
      </c>
      <c r="D78" s="1045">
        <v>17665.870000000003</v>
      </c>
      <c r="E78" s="1045">
        <v>93950.87000000001</v>
      </c>
      <c r="F78" s="1045">
        <v>126764.62</v>
      </c>
      <c r="G78" s="1045">
        <v>158910.25999999998</v>
      </c>
      <c r="H78" s="1045">
        <v>151411.85</v>
      </c>
      <c r="I78" s="1045">
        <v>363686.84</v>
      </c>
      <c r="J78" s="1045">
        <v>561074.07000000007</v>
      </c>
      <c r="K78" s="1045">
        <v>1411828.95</v>
      </c>
      <c r="L78" s="1045">
        <v>1988893.5600000003</v>
      </c>
      <c r="M78" s="1045">
        <v>2725454.6599999997</v>
      </c>
      <c r="N78" s="1045">
        <v>2786489.6199999996</v>
      </c>
      <c r="O78" s="1045">
        <v>2739269.2199999997</v>
      </c>
      <c r="P78" s="1045">
        <v>1952098.02</v>
      </c>
      <c r="Q78" s="1045">
        <v>1194717.3900000001</v>
      </c>
      <c r="R78" s="1046">
        <v>573173.99</v>
      </c>
      <c r="S78" s="1622"/>
    </row>
    <row r="79" spans="1:19">
      <c r="A79" s="1029" t="s">
        <v>1272</v>
      </c>
      <c r="B79" s="1047">
        <v>138439.07</v>
      </c>
      <c r="C79" s="1048">
        <v>89127.679999999993</v>
      </c>
      <c r="D79" s="1048">
        <v>96342.6</v>
      </c>
      <c r="E79" s="1048">
        <v>67205.460000000006</v>
      </c>
      <c r="F79" s="1048">
        <v>58889.27</v>
      </c>
      <c r="G79" s="1048">
        <v>86892.61</v>
      </c>
      <c r="H79" s="1048">
        <v>82737.88</v>
      </c>
      <c r="I79" s="1048">
        <v>75846.03</v>
      </c>
      <c r="J79" s="1048">
        <v>57571.200000000004</v>
      </c>
      <c r="K79" s="1048">
        <v>155657.19999999998</v>
      </c>
      <c r="L79" s="1048">
        <v>136386.18</v>
      </c>
      <c r="M79" s="1048">
        <v>98360.84</v>
      </c>
      <c r="N79" s="1048">
        <v>92959.51999999999</v>
      </c>
      <c r="O79" s="1048">
        <v>71523.909999999989</v>
      </c>
      <c r="P79" s="1048">
        <v>30731.99</v>
      </c>
      <c r="Q79" s="1048">
        <v>22527.269999999997</v>
      </c>
      <c r="R79" s="1049">
        <v>6652.59</v>
      </c>
      <c r="S79" s="1622"/>
    </row>
    <row r="80" spans="1:19">
      <c r="A80" s="1029" t="s">
        <v>1273</v>
      </c>
      <c r="B80" s="1047">
        <v>0</v>
      </c>
      <c r="C80" s="1048">
        <v>0</v>
      </c>
      <c r="D80" s="1048">
        <v>0</v>
      </c>
      <c r="E80" s="1048">
        <v>0</v>
      </c>
      <c r="F80" s="1048">
        <v>4461.2</v>
      </c>
      <c r="G80" s="1048">
        <v>2230.6</v>
      </c>
      <c r="H80" s="1048">
        <v>11153</v>
      </c>
      <c r="I80" s="1048">
        <v>2230.6</v>
      </c>
      <c r="J80" s="1048">
        <v>0</v>
      </c>
      <c r="K80" s="1048">
        <v>2846.2</v>
      </c>
      <c r="L80" s="1048">
        <v>8922.4</v>
      </c>
      <c r="M80" s="1048">
        <v>6999.6</v>
      </c>
      <c r="N80" s="1048">
        <v>0</v>
      </c>
      <c r="O80" s="1048">
        <v>153.9</v>
      </c>
      <c r="P80" s="1048">
        <v>0</v>
      </c>
      <c r="Q80" s="1048">
        <v>2230.6</v>
      </c>
      <c r="R80" s="1049">
        <v>0</v>
      </c>
      <c r="S80" s="1622"/>
    </row>
    <row r="81" spans="1:19">
      <c r="A81" s="1029" t="s">
        <v>1274</v>
      </c>
      <c r="B81" s="1047">
        <v>0</v>
      </c>
      <c r="C81" s="1048">
        <v>0</v>
      </c>
      <c r="D81" s="1048">
        <v>196.74</v>
      </c>
      <c r="E81" s="1048">
        <v>1573.92</v>
      </c>
      <c r="F81" s="1048">
        <v>2754.36</v>
      </c>
      <c r="G81" s="1048">
        <v>3344.58</v>
      </c>
      <c r="H81" s="1048">
        <v>4328.28</v>
      </c>
      <c r="I81" s="1048">
        <v>8853.2999999999993</v>
      </c>
      <c r="J81" s="1048">
        <v>13968.54</v>
      </c>
      <c r="K81" s="1048">
        <v>17509.86</v>
      </c>
      <c r="L81" s="1048">
        <v>21051.18</v>
      </c>
      <c r="M81" s="1048">
        <v>25182.720000000001</v>
      </c>
      <c r="N81" s="1048">
        <v>30888.18</v>
      </c>
      <c r="O81" s="1048">
        <v>27937.08</v>
      </c>
      <c r="P81" s="1048">
        <v>37183.86</v>
      </c>
      <c r="Q81" s="1048">
        <v>31675.14</v>
      </c>
      <c r="R81" s="1049">
        <v>29314.26</v>
      </c>
      <c r="S81" s="1622"/>
    </row>
    <row r="82" spans="1:19" ht="15">
      <c r="A82" s="1029" t="s">
        <v>1283</v>
      </c>
      <c r="B82" s="1047">
        <v>97083.36</v>
      </c>
      <c r="C82" s="1048">
        <v>66575.520000000004</v>
      </c>
      <c r="D82" s="1048">
        <v>105636.96</v>
      </c>
      <c r="E82" s="1048">
        <v>105922.08</v>
      </c>
      <c r="F82" s="1048">
        <v>70567.199999999997</v>
      </c>
      <c r="G82" s="1048">
        <v>68001.119999999995</v>
      </c>
      <c r="H82" s="1048">
        <v>67145.759999999995</v>
      </c>
      <c r="I82" s="1048">
        <v>97225.919999999998</v>
      </c>
      <c r="J82" s="1048">
        <v>115901.28</v>
      </c>
      <c r="K82" s="1048">
        <v>159096.95999999999</v>
      </c>
      <c r="L82" s="1048">
        <v>150400.79999999999</v>
      </c>
      <c r="M82" s="1048">
        <v>129301.92</v>
      </c>
      <c r="N82" s="1048">
        <v>131155.20000000001</v>
      </c>
      <c r="O82" s="1048">
        <v>100647.36</v>
      </c>
      <c r="P82" s="1048">
        <v>64294.559999999998</v>
      </c>
      <c r="Q82" s="1048">
        <v>46046.879999999997</v>
      </c>
      <c r="R82" s="1049">
        <v>29224.799999999999</v>
      </c>
      <c r="S82" s="1042"/>
    </row>
    <row r="83" spans="1:19">
      <c r="A83" s="1029" t="s">
        <v>1292</v>
      </c>
      <c r="B83" s="1047">
        <v>132499.92000000001</v>
      </c>
      <c r="C83" s="1048">
        <v>44166.64</v>
      </c>
      <c r="D83" s="1048">
        <v>22083.32</v>
      </c>
      <c r="E83" s="1048">
        <v>23424.44</v>
      </c>
      <c r="F83" s="1048">
        <v>23043.95</v>
      </c>
      <c r="G83" s="1048">
        <v>19914.670000000002</v>
      </c>
      <c r="H83" s="1048">
        <v>0</v>
      </c>
      <c r="I83" s="1048">
        <v>51832.869999999995</v>
      </c>
      <c r="J83" s="1048">
        <v>57197.35</v>
      </c>
      <c r="K83" s="1048">
        <v>88399.830000000016</v>
      </c>
      <c r="L83" s="1048">
        <v>63767.369999999995</v>
      </c>
      <c r="M83" s="1048">
        <v>66763.55</v>
      </c>
      <c r="N83" s="1048">
        <v>79280.67</v>
      </c>
      <c r="O83" s="1048">
        <v>44166.64</v>
      </c>
      <c r="P83" s="1048">
        <v>0</v>
      </c>
      <c r="Q83" s="1048">
        <v>0</v>
      </c>
      <c r="R83" s="1049">
        <v>0</v>
      </c>
      <c r="S83" s="1622"/>
    </row>
    <row r="84" spans="1:19">
      <c r="A84" s="1029" t="s">
        <v>1276</v>
      </c>
      <c r="B84" s="1047">
        <v>324.93</v>
      </c>
      <c r="C84" s="1048">
        <v>324.93</v>
      </c>
      <c r="D84" s="1048">
        <v>1299.72</v>
      </c>
      <c r="E84" s="1048">
        <v>1624.65</v>
      </c>
      <c r="F84" s="1048">
        <v>974.79</v>
      </c>
      <c r="G84" s="1048">
        <v>0</v>
      </c>
      <c r="H84" s="1048">
        <v>324.93</v>
      </c>
      <c r="I84" s="1048">
        <v>324.93</v>
      </c>
      <c r="J84" s="1048">
        <v>1299.72</v>
      </c>
      <c r="K84" s="1048">
        <v>1949.58</v>
      </c>
      <c r="L84" s="1048">
        <v>2924.37</v>
      </c>
      <c r="M84" s="1048">
        <v>0</v>
      </c>
      <c r="N84" s="1048">
        <v>1949.58</v>
      </c>
      <c r="O84" s="1048">
        <v>1624.65</v>
      </c>
      <c r="P84" s="1048">
        <v>324.93</v>
      </c>
      <c r="Q84" s="1048">
        <v>0</v>
      </c>
      <c r="R84" s="1049">
        <v>0</v>
      </c>
      <c r="S84" s="1622"/>
    </row>
    <row r="85" spans="1:19">
      <c r="A85" s="1029" t="s">
        <v>1288</v>
      </c>
      <c r="B85" s="1047">
        <v>0</v>
      </c>
      <c r="C85" s="1048">
        <v>0</v>
      </c>
      <c r="D85" s="1048">
        <v>0</v>
      </c>
      <c r="E85" s="1048">
        <v>0</v>
      </c>
      <c r="F85" s="1048">
        <v>36.96</v>
      </c>
      <c r="G85" s="1048">
        <v>12.32</v>
      </c>
      <c r="H85" s="1048">
        <v>36.96</v>
      </c>
      <c r="I85" s="1048">
        <v>110.88</v>
      </c>
      <c r="J85" s="1048">
        <v>61.6</v>
      </c>
      <c r="K85" s="1048">
        <v>61.6</v>
      </c>
      <c r="L85" s="1048">
        <v>49.28</v>
      </c>
      <c r="M85" s="1048">
        <v>24.64</v>
      </c>
      <c r="N85" s="1048">
        <v>24.64</v>
      </c>
      <c r="O85" s="1048">
        <v>0</v>
      </c>
      <c r="P85" s="1048">
        <v>0</v>
      </c>
      <c r="Q85" s="1048">
        <v>0</v>
      </c>
      <c r="R85" s="1049">
        <v>0</v>
      </c>
      <c r="S85" s="1622"/>
    </row>
    <row r="86" spans="1:19">
      <c r="A86" s="1029" t="s">
        <v>1277</v>
      </c>
      <c r="B86" s="1047">
        <v>0</v>
      </c>
      <c r="C86" s="1048">
        <v>391.68</v>
      </c>
      <c r="D86" s="1048">
        <v>436.88</v>
      </c>
      <c r="E86" s="1048">
        <v>23185.620000000003</v>
      </c>
      <c r="F86" s="1048">
        <v>17686.8</v>
      </c>
      <c r="G86" s="1048">
        <v>20610.28</v>
      </c>
      <c r="H86" s="1048">
        <v>9187.42</v>
      </c>
      <c r="I86" s="1048">
        <v>28335.81</v>
      </c>
      <c r="J86" s="1048">
        <v>32156.909999999996</v>
      </c>
      <c r="K86" s="1048">
        <v>75325.999999999985</v>
      </c>
      <c r="L86" s="1048">
        <v>115584.70000000001</v>
      </c>
      <c r="M86" s="1048">
        <v>135991.04000000001</v>
      </c>
      <c r="N86" s="1048">
        <v>172081.24</v>
      </c>
      <c r="O86" s="1048">
        <v>144863.18</v>
      </c>
      <c r="P86" s="1048">
        <v>173647.88</v>
      </c>
      <c r="Q86" s="1048">
        <v>86251.599999999991</v>
      </c>
      <c r="R86" s="1049">
        <v>51976.840000000004</v>
      </c>
      <c r="S86" s="1622"/>
    </row>
    <row r="87" spans="1:19">
      <c r="A87" s="1029" t="s">
        <v>1278</v>
      </c>
      <c r="B87" s="1047">
        <v>0</v>
      </c>
      <c r="C87" s="1048">
        <v>0</v>
      </c>
      <c r="D87" s="1048">
        <v>0</v>
      </c>
      <c r="E87" s="1048">
        <v>4329.3100000000004</v>
      </c>
      <c r="F87" s="1048">
        <v>0</v>
      </c>
      <c r="G87" s="1048">
        <v>6533.51</v>
      </c>
      <c r="H87" s="1048">
        <v>4329.3100000000004</v>
      </c>
      <c r="I87" s="1048">
        <v>0</v>
      </c>
      <c r="J87" s="1048">
        <v>0</v>
      </c>
      <c r="K87" s="1048">
        <v>0</v>
      </c>
      <c r="L87" s="1048">
        <v>0</v>
      </c>
      <c r="M87" s="1048">
        <v>0</v>
      </c>
      <c r="N87" s="1048">
        <v>3096.81</v>
      </c>
      <c r="O87" s="1048">
        <v>4408.3999999999996</v>
      </c>
      <c r="P87" s="1048">
        <v>2204.1999999999998</v>
      </c>
      <c r="Q87" s="1048">
        <v>0</v>
      </c>
      <c r="R87" s="1049">
        <v>2204.1999999999998</v>
      </c>
      <c r="S87" s="1622"/>
    </row>
    <row r="88" spans="1:19">
      <c r="A88" s="1029" t="s">
        <v>1279</v>
      </c>
      <c r="B88" s="1047">
        <v>0</v>
      </c>
      <c r="C88" s="1048">
        <v>1031.3899999999999</v>
      </c>
      <c r="D88" s="1048">
        <v>2062.7799999999997</v>
      </c>
      <c r="E88" s="1048">
        <v>8582.4500000000007</v>
      </c>
      <c r="F88" s="1048">
        <v>5127.2299999999996</v>
      </c>
      <c r="G88" s="1048">
        <v>6771.51</v>
      </c>
      <c r="H88" s="1048">
        <v>16627.52</v>
      </c>
      <c r="I88" s="1048">
        <v>10799.7</v>
      </c>
      <c r="J88" s="1048">
        <v>24218.68</v>
      </c>
      <c r="K88" s="1048">
        <v>39951.22</v>
      </c>
      <c r="L88" s="1048">
        <v>64937.08</v>
      </c>
      <c r="M88" s="1048">
        <v>85419.91</v>
      </c>
      <c r="N88" s="1048">
        <v>74989.47</v>
      </c>
      <c r="O88" s="1048">
        <v>101393.91</v>
      </c>
      <c r="P88" s="1048">
        <v>77721.36</v>
      </c>
      <c r="Q88" s="1048">
        <v>51293.17</v>
      </c>
      <c r="R88" s="1049">
        <v>38874.22</v>
      </c>
      <c r="S88" s="1622"/>
    </row>
    <row r="89" spans="1:19">
      <c r="A89" s="1029" t="s">
        <v>1280</v>
      </c>
      <c r="B89" s="1047">
        <v>0</v>
      </c>
      <c r="C89" s="1048">
        <v>0</v>
      </c>
      <c r="D89" s="1048">
        <v>0</v>
      </c>
      <c r="E89" s="1048">
        <v>0</v>
      </c>
      <c r="F89" s="1048">
        <v>0</v>
      </c>
      <c r="G89" s="1048">
        <v>0</v>
      </c>
      <c r="H89" s="1048">
        <v>0</v>
      </c>
      <c r="I89" s="1048">
        <v>0</v>
      </c>
      <c r="J89" s="1048">
        <v>0</v>
      </c>
      <c r="K89" s="1048">
        <v>0</v>
      </c>
      <c r="L89" s="1048">
        <v>0</v>
      </c>
      <c r="M89" s="1048">
        <v>0</v>
      </c>
      <c r="N89" s="1048">
        <v>0</v>
      </c>
      <c r="O89" s="1048">
        <v>0</v>
      </c>
      <c r="P89" s="1048">
        <v>0</v>
      </c>
      <c r="Q89" s="1048">
        <v>0</v>
      </c>
      <c r="R89" s="1049">
        <v>0</v>
      </c>
      <c r="S89" s="1622"/>
    </row>
    <row r="90" spans="1:19">
      <c r="A90" s="1029" t="s">
        <v>1281</v>
      </c>
      <c r="B90" s="1047">
        <v>10054.14</v>
      </c>
      <c r="C90" s="1048">
        <v>7097.04</v>
      </c>
      <c r="D90" s="1048">
        <v>3252.81</v>
      </c>
      <c r="E90" s="1048">
        <v>295.70999999999998</v>
      </c>
      <c r="F90" s="1048">
        <v>295.70999999999998</v>
      </c>
      <c r="G90" s="1048">
        <v>0</v>
      </c>
      <c r="H90" s="1048">
        <v>0</v>
      </c>
      <c r="I90" s="1048">
        <v>0</v>
      </c>
      <c r="J90" s="1048">
        <v>0</v>
      </c>
      <c r="K90" s="1048">
        <v>0</v>
      </c>
      <c r="L90" s="1048">
        <v>0</v>
      </c>
      <c r="M90" s="1048">
        <v>0</v>
      </c>
      <c r="N90" s="1048">
        <v>0</v>
      </c>
      <c r="O90" s="1048">
        <v>0</v>
      </c>
      <c r="P90" s="1048">
        <v>0</v>
      </c>
      <c r="Q90" s="1048">
        <v>0</v>
      </c>
      <c r="R90" s="1049">
        <v>0</v>
      </c>
      <c r="S90" s="1622"/>
    </row>
    <row r="91" spans="1:19">
      <c r="A91" s="1029" t="s">
        <v>1289</v>
      </c>
      <c r="B91" s="1047">
        <v>75059.01999999999</v>
      </c>
      <c r="C91" s="1048">
        <v>80087.899999999994</v>
      </c>
      <c r="D91" s="1048">
        <v>72751.049999999988</v>
      </c>
      <c r="E91" s="1048">
        <v>9426.5</v>
      </c>
      <c r="F91" s="1048">
        <v>0</v>
      </c>
      <c r="G91" s="1048">
        <v>0</v>
      </c>
      <c r="H91" s="1048">
        <v>0</v>
      </c>
      <c r="I91" s="1048">
        <v>0</v>
      </c>
      <c r="J91" s="1048">
        <v>0</v>
      </c>
      <c r="K91" s="1048">
        <v>0</v>
      </c>
      <c r="L91" s="1048">
        <v>0</v>
      </c>
      <c r="M91" s="1048">
        <v>0</v>
      </c>
      <c r="N91" s="1048">
        <v>0</v>
      </c>
      <c r="O91" s="1048">
        <v>0</v>
      </c>
      <c r="P91" s="1048">
        <v>0</v>
      </c>
      <c r="Q91" s="1048">
        <v>0</v>
      </c>
      <c r="R91" s="1049">
        <v>0</v>
      </c>
      <c r="S91" s="1622"/>
    </row>
    <row r="92" spans="1:19">
      <c r="A92" s="1029" t="s">
        <v>1290</v>
      </c>
      <c r="B92" s="1047">
        <v>0</v>
      </c>
      <c r="C92" s="1048">
        <v>0</v>
      </c>
      <c r="D92" s="1048">
        <v>0</v>
      </c>
      <c r="E92" s="1048">
        <v>29869.699999999997</v>
      </c>
      <c r="F92" s="1048">
        <v>22293.18</v>
      </c>
      <c r="G92" s="1048">
        <v>24139.73</v>
      </c>
      <c r="H92" s="1048">
        <v>19126.2</v>
      </c>
      <c r="I92" s="1048">
        <v>35321.62000000001</v>
      </c>
      <c r="J92" s="1048">
        <v>46371.979999999996</v>
      </c>
      <c r="K92" s="1048">
        <v>52872.090000000004</v>
      </c>
      <c r="L92" s="1048">
        <v>77958.489999999991</v>
      </c>
      <c r="M92" s="1048">
        <v>82828.200000000012</v>
      </c>
      <c r="N92" s="1048">
        <v>110038.45</v>
      </c>
      <c r="O92" s="1048">
        <v>92371.87</v>
      </c>
      <c r="P92" s="1048">
        <v>80147.209999999992</v>
      </c>
      <c r="Q92" s="1048">
        <v>57142.369999999995</v>
      </c>
      <c r="R92" s="1049">
        <v>37644.71</v>
      </c>
      <c r="S92" s="1622"/>
    </row>
    <row r="93" spans="1:19" ht="15">
      <c r="A93" s="1029" t="s">
        <v>1282</v>
      </c>
      <c r="B93" s="1619">
        <v>0</v>
      </c>
      <c r="C93" s="1620">
        <v>451969.62</v>
      </c>
      <c r="D93" s="1620">
        <v>0</v>
      </c>
      <c r="E93" s="1620">
        <v>0</v>
      </c>
      <c r="F93" s="1620">
        <v>753282.7</v>
      </c>
      <c r="G93" s="1620">
        <v>0</v>
      </c>
      <c r="H93" s="1620">
        <v>0</v>
      </c>
      <c r="I93" s="1620">
        <v>0</v>
      </c>
      <c r="J93" s="1620">
        <v>0</v>
      </c>
      <c r="K93" s="1620">
        <v>0</v>
      </c>
      <c r="L93" s="1620">
        <v>0</v>
      </c>
      <c r="M93" s="1620">
        <v>0</v>
      </c>
      <c r="N93" s="1620">
        <v>0</v>
      </c>
      <c r="O93" s="1620">
        <v>0</v>
      </c>
      <c r="P93" s="1620">
        <v>0</v>
      </c>
      <c r="Q93" s="1620">
        <v>0</v>
      </c>
      <c r="R93" s="1621">
        <v>0</v>
      </c>
      <c r="S93" s="1618"/>
    </row>
    <row r="94" spans="1:19" ht="15">
      <c r="A94" s="1050" t="s">
        <v>547</v>
      </c>
      <c r="B94" s="1623">
        <f>SUM(B78:B93)</f>
        <v>453460.43999999994</v>
      </c>
      <c r="C94" s="1623">
        <f t="shared" ref="C94:R94" si="3">SUM(C78:C93)</f>
        <v>740772.4</v>
      </c>
      <c r="D94" s="1623">
        <f t="shared" si="3"/>
        <v>321728.73</v>
      </c>
      <c r="E94" s="1623">
        <f t="shared" si="3"/>
        <v>369390.71000000008</v>
      </c>
      <c r="F94" s="1623">
        <f t="shared" si="3"/>
        <v>1086177.97</v>
      </c>
      <c r="G94" s="1623">
        <f t="shared" si="3"/>
        <v>397361.18999999994</v>
      </c>
      <c r="H94" s="1623">
        <f t="shared" si="3"/>
        <v>366409.11000000004</v>
      </c>
      <c r="I94" s="1623">
        <f t="shared" si="3"/>
        <v>674568.5</v>
      </c>
      <c r="J94" s="1623">
        <f t="shared" si="3"/>
        <v>909821.33000000007</v>
      </c>
      <c r="K94" s="1623">
        <f t="shared" si="3"/>
        <v>2005499.4900000002</v>
      </c>
      <c r="L94" s="1623">
        <f t="shared" si="3"/>
        <v>2630875.41</v>
      </c>
      <c r="M94" s="1623">
        <f t="shared" si="3"/>
        <v>3356327.08</v>
      </c>
      <c r="N94" s="1623">
        <f t="shared" si="3"/>
        <v>3482953.3800000008</v>
      </c>
      <c r="O94" s="1623">
        <f t="shared" si="3"/>
        <v>3328360.12</v>
      </c>
      <c r="P94" s="1623">
        <f t="shared" si="3"/>
        <v>2418354.0100000002</v>
      </c>
      <c r="Q94" s="1623">
        <f t="shared" si="3"/>
        <v>1491884.42</v>
      </c>
      <c r="R94" s="1623">
        <f t="shared" si="3"/>
        <v>769065.60999999987</v>
      </c>
      <c r="S94" s="1618"/>
    </row>
    <row r="96" spans="1:19">
      <c r="A96" s="105" t="s">
        <v>1487</v>
      </c>
      <c r="B96" s="1228"/>
      <c r="C96" s="1228"/>
      <c r="D96" s="1228"/>
      <c r="E96" s="1228"/>
      <c r="F96" s="1228"/>
      <c r="G96" s="1228"/>
      <c r="H96" s="1228"/>
      <c r="I96" s="1228"/>
      <c r="J96" s="1228"/>
      <c r="K96" s="1228"/>
      <c r="L96" s="1228"/>
      <c r="M96" s="1228"/>
      <c r="N96" s="1228"/>
      <c r="O96" s="1228"/>
      <c r="P96" s="1228"/>
      <c r="Q96" s="1228"/>
      <c r="R96" s="1228"/>
    </row>
    <row r="97" spans="1:1">
      <c r="A97" s="94" t="s">
        <v>1285</v>
      </c>
    </row>
    <row r="98" spans="1:1">
      <c r="A98" s="94" t="s">
        <v>1286</v>
      </c>
    </row>
    <row r="99" spans="1:1">
      <c r="A99" s="94" t="s">
        <v>1287</v>
      </c>
    </row>
    <row r="101" spans="1:1">
      <c r="A101" s="105" t="s">
        <v>558</v>
      </c>
    </row>
    <row r="102" spans="1:1">
      <c r="A102" s="94" t="s">
        <v>1284</v>
      </c>
    </row>
  </sheetData>
  <mergeCells count="20">
    <mergeCell ref="A76:A77"/>
    <mergeCell ref="B52:R52"/>
    <mergeCell ref="B76:R76"/>
    <mergeCell ref="A52:A53"/>
    <mergeCell ref="A73:R73"/>
    <mergeCell ref="A74:R74"/>
    <mergeCell ref="A75:R75"/>
    <mergeCell ref="A1:R1"/>
    <mergeCell ref="A2:R2"/>
    <mergeCell ref="A3:R3"/>
    <mergeCell ref="A49:R49"/>
    <mergeCell ref="A51:R51"/>
    <mergeCell ref="A28:A29"/>
    <mergeCell ref="B4:R4"/>
    <mergeCell ref="B28:R28"/>
    <mergeCell ref="A26:R26"/>
    <mergeCell ref="A27:R27"/>
    <mergeCell ref="A25:R25"/>
    <mergeCell ref="A4:A5"/>
    <mergeCell ref="A50:R50"/>
  </mergeCells>
  <phoneticPr fontId="74" type="noConversion"/>
  <hyperlinks>
    <hyperlink ref="A1:R1" location="'Sección D-Prg.Esp.'!B4" display="Tabla D07b1"/>
    <hyperlink ref="A25:R25" location="'Sección D-Prg.Esp.'!B4" display="Tabla D07b2"/>
    <hyperlink ref="A49:R49" location="'Sección D-Prg.Esp.'!B4" display="Tabla D07b3"/>
    <hyperlink ref="A73:R73" location="'Sección D-Prg.Esp.'!B4" display="Tabla D07b4"/>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008080"/>
  </sheetPr>
  <dimension ref="A1:L43"/>
  <sheetViews>
    <sheetView topLeftCell="A16" workbookViewId="0">
      <selection activeCell="A23" sqref="A23:G23"/>
    </sheetView>
  </sheetViews>
  <sheetFormatPr baseColWidth="10" defaultColWidth="11.42578125" defaultRowHeight="12.75"/>
  <cols>
    <col min="1" max="1" width="31.7109375" style="91" customWidth="1"/>
    <col min="2" max="4" width="11.42578125" style="91"/>
    <col min="5" max="5" width="16" style="91" customWidth="1"/>
    <col min="6" max="7" width="13.85546875" style="91" bestFit="1" customWidth="1"/>
    <col min="8" max="9" width="11.42578125" style="91"/>
    <col min="10" max="11" width="13.85546875" style="91" bestFit="1" customWidth="1"/>
    <col min="12" max="16384" width="11.42578125" style="91"/>
  </cols>
  <sheetData>
    <row r="1" spans="1:11" s="7" customFormat="1" ht="14.25">
      <c r="A1" s="2099" t="s">
        <v>2292</v>
      </c>
      <c r="B1" s="2099"/>
      <c r="C1" s="2099"/>
      <c r="D1" s="2099"/>
      <c r="E1" s="2099"/>
      <c r="F1" s="2099"/>
      <c r="G1" s="2099"/>
      <c r="H1" s="6"/>
    </row>
    <row r="2" spans="1:11">
      <c r="A2" s="2111" t="s">
        <v>541</v>
      </c>
      <c r="B2" s="2111"/>
      <c r="C2" s="2111"/>
      <c r="D2" s="2111"/>
      <c r="E2" s="2111"/>
      <c r="F2" s="2111"/>
      <c r="G2" s="2111"/>
      <c r="H2" s="89"/>
    </row>
    <row r="3" spans="1:11" s="7" customFormat="1">
      <c r="A3" s="2042" t="s">
        <v>542</v>
      </c>
      <c r="B3" s="2042"/>
      <c r="C3" s="2042"/>
      <c r="D3" s="2042"/>
      <c r="E3" s="2042"/>
      <c r="F3" s="2042"/>
      <c r="G3" s="2042"/>
      <c r="H3" s="6"/>
    </row>
    <row r="4" spans="1:11">
      <c r="A4" s="2111" t="s">
        <v>543</v>
      </c>
      <c r="B4" s="2111"/>
      <c r="C4" s="2111"/>
      <c r="D4" s="2111"/>
      <c r="E4" s="2111"/>
      <c r="F4" s="2111"/>
      <c r="G4" s="2111"/>
      <c r="H4" s="89"/>
    </row>
    <row r="5" spans="1:11" ht="13.5" thickBot="1">
      <c r="A5" s="1301"/>
      <c r="B5" s="1301"/>
      <c r="C5" s="1301"/>
      <c r="D5" s="1301"/>
      <c r="E5" s="1301"/>
      <c r="F5" s="1301"/>
      <c r="G5" s="1301"/>
      <c r="H5" s="89"/>
    </row>
    <row r="6" spans="1:11" s="7" customFormat="1">
      <c r="A6" s="89"/>
      <c r="B6" s="2044" t="s">
        <v>544</v>
      </c>
      <c r="C6" s="2045"/>
      <c r="D6" s="2098"/>
      <c r="E6" s="2171" t="s">
        <v>712</v>
      </c>
      <c r="F6" s="2167"/>
      <c r="G6" s="2167"/>
      <c r="H6" s="6"/>
    </row>
    <row r="7" spans="1:11" s="1257" customFormat="1">
      <c r="A7" s="1302" t="s">
        <v>546</v>
      </c>
      <c r="B7" s="474" t="s">
        <v>547</v>
      </c>
      <c r="C7" s="474" t="s">
        <v>548</v>
      </c>
      <c r="D7" s="474" t="s">
        <v>549</v>
      </c>
      <c r="E7" s="474" t="s">
        <v>547</v>
      </c>
      <c r="F7" s="298" t="s">
        <v>548</v>
      </c>
      <c r="G7" s="298" t="s">
        <v>549</v>
      </c>
      <c r="H7" s="6"/>
      <c r="I7" s="7"/>
      <c r="J7" s="501"/>
      <c r="K7" s="501"/>
    </row>
    <row r="8" spans="1:11" s="1257" customFormat="1">
      <c r="A8" s="1240" t="s">
        <v>550</v>
      </c>
      <c r="B8" s="1625">
        <f t="shared" ref="B8:B13" si="0">+C8+D8</f>
        <v>200</v>
      </c>
      <c r="C8" s="1240">
        <v>144</v>
      </c>
      <c r="D8" s="1240">
        <v>56</v>
      </c>
      <c r="E8" s="1448">
        <f t="shared" ref="E8:E13" si="1">+F8+G8</f>
        <v>88921.694516885545</v>
      </c>
      <c r="F8" s="1448">
        <v>62867.431259899124</v>
      </c>
      <c r="G8" s="1448">
        <v>26054.263256986418</v>
      </c>
      <c r="H8" s="1240"/>
      <c r="I8" s="1626"/>
      <c r="J8" s="1068"/>
      <c r="K8" s="1068"/>
    </row>
    <row r="9" spans="1:11" s="1257" customFormat="1">
      <c r="A9" s="1240" t="s">
        <v>551</v>
      </c>
      <c r="B9" s="1627">
        <f t="shared" si="0"/>
        <v>75</v>
      </c>
      <c r="C9" s="1240">
        <v>26</v>
      </c>
      <c r="D9" s="1240">
        <v>49</v>
      </c>
      <c r="E9" s="1448">
        <f t="shared" si="1"/>
        <v>152249.97187356016</v>
      </c>
      <c r="F9" s="1448">
        <v>48720.073293485104</v>
      </c>
      <c r="G9" s="1448">
        <v>103529.89858007505</v>
      </c>
      <c r="H9" s="1240"/>
      <c r="I9" s="1626"/>
      <c r="J9" s="1068"/>
      <c r="K9" s="1068"/>
    </row>
    <row r="10" spans="1:11" s="1257" customFormat="1">
      <c r="A10" s="1240" t="s">
        <v>552</v>
      </c>
      <c r="B10" s="1627">
        <f t="shared" si="0"/>
        <v>24</v>
      </c>
      <c r="C10" s="1240">
        <v>15</v>
      </c>
      <c r="D10" s="1240">
        <v>9</v>
      </c>
      <c r="E10" s="1448">
        <f t="shared" si="1"/>
        <v>2488476.3418986266</v>
      </c>
      <c r="F10" s="1448">
        <v>1509068.3180981067</v>
      </c>
      <c r="G10" s="1448">
        <v>979408.02380051988</v>
      </c>
      <c r="H10" s="1240"/>
      <c r="I10" s="1626"/>
      <c r="J10" s="1068"/>
      <c r="K10" s="1068"/>
    </row>
    <row r="11" spans="1:11" s="1257" customFormat="1">
      <c r="A11" s="1240" t="s">
        <v>553</v>
      </c>
      <c r="B11" s="1627">
        <f t="shared" si="0"/>
        <v>94</v>
      </c>
      <c r="C11" s="1240">
        <v>69</v>
      </c>
      <c r="D11" s="1240">
        <v>25</v>
      </c>
      <c r="E11" s="1448">
        <f t="shared" si="1"/>
        <v>159843.64572712436</v>
      </c>
      <c r="F11" s="1448">
        <v>111890.96347871631</v>
      </c>
      <c r="G11" s="1448">
        <v>47952.68224840804</v>
      </c>
      <c r="H11" s="1240"/>
      <c r="I11" s="1626"/>
      <c r="J11" s="1068"/>
      <c r="K11" s="1068"/>
    </row>
    <row r="12" spans="1:11" s="1257" customFormat="1">
      <c r="A12" s="1240" t="s">
        <v>554</v>
      </c>
      <c r="B12" s="1627">
        <f t="shared" si="0"/>
        <v>148</v>
      </c>
      <c r="C12" s="1240">
        <v>59</v>
      </c>
      <c r="D12" s="1240">
        <v>89</v>
      </c>
      <c r="E12" s="1448">
        <f t="shared" si="1"/>
        <v>723737.19282513962</v>
      </c>
      <c r="F12" s="1448">
        <v>289494.67139519122</v>
      </c>
      <c r="G12" s="1448">
        <v>434242.52142994839</v>
      </c>
      <c r="H12" s="1240"/>
      <c r="I12" s="1626"/>
      <c r="J12" s="1068"/>
      <c r="K12" s="1068"/>
    </row>
    <row r="13" spans="1:11" s="1257" customFormat="1">
      <c r="A13" s="1240" t="s">
        <v>555</v>
      </c>
      <c r="B13" s="1627">
        <f t="shared" si="0"/>
        <v>62</v>
      </c>
      <c r="C13" s="1240">
        <v>24</v>
      </c>
      <c r="D13" s="1240">
        <v>38</v>
      </c>
      <c r="E13" s="1448">
        <f t="shared" si="1"/>
        <v>267961.43178849126</v>
      </c>
      <c r="F13" s="1448">
        <v>101825.3852265996</v>
      </c>
      <c r="G13" s="1448">
        <v>166136.04656189165</v>
      </c>
      <c r="H13" s="1240"/>
      <c r="I13" s="1626"/>
      <c r="J13" s="1068"/>
      <c r="K13" s="1068"/>
    </row>
    <row r="14" spans="1:11" s="1257" customFormat="1">
      <c r="A14" s="9" t="s">
        <v>547</v>
      </c>
      <c r="B14" s="9">
        <f t="shared" ref="B14:G14" si="2">SUM(B8:B13)</f>
        <v>603</v>
      </c>
      <c r="C14" s="9">
        <f t="shared" si="2"/>
        <v>337</v>
      </c>
      <c r="D14" s="9">
        <f t="shared" si="2"/>
        <v>266</v>
      </c>
      <c r="E14" s="499">
        <f t="shared" si="2"/>
        <v>3881190.2786298273</v>
      </c>
      <c r="F14" s="499">
        <f t="shared" si="2"/>
        <v>2123866.842751998</v>
      </c>
      <c r="G14" s="499">
        <f t="shared" si="2"/>
        <v>1757323.4358778293</v>
      </c>
      <c r="H14" s="6"/>
      <c r="I14" s="7"/>
      <c r="J14" s="1069"/>
      <c r="K14" s="1069"/>
    </row>
    <row r="15" spans="1:11" s="1257" customFormat="1">
      <c r="A15" s="1240"/>
      <c r="B15" s="1240"/>
      <c r="C15" s="1240"/>
      <c r="D15" s="1240"/>
      <c r="E15" s="1240"/>
      <c r="F15" s="1240"/>
      <c r="G15" s="1240"/>
      <c r="H15" s="1240"/>
      <c r="J15" s="1307"/>
      <c r="K15" s="1307"/>
    </row>
    <row r="16" spans="1:11" s="7" customFormat="1">
      <c r="A16" s="13" t="s">
        <v>474</v>
      </c>
      <c r="B16" s="6"/>
      <c r="C16" s="6"/>
      <c r="D16" s="6"/>
      <c r="E16" s="6"/>
      <c r="F16" s="6"/>
      <c r="G16" s="6"/>
      <c r="H16" s="6"/>
    </row>
    <row r="17" spans="1:12" s="7" customFormat="1">
      <c r="A17" s="6" t="s">
        <v>556</v>
      </c>
      <c r="B17" s="6"/>
      <c r="C17" s="6"/>
      <c r="D17" s="6"/>
      <c r="E17" s="6"/>
      <c r="F17" s="6"/>
      <c r="G17" s="6"/>
      <c r="H17" s="6"/>
    </row>
    <row r="18" spans="1:12" s="7" customFormat="1">
      <c r="A18" s="6" t="s">
        <v>557</v>
      </c>
      <c r="B18" s="6"/>
      <c r="C18" s="6"/>
      <c r="D18" s="6"/>
      <c r="E18" s="6"/>
      <c r="F18" s="6"/>
      <c r="G18" s="6"/>
      <c r="H18" s="6"/>
    </row>
    <row r="19" spans="1:12" s="7" customFormat="1">
      <c r="A19" s="6"/>
      <c r="B19" s="6"/>
      <c r="C19" s="6"/>
      <c r="D19" s="6"/>
      <c r="E19" s="6"/>
      <c r="F19" s="6"/>
      <c r="G19" s="6"/>
      <c r="H19" s="6"/>
    </row>
    <row r="20" spans="1:12">
      <c r="A20" s="1305" t="s">
        <v>558</v>
      </c>
      <c r="B20" s="89"/>
      <c r="C20" s="89"/>
      <c r="D20" s="89"/>
      <c r="E20" s="89"/>
      <c r="F20" s="89"/>
      <c r="G20" s="89"/>
      <c r="H20" s="89"/>
    </row>
    <row r="21" spans="1:12">
      <c r="A21" s="89" t="s">
        <v>559</v>
      </c>
      <c r="B21" s="89"/>
      <c r="C21" s="89"/>
      <c r="D21" s="89"/>
      <c r="E21" s="89"/>
      <c r="F21" s="89"/>
      <c r="G21" s="89"/>
      <c r="H21" s="89"/>
    </row>
    <row r="22" spans="1:12">
      <c r="A22" s="89"/>
      <c r="B22" s="89"/>
      <c r="C22" s="89"/>
      <c r="D22" s="89"/>
      <c r="E22" s="89"/>
      <c r="F22" s="89"/>
      <c r="G22" s="89"/>
      <c r="H22" s="89"/>
    </row>
    <row r="23" spans="1:12" s="7" customFormat="1" ht="14.25">
      <c r="A23" s="2099" t="s">
        <v>2293</v>
      </c>
      <c r="B23" s="2099"/>
      <c r="C23" s="2099"/>
      <c r="D23" s="2099"/>
      <c r="E23" s="2099"/>
      <c r="F23" s="2099"/>
      <c r="G23" s="2099"/>
    </row>
    <row r="24" spans="1:12">
      <c r="A24" s="2111" t="s">
        <v>541</v>
      </c>
      <c r="B24" s="2111"/>
      <c r="C24" s="2111"/>
      <c r="D24" s="2111"/>
      <c r="E24" s="2111"/>
      <c r="F24" s="2111"/>
      <c r="G24" s="2111"/>
    </row>
    <row r="25" spans="1:12" s="7" customFormat="1">
      <c r="A25" s="2042" t="s">
        <v>542</v>
      </c>
      <c r="B25" s="2042"/>
      <c r="C25" s="2042"/>
      <c r="D25" s="2042"/>
      <c r="E25" s="2042"/>
      <c r="F25" s="2042"/>
      <c r="G25" s="2042"/>
    </row>
    <row r="26" spans="1:12">
      <c r="A26" s="2111" t="s">
        <v>560</v>
      </c>
      <c r="B26" s="2111"/>
      <c r="C26" s="2111"/>
      <c r="D26" s="2111"/>
      <c r="E26" s="2111"/>
      <c r="F26" s="2111"/>
      <c r="G26" s="2111"/>
    </row>
    <row r="27" spans="1:12" ht="13.5" thickBot="1">
      <c r="A27" s="1301"/>
      <c r="B27" s="1301"/>
      <c r="C27" s="1301"/>
      <c r="D27" s="1301"/>
      <c r="E27" s="1301"/>
      <c r="F27" s="1301"/>
      <c r="G27" s="1301"/>
      <c r="I27" s="83"/>
      <c r="J27" s="83"/>
      <c r="K27" s="83"/>
      <c r="L27" s="83"/>
    </row>
    <row r="28" spans="1:12" s="7" customFormat="1">
      <c r="A28" s="89"/>
      <c r="B28" s="2044" t="s">
        <v>544</v>
      </c>
      <c r="C28" s="2045"/>
      <c r="D28" s="2098"/>
      <c r="E28" s="2171" t="s">
        <v>712</v>
      </c>
      <c r="F28" s="2167"/>
      <c r="G28" s="2167"/>
      <c r="I28" s="32"/>
      <c r="J28" s="32"/>
      <c r="K28" s="32"/>
      <c r="L28" s="32"/>
    </row>
    <row r="29" spans="1:12">
      <c r="A29" s="1302" t="s">
        <v>546</v>
      </c>
      <c r="B29" s="474" t="s">
        <v>547</v>
      </c>
      <c r="C29" s="474" t="s">
        <v>548</v>
      </c>
      <c r="D29" s="474" t="s">
        <v>549</v>
      </c>
      <c r="E29" s="474" t="s">
        <v>547</v>
      </c>
      <c r="F29" s="298" t="s">
        <v>548</v>
      </c>
      <c r="G29" s="298" t="s">
        <v>549</v>
      </c>
      <c r="H29" s="7"/>
      <c r="I29" s="32"/>
      <c r="J29" s="1242"/>
      <c r="K29" s="1242"/>
      <c r="L29" s="83"/>
    </row>
    <row r="30" spans="1:12" s="1257" customFormat="1" ht="14.25">
      <c r="A30" s="89" t="s">
        <v>550</v>
      </c>
      <c r="B30" s="1628">
        <f t="shared" ref="B30:B35" si="3">+C30+D30</f>
        <v>201</v>
      </c>
      <c r="C30" s="14">
        <v>146</v>
      </c>
      <c r="D30" s="14">
        <v>55</v>
      </c>
      <c r="E30" s="1296">
        <f t="shared" ref="E30:E35" si="4">+F30+G30</f>
        <v>148085</v>
      </c>
      <c r="F30" s="1448">
        <v>108102</v>
      </c>
      <c r="G30" s="1448">
        <v>39983</v>
      </c>
      <c r="I30" s="1307"/>
      <c r="J30" s="1307"/>
      <c r="K30" s="1307"/>
      <c r="L30" s="1307"/>
    </row>
    <row r="31" spans="1:12" s="1257" customFormat="1" ht="14.25">
      <c r="A31" s="1240" t="s">
        <v>551</v>
      </c>
      <c r="B31" s="1627">
        <f t="shared" si="3"/>
        <v>77</v>
      </c>
      <c r="C31" s="1240">
        <v>27</v>
      </c>
      <c r="D31" s="1240">
        <v>50</v>
      </c>
      <c r="E31" s="1296">
        <f t="shared" si="4"/>
        <v>53498</v>
      </c>
      <c r="F31" s="1448">
        <v>18724</v>
      </c>
      <c r="G31" s="1448">
        <v>34774</v>
      </c>
      <c r="I31" s="1307"/>
      <c r="J31" s="1307"/>
      <c r="K31" s="1307"/>
      <c r="L31" s="1307"/>
    </row>
    <row r="32" spans="1:12" s="1257" customFormat="1" ht="14.25">
      <c r="A32" s="1240" t="s">
        <v>552</v>
      </c>
      <c r="B32" s="1627">
        <f t="shared" si="3"/>
        <v>26</v>
      </c>
      <c r="C32" s="1240">
        <v>16</v>
      </c>
      <c r="D32" s="1240">
        <v>10</v>
      </c>
      <c r="E32" s="1296">
        <f t="shared" si="4"/>
        <v>2599841</v>
      </c>
      <c r="F32" s="1448">
        <v>1585903</v>
      </c>
      <c r="G32" s="1448">
        <v>1013938</v>
      </c>
      <c r="I32" s="1307"/>
      <c r="J32" s="1307"/>
      <c r="K32" s="1307"/>
      <c r="L32" s="1307"/>
    </row>
    <row r="33" spans="1:7" s="1257" customFormat="1" ht="14.25">
      <c r="A33" s="1240" t="s">
        <v>553</v>
      </c>
      <c r="B33" s="1627">
        <f t="shared" si="3"/>
        <v>168</v>
      </c>
      <c r="C33" s="1240">
        <v>132</v>
      </c>
      <c r="D33" s="1240">
        <v>36</v>
      </c>
      <c r="E33" s="1296">
        <f t="shared" si="4"/>
        <v>1454209</v>
      </c>
      <c r="F33" s="1448">
        <v>1134283</v>
      </c>
      <c r="G33" s="1448">
        <v>319926</v>
      </c>
    </row>
    <row r="34" spans="1:7" s="1257" customFormat="1" ht="14.25">
      <c r="A34" s="1240" t="s">
        <v>554</v>
      </c>
      <c r="B34" s="1627">
        <f t="shared" si="3"/>
        <v>159</v>
      </c>
      <c r="C34" s="1240">
        <v>65</v>
      </c>
      <c r="D34" s="1240">
        <v>94</v>
      </c>
      <c r="E34" s="1296">
        <f t="shared" si="4"/>
        <v>858844</v>
      </c>
      <c r="F34" s="1448">
        <v>343538</v>
      </c>
      <c r="G34" s="1448">
        <v>515306</v>
      </c>
    </row>
    <row r="35" spans="1:7" s="1257" customFormat="1" ht="14.25">
      <c r="A35" s="1240" t="s">
        <v>555</v>
      </c>
      <c r="B35" s="1627">
        <f t="shared" si="3"/>
        <v>170</v>
      </c>
      <c r="C35" s="1240">
        <v>65</v>
      </c>
      <c r="D35" s="1240">
        <v>105</v>
      </c>
      <c r="E35" s="1296">
        <f t="shared" si="4"/>
        <v>409650</v>
      </c>
      <c r="F35" s="1448">
        <v>155667</v>
      </c>
      <c r="G35" s="1448">
        <v>253983</v>
      </c>
    </row>
    <row r="36" spans="1:7" s="7" customFormat="1">
      <c r="A36" s="9" t="s">
        <v>547</v>
      </c>
      <c r="B36" s="9">
        <f t="shared" ref="B36:G36" si="5">SUM(B30:B35)</f>
        <v>801</v>
      </c>
      <c r="C36" s="9">
        <f t="shared" si="5"/>
        <v>451</v>
      </c>
      <c r="D36" s="9">
        <f t="shared" si="5"/>
        <v>350</v>
      </c>
      <c r="E36" s="12">
        <f t="shared" si="5"/>
        <v>5524127</v>
      </c>
      <c r="F36" s="499">
        <f t="shared" si="5"/>
        <v>3346217</v>
      </c>
      <c r="G36" s="499">
        <f t="shared" si="5"/>
        <v>2177910</v>
      </c>
    </row>
    <row r="37" spans="1:7" s="7" customFormat="1">
      <c r="A37" s="6"/>
      <c r="B37" s="6"/>
      <c r="C37" s="6"/>
      <c r="D37" s="6"/>
      <c r="E37" s="6"/>
      <c r="F37" s="6"/>
      <c r="G37" s="6"/>
    </row>
    <row r="38" spans="1:7">
      <c r="A38" s="1305" t="s">
        <v>474</v>
      </c>
      <c r="B38" s="89"/>
      <c r="C38" s="89"/>
      <c r="D38" s="89"/>
      <c r="E38" s="89"/>
      <c r="F38" s="89"/>
      <c r="G38" s="89"/>
    </row>
    <row r="39" spans="1:7">
      <c r="A39" s="89" t="s">
        <v>556</v>
      </c>
      <c r="B39" s="89"/>
      <c r="C39" s="89"/>
      <c r="D39" s="89"/>
      <c r="E39" s="89"/>
      <c r="F39" s="89"/>
      <c r="G39" s="89"/>
    </row>
    <row r="40" spans="1:7">
      <c r="A40" s="89" t="s">
        <v>557</v>
      </c>
      <c r="B40" s="89"/>
      <c r="C40" s="89"/>
      <c r="D40" s="89"/>
      <c r="E40" s="89"/>
      <c r="F40" s="89"/>
      <c r="G40" s="89"/>
    </row>
    <row r="41" spans="1:7">
      <c r="A41" s="89"/>
      <c r="B41" s="89"/>
      <c r="C41" s="89"/>
      <c r="D41" s="89"/>
      <c r="E41" s="89"/>
      <c r="F41" s="89"/>
      <c r="G41" s="89"/>
    </row>
    <row r="42" spans="1:7" s="7" customFormat="1">
      <c r="A42" s="13" t="s">
        <v>558</v>
      </c>
      <c r="B42" s="6"/>
      <c r="C42" s="6"/>
      <c r="D42" s="6"/>
      <c r="E42" s="6"/>
      <c r="F42" s="6"/>
      <c r="G42" s="6"/>
    </row>
    <row r="43" spans="1:7">
      <c r="A43" s="1525" t="s">
        <v>1217</v>
      </c>
      <c r="B43" s="89"/>
      <c r="C43" s="89"/>
      <c r="D43" s="89"/>
      <c r="E43" s="89"/>
      <c r="F43" s="89"/>
      <c r="G43" s="89"/>
    </row>
  </sheetData>
  <mergeCells count="12">
    <mergeCell ref="A1:G1"/>
    <mergeCell ref="A2:G2"/>
    <mergeCell ref="A3:G3"/>
    <mergeCell ref="A4:G4"/>
    <mergeCell ref="A25:G25"/>
    <mergeCell ref="A26:G26"/>
    <mergeCell ref="B28:D28"/>
    <mergeCell ref="E28:G28"/>
    <mergeCell ref="B6:D6"/>
    <mergeCell ref="E6:G6"/>
    <mergeCell ref="A23:G23"/>
    <mergeCell ref="A24:G24"/>
  </mergeCells>
  <phoneticPr fontId="74" type="noConversion"/>
  <hyperlinks>
    <hyperlink ref="A1:G1" location="'Sección D-Prg.Esp.'!B4" display="Tabla D09a"/>
    <hyperlink ref="A23:G23" location="'Sección D-Prg.Esp.'!B4" display="Tabla D09b"/>
  </hyperlinks>
  <pageMargins left="1.76" right="0.70866141732283472" top="1.24" bottom="0.74803149606299213" header="0.31496062992125984" footer="0.31496062992125984"/>
  <pageSetup paperSize="144" scale="85" orientation="landscape" horizontalDpi="300" verticalDpi="300" r:id="rId1"/>
</worksheet>
</file>

<file path=xl/worksheets/sheet43.xml><?xml version="1.0" encoding="utf-8"?>
<worksheet xmlns="http://schemas.openxmlformats.org/spreadsheetml/2006/main" xmlns:r="http://schemas.openxmlformats.org/officeDocument/2006/relationships">
  <sheetPr>
    <tabColor rgb="FF008080"/>
  </sheetPr>
  <dimension ref="A1:J18"/>
  <sheetViews>
    <sheetView zoomScale="94" zoomScaleNormal="94" workbookViewId="0">
      <selection sqref="A1:IV65536"/>
    </sheetView>
  </sheetViews>
  <sheetFormatPr baseColWidth="10" defaultColWidth="11.42578125" defaultRowHeight="14.25"/>
  <cols>
    <col min="1" max="1" width="4.140625" style="1171" customWidth="1"/>
    <col min="2" max="2" width="26.42578125" style="1171" customWidth="1"/>
    <col min="3" max="7" width="11.42578125" style="1171"/>
    <col min="8" max="8" width="12.7109375" style="1171" customWidth="1"/>
    <col min="9" max="9" width="12.140625" style="1171" customWidth="1"/>
    <col min="10" max="10" width="13.28515625" style="1171" customWidth="1"/>
    <col min="11" max="16384" width="11.42578125" style="1171"/>
  </cols>
  <sheetData>
    <row r="1" spans="1:10">
      <c r="A1" s="2152" t="s">
        <v>2290</v>
      </c>
      <c r="B1" s="2152"/>
      <c r="C1" s="2152"/>
      <c r="D1" s="2152"/>
      <c r="E1" s="2152"/>
      <c r="F1" s="2152"/>
      <c r="G1" s="2152"/>
      <c r="H1" s="2152"/>
      <c r="I1" s="2152"/>
      <c r="J1" s="2152"/>
    </row>
    <row r="2" spans="1:10">
      <c r="A2" s="2159" t="s">
        <v>1317</v>
      </c>
      <c r="B2" s="2159"/>
      <c r="C2" s="2159"/>
      <c r="D2" s="2159"/>
      <c r="E2" s="2159"/>
      <c r="F2" s="2159"/>
      <c r="G2" s="2159"/>
      <c r="H2" s="2159"/>
      <c r="I2" s="2159"/>
      <c r="J2" s="2159"/>
    </row>
    <row r="3" spans="1:10" ht="15" thickBot="1">
      <c r="A3" s="2173" t="s">
        <v>608</v>
      </c>
      <c r="B3" s="2173"/>
      <c r="C3" s="2173"/>
      <c r="D3" s="2173"/>
      <c r="E3" s="2173"/>
      <c r="F3" s="2173"/>
      <c r="G3" s="2173"/>
      <c r="H3" s="2173"/>
      <c r="I3" s="2173"/>
      <c r="J3" s="2173"/>
    </row>
    <row r="4" spans="1:10">
      <c r="A4" s="2155" t="s">
        <v>622</v>
      </c>
      <c r="B4" s="2155"/>
      <c r="C4" s="2174" t="s">
        <v>565</v>
      </c>
      <c r="D4" s="2174"/>
      <c r="E4" s="2174" t="s">
        <v>566</v>
      </c>
      <c r="F4" s="2174"/>
      <c r="G4" s="2174" t="s">
        <v>1228</v>
      </c>
      <c r="H4" s="2174"/>
      <c r="I4" s="2174" t="s">
        <v>569</v>
      </c>
      <c r="J4" s="2174"/>
    </row>
    <row r="5" spans="1:10" ht="38.25">
      <c r="A5" s="2156"/>
      <c r="B5" s="2156"/>
      <c r="C5" s="1019" t="s">
        <v>1229</v>
      </c>
      <c r="D5" s="1019" t="s">
        <v>1318</v>
      </c>
      <c r="E5" s="1019" t="s">
        <v>1229</v>
      </c>
      <c r="F5" s="1019" t="s">
        <v>1318</v>
      </c>
      <c r="G5" s="1019" t="s">
        <v>1229</v>
      </c>
      <c r="H5" s="1019" t="s">
        <v>1318</v>
      </c>
      <c r="I5" s="1019" t="s">
        <v>1229</v>
      </c>
      <c r="J5" s="1019" t="s">
        <v>1318</v>
      </c>
    </row>
    <row r="6" spans="1:10" ht="15">
      <c r="A6" s="2172">
        <v>2009</v>
      </c>
      <c r="B6" s="1629" t="s">
        <v>569</v>
      </c>
      <c r="C6" s="1624">
        <f t="shared" ref="C6:J6" si="0">SUM(C7:C10)</f>
        <v>293436</v>
      </c>
      <c r="D6" s="1624">
        <f t="shared" si="0"/>
        <v>5850964.6899999995</v>
      </c>
      <c r="E6" s="1624">
        <f t="shared" si="0"/>
        <v>284876</v>
      </c>
      <c r="F6" s="1624">
        <f t="shared" si="0"/>
        <v>7870798.5600000005</v>
      </c>
      <c r="G6" s="1624">
        <f t="shared" si="0"/>
        <v>5809</v>
      </c>
      <c r="H6" s="1624">
        <f t="shared" si="0"/>
        <v>160692.72999999998</v>
      </c>
      <c r="I6" s="1624">
        <f t="shared" si="0"/>
        <v>584121</v>
      </c>
      <c r="J6" s="1624">
        <f t="shared" si="0"/>
        <v>13882455.980000002</v>
      </c>
    </row>
    <row r="7" spans="1:10">
      <c r="A7" s="2172"/>
      <c r="B7" s="1122" t="s">
        <v>1319</v>
      </c>
      <c r="C7" s="1616">
        <v>14732</v>
      </c>
      <c r="D7" s="1616">
        <v>94726.76</v>
      </c>
      <c r="E7" s="1616">
        <v>11227</v>
      </c>
      <c r="F7" s="1616">
        <v>72189.61</v>
      </c>
      <c r="G7" s="1616">
        <v>341</v>
      </c>
      <c r="H7" s="1616">
        <v>2192.63</v>
      </c>
      <c r="I7" s="1616">
        <v>26300</v>
      </c>
      <c r="J7" s="1617">
        <v>169109</v>
      </c>
    </row>
    <row r="8" spans="1:10">
      <c r="A8" s="2172"/>
      <c r="B8" s="1020" t="s">
        <v>1320</v>
      </c>
      <c r="C8" s="1620">
        <v>266908</v>
      </c>
      <c r="D8" s="1620">
        <v>4145390.2399999993</v>
      </c>
      <c r="E8" s="1620">
        <v>244294</v>
      </c>
      <c r="F8" s="1620">
        <v>3783260.8499999996</v>
      </c>
      <c r="G8" s="1620">
        <v>4909</v>
      </c>
      <c r="H8" s="1620">
        <v>79799.449999999983</v>
      </c>
      <c r="I8" s="1620">
        <v>516111</v>
      </c>
      <c r="J8" s="1621">
        <v>8008450.5400000019</v>
      </c>
    </row>
    <row r="9" spans="1:10">
      <c r="A9" s="2172"/>
      <c r="B9" s="1020" t="s">
        <v>1321</v>
      </c>
      <c r="C9" s="1620">
        <v>10768</v>
      </c>
      <c r="D9" s="1620">
        <v>1516800.5399999996</v>
      </c>
      <c r="E9" s="1620">
        <v>27893</v>
      </c>
      <c r="F9" s="1620">
        <v>3678548.5800000005</v>
      </c>
      <c r="G9" s="1620">
        <v>527</v>
      </c>
      <c r="H9" s="1620">
        <v>70038.41</v>
      </c>
      <c r="I9" s="1620">
        <v>39188</v>
      </c>
      <c r="J9" s="1621">
        <v>5265387.53</v>
      </c>
    </row>
    <row r="10" spans="1:10">
      <c r="A10" s="2172"/>
      <c r="B10" s="1123" t="s">
        <v>1322</v>
      </c>
      <c r="C10" s="1620">
        <v>1028</v>
      </c>
      <c r="D10" s="1620">
        <v>94047.15</v>
      </c>
      <c r="E10" s="1620">
        <v>1462</v>
      </c>
      <c r="F10" s="1620">
        <v>336799.52</v>
      </c>
      <c r="G10" s="1620">
        <v>32</v>
      </c>
      <c r="H10" s="1620">
        <v>8662.24</v>
      </c>
      <c r="I10" s="1620">
        <v>2522</v>
      </c>
      <c r="J10" s="1621">
        <v>439508.91</v>
      </c>
    </row>
    <row r="11" spans="1:10" ht="15">
      <c r="A11" s="2172">
        <v>2010</v>
      </c>
      <c r="B11" s="1583" t="s">
        <v>569</v>
      </c>
      <c r="C11" s="1624">
        <f>SUM(C12:C15)</f>
        <v>299499</v>
      </c>
      <c r="D11" s="1624">
        <f>SUM(D12:D15)</f>
        <v>6441527.1599999992</v>
      </c>
      <c r="E11" s="1624">
        <f t="shared" ref="E11:J11" si="1">SUM(E12:E15)</f>
        <v>298984</v>
      </c>
      <c r="F11" s="1624">
        <f t="shared" si="1"/>
        <v>8087176.5100000016</v>
      </c>
      <c r="G11" s="1624">
        <f t="shared" si="1"/>
        <v>3627</v>
      </c>
      <c r="H11" s="1624">
        <f t="shared" si="1"/>
        <v>74059.14</v>
      </c>
      <c r="I11" s="1624">
        <f t="shared" si="1"/>
        <v>602110</v>
      </c>
      <c r="J11" s="1624">
        <f t="shared" si="1"/>
        <v>14602762.810000001</v>
      </c>
    </row>
    <row r="12" spans="1:10">
      <c r="A12" s="2172"/>
      <c r="B12" s="1122" t="s">
        <v>1319</v>
      </c>
      <c r="C12" s="1616">
        <v>518</v>
      </c>
      <c r="D12" s="1615">
        <v>99379.50999999998</v>
      </c>
      <c r="E12" s="1615">
        <v>11243</v>
      </c>
      <c r="F12" s="1615">
        <v>74421.2</v>
      </c>
      <c r="G12" s="1615">
        <v>348</v>
      </c>
      <c r="H12" s="1615">
        <v>2167.96</v>
      </c>
      <c r="I12" s="1615">
        <v>12109</v>
      </c>
      <c r="J12" s="1615">
        <v>175968.67000000004</v>
      </c>
    </row>
    <row r="13" spans="1:10">
      <c r="A13" s="2172"/>
      <c r="B13" s="1020" t="s">
        <v>1320</v>
      </c>
      <c r="C13" s="1620">
        <v>285164</v>
      </c>
      <c r="D13" s="1619">
        <v>4413772.43</v>
      </c>
      <c r="E13" s="1619">
        <v>258618</v>
      </c>
      <c r="F13" s="1619">
        <v>4007799.5100000007</v>
      </c>
      <c r="G13" s="1619">
        <v>3023</v>
      </c>
      <c r="H13" s="1619">
        <v>42379.070000000007</v>
      </c>
      <c r="I13" s="1619">
        <v>546805</v>
      </c>
      <c r="J13" s="1619">
        <v>8463951.0099999998</v>
      </c>
    </row>
    <row r="14" spans="1:10">
      <c r="A14" s="2172"/>
      <c r="B14" s="1020" t="s">
        <v>1321</v>
      </c>
      <c r="C14" s="1620">
        <v>12831</v>
      </c>
      <c r="D14" s="1619">
        <v>1859970.5599999998</v>
      </c>
      <c r="E14" s="1619">
        <v>27982</v>
      </c>
      <c r="F14" s="1619">
        <v>3924966.2900000005</v>
      </c>
      <c r="G14" s="1619">
        <v>250</v>
      </c>
      <c r="H14" s="1619">
        <v>29070.35</v>
      </c>
      <c r="I14" s="1619">
        <v>41063</v>
      </c>
      <c r="J14" s="1619">
        <v>5814007.2000000011</v>
      </c>
    </row>
    <row r="15" spans="1:10">
      <c r="A15" s="2172"/>
      <c r="B15" s="1123" t="s">
        <v>1322</v>
      </c>
      <c r="C15" s="1630">
        <v>986</v>
      </c>
      <c r="D15" s="1631">
        <v>68404.659999999989</v>
      </c>
      <c r="E15" s="1631">
        <v>1141</v>
      </c>
      <c r="F15" s="1631">
        <v>79989.510000000009</v>
      </c>
      <c r="G15" s="1631">
        <v>6</v>
      </c>
      <c r="H15" s="1631">
        <v>441.76</v>
      </c>
      <c r="I15" s="1631">
        <v>2133</v>
      </c>
      <c r="J15" s="1631">
        <v>148835.92999999996</v>
      </c>
    </row>
    <row r="17" spans="1:1" ht="15">
      <c r="A17" s="1632" t="s">
        <v>880</v>
      </c>
    </row>
    <row r="18" spans="1:1">
      <c r="A18" s="1171" t="s">
        <v>1323</v>
      </c>
    </row>
  </sheetData>
  <mergeCells count="10">
    <mergeCell ref="A6:A10"/>
    <mergeCell ref="A11:A15"/>
    <mergeCell ref="A1:J1"/>
    <mergeCell ref="A2:J2"/>
    <mergeCell ref="A3:J3"/>
    <mergeCell ref="A4:B5"/>
    <mergeCell ref="C4:D4"/>
    <mergeCell ref="E4:F4"/>
    <mergeCell ref="G4:H4"/>
    <mergeCell ref="I4:J4"/>
  </mergeCells>
  <phoneticPr fontId="74" type="noConversion"/>
  <hyperlinks>
    <hyperlink ref="A1:J1" location="'Sección D-Prg.Esp.'!B4" display="Tabla D10a"/>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008080"/>
  </sheetPr>
  <dimension ref="A1:U28"/>
  <sheetViews>
    <sheetView topLeftCell="A10" zoomScale="88" zoomScaleNormal="88" workbookViewId="0">
      <selection activeCell="G13" sqref="G13"/>
    </sheetView>
  </sheetViews>
  <sheetFormatPr baseColWidth="10" defaultColWidth="11.42578125" defaultRowHeight="14.25"/>
  <cols>
    <col min="1" max="1" width="5.42578125" style="1171" customWidth="1"/>
    <col min="2" max="2" width="4.140625" style="1171" customWidth="1"/>
    <col min="3" max="3" width="25.28515625" style="1171" customWidth="1"/>
    <col min="4" max="20" width="10.42578125" style="1171" customWidth="1"/>
    <col min="21" max="21" width="12.7109375" style="1171" customWidth="1"/>
    <col min="22" max="16384" width="11.42578125" style="1171"/>
  </cols>
  <sheetData>
    <row r="1" spans="1:21">
      <c r="A1" s="2036" t="s">
        <v>2310</v>
      </c>
      <c r="B1" s="2036"/>
      <c r="C1" s="2036"/>
      <c r="D1" s="2036"/>
      <c r="E1" s="2036"/>
      <c r="F1" s="2036"/>
      <c r="G1" s="2036"/>
      <c r="H1" s="2036"/>
      <c r="I1" s="2036"/>
      <c r="J1" s="2036"/>
      <c r="K1" s="2036"/>
      <c r="L1" s="2036"/>
      <c r="M1" s="2036"/>
      <c r="N1" s="2036"/>
      <c r="O1" s="2036"/>
      <c r="P1" s="2036"/>
      <c r="Q1" s="2036"/>
      <c r="R1" s="2036"/>
      <c r="S1" s="2036"/>
      <c r="T1" s="2036"/>
      <c r="U1" s="2036"/>
    </row>
    <row r="2" spans="1:21" ht="15">
      <c r="A2" s="2103" t="s">
        <v>1325</v>
      </c>
      <c r="B2" s="2103"/>
      <c r="C2" s="2103"/>
      <c r="D2" s="2103"/>
      <c r="E2" s="2103"/>
      <c r="F2" s="2103"/>
      <c r="G2" s="2103"/>
      <c r="H2" s="2103"/>
      <c r="I2" s="2103"/>
      <c r="J2" s="2103"/>
      <c r="K2" s="2103"/>
      <c r="L2" s="2103"/>
      <c r="M2" s="2103"/>
      <c r="N2" s="2103"/>
      <c r="O2" s="2103"/>
      <c r="P2" s="2103"/>
      <c r="Q2" s="2103"/>
      <c r="R2" s="2103"/>
      <c r="S2" s="2103"/>
      <c r="T2" s="2103"/>
      <c r="U2" s="2103"/>
    </row>
    <row r="3" spans="1:21" ht="15.75" thickBot="1">
      <c r="A3" s="2176" t="s">
        <v>608</v>
      </c>
      <c r="B3" s="2176"/>
      <c r="C3" s="2176"/>
      <c r="D3" s="2176"/>
      <c r="E3" s="2176"/>
      <c r="F3" s="2176"/>
      <c r="G3" s="2176"/>
      <c r="H3" s="2176"/>
      <c r="I3" s="2176"/>
      <c r="J3" s="2176"/>
      <c r="K3" s="2176"/>
      <c r="L3" s="2176"/>
      <c r="M3" s="2176"/>
      <c r="N3" s="2176"/>
      <c r="O3" s="2176"/>
      <c r="P3" s="2176"/>
      <c r="Q3" s="2176"/>
      <c r="R3" s="2176"/>
      <c r="S3" s="2176"/>
      <c r="T3" s="2176"/>
      <c r="U3" s="2176"/>
    </row>
    <row r="4" spans="1:21" ht="15">
      <c r="C4" s="2169" t="s">
        <v>622</v>
      </c>
      <c r="D4" s="2177" t="s">
        <v>1326</v>
      </c>
      <c r="E4" s="2177"/>
      <c r="F4" s="2177"/>
      <c r="G4" s="2177"/>
      <c r="H4" s="2177"/>
      <c r="I4" s="2177"/>
      <c r="J4" s="2177"/>
      <c r="K4" s="2177"/>
      <c r="L4" s="2177"/>
      <c r="M4" s="2177"/>
      <c r="N4" s="2177"/>
      <c r="O4" s="2177"/>
      <c r="P4" s="2177"/>
      <c r="Q4" s="2177"/>
      <c r="R4" s="2177"/>
      <c r="S4" s="2177"/>
      <c r="T4" s="2177"/>
      <c r="U4" s="2178" t="s">
        <v>569</v>
      </c>
    </row>
    <row r="5" spans="1:21">
      <c r="C5" s="2156"/>
      <c r="D5" s="1021" t="s">
        <v>1721</v>
      </c>
      <c r="E5" s="1021" t="s">
        <v>1722</v>
      </c>
      <c r="F5" s="1021" t="s">
        <v>1433</v>
      </c>
      <c r="G5" s="1021" t="s">
        <v>1434</v>
      </c>
      <c r="H5" s="1021" t="s">
        <v>820</v>
      </c>
      <c r="I5" s="1021" t="s">
        <v>821</v>
      </c>
      <c r="J5" s="1021" t="s">
        <v>822</v>
      </c>
      <c r="K5" s="1021" t="s">
        <v>823</v>
      </c>
      <c r="L5" s="1021" t="s">
        <v>824</v>
      </c>
      <c r="M5" s="1021" t="s">
        <v>825</v>
      </c>
      <c r="N5" s="1021" t="s">
        <v>826</v>
      </c>
      <c r="O5" s="1021" t="s">
        <v>827</v>
      </c>
      <c r="P5" s="1021" t="s">
        <v>828</v>
      </c>
      <c r="Q5" s="1021" t="s">
        <v>829</v>
      </c>
      <c r="R5" s="1021" t="s">
        <v>830</v>
      </c>
      <c r="S5" s="1021" t="s">
        <v>831</v>
      </c>
      <c r="T5" s="1021" t="s">
        <v>1436</v>
      </c>
      <c r="U5" s="2170"/>
    </row>
    <row r="6" spans="1:21" ht="15">
      <c r="A6" s="2175">
        <v>2009</v>
      </c>
      <c r="B6" s="2175" t="s">
        <v>548</v>
      </c>
      <c r="C6" s="1633" t="s">
        <v>547</v>
      </c>
      <c r="D6" s="1624">
        <f>SUM(D7:D10)</f>
        <v>31211.7</v>
      </c>
      <c r="E6" s="1624">
        <f t="shared" ref="E6:U6" si="0">SUM(E7:E10)</f>
        <v>201593.86000000002</v>
      </c>
      <c r="F6" s="1624">
        <f t="shared" si="0"/>
        <v>370636.76000000007</v>
      </c>
      <c r="G6" s="1624">
        <f t="shared" si="0"/>
        <v>842647.47</v>
      </c>
      <c r="H6" s="1624">
        <f t="shared" si="0"/>
        <v>282846.14999999997</v>
      </c>
      <c r="I6" s="1624">
        <f t="shared" si="0"/>
        <v>367725.37999999995</v>
      </c>
      <c r="J6" s="1624">
        <f t="shared" si="0"/>
        <v>424349.12000000011</v>
      </c>
      <c r="K6" s="1624">
        <f t="shared" si="0"/>
        <v>558565.21000000008</v>
      </c>
      <c r="L6" s="1624">
        <f t="shared" si="0"/>
        <v>557870.97</v>
      </c>
      <c r="M6" s="1624">
        <f t="shared" si="0"/>
        <v>611192.37999999989</v>
      </c>
      <c r="N6" s="1624">
        <f t="shared" si="0"/>
        <v>523349.54000000004</v>
      </c>
      <c r="O6" s="1624">
        <f t="shared" si="0"/>
        <v>387097.83</v>
      </c>
      <c r="P6" s="1624">
        <f t="shared" si="0"/>
        <v>282601.34999999998</v>
      </c>
      <c r="Q6" s="1624">
        <f t="shared" si="0"/>
        <v>181506.02</v>
      </c>
      <c r="R6" s="1624">
        <f t="shared" si="0"/>
        <v>106485.73</v>
      </c>
      <c r="S6" s="1624">
        <f t="shared" si="0"/>
        <v>63758.6</v>
      </c>
      <c r="T6" s="1624">
        <f t="shared" si="0"/>
        <v>57526.619999999981</v>
      </c>
      <c r="U6" s="1624">
        <f t="shared" si="0"/>
        <v>5850964.6899999995</v>
      </c>
    </row>
    <row r="7" spans="1:21">
      <c r="A7" s="2175"/>
      <c r="B7" s="2175"/>
      <c r="C7" s="1122" t="s">
        <v>1319</v>
      </c>
      <c r="D7" s="1616">
        <v>6.43</v>
      </c>
      <c r="E7" s="1616">
        <v>135.03</v>
      </c>
      <c r="F7" s="1616">
        <v>803.75</v>
      </c>
      <c r="G7" s="1616">
        <v>7130.87</v>
      </c>
      <c r="H7" s="1616">
        <v>7703.14</v>
      </c>
      <c r="I7" s="1616">
        <v>10345.870000000001</v>
      </c>
      <c r="J7" s="1616">
        <v>9889.34</v>
      </c>
      <c r="K7" s="1616">
        <v>11027.45</v>
      </c>
      <c r="L7" s="1616">
        <v>12454.91</v>
      </c>
      <c r="M7" s="1616">
        <v>12062.68</v>
      </c>
      <c r="N7" s="1616">
        <v>8712.65</v>
      </c>
      <c r="O7" s="1616">
        <v>5195.4399999999996</v>
      </c>
      <c r="P7" s="1616">
        <v>3536.5</v>
      </c>
      <c r="Q7" s="1616">
        <v>2340.52</v>
      </c>
      <c r="R7" s="1616">
        <v>1446.75</v>
      </c>
      <c r="S7" s="1616">
        <v>823.04</v>
      </c>
      <c r="T7" s="1616">
        <v>1112.3900000000001</v>
      </c>
      <c r="U7" s="1617">
        <v>94726.76</v>
      </c>
    </row>
    <row r="8" spans="1:21">
      <c r="A8" s="2175"/>
      <c r="B8" s="2175"/>
      <c r="C8" s="1020" t="s">
        <v>1320</v>
      </c>
      <c r="D8" s="1620">
        <v>30924.65</v>
      </c>
      <c r="E8" s="1620">
        <v>198637.29</v>
      </c>
      <c r="F8" s="1620">
        <v>329047.44000000006</v>
      </c>
      <c r="G8" s="1620">
        <v>309235.93000000005</v>
      </c>
      <c r="H8" s="1620">
        <v>179668.60999999996</v>
      </c>
      <c r="I8" s="1620">
        <v>221649.32999999996</v>
      </c>
      <c r="J8" s="1620">
        <v>275441.61000000004</v>
      </c>
      <c r="K8" s="1620">
        <v>378374.95000000007</v>
      </c>
      <c r="L8" s="1620">
        <v>420276.27999999997</v>
      </c>
      <c r="M8" s="1620">
        <v>453241.08999999997</v>
      </c>
      <c r="N8" s="1620">
        <v>405913.79</v>
      </c>
      <c r="O8" s="1620">
        <v>325263.17000000004</v>
      </c>
      <c r="P8" s="1620">
        <v>243176.63</v>
      </c>
      <c r="Q8" s="1620">
        <v>163748.34</v>
      </c>
      <c r="R8" s="1620">
        <v>98891.709999999992</v>
      </c>
      <c r="S8" s="1620">
        <v>59574.909999999996</v>
      </c>
      <c r="T8" s="1620">
        <v>52324.509999999987</v>
      </c>
      <c r="U8" s="1621">
        <v>4145390.2399999993</v>
      </c>
    </row>
    <row r="9" spans="1:21">
      <c r="A9" s="2175"/>
      <c r="B9" s="2175"/>
      <c r="C9" s="1020" t="s">
        <v>1321</v>
      </c>
      <c r="D9" s="1620">
        <v>0</v>
      </c>
      <c r="E9" s="1620">
        <v>967.66000000000008</v>
      </c>
      <c r="F9" s="1620">
        <v>38802.03</v>
      </c>
      <c r="G9" s="1620">
        <v>515810.43</v>
      </c>
      <c r="H9" s="1620">
        <v>88838.319999999992</v>
      </c>
      <c r="I9" s="1620">
        <v>126124.83</v>
      </c>
      <c r="J9" s="1620">
        <v>128969.38999999998</v>
      </c>
      <c r="K9" s="1620">
        <v>151104.29</v>
      </c>
      <c r="L9" s="1620">
        <v>111877.38000000002</v>
      </c>
      <c r="M9" s="1620">
        <v>135522.62</v>
      </c>
      <c r="N9" s="1620">
        <v>104528.95</v>
      </c>
      <c r="O9" s="1620">
        <v>54081.06</v>
      </c>
      <c r="P9" s="1620">
        <v>34494.36</v>
      </c>
      <c r="Q9" s="1620">
        <v>13933.600000000002</v>
      </c>
      <c r="R9" s="1620">
        <v>5763.57</v>
      </c>
      <c r="S9" s="1620">
        <v>2646.5299999999997</v>
      </c>
      <c r="T9" s="1620">
        <v>3335.52</v>
      </c>
      <c r="U9" s="1621">
        <v>1516800.5399999996</v>
      </c>
    </row>
    <row r="10" spans="1:21">
      <c r="A10" s="2175"/>
      <c r="B10" s="2175"/>
      <c r="C10" s="1020" t="s">
        <v>1322</v>
      </c>
      <c r="D10" s="1620">
        <v>280.62</v>
      </c>
      <c r="E10" s="1620">
        <v>1853.88</v>
      </c>
      <c r="F10" s="1620">
        <v>1983.54</v>
      </c>
      <c r="G10" s="1620">
        <v>10470.240000000002</v>
      </c>
      <c r="H10" s="1620">
        <v>6636.0800000000008</v>
      </c>
      <c r="I10" s="1620">
        <v>9605.35</v>
      </c>
      <c r="J10" s="1620">
        <v>10048.780000000001</v>
      </c>
      <c r="K10" s="1620">
        <v>18058.520000000004</v>
      </c>
      <c r="L10" s="1620">
        <v>13262.4</v>
      </c>
      <c r="M10" s="1620">
        <v>10365.99</v>
      </c>
      <c r="N10" s="1620">
        <v>4194.1500000000005</v>
      </c>
      <c r="O10" s="1620">
        <v>2558.1600000000003</v>
      </c>
      <c r="P10" s="1620">
        <v>1393.86</v>
      </c>
      <c r="Q10" s="1620">
        <v>1483.56</v>
      </c>
      <c r="R10" s="1620">
        <v>383.70000000000005</v>
      </c>
      <c r="S10" s="1620">
        <v>714.12</v>
      </c>
      <c r="T10" s="1620">
        <v>754.19999999999993</v>
      </c>
      <c r="U10" s="1621">
        <v>94047.15</v>
      </c>
    </row>
    <row r="11" spans="1:21" ht="15">
      <c r="A11" s="2175"/>
      <c r="B11" s="2175" t="s">
        <v>549</v>
      </c>
      <c r="C11" s="1634" t="s">
        <v>547</v>
      </c>
      <c r="D11" s="1624">
        <f>SUM(D12:D15)</f>
        <v>52974.899999999994</v>
      </c>
      <c r="E11" s="1624">
        <f t="shared" ref="E11:U11" si="1">SUM(E12:E15)</f>
        <v>580080.41</v>
      </c>
      <c r="F11" s="1624">
        <f t="shared" si="1"/>
        <v>859805.67999999993</v>
      </c>
      <c r="G11" s="1624">
        <f t="shared" si="1"/>
        <v>1548017.39</v>
      </c>
      <c r="H11" s="1624">
        <f t="shared" si="1"/>
        <v>496116.58</v>
      </c>
      <c r="I11" s="1624">
        <f t="shared" si="1"/>
        <v>525651.72</v>
      </c>
      <c r="J11" s="1624">
        <f t="shared" si="1"/>
        <v>555365.73999999987</v>
      </c>
      <c r="K11" s="1624">
        <f t="shared" si="1"/>
        <v>638889.55000000005</v>
      </c>
      <c r="L11" s="1624">
        <f t="shared" si="1"/>
        <v>640128.41999999993</v>
      </c>
      <c r="M11" s="1624">
        <f t="shared" si="1"/>
        <v>615861.11999999988</v>
      </c>
      <c r="N11" s="1624">
        <f t="shared" si="1"/>
        <v>478701.09</v>
      </c>
      <c r="O11" s="1624">
        <f t="shared" si="1"/>
        <v>327868.65999999997</v>
      </c>
      <c r="P11" s="1624">
        <f t="shared" si="1"/>
        <v>222937.81999999998</v>
      </c>
      <c r="Q11" s="1624">
        <f t="shared" si="1"/>
        <v>159645.85</v>
      </c>
      <c r="R11" s="1624">
        <f t="shared" si="1"/>
        <v>90020.75</v>
      </c>
      <c r="S11" s="1624">
        <f t="shared" si="1"/>
        <v>48177.919999999998</v>
      </c>
      <c r="T11" s="1624">
        <f t="shared" si="1"/>
        <v>30554.960000000003</v>
      </c>
      <c r="U11" s="1624">
        <f t="shared" si="1"/>
        <v>7870798.5600000005</v>
      </c>
    </row>
    <row r="12" spans="1:21">
      <c r="A12" s="2175"/>
      <c r="B12" s="2175"/>
      <c r="C12" s="1124" t="s">
        <v>1319</v>
      </c>
      <c r="D12" s="1616">
        <v>0</v>
      </c>
      <c r="E12" s="1616">
        <v>109.31</v>
      </c>
      <c r="F12" s="1616">
        <v>450.1</v>
      </c>
      <c r="G12" s="1616">
        <v>4989.68</v>
      </c>
      <c r="H12" s="1616">
        <v>7368.78</v>
      </c>
      <c r="I12" s="1616">
        <v>8146.81</v>
      </c>
      <c r="J12" s="1616">
        <v>8230.4</v>
      </c>
      <c r="K12" s="1616">
        <v>9554.98</v>
      </c>
      <c r="L12" s="1616">
        <v>8712.65</v>
      </c>
      <c r="M12" s="1616">
        <v>8802.67</v>
      </c>
      <c r="N12" s="1616">
        <v>5967.04</v>
      </c>
      <c r="O12" s="1616">
        <v>3877.29</v>
      </c>
      <c r="P12" s="1616">
        <v>2301.94</v>
      </c>
      <c r="Q12" s="1616">
        <v>1697.52</v>
      </c>
      <c r="R12" s="1616">
        <v>990.22</v>
      </c>
      <c r="S12" s="1616">
        <v>469.39</v>
      </c>
      <c r="T12" s="1616">
        <v>520.83000000000004</v>
      </c>
      <c r="U12" s="1617">
        <v>72189.61</v>
      </c>
    </row>
    <row r="13" spans="1:21">
      <c r="A13" s="2175"/>
      <c r="B13" s="2175"/>
      <c r="C13" s="1125" t="s">
        <v>1320</v>
      </c>
      <c r="D13" s="1620">
        <v>52663.219999999994</v>
      </c>
      <c r="E13" s="1620">
        <v>575580.0199999999</v>
      </c>
      <c r="F13" s="1620">
        <v>731477.75</v>
      </c>
      <c r="G13" s="1620">
        <v>305327.57999999996</v>
      </c>
      <c r="H13" s="1620">
        <v>148097.84</v>
      </c>
      <c r="I13" s="1620">
        <v>182678.94999999998</v>
      </c>
      <c r="J13" s="1620">
        <v>200573.88999999998</v>
      </c>
      <c r="K13" s="1620">
        <v>249409.49</v>
      </c>
      <c r="L13" s="1620">
        <v>268674.51999999996</v>
      </c>
      <c r="M13" s="1620">
        <v>265120.39</v>
      </c>
      <c r="N13" s="1620">
        <v>218298.39</v>
      </c>
      <c r="O13" s="1620">
        <v>181592.88999999998</v>
      </c>
      <c r="P13" s="1620">
        <v>157606.85999999999</v>
      </c>
      <c r="Q13" s="1620">
        <v>113255.75</v>
      </c>
      <c r="R13" s="1620">
        <v>65364.160000000003</v>
      </c>
      <c r="S13" s="1620">
        <v>41693.81</v>
      </c>
      <c r="T13" s="1620">
        <v>25845.34</v>
      </c>
      <c r="U13" s="1621">
        <v>3783260.8499999996</v>
      </c>
    </row>
    <row r="14" spans="1:21">
      <c r="A14" s="2175"/>
      <c r="B14" s="2175"/>
      <c r="C14" s="1125" t="s">
        <v>1321</v>
      </c>
      <c r="D14" s="1620">
        <v>208.6</v>
      </c>
      <c r="E14" s="1620">
        <v>1898.06</v>
      </c>
      <c r="F14" s="1620">
        <v>125004.20999999999</v>
      </c>
      <c r="G14" s="1620">
        <v>1221578.74</v>
      </c>
      <c r="H14" s="1620">
        <v>291654.54000000004</v>
      </c>
      <c r="I14" s="1620">
        <v>289606.74</v>
      </c>
      <c r="J14" s="1620">
        <v>279415.87999999995</v>
      </c>
      <c r="K14" s="1620">
        <v>334144.52999999997</v>
      </c>
      <c r="L14" s="1620">
        <v>321092.95999999996</v>
      </c>
      <c r="M14" s="1620">
        <v>306598.84999999998</v>
      </c>
      <c r="N14" s="1620">
        <v>243276.59000000003</v>
      </c>
      <c r="O14" s="1620">
        <v>136855.16999999998</v>
      </c>
      <c r="P14" s="1620">
        <v>60014.590000000004</v>
      </c>
      <c r="Q14" s="1620">
        <v>42848.539999999994</v>
      </c>
      <c r="R14" s="1620">
        <v>18359.939999999999</v>
      </c>
      <c r="S14" s="1620">
        <v>4268.1500000000005</v>
      </c>
      <c r="T14" s="1620">
        <v>1722.49</v>
      </c>
      <c r="U14" s="1621">
        <v>3678548.5800000005</v>
      </c>
    </row>
    <row r="15" spans="1:21">
      <c r="A15" s="2175"/>
      <c r="B15" s="2175"/>
      <c r="C15" s="1125" t="s">
        <v>1322</v>
      </c>
      <c r="D15" s="1620">
        <v>103.08</v>
      </c>
      <c r="E15" s="1620">
        <v>2493.02</v>
      </c>
      <c r="F15" s="1620">
        <v>2873.6200000000003</v>
      </c>
      <c r="G15" s="1620">
        <v>16121.390000000001</v>
      </c>
      <c r="H15" s="1620">
        <v>48995.420000000006</v>
      </c>
      <c r="I15" s="1620">
        <v>45219.22</v>
      </c>
      <c r="J15" s="1620">
        <v>67145.569999999992</v>
      </c>
      <c r="K15" s="1620">
        <v>45780.55000000001</v>
      </c>
      <c r="L15" s="1620">
        <v>41648.29</v>
      </c>
      <c r="M15" s="1620">
        <v>35339.21</v>
      </c>
      <c r="N15" s="1620">
        <v>11159.07</v>
      </c>
      <c r="O15" s="1620">
        <v>5543.31</v>
      </c>
      <c r="P15" s="1620">
        <v>3014.4300000000003</v>
      </c>
      <c r="Q15" s="1620">
        <v>1844.04</v>
      </c>
      <c r="R15" s="1620">
        <v>5306.4299999999994</v>
      </c>
      <c r="S15" s="1620">
        <v>1746.5700000000002</v>
      </c>
      <c r="T15" s="1620">
        <v>2466.3000000000002</v>
      </c>
      <c r="U15" s="1621">
        <v>336799.52</v>
      </c>
    </row>
    <row r="16" spans="1:21" ht="15">
      <c r="A16" s="2175">
        <v>2010</v>
      </c>
      <c r="B16" s="2175" t="s">
        <v>548</v>
      </c>
      <c r="C16" s="1633" t="s">
        <v>547</v>
      </c>
      <c r="D16" s="1624">
        <f>SUM(D17:D20)</f>
        <v>27628.379999999994</v>
      </c>
      <c r="E16" s="1624">
        <f t="shared" ref="E16:U16" si="2">SUM(E17:E20)</f>
        <v>237874.67</v>
      </c>
      <c r="F16" s="1624">
        <f t="shared" si="2"/>
        <v>416614.33</v>
      </c>
      <c r="G16" s="1624">
        <f t="shared" si="2"/>
        <v>880323.43</v>
      </c>
      <c r="H16" s="1624">
        <f t="shared" si="2"/>
        <v>321599.55000000005</v>
      </c>
      <c r="I16" s="1624">
        <f t="shared" si="2"/>
        <v>400467.73000000004</v>
      </c>
      <c r="J16" s="1624">
        <f t="shared" si="2"/>
        <v>467168.83000000013</v>
      </c>
      <c r="K16" s="1624">
        <f t="shared" si="2"/>
        <v>603198.03999999992</v>
      </c>
      <c r="L16" s="1624">
        <f t="shared" si="2"/>
        <v>609131.80000000005</v>
      </c>
      <c r="M16" s="1624">
        <f t="shared" si="2"/>
        <v>698587.58</v>
      </c>
      <c r="N16" s="1624">
        <f t="shared" si="2"/>
        <v>580840.67000000016</v>
      </c>
      <c r="O16" s="1624">
        <f t="shared" si="2"/>
        <v>442569.21</v>
      </c>
      <c r="P16" s="1624">
        <f t="shared" si="2"/>
        <v>320931.98</v>
      </c>
      <c r="Q16" s="1624">
        <f t="shared" si="2"/>
        <v>203928.62999999998</v>
      </c>
      <c r="R16" s="1624">
        <f t="shared" si="2"/>
        <v>114555.8</v>
      </c>
      <c r="S16" s="1624">
        <f t="shared" si="2"/>
        <v>63817.600000000006</v>
      </c>
      <c r="T16" s="1624">
        <f t="shared" si="2"/>
        <v>52288.93</v>
      </c>
      <c r="U16" s="1624">
        <f t="shared" si="2"/>
        <v>6441527.1599999992</v>
      </c>
    </row>
    <row r="17" spans="1:21">
      <c r="A17" s="2175"/>
      <c r="B17" s="2175"/>
      <c r="C17" s="1122" t="s">
        <v>1319</v>
      </c>
      <c r="D17" s="1616">
        <v>6.53</v>
      </c>
      <c r="E17" s="1616">
        <v>84.89</v>
      </c>
      <c r="F17" s="1616">
        <v>637.53000000000009</v>
      </c>
      <c r="G17" s="1616">
        <v>7273.02</v>
      </c>
      <c r="H17" s="1616">
        <v>8477.26</v>
      </c>
      <c r="I17" s="1616">
        <v>9683.1200000000008</v>
      </c>
      <c r="J17" s="1616">
        <v>10480.9</v>
      </c>
      <c r="K17" s="1616">
        <v>11576.73</v>
      </c>
      <c r="L17" s="1616">
        <v>11739.020000000002</v>
      </c>
      <c r="M17" s="1616">
        <v>12620.34</v>
      </c>
      <c r="N17" s="1616">
        <v>10045.42</v>
      </c>
      <c r="O17" s="1616">
        <v>6029.39</v>
      </c>
      <c r="P17" s="1616">
        <v>4440.95</v>
      </c>
      <c r="Q17" s="1616">
        <v>2551.1199999999994</v>
      </c>
      <c r="R17" s="1616">
        <v>1695.93</v>
      </c>
      <c r="S17" s="1616">
        <v>829.31</v>
      </c>
      <c r="T17" s="1616">
        <v>1208.05</v>
      </c>
      <c r="U17" s="1617">
        <v>99379.50999999998</v>
      </c>
    </row>
    <row r="18" spans="1:21">
      <c r="A18" s="2175"/>
      <c r="B18" s="2175"/>
      <c r="C18" s="1020" t="s">
        <v>1320</v>
      </c>
      <c r="D18" s="1620">
        <v>27548.679999999997</v>
      </c>
      <c r="E18" s="1620">
        <v>237110.07</v>
      </c>
      <c r="F18" s="1620">
        <v>354133.71</v>
      </c>
      <c r="G18" s="1620">
        <v>289466.32</v>
      </c>
      <c r="H18" s="1620">
        <v>180726.98000000004</v>
      </c>
      <c r="I18" s="1620">
        <v>222326.33000000005</v>
      </c>
      <c r="J18" s="1620">
        <v>287234.12000000005</v>
      </c>
      <c r="K18" s="1620">
        <v>389217.28000000003</v>
      </c>
      <c r="L18" s="1620">
        <v>435385.74</v>
      </c>
      <c r="M18" s="1620">
        <v>500370.68</v>
      </c>
      <c r="N18" s="1620">
        <v>457175.32000000007</v>
      </c>
      <c r="O18" s="1620">
        <v>363050.86</v>
      </c>
      <c r="P18" s="1620">
        <v>274625.51</v>
      </c>
      <c r="Q18" s="1620">
        <v>180651.22999999998</v>
      </c>
      <c r="R18" s="1620">
        <v>105043.94</v>
      </c>
      <c r="S18" s="1620">
        <v>60841.320000000007</v>
      </c>
      <c r="T18" s="1620">
        <v>48864.34</v>
      </c>
      <c r="U18" s="1621">
        <v>4413772.43</v>
      </c>
    </row>
    <row r="19" spans="1:21">
      <c r="A19" s="2175"/>
      <c r="B19" s="2175"/>
      <c r="C19" s="1020" t="s">
        <v>1321</v>
      </c>
      <c r="D19" s="1620">
        <v>73.17</v>
      </c>
      <c r="E19" s="1620">
        <v>365.85</v>
      </c>
      <c r="F19" s="1620">
        <v>59876.409999999996</v>
      </c>
      <c r="G19" s="1620">
        <v>581434.93999999994</v>
      </c>
      <c r="H19" s="1620">
        <v>126702.23</v>
      </c>
      <c r="I19" s="1620">
        <v>161590.07</v>
      </c>
      <c r="J19" s="1620">
        <v>161462.47000000003</v>
      </c>
      <c r="K19" s="1620">
        <v>193585.18</v>
      </c>
      <c r="L19" s="1620">
        <v>151197.81</v>
      </c>
      <c r="M19" s="1620">
        <v>177140.97999999998</v>
      </c>
      <c r="N19" s="1620">
        <v>108083.37</v>
      </c>
      <c r="O19" s="1620">
        <v>68625.009999999995</v>
      </c>
      <c r="P19" s="1620">
        <v>40354.28</v>
      </c>
      <c r="Q19" s="1620">
        <v>19725.32</v>
      </c>
      <c r="R19" s="1620">
        <v>6418.77</v>
      </c>
      <c r="S19" s="1620">
        <v>1821.47</v>
      </c>
      <c r="T19" s="1620">
        <v>1513.23</v>
      </c>
      <c r="U19" s="1621">
        <v>1859970.5599999998</v>
      </c>
    </row>
    <row r="20" spans="1:21">
      <c r="A20" s="2175"/>
      <c r="B20" s="2175"/>
      <c r="C20" s="1123" t="s">
        <v>1322</v>
      </c>
      <c r="D20" s="1630">
        <v>0</v>
      </c>
      <c r="E20" s="1630">
        <v>313.86</v>
      </c>
      <c r="F20" s="1630">
        <v>1966.68</v>
      </c>
      <c r="G20" s="1630">
        <v>2149.15</v>
      </c>
      <c r="H20" s="1630">
        <v>5693.08</v>
      </c>
      <c r="I20" s="1630">
        <v>6868.21</v>
      </c>
      <c r="J20" s="1630">
        <v>7991.3400000000011</v>
      </c>
      <c r="K20" s="1630">
        <v>8818.8499999999985</v>
      </c>
      <c r="L20" s="1630">
        <v>10809.229999999998</v>
      </c>
      <c r="M20" s="1630">
        <v>8455.58</v>
      </c>
      <c r="N20" s="1630">
        <v>5536.5600000000013</v>
      </c>
      <c r="O20" s="1630">
        <v>4863.95</v>
      </c>
      <c r="P20" s="1630">
        <v>1511.24</v>
      </c>
      <c r="Q20" s="1630">
        <v>1000.96</v>
      </c>
      <c r="R20" s="1630">
        <v>1397.1599999999999</v>
      </c>
      <c r="S20" s="1630">
        <v>325.5</v>
      </c>
      <c r="T20" s="1630">
        <v>703.31000000000006</v>
      </c>
      <c r="U20" s="1635">
        <v>68404.659999999989</v>
      </c>
    </row>
    <row r="21" spans="1:21" ht="15">
      <c r="A21" s="2175"/>
      <c r="B21" s="2175" t="s">
        <v>549</v>
      </c>
      <c r="C21" s="1634" t="s">
        <v>547</v>
      </c>
      <c r="D21" s="1624">
        <f>SUM(D22:D25)</f>
        <v>49920.850000000006</v>
      </c>
      <c r="E21" s="1624">
        <f t="shared" ref="E21:U21" si="3">SUM(E22:E25)</f>
        <v>689806.63</v>
      </c>
      <c r="F21" s="1624">
        <f t="shared" si="3"/>
        <v>973843.6399999999</v>
      </c>
      <c r="G21" s="1624">
        <f t="shared" si="3"/>
        <v>1613403.27</v>
      </c>
      <c r="H21" s="1624">
        <f t="shared" si="3"/>
        <v>465872.58999999997</v>
      </c>
      <c r="I21" s="1624">
        <f t="shared" si="3"/>
        <v>449544.60000000003</v>
      </c>
      <c r="J21" s="1624">
        <f t="shared" si="3"/>
        <v>498920.49999999994</v>
      </c>
      <c r="K21" s="1624">
        <f t="shared" si="3"/>
        <v>653976.30000000005</v>
      </c>
      <c r="L21" s="1624">
        <f t="shared" si="3"/>
        <v>632692.07999999996</v>
      </c>
      <c r="M21" s="1624">
        <f t="shared" si="3"/>
        <v>646050.06000000006</v>
      </c>
      <c r="N21" s="1624">
        <f t="shared" si="3"/>
        <v>499579.59000000008</v>
      </c>
      <c r="O21" s="1624">
        <f t="shared" si="3"/>
        <v>338709.48</v>
      </c>
      <c r="P21" s="1624">
        <f t="shared" si="3"/>
        <v>234981.9</v>
      </c>
      <c r="Q21" s="1624">
        <f t="shared" si="3"/>
        <v>176577.5</v>
      </c>
      <c r="R21" s="1624">
        <f t="shared" si="3"/>
        <v>86915.72</v>
      </c>
      <c r="S21" s="1624">
        <f t="shared" si="3"/>
        <v>46222.590000000004</v>
      </c>
      <c r="T21" s="1624">
        <f t="shared" si="3"/>
        <v>30159.210000000003</v>
      </c>
      <c r="U21" s="1624">
        <f t="shared" si="3"/>
        <v>8087176.5100000016</v>
      </c>
    </row>
    <row r="22" spans="1:21">
      <c r="A22" s="2175"/>
      <c r="B22" s="2175"/>
      <c r="C22" s="1124" t="s">
        <v>1319</v>
      </c>
      <c r="D22" s="1616">
        <v>19.59</v>
      </c>
      <c r="E22" s="1616">
        <v>137.13</v>
      </c>
      <c r="F22" s="1616">
        <v>398.33</v>
      </c>
      <c r="G22" s="1616">
        <v>5827.59</v>
      </c>
      <c r="H22" s="1616">
        <v>8198.9600000000009</v>
      </c>
      <c r="I22" s="1616">
        <v>8353.9</v>
      </c>
      <c r="J22" s="1616">
        <v>7553.4100000000008</v>
      </c>
      <c r="K22" s="1616">
        <v>9326.66</v>
      </c>
      <c r="L22" s="1616">
        <v>8139.9</v>
      </c>
      <c r="M22" s="1616">
        <v>8992.93</v>
      </c>
      <c r="N22" s="1616">
        <v>6681.14</v>
      </c>
      <c r="O22" s="1616">
        <v>4198.9900000000007</v>
      </c>
      <c r="P22" s="1616">
        <v>2561.8599999999997</v>
      </c>
      <c r="Q22" s="1616">
        <v>1745.31</v>
      </c>
      <c r="R22" s="1616">
        <v>1025.21</v>
      </c>
      <c r="S22" s="1616">
        <v>489.75</v>
      </c>
      <c r="T22" s="1616">
        <v>770.54</v>
      </c>
      <c r="U22" s="1617">
        <v>74421.2</v>
      </c>
    </row>
    <row r="23" spans="1:21">
      <c r="A23" s="2175"/>
      <c r="B23" s="2175"/>
      <c r="C23" s="1125" t="s">
        <v>1320</v>
      </c>
      <c r="D23" s="1620">
        <v>49260.780000000013</v>
      </c>
      <c r="E23" s="1620">
        <v>688001.75</v>
      </c>
      <c r="F23" s="1620">
        <v>864171.92999999993</v>
      </c>
      <c r="G23" s="1620">
        <v>317305.95</v>
      </c>
      <c r="H23" s="1620">
        <v>151772.69999999998</v>
      </c>
      <c r="I23" s="1620">
        <v>168338.19</v>
      </c>
      <c r="J23" s="1620">
        <v>187729.17</v>
      </c>
      <c r="K23" s="1620">
        <v>241182.02</v>
      </c>
      <c r="L23" s="1620">
        <v>264886.38</v>
      </c>
      <c r="M23" s="1620">
        <v>275381.81000000006</v>
      </c>
      <c r="N23" s="1620">
        <v>227641.01000000004</v>
      </c>
      <c r="O23" s="1620">
        <v>184554.97999999998</v>
      </c>
      <c r="P23" s="1620">
        <v>148458.32</v>
      </c>
      <c r="Q23" s="1620">
        <v>111324.96</v>
      </c>
      <c r="R23" s="1620">
        <v>64023.34</v>
      </c>
      <c r="S23" s="1620">
        <v>37912.68</v>
      </c>
      <c r="T23" s="1620">
        <v>25853.54</v>
      </c>
      <c r="U23" s="1621">
        <v>4007799.5100000007</v>
      </c>
    </row>
    <row r="24" spans="1:21">
      <c r="A24" s="2175"/>
      <c r="B24" s="2175"/>
      <c r="C24" s="1125" t="s">
        <v>1321</v>
      </c>
      <c r="D24" s="1620">
        <v>431.24</v>
      </c>
      <c r="E24" s="1620">
        <v>987.72</v>
      </c>
      <c r="F24" s="1620">
        <v>108166.75</v>
      </c>
      <c r="G24" s="1620">
        <v>1286307.8400000001</v>
      </c>
      <c r="H24" s="1620">
        <v>297518.81</v>
      </c>
      <c r="I24" s="1620">
        <v>264769.81000000006</v>
      </c>
      <c r="J24" s="1620">
        <v>294388.68999999994</v>
      </c>
      <c r="K24" s="1620">
        <v>393696.89000000007</v>
      </c>
      <c r="L24" s="1620">
        <v>349607.56999999995</v>
      </c>
      <c r="M24" s="1620">
        <v>350733.27</v>
      </c>
      <c r="N24" s="1620">
        <v>258377.82</v>
      </c>
      <c r="O24" s="1620">
        <v>146074.00000000003</v>
      </c>
      <c r="P24" s="1620">
        <v>82142.95</v>
      </c>
      <c r="Q24" s="1620">
        <v>61369.48</v>
      </c>
      <c r="R24" s="1620">
        <v>21035.96</v>
      </c>
      <c r="S24" s="1620">
        <v>6781.4699999999993</v>
      </c>
      <c r="T24" s="1620">
        <v>2576.02</v>
      </c>
      <c r="U24" s="1621">
        <v>3924966.2900000005</v>
      </c>
    </row>
    <row r="25" spans="1:21">
      <c r="A25" s="2175"/>
      <c r="B25" s="2175"/>
      <c r="C25" s="1126" t="s">
        <v>1322</v>
      </c>
      <c r="D25" s="1630">
        <v>209.24</v>
      </c>
      <c r="E25" s="1630">
        <v>680.03</v>
      </c>
      <c r="F25" s="1630">
        <v>1106.6299999999999</v>
      </c>
      <c r="G25" s="1630">
        <v>3961.8900000000003</v>
      </c>
      <c r="H25" s="1630">
        <v>8382.119999999999</v>
      </c>
      <c r="I25" s="1630">
        <v>8082.7</v>
      </c>
      <c r="J25" s="1630">
        <v>9249.23</v>
      </c>
      <c r="K25" s="1630">
        <v>9770.7299999999977</v>
      </c>
      <c r="L25" s="1630">
        <v>10058.23</v>
      </c>
      <c r="M25" s="1630">
        <v>10942.050000000001</v>
      </c>
      <c r="N25" s="1630">
        <v>6879.6200000000008</v>
      </c>
      <c r="O25" s="1630">
        <v>3881.51</v>
      </c>
      <c r="P25" s="1630">
        <v>1818.77</v>
      </c>
      <c r="Q25" s="1630">
        <v>2137.7500000000005</v>
      </c>
      <c r="R25" s="1630">
        <v>831.21</v>
      </c>
      <c r="S25" s="1630">
        <v>1038.69</v>
      </c>
      <c r="T25" s="1630">
        <v>959.1099999999999</v>
      </c>
      <c r="U25" s="1635">
        <v>79989.510000000009</v>
      </c>
    </row>
    <row r="27" spans="1:21" ht="15">
      <c r="A27" s="1632" t="s">
        <v>880</v>
      </c>
      <c r="U27" s="1228"/>
    </row>
    <row r="28" spans="1:21">
      <c r="A28" s="1171" t="s">
        <v>1323</v>
      </c>
      <c r="U28" s="1228"/>
    </row>
  </sheetData>
  <mergeCells count="12">
    <mergeCell ref="A1:U1"/>
    <mergeCell ref="A2:U2"/>
    <mergeCell ref="A3:U3"/>
    <mergeCell ref="C4:C5"/>
    <mergeCell ref="D4:T4"/>
    <mergeCell ref="U4:U5"/>
    <mergeCell ref="A6:A15"/>
    <mergeCell ref="B6:B10"/>
    <mergeCell ref="B11:B15"/>
    <mergeCell ref="A16:A25"/>
    <mergeCell ref="B16:B20"/>
    <mergeCell ref="B21:B25"/>
  </mergeCells>
  <phoneticPr fontId="74" type="noConversion"/>
  <hyperlinks>
    <hyperlink ref="A1:U1" location="'Sección D-Prg.Esp.'!B4" display="Tabla D10b"/>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008080"/>
  </sheetPr>
  <dimension ref="A1:H38"/>
  <sheetViews>
    <sheetView topLeftCell="A16" workbookViewId="0">
      <selection activeCell="A35" sqref="A35"/>
    </sheetView>
  </sheetViews>
  <sheetFormatPr baseColWidth="10" defaultColWidth="11.42578125" defaultRowHeight="12.75"/>
  <cols>
    <col min="1" max="1" width="33.42578125" style="7" customWidth="1"/>
    <col min="2" max="16384" width="11.42578125" style="7"/>
  </cols>
  <sheetData>
    <row r="1" spans="1:8" ht="14.25">
      <c r="A1" s="2099" t="s">
        <v>2294</v>
      </c>
      <c r="B1" s="2099"/>
      <c r="C1" s="2099"/>
      <c r="D1" s="2099"/>
      <c r="E1" s="2099"/>
      <c r="F1" s="2099"/>
      <c r="G1" s="2099"/>
      <c r="H1" s="6"/>
    </row>
    <row r="2" spans="1:8" s="91" customFormat="1">
      <c r="A2" s="2111" t="s">
        <v>703</v>
      </c>
      <c r="B2" s="2111"/>
      <c r="C2" s="2111"/>
      <c r="D2" s="2111"/>
      <c r="E2" s="2111"/>
      <c r="F2" s="2111"/>
      <c r="G2" s="2111"/>
      <c r="H2" s="89"/>
    </row>
    <row r="3" spans="1:8">
      <c r="A3" s="2058" t="s">
        <v>704</v>
      </c>
      <c r="B3" s="2058"/>
      <c r="C3" s="2058"/>
      <c r="D3" s="2058"/>
      <c r="E3" s="2058"/>
      <c r="F3" s="2058"/>
      <c r="G3" s="2058"/>
      <c r="H3" s="6"/>
    </row>
    <row r="4" spans="1:8" s="1257" customFormat="1">
      <c r="A4" s="2125" t="s">
        <v>563</v>
      </c>
      <c r="B4" s="2125"/>
      <c r="C4" s="2125"/>
      <c r="D4" s="2125"/>
      <c r="E4" s="2125"/>
      <c r="F4" s="2125"/>
      <c r="G4" s="2125"/>
      <c r="H4" s="1240"/>
    </row>
    <row r="5" spans="1:8" ht="13.5" thickBot="1">
      <c r="A5" s="59"/>
      <c r="B5" s="59"/>
      <c r="C5" s="59"/>
      <c r="D5" s="59"/>
      <c r="E5" s="59"/>
      <c r="F5" s="59"/>
      <c r="G5" s="59"/>
      <c r="H5" s="6"/>
    </row>
    <row r="6" spans="1:8" s="91" customFormat="1">
      <c r="A6" s="1456"/>
      <c r="B6" s="2128" t="s">
        <v>544</v>
      </c>
      <c r="C6" s="2119"/>
      <c r="D6" s="2179"/>
      <c r="E6" s="2128" t="s">
        <v>2443</v>
      </c>
      <c r="F6" s="2119"/>
      <c r="G6" s="2119"/>
      <c r="H6" s="89"/>
    </row>
    <row r="7" spans="1:8">
      <c r="A7" s="9" t="s">
        <v>705</v>
      </c>
      <c r="B7" s="10" t="s">
        <v>547</v>
      </c>
      <c r="C7" s="10" t="s">
        <v>548</v>
      </c>
      <c r="D7" s="10" t="s">
        <v>549</v>
      </c>
      <c r="E7" s="10" t="s">
        <v>547</v>
      </c>
      <c r="F7" s="10" t="s">
        <v>548</v>
      </c>
      <c r="G7" s="10" t="s">
        <v>549</v>
      </c>
      <c r="H7" s="6"/>
    </row>
    <row r="8" spans="1:8" s="91" customFormat="1" ht="6.75" customHeight="1">
      <c r="A8" s="1456"/>
      <c r="B8" s="1456"/>
      <c r="C8" s="1456"/>
      <c r="D8" s="1456"/>
      <c r="E8" s="1456"/>
      <c r="H8" s="89"/>
    </row>
    <row r="9" spans="1:8">
      <c r="A9" s="14" t="s">
        <v>706</v>
      </c>
      <c r="B9" s="60">
        <f>SUM(C9:D9)</f>
        <v>60</v>
      </c>
      <c r="C9" s="61">
        <v>33</v>
      </c>
      <c r="D9" s="61">
        <v>27</v>
      </c>
      <c r="E9" s="60">
        <f>+F9+G9</f>
        <v>78085.639196722273</v>
      </c>
      <c r="F9" s="60">
        <v>50191.077575603333</v>
      </c>
      <c r="G9" s="60">
        <v>27894.561621118948</v>
      </c>
      <c r="H9" s="6"/>
    </row>
    <row r="10" spans="1:8" s="91" customFormat="1">
      <c r="A10" s="1456" t="s">
        <v>707</v>
      </c>
      <c r="B10" s="1636">
        <f>SUM(C10:D10)</f>
        <v>157</v>
      </c>
      <c r="C10" s="1637">
        <v>72</v>
      </c>
      <c r="D10" s="1637">
        <v>85</v>
      </c>
      <c r="E10" s="1636">
        <f>+F10+G10</f>
        <v>73568.730243728467</v>
      </c>
      <c r="F10" s="1636">
        <v>26229.13789192355</v>
      </c>
      <c r="G10" s="1636">
        <v>47339.592351804917</v>
      </c>
      <c r="H10" s="89"/>
    </row>
    <row r="11" spans="1:8">
      <c r="A11" s="14" t="s">
        <v>708</v>
      </c>
      <c r="B11" s="60">
        <f>SUM(C11:D11)</f>
        <v>3228</v>
      </c>
      <c r="C11" s="61">
        <v>1739</v>
      </c>
      <c r="D11" s="61">
        <v>1489</v>
      </c>
      <c r="E11" s="60">
        <f>+F11+G11</f>
        <v>11455643.352465779</v>
      </c>
      <c r="F11" s="60">
        <v>6178586.2503042649</v>
      </c>
      <c r="G11" s="60">
        <v>5277057.1021615127</v>
      </c>
      <c r="H11" s="6"/>
    </row>
    <row r="12" spans="1:8" s="91" customFormat="1">
      <c r="A12" s="1456" t="s">
        <v>709</v>
      </c>
      <c r="B12" s="1636">
        <f>SUM(C12:D12)</f>
        <v>10</v>
      </c>
      <c r="C12" s="1637">
        <v>7</v>
      </c>
      <c r="D12" s="1637">
        <v>3</v>
      </c>
      <c r="E12" s="1636">
        <f>+F12+G12</f>
        <v>30729.588055746812</v>
      </c>
      <c r="F12" s="1636">
        <v>29361.451205944541</v>
      </c>
      <c r="G12" s="1636">
        <v>1368.1368498022716</v>
      </c>
      <c r="H12" s="89"/>
    </row>
    <row r="13" spans="1:8">
      <c r="A13" s="14" t="s">
        <v>710</v>
      </c>
      <c r="B13" s="60">
        <f>SUM(C13:D13)</f>
        <v>0</v>
      </c>
      <c r="C13" s="61"/>
      <c r="D13" s="61">
        <v>0</v>
      </c>
      <c r="E13" s="60">
        <f>+F13+G13</f>
        <v>0</v>
      </c>
      <c r="F13" s="60">
        <v>0</v>
      </c>
      <c r="G13" s="60">
        <v>0</v>
      </c>
      <c r="H13" s="6"/>
    </row>
    <row r="14" spans="1:8" s="91" customFormat="1" ht="4.5" customHeight="1">
      <c r="A14" s="1424"/>
      <c r="B14" s="1424"/>
      <c r="C14" s="1424"/>
      <c r="D14" s="1424"/>
      <c r="E14" s="1446"/>
      <c r="H14" s="89"/>
    </row>
    <row r="15" spans="1:8">
      <c r="A15" s="9" t="s">
        <v>711</v>
      </c>
      <c r="B15" s="62">
        <f>SUM(B9:B14)</f>
        <v>3455</v>
      </c>
      <c r="C15" s="62">
        <f>SUM(C9:C14)</f>
        <v>1851</v>
      </c>
      <c r="D15" s="62">
        <f>SUM(D9:D14)</f>
        <v>1604</v>
      </c>
      <c r="E15" s="62">
        <f>+F15+G15</f>
        <v>11638027.309961975</v>
      </c>
      <c r="F15" s="502">
        <f>SUM(F9:F14)</f>
        <v>6284367.9169777362</v>
      </c>
      <c r="G15" s="502">
        <f>SUM(G9:G14)</f>
        <v>5353659.3929842385</v>
      </c>
      <c r="H15" s="6"/>
    </row>
    <row r="16" spans="1:8" s="91" customFormat="1">
      <c r="A16" s="1424"/>
      <c r="B16" s="1424"/>
      <c r="C16" s="1424"/>
      <c r="D16" s="1424"/>
      <c r="E16" s="1424"/>
      <c r="F16" s="1424"/>
      <c r="G16" s="1424"/>
      <c r="H16" s="89"/>
    </row>
    <row r="17" spans="1:8" ht="14.25">
      <c r="A17" s="2099" t="s">
        <v>2295</v>
      </c>
      <c r="B17" s="2099"/>
      <c r="C17" s="2099"/>
      <c r="D17" s="2099"/>
      <c r="E17" s="2099"/>
      <c r="F17" s="2099"/>
      <c r="G17" s="2099"/>
      <c r="H17" s="6"/>
    </row>
    <row r="18" spans="1:8" s="91" customFormat="1">
      <c r="A18" s="2111" t="s">
        <v>703</v>
      </c>
      <c r="B18" s="2111"/>
      <c r="C18" s="2111"/>
      <c r="D18" s="2111"/>
      <c r="E18" s="2111"/>
      <c r="F18" s="2111"/>
      <c r="G18" s="2111"/>
      <c r="H18" s="89"/>
    </row>
    <row r="19" spans="1:8">
      <c r="A19" s="2058" t="s">
        <v>704</v>
      </c>
      <c r="B19" s="2058"/>
      <c r="C19" s="2058"/>
      <c r="D19" s="2058"/>
      <c r="E19" s="2058"/>
      <c r="F19" s="2058"/>
      <c r="G19" s="2058"/>
      <c r="H19" s="6"/>
    </row>
    <row r="20" spans="1:8" s="1257" customFormat="1">
      <c r="A20" s="2125" t="s">
        <v>603</v>
      </c>
      <c r="B20" s="2125"/>
      <c r="C20" s="2125"/>
      <c r="D20" s="2125"/>
      <c r="E20" s="2125"/>
      <c r="F20" s="2125"/>
      <c r="G20" s="2125"/>
      <c r="H20" s="1240"/>
    </row>
    <row r="21" spans="1:8" ht="13.5" thickBot="1">
      <c r="A21" s="59"/>
      <c r="B21" s="59"/>
      <c r="C21" s="59"/>
      <c r="D21" s="59"/>
      <c r="E21" s="59"/>
      <c r="F21" s="59"/>
      <c r="G21" s="59"/>
      <c r="H21" s="6"/>
    </row>
    <row r="22" spans="1:8" s="91" customFormat="1">
      <c r="A22" s="1456"/>
      <c r="B22" s="2128" t="s">
        <v>544</v>
      </c>
      <c r="C22" s="2119"/>
      <c r="D22" s="2179"/>
      <c r="E22" s="2128" t="s">
        <v>2443</v>
      </c>
      <c r="F22" s="2119"/>
      <c r="G22" s="2119"/>
      <c r="H22" s="89"/>
    </row>
    <row r="23" spans="1:8">
      <c r="A23" s="9" t="s">
        <v>705</v>
      </c>
      <c r="B23" s="10" t="s">
        <v>547</v>
      </c>
      <c r="C23" s="10" t="s">
        <v>548</v>
      </c>
      <c r="D23" s="10" t="s">
        <v>549</v>
      </c>
      <c r="E23" s="10" t="s">
        <v>547</v>
      </c>
      <c r="F23" s="10" t="s">
        <v>548</v>
      </c>
      <c r="G23" s="10" t="s">
        <v>549</v>
      </c>
      <c r="H23" s="6"/>
    </row>
    <row r="24" spans="1:8" s="91" customFormat="1" ht="2.25" customHeight="1">
      <c r="A24" s="1456"/>
      <c r="B24" s="1456"/>
      <c r="C24" s="1456"/>
      <c r="D24" s="1456"/>
      <c r="E24" s="1456"/>
      <c r="F24" s="1456"/>
      <c r="G24" s="1456"/>
      <c r="H24" s="89"/>
    </row>
    <row r="25" spans="1:8">
      <c r="A25" s="14" t="s">
        <v>706</v>
      </c>
      <c r="B25" s="60">
        <f>SUM(C25:D25)</f>
        <v>92</v>
      </c>
      <c r="C25" s="61">
        <v>47</v>
      </c>
      <c r="D25" s="61">
        <v>45</v>
      </c>
      <c r="E25" s="60">
        <f>SUM(F25:G25)</f>
        <v>137962</v>
      </c>
      <c r="F25" s="61">
        <v>90723</v>
      </c>
      <c r="G25" s="61">
        <v>47239</v>
      </c>
      <c r="H25" s="6"/>
    </row>
    <row r="26" spans="1:8" s="91" customFormat="1">
      <c r="A26" s="1456" t="s">
        <v>707</v>
      </c>
      <c r="B26" s="1636">
        <f>SUM(C26:D26)</f>
        <v>223</v>
      </c>
      <c r="C26" s="1637">
        <v>103</v>
      </c>
      <c r="D26" s="1637">
        <v>120</v>
      </c>
      <c r="E26" s="1636">
        <f>SUM(F26:G26)</f>
        <v>308827</v>
      </c>
      <c r="F26" s="1637">
        <v>149207</v>
      </c>
      <c r="G26" s="1637">
        <v>159620</v>
      </c>
      <c r="H26" s="89"/>
    </row>
    <row r="27" spans="1:8">
      <c r="A27" s="14" t="s">
        <v>708</v>
      </c>
      <c r="B27" s="60">
        <f>SUM(C27:D27)</f>
        <v>1727</v>
      </c>
      <c r="C27" s="61">
        <v>861</v>
      </c>
      <c r="D27" s="61">
        <v>866</v>
      </c>
      <c r="E27" s="60">
        <f>SUM(F27:G27)</f>
        <v>6574708</v>
      </c>
      <c r="F27" s="61">
        <v>3098935</v>
      </c>
      <c r="G27" s="61">
        <v>3475773</v>
      </c>
      <c r="H27" s="6"/>
    </row>
    <row r="28" spans="1:8" s="91" customFormat="1">
      <c r="A28" s="1456" t="s">
        <v>709</v>
      </c>
      <c r="B28" s="1636">
        <f>SUM(C28:D28)</f>
        <v>8</v>
      </c>
      <c r="C28" s="1637">
        <v>4</v>
      </c>
      <c r="D28" s="1637">
        <v>4</v>
      </c>
      <c r="E28" s="1636">
        <f>SUM(F28:G28)</f>
        <v>35861</v>
      </c>
      <c r="F28" s="1637">
        <v>27643</v>
      </c>
      <c r="G28" s="1637">
        <v>8218</v>
      </c>
      <c r="H28" s="89"/>
    </row>
    <row r="29" spans="1:8">
      <c r="A29" s="14" t="s">
        <v>710</v>
      </c>
      <c r="B29" s="60">
        <f>SUM(C29:D29)</f>
        <v>1</v>
      </c>
      <c r="C29" s="61"/>
      <c r="D29" s="61">
        <v>1</v>
      </c>
      <c r="E29" s="60">
        <f>SUM(F29:G29)</f>
        <v>10559</v>
      </c>
      <c r="F29" s="61"/>
      <c r="G29" s="61">
        <v>10559</v>
      </c>
      <c r="H29" s="6"/>
    </row>
    <row r="30" spans="1:8" s="91" customFormat="1" ht="3.75" customHeight="1">
      <c r="A30" s="1456"/>
      <c r="B30" s="1636"/>
      <c r="C30" s="1637"/>
      <c r="D30" s="1446"/>
      <c r="E30" s="1446"/>
      <c r="F30" s="1637"/>
      <c r="G30" s="1637"/>
      <c r="H30" s="89"/>
    </row>
    <row r="31" spans="1:8">
      <c r="A31" s="9" t="s">
        <v>711</v>
      </c>
      <c r="B31" s="62">
        <f t="shared" ref="B31:G31" si="0">SUM(B25:B29)</f>
        <v>2051</v>
      </c>
      <c r="C31" s="62">
        <f t="shared" si="0"/>
        <v>1015</v>
      </c>
      <c r="D31" s="62">
        <f t="shared" si="0"/>
        <v>1036</v>
      </c>
      <c r="E31" s="62">
        <f t="shared" si="0"/>
        <v>7067917</v>
      </c>
      <c r="F31" s="62">
        <f t="shared" si="0"/>
        <v>3366508</v>
      </c>
      <c r="G31" s="62">
        <f t="shared" si="0"/>
        <v>3701409</v>
      </c>
      <c r="H31" s="6"/>
    </row>
    <row r="32" spans="1:8" s="91" customFormat="1">
      <c r="A32" s="1424"/>
      <c r="B32" s="1424"/>
      <c r="C32" s="1424"/>
      <c r="D32" s="1424"/>
      <c r="E32" s="1424"/>
      <c r="F32" s="1424"/>
      <c r="G32" s="1424"/>
      <c r="H32" s="89"/>
    </row>
    <row r="33" spans="1:8">
      <c r="A33" s="15" t="s">
        <v>474</v>
      </c>
      <c r="B33" s="16"/>
      <c r="C33" s="16"/>
      <c r="D33" s="16"/>
      <c r="E33" s="16"/>
      <c r="F33" s="16"/>
      <c r="G33" s="16"/>
      <c r="H33" s="6"/>
    </row>
    <row r="34" spans="1:8">
      <c r="A34" s="63" t="s">
        <v>2444</v>
      </c>
      <c r="B34" s="16"/>
      <c r="C34" s="16"/>
      <c r="D34" s="16"/>
      <c r="E34" s="16"/>
      <c r="F34" s="16"/>
      <c r="G34" s="16"/>
      <c r="H34" s="6"/>
    </row>
    <row r="35" spans="1:8" s="91" customFormat="1">
      <c r="A35" s="1424"/>
      <c r="B35" s="1424"/>
      <c r="C35" s="1424"/>
      <c r="D35" s="1424"/>
      <c r="E35" s="1424"/>
      <c r="F35" s="1424"/>
      <c r="G35" s="1424"/>
      <c r="H35" s="89"/>
    </row>
    <row r="36" spans="1:8">
      <c r="A36" s="13" t="s">
        <v>558</v>
      </c>
      <c r="B36" s="14"/>
      <c r="C36" s="14"/>
      <c r="D36" s="14"/>
      <c r="E36" s="14"/>
      <c r="F36" s="14"/>
      <c r="G36" s="14"/>
      <c r="H36" s="6"/>
    </row>
    <row r="37" spans="1:8" s="91" customFormat="1">
      <c r="A37" s="1456" t="s">
        <v>1218</v>
      </c>
      <c r="B37" s="1456"/>
      <c r="C37" s="1456"/>
      <c r="D37" s="1456"/>
      <c r="E37" s="1456"/>
      <c r="F37" s="1456"/>
      <c r="G37" s="1456"/>
      <c r="H37" s="89"/>
    </row>
    <row r="38" spans="1:8">
      <c r="A38" s="64"/>
      <c r="B38" s="64"/>
      <c r="C38" s="64"/>
      <c r="D38" s="64"/>
      <c r="E38" s="64"/>
      <c r="F38" s="64"/>
      <c r="G38" s="64"/>
    </row>
  </sheetData>
  <mergeCells count="12">
    <mergeCell ref="A20:G20"/>
    <mergeCell ref="B22:D22"/>
    <mergeCell ref="E22:G22"/>
    <mergeCell ref="B6:D6"/>
    <mergeCell ref="E6:G6"/>
    <mergeCell ref="A17:G17"/>
    <mergeCell ref="A18:G18"/>
    <mergeCell ref="A1:G1"/>
    <mergeCell ref="A2:G2"/>
    <mergeCell ref="A3:G3"/>
    <mergeCell ref="A4:G4"/>
    <mergeCell ref="A19:G19"/>
  </mergeCells>
  <phoneticPr fontId="74" type="noConversion"/>
  <hyperlinks>
    <hyperlink ref="A17:G17" location="'Sección D-Prg.Esp.'!B4" display="Tabla D11b"/>
    <hyperlink ref="A1:G1" location="'Sección D-Prg.Esp.'!B4" display="Tabla D11a"/>
  </hyperlinks>
  <pageMargins left="1.89" right="0.70866141732283472" top="1.73" bottom="0.74803149606299213" header="0.31496062992125984" footer="0.31496062992125984"/>
  <pageSetup paperSize="144" scale="90" orientation="landscape" r:id="rId1"/>
</worksheet>
</file>

<file path=xl/worksheets/sheet46.xml><?xml version="1.0" encoding="utf-8"?>
<worksheet xmlns="http://schemas.openxmlformats.org/spreadsheetml/2006/main" xmlns:r="http://schemas.openxmlformats.org/officeDocument/2006/relationships">
  <sheetPr>
    <tabColor theme="9" tint="-0.249977111117893"/>
  </sheetPr>
  <dimension ref="A1:M19"/>
  <sheetViews>
    <sheetView workbookViewId="0">
      <selection activeCell="A4" sqref="A4"/>
    </sheetView>
  </sheetViews>
  <sheetFormatPr baseColWidth="10" defaultColWidth="11.42578125" defaultRowHeight="14.25"/>
  <cols>
    <col min="1" max="1" width="5.140625" style="1188" customWidth="1"/>
    <col min="2"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2588</v>
      </c>
      <c r="C3" s="2032"/>
      <c r="D3" s="2032"/>
      <c r="E3" s="2032"/>
      <c r="F3" s="2032"/>
      <c r="G3" s="2032"/>
      <c r="H3" s="2032"/>
      <c r="I3" s="2032"/>
      <c r="J3" s="2032"/>
      <c r="K3" s="2032"/>
      <c r="L3" s="2032"/>
      <c r="M3" s="2033"/>
    </row>
    <row r="4" spans="1:13" ht="23.25" customHeight="1">
      <c r="A4" s="1580"/>
      <c r="B4" s="1183" t="s">
        <v>2317</v>
      </c>
      <c r="C4" s="1581"/>
      <c r="D4" s="1581"/>
      <c r="E4" s="1581"/>
      <c r="F4" s="1581"/>
      <c r="G4" s="1581"/>
      <c r="H4" s="1581"/>
      <c r="I4" s="1581"/>
      <c r="J4" s="1581"/>
      <c r="K4" s="1581"/>
      <c r="L4" s="1581"/>
      <c r="M4" s="1582"/>
    </row>
    <row r="5" spans="1:13">
      <c r="A5" s="1211"/>
      <c r="B5" s="1189"/>
      <c r="C5" s="1189"/>
      <c r="D5" s="1189"/>
      <c r="E5" s="1189"/>
      <c r="F5" s="1189"/>
      <c r="G5" s="1189"/>
      <c r="H5" s="1189"/>
      <c r="I5" s="1189"/>
      <c r="J5" s="1189"/>
      <c r="K5" s="1189"/>
      <c r="L5" s="1189"/>
      <c r="M5" s="1260"/>
    </row>
    <row r="6" spans="1:13" ht="44.25" customHeight="1">
      <c r="A6" s="1211"/>
      <c r="B6" s="2076" t="s">
        <v>2587</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638" t="s">
        <v>500</v>
      </c>
      <c r="B8" s="2180" t="s">
        <v>491</v>
      </c>
      <c r="C8" s="2180"/>
      <c r="D8" s="2180"/>
      <c r="E8" s="2180"/>
      <c r="F8" s="2180"/>
      <c r="G8" s="2180"/>
      <c r="H8" s="2180"/>
      <c r="I8" s="2180"/>
      <c r="J8" s="2180"/>
      <c r="K8" s="2180"/>
      <c r="L8" s="2180"/>
      <c r="M8" s="2181"/>
    </row>
    <row r="9" spans="1:13">
      <c r="A9" s="1638" t="s">
        <v>502</v>
      </c>
      <c r="B9" s="2180" t="s">
        <v>493</v>
      </c>
      <c r="C9" s="2180"/>
      <c r="D9" s="2180"/>
      <c r="E9" s="2180"/>
      <c r="F9" s="2180"/>
      <c r="G9" s="2180"/>
      <c r="H9" s="2180"/>
      <c r="I9" s="2180"/>
      <c r="J9" s="2180"/>
      <c r="K9" s="2180"/>
      <c r="L9" s="2180"/>
      <c r="M9" s="2181"/>
    </row>
    <row r="10" spans="1:13">
      <c r="A10" s="1638">
        <v>13</v>
      </c>
      <c r="B10" s="2180" t="s">
        <v>495</v>
      </c>
      <c r="C10" s="2180"/>
      <c r="D10" s="2180"/>
      <c r="E10" s="2180"/>
      <c r="F10" s="2180"/>
      <c r="G10" s="2180"/>
      <c r="H10" s="2180"/>
      <c r="I10" s="2180"/>
      <c r="J10" s="2180"/>
      <c r="K10" s="2180"/>
      <c r="L10" s="2180"/>
      <c r="M10" s="2181"/>
    </row>
    <row r="11" spans="1:13">
      <c r="A11" s="1638">
        <v>14</v>
      </c>
      <c r="B11" s="2180" t="s">
        <v>497</v>
      </c>
      <c r="C11" s="2180"/>
      <c r="D11" s="2180"/>
      <c r="E11" s="2180"/>
      <c r="F11" s="2180"/>
      <c r="G11" s="2180"/>
      <c r="H11" s="2180"/>
      <c r="I11" s="2180"/>
      <c r="J11" s="2180"/>
      <c r="K11" s="2180"/>
      <c r="L11" s="2180"/>
      <c r="M11" s="2181"/>
    </row>
    <row r="12" spans="1:13">
      <c r="A12" s="1638">
        <v>15</v>
      </c>
      <c r="B12" s="2180" t="s">
        <v>498</v>
      </c>
      <c r="C12" s="2180"/>
      <c r="D12" s="2180"/>
      <c r="E12" s="2180"/>
      <c r="F12" s="2180"/>
      <c r="G12" s="2180"/>
      <c r="H12" s="2180"/>
      <c r="I12" s="2180"/>
      <c r="J12" s="2180"/>
      <c r="K12" s="2180"/>
      <c r="L12" s="2180"/>
      <c r="M12" s="2181"/>
    </row>
    <row r="13" spans="1:13">
      <c r="A13" s="1638">
        <v>16</v>
      </c>
      <c r="B13" s="2180" t="s">
        <v>499</v>
      </c>
      <c r="C13" s="2180"/>
      <c r="D13" s="2180"/>
      <c r="E13" s="2180"/>
      <c r="F13" s="2180"/>
      <c r="G13" s="2180"/>
      <c r="H13" s="2180"/>
      <c r="I13" s="2180"/>
      <c r="J13" s="2180"/>
      <c r="K13" s="2180"/>
      <c r="L13" s="2180"/>
      <c r="M13" s="2181"/>
    </row>
    <row r="14" spans="1:13">
      <c r="A14" s="1638" t="s">
        <v>504</v>
      </c>
      <c r="B14" s="2180" t="s">
        <v>501</v>
      </c>
      <c r="C14" s="2180"/>
      <c r="D14" s="2180"/>
      <c r="E14" s="2180"/>
      <c r="F14" s="2180"/>
      <c r="G14" s="2180"/>
      <c r="H14" s="2180"/>
      <c r="I14" s="2180"/>
      <c r="J14" s="2180"/>
      <c r="K14" s="2180"/>
      <c r="L14" s="2180"/>
      <c r="M14" s="2181"/>
    </row>
    <row r="15" spans="1:13">
      <c r="A15" s="1638" t="s">
        <v>505</v>
      </c>
      <c r="B15" s="2180" t="s">
        <v>503</v>
      </c>
      <c r="C15" s="2180"/>
      <c r="D15" s="2180"/>
      <c r="E15" s="2180"/>
      <c r="F15" s="2180"/>
      <c r="G15" s="2180"/>
      <c r="H15" s="2180"/>
      <c r="I15" s="2180"/>
      <c r="J15" s="2180"/>
      <c r="K15" s="2180"/>
      <c r="L15" s="2180"/>
      <c r="M15" s="2181"/>
    </row>
    <row r="16" spans="1:13">
      <c r="A16" s="1638">
        <v>18</v>
      </c>
      <c r="B16" s="2180" t="s">
        <v>2356</v>
      </c>
      <c r="C16" s="2180"/>
      <c r="D16" s="2180"/>
      <c r="E16" s="2180"/>
      <c r="F16" s="2180"/>
      <c r="G16" s="2180"/>
      <c r="H16" s="2180"/>
      <c r="I16" s="2180"/>
      <c r="J16" s="2180"/>
      <c r="K16" s="2180"/>
      <c r="L16" s="2180"/>
      <c r="M16" s="2181"/>
    </row>
    <row r="18" spans="1:1" ht="15">
      <c r="A18" s="1216" t="s">
        <v>474</v>
      </c>
    </row>
    <row r="19" spans="1:1">
      <c r="A19" s="1170" t="s">
        <v>1769</v>
      </c>
    </row>
  </sheetData>
  <mergeCells count="12">
    <mergeCell ref="B16:M16"/>
    <mergeCell ref="B11:M11"/>
    <mergeCell ref="B12:M12"/>
    <mergeCell ref="B13:M13"/>
    <mergeCell ref="B14:M14"/>
    <mergeCell ref="B15:M15"/>
    <mergeCell ref="B10:M10"/>
    <mergeCell ref="B8:M8"/>
    <mergeCell ref="B9:M9"/>
    <mergeCell ref="B2:M2"/>
    <mergeCell ref="B3:M3"/>
    <mergeCell ref="B6:M6"/>
  </mergeCells>
  <phoneticPr fontId="74" type="noConversion"/>
  <hyperlinks>
    <hyperlink ref="B8:M8" location="D12a!A1" display="Convenio Teletón: Número de Pacientes beneficiados según sexo y tipo de diagnóstico, por Servicio de Salud, año 2009"/>
    <hyperlink ref="B9:M9" location="D12b!A1" display="Convenio Teletón: Número de Pacientes beneficiados según sexo y tipo de diagnóstico, por Servicio de Salud, año 2010"/>
    <hyperlink ref="B10:M10" location="'D13'!A1" display="Convenio Teletón: Gasto en Prestaciones, por Servicio de Salud, años 2009-2010"/>
    <hyperlink ref="B11:M11" location="'D14'!A1" display="Convenio CONIN: Número de Pacientes por sexo, actividad en número de prestaciones y gasto asociado, años 2009-2010"/>
    <hyperlink ref="B12:M12" location="'D15'!A1" display="Convenio Hogar de Cristo: Pacientes Terminales, Días cama y Gasto asociado, por centro de atención, años 2009-2010"/>
    <hyperlink ref="B13:M13" location="'D16'!A1" display="Convenio Clínica Antofagasta: Actividad y Gasto Según tipo de prestación PAD, años 2009-2010"/>
    <hyperlink ref="B14:M14" location="'D17a-b'!A1" display="Convenio Clínica Alemana: Número de pacientes por sexo, actividad y gasto, por Servicios de Salud, año 2009"/>
    <hyperlink ref="B15:M15" location="'D17a-b'!A20" display="Convenio Clínica Alemana: Número de pacientes por sexo, actividad y gasto, por Servicios de Salud, año 2010"/>
    <hyperlink ref="B16:M16" location="'D18'!A1" display="Convenios Otras Instituciones, presupuesto inicial y gasto, años 2009-2010 (3)"/>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tabColor rgb="FF008080"/>
  </sheetPr>
  <dimension ref="A1:V45"/>
  <sheetViews>
    <sheetView topLeftCell="A22" workbookViewId="0">
      <selection activeCell="W14" sqref="W14"/>
    </sheetView>
  </sheetViews>
  <sheetFormatPr baseColWidth="10" defaultColWidth="11.42578125" defaultRowHeight="12.75"/>
  <cols>
    <col min="1" max="1" width="20.85546875" style="7" customWidth="1"/>
    <col min="2" max="7" width="5" style="7" bestFit="1" customWidth="1"/>
    <col min="8" max="8" width="6" style="7" bestFit="1" customWidth="1"/>
    <col min="9" max="9" width="5" style="7" bestFit="1" customWidth="1"/>
    <col min="10" max="11" width="4.5703125" style="7" bestFit="1" customWidth="1"/>
    <col min="12" max="13" width="4" style="7" bestFit="1" customWidth="1"/>
    <col min="14" max="14" width="5" style="7" bestFit="1" customWidth="1"/>
    <col min="15" max="15" width="5.5703125" style="7" bestFit="1" customWidth="1"/>
    <col min="16" max="17" width="5" style="7" bestFit="1" customWidth="1"/>
    <col min="18" max="20" width="4" style="7" bestFit="1" customWidth="1"/>
    <col min="21" max="21" width="5" style="7" bestFit="1" customWidth="1"/>
    <col min="22" max="22" width="5.5703125" style="7" bestFit="1" customWidth="1"/>
    <col min="23" max="16384" width="11.42578125" style="7"/>
  </cols>
  <sheetData>
    <row r="1" spans="1:22" ht="14.25">
      <c r="A1" s="2099" t="s">
        <v>682</v>
      </c>
      <c r="B1" s="2099"/>
      <c r="C1" s="2099"/>
      <c r="D1" s="2099"/>
      <c r="E1" s="2099"/>
      <c r="F1" s="2099"/>
      <c r="G1" s="2099"/>
      <c r="H1" s="2099"/>
      <c r="I1" s="2099"/>
      <c r="J1" s="2099"/>
      <c r="K1" s="2099"/>
      <c r="L1" s="2099"/>
      <c r="M1" s="2099"/>
      <c r="N1" s="2099"/>
      <c r="O1" s="2099"/>
      <c r="P1" s="2099"/>
      <c r="Q1" s="2099"/>
      <c r="R1" s="2099"/>
      <c r="S1" s="2099"/>
      <c r="T1" s="2099"/>
      <c r="U1" s="2099"/>
      <c r="V1" s="2099"/>
    </row>
    <row r="2" spans="1:22" s="91" customFormat="1">
      <c r="A2" s="2111" t="s">
        <v>561</v>
      </c>
      <c r="B2" s="2111"/>
      <c r="C2" s="2111"/>
      <c r="D2" s="2111"/>
      <c r="E2" s="2111"/>
      <c r="F2" s="2111"/>
      <c r="G2" s="2111"/>
      <c r="H2" s="2111"/>
      <c r="I2" s="2111"/>
      <c r="J2" s="2111"/>
      <c r="K2" s="2111"/>
      <c r="L2" s="2111"/>
      <c r="M2" s="2111"/>
      <c r="N2" s="2111"/>
      <c r="O2" s="2111"/>
      <c r="P2" s="2111"/>
      <c r="Q2" s="2111"/>
      <c r="R2" s="2111"/>
      <c r="S2" s="2111"/>
      <c r="T2" s="2111"/>
      <c r="U2" s="2111"/>
      <c r="V2" s="2111"/>
    </row>
    <row r="3" spans="1:22">
      <c r="A3" s="2042" t="s">
        <v>562</v>
      </c>
      <c r="B3" s="2042"/>
      <c r="C3" s="2042"/>
      <c r="D3" s="2042"/>
      <c r="E3" s="2042"/>
      <c r="F3" s="2042"/>
      <c r="G3" s="2042"/>
      <c r="H3" s="2042"/>
      <c r="I3" s="2042"/>
      <c r="J3" s="2042"/>
      <c r="K3" s="2042"/>
      <c r="L3" s="2042"/>
      <c r="M3" s="2042"/>
      <c r="N3" s="2042"/>
      <c r="O3" s="2042"/>
      <c r="P3" s="2042"/>
      <c r="Q3" s="2042"/>
      <c r="R3" s="2042"/>
      <c r="S3" s="2042"/>
      <c r="T3" s="2042"/>
      <c r="U3" s="2042"/>
      <c r="V3" s="2042"/>
    </row>
    <row r="4" spans="1:22" s="1257" customFormat="1">
      <c r="A4" s="2183" t="s">
        <v>563</v>
      </c>
      <c r="B4" s="2183"/>
      <c r="C4" s="2183"/>
      <c r="D4" s="2183"/>
      <c r="E4" s="2183"/>
      <c r="F4" s="2183"/>
      <c r="G4" s="2183"/>
      <c r="H4" s="2183"/>
      <c r="I4" s="2183"/>
      <c r="J4" s="2183"/>
      <c r="K4" s="2183"/>
      <c r="L4" s="2183"/>
      <c r="M4" s="2183"/>
      <c r="N4" s="2183"/>
      <c r="O4" s="2183"/>
      <c r="P4" s="2183"/>
      <c r="Q4" s="2183"/>
      <c r="R4" s="2183"/>
      <c r="S4" s="2183"/>
      <c r="T4" s="2183"/>
      <c r="U4" s="2183"/>
      <c r="V4" s="2183"/>
    </row>
    <row r="5" spans="1:22">
      <c r="A5" s="15"/>
      <c r="B5" s="2184" t="s">
        <v>564</v>
      </c>
      <c r="C5" s="2184"/>
      <c r="D5" s="2184"/>
      <c r="E5" s="2184"/>
      <c r="F5" s="2184"/>
      <c r="G5" s="2184"/>
      <c r="H5" s="2184"/>
      <c r="I5" s="2184" t="s">
        <v>565</v>
      </c>
      <c r="J5" s="2184"/>
      <c r="K5" s="2184"/>
      <c r="L5" s="2184"/>
      <c r="M5" s="2184"/>
      <c r="N5" s="2184"/>
      <c r="O5" s="2184"/>
      <c r="P5" s="2184" t="s">
        <v>566</v>
      </c>
      <c r="Q5" s="2184"/>
      <c r="R5" s="2184"/>
      <c r="S5" s="2184"/>
      <c r="T5" s="2184"/>
      <c r="U5" s="2184"/>
      <c r="V5" s="2184"/>
    </row>
    <row r="6" spans="1:22" s="91" customFormat="1">
      <c r="A6" s="1420" t="s">
        <v>567</v>
      </c>
      <c r="B6" s="2182" t="s">
        <v>568</v>
      </c>
      <c r="C6" s="2182"/>
      <c r="D6" s="2182"/>
      <c r="E6" s="2182"/>
      <c r="F6" s="2182"/>
      <c r="G6" s="2182"/>
      <c r="H6" s="1242" t="s">
        <v>569</v>
      </c>
      <c r="I6" s="2182" t="s">
        <v>568</v>
      </c>
      <c r="J6" s="2182"/>
      <c r="K6" s="2182"/>
      <c r="L6" s="2182"/>
      <c r="M6" s="2182"/>
      <c r="N6" s="2182"/>
      <c r="O6" s="1242" t="s">
        <v>569</v>
      </c>
      <c r="P6" s="2182" t="s">
        <v>568</v>
      </c>
      <c r="Q6" s="2182"/>
      <c r="R6" s="2182"/>
      <c r="S6" s="2182"/>
      <c r="T6" s="2182"/>
      <c r="U6" s="2182"/>
      <c r="V6" s="1242" t="s">
        <v>569</v>
      </c>
    </row>
    <row r="7" spans="1:22">
      <c r="A7" s="9" t="s">
        <v>570</v>
      </c>
      <c r="B7" s="10">
        <v>1</v>
      </c>
      <c r="C7" s="10">
        <v>2</v>
      </c>
      <c r="D7" s="10">
        <v>3</v>
      </c>
      <c r="E7" s="10">
        <v>4</v>
      </c>
      <c r="F7" s="10">
        <v>5</v>
      </c>
      <c r="G7" s="10">
        <v>6</v>
      </c>
      <c r="H7" s="9"/>
      <c r="I7" s="10">
        <v>1</v>
      </c>
      <c r="J7" s="10">
        <v>2</v>
      </c>
      <c r="K7" s="10">
        <v>3</v>
      </c>
      <c r="L7" s="10">
        <v>4</v>
      </c>
      <c r="M7" s="10">
        <v>5</v>
      </c>
      <c r="N7" s="10">
        <v>6</v>
      </c>
      <c r="O7" s="9"/>
      <c r="P7" s="10">
        <v>1</v>
      </c>
      <c r="Q7" s="10">
        <v>2</v>
      </c>
      <c r="R7" s="10">
        <v>3</v>
      </c>
      <c r="S7" s="10">
        <v>4</v>
      </c>
      <c r="T7" s="10">
        <v>5</v>
      </c>
      <c r="U7" s="10">
        <v>6</v>
      </c>
      <c r="V7" s="9"/>
    </row>
    <row r="8" spans="1:22" s="91" customFormat="1">
      <c r="A8" s="1424" t="s">
        <v>571</v>
      </c>
      <c r="B8" s="1424">
        <v>112</v>
      </c>
      <c r="C8" s="1424">
        <v>75</v>
      </c>
      <c r="D8" s="1424">
        <v>35</v>
      </c>
      <c r="E8" s="1424">
        <v>24</v>
      </c>
      <c r="F8" s="1424">
        <v>42</v>
      </c>
      <c r="G8" s="1424">
        <v>204</v>
      </c>
      <c r="H8" s="1424">
        <f t="shared" ref="H8:H34" si="0">SUM(B8:G8)</f>
        <v>492</v>
      </c>
      <c r="I8" s="1639">
        <v>53</v>
      </c>
      <c r="J8" s="1424">
        <v>34</v>
      </c>
      <c r="K8" s="1424">
        <v>15</v>
      </c>
      <c r="L8" s="1424">
        <v>10</v>
      </c>
      <c r="M8" s="1424">
        <v>14</v>
      </c>
      <c r="N8" s="1424">
        <v>102</v>
      </c>
      <c r="O8" s="1424">
        <f t="shared" ref="O8:O34" si="1">SUM(I8:N8)</f>
        <v>228</v>
      </c>
      <c r="P8" s="1639">
        <v>59</v>
      </c>
      <c r="Q8" s="1424">
        <v>41</v>
      </c>
      <c r="R8" s="1424">
        <v>20</v>
      </c>
      <c r="S8" s="1424">
        <v>14</v>
      </c>
      <c r="T8" s="1424">
        <v>28</v>
      </c>
      <c r="U8" s="1424">
        <v>102</v>
      </c>
      <c r="V8" s="1424">
        <f t="shared" ref="V8:V36" si="2">SUM(P8:U8)</f>
        <v>264</v>
      </c>
    </row>
    <row r="9" spans="1:22">
      <c r="A9" s="16" t="s">
        <v>572</v>
      </c>
      <c r="B9" s="16">
        <v>139</v>
      </c>
      <c r="C9" s="16">
        <v>67</v>
      </c>
      <c r="D9" s="16">
        <v>28</v>
      </c>
      <c r="E9" s="16">
        <v>37</v>
      </c>
      <c r="F9" s="16">
        <v>29</v>
      </c>
      <c r="G9" s="16">
        <v>154</v>
      </c>
      <c r="H9" s="16">
        <f t="shared" si="0"/>
        <v>454</v>
      </c>
      <c r="I9" s="17">
        <v>62</v>
      </c>
      <c r="J9" s="16">
        <v>24</v>
      </c>
      <c r="K9" s="16">
        <v>13</v>
      </c>
      <c r="L9" s="16">
        <v>15</v>
      </c>
      <c r="M9" s="16">
        <v>13</v>
      </c>
      <c r="N9" s="16">
        <v>72</v>
      </c>
      <c r="O9" s="16">
        <f t="shared" si="1"/>
        <v>199</v>
      </c>
      <c r="P9" s="17">
        <v>77</v>
      </c>
      <c r="Q9" s="16">
        <v>43</v>
      </c>
      <c r="R9" s="16">
        <v>15</v>
      </c>
      <c r="S9" s="16">
        <v>22</v>
      </c>
      <c r="T9" s="16">
        <v>16</v>
      </c>
      <c r="U9" s="16">
        <v>82</v>
      </c>
      <c r="V9" s="16">
        <f t="shared" si="2"/>
        <v>255</v>
      </c>
    </row>
    <row r="10" spans="1:22" s="91" customFormat="1">
      <c r="A10" s="1424" t="s">
        <v>573</v>
      </c>
      <c r="B10" s="1424">
        <v>225</v>
      </c>
      <c r="C10" s="1424">
        <v>45</v>
      </c>
      <c r="D10" s="1424">
        <v>36</v>
      </c>
      <c r="E10" s="1424">
        <v>63</v>
      </c>
      <c r="F10" s="1424">
        <v>45</v>
      </c>
      <c r="G10" s="1424">
        <v>212</v>
      </c>
      <c r="H10" s="1424">
        <f t="shared" si="0"/>
        <v>626</v>
      </c>
      <c r="I10" s="1640">
        <v>96</v>
      </c>
      <c r="J10" s="1424">
        <v>15</v>
      </c>
      <c r="K10" s="1424">
        <v>18</v>
      </c>
      <c r="L10" s="1424">
        <v>20</v>
      </c>
      <c r="M10" s="1424">
        <v>21</v>
      </c>
      <c r="N10" s="1424">
        <v>87</v>
      </c>
      <c r="O10" s="1424">
        <f t="shared" si="1"/>
        <v>257</v>
      </c>
      <c r="P10" s="1640">
        <v>129</v>
      </c>
      <c r="Q10" s="1424">
        <v>30</v>
      </c>
      <c r="R10" s="1424">
        <v>18</v>
      </c>
      <c r="S10" s="1424">
        <v>43</v>
      </c>
      <c r="T10" s="1424">
        <v>24</v>
      </c>
      <c r="U10" s="1424">
        <v>125</v>
      </c>
      <c r="V10" s="1424">
        <f t="shared" si="2"/>
        <v>369</v>
      </c>
    </row>
    <row r="11" spans="1:22">
      <c r="A11" s="16" t="s">
        <v>574</v>
      </c>
      <c r="B11" s="16">
        <v>90</v>
      </c>
      <c r="C11" s="16">
        <v>34</v>
      </c>
      <c r="D11" s="16">
        <v>27</v>
      </c>
      <c r="E11" s="16">
        <v>12</v>
      </c>
      <c r="F11" s="16">
        <v>9</v>
      </c>
      <c r="G11" s="16">
        <v>36</v>
      </c>
      <c r="H11" s="16">
        <f t="shared" si="0"/>
        <v>208</v>
      </c>
      <c r="I11" s="17">
        <v>34</v>
      </c>
      <c r="J11" s="16">
        <v>14</v>
      </c>
      <c r="K11" s="16">
        <v>13</v>
      </c>
      <c r="L11" s="16">
        <v>4</v>
      </c>
      <c r="M11" s="16">
        <v>7</v>
      </c>
      <c r="N11" s="16">
        <v>17</v>
      </c>
      <c r="O11" s="16">
        <f t="shared" si="1"/>
        <v>89</v>
      </c>
      <c r="P11" s="17">
        <v>56</v>
      </c>
      <c r="Q11" s="16">
        <v>20</v>
      </c>
      <c r="R11" s="16">
        <v>14</v>
      </c>
      <c r="S11" s="16">
        <v>8</v>
      </c>
      <c r="T11" s="16">
        <v>2</v>
      </c>
      <c r="U11" s="16">
        <v>19</v>
      </c>
      <c r="V11" s="16">
        <f t="shared" si="2"/>
        <v>119</v>
      </c>
    </row>
    <row r="12" spans="1:22" s="91" customFormat="1">
      <c r="A12" s="1424" t="s">
        <v>575</v>
      </c>
      <c r="B12" s="1424">
        <v>371</v>
      </c>
      <c r="C12" s="1424">
        <v>113</v>
      </c>
      <c r="D12" s="1424">
        <v>72</v>
      </c>
      <c r="E12" s="1424">
        <v>79</v>
      </c>
      <c r="F12" s="1424">
        <v>58</v>
      </c>
      <c r="G12" s="1424">
        <v>227</v>
      </c>
      <c r="H12" s="1424">
        <f t="shared" si="0"/>
        <v>920</v>
      </c>
      <c r="I12" s="1640">
        <v>140</v>
      </c>
      <c r="J12" s="1424">
        <v>39</v>
      </c>
      <c r="K12" s="1424">
        <v>29</v>
      </c>
      <c r="L12" s="1424">
        <v>29</v>
      </c>
      <c r="M12" s="1424">
        <v>20</v>
      </c>
      <c r="N12" s="1424">
        <v>94</v>
      </c>
      <c r="O12" s="1424">
        <f t="shared" si="1"/>
        <v>351</v>
      </c>
      <c r="P12" s="1640">
        <v>231</v>
      </c>
      <c r="Q12" s="1424">
        <v>74</v>
      </c>
      <c r="R12" s="1424">
        <v>43</v>
      </c>
      <c r="S12" s="1424">
        <v>50</v>
      </c>
      <c r="T12" s="1424">
        <v>38</v>
      </c>
      <c r="U12" s="1424">
        <v>133</v>
      </c>
      <c r="V12" s="1424">
        <f t="shared" si="2"/>
        <v>569</v>
      </c>
    </row>
    <row r="13" spans="1:22">
      <c r="A13" s="16" t="s">
        <v>576</v>
      </c>
      <c r="B13" s="16">
        <v>248</v>
      </c>
      <c r="C13" s="16">
        <v>110</v>
      </c>
      <c r="D13" s="16">
        <v>167</v>
      </c>
      <c r="E13" s="16">
        <v>134</v>
      </c>
      <c r="F13" s="16">
        <v>35</v>
      </c>
      <c r="G13" s="16">
        <v>220</v>
      </c>
      <c r="H13" s="16">
        <f t="shared" si="0"/>
        <v>914</v>
      </c>
      <c r="I13" s="17">
        <v>105</v>
      </c>
      <c r="J13" s="16">
        <v>42</v>
      </c>
      <c r="K13" s="16">
        <v>91</v>
      </c>
      <c r="L13" s="16">
        <v>52</v>
      </c>
      <c r="M13" s="16">
        <v>18</v>
      </c>
      <c r="N13" s="16">
        <v>113</v>
      </c>
      <c r="O13" s="16">
        <f t="shared" si="1"/>
        <v>421</v>
      </c>
      <c r="P13" s="17">
        <v>143</v>
      </c>
      <c r="Q13" s="16">
        <v>68</v>
      </c>
      <c r="R13" s="16">
        <v>76</v>
      </c>
      <c r="S13" s="16">
        <v>82</v>
      </c>
      <c r="T13" s="16">
        <v>17</v>
      </c>
      <c r="U13" s="16">
        <v>107</v>
      </c>
      <c r="V13" s="16">
        <f t="shared" si="2"/>
        <v>493</v>
      </c>
    </row>
    <row r="14" spans="1:22" s="91" customFormat="1">
      <c r="A14" s="1424" t="s">
        <v>577</v>
      </c>
      <c r="B14" s="1424">
        <v>455</v>
      </c>
      <c r="C14" s="1424">
        <v>157</v>
      </c>
      <c r="D14" s="1424">
        <v>70</v>
      </c>
      <c r="E14" s="1424">
        <v>106</v>
      </c>
      <c r="F14" s="1424">
        <v>88</v>
      </c>
      <c r="G14" s="1424">
        <v>481</v>
      </c>
      <c r="H14" s="1424">
        <f t="shared" si="0"/>
        <v>1357</v>
      </c>
      <c r="I14" s="1640">
        <v>193</v>
      </c>
      <c r="J14" s="1424">
        <v>65</v>
      </c>
      <c r="K14" s="1424">
        <v>39</v>
      </c>
      <c r="L14" s="1424">
        <v>43</v>
      </c>
      <c r="M14" s="1424">
        <v>37</v>
      </c>
      <c r="N14" s="1424">
        <v>229</v>
      </c>
      <c r="O14" s="1424">
        <f t="shared" si="1"/>
        <v>606</v>
      </c>
      <c r="P14" s="1640">
        <v>262</v>
      </c>
      <c r="Q14" s="1424">
        <v>92</v>
      </c>
      <c r="R14" s="1424">
        <v>31</v>
      </c>
      <c r="S14" s="1424">
        <v>63</v>
      </c>
      <c r="T14" s="1424">
        <v>51</v>
      </c>
      <c r="U14" s="1424">
        <v>252</v>
      </c>
      <c r="V14" s="1424">
        <f t="shared" si="2"/>
        <v>751</v>
      </c>
    </row>
    <row r="15" spans="1:22">
      <c r="A15" s="16" t="s">
        <v>578</v>
      </c>
      <c r="B15" s="16">
        <v>84</v>
      </c>
      <c r="C15" s="16">
        <v>29</v>
      </c>
      <c r="D15" s="16">
        <v>19</v>
      </c>
      <c r="E15" s="16">
        <v>19</v>
      </c>
      <c r="F15" s="16">
        <v>12</v>
      </c>
      <c r="G15" s="16">
        <v>32</v>
      </c>
      <c r="H15" s="16">
        <f t="shared" si="0"/>
        <v>195</v>
      </c>
      <c r="I15" s="17">
        <v>35</v>
      </c>
      <c r="J15" s="16">
        <v>12</v>
      </c>
      <c r="K15" s="16">
        <v>12</v>
      </c>
      <c r="L15" s="16">
        <v>11</v>
      </c>
      <c r="M15" s="16">
        <v>8</v>
      </c>
      <c r="N15" s="16">
        <v>16</v>
      </c>
      <c r="O15" s="16">
        <f t="shared" si="1"/>
        <v>94</v>
      </c>
      <c r="P15" s="17">
        <v>49</v>
      </c>
      <c r="Q15" s="16">
        <v>17</v>
      </c>
      <c r="R15" s="16">
        <v>7</v>
      </c>
      <c r="S15" s="16">
        <v>8</v>
      </c>
      <c r="T15" s="16">
        <v>4</v>
      </c>
      <c r="U15" s="16">
        <v>16</v>
      </c>
      <c r="V15" s="16">
        <f t="shared" si="2"/>
        <v>101</v>
      </c>
    </row>
    <row r="16" spans="1:22" s="91" customFormat="1">
      <c r="A16" s="1424" t="s">
        <v>579</v>
      </c>
      <c r="B16" s="1424">
        <v>311</v>
      </c>
      <c r="C16" s="1424">
        <v>71</v>
      </c>
      <c r="D16" s="1424">
        <v>77</v>
      </c>
      <c r="E16" s="1424">
        <v>64</v>
      </c>
      <c r="F16" s="1424">
        <v>41</v>
      </c>
      <c r="G16" s="1424">
        <v>86</v>
      </c>
      <c r="H16" s="1424">
        <f t="shared" si="0"/>
        <v>650</v>
      </c>
      <c r="I16" s="1640">
        <v>128</v>
      </c>
      <c r="J16" s="1424">
        <v>35</v>
      </c>
      <c r="K16" s="1424">
        <v>39</v>
      </c>
      <c r="L16" s="1424">
        <v>25</v>
      </c>
      <c r="M16" s="1424">
        <v>15</v>
      </c>
      <c r="N16" s="1424">
        <v>49</v>
      </c>
      <c r="O16" s="1424">
        <f t="shared" si="1"/>
        <v>291</v>
      </c>
      <c r="P16" s="1640">
        <v>183</v>
      </c>
      <c r="Q16" s="1424">
        <v>36</v>
      </c>
      <c r="R16" s="1424">
        <v>38</v>
      </c>
      <c r="S16" s="1424">
        <v>39</v>
      </c>
      <c r="T16" s="1424">
        <v>26</v>
      </c>
      <c r="U16" s="1424">
        <v>37</v>
      </c>
      <c r="V16" s="1424">
        <f t="shared" si="2"/>
        <v>359</v>
      </c>
    </row>
    <row r="17" spans="1:22">
      <c r="A17" s="16" t="s">
        <v>580</v>
      </c>
      <c r="B17" s="16">
        <v>366</v>
      </c>
      <c r="C17" s="16">
        <v>101</v>
      </c>
      <c r="D17" s="16">
        <v>121</v>
      </c>
      <c r="E17" s="16">
        <v>99</v>
      </c>
      <c r="F17" s="16">
        <v>62</v>
      </c>
      <c r="G17" s="16">
        <v>185</v>
      </c>
      <c r="H17" s="16">
        <f t="shared" si="0"/>
        <v>934</v>
      </c>
      <c r="I17" s="17">
        <v>166</v>
      </c>
      <c r="J17" s="16">
        <v>45</v>
      </c>
      <c r="K17" s="16">
        <v>57</v>
      </c>
      <c r="L17" s="16">
        <v>42</v>
      </c>
      <c r="M17" s="16">
        <v>35</v>
      </c>
      <c r="N17" s="16">
        <v>83</v>
      </c>
      <c r="O17" s="16">
        <f t="shared" si="1"/>
        <v>428</v>
      </c>
      <c r="P17" s="17">
        <v>200</v>
      </c>
      <c r="Q17" s="16">
        <v>56</v>
      </c>
      <c r="R17" s="16">
        <v>64</v>
      </c>
      <c r="S17" s="16">
        <v>57</v>
      </c>
      <c r="T17" s="16">
        <v>27</v>
      </c>
      <c r="U17" s="16">
        <v>102</v>
      </c>
      <c r="V17" s="16">
        <f t="shared" si="2"/>
        <v>506</v>
      </c>
    </row>
    <row r="18" spans="1:22" s="91" customFormat="1">
      <c r="A18" s="1424" t="s">
        <v>581</v>
      </c>
      <c r="B18" s="1424">
        <v>156</v>
      </c>
      <c r="C18" s="1424">
        <v>43</v>
      </c>
      <c r="D18" s="1424">
        <v>31</v>
      </c>
      <c r="E18" s="1424">
        <v>28</v>
      </c>
      <c r="F18" s="1424">
        <v>19</v>
      </c>
      <c r="G18" s="1424">
        <v>63</v>
      </c>
      <c r="H18" s="1424">
        <f t="shared" si="0"/>
        <v>340</v>
      </c>
      <c r="I18" s="1640">
        <v>70</v>
      </c>
      <c r="J18" s="1424">
        <v>13</v>
      </c>
      <c r="K18" s="1424">
        <v>16</v>
      </c>
      <c r="L18" s="1424">
        <v>11</v>
      </c>
      <c r="M18" s="1424">
        <v>5</v>
      </c>
      <c r="N18" s="1424">
        <v>37</v>
      </c>
      <c r="O18" s="1424">
        <f t="shared" si="1"/>
        <v>152</v>
      </c>
      <c r="P18" s="1640">
        <v>86</v>
      </c>
      <c r="Q18" s="1424">
        <v>30</v>
      </c>
      <c r="R18" s="1424">
        <v>15</v>
      </c>
      <c r="S18" s="1424">
        <v>17</v>
      </c>
      <c r="T18" s="1424">
        <v>14</v>
      </c>
      <c r="U18" s="1424">
        <v>26</v>
      </c>
      <c r="V18" s="1424">
        <f t="shared" si="2"/>
        <v>188</v>
      </c>
    </row>
    <row r="19" spans="1:22">
      <c r="A19" s="16" t="s">
        <v>582</v>
      </c>
      <c r="B19" s="16">
        <v>320</v>
      </c>
      <c r="C19" s="16">
        <v>88</v>
      </c>
      <c r="D19" s="16">
        <v>127</v>
      </c>
      <c r="E19" s="16">
        <v>85</v>
      </c>
      <c r="F19" s="16">
        <v>52</v>
      </c>
      <c r="G19" s="16">
        <v>225</v>
      </c>
      <c r="H19" s="16">
        <f t="shared" si="0"/>
        <v>897</v>
      </c>
      <c r="I19" s="17">
        <v>129</v>
      </c>
      <c r="J19" s="16">
        <v>37</v>
      </c>
      <c r="K19" s="16">
        <v>68</v>
      </c>
      <c r="L19" s="16">
        <v>37</v>
      </c>
      <c r="M19" s="16">
        <v>26</v>
      </c>
      <c r="N19" s="16">
        <v>94</v>
      </c>
      <c r="O19" s="16">
        <f t="shared" si="1"/>
        <v>391</v>
      </c>
      <c r="P19" s="17">
        <v>191</v>
      </c>
      <c r="Q19" s="16">
        <v>51</v>
      </c>
      <c r="R19" s="16">
        <v>59</v>
      </c>
      <c r="S19" s="16">
        <v>48</v>
      </c>
      <c r="T19" s="16">
        <v>26</v>
      </c>
      <c r="U19" s="16">
        <v>131</v>
      </c>
      <c r="V19" s="16">
        <f t="shared" si="2"/>
        <v>506</v>
      </c>
    </row>
    <row r="20" spans="1:22" s="91" customFormat="1">
      <c r="A20" s="1424" t="s">
        <v>583</v>
      </c>
      <c r="B20" s="1424">
        <v>127</v>
      </c>
      <c r="C20" s="1424">
        <v>64</v>
      </c>
      <c r="D20" s="1424">
        <v>12</v>
      </c>
      <c r="E20" s="1424">
        <v>35</v>
      </c>
      <c r="F20" s="1424">
        <v>17</v>
      </c>
      <c r="G20" s="1424">
        <v>73</v>
      </c>
      <c r="H20" s="1424">
        <f t="shared" si="0"/>
        <v>328</v>
      </c>
      <c r="I20" s="1640">
        <v>52</v>
      </c>
      <c r="J20" s="1424">
        <v>31</v>
      </c>
      <c r="K20" s="1424">
        <v>4</v>
      </c>
      <c r="L20" s="1424">
        <v>10</v>
      </c>
      <c r="M20" s="1424">
        <v>9</v>
      </c>
      <c r="N20" s="1424">
        <v>36</v>
      </c>
      <c r="O20" s="1424">
        <f t="shared" si="1"/>
        <v>142</v>
      </c>
      <c r="P20" s="1640">
        <v>75</v>
      </c>
      <c r="Q20" s="1424">
        <v>33</v>
      </c>
      <c r="R20" s="1424">
        <v>8</v>
      </c>
      <c r="S20" s="1424">
        <v>25</v>
      </c>
      <c r="T20" s="1424">
        <v>8</v>
      </c>
      <c r="U20" s="1424">
        <v>37</v>
      </c>
      <c r="V20" s="1424">
        <f t="shared" si="2"/>
        <v>186</v>
      </c>
    </row>
    <row r="21" spans="1:22">
      <c r="A21" s="16" t="s">
        <v>584</v>
      </c>
      <c r="B21" s="16">
        <v>160</v>
      </c>
      <c r="C21" s="16">
        <v>56</v>
      </c>
      <c r="D21" s="16">
        <v>23</v>
      </c>
      <c r="E21" s="16">
        <v>24</v>
      </c>
      <c r="F21" s="16">
        <v>20</v>
      </c>
      <c r="G21" s="16">
        <v>71</v>
      </c>
      <c r="H21" s="16">
        <f t="shared" si="0"/>
        <v>354</v>
      </c>
      <c r="I21" s="17">
        <v>53</v>
      </c>
      <c r="J21" s="16">
        <v>23</v>
      </c>
      <c r="K21" s="16">
        <v>9</v>
      </c>
      <c r="L21" s="16">
        <v>15</v>
      </c>
      <c r="M21" s="16">
        <v>6</v>
      </c>
      <c r="N21" s="16">
        <v>43</v>
      </c>
      <c r="O21" s="16">
        <f t="shared" si="1"/>
        <v>149</v>
      </c>
      <c r="P21" s="17">
        <v>107</v>
      </c>
      <c r="Q21" s="16">
        <v>33</v>
      </c>
      <c r="R21" s="16">
        <v>14</v>
      </c>
      <c r="S21" s="16">
        <v>9</v>
      </c>
      <c r="T21" s="16">
        <v>14</v>
      </c>
      <c r="U21" s="16">
        <v>28</v>
      </c>
      <c r="V21" s="16">
        <f t="shared" si="2"/>
        <v>205</v>
      </c>
    </row>
    <row r="22" spans="1:22" s="91" customFormat="1">
      <c r="A22" s="1424" t="s">
        <v>585</v>
      </c>
      <c r="B22" s="1424">
        <v>37</v>
      </c>
      <c r="C22" s="1424">
        <v>5</v>
      </c>
      <c r="D22" s="1424">
        <v>7</v>
      </c>
      <c r="E22" s="1424">
        <v>8</v>
      </c>
      <c r="F22" s="1424">
        <v>6</v>
      </c>
      <c r="G22" s="1424">
        <v>17</v>
      </c>
      <c r="H22" s="1424">
        <f t="shared" si="0"/>
        <v>80</v>
      </c>
      <c r="I22" s="1640">
        <v>14</v>
      </c>
      <c r="J22" s="1424">
        <v>1</v>
      </c>
      <c r="K22" s="1424">
        <v>6</v>
      </c>
      <c r="L22" s="1424">
        <v>3</v>
      </c>
      <c r="M22" s="1424">
        <v>3</v>
      </c>
      <c r="N22" s="1424">
        <v>7</v>
      </c>
      <c r="O22" s="1424">
        <f t="shared" si="1"/>
        <v>34</v>
      </c>
      <c r="P22" s="1640">
        <v>23</v>
      </c>
      <c r="Q22" s="1424">
        <v>4</v>
      </c>
      <c r="R22" s="1424">
        <v>1</v>
      </c>
      <c r="S22" s="1424">
        <v>5</v>
      </c>
      <c r="T22" s="1424">
        <v>3</v>
      </c>
      <c r="U22" s="1424">
        <v>10</v>
      </c>
      <c r="V22" s="1424">
        <f t="shared" si="2"/>
        <v>46</v>
      </c>
    </row>
    <row r="23" spans="1:22">
      <c r="A23" s="16" t="s">
        <v>586</v>
      </c>
      <c r="B23" s="16">
        <v>70</v>
      </c>
      <c r="C23" s="16">
        <v>23</v>
      </c>
      <c r="D23" s="16">
        <v>10</v>
      </c>
      <c r="E23" s="16">
        <v>22</v>
      </c>
      <c r="F23" s="16">
        <v>8</v>
      </c>
      <c r="G23" s="16">
        <v>26</v>
      </c>
      <c r="H23" s="16">
        <f t="shared" si="0"/>
        <v>159</v>
      </c>
      <c r="I23" s="17">
        <v>31</v>
      </c>
      <c r="J23" s="16">
        <v>12</v>
      </c>
      <c r="K23" s="16">
        <v>6</v>
      </c>
      <c r="L23" s="16">
        <v>10</v>
      </c>
      <c r="M23" s="16">
        <v>5</v>
      </c>
      <c r="N23" s="16">
        <v>12</v>
      </c>
      <c r="O23" s="16">
        <f t="shared" si="1"/>
        <v>76</v>
      </c>
      <c r="P23" s="17">
        <v>39</v>
      </c>
      <c r="Q23" s="16">
        <v>11</v>
      </c>
      <c r="R23" s="16">
        <v>4</v>
      </c>
      <c r="S23" s="16">
        <v>12</v>
      </c>
      <c r="T23" s="16">
        <v>3</v>
      </c>
      <c r="U23" s="16">
        <v>14</v>
      </c>
      <c r="V23" s="16">
        <f t="shared" si="2"/>
        <v>83</v>
      </c>
    </row>
    <row r="24" spans="1:22" s="91" customFormat="1">
      <c r="A24" s="1424" t="s">
        <v>587</v>
      </c>
      <c r="B24" s="1424">
        <v>395</v>
      </c>
      <c r="C24" s="1424">
        <v>146</v>
      </c>
      <c r="D24" s="1424">
        <v>113</v>
      </c>
      <c r="E24" s="1424">
        <v>128</v>
      </c>
      <c r="F24" s="1424">
        <v>53</v>
      </c>
      <c r="G24" s="1424">
        <v>254</v>
      </c>
      <c r="H24" s="1424">
        <f t="shared" si="0"/>
        <v>1089</v>
      </c>
      <c r="I24" s="1640">
        <v>177</v>
      </c>
      <c r="J24" s="1424">
        <v>71</v>
      </c>
      <c r="K24" s="1424">
        <v>56</v>
      </c>
      <c r="L24" s="1424">
        <v>53</v>
      </c>
      <c r="M24" s="1424">
        <v>21</v>
      </c>
      <c r="N24" s="1424">
        <v>111</v>
      </c>
      <c r="O24" s="1424">
        <f t="shared" si="1"/>
        <v>489</v>
      </c>
      <c r="P24" s="1640">
        <v>218</v>
      </c>
      <c r="Q24" s="1424">
        <v>75</v>
      </c>
      <c r="R24" s="1424">
        <v>57</v>
      </c>
      <c r="S24" s="1424">
        <v>75</v>
      </c>
      <c r="T24" s="1424">
        <v>32</v>
      </c>
      <c r="U24" s="1424">
        <v>143</v>
      </c>
      <c r="V24" s="1424">
        <f t="shared" si="2"/>
        <v>600</v>
      </c>
    </row>
    <row r="25" spans="1:22">
      <c r="A25" s="16" t="s">
        <v>588</v>
      </c>
      <c r="B25" s="16">
        <v>131</v>
      </c>
      <c r="C25" s="16">
        <v>30</v>
      </c>
      <c r="D25" s="16">
        <v>26</v>
      </c>
      <c r="E25" s="16">
        <v>32</v>
      </c>
      <c r="F25" s="16">
        <v>19</v>
      </c>
      <c r="G25" s="16">
        <v>34</v>
      </c>
      <c r="H25" s="16">
        <f t="shared" si="0"/>
        <v>272</v>
      </c>
      <c r="I25" s="17">
        <v>56</v>
      </c>
      <c r="J25" s="16">
        <v>17</v>
      </c>
      <c r="K25" s="16">
        <v>15</v>
      </c>
      <c r="L25" s="16">
        <v>16</v>
      </c>
      <c r="M25" s="16">
        <v>9</v>
      </c>
      <c r="N25" s="16">
        <v>17</v>
      </c>
      <c r="O25" s="16">
        <f t="shared" si="1"/>
        <v>130</v>
      </c>
      <c r="P25" s="17">
        <v>75</v>
      </c>
      <c r="Q25" s="16">
        <v>13</v>
      </c>
      <c r="R25" s="16">
        <v>11</v>
      </c>
      <c r="S25" s="16">
        <v>16</v>
      </c>
      <c r="T25" s="16">
        <v>10</v>
      </c>
      <c r="U25" s="16">
        <v>17</v>
      </c>
      <c r="V25" s="16">
        <f t="shared" si="2"/>
        <v>142</v>
      </c>
    </row>
    <row r="26" spans="1:22" s="91" customFormat="1">
      <c r="A26" s="1424" t="s">
        <v>589</v>
      </c>
      <c r="B26" s="1424">
        <v>86</v>
      </c>
      <c r="C26" s="1424">
        <v>29</v>
      </c>
      <c r="D26" s="1424">
        <v>19</v>
      </c>
      <c r="E26" s="1424">
        <v>15</v>
      </c>
      <c r="F26" s="1424">
        <v>6</v>
      </c>
      <c r="G26" s="1424">
        <v>46</v>
      </c>
      <c r="H26" s="1424">
        <f t="shared" si="0"/>
        <v>201</v>
      </c>
      <c r="I26" s="1640">
        <v>34</v>
      </c>
      <c r="J26" s="1424">
        <v>11</v>
      </c>
      <c r="K26" s="1424">
        <v>13</v>
      </c>
      <c r="L26" s="1424">
        <v>7</v>
      </c>
      <c r="M26" s="1424">
        <v>4</v>
      </c>
      <c r="N26" s="1424">
        <v>18</v>
      </c>
      <c r="O26" s="1424">
        <f t="shared" si="1"/>
        <v>87</v>
      </c>
      <c r="P26" s="1640">
        <v>52</v>
      </c>
      <c r="Q26" s="1424">
        <v>18</v>
      </c>
      <c r="R26" s="1424">
        <v>6</v>
      </c>
      <c r="S26" s="1424">
        <v>8</v>
      </c>
      <c r="T26" s="1424">
        <v>2</v>
      </c>
      <c r="U26" s="1424">
        <v>28</v>
      </c>
      <c r="V26" s="1424">
        <f t="shared" si="2"/>
        <v>114</v>
      </c>
    </row>
    <row r="27" spans="1:22">
      <c r="A27" s="16" t="s">
        <v>590</v>
      </c>
      <c r="B27" s="16">
        <v>281</v>
      </c>
      <c r="C27" s="16">
        <v>131</v>
      </c>
      <c r="D27" s="16">
        <v>71</v>
      </c>
      <c r="E27" s="16">
        <v>132</v>
      </c>
      <c r="F27" s="16">
        <v>66</v>
      </c>
      <c r="G27" s="16">
        <v>549</v>
      </c>
      <c r="H27" s="16">
        <f t="shared" si="0"/>
        <v>1230</v>
      </c>
      <c r="I27" s="17">
        <v>119</v>
      </c>
      <c r="J27" s="16">
        <v>58</v>
      </c>
      <c r="K27" s="16">
        <v>30</v>
      </c>
      <c r="L27" s="16">
        <v>61</v>
      </c>
      <c r="M27" s="16">
        <v>30</v>
      </c>
      <c r="N27" s="16">
        <v>254</v>
      </c>
      <c r="O27" s="16">
        <f t="shared" si="1"/>
        <v>552</v>
      </c>
      <c r="P27" s="17">
        <v>162</v>
      </c>
      <c r="Q27" s="16">
        <v>73</v>
      </c>
      <c r="R27" s="16">
        <v>41</v>
      </c>
      <c r="S27" s="16">
        <v>71</v>
      </c>
      <c r="T27" s="16">
        <v>36</v>
      </c>
      <c r="U27" s="16">
        <v>295</v>
      </c>
      <c r="V27" s="16">
        <f t="shared" si="2"/>
        <v>678</v>
      </c>
    </row>
    <row r="28" spans="1:22" s="91" customFormat="1">
      <c r="A28" s="1424" t="s">
        <v>591</v>
      </c>
      <c r="B28" s="1424"/>
      <c r="C28" s="1424"/>
      <c r="D28" s="1424"/>
      <c r="E28" s="1424"/>
      <c r="F28" s="1424"/>
      <c r="G28" s="1424"/>
      <c r="H28" s="1424">
        <f t="shared" si="0"/>
        <v>0</v>
      </c>
      <c r="I28" s="1640"/>
      <c r="J28" s="1424"/>
      <c r="K28" s="1424"/>
      <c r="L28" s="1424"/>
      <c r="M28" s="1424"/>
      <c r="N28" s="1424"/>
      <c r="O28" s="1424">
        <f t="shared" si="1"/>
        <v>0</v>
      </c>
      <c r="P28" s="1640"/>
      <c r="Q28" s="1424"/>
      <c r="R28" s="1424"/>
      <c r="S28" s="1424"/>
      <c r="T28" s="1424"/>
      <c r="U28" s="1424"/>
      <c r="V28" s="1424">
        <f t="shared" si="2"/>
        <v>0</v>
      </c>
    </row>
    <row r="29" spans="1:22">
      <c r="A29" s="16" t="s">
        <v>592</v>
      </c>
      <c r="B29" s="16">
        <v>48</v>
      </c>
      <c r="C29" s="16">
        <v>7</v>
      </c>
      <c r="D29" s="16">
        <v>3</v>
      </c>
      <c r="E29" s="16">
        <v>13</v>
      </c>
      <c r="F29" s="16">
        <v>12</v>
      </c>
      <c r="G29" s="16">
        <v>53</v>
      </c>
      <c r="H29" s="16">
        <f t="shared" si="0"/>
        <v>136</v>
      </c>
      <c r="I29" s="17">
        <v>23</v>
      </c>
      <c r="J29" s="16">
        <v>2</v>
      </c>
      <c r="K29" s="16">
        <v>2</v>
      </c>
      <c r="L29" s="16">
        <v>5</v>
      </c>
      <c r="M29" s="16">
        <v>5</v>
      </c>
      <c r="N29" s="16">
        <v>25</v>
      </c>
      <c r="O29" s="16">
        <f t="shared" si="1"/>
        <v>62</v>
      </c>
      <c r="P29" s="17">
        <v>25</v>
      </c>
      <c r="Q29" s="16">
        <v>5</v>
      </c>
      <c r="R29" s="16">
        <v>1</v>
      </c>
      <c r="S29" s="16">
        <v>8</v>
      </c>
      <c r="T29" s="16">
        <v>7</v>
      </c>
      <c r="U29" s="16">
        <v>28</v>
      </c>
      <c r="V29" s="16">
        <f t="shared" si="2"/>
        <v>74</v>
      </c>
    </row>
    <row r="30" spans="1:22" s="91" customFormat="1">
      <c r="A30" s="1424" t="s">
        <v>593</v>
      </c>
      <c r="B30" s="1424">
        <v>299</v>
      </c>
      <c r="C30" s="1424">
        <v>107</v>
      </c>
      <c r="D30" s="1424">
        <v>91</v>
      </c>
      <c r="E30" s="1424">
        <v>91</v>
      </c>
      <c r="F30" s="1424">
        <v>40</v>
      </c>
      <c r="G30" s="1424">
        <v>193</v>
      </c>
      <c r="H30" s="1424">
        <f t="shared" si="0"/>
        <v>821</v>
      </c>
      <c r="I30" s="1640">
        <v>121</v>
      </c>
      <c r="J30" s="1424">
        <v>46</v>
      </c>
      <c r="K30" s="1424">
        <v>58</v>
      </c>
      <c r="L30" s="1424">
        <v>39</v>
      </c>
      <c r="M30" s="1424">
        <v>17</v>
      </c>
      <c r="N30" s="1424">
        <v>97</v>
      </c>
      <c r="O30" s="1424">
        <f t="shared" si="1"/>
        <v>378</v>
      </c>
      <c r="P30" s="1640">
        <v>178</v>
      </c>
      <c r="Q30" s="1424">
        <v>61</v>
      </c>
      <c r="R30" s="1424">
        <v>33</v>
      </c>
      <c r="S30" s="1424">
        <v>52</v>
      </c>
      <c r="T30" s="1424">
        <v>23</v>
      </c>
      <c r="U30" s="1424">
        <v>96</v>
      </c>
      <c r="V30" s="1424">
        <f t="shared" si="2"/>
        <v>443</v>
      </c>
    </row>
    <row r="31" spans="1:22">
      <c r="A31" s="16" t="s">
        <v>594</v>
      </c>
      <c r="B31" s="16">
        <v>364</v>
      </c>
      <c r="C31" s="16">
        <v>127</v>
      </c>
      <c r="D31" s="16">
        <v>113</v>
      </c>
      <c r="E31" s="16">
        <v>71</v>
      </c>
      <c r="F31" s="16">
        <v>62</v>
      </c>
      <c r="G31" s="16">
        <v>205</v>
      </c>
      <c r="H31" s="16">
        <f t="shared" si="0"/>
        <v>942</v>
      </c>
      <c r="I31" s="17">
        <v>134</v>
      </c>
      <c r="J31" s="16">
        <v>47</v>
      </c>
      <c r="K31" s="16">
        <v>65</v>
      </c>
      <c r="L31" s="16">
        <v>41</v>
      </c>
      <c r="M31" s="16">
        <v>27</v>
      </c>
      <c r="N31" s="16">
        <v>116</v>
      </c>
      <c r="O31" s="16">
        <f t="shared" si="1"/>
        <v>430</v>
      </c>
      <c r="P31" s="17">
        <v>230</v>
      </c>
      <c r="Q31" s="16">
        <v>80</v>
      </c>
      <c r="R31" s="16">
        <v>48</v>
      </c>
      <c r="S31" s="16">
        <v>30</v>
      </c>
      <c r="T31" s="16">
        <v>35</v>
      </c>
      <c r="U31" s="16">
        <v>89</v>
      </c>
      <c r="V31" s="16">
        <f t="shared" si="2"/>
        <v>512</v>
      </c>
    </row>
    <row r="32" spans="1:22" s="91" customFormat="1">
      <c r="A32" s="1424" t="s">
        <v>595</v>
      </c>
      <c r="B32" s="1424">
        <v>201</v>
      </c>
      <c r="C32" s="1424">
        <v>67</v>
      </c>
      <c r="D32" s="1424">
        <v>78</v>
      </c>
      <c r="E32" s="1424">
        <v>61</v>
      </c>
      <c r="F32" s="1424">
        <v>44</v>
      </c>
      <c r="G32" s="1424">
        <v>118</v>
      </c>
      <c r="H32" s="1424">
        <f t="shared" si="0"/>
        <v>569</v>
      </c>
      <c r="I32" s="1640">
        <v>78</v>
      </c>
      <c r="J32" s="1424">
        <v>25</v>
      </c>
      <c r="K32" s="1424">
        <v>38</v>
      </c>
      <c r="L32" s="1424">
        <v>30</v>
      </c>
      <c r="M32" s="1424">
        <v>19</v>
      </c>
      <c r="N32" s="1424">
        <v>55</v>
      </c>
      <c r="O32" s="1424">
        <f t="shared" si="1"/>
        <v>245</v>
      </c>
      <c r="P32" s="1640">
        <v>123</v>
      </c>
      <c r="Q32" s="1424">
        <v>42</v>
      </c>
      <c r="R32" s="1424">
        <v>40</v>
      </c>
      <c r="S32" s="1424">
        <v>31</v>
      </c>
      <c r="T32" s="1424">
        <v>25</v>
      </c>
      <c r="U32" s="1424">
        <v>63</v>
      </c>
      <c r="V32" s="1424">
        <f t="shared" si="2"/>
        <v>324</v>
      </c>
    </row>
    <row r="33" spans="1:22">
      <c r="A33" s="16" t="s">
        <v>596</v>
      </c>
      <c r="B33" s="16">
        <v>507</v>
      </c>
      <c r="C33" s="16">
        <v>192</v>
      </c>
      <c r="D33" s="16">
        <v>132</v>
      </c>
      <c r="E33" s="16">
        <v>108</v>
      </c>
      <c r="F33" s="16">
        <v>78</v>
      </c>
      <c r="G33" s="16">
        <v>306</v>
      </c>
      <c r="H33" s="16">
        <f t="shared" si="0"/>
        <v>1323</v>
      </c>
      <c r="I33" s="17">
        <v>220</v>
      </c>
      <c r="J33" s="16">
        <v>81</v>
      </c>
      <c r="K33" s="16">
        <v>76</v>
      </c>
      <c r="L33" s="16">
        <v>51</v>
      </c>
      <c r="M33" s="16">
        <v>37</v>
      </c>
      <c r="N33" s="16">
        <v>130</v>
      </c>
      <c r="O33" s="16">
        <f t="shared" si="1"/>
        <v>595</v>
      </c>
      <c r="P33" s="17">
        <v>287</v>
      </c>
      <c r="Q33" s="16">
        <v>111</v>
      </c>
      <c r="R33" s="16">
        <v>56</v>
      </c>
      <c r="S33" s="16">
        <v>57</v>
      </c>
      <c r="T33" s="16">
        <v>41</v>
      </c>
      <c r="U33" s="16">
        <v>176</v>
      </c>
      <c r="V33" s="16">
        <f t="shared" si="2"/>
        <v>728</v>
      </c>
    </row>
    <row r="34" spans="1:22" s="91" customFormat="1">
      <c r="A34" s="1547" t="s">
        <v>597</v>
      </c>
      <c r="B34" s="1424">
        <v>322</v>
      </c>
      <c r="C34" s="1424">
        <v>116</v>
      </c>
      <c r="D34" s="1424">
        <v>122</v>
      </c>
      <c r="E34" s="1424">
        <v>87</v>
      </c>
      <c r="F34" s="1424">
        <v>68</v>
      </c>
      <c r="G34" s="1424">
        <v>151</v>
      </c>
      <c r="H34" s="1424">
        <f t="shared" si="0"/>
        <v>866</v>
      </c>
      <c r="I34" s="1640">
        <v>131</v>
      </c>
      <c r="J34" s="1424">
        <v>47</v>
      </c>
      <c r="K34" s="1424">
        <v>54</v>
      </c>
      <c r="L34" s="1424">
        <v>43</v>
      </c>
      <c r="M34" s="1424">
        <v>34</v>
      </c>
      <c r="N34" s="1424">
        <v>76</v>
      </c>
      <c r="O34" s="1424">
        <f t="shared" si="1"/>
        <v>385</v>
      </c>
      <c r="P34" s="1640">
        <v>191</v>
      </c>
      <c r="Q34" s="1424">
        <v>69</v>
      </c>
      <c r="R34" s="1424">
        <v>68</v>
      </c>
      <c r="S34" s="1424">
        <v>44</v>
      </c>
      <c r="T34" s="1424">
        <v>34</v>
      </c>
      <c r="U34" s="1424">
        <v>75</v>
      </c>
      <c r="V34" s="1547">
        <f t="shared" si="2"/>
        <v>481</v>
      </c>
    </row>
    <row r="35" spans="1:22">
      <c r="A35" s="9" t="s">
        <v>598</v>
      </c>
      <c r="B35" s="19">
        <f t="shared" ref="B35:U35" si="3">SUM(B8:B34)</f>
        <v>5905</v>
      </c>
      <c r="C35" s="19">
        <f t="shared" si="3"/>
        <v>2033</v>
      </c>
      <c r="D35" s="19">
        <f t="shared" si="3"/>
        <v>1630</v>
      </c>
      <c r="E35" s="19">
        <f t="shared" si="3"/>
        <v>1577</v>
      </c>
      <c r="F35" s="19">
        <f t="shared" si="3"/>
        <v>991</v>
      </c>
      <c r="G35" s="19">
        <f t="shared" si="3"/>
        <v>4221</v>
      </c>
      <c r="H35" s="19">
        <f t="shared" si="3"/>
        <v>16357</v>
      </c>
      <c r="I35" s="19">
        <f t="shared" si="3"/>
        <v>2454</v>
      </c>
      <c r="J35" s="19">
        <f t="shared" si="3"/>
        <v>847</v>
      </c>
      <c r="K35" s="19">
        <f t="shared" si="3"/>
        <v>842</v>
      </c>
      <c r="L35" s="19">
        <f t="shared" si="3"/>
        <v>683</v>
      </c>
      <c r="M35" s="19">
        <f t="shared" si="3"/>
        <v>445</v>
      </c>
      <c r="N35" s="19">
        <f t="shared" si="3"/>
        <v>1990</v>
      </c>
      <c r="O35" s="19">
        <f t="shared" si="3"/>
        <v>7261</v>
      </c>
      <c r="P35" s="19">
        <f t="shared" si="3"/>
        <v>3451</v>
      </c>
      <c r="Q35" s="19">
        <f t="shared" si="3"/>
        <v>1186</v>
      </c>
      <c r="R35" s="19">
        <f t="shared" si="3"/>
        <v>788</v>
      </c>
      <c r="S35" s="19">
        <f t="shared" si="3"/>
        <v>894</v>
      </c>
      <c r="T35" s="19">
        <f t="shared" si="3"/>
        <v>546</v>
      </c>
      <c r="U35" s="19">
        <f t="shared" si="3"/>
        <v>2231</v>
      </c>
      <c r="V35" s="19">
        <f t="shared" si="2"/>
        <v>9096</v>
      </c>
    </row>
    <row r="36" spans="1:22" s="91" customFormat="1">
      <c r="A36" s="1302" t="s">
        <v>599</v>
      </c>
      <c r="B36" s="1641">
        <f t="shared" ref="B36:G36" si="4">100*B35/$H35</f>
        <v>36.100751971632938</v>
      </c>
      <c r="C36" s="1641">
        <f t="shared" si="4"/>
        <v>12.428929510301399</v>
      </c>
      <c r="D36" s="1641">
        <f t="shared" si="4"/>
        <v>9.9651525340832663</v>
      </c>
      <c r="E36" s="1641">
        <f t="shared" si="4"/>
        <v>9.6411322369627683</v>
      </c>
      <c r="F36" s="1641">
        <f t="shared" si="4"/>
        <v>6.0585681971021579</v>
      </c>
      <c r="G36" s="1641">
        <f t="shared" si="4"/>
        <v>25.805465549917468</v>
      </c>
      <c r="H36" s="1641">
        <f>SUM(B36:G36)</f>
        <v>100.00000000000001</v>
      </c>
      <c r="I36" s="1642">
        <f t="shared" ref="I36:N36" si="5">100*I35/$O35</f>
        <v>33.796997658724692</v>
      </c>
      <c r="J36" s="1642">
        <f t="shared" si="5"/>
        <v>11.66505990910343</v>
      </c>
      <c r="K36" s="1642">
        <f t="shared" si="5"/>
        <v>11.59619887067897</v>
      </c>
      <c r="L36" s="1642">
        <f t="shared" si="5"/>
        <v>9.4064178487811603</v>
      </c>
      <c r="M36" s="1642">
        <f t="shared" si="5"/>
        <v>6.1286324197768902</v>
      </c>
      <c r="N36" s="1642">
        <f t="shared" si="5"/>
        <v>27.406693292934857</v>
      </c>
      <c r="O36" s="1641">
        <f>SUM(I36:N36)</f>
        <v>100.00000000000001</v>
      </c>
      <c r="P36" s="1642">
        <f t="shared" ref="P36:U36" si="6">100*P35/$V35</f>
        <v>37.93975373790677</v>
      </c>
      <c r="Q36" s="1642">
        <f t="shared" si="6"/>
        <v>13.038698328935796</v>
      </c>
      <c r="R36" s="1642">
        <f t="shared" si="6"/>
        <v>8.6631486367634132</v>
      </c>
      <c r="S36" s="1642">
        <f t="shared" si="6"/>
        <v>9.8284960422163596</v>
      </c>
      <c r="T36" s="1642">
        <f t="shared" si="6"/>
        <v>6.002638522427441</v>
      </c>
      <c r="U36" s="1642">
        <f t="shared" si="6"/>
        <v>24.527264731750218</v>
      </c>
      <c r="V36" s="1641">
        <f t="shared" si="2"/>
        <v>100</v>
      </c>
    </row>
    <row r="37" spans="1:22">
      <c r="A37" s="16"/>
      <c r="B37" s="16"/>
      <c r="C37" s="16"/>
      <c r="D37" s="16"/>
      <c r="E37" s="16"/>
      <c r="F37" s="16"/>
      <c r="G37" s="16"/>
      <c r="H37" s="16"/>
      <c r="I37" s="16"/>
      <c r="J37" s="14"/>
      <c r="K37" s="14"/>
      <c r="L37" s="14"/>
      <c r="M37" s="14"/>
      <c r="N37" s="14"/>
      <c r="O37" s="14"/>
      <c r="P37" s="14"/>
      <c r="Q37" s="14"/>
      <c r="R37" s="14"/>
      <c r="S37" s="14"/>
      <c r="T37" s="14"/>
      <c r="U37" s="14"/>
      <c r="V37" s="14"/>
    </row>
    <row r="38" spans="1:22">
      <c r="A38" s="1420" t="s">
        <v>558</v>
      </c>
      <c r="B38" s="16"/>
      <c r="C38" s="16"/>
      <c r="D38" s="16"/>
      <c r="E38" s="16"/>
      <c r="F38" s="16"/>
      <c r="G38" s="16"/>
      <c r="H38" s="16"/>
      <c r="I38" s="14"/>
      <c r="J38" s="14"/>
      <c r="K38" s="14"/>
      <c r="L38" s="14"/>
      <c r="M38" s="14"/>
      <c r="N38" s="14"/>
      <c r="O38" s="14"/>
      <c r="P38" s="14"/>
      <c r="Q38" s="14"/>
      <c r="R38" s="14"/>
      <c r="S38" s="14"/>
      <c r="T38" s="14"/>
      <c r="U38" s="14"/>
      <c r="V38" s="14"/>
    </row>
    <row r="39" spans="1:22" s="91" customFormat="1">
      <c r="A39" s="1456" t="s">
        <v>1218</v>
      </c>
      <c r="B39" s="1456"/>
      <c r="C39" s="1456"/>
      <c r="D39" s="1456"/>
      <c r="E39" s="1456"/>
      <c r="F39" s="1456"/>
      <c r="G39" s="1456"/>
      <c r="H39" s="1456"/>
      <c r="I39" s="1456"/>
      <c r="J39" s="1456"/>
      <c r="K39" s="1456"/>
      <c r="L39" s="1456"/>
      <c r="M39" s="1456"/>
      <c r="N39" s="1456"/>
      <c r="O39" s="1456"/>
      <c r="P39" s="1456"/>
      <c r="Q39" s="1456"/>
      <c r="R39" s="1456"/>
      <c r="S39" s="1456"/>
      <c r="T39" s="1456"/>
      <c r="U39" s="1456"/>
      <c r="V39" s="1456"/>
    </row>
    <row r="40" spans="1:22">
      <c r="A40" s="13"/>
      <c r="B40" s="13"/>
      <c r="C40" s="13"/>
      <c r="D40" s="13"/>
      <c r="E40" s="13"/>
      <c r="F40" s="13"/>
      <c r="G40" s="13"/>
      <c r="H40" s="13"/>
      <c r="I40" s="14"/>
      <c r="J40" s="14"/>
      <c r="K40" s="14"/>
      <c r="L40" s="14"/>
      <c r="M40" s="14"/>
      <c r="N40" s="14"/>
      <c r="O40" s="14"/>
      <c r="P40" s="14"/>
      <c r="Q40" s="14"/>
      <c r="R40" s="14"/>
      <c r="S40" s="14"/>
      <c r="T40" s="14"/>
      <c r="U40" s="14"/>
      <c r="V40" s="14"/>
    </row>
    <row r="41" spans="1:22">
      <c r="A41" s="1305" t="s">
        <v>474</v>
      </c>
      <c r="B41" s="14"/>
      <c r="C41" s="14"/>
      <c r="D41" s="14"/>
      <c r="E41" s="14"/>
      <c r="F41" s="14"/>
      <c r="G41" s="14"/>
      <c r="H41" s="14"/>
      <c r="I41" s="14"/>
      <c r="J41" s="14"/>
      <c r="K41" s="14"/>
      <c r="L41" s="14"/>
      <c r="M41" s="14"/>
      <c r="N41" s="14"/>
      <c r="O41" s="14"/>
      <c r="P41" s="14"/>
      <c r="Q41" s="14"/>
      <c r="R41" s="14"/>
      <c r="S41" s="14"/>
      <c r="T41" s="14"/>
      <c r="U41" s="14"/>
      <c r="V41" s="14"/>
    </row>
    <row r="42" spans="1:22" s="91" customFormat="1">
      <c r="A42" s="1456" t="s">
        <v>600</v>
      </c>
      <c r="B42" s="1456"/>
      <c r="C42" s="1456"/>
      <c r="D42" s="1456"/>
      <c r="E42" s="1456"/>
      <c r="F42" s="1456"/>
      <c r="G42" s="1456"/>
      <c r="H42" s="1456"/>
      <c r="I42" s="1456"/>
      <c r="J42" s="1456"/>
      <c r="K42" s="1456"/>
      <c r="L42" s="1456"/>
      <c r="M42" s="1456"/>
      <c r="N42" s="1456"/>
      <c r="O42" s="1456"/>
      <c r="P42" s="1456"/>
      <c r="Q42" s="1456"/>
      <c r="R42" s="1456"/>
      <c r="S42" s="1456"/>
      <c r="T42" s="1456"/>
      <c r="U42" s="1456"/>
      <c r="V42" s="1456"/>
    </row>
    <row r="43" spans="1:22">
      <c r="A43" s="25" t="s">
        <v>601</v>
      </c>
      <c r="B43" s="6"/>
      <c r="C43" s="6"/>
      <c r="D43" s="6"/>
      <c r="E43" s="6"/>
      <c r="F43" s="6"/>
      <c r="G43" s="6"/>
      <c r="H43" s="6"/>
      <c r="I43" s="6"/>
      <c r="J43" s="6"/>
      <c r="K43" s="6"/>
      <c r="L43" s="6"/>
      <c r="M43" s="6"/>
      <c r="N43" s="6"/>
      <c r="O43" s="6"/>
      <c r="P43" s="6"/>
      <c r="Q43" s="6"/>
      <c r="R43" s="6"/>
      <c r="S43" s="6"/>
      <c r="T43" s="6"/>
      <c r="U43" s="6"/>
      <c r="V43" s="6"/>
    </row>
    <row r="44" spans="1:22">
      <c r="A44" s="6" t="s">
        <v>602</v>
      </c>
      <c r="B44" s="6"/>
      <c r="C44" s="6"/>
      <c r="D44" s="6"/>
      <c r="E44" s="6"/>
      <c r="F44" s="6"/>
      <c r="G44" s="6"/>
      <c r="H44" s="6"/>
      <c r="I44" s="6"/>
      <c r="J44" s="6"/>
      <c r="K44" s="6"/>
      <c r="L44" s="6"/>
      <c r="M44" s="6"/>
      <c r="N44" s="6"/>
      <c r="O44" s="6"/>
      <c r="P44" s="6"/>
      <c r="Q44" s="6"/>
      <c r="R44" s="6"/>
      <c r="S44" s="6"/>
      <c r="T44" s="6"/>
      <c r="U44" s="6"/>
      <c r="V44" s="6"/>
    </row>
    <row r="45" spans="1:22">
      <c r="A45" s="6"/>
      <c r="B45" s="6"/>
      <c r="C45" s="6"/>
      <c r="D45" s="6"/>
      <c r="E45" s="6"/>
      <c r="F45" s="6"/>
      <c r="G45" s="6"/>
      <c r="H45" s="6"/>
      <c r="I45" s="6"/>
      <c r="J45" s="6"/>
      <c r="K45" s="6"/>
      <c r="L45" s="6"/>
      <c r="M45" s="6"/>
      <c r="N45" s="6"/>
      <c r="O45" s="6"/>
      <c r="P45" s="6"/>
      <c r="Q45" s="6"/>
      <c r="R45" s="6"/>
      <c r="S45" s="6"/>
      <c r="T45" s="6"/>
      <c r="U45" s="6"/>
      <c r="V45" s="6"/>
    </row>
  </sheetData>
  <mergeCells count="10">
    <mergeCell ref="B6:G6"/>
    <mergeCell ref="I6:N6"/>
    <mergeCell ref="P6:U6"/>
    <mergeCell ref="A1:V1"/>
    <mergeCell ref="A2:V2"/>
    <mergeCell ref="A3:V3"/>
    <mergeCell ref="A4:V4"/>
    <mergeCell ref="B5:H5"/>
    <mergeCell ref="I5:O5"/>
    <mergeCell ref="P5:V5"/>
  </mergeCells>
  <phoneticPr fontId="74" type="noConversion"/>
  <hyperlinks>
    <hyperlink ref="A1:V1" location="'Seccion D-Conv.'!B4" display="TABLA D12a"/>
  </hyperlinks>
  <pageMargins left="1.31" right="0.70866141732283472" top="1.0900000000000001" bottom="0.74803149606299213" header="0.31496062992125984" footer="0.31496062992125984"/>
  <pageSetup paperSize="144" scale="85" orientation="landscape" r:id="rId1"/>
</worksheet>
</file>

<file path=xl/worksheets/sheet48.xml><?xml version="1.0" encoding="utf-8"?>
<worksheet xmlns="http://schemas.openxmlformats.org/spreadsheetml/2006/main" xmlns:r="http://schemas.openxmlformats.org/officeDocument/2006/relationships">
  <sheetPr>
    <tabColor rgb="FF008080"/>
  </sheetPr>
  <dimension ref="A1:V44"/>
  <sheetViews>
    <sheetView topLeftCell="A25" zoomScale="93" zoomScaleNormal="93" workbookViewId="0">
      <selection activeCell="L40" sqref="L40"/>
    </sheetView>
  </sheetViews>
  <sheetFormatPr baseColWidth="10" defaultColWidth="11.42578125" defaultRowHeight="14.25"/>
  <cols>
    <col min="1" max="1" width="22.42578125" style="1171" customWidth="1"/>
    <col min="2" max="7" width="5" style="1171" bestFit="1" customWidth="1"/>
    <col min="8" max="8" width="6.85546875" style="1171" customWidth="1"/>
    <col min="9" max="9" width="5" style="1171" bestFit="1" customWidth="1"/>
    <col min="10" max="11" width="4.5703125" style="1171" bestFit="1" customWidth="1"/>
    <col min="12" max="13" width="4" style="1171" bestFit="1" customWidth="1"/>
    <col min="14" max="14" width="5" style="1171" bestFit="1" customWidth="1"/>
    <col min="15" max="15" width="5.5703125" style="1171" bestFit="1" customWidth="1"/>
    <col min="16" max="17" width="5" style="1171" bestFit="1" customWidth="1"/>
    <col min="18" max="20" width="4" style="1171" bestFit="1" customWidth="1"/>
    <col min="21" max="21" width="5" style="1171" bestFit="1" customWidth="1"/>
    <col min="22" max="22" width="5.5703125" style="1171" bestFit="1" customWidth="1"/>
    <col min="23" max="16384" width="11.42578125" style="1171"/>
  </cols>
  <sheetData>
    <row r="1" spans="1:22">
      <c r="A1" s="2099" t="s">
        <v>699</v>
      </c>
      <c r="B1" s="2099"/>
      <c r="C1" s="2099"/>
      <c r="D1" s="2099"/>
      <c r="E1" s="2099"/>
      <c r="F1" s="2099"/>
      <c r="G1" s="2099"/>
      <c r="H1" s="2099"/>
      <c r="I1" s="2099"/>
      <c r="J1" s="2099"/>
      <c r="K1" s="2099"/>
      <c r="L1" s="2099"/>
      <c r="M1" s="2099"/>
      <c r="N1" s="2099"/>
      <c r="O1" s="2099"/>
      <c r="P1" s="2099"/>
      <c r="Q1" s="2099"/>
      <c r="R1" s="2099"/>
      <c r="S1" s="2099"/>
      <c r="T1" s="2099"/>
      <c r="U1" s="2099"/>
      <c r="V1" s="2099"/>
    </row>
    <row r="2" spans="1:22">
      <c r="A2" s="2042" t="s">
        <v>561</v>
      </c>
      <c r="B2" s="2042"/>
      <c r="C2" s="2042"/>
      <c r="D2" s="2042"/>
      <c r="E2" s="2042"/>
      <c r="F2" s="2042"/>
      <c r="G2" s="2042"/>
      <c r="H2" s="2042"/>
      <c r="I2" s="2042"/>
      <c r="J2" s="2042"/>
      <c r="K2" s="2042"/>
      <c r="L2" s="2042"/>
      <c r="M2" s="2042"/>
      <c r="N2" s="2042"/>
      <c r="O2" s="2042"/>
      <c r="P2" s="2042"/>
      <c r="Q2" s="2042"/>
      <c r="R2" s="2042"/>
      <c r="S2" s="2042"/>
      <c r="T2" s="2042"/>
      <c r="U2" s="2042"/>
      <c r="V2" s="2042"/>
    </row>
    <row r="3" spans="1:22">
      <c r="A3" s="2042" t="s">
        <v>562</v>
      </c>
      <c r="B3" s="2042"/>
      <c r="C3" s="2042"/>
      <c r="D3" s="2042"/>
      <c r="E3" s="2042"/>
      <c r="F3" s="2042"/>
      <c r="G3" s="2042"/>
      <c r="H3" s="2042"/>
      <c r="I3" s="2042"/>
      <c r="J3" s="2042"/>
      <c r="K3" s="2042"/>
      <c r="L3" s="2042"/>
      <c r="M3" s="2042"/>
      <c r="N3" s="2042"/>
      <c r="O3" s="2042"/>
      <c r="P3" s="2042"/>
      <c r="Q3" s="2042"/>
      <c r="R3" s="2042"/>
      <c r="S3" s="2042"/>
      <c r="T3" s="2042"/>
      <c r="U3" s="2042"/>
      <c r="V3" s="2042"/>
    </row>
    <row r="4" spans="1:22">
      <c r="A4" s="2185" t="s">
        <v>603</v>
      </c>
      <c r="B4" s="2185"/>
      <c r="C4" s="2185"/>
      <c r="D4" s="2185"/>
      <c r="E4" s="2185"/>
      <c r="F4" s="2185"/>
      <c r="G4" s="2185"/>
      <c r="H4" s="2185"/>
      <c r="I4" s="2185"/>
      <c r="J4" s="2185"/>
      <c r="K4" s="2185"/>
      <c r="L4" s="2185"/>
      <c r="M4" s="2185"/>
      <c r="N4" s="2185"/>
      <c r="O4" s="2185"/>
      <c r="P4" s="2185"/>
      <c r="Q4" s="2185"/>
      <c r="R4" s="2185"/>
      <c r="S4" s="2185"/>
      <c r="T4" s="2185"/>
      <c r="U4" s="2185"/>
      <c r="V4" s="2185"/>
    </row>
    <row r="5" spans="1:22">
      <c r="A5" s="15"/>
      <c r="B5" s="2184" t="s">
        <v>564</v>
      </c>
      <c r="C5" s="2184"/>
      <c r="D5" s="2184"/>
      <c r="E5" s="2184"/>
      <c r="F5" s="2184"/>
      <c r="G5" s="2184"/>
      <c r="H5" s="2184"/>
      <c r="I5" s="2184" t="s">
        <v>604</v>
      </c>
      <c r="J5" s="2184"/>
      <c r="K5" s="2184"/>
      <c r="L5" s="2184"/>
      <c r="M5" s="2184"/>
      <c r="N5" s="2184"/>
      <c r="O5" s="2184"/>
      <c r="P5" s="2184" t="s">
        <v>566</v>
      </c>
      <c r="Q5" s="2184"/>
      <c r="R5" s="2184"/>
      <c r="S5" s="2184"/>
      <c r="T5" s="2184"/>
      <c r="U5" s="2184"/>
      <c r="V5" s="2184"/>
    </row>
    <row r="6" spans="1:22">
      <c r="A6" s="15" t="s">
        <v>567</v>
      </c>
      <c r="B6" s="2184" t="s">
        <v>605</v>
      </c>
      <c r="C6" s="2184"/>
      <c r="D6" s="2184"/>
      <c r="E6" s="2184"/>
      <c r="F6" s="2184"/>
      <c r="G6" s="2184"/>
      <c r="H6" s="1" t="s">
        <v>569</v>
      </c>
      <c r="I6" s="2184" t="s">
        <v>605</v>
      </c>
      <c r="J6" s="2184"/>
      <c r="K6" s="2184"/>
      <c r="L6" s="2184"/>
      <c r="M6" s="2184"/>
      <c r="N6" s="2184"/>
      <c r="O6" s="1" t="s">
        <v>569</v>
      </c>
      <c r="P6" s="2184" t="s">
        <v>605</v>
      </c>
      <c r="Q6" s="2184"/>
      <c r="R6" s="2184"/>
      <c r="S6" s="2184"/>
      <c r="T6" s="2184"/>
      <c r="U6" s="2184"/>
      <c r="V6" s="1" t="s">
        <v>569</v>
      </c>
    </row>
    <row r="7" spans="1:22">
      <c r="A7" s="9" t="s">
        <v>570</v>
      </c>
      <c r="B7" s="10">
        <v>1</v>
      </c>
      <c r="C7" s="10">
        <v>2</v>
      </c>
      <c r="D7" s="10">
        <v>3</v>
      </c>
      <c r="E7" s="10">
        <v>4</v>
      </c>
      <c r="F7" s="10">
        <v>5</v>
      </c>
      <c r="G7" s="10">
        <v>6</v>
      </c>
      <c r="H7" s="9"/>
      <c r="I7" s="10">
        <v>1</v>
      </c>
      <c r="J7" s="10">
        <v>2</v>
      </c>
      <c r="K7" s="10">
        <v>3</v>
      </c>
      <c r="L7" s="10">
        <v>4</v>
      </c>
      <c r="M7" s="10">
        <v>5</v>
      </c>
      <c r="N7" s="10">
        <v>6</v>
      </c>
      <c r="O7" s="9"/>
      <c r="P7" s="10">
        <v>1</v>
      </c>
      <c r="Q7" s="10">
        <v>2</v>
      </c>
      <c r="R7" s="10">
        <v>3</v>
      </c>
      <c r="S7" s="10">
        <v>4</v>
      </c>
      <c r="T7" s="10">
        <v>5</v>
      </c>
      <c r="U7" s="10">
        <v>6</v>
      </c>
      <c r="V7" s="9"/>
    </row>
    <row r="8" spans="1:22">
      <c r="A8" s="16" t="s">
        <v>571</v>
      </c>
      <c r="B8" s="16">
        <v>107</v>
      </c>
      <c r="C8" s="16">
        <v>67</v>
      </c>
      <c r="D8" s="16">
        <v>30</v>
      </c>
      <c r="E8" s="16">
        <v>29</v>
      </c>
      <c r="F8" s="16">
        <v>45</v>
      </c>
      <c r="G8" s="16">
        <v>206</v>
      </c>
      <c r="H8" s="16">
        <f>SUM(B8:G8)</f>
        <v>484</v>
      </c>
      <c r="I8" s="21">
        <v>50</v>
      </c>
      <c r="J8" s="16">
        <v>32</v>
      </c>
      <c r="K8" s="16">
        <v>12</v>
      </c>
      <c r="L8" s="16">
        <v>13</v>
      </c>
      <c r="M8" s="16">
        <v>13</v>
      </c>
      <c r="N8" s="16">
        <v>98</v>
      </c>
      <c r="O8" s="16">
        <f>SUM(I8:N8)</f>
        <v>218</v>
      </c>
      <c r="P8" s="21">
        <v>57</v>
      </c>
      <c r="Q8" s="16">
        <v>35</v>
      </c>
      <c r="R8" s="16">
        <v>18</v>
      </c>
      <c r="S8" s="16">
        <v>16</v>
      </c>
      <c r="T8" s="16">
        <v>32</v>
      </c>
      <c r="U8" s="16">
        <v>108</v>
      </c>
      <c r="V8" s="16">
        <f>SUM(P8:U8)</f>
        <v>266</v>
      </c>
    </row>
    <row r="9" spans="1:22">
      <c r="A9" s="16" t="s">
        <v>572</v>
      </c>
      <c r="B9" s="16">
        <v>144</v>
      </c>
      <c r="C9" s="16">
        <v>63</v>
      </c>
      <c r="D9" s="16">
        <v>28</v>
      </c>
      <c r="E9" s="16">
        <v>42</v>
      </c>
      <c r="F9" s="16">
        <v>33</v>
      </c>
      <c r="G9" s="16">
        <v>195</v>
      </c>
      <c r="H9" s="16">
        <f t="shared" ref="H9:H34" si="0">SUM(B9:G9)</f>
        <v>505</v>
      </c>
      <c r="I9" s="17">
        <v>64</v>
      </c>
      <c r="J9" s="16">
        <v>27</v>
      </c>
      <c r="K9" s="16">
        <v>13</v>
      </c>
      <c r="L9" s="16">
        <v>15</v>
      </c>
      <c r="M9" s="16">
        <v>15</v>
      </c>
      <c r="N9" s="16">
        <v>88</v>
      </c>
      <c r="O9" s="16">
        <f t="shared" ref="O9:O34" si="1">SUM(I9:N9)</f>
        <v>222</v>
      </c>
      <c r="P9" s="17">
        <v>80</v>
      </c>
      <c r="Q9" s="16">
        <v>36</v>
      </c>
      <c r="R9" s="16">
        <v>15</v>
      </c>
      <c r="S9" s="16">
        <v>27</v>
      </c>
      <c r="T9" s="16">
        <v>18</v>
      </c>
      <c r="U9" s="16">
        <v>107</v>
      </c>
      <c r="V9" s="16">
        <f t="shared" ref="V9:V36" si="2">SUM(P9:U9)</f>
        <v>283</v>
      </c>
    </row>
    <row r="10" spans="1:22">
      <c r="A10" s="16" t="s">
        <v>573</v>
      </c>
      <c r="B10" s="16">
        <v>211</v>
      </c>
      <c r="C10" s="16">
        <v>45</v>
      </c>
      <c r="D10" s="16">
        <v>41</v>
      </c>
      <c r="E10" s="16">
        <v>62</v>
      </c>
      <c r="F10" s="16">
        <v>39</v>
      </c>
      <c r="G10" s="16">
        <v>214</v>
      </c>
      <c r="H10" s="16">
        <f t="shared" si="0"/>
        <v>612</v>
      </c>
      <c r="I10" s="17">
        <v>89</v>
      </c>
      <c r="J10" s="16">
        <v>18</v>
      </c>
      <c r="K10" s="16">
        <v>23</v>
      </c>
      <c r="L10" s="16">
        <v>19</v>
      </c>
      <c r="M10" s="16">
        <v>16</v>
      </c>
      <c r="N10" s="16">
        <v>82</v>
      </c>
      <c r="O10" s="16">
        <f t="shared" si="1"/>
        <v>247</v>
      </c>
      <c r="P10" s="17">
        <v>122</v>
      </c>
      <c r="Q10" s="16">
        <v>27</v>
      </c>
      <c r="R10" s="16">
        <v>18</v>
      </c>
      <c r="S10" s="16">
        <v>43</v>
      </c>
      <c r="T10" s="16">
        <v>23</v>
      </c>
      <c r="U10" s="16">
        <v>132</v>
      </c>
      <c r="V10" s="16">
        <f t="shared" si="2"/>
        <v>365</v>
      </c>
    </row>
    <row r="11" spans="1:22">
      <c r="A11" s="16" t="s">
        <v>574</v>
      </c>
      <c r="B11" s="16">
        <v>96</v>
      </c>
      <c r="C11" s="16">
        <v>34</v>
      </c>
      <c r="D11" s="16">
        <v>26</v>
      </c>
      <c r="E11" s="16">
        <v>12</v>
      </c>
      <c r="F11" s="16">
        <v>13</v>
      </c>
      <c r="G11" s="16">
        <v>38</v>
      </c>
      <c r="H11" s="16">
        <f t="shared" si="0"/>
        <v>219</v>
      </c>
      <c r="I11" s="17">
        <v>40</v>
      </c>
      <c r="J11" s="16">
        <v>12</v>
      </c>
      <c r="K11" s="16">
        <v>12</v>
      </c>
      <c r="L11" s="16">
        <v>7</v>
      </c>
      <c r="M11" s="16">
        <v>7</v>
      </c>
      <c r="N11" s="16">
        <v>18</v>
      </c>
      <c r="O11" s="16">
        <f t="shared" si="1"/>
        <v>96</v>
      </c>
      <c r="P11" s="17">
        <v>56</v>
      </c>
      <c r="Q11" s="16">
        <v>22</v>
      </c>
      <c r="R11" s="16">
        <v>14</v>
      </c>
      <c r="S11" s="16">
        <v>5</v>
      </c>
      <c r="T11" s="16">
        <v>6</v>
      </c>
      <c r="U11" s="16">
        <v>20</v>
      </c>
      <c r="V11" s="16">
        <f t="shared" si="2"/>
        <v>123</v>
      </c>
    </row>
    <row r="12" spans="1:22">
      <c r="A12" s="16" t="s">
        <v>575</v>
      </c>
      <c r="B12" s="16">
        <v>375</v>
      </c>
      <c r="C12" s="16">
        <v>130</v>
      </c>
      <c r="D12" s="16">
        <v>80</v>
      </c>
      <c r="E12" s="16">
        <v>79</v>
      </c>
      <c r="F12" s="16">
        <v>68</v>
      </c>
      <c r="G12" s="16">
        <v>414</v>
      </c>
      <c r="H12" s="16">
        <f t="shared" si="0"/>
        <v>1146</v>
      </c>
      <c r="I12" s="17">
        <v>140</v>
      </c>
      <c r="J12" s="16">
        <v>50</v>
      </c>
      <c r="K12" s="16">
        <v>37</v>
      </c>
      <c r="L12" s="16">
        <v>31</v>
      </c>
      <c r="M12" s="16">
        <v>23</v>
      </c>
      <c r="N12" s="16">
        <v>188</v>
      </c>
      <c r="O12" s="16">
        <f t="shared" si="1"/>
        <v>469</v>
      </c>
      <c r="P12" s="17">
        <v>235</v>
      </c>
      <c r="Q12" s="16">
        <v>80</v>
      </c>
      <c r="R12" s="16">
        <v>43</v>
      </c>
      <c r="S12" s="16">
        <v>48</v>
      </c>
      <c r="T12" s="16">
        <v>45</v>
      </c>
      <c r="U12" s="16">
        <v>226</v>
      </c>
      <c r="V12" s="16">
        <f t="shared" si="2"/>
        <v>677</v>
      </c>
    </row>
    <row r="13" spans="1:22">
      <c r="A13" s="16" t="s">
        <v>576</v>
      </c>
      <c r="B13" s="16">
        <v>264</v>
      </c>
      <c r="C13" s="16">
        <v>99</v>
      </c>
      <c r="D13" s="16">
        <v>172</v>
      </c>
      <c r="E13" s="16">
        <v>128</v>
      </c>
      <c r="F13" s="16">
        <v>38</v>
      </c>
      <c r="G13" s="16">
        <v>250</v>
      </c>
      <c r="H13" s="16">
        <f t="shared" si="0"/>
        <v>951</v>
      </c>
      <c r="I13" s="17">
        <v>112</v>
      </c>
      <c r="J13" s="16">
        <v>37</v>
      </c>
      <c r="K13" s="16">
        <v>94</v>
      </c>
      <c r="L13" s="16">
        <v>44</v>
      </c>
      <c r="M13" s="16">
        <v>22</v>
      </c>
      <c r="N13" s="16">
        <v>129</v>
      </c>
      <c r="O13" s="16">
        <f t="shared" si="1"/>
        <v>438</v>
      </c>
      <c r="P13" s="17">
        <v>152</v>
      </c>
      <c r="Q13" s="16">
        <v>62</v>
      </c>
      <c r="R13" s="16">
        <v>78</v>
      </c>
      <c r="S13" s="16">
        <v>84</v>
      </c>
      <c r="T13" s="16">
        <v>16</v>
      </c>
      <c r="U13" s="16">
        <v>121</v>
      </c>
      <c r="V13" s="16">
        <f t="shared" si="2"/>
        <v>513</v>
      </c>
    </row>
    <row r="14" spans="1:22">
      <c r="A14" s="16" t="s">
        <v>577</v>
      </c>
      <c r="B14" s="16">
        <v>470</v>
      </c>
      <c r="C14" s="16">
        <v>132</v>
      </c>
      <c r="D14" s="16">
        <v>60</v>
      </c>
      <c r="E14" s="16">
        <v>126</v>
      </c>
      <c r="F14" s="16">
        <v>88</v>
      </c>
      <c r="G14" s="16">
        <v>544</v>
      </c>
      <c r="H14" s="16">
        <f t="shared" si="0"/>
        <v>1420</v>
      </c>
      <c r="I14" s="17">
        <v>197</v>
      </c>
      <c r="J14" s="16">
        <v>61</v>
      </c>
      <c r="K14" s="16">
        <v>36</v>
      </c>
      <c r="L14" s="16">
        <v>57</v>
      </c>
      <c r="M14" s="16">
        <v>42</v>
      </c>
      <c r="N14" s="16">
        <v>244</v>
      </c>
      <c r="O14" s="16">
        <f t="shared" si="1"/>
        <v>637</v>
      </c>
      <c r="P14" s="17">
        <v>273</v>
      </c>
      <c r="Q14" s="16">
        <v>71</v>
      </c>
      <c r="R14" s="16">
        <v>24</v>
      </c>
      <c r="S14" s="16">
        <v>69</v>
      </c>
      <c r="T14" s="16">
        <v>46</v>
      </c>
      <c r="U14" s="16">
        <v>300</v>
      </c>
      <c r="V14" s="16">
        <f t="shared" si="2"/>
        <v>783</v>
      </c>
    </row>
    <row r="15" spans="1:22">
      <c r="A15" s="16" t="s">
        <v>578</v>
      </c>
      <c r="B15" s="16">
        <v>94</v>
      </c>
      <c r="C15" s="16">
        <v>29</v>
      </c>
      <c r="D15" s="16">
        <v>16</v>
      </c>
      <c r="E15" s="16">
        <v>16</v>
      </c>
      <c r="F15" s="16">
        <v>8</v>
      </c>
      <c r="G15" s="16">
        <v>35</v>
      </c>
      <c r="H15" s="16">
        <f t="shared" si="0"/>
        <v>198</v>
      </c>
      <c r="I15" s="17">
        <v>39</v>
      </c>
      <c r="J15" s="16">
        <v>11</v>
      </c>
      <c r="K15" s="16">
        <v>10</v>
      </c>
      <c r="L15" s="16">
        <v>9</v>
      </c>
      <c r="M15" s="16">
        <v>5</v>
      </c>
      <c r="N15" s="16">
        <v>15</v>
      </c>
      <c r="O15" s="16">
        <f t="shared" si="1"/>
        <v>89</v>
      </c>
      <c r="P15" s="17">
        <v>55</v>
      </c>
      <c r="Q15" s="16">
        <v>18</v>
      </c>
      <c r="R15" s="16">
        <v>6</v>
      </c>
      <c r="S15" s="16">
        <v>7</v>
      </c>
      <c r="T15" s="16">
        <v>3</v>
      </c>
      <c r="U15" s="16">
        <v>20</v>
      </c>
      <c r="V15" s="16">
        <f t="shared" si="2"/>
        <v>109</v>
      </c>
    </row>
    <row r="16" spans="1:22">
      <c r="A16" s="16" t="s">
        <v>579</v>
      </c>
      <c r="B16" s="16">
        <v>301</v>
      </c>
      <c r="C16" s="16">
        <v>75</v>
      </c>
      <c r="D16" s="16">
        <v>78</v>
      </c>
      <c r="E16" s="16">
        <v>65</v>
      </c>
      <c r="F16" s="16">
        <v>43</v>
      </c>
      <c r="G16" s="16">
        <v>89</v>
      </c>
      <c r="H16" s="16">
        <f t="shared" si="0"/>
        <v>651</v>
      </c>
      <c r="I16" s="17">
        <v>126</v>
      </c>
      <c r="J16" s="16">
        <v>36</v>
      </c>
      <c r="K16" s="16">
        <v>38</v>
      </c>
      <c r="L16" s="16">
        <v>26</v>
      </c>
      <c r="M16" s="16">
        <v>16</v>
      </c>
      <c r="N16" s="16">
        <v>49</v>
      </c>
      <c r="O16" s="16">
        <f t="shared" si="1"/>
        <v>291</v>
      </c>
      <c r="P16" s="17">
        <v>175</v>
      </c>
      <c r="Q16" s="16">
        <v>39</v>
      </c>
      <c r="R16" s="16">
        <v>40</v>
      </c>
      <c r="S16" s="16">
        <v>39</v>
      </c>
      <c r="T16" s="16">
        <v>27</v>
      </c>
      <c r="U16" s="16">
        <v>40</v>
      </c>
      <c r="V16" s="16">
        <f t="shared" si="2"/>
        <v>360</v>
      </c>
    </row>
    <row r="17" spans="1:22">
      <c r="A17" s="16" t="s">
        <v>580</v>
      </c>
      <c r="B17" s="16">
        <v>373</v>
      </c>
      <c r="C17" s="16">
        <v>98</v>
      </c>
      <c r="D17" s="16">
        <v>119</v>
      </c>
      <c r="E17" s="16">
        <v>100</v>
      </c>
      <c r="F17" s="16">
        <v>70</v>
      </c>
      <c r="G17" s="16">
        <v>236</v>
      </c>
      <c r="H17" s="16">
        <f t="shared" si="0"/>
        <v>996</v>
      </c>
      <c r="I17" s="17">
        <v>163</v>
      </c>
      <c r="J17" s="16">
        <v>40</v>
      </c>
      <c r="K17" s="16">
        <v>59</v>
      </c>
      <c r="L17" s="16">
        <v>45</v>
      </c>
      <c r="M17" s="16">
        <v>36</v>
      </c>
      <c r="N17" s="16">
        <v>102</v>
      </c>
      <c r="O17" s="16">
        <f t="shared" si="1"/>
        <v>445</v>
      </c>
      <c r="P17" s="17">
        <v>210</v>
      </c>
      <c r="Q17" s="16">
        <v>58</v>
      </c>
      <c r="R17" s="16">
        <v>60</v>
      </c>
      <c r="S17" s="16">
        <v>55</v>
      </c>
      <c r="T17" s="16">
        <v>34</v>
      </c>
      <c r="U17" s="16">
        <v>134</v>
      </c>
      <c r="V17" s="16">
        <f t="shared" si="2"/>
        <v>551</v>
      </c>
    </row>
    <row r="18" spans="1:22">
      <c r="A18" s="16" t="s">
        <v>581</v>
      </c>
      <c r="B18" s="16">
        <v>149</v>
      </c>
      <c r="C18" s="16">
        <v>43</v>
      </c>
      <c r="D18" s="16">
        <v>26</v>
      </c>
      <c r="E18" s="16">
        <v>31</v>
      </c>
      <c r="F18" s="16">
        <v>22</v>
      </c>
      <c r="G18" s="16">
        <v>67</v>
      </c>
      <c r="H18" s="16">
        <f t="shared" si="0"/>
        <v>338</v>
      </c>
      <c r="I18" s="17">
        <v>63</v>
      </c>
      <c r="J18" s="16">
        <v>16</v>
      </c>
      <c r="K18" s="16">
        <v>13</v>
      </c>
      <c r="L18" s="16">
        <v>11</v>
      </c>
      <c r="M18" s="16">
        <v>9</v>
      </c>
      <c r="N18" s="16">
        <v>37</v>
      </c>
      <c r="O18" s="16">
        <f t="shared" si="1"/>
        <v>149</v>
      </c>
      <c r="P18" s="17">
        <v>86</v>
      </c>
      <c r="Q18" s="16">
        <v>27</v>
      </c>
      <c r="R18" s="16">
        <v>13</v>
      </c>
      <c r="S18" s="16">
        <v>20</v>
      </c>
      <c r="T18" s="16">
        <v>13</v>
      </c>
      <c r="U18" s="16">
        <v>30</v>
      </c>
      <c r="V18" s="16">
        <f t="shared" si="2"/>
        <v>189</v>
      </c>
    </row>
    <row r="19" spans="1:22">
      <c r="A19" s="16" t="s">
        <v>582</v>
      </c>
      <c r="B19" s="16">
        <v>305</v>
      </c>
      <c r="C19" s="16">
        <v>101</v>
      </c>
      <c r="D19" s="16">
        <v>116</v>
      </c>
      <c r="E19" s="16">
        <v>98</v>
      </c>
      <c r="F19" s="16">
        <v>51</v>
      </c>
      <c r="G19" s="16">
        <v>224</v>
      </c>
      <c r="H19" s="16">
        <f t="shared" si="0"/>
        <v>895</v>
      </c>
      <c r="I19" s="17">
        <v>109</v>
      </c>
      <c r="J19" s="16">
        <v>44</v>
      </c>
      <c r="K19" s="16">
        <v>62</v>
      </c>
      <c r="L19" s="16">
        <v>43</v>
      </c>
      <c r="M19" s="16">
        <v>27</v>
      </c>
      <c r="N19" s="16">
        <v>104</v>
      </c>
      <c r="O19" s="16">
        <f t="shared" si="1"/>
        <v>389</v>
      </c>
      <c r="P19" s="17">
        <v>196</v>
      </c>
      <c r="Q19" s="16">
        <v>57</v>
      </c>
      <c r="R19" s="16">
        <v>54</v>
      </c>
      <c r="S19" s="16">
        <v>55</v>
      </c>
      <c r="T19" s="16">
        <v>24</v>
      </c>
      <c r="U19" s="16">
        <v>120</v>
      </c>
      <c r="V19" s="16">
        <f t="shared" si="2"/>
        <v>506</v>
      </c>
    </row>
    <row r="20" spans="1:22">
      <c r="A20" s="16" t="s">
        <v>583</v>
      </c>
      <c r="B20" s="16">
        <v>124</v>
      </c>
      <c r="C20" s="16">
        <v>63</v>
      </c>
      <c r="D20" s="16">
        <v>11</v>
      </c>
      <c r="E20" s="16">
        <v>34</v>
      </c>
      <c r="F20" s="16">
        <v>16</v>
      </c>
      <c r="G20" s="16">
        <v>74</v>
      </c>
      <c r="H20" s="16">
        <f t="shared" si="0"/>
        <v>322</v>
      </c>
      <c r="I20" s="17">
        <v>52</v>
      </c>
      <c r="J20" s="16">
        <v>31</v>
      </c>
      <c r="K20" s="16">
        <v>3</v>
      </c>
      <c r="L20" s="16">
        <v>11</v>
      </c>
      <c r="M20" s="16">
        <v>8</v>
      </c>
      <c r="N20" s="16">
        <v>37</v>
      </c>
      <c r="O20" s="16">
        <f t="shared" si="1"/>
        <v>142</v>
      </c>
      <c r="P20" s="17">
        <v>72</v>
      </c>
      <c r="Q20" s="16">
        <v>32</v>
      </c>
      <c r="R20" s="16">
        <v>8</v>
      </c>
      <c r="S20" s="16">
        <v>23</v>
      </c>
      <c r="T20" s="16">
        <v>8</v>
      </c>
      <c r="U20" s="16">
        <v>37</v>
      </c>
      <c r="V20" s="16">
        <f t="shared" si="2"/>
        <v>180</v>
      </c>
    </row>
    <row r="21" spans="1:22">
      <c r="A21" s="16" t="s">
        <v>584</v>
      </c>
      <c r="B21" s="16">
        <v>156</v>
      </c>
      <c r="C21" s="16">
        <v>58</v>
      </c>
      <c r="D21" s="16">
        <v>27</v>
      </c>
      <c r="E21" s="16">
        <v>30</v>
      </c>
      <c r="F21" s="16">
        <v>18</v>
      </c>
      <c r="G21" s="16">
        <v>71</v>
      </c>
      <c r="H21" s="16">
        <f t="shared" si="0"/>
        <v>360</v>
      </c>
      <c r="I21" s="17">
        <v>64</v>
      </c>
      <c r="J21" s="16">
        <v>28</v>
      </c>
      <c r="K21" s="16">
        <v>10</v>
      </c>
      <c r="L21" s="16">
        <v>17</v>
      </c>
      <c r="M21" s="16">
        <v>5</v>
      </c>
      <c r="N21" s="16">
        <v>41</v>
      </c>
      <c r="O21" s="16">
        <f t="shared" si="1"/>
        <v>165</v>
      </c>
      <c r="P21" s="17">
        <v>92</v>
      </c>
      <c r="Q21" s="16">
        <v>30</v>
      </c>
      <c r="R21" s="16">
        <v>17</v>
      </c>
      <c r="S21" s="16">
        <v>13</v>
      </c>
      <c r="T21" s="16">
        <v>13</v>
      </c>
      <c r="U21" s="16">
        <v>30</v>
      </c>
      <c r="V21" s="16">
        <f t="shared" si="2"/>
        <v>195</v>
      </c>
    </row>
    <row r="22" spans="1:22">
      <c r="A22" s="16" t="s">
        <v>585</v>
      </c>
      <c r="B22" s="16">
        <v>42</v>
      </c>
      <c r="C22" s="16">
        <v>6</v>
      </c>
      <c r="D22" s="16">
        <v>6</v>
      </c>
      <c r="E22" s="16">
        <v>6</v>
      </c>
      <c r="F22" s="16">
        <v>6</v>
      </c>
      <c r="G22" s="16">
        <v>22</v>
      </c>
      <c r="H22" s="16">
        <f t="shared" si="0"/>
        <v>88</v>
      </c>
      <c r="I22" s="17">
        <v>14</v>
      </c>
      <c r="J22" s="16">
        <v>3</v>
      </c>
      <c r="K22" s="16">
        <v>5</v>
      </c>
      <c r="L22" s="16">
        <v>4</v>
      </c>
      <c r="M22" s="16">
        <v>2</v>
      </c>
      <c r="N22" s="16">
        <v>10</v>
      </c>
      <c r="O22" s="16">
        <f t="shared" si="1"/>
        <v>38</v>
      </c>
      <c r="P22" s="17">
        <v>28</v>
      </c>
      <c r="Q22" s="16">
        <v>3</v>
      </c>
      <c r="R22" s="16">
        <v>1</v>
      </c>
      <c r="S22" s="16">
        <v>2</v>
      </c>
      <c r="T22" s="16">
        <v>4</v>
      </c>
      <c r="U22" s="16">
        <v>12</v>
      </c>
      <c r="V22" s="16">
        <f t="shared" si="2"/>
        <v>50</v>
      </c>
    </row>
    <row r="23" spans="1:22">
      <c r="A23" s="16" t="s">
        <v>586</v>
      </c>
      <c r="B23" s="16">
        <v>68</v>
      </c>
      <c r="C23" s="16">
        <v>25</v>
      </c>
      <c r="D23" s="16">
        <v>10</v>
      </c>
      <c r="E23" s="16">
        <v>23</v>
      </c>
      <c r="F23" s="16">
        <v>9</v>
      </c>
      <c r="G23" s="16">
        <v>34</v>
      </c>
      <c r="H23" s="16">
        <f t="shared" si="0"/>
        <v>169</v>
      </c>
      <c r="I23" s="17">
        <v>32</v>
      </c>
      <c r="J23" s="16">
        <v>13</v>
      </c>
      <c r="K23" s="16">
        <v>6</v>
      </c>
      <c r="L23" s="16">
        <v>12</v>
      </c>
      <c r="M23" s="16">
        <v>5</v>
      </c>
      <c r="N23" s="16">
        <v>13</v>
      </c>
      <c r="O23" s="16">
        <f t="shared" si="1"/>
        <v>81</v>
      </c>
      <c r="P23" s="17">
        <v>36</v>
      </c>
      <c r="Q23" s="16">
        <v>12</v>
      </c>
      <c r="R23" s="16">
        <v>4</v>
      </c>
      <c r="S23" s="16">
        <v>11</v>
      </c>
      <c r="T23" s="16">
        <v>4</v>
      </c>
      <c r="U23" s="16">
        <v>21</v>
      </c>
      <c r="V23" s="16">
        <f t="shared" si="2"/>
        <v>88</v>
      </c>
    </row>
    <row r="24" spans="1:22">
      <c r="A24" s="16" t="s">
        <v>587</v>
      </c>
      <c r="B24" s="16">
        <v>434</v>
      </c>
      <c r="C24" s="16">
        <v>149</v>
      </c>
      <c r="D24" s="16">
        <v>122</v>
      </c>
      <c r="E24" s="16">
        <v>145</v>
      </c>
      <c r="F24" s="16">
        <v>56</v>
      </c>
      <c r="G24" s="16">
        <v>283</v>
      </c>
      <c r="H24" s="16">
        <f t="shared" si="0"/>
        <v>1189</v>
      </c>
      <c r="I24" s="17">
        <v>183</v>
      </c>
      <c r="J24" s="16">
        <v>78</v>
      </c>
      <c r="K24" s="16">
        <v>56</v>
      </c>
      <c r="L24" s="16">
        <v>63</v>
      </c>
      <c r="M24" s="16">
        <v>25</v>
      </c>
      <c r="N24" s="16">
        <v>137</v>
      </c>
      <c r="O24" s="16">
        <f t="shared" si="1"/>
        <v>542</v>
      </c>
      <c r="P24" s="17">
        <v>251</v>
      </c>
      <c r="Q24" s="16">
        <v>71</v>
      </c>
      <c r="R24" s="16">
        <v>66</v>
      </c>
      <c r="S24" s="16">
        <v>82</v>
      </c>
      <c r="T24" s="16">
        <v>31</v>
      </c>
      <c r="U24" s="16">
        <v>146</v>
      </c>
      <c r="V24" s="16">
        <f t="shared" si="2"/>
        <v>647</v>
      </c>
    </row>
    <row r="25" spans="1:22">
      <c r="A25" s="16" t="s">
        <v>588</v>
      </c>
      <c r="B25" s="16">
        <v>140</v>
      </c>
      <c r="C25" s="16">
        <v>32</v>
      </c>
      <c r="D25" s="16">
        <v>28</v>
      </c>
      <c r="E25" s="16">
        <v>29</v>
      </c>
      <c r="F25" s="16">
        <v>20</v>
      </c>
      <c r="G25" s="16">
        <v>45</v>
      </c>
      <c r="H25" s="16">
        <f t="shared" si="0"/>
        <v>294</v>
      </c>
      <c r="I25" s="17">
        <v>60</v>
      </c>
      <c r="J25" s="16">
        <v>18</v>
      </c>
      <c r="K25" s="16">
        <v>17</v>
      </c>
      <c r="L25" s="16">
        <v>15</v>
      </c>
      <c r="M25" s="16">
        <v>7</v>
      </c>
      <c r="N25" s="16">
        <v>25</v>
      </c>
      <c r="O25" s="16">
        <f t="shared" si="1"/>
        <v>142</v>
      </c>
      <c r="P25" s="17">
        <v>80</v>
      </c>
      <c r="Q25" s="16">
        <v>14</v>
      </c>
      <c r="R25" s="16">
        <v>11</v>
      </c>
      <c r="S25" s="16">
        <v>14</v>
      </c>
      <c r="T25" s="16">
        <v>13</v>
      </c>
      <c r="U25" s="16">
        <v>20</v>
      </c>
      <c r="V25" s="16">
        <f t="shared" si="2"/>
        <v>152</v>
      </c>
    </row>
    <row r="26" spans="1:22">
      <c r="A26" s="16" t="s">
        <v>589</v>
      </c>
      <c r="B26" s="16">
        <v>88</v>
      </c>
      <c r="C26" s="16">
        <v>33</v>
      </c>
      <c r="D26" s="16">
        <v>18</v>
      </c>
      <c r="E26" s="16">
        <v>18</v>
      </c>
      <c r="F26" s="16">
        <v>5</v>
      </c>
      <c r="G26" s="16">
        <v>53</v>
      </c>
      <c r="H26" s="16">
        <f t="shared" si="0"/>
        <v>215</v>
      </c>
      <c r="I26" s="17">
        <v>41</v>
      </c>
      <c r="J26" s="16">
        <v>14</v>
      </c>
      <c r="K26" s="16">
        <v>11</v>
      </c>
      <c r="L26" s="16">
        <v>8</v>
      </c>
      <c r="M26" s="16">
        <v>4</v>
      </c>
      <c r="N26" s="16">
        <v>18</v>
      </c>
      <c r="O26" s="16">
        <f t="shared" si="1"/>
        <v>96</v>
      </c>
      <c r="P26" s="17">
        <v>47</v>
      </c>
      <c r="Q26" s="16">
        <v>19</v>
      </c>
      <c r="R26" s="16">
        <v>7</v>
      </c>
      <c r="S26" s="16">
        <v>10</v>
      </c>
      <c r="T26" s="16">
        <v>1</v>
      </c>
      <c r="U26" s="16">
        <v>35</v>
      </c>
      <c r="V26" s="16">
        <f t="shared" si="2"/>
        <v>119</v>
      </c>
    </row>
    <row r="27" spans="1:22">
      <c r="A27" s="16" t="s">
        <v>590</v>
      </c>
      <c r="B27" s="16">
        <v>294</v>
      </c>
      <c r="C27" s="16">
        <v>136</v>
      </c>
      <c r="D27" s="16">
        <v>71</v>
      </c>
      <c r="E27" s="16">
        <v>133</v>
      </c>
      <c r="F27" s="16">
        <v>61</v>
      </c>
      <c r="G27" s="16">
        <v>596</v>
      </c>
      <c r="H27" s="16">
        <f t="shared" si="0"/>
        <v>1291</v>
      </c>
      <c r="I27" s="17">
        <v>120</v>
      </c>
      <c r="J27" s="16">
        <v>59</v>
      </c>
      <c r="K27" s="16">
        <v>29</v>
      </c>
      <c r="L27" s="16">
        <v>63</v>
      </c>
      <c r="M27" s="16">
        <v>28</v>
      </c>
      <c r="N27" s="16">
        <v>262</v>
      </c>
      <c r="O27" s="16">
        <f t="shared" si="1"/>
        <v>561</v>
      </c>
      <c r="P27" s="17">
        <v>174</v>
      </c>
      <c r="Q27" s="16">
        <v>77</v>
      </c>
      <c r="R27" s="16">
        <v>42</v>
      </c>
      <c r="S27" s="16">
        <v>70</v>
      </c>
      <c r="T27" s="16">
        <v>33</v>
      </c>
      <c r="U27" s="16">
        <v>334</v>
      </c>
      <c r="V27" s="16">
        <f t="shared" si="2"/>
        <v>730</v>
      </c>
    </row>
    <row r="28" spans="1:22">
      <c r="A28" s="16" t="s">
        <v>591</v>
      </c>
      <c r="B28" s="16"/>
      <c r="C28" s="16"/>
      <c r="D28" s="16"/>
      <c r="E28" s="16"/>
      <c r="F28" s="16"/>
      <c r="G28" s="16"/>
      <c r="H28" s="16">
        <f t="shared" si="0"/>
        <v>0</v>
      </c>
      <c r="I28" s="17"/>
      <c r="J28" s="16"/>
      <c r="K28" s="16"/>
      <c r="L28" s="16"/>
      <c r="M28" s="16"/>
      <c r="N28" s="16"/>
      <c r="O28" s="16">
        <f t="shared" si="1"/>
        <v>0</v>
      </c>
      <c r="P28" s="17"/>
      <c r="Q28" s="16"/>
      <c r="R28" s="16"/>
      <c r="S28" s="16"/>
      <c r="T28" s="16"/>
      <c r="U28" s="16"/>
      <c r="V28" s="16">
        <f t="shared" si="2"/>
        <v>0</v>
      </c>
    </row>
    <row r="29" spans="1:22">
      <c r="A29" s="16" t="s">
        <v>592</v>
      </c>
      <c r="B29" s="16">
        <v>53</v>
      </c>
      <c r="C29" s="16">
        <v>8</v>
      </c>
      <c r="D29" s="16">
        <v>3</v>
      </c>
      <c r="E29" s="16">
        <v>14</v>
      </c>
      <c r="F29" s="16">
        <v>13</v>
      </c>
      <c r="G29" s="16">
        <v>45</v>
      </c>
      <c r="H29" s="16">
        <f t="shared" si="0"/>
        <v>136</v>
      </c>
      <c r="I29" s="17">
        <v>25</v>
      </c>
      <c r="J29" s="16">
        <v>4</v>
      </c>
      <c r="K29" s="16">
        <v>2</v>
      </c>
      <c r="L29" s="16">
        <v>5</v>
      </c>
      <c r="M29" s="16">
        <v>6</v>
      </c>
      <c r="N29" s="16">
        <v>25</v>
      </c>
      <c r="O29" s="16">
        <f t="shared" si="1"/>
        <v>67</v>
      </c>
      <c r="P29" s="17">
        <v>28</v>
      </c>
      <c r="Q29" s="16">
        <v>4</v>
      </c>
      <c r="R29" s="16">
        <v>1</v>
      </c>
      <c r="S29" s="16">
        <v>9</v>
      </c>
      <c r="T29" s="16">
        <v>7</v>
      </c>
      <c r="U29" s="16">
        <v>20</v>
      </c>
      <c r="V29" s="16">
        <f t="shared" si="2"/>
        <v>69</v>
      </c>
    </row>
    <row r="30" spans="1:22">
      <c r="A30" s="16" t="s">
        <v>593</v>
      </c>
      <c r="B30" s="16">
        <v>324</v>
      </c>
      <c r="C30" s="16">
        <v>109</v>
      </c>
      <c r="D30" s="16">
        <v>98</v>
      </c>
      <c r="E30" s="16">
        <v>95</v>
      </c>
      <c r="F30" s="16">
        <v>37</v>
      </c>
      <c r="G30" s="16">
        <v>243</v>
      </c>
      <c r="H30" s="16">
        <f t="shared" si="0"/>
        <v>906</v>
      </c>
      <c r="I30" s="17">
        <v>131</v>
      </c>
      <c r="J30" s="16">
        <v>44</v>
      </c>
      <c r="K30" s="16">
        <v>60</v>
      </c>
      <c r="L30" s="16">
        <v>42</v>
      </c>
      <c r="M30" s="16">
        <v>16</v>
      </c>
      <c r="N30" s="16">
        <v>130</v>
      </c>
      <c r="O30" s="16">
        <f t="shared" si="1"/>
        <v>423</v>
      </c>
      <c r="P30" s="17">
        <v>193</v>
      </c>
      <c r="Q30" s="16">
        <v>65</v>
      </c>
      <c r="R30" s="16">
        <v>38</v>
      </c>
      <c r="S30" s="16">
        <v>53</v>
      </c>
      <c r="T30" s="16">
        <v>21</v>
      </c>
      <c r="U30" s="16">
        <v>113</v>
      </c>
      <c r="V30" s="16">
        <f t="shared" si="2"/>
        <v>483</v>
      </c>
    </row>
    <row r="31" spans="1:22">
      <c r="A31" s="16" t="s">
        <v>594</v>
      </c>
      <c r="B31" s="16">
        <v>340</v>
      </c>
      <c r="C31" s="16">
        <v>108</v>
      </c>
      <c r="D31" s="16">
        <v>111</v>
      </c>
      <c r="E31" s="16">
        <v>71</v>
      </c>
      <c r="F31" s="16">
        <v>58</v>
      </c>
      <c r="G31" s="16">
        <v>220</v>
      </c>
      <c r="H31" s="16">
        <f t="shared" si="0"/>
        <v>908</v>
      </c>
      <c r="I31" s="17">
        <v>123</v>
      </c>
      <c r="J31" s="16">
        <v>44</v>
      </c>
      <c r="K31" s="16">
        <v>62</v>
      </c>
      <c r="L31" s="16">
        <v>36</v>
      </c>
      <c r="M31" s="16">
        <v>25</v>
      </c>
      <c r="N31" s="16">
        <v>129</v>
      </c>
      <c r="O31" s="16">
        <f t="shared" si="1"/>
        <v>419</v>
      </c>
      <c r="P31" s="17">
        <v>217</v>
      </c>
      <c r="Q31" s="16">
        <v>64</v>
      </c>
      <c r="R31" s="16">
        <v>49</v>
      </c>
      <c r="S31" s="16">
        <v>35</v>
      </c>
      <c r="T31" s="16">
        <v>33</v>
      </c>
      <c r="U31" s="16">
        <v>91</v>
      </c>
      <c r="V31" s="16">
        <f t="shared" si="2"/>
        <v>489</v>
      </c>
    </row>
    <row r="32" spans="1:22">
      <c r="A32" s="16" t="s">
        <v>595</v>
      </c>
      <c r="B32" s="16">
        <v>205</v>
      </c>
      <c r="C32" s="16">
        <v>65</v>
      </c>
      <c r="D32" s="16">
        <v>74</v>
      </c>
      <c r="E32" s="16">
        <v>65</v>
      </c>
      <c r="F32" s="16">
        <v>45</v>
      </c>
      <c r="G32" s="16">
        <v>142</v>
      </c>
      <c r="H32" s="16">
        <f t="shared" si="0"/>
        <v>596</v>
      </c>
      <c r="I32" s="17">
        <v>82</v>
      </c>
      <c r="J32" s="16">
        <v>21</v>
      </c>
      <c r="K32" s="16">
        <v>35</v>
      </c>
      <c r="L32" s="16">
        <v>29</v>
      </c>
      <c r="M32" s="16">
        <v>24</v>
      </c>
      <c r="N32" s="16">
        <v>68</v>
      </c>
      <c r="O32" s="16">
        <f t="shared" si="1"/>
        <v>259</v>
      </c>
      <c r="P32" s="17">
        <v>123</v>
      </c>
      <c r="Q32" s="16">
        <v>44</v>
      </c>
      <c r="R32" s="16">
        <v>39</v>
      </c>
      <c r="S32" s="16">
        <v>36</v>
      </c>
      <c r="T32" s="16">
        <v>21</v>
      </c>
      <c r="U32" s="16">
        <v>74</v>
      </c>
      <c r="V32" s="16">
        <f t="shared" si="2"/>
        <v>337</v>
      </c>
    </row>
    <row r="33" spans="1:22">
      <c r="A33" s="16" t="s">
        <v>596</v>
      </c>
      <c r="B33" s="16">
        <v>511</v>
      </c>
      <c r="C33" s="16">
        <v>202</v>
      </c>
      <c r="D33" s="16">
        <v>135</v>
      </c>
      <c r="E33" s="16">
        <v>114</v>
      </c>
      <c r="F33" s="16">
        <v>73</v>
      </c>
      <c r="G33" s="16">
        <v>358</v>
      </c>
      <c r="H33" s="16">
        <f t="shared" si="0"/>
        <v>1393</v>
      </c>
      <c r="I33" s="17">
        <v>220</v>
      </c>
      <c r="J33" s="16">
        <v>89</v>
      </c>
      <c r="K33" s="16">
        <v>78</v>
      </c>
      <c r="L33" s="16">
        <v>51</v>
      </c>
      <c r="M33" s="16">
        <v>33</v>
      </c>
      <c r="N33" s="16">
        <v>147</v>
      </c>
      <c r="O33" s="16">
        <f t="shared" si="1"/>
        <v>618</v>
      </c>
      <c r="P33" s="17">
        <v>291</v>
      </c>
      <c r="Q33" s="16">
        <v>113</v>
      </c>
      <c r="R33" s="16">
        <v>57</v>
      </c>
      <c r="S33" s="16">
        <v>63</v>
      </c>
      <c r="T33" s="16">
        <v>40</v>
      </c>
      <c r="U33" s="16">
        <v>211</v>
      </c>
      <c r="V33" s="16">
        <f t="shared" si="2"/>
        <v>775</v>
      </c>
    </row>
    <row r="34" spans="1:22">
      <c r="A34" s="18" t="s">
        <v>597</v>
      </c>
      <c r="B34" s="16">
        <v>338</v>
      </c>
      <c r="C34" s="16">
        <v>115</v>
      </c>
      <c r="D34" s="16">
        <v>111</v>
      </c>
      <c r="E34" s="16">
        <v>91</v>
      </c>
      <c r="F34" s="16">
        <v>71</v>
      </c>
      <c r="G34" s="16">
        <v>181</v>
      </c>
      <c r="H34" s="16">
        <f t="shared" si="0"/>
        <v>907</v>
      </c>
      <c r="I34" s="17">
        <v>137</v>
      </c>
      <c r="J34" s="16">
        <v>48</v>
      </c>
      <c r="K34" s="16">
        <v>49</v>
      </c>
      <c r="L34" s="16">
        <v>43</v>
      </c>
      <c r="M34" s="16">
        <v>38</v>
      </c>
      <c r="N34" s="16">
        <v>91</v>
      </c>
      <c r="O34" s="16">
        <f t="shared" si="1"/>
        <v>406</v>
      </c>
      <c r="P34" s="17">
        <v>201</v>
      </c>
      <c r="Q34" s="16">
        <v>67</v>
      </c>
      <c r="R34" s="16">
        <v>62</v>
      </c>
      <c r="S34" s="16">
        <v>48</v>
      </c>
      <c r="T34" s="16">
        <v>33</v>
      </c>
      <c r="U34" s="16">
        <v>90</v>
      </c>
      <c r="V34" s="18">
        <f t="shared" si="2"/>
        <v>501</v>
      </c>
    </row>
    <row r="35" spans="1:22">
      <c r="A35" s="9" t="s">
        <v>598</v>
      </c>
      <c r="B35" s="19">
        <f t="shared" ref="B35:U35" si="3">SUM(B8:B34)</f>
        <v>6006</v>
      </c>
      <c r="C35" s="19">
        <f t="shared" si="3"/>
        <v>2025</v>
      </c>
      <c r="D35" s="19">
        <f t="shared" si="3"/>
        <v>1617</v>
      </c>
      <c r="E35" s="19">
        <f t="shared" si="3"/>
        <v>1656</v>
      </c>
      <c r="F35" s="19">
        <f t="shared" si="3"/>
        <v>1006</v>
      </c>
      <c r="G35" s="19">
        <f t="shared" si="3"/>
        <v>4879</v>
      </c>
      <c r="H35" s="19">
        <f t="shared" si="3"/>
        <v>17189</v>
      </c>
      <c r="I35" s="19">
        <f t="shared" si="3"/>
        <v>2476</v>
      </c>
      <c r="J35" s="19">
        <f t="shared" si="3"/>
        <v>878</v>
      </c>
      <c r="K35" s="19">
        <f t="shared" si="3"/>
        <v>832</v>
      </c>
      <c r="L35" s="19">
        <f t="shared" si="3"/>
        <v>719</v>
      </c>
      <c r="M35" s="19">
        <f t="shared" si="3"/>
        <v>457</v>
      </c>
      <c r="N35" s="19">
        <f t="shared" si="3"/>
        <v>2287</v>
      </c>
      <c r="O35" s="19">
        <f t="shared" si="3"/>
        <v>7649</v>
      </c>
      <c r="P35" s="19">
        <f t="shared" si="3"/>
        <v>3530</v>
      </c>
      <c r="Q35" s="19">
        <f t="shared" si="3"/>
        <v>1147</v>
      </c>
      <c r="R35" s="19">
        <f t="shared" si="3"/>
        <v>785</v>
      </c>
      <c r="S35" s="19">
        <f t="shared" si="3"/>
        <v>937</v>
      </c>
      <c r="T35" s="19">
        <f t="shared" si="3"/>
        <v>549</v>
      </c>
      <c r="U35" s="19">
        <f t="shared" si="3"/>
        <v>2592</v>
      </c>
      <c r="V35" s="19">
        <f t="shared" si="2"/>
        <v>9540</v>
      </c>
    </row>
    <row r="36" spans="1:22">
      <c r="A36" s="9" t="s">
        <v>599</v>
      </c>
      <c r="B36" s="23">
        <f t="shared" ref="B36:G36" si="4">100*B35/$H35</f>
        <v>34.940950607946945</v>
      </c>
      <c r="C36" s="23">
        <f t="shared" si="4"/>
        <v>11.780790040141952</v>
      </c>
      <c r="D36" s="23">
        <f t="shared" si="4"/>
        <v>9.4071790098318697</v>
      </c>
      <c r="E36" s="23">
        <f t="shared" si="4"/>
        <v>9.6340682994938618</v>
      </c>
      <c r="F36" s="23">
        <f t="shared" si="4"/>
        <v>5.8525801384606435</v>
      </c>
      <c r="G36" s="23">
        <f t="shared" si="4"/>
        <v>28.384431904124732</v>
      </c>
      <c r="H36" s="23">
        <f>SUM(B36:G36)</f>
        <v>100</v>
      </c>
      <c r="I36" s="24">
        <f t="shared" ref="I36:N36" si="5">100*I35/$O35</f>
        <v>32.370244476402142</v>
      </c>
      <c r="J36" s="24">
        <f t="shared" si="5"/>
        <v>11.478624656817885</v>
      </c>
      <c r="K36" s="24">
        <f t="shared" si="5"/>
        <v>10.877238854752255</v>
      </c>
      <c r="L36" s="24">
        <f t="shared" si="5"/>
        <v>9.3999215583736433</v>
      </c>
      <c r="M36" s="24">
        <f t="shared" si="5"/>
        <v>5.9746372074781018</v>
      </c>
      <c r="N36" s="24">
        <f t="shared" si="5"/>
        <v>29.899333246175971</v>
      </c>
      <c r="O36" s="23">
        <f>SUM(I36:N36)</f>
        <v>100</v>
      </c>
      <c r="P36" s="24">
        <f t="shared" ref="P36:U36" si="6">100*P35/$V35</f>
        <v>37.0020964360587</v>
      </c>
      <c r="Q36" s="24">
        <f t="shared" si="6"/>
        <v>12.023060796645701</v>
      </c>
      <c r="R36" s="24">
        <f t="shared" si="6"/>
        <v>8.2285115303983236</v>
      </c>
      <c r="S36" s="24">
        <f t="shared" si="6"/>
        <v>9.8218029350104814</v>
      </c>
      <c r="T36" s="24">
        <f t="shared" si="6"/>
        <v>5.7547169811320753</v>
      </c>
      <c r="U36" s="24">
        <f t="shared" si="6"/>
        <v>27.169811320754718</v>
      </c>
      <c r="V36" s="23">
        <f t="shared" si="2"/>
        <v>100</v>
      </c>
    </row>
    <row r="37" spans="1:22">
      <c r="A37" s="15"/>
      <c r="B37" s="15"/>
      <c r="C37" s="15"/>
      <c r="D37" s="15"/>
      <c r="E37" s="15"/>
      <c r="F37" s="15"/>
      <c r="G37" s="15"/>
      <c r="H37" s="15"/>
      <c r="I37" s="14"/>
      <c r="J37" s="14"/>
      <c r="K37" s="14"/>
      <c r="L37" s="14"/>
      <c r="M37" s="14"/>
      <c r="N37" s="14"/>
      <c r="O37" s="14"/>
      <c r="P37" s="14"/>
      <c r="Q37" s="14"/>
      <c r="R37" s="14"/>
      <c r="S37" s="14"/>
      <c r="T37" s="14"/>
      <c r="U37" s="14"/>
      <c r="V37" s="14"/>
    </row>
    <row r="38" spans="1:22">
      <c r="A38" s="15" t="s">
        <v>558</v>
      </c>
      <c r="B38" s="16"/>
      <c r="C38" s="16"/>
      <c r="D38" s="16"/>
      <c r="E38" s="16"/>
      <c r="F38" s="16"/>
      <c r="G38" s="16"/>
      <c r="H38" s="16"/>
      <c r="I38" s="14"/>
      <c r="J38" s="14"/>
      <c r="K38" s="14"/>
      <c r="L38" s="14"/>
      <c r="M38" s="14"/>
      <c r="N38" s="14"/>
      <c r="O38" s="14"/>
      <c r="P38" s="14"/>
      <c r="Q38" s="14"/>
      <c r="R38" s="14"/>
      <c r="S38" s="14"/>
      <c r="T38" s="14"/>
      <c r="U38" s="14"/>
      <c r="V38" s="14"/>
    </row>
    <row r="39" spans="1:22">
      <c r="A39" s="14" t="s">
        <v>1218</v>
      </c>
      <c r="B39" s="14"/>
      <c r="C39" s="14"/>
      <c r="D39" s="14"/>
      <c r="E39" s="14"/>
      <c r="F39" s="14"/>
      <c r="G39" s="14"/>
      <c r="H39" s="14"/>
      <c r="I39" s="14"/>
      <c r="J39" s="14"/>
      <c r="K39" s="14"/>
      <c r="L39" s="14"/>
      <c r="M39" s="14"/>
      <c r="N39" s="14"/>
      <c r="O39" s="14"/>
      <c r="P39" s="14"/>
      <c r="Q39" s="14"/>
      <c r="R39" s="14"/>
      <c r="S39" s="14"/>
      <c r="T39" s="14"/>
      <c r="U39" s="14"/>
      <c r="V39" s="14"/>
    </row>
    <row r="40" spans="1:22">
      <c r="A40" s="13"/>
      <c r="B40" s="13"/>
      <c r="C40" s="13"/>
      <c r="D40" s="13"/>
      <c r="E40" s="13"/>
      <c r="F40" s="13"/>
      <c r="G40" s="13"/>
      <c r="H40" s="13"/>
      <c r="I40" s="14"/>
      <c r="J40" s="14"/>
      <c r="K40" s="14"/>
      <c r="L40" s="14"/>
      <c r="M40" s="14"/>
      <c r="N40" s="14"/>
      <c r="O40" s="14"/>
      <c r="P40" s="14"/>
      <c r="Q40" s="14"/>
      <c r="R40" s="14"/>
      <c r="S40" s="14"/>
      <c r="T40" s="14"/>
      <c r="U40" s="14"/>
      <c r="V40" s="14"/>
    </row>
    <row r="41" spans="1:22">
      <c r="A41" s="13" t="s">
        <v>474</v>
      </c>
      <c r="B41" s="14"/>
      <c r="C41" s="14"/>
      <c r="D41" s="14"/>
      <c r="E41" s="14"/>
      <c r="F41" s="14"/>
      <c r="G41" s="14"/>
      <c r="H41" s="14"/>
      <c r="I41" s="14"/>
      <c r="J41" s="14"/>
      <c r="K41" s="14"/>
      <c r="L41" s="14"/>
      <c r="M41" s="14"/>
      <c r="N41" s="14"/>
      <c r="O41" s="14"/>
      <c r="P41" s="14"/>
      <c r="Q41" s="14"/>
      <c r="R41" s="14"/>
      <c r="S41" s="14"/>
      <c r="T41" s="14"/>
      <c r="U41" s="14"/>
      <c r="V41" s="14"/>
    </row>
    <row r="42" spans="1:22">
      <c r="A42" s="14" t="s">
        <v>600</v>
      </c>
      <c r="B42" s="14"/>
      <c r="C42" s="14"/>
      <c r="D42" s="14"/>
      <c r="E42" s="14"/>
      <c r="F42" s="14"/>
      <c r="G42" s="14"/>
      <c r="H42" s="14"/>
      <c r="I42" s="14"/>
      <c r="J42" s="14"/>
      <c r="K42" s="14"/>
      <c r="L42" s="14"/>
      <c r="M42" s="14"/>
      <c r="N42" s="14"/>
      <c r="O42" s="14"/>
      <c r="P42" s="14"/>
      <c r="Q42" s="14"/>
      <c r="R42" s="14"/>
      <c r="S42" s="14"/>
      <c r="T42" s="14"/>
      <c r="U42" s="14"/>
      <c r="V42" s="14"/>
    </row>
    <row r="43" spans="1:22">
      <c r="A43" s="25" t="s">
        <v>601</v>
      </c>
      <c r="B43" s="6"/>
      <c r="C43" s="6"/>
      <c r="D43" s="6"/>
      <c r="E43" s="6"/>
      <c r="F43" s="6"/>
      <c r="G43" s="6"/>
      <c r="H43" s="6"/>
      <c r="I43" s="6"/>
      <c r="J43" s="6"/>
      <c r="K43" s="6"/>
      <c r="L43" s="6"/>
      <c r="M43" s="6"/>
      <c r="N43" s="6"/>
      <c r="O43" s="6"/>
      <c r="P43" s="6"/>
      <c r="Q43" s="6"/>
      <c r="R43" s="6"/>
      <c r="S43" s="6"/>
      <c r="T43" s="6"/>
      <c r="U43" s="6"/>
      <c r="V43" s="6"/>
    </row>
    <row r="44" spans="1:22">
      <c r="A44" s="1240" t="s">
        <v>602</v>
      </c>
      <c r="B44" s="1240"/>
      <c r="C44" s="1240"/>
      <c r="D44" s="1240"/>
      <c r="E44" s="1240"/>
      <c r="F44" s="1240"/>
      <c r="G44" s="1240"/>
      <c r="H44" s="1240"/>
      <c r="I44" s="1240"/>
      <c r="J44" s="1240"/>
      <c r="K44" s="1240"/>
      <c r="L44" s="1240"/>
      <c r="M44" s="1240"/>
      <c r="N44" s="1240"/>
      <c r="O44" s="1240"/>
      <c r="P44" s="1240"/>
      <c r="Q44" s="1240"/>
      <c r="R44" s="1240"/>
      <c r="S44" s="1240"/>
      <c r="T44" s="1240"/>
      <c r="U44" s="1240"/>
      <c r="V44" s="1240"/>
    </row>
  </sheetData>
  <mergeCells count="10">
    <mergeCell ref="B6:G6"/>
    <mergeCell ref="I6:N6"/>
    <mergeCell ref="P6:U6"/>
    <mergeCell ref="A1:V1"/>
    <mergeCell ref="A2:V2"/>
    <mergeCell ref="A3:V3"/>
    <mergeCell ref="A4:V4"/>
    <mergeCell ref="B5:H5"/>
    <mergeCell ref="I5:O5"/>
    <mergeCell ref="P5:V5"/>
  </mergeCells>
  <phoneticPr fontId="74" type="noConversion"/>
  <hyperlinks>
    <hyperlink ref="A1:V1" location="'Seccion D-Conv.'!B4" display="TABLA D12b"/>
  </hyperlinks>
  <pageMargins left="1.28" right="0.70866141732283472" top="0.65" bottom="0.26" header="0.3" footer="0.22"/>
  <pageSetup paperSize="144" scale="85" orientation="landscape" r:id="rId1"/>
</worksheet>
</file>

<file path=xl/worksheets/sheet49.xml><?xml version="1.0" encoding="utf-8"?>
<worksheet xmlns="http://schemas.openxmlformats.org/spreadsheetml/2006/main" xmlns:r="http://schemas.openxmlformats.org/officeDocument/2006/relationships">
  <sheetPr>
    <tabColor rgb="FF008080"/>
  </sheetPr>
  <dimension ref="A1:IQ46"/>
  <sheetViews>
    <sheetView topLeftCell="A19" zoomScale="95" zoomScaleNormal="95" workbookViewId="0">
      <selection activeCell="F12" sqref="F12"/>
    </sheetView>
  </sheetViews>
  <sheetFormatPr baseColWidth="10" defaultColWidth="11.42578125" defaultRowHeight="12.75"/>
  <cols>
    <col min="1" max="1" width="27.7109375" style="7" customWidth="1"/>
    <col min="2" max="2" width="17" style="7" customWidth="1"/>
    <col min="3" max="3" width="14.85546875" style="7" customWidth="1"/>
    <col min="4" max="4" width="12.28515625" style="7" customWidth="1"/>
    <col min="5" max="16384" width="11.42578125" style="7"/>
  </cols>
  <sheetData>
    <row r="1" spans="1:7" ht="14.25">
      <c r="A1" s="2099" t="s">
        <v>2314</v>
      </c>
      <c r="B1" s="2099"/>
      <c r="C1" s="2099"/>
      <c r="D1" s="2099"/>
    </row>
    <row r="2" spans="1:7" s="91" customFormat="1">
      <c r="A2" s="2111" t="s">
        <v>606</v>
      </c>
      <c r="B2" s="2111"/>
      <c r="C2" s="2111"/>
      <c r="D2" s="2111"/>
    </row>
    <row r="3" spans="1:7">
      <c r="A3" s="2042" t="s">
        <v>607</v>
      </c>
      <c r="B3" s="2042"/>
      <c r="C3" s="2042"/>
      <c r="D3" s="2042"/>
    </row>
    <row r="4" spans="1:7" s="1257" customFormat="1">
      <c r="A4" s="2125" t="s">
        <v>608</v>
      </c>
      <c r="B4" s="2125"/>
      <c r="C4" s="2125"/>
      <c r="D4" s="2125"/>
    </row>
    <row r="5" spans="1:7" s="1257" customFormat="1">
      <c r="A5" s="2093" t="s">
        <v>368</v>
      </c>
      <c r="B5" s="2093"/>
      <c r="C5" s="2093"/>
      <c r="D5" s="2093"/>
    </row>
    <row r="6" spans="1:7" s="1257" customFormat="1" ht="13.5" thickBot="1">
      <c r="A6" s="1643"/>
      <c r="B6" s="1643"/>
      <c r="C6" s="1643"/>
      <c r="D6" s="1644"/>
    </row>
    <row r="7" spans="1:7" s="91" customFormat="1">
      <c r="A7" s="16"/>
      <c r="B7" s="2119" t="s">
        <v>609</v>
      </c>
      <c r="C7" s="2119"/>
      <c r="D7" s="89"/>
      <c r="G7" s="83"/>
    </row>
    <row r="8" spans="1:7" s="1257" customFormat="1">
      <c r="A8" s="15" t="s">
        <v>567</v>
      </c>
      <c r="B8" s="27">
        <v>2009</v>
      </c>
      <c r="C8" s="27">
        <v>2010</v>
      </c>
      <c r="D8" s="2186" t="s">
        <v>374</v>
      </c>
      <c r="E8" s="91"/>
      <c r="F8" s="91"/>
      <c r="G8" s="341"/>
    </row>
    <row r="9" spans="1:7" s="91" customFormat="1">
      <c r="A9" s="9" t="s">
        <v>611</v>
      </c>
      <c r="B9" s="682" t="s">
        <v>326</v>
      </c>
      <c r="C9" s="682" t="s">
        <v>326</v>
      </c>
      <c r="D9" s="2187"/>
      <c r="E9" s="7"/>
      <c r="F9" s="7"/>
      <c r="G9" s="1242"/>
    </row>
    <row r="10" spans="1:7" s="91" customFormat="1">
      <c r="A10" s="16" t="s">
        <v>571</v>
      </c>
      <c r="B10" s="28">
        <v>83829.756617245512</v>
      </c>
      <c r="C10" s="28">
        <v>110737</v>
      </c>
      <c r="D10" s="29">
        <f>100*(C10-B10)/B10</f>
        <v>32.097484793626506</v>
      </c>
      <c r="E10" s="7"/>
      <c r="F10" s="7"/>
      <c r="G10" s="1645"/>
    </row>
    <row r="11" spans="1:7" s="91" customFormat="1">
      <c r="A11" s="16" t="s">
        <v>572</v>
      </c>
      <c r="B11" s="28">
        <v>78248.169739781501</v>
      </c>
      <c r="C11" s="28">
        <v>101142</v>
      </c>
      <c r="D11" s="29">
        <f>100*(C11-B11)/B11</f>
        <v>29.257975408694112</v>
      </c>
      <c r="E11" s="7"/>
      <c r="F11" s="7"/>
      <c r="G11" s="1645"/>
    </row>
    <row r="12" spans="1:7" s="91" customFormat="1">
      <c r="A12" s="16" t="s">
        <v>573</v>
      </c>
      <c r="B12" s="28">
        <v>65691.142276972227</v>
      </c>
      <c r="C12" s="28">
        <v>165903</v>
      </c>
      <c r="D12" s="29">
        <f t="shared" ref="D12:D28" si="0">100*(C12-B12)/B12</f>
        <v>152.55003071876351</v>
      </c>
      <c r="E12" s="7"/>
      <c r="F12" s="7"/>
      <c r="G12" s="1645"/>
    </row>
    <row r="13" spans="1:7" s="91" customFormat="1">
      <c r="A13" s="16" t="s">
        <v>574</v>
      </c>
      <c r="B13" s="28">
        <v>38975.441430194187</v>
      </c>
      <c r="C13" s="28">
        <v>52514</v>
      </c>
      <c r="D13" s="29">
        <f t="shared" si="0"/>
        <v>34.736126322144798</v>
      </c>
      <c r="E13" s="7"/>
      <c r="F13" s="7"/>
      <c r="G13" s="1645"/>
    </row>
    <row r="14" spans="1:7" s="91" customFormat="1">
      <c r="A14" s="16" t="s">
        <v>575</v>
      </c>
      <c r="B14" s="28">
        <v>169718.91922945654</v>
      </c>
      <c r="C14" s="28">
        <v>232428</v>
      </c>
      <c r="D14" s="29">
        <f t="shared" si="0"/>
        <v>36.948786296336266</v>
      </c>
      <c r="E14" s="7"/>
      <c r="F14" s="7"/>
      <c r="G14" s="1645"/>
    </row>
    <row r="15" spans="1:7" s="91" customFormat="1">
      <c r="A15" s="16" t="s">
        <v>576</v>
      </c>
      <c r="B15" s="28">
        <v>173859.33338017392</v>
      </c>
      <c r="C15" s="28">
        <v>208479</v>
      </c>
      <c r="D15" s="29">
        <f t="shared" si="0"/>
        <v>19.912457931794844</v>
      </c>
      <c r="E15" s="7"/>
      <c r="F15" s="7"/>
      <c r="G15" s="1645"/>
    </row>
    <row r="16" spans="1:7" s="91" customFormat="1">
      <c r="A16" s="16" t="s">
        <v>577</v>
      </c>
      <c r="B16" s="28">
        <v>229927.22736398809</v>
      </c>
      <c r="C16" s="28">
        <v>272834</v>
      </c>
      <c r="D16" s="29">
        <f t="shared" si="0"/>
        <v>18.661022936656394</v>
      </c>
      <c r="E16" s="7"/>
      <c r="F16" s="7"/>
      <c r="G16" s="1645"/>
    </row>
    <row r="17" spans="1:7" s="91" customFormat="1">
      <c r="A17" s="16" t="s">
        <v>578</v>
      </c>
      <c r="B17" s="28">
        <v>35431.658386909359</v>
      </c>
      <c r="C17" s="28">
        <v>51661</v>
      </c>
      <c r="D17" s="29">
        <f t="shared" si="0"/>
        <v>45.804634476513129</v>
      </c>
      <c r="E17" s="7"/>
      <c r="F17" s="7"/>
      <c r="G17" s="1645"/>
    </row>
    <row r="18" spans="1:7" s="91" customFormat="1">
      <c r="A18" s="16" t="s">
        <v>579</v>
      </c>
      <c r="B18" s="28">
        <v>126950.7555697729</v>
      </c>
      <c r="C18" s="28">
        <v>159041</v>
      </c>
      <c r="D18" s="29">
        <f t="shared" si="0"/>
        <v>25.277710468284777</v>
      </c>
      <c r="E18" s="7"/>
      <c r="F18" s="7"/>
      <c r="G18" s="1645"/>
    </row>
    <row r="19" spans="1:7" s="91" customFormat="1">
      <c r="A19" s="16" t="s">
        <v>580</v>
      </c>
      <c r="B19" s="28">
        <v>181674.17221321745</v>
      </c>
      <c r="C19" s="28">
        <v>231350</v>
      </c>
      <c r="D19" s="29">
        <f t="shared" si="0"/>
        <v>27.343362670441525</v>
      </c>
      <c r="E19" s="7"/>
      <c r="F19" s="7"/>
      <c r="G19" s="1645"/>
    </row>
    <row r="20" spans="1:7" s="91" customFormat="1">
      <c r="A20" s="16" t="s">
        <v>581</v>
      </c>
      <c r="B20" s="28">
        <v>64091.553704459046</v>
      </c>
      <c r="C20" s="28">
        <v>73973</v>
      </c>
      <c r="D20" s="29">
        <f t="shared" si="0"/>
        <v>15.417704400031532</v>
      </c>
      <c r="E20" s="7"/>
      <c r="F20" s="7"/>
      <c r="G20" s="1645"/>
    </row>
    <row r="21" spans="1:7" s="91" customFormat="1">
      <c r="A21" s="16" t="s">
        <v>582</v>
      </c>
      <c r="B21" s="28">
        <v>168647.04058472422</v>
      </c>
      <c r="C21" s="28">
        <v>203828</v>
      </c>
      <c r="D21" s="29">
        <f t="shared" si="0"/>
        <v>20.860703688186994</v>
      </c>
      <c r="E21" s="7"/>
      <c r="F21" s="7"/>
      <c r="G21" s="1645"/>
    </row>
    <row r="22" spans="1:7" s="91" customFormat="1">
      <c r="A22" s="16" t="s">
        <v>583</v>
      </c>
      <c r="B22" s="28">
        <v>60787.4517784704</v>
      </c>
      <c r="C22" s="28">
        <v>72334</v>
      </c>
      <c r="D22" s="29">
        <f t="shared" si="0"/>
        <v>18.994953536807305</v>
      </c>
      <c r="E22" s="7"/>
      <c r="F22" s="7"/>
      <c r="G22" s="1645"/>
    </row>
    <row r="23" spans="1:7" s="91" customFormat="1">
      <c r="A23" s="16" t="s">
        <v>613</v>
      </c>
      <c r="B23" s="28">
        <v>66720.845274454987</v>
      </c>
      <c r="C23" s="28">
        <v>74452</v>
      </c>
      <c r="D23" s="29">
        <f t="shared" si="0"/>
        <v>11.587315319137593</v>
      </c>
      <c r="E23" s="7"/>
      <c r="F23" s="7"/>
      <c r="G23" s="1645"/>
    </row>
    <row r="24" spans="1:7" s="91" customFormat="1">
      <c r="A24" s="16" t="s">
        <v>585</v>
      </c>
      <c r="B24" s="28">
        <v>15436.286893332999</v>
      </c>
      <c r="C24" s="28">
        <v>19119</v>
      </c>
      <c r="D24" s="29">
        <f t="shared" si="0"/>
        <v>23.857506226173996</v>
      </c>
      <c r="E24" s="7"/>
      <c r="F24" s="7"/>
      <c r="G24" s="1645"/>
    </row>
    <row r="25" spans="1:7" s="91" customFormat="1">
      <c r="A25" s="16" t="s">
        <v>586</v>
      </c>
      <c r="B25" s="28">
        <v>26172.560804149773</v>
      </c>
      <c r="C25" s="28">
        <v>37116</v>
      </c>
      <c r="D25" s="29">
        <f t="shared" si="0"/>
        <v>41.812642170326335</v>
      </c>
      <c r="E25" s="7"/>
      <c r="F25" s="7"/>
      <c r="G25" s="1645"/>
    </row>
    <row r="26" spans="1:7" s="91" customFormat="1">
      <c r="A26" s="16" t="s">
        <v>587</v>
      </c>
      <c r="B26" s="28">
        <v>199582.36350510296</v>
      </c>
      <c r="C26" s="28">
        <v>271568</v>
      </c>
      <c r="D26" s="29">
        <f t="shared" si="0"/>
        <v>36.068135095041356</v>
      </c>
      <c r="E26" s="7"/>
      <c r="F26" s="7"/>
      <c r="G26" s="1645"/>
    </row>
    <row r="27" spans="1:7" s="91" customFormat="1">
      <c r="A27" s="16" t="s">
        <v>588</v>
      </c>
      <c r="B27" s="28">
        <v>52019.03184785795</v>
      </c>
      <c r="C27" s="28">
        <v>64344</v>
      </c>
      <c r="D27" s="29">
        <f t="shared" si="0"/>
        <v>23.693190192753598</v>
      </c>
      <c r="E27" s="7"/>
      <c r="F27" s="7"/>
      <c r="G27" s="1645"/>
    </row>
    <row r="28" spans="1:7" s="91" customFormat="1">
      <c r="A28" s="16" t="s">
        <v>589</v>
      </c>
      <c r="B28" s="28">
        <v>37265.784705102931</v>
      </c>
      <c r="C28" s="28">
        <v>48572</v>
      </c>
      <c r="D28" s="29">
        <f t="shared" si="0"/>
        <v>30.339399490355749</v>
      </c>
      <c r="E28" s="7"/>
      <c r="F28" s="7"/>
      <c r="G28" s="1645"/>
    </row>
    <row r="29" spans="1:7" s="91" customFormat="1">
      <c r="A29" s="16" t="s">
        <v>614</v>
      </c>
      <c r="B29" s="2188">
        <v>207276.84744233679</v>
      </c>
      <c r="C29" s="2188">
        <v>251212</v>
      </c>
      <c r="D29" s="2189">
        <f>100*(C29-B29)/B29</f>
        <v>21.196362787158712</v>
      </c>
      <c r="E29" s="7"/>
      <c r="F29" s="7"/>
      <c r="G29" s="2190"/>
    </row>
    <row r="30" spans="1:7" s="91" customFormat="1">
      <c r="A30" s="16" t="s">
        <v>615</v>
      </c>
      <c r="B30" s="2188"/>
      <c r="C30" s="2188"/>
      <c r="D30" s="2189"/>
      <c r="E30" s="7"/>
      <c r="F30" s="7"/>
      <c r="G30" s="2190"/>
    </row>
    <row r="31" spans="1:7" s="91" customFormat="1">
      <c r="A31" s="16" t="s">
        <v>592</v>
      </c>
      <c r="B31" s="28">
        <v>24443.35926691848</v>
      </c>
      <c r="C31" s="28">
        <v>30569</v>
      </c>
      <c r="D31" s="29">
        <f>100*(C31-B31)/B31</f>
        <v>25.060551891375798</v>
      </c>
      <c r="E31" s="7"/>
      <c r="F31" s="7"/>
      <c r="G31" s="1645"/>
    </row>
    <row r="32" spans="1:7" s="91" customFormat="1">
      <c r="A32" s="16" t="s">
        <v>593</v>
      </c>
      <c r="B32" s="28">
        <v>153691.14460030675</v>
      </c>
      <c r="C32" s="28">
        <v>191594</v>
      </c>
      <c r="D32" s="29">
        <f t="shared" ref="D32:D37" si="1">100*(C32-B32)/B32</f>
        <v>24.661704158859909</v>
      </c>
      <c r="E32" s="7"/>
      <c r="F32" s="7"/>
      <c r="G32" s="1645"/>
    </row>
    <row r="33" spans="1:251" s="91" customFormat="1">
      <c r="A33" s="16" t="s">
        <v>594</v>
      </c>
      <c r="B33" s="28">
        <v>173970.43020707517</v>
      </c>
      <c r="C33" s="28">
        <v>239642</v>
      </c>
      <c r="D33" s="29">
        <f t="shared" si="1"/>
        <v>37.748696554211342</v>
      </c>
      <c r="E33" s="7"/>
      <c r="F33" s="7"/>
      <c r="G33" s="1645"/>
    </row>
    <row r="34" spans="1:251" s="91" customFormat="1">
      <c r="A34" s="16" t="s">
        <v>595</v>
      </c>
      <c r="B34" s="28">
        <v>108178.47784643331</v>
      </c>
      <c r="C34" s="28">
        <v>149380</v>
      </c>
      <c r="D34" s="29">
        <f t="shared" si="1"/>
        <v>38.086616648512148</v>
      </c>
      <c r="E34" s="7"/>
      <c r="F34" s="7"/>
      <c r="G34" s="1645"/>
    </row>
    <row r="35" spans="1:251" s="91" customFormat="1">
      <c r="A35" s="16" t="s">
        <v>596</v>
      </c>
      <c r="B35" s="28">
        <v>240425.877506155</v>
      </c>
      <c r="C35" s="28">
        <v>265446</v>
      </c>
      <c r="D35" s="29">
        <f t="shared" si="1"/>
        <v>10.406584662753067</v>
      </c>
      <c r="E35" s="7"/>
      <c r="F35" s="7"/>
      <c r="G35" s="1645"/>
    </row>
    <row r="36" spans="1:251" s="91" customFormat="1">
      <c r="A36" s="16" t="s">
        <v>597</v>
      </c>
      <c r="B36" s="28">
        <v>165631.99614354342</v>
      </c>
      <c r="C36" s="28">
        <v>192080</v>
      </c>
      <c r="D36" s="29">
        <f t="shared" si="1"/>
        <v>15.967931602741576</v>
      </c>
      <c r="E36" s="7"/>
      <c r="F36" s="7"/>
      <c r="G36" s="1645"/>
    </row>
    <row r="37" spans="1:251" s="91" customFormat="1">
      <c r="A37" s="9" t="s">
        <v>616</v>
      </c>
      <c r="B37" s="30">
        <f>SUM(B10:B36)</f>
        <v>2948647.6283181356</v>
      </c>
      <c r="C37" s="30">
        <f>SUM(C10:C36)</f>
        <v>3771318</v>
      </c>
      <c r="D37" s="31">
        <f t="shared" si="1"/>
        <v>27.899921434529062</v>
      </c>
      <c r="E37" s="7"/>
      <c r="F37" s="7"/>
      <c r="G37" s="1646"/>
    </row>
    <row r="38" spans="1:251">
      <c r="A38" s="83"/>
      <c r="B38" s="16"/>
      <c r="C38" s="16"/>
      <c r="D38" s="29"/>
      <c r="E38" s="6"/>
      <c r="F38" s="6"/>
      <c r="G38" s="37"/>
      <c r="H38" s="6"/>
      <c r="I38" s="6"/>
      <c r="J38" s="6"/>
    </row>
    <row r="39" spans="1:251">
      <c r="A39" s="1647" t="s">
        <v>474</v>
      </c>
      <c r="B39" s="14"/>
      <c r="C39" s="14"/>
      <c r="D39" s="33"/>
      <c r="E39" s="6"/>
      <c r="F39" s="6"/>
      <c r="G39" s="6"/>
      <c r="H39" s="6"/>
      <c r="I39" s="6"/>
      <c r="J39" s="6"/>
    </row>
    <row r="40" spans="1:251">
      <c r="A40" s="6" t="s">
        <v>617</v>
      </c>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row>
    <row r="41" spans="1:251">
      <c r="E41" s="6"/>
      <c r="F41" s="6"/>
      <c r="G41" s="6"/>
      <c r="H41" s="6"/>
      <c r="I41" s="6"/>
      <c r="J41" s="6"/>
    </row>
    <row r="42" spans="1:251" s="91" customFormat="1">
      <c r="A42" s="1420" t="s">
        <v>558</v>
      </c>
      <c r="E42" s="89"/>
      <c r="F42" s="89"/>
      <c r="G42" s="89"/>
      <c r="H42" s="89"/>
      <c r="I42" s="89"/>
      <c r="J42" s="89"/>
    </row>
    <row r="43" spans="1:251">
      <c r="A43" s="14" t="s">
        <v>1218</v>
      </c>
      <c r="E43" s="6"/>
      <c r="F43" s="6"/>
      <c r="G43" s="6"/>
      <c r="H43" s="6"/>
      <c r="I43" s="6"/>
      <c r="J43" s="6"/>
    </row>
    <row r="44" spans="1:251">
      <c r="E44" s="6"/>
      <c r="F44" s="6"/>
      <c r="G44" s="6"/>
      <c r="H44" s="6"/>
      <c r="I44" s="6"/>
      <c r="J44" s="6"/>
    </row>
    <row r="45" spans="1:251">
      <c r="E45" s="6"/>
      <c r="F45" s="6"/>
      <c r="G45" s="6"/>
      <c r="H45" s="6"/>
      <c r="I45" s="6"/>
      <c r="J45" s="6"/>
    </row>
    <row r="46" spans="1:251">
      <c r="E46" s="6"/>
      <c r="F46" s="6"/>
      <c r="G46" s="6"/>
      <c r="H46" s="6"/>
      <c r="I46" s="6"/>
      <c r="J46" s="6"/>
    </row>
  </sheetData>
  <mergeCells count="11">
    <mergeCell ref="B7:C7"/>
    <mergeCell ref="D8:D9"/>
    <mergeCell ref="B29:B30"/>
    <mergeCell ref="C29:C30"/>
    <mergeCell ref="D29:D30"/>
    <mergeCell ref="G29:G30"/>
    <mergeCell ref="A1:D1"/>
    <mergeCell ref="A2:D2"/>
    <mergeCell ref="A3:D3"/>
    <mergeCell ref="A4:D4"/>
    <mergeCell ref="A5:D5"/>
  </mergeCells>
  <phoneticPr fontId="74" type="noConversion"/>
  <hyperlinks>
    <hyperlink ref="A1:D1" location="'Seccion D-Conv.'!B4" display="Tabla D13"/>
  </hyperlinks>
  <pageMargins left="1.6535433070866143" right="0.70866141732283472" top="2.0078740157480315" bottom="0.39370078740157483" header="0.31496062992125984" footer="0.31496062992125984"/>
  <pageSetup paperSize="144" scale="90" orientation="portrait" r:id="rId1"/>
</worksheet>
</file>

<file path=xl/worksheets/sheet5.xml><?xml version="1.0" encoding="utf-8"?>
<worksheet xmlns="http://schemas.openxmlformats.org/spreadsheetml/2006/main" xmlns:r="http://schemas.openxmlformats.org/officeDocument/2006/relationships">
  <sheetPr>
    <tabColor theme="9" tint="-0.249977111117893"/>
  </sheetPr>
  <dimension ref="A1:M16"/>
  <sheetViews>
    <sheetView zoomScale="94" zoomScaleNormal="94" workbookViewId="0">
      <selection activeCell="A4" sqref="A4:M4"/>
    </sheetView>
  </sheetViews>
  <sheetFormatPr baseColWidth="10" defaultColWidth="11.42578125" defaultRowHeight="14.25"/>
  <cols>
    <col min="1" max="1" width="4.140625" style="1188" bestFit="1" customWidth="1"/>
    <col min="2" max="16384" width="11.42578125" style="1188"/>
  </cols>
  <sheetData>
    <row r="1" spans="1:13" ht="48.75" customHeight="1">
      <c r="A1" s="1202"/>
      <c r="B1" s="2037" t="s">
        <v>2499</v>
      </c>
      <c r="C1" s="2037"/>
      <c r="D1" s="2037"/>
      <c r="E1" s="2037"/>
      <c r="F1" s="2037"/>
      <c r="G1" s="2037"/>
      <c r="H1" s="2037"/>
      <c r="I1" s="2037"/>
      <c r="J1" s="2037"/>
      <c r="K1" s="2037"/>
      <c r="L1" s="2037"/>
      <c r="M1" s="2038"/>
    </row>
    <row r="2" spans="1:13" ht="21" customHeight="1">
      <c r="A2" s="1203"/>
      <c r="B2" s="2032" t="s">
        <v>2582</v>
      </c>
      <c r="C2" s="2032"/>
      <c r="D2" s="2032"/>
      <c r="E2" s="2032"/>
      <c r="F2" s="2032"/>
      <c r="G2" s="2032"/>
      <c r="H2" s="2032"/>
      <c r="I2" s="2032"/>
      <c r="J2" s="2032"/>
      <c r="K2" s="2032"/>
      <c r="L2" s="2032"/>
      <c r="M2" s="2033"/>
    </row>
    <row r="3" spans="1:13" ht="17.25" customHeight="1">
      <c r="A3" s="1203"/>
      <c r="B3" s="1181"/>
      <c r="C3" s="1181"/>
      <c r="D3" s="1181"/>
      <c r="E3" s="1181"/>
      <c r="F3" s="1181"/>
      <c r="G3" s="1181"/>
      <c r="H3" s="1181"/>
      <c r="I3" s="1181"/>
      <c r="J3" s="1181"/>
      <c r="K3" s="1181"/>
      <c r="L3" s="1181"/>
      <c r="M3" s="1182"/>
    </row>
    <row r="4" spans="1:13" ht="24" customHeight="1">
      <c r="A4" s="2451"/>
      <c r="B4" s="2448" t="s">
        <v>2579</v>
      </c>
      <c r="C4" s="2452"/>
      <c r="D4" s="2452"/>
      <c r="E4" s="2452"/>
      <c r="F4" s="2452"/>
      <c r="G4" s="2452"/>
      <c r="H4" s="2452"/>
      <c r="I4" s="2452"/>
      <c r="J4" s="2452"/>
      <c r="K4" s="2452"/>
      <c r="L4" s="2452"/>
      <c r="M4" s="2453"/>
    </row>
    <row r="5" spans="1:13" ht="16.5">
      <c r="A5" s="1207"/>
      <c r="B5" s="1208"/>
      <c r="C5" s="1209"/>
      <c r="D5" s="1209"/>
      <c r="E5" s="1209"/>
      <c r="F5" s="1209"/>
      <c r="G5" s="1209"/>
      <c r="H5" s="1209"/>
      <c r="I5" s="1209"/>
      <c r="J5" s="1209"/>
      <c r="K5" s="1209"/>
      <c r="L5" s="1209"/>
      <c r="M5" s="1210"/>
    </row>
    <row r="6" spans="1:13" ht="44.25" customHeight="1">
      <c r="A6" s="1211"/>
      <c r="B6" s="2034" t="s">
        <v>2580</v>
      </c>
      <c r="C6" s="2034"/>
      <c r="D6" s="2034"/>
      <c r="E6" s="2034"/>
      <c r="F6" s="2034"/>
      <c r="G6" s="2034"/>
      <c r="H6" s="2034"/>
      <c r="I6" s="2034"/>
      <c r="J6" s="2034"/>
      <c r="K6" s="2034"/>
      <c r="L6" s="2034"/>
      <c r="M6" s="2035"/>
    </row>
    <row r="7" spans="1:13">
      <c r="A7" s="1212"/>
      <c r="B7" s="1213"/>
      <c r="C7" s="1213"/>
      <c r="D7" s="1213"/>
      <c r="E7" s="1213"/>
      <c r="F7" s="1213"/>
      <c r="G7" s="1213"/>
      <c r="H7" s="1213"/>
      <c r="I7" s="1213"/>
      <c r="J7" s="1213"/>
      <c r="K7" s="1213"/>
      <c r="L7" s="1213"/>
      <c r="M7" s="1214"/>
    </row>
    <row r="8" spans="1:13">
      <c r="A8" s="1215" t="s">
        <v>1328</v>
      </c>
      <c r="B8" s="2027" t="s">
        <v>2328</v>
      </c>
      <c r="C8" s="2028"/>
      <c r="D8" s="2028"/>
      <c r="E8" s="2028"/>
      <c r="F8" s="2028"/>
      <c r="G8" s="2028"/>
      <c r="H8" s="2028"/>
      <c r="I8" s="2028"/>
      <c r="J8" s="2028"/>
      <c r="K8" s="2028"/>
      <c r="L8" s="2028"/>
      <c r="M8" s="2029"/>
    </row>
    <row r="9" spans="1:13">
      <c r="A9" s="1215" t="s">
        <v>1329</v>
      </c>
      <c r="B9" s="2027" t="s">
        <v>2329</v>
      </c>
      <c r="C9" s="2028"/>
      <c r="D9" s="2028"/>
      <c r="E9" s="2028"/>
      <c r="F9" s="2028"/>
      <c r="G9" s="2028"/>
      <c r="H9" s="2028"/>
      <c r="I9" s="2028"/>
      <c r="J9" s="2028"/>
      <c r="K9" s="2028"/>
      <c r="L9" s="2028"/>
      <c r="M9" s="2029"/>
    </row>
    <row r="10" spans="1:13">
      <c r="A10" s="1215" t="s">
        <v>1330</v>
      </c>
      <c r="B10" s="2027" t="s">
        <v>2330</v>
      </c>
      <c r="C10" s="2028"/>
      <c r="D10" s="2028"/>
      <c r="E10" s="2028"/>
      <c r="F10" s="2028"/>
      <c r="G10" s="2028"/>
      <c r="H10" s="2028"/>
      <c r="I10" s="2028"/>
      <c r="J10" s="2028"/>
      <c r="K10" s="2028"/>
      <c r="L10" s="2028"/>
      <c r="M10" s="2029"/>
    </row>
    <row r="11" spans="1:13">
      <c r="A11" s="1215" t="s">
        <v>1327</v>
      </c>
      <c r="B11" s="2027" t="s">
        <v>2331</v>
      </c>
      <c r="C11" s="2028"/>
      <c r="D11" s="2028"/>
      <c r="E11" s="2028"/>
      <c r="F11" s="2028"/>
      <c r="G11" s="2028"/>
      <c r="H11" s="2028"/>
      <c r="I11" s="2028"/>
      <c r="J11" s="2028"/>
      <c r="K11" s="2028"/>
      <c r="L11" s="2028"/>
      <c r="M11" s="2029"/>
    </row>
    <row r="12" spans="1:13">
      <c r="A12" s="1215" t="s">
        <v>1331</v>
      </c>
      <c r="B12" s="2027" t="s">
        <v>2332</v>
      </c>
      <c r="C12" s="2028"/>
      <c r="D12" s="2028"/>
      <c r="E12" s="2028"/>
      <c r="F12" s="2028"/>
      <c r="G12" s="2028"/>
      <c r="H12" s="2028"/>
      <c r="I12" s="2028"/>
      <c r="J12" s="2028"/>
      <c r="K12" s="2028"/>
      <c r="L12" s="2028"/>
      <c r="M12" s="2029"/>
    </row>
    <row r="13" spans="1:13">
      <c r="A13" s="1215" t="s">
        <v>1332</v>
      </c>
      <c r="B13" s="2027" t="s">
        <v>2333</v>
      </c>
      <c r="C13" s="2028"/>
      <c r="D13" s="2028"/>
      <c r="E13" s="2028"/>
      <c r="F13" s="2028"/>
      <c r="G13" s="2028"/>
      <c r="H13" s="2028"/>
      <c r="I13" s="2028"/>
      <c r="J13" s="2028"/>
      <c r="K13" s="2028"/>
      <c r="L13" s="2028"/>
      <c r="M13" s="2029"/>
    </row>
    <row r="15" spans="1:13" ht="15">
      <c r="A15" s="1216" t="s">
        <v>474</v>
      </c>
    </row>
    <row r="16" spans="1:13">
      <c r="A16" s="1170" t="s">
        <v>1769</v>
      </c>
    </row>
  </sheetData>
  <mergeCells count="9">
    <mergeCell ref="B12:M12"/>
    <mergeCell ref="B13:M13"/>
    <mergeCell ref="B1:M1"/>
    <mergeCell ref="B8:M8"/>
    <mergeCell ref="B9:M9"/>
    <mergeCell ref="B10:M10"/>
    <mergeCell ref="B11:M11"/>
    <mergeCell ref="B6:M6"/>
    <mergeCell ref="B2:M2"/>
  </mergeCells>
  <phoneticPr fontId="74" type="noConversion"/>
  <hyperlinks>
    <hyperlink ref="B8:M8" location="'B01'!A1" display="Gasto Total en Salud, Desagregado en gasto público y privado,  años 2000-2010 (4)"/>
    <hyperlink ref="B9:M9" location="'B02'!A1" display="Gasto Total en Salud, su desagregación en Gasto Público y Privado y su participación en el PIB, años 2000-2010 (4)"/>
    <hyperlink ref="B10:M10" location="'B03'!A1" display="Gasto Per-capitado Asistencial en Salud, según Sistema Previsional Público y Privado, años 2000-2010 (4)"/>
    <hyperlink ref="B11:M11" location="'B04'!A1" display="Participación del Aporte Fiscal a Salud y Gasto Público de Salud en el Producto Interno Bruto, años 2000-2010 (4)"/>
    <hyperlink ref="B12:M12" location="'B05'!A1" display="Gasto Subsidio de Incapacidad Laboral, curativa común, cotizantes seguro público de salud por entidad pagadora del beneficio pecuniario, años 1995-2010 (4)"/>
    <hyperlink ref="B13:M13" location="'B06'!A1" display="Ingresos y Gasto Per- Capitados, años 2000-2010 (4)"/>
  </hyperlinks>
  <pageMargins left="1.31" right="0.70866141732283472" top="3.5" bottom="0.74803149606299213" header="0.31496062992125984" footer="0.31496062992125984"/>
  <pageSetup paperSize="144"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sheetPr>
    <tabColor rgb="FF008080"/>
  </sheetPr>
  <dimension ref="A1:Q45"/>
  <sheetViews>
    <sheetView topLeftCell="A31" workbookViewId="0">
      <selection activeCell="D15" sqref="D15"/>
    </sheetView>
  </sheetViews>
  <sheetFormatPr baseColWidth="10" defaultColWidth="12.28515625" defaultRowHeight="12.75"/>
  <cols>
    <col min="1" max="1" width="21.28515625" style="91" customWidth="1"/>
    <col min="2" max="2" width="10.140625" style="91" bestFit="1" customWidth="1"/>
    <col min="3" max="3" width="10.140625" style="91" customWidth="1"/>
    <col min="4" max="4" width="10" style="91" customWidth="1"/>
    <col min="5" max="5" width="11.85546875" style="91" customWidth="1"/>
    <col min="6" max="6" width="11.5703125" style="91" customWidth="1"/>
    <col min="7" max="7" width="9.85546875" style="91" customWidth="1"/>
    <col min="8" max="8" width="10.5703125" style="91" customWidth="1"/>
    <col min="9" max="9" width="12" style="91" customWidth="1"/>
    <col min="10" max="10" width="12.28515625" style="91"/>
    <col min="11" max="11" width="13" style="91" customWidth="1"/>
    <col min="12" max="12" width="11.85546875" style="91" customWidth="1"/>
    <col min="13" max="13" width="6.7109375" style="91" bestFit="1" customWidth="1"/>
    <col min="14" max="14" width="12.28515625" style="91"/>
    <col min="15" max="15" width="12.28515625" style="83"/>
    <col min="16" max="16" width="13.7109375" style="83" bestFit="1" customWidth="1"/>
    <col min="17" max="17" width="15.7109375" style="83" bestFit="1" customWidth="1"/>
    <col min="18" max="16384" width="12.28515625" style="91"/>
  </cols>
  <sheetData>
    <row r="1" spans="1:17" s="7" customFormat="1" ht="14.25">
      <c r="A1" s="2099" t="s">
        <v>2313</v>
      </c>
      <c r="B1" s="2099"/>
      <c r="C1" s="2099"/>
      <c r="D1" s="2099"/>
      <c r="E1" s="2099"/>
      <c r="F1" s="2099"/>
      <c r="G1" s="2099"/>
      <c r="H1" s="2099"/>
      <c r="I1" s="2099"/>
      <c r="J1" s="2099"/>
      <c r="K1" s="2099"/>
      <c r="L1" s="2099"/>
      <c r="M1" s="2099"/>
      <c r="O1" s="32"/>
      <c r="P1" s="32"/>
      <c r="Q1" s="32"/>
    </row>
    <row r="2" spans="1:17">
      <c r="A2" s="2192" t="s">
        <v>618</v>
      </c>
      <c r="B2" s="2192"/>
      <c r="C2" s="2192"/>
      <c r="D2" s="2192"/>
      <c r="E2" s="2192"/>
      <c r="F2" s="2192"/>
      <c r="G2" s="2192"/>
      <c r="H2" s="2192"/>
      <c r="I2" s="2192"/>
      <c r="J2" s="2192"/>
      <c r="K2" s="2192"/>
      <c r="L2" s="2192"/>
      <c r="M2" s="2192"/>
    </row>
    <row r="3" spans="1:17" s="7" customFormat="1">
      <c r="A3" s="2112" t="s">
        <v>619</v>
      </c>
      <c r="B3" s="2112"/>
      <c r="C3" s="2112"/>
      <c r="D3" s="2112"/>
      <c r="E3" s="2112"/>
      <c r="F3" s="2112"/>
      <c r="G3" s="2112"/>
      <c r="H3" s="2112"/>
      <c r="I3" s="2112"/>
      <c r="J3" s="2112"/>
      <c r="K3" s="2112"/>
      <c r="L3" s="2112"/>
      <c r="M3" s="2112"/>
      <c r="O3" s="32"/>
      <c r="P3" s="32"/>
      <c r="Q3" s="32"/>
    </row>
    <row r="4" spans="1:17">
      <c r="A4" s="2192" t="s">
        <v>630</v>
      </c>
      <c r="B4" s="2192"/>
      <c r="C4" s="2192"/>
      <c r="D4" s="2192"/>
      <c r="E4" s="2192"/>
      <c r="F4" s="2192"/>
      <c r="G4" s="2192"/>
      <c r="H4" s="2192"/>
      <c r="I4" s="2192"/>
      <c r="J4" s="2192"/>
      <c r="K4" s="2192"/>
      <c r="L4" s="2192"/>
      <c r="M4" s="2192"/>
    </row>
    <row r="5" spans="1:17" s="7" customFormat="1">
      <c r="A5" s="2193" t="s">
        <v>331</v>
      </c>
      <c r="B5" s="2193"/>
      <c r="C5" s="2193"/>
      <c r="D5" s="2193"/>
      <c r="E5" s="2193"/>
      <c r="F5" s="2193"/>
      <c r="G5" s="2193"/>
      <c r="H5" s="2193"/>
      <c r="I5" s="2193"/>
      <c r="J5" s="2193"/>
      <c r="K5" s="2193"/>
      <c r="L5" s="2193"/>
      <c r="M5" s="2193"/>
      <c r="O5" s="32"/>
      <c r="P5" s="32"/>
      <c r="Q5" s="32"/>
    </row>
    <row r="6" spans="1:17" ht="13.5" thickBot="1">
      <c r="A6" s="2191"/>
      <c r="B6" s="2191"/>
      <c r="C6" s="2191"/>
      <c r="D6" s="2191"/>
      <c r="E6" s="2191"/>
      <c r="F6" s="2191"/>
      <c r="G6" s="2191"/>
      <c r="H6" s="2191"/>
      <c r="I6" s="2191"/>
      <c r="J6" s="2191"/>
      <c r="K6" s="2191"/>
      <c r="L6" s="2191"/>
      <c r="M6" s="2191"/>
    </row>
    <row r="7" spans="1:17" s="1257" customFormat="1">
      <c r="A7" s="1306"/>
      <c r="B7" s="2183">
        <v>2009</v>
      </c>
      <c r="C7" s="2183"/>
      <c r="D7" s="2183"/>
      <c r="E7" s="2183"/>
      <c r="F7" s="2183"/>
      <c r="G7" s="2194" t="s">
        <v>603</v>
      </c>
      <c r="H7" s="2183"/>
      <c r="I7" s="2183"/>
      <c r="J7" s="2183"/>
      <c r="K7" s="2183"/>
      <c r="L7" s="1304"/>
      <c r="M7" s="1304"/>
      <c r="O7" s="1307"/>
      <c r="P7" s="1307"/>
      <c r="Q7" s="1307"/>
    </row>
    <row r="8" spans="1:17" s="1257" customFormat="1">
      <c r="A8" s="15" t="s">
        <v>567</v>
      </c>
      <c r="B8" s="2195" t="s">
        <v>621</v>
      </c>
      <c r="C8" s="2195"/>
      <c r="D8" s="2112" t="s">
        <v>564</v>
      </c>
      <c r="E8" s="42" t="s">
        <v>622</v>
      </c>
      <c r="F8" s="480" t="s">
        <v>623</v>
      </c>
      <c r="G8" s="2196" t="s">
        <v>621</v>
      </c>
      <c r="H8" s="2196"/>
      <c r="I8" s="2192" t="s">
        <v>564</v>
      </c>
      <c r="J8" s="1648" t="s">
        <v>622</v>
      </c>
      <c r="K8" s="1242" t="s">
        <v>623</v>
      </c>
      <c r="L8" s="1242" t="s">
        <v>624</v>
      </c>
      <c r="M8" s="1242" t="s">
        <v>623</v>
      </c>
      <c r="N8" s="91"/>
      <c r="O8" s="83"/>
      <c r="P8" s="501"/>
      <c r="Q8" s="1307"/>
    </row>
    <row r="9" spans="1:17" s="1257" customFormat="1">
      <c r="A9" s="9" t="s">
        <v>570</v>
      </c>
      <c r="B9" s="43" t="s">
        <v>565</v>
      </c>
      <c r="C9" s="43" t="s">
        <v>566</v>
      </c>
      <c r="D9" s="2113"/>
      <c r="E9" s="709" t="s">
        <v>625</v>
      </c>
      <c r="F9" s="1649" t="s">
        <v>330</v>
      </c>
      <c r="G9" s="10" t="s">
        <v>565</v>
      </c>
      <c r="H9" s="10" t="s">
        <v>566</v>
      </c>
      <c r="I9" s="2113"/>
      <c r="J9" s="709" t="s">
        <v>625</v>
      </c>
      <c r="K9" s="1649" t="s">
        <v>330</v>
      </c>
      <c r="L9" s="10" t="s">
        <v>626</v>
      </c>
      <c r="M9" s="10" t="s">
        <v>626</v>
      </c>
      <c r="N9" s="7"/>
      <c r="O9" s="32"/>
      <c r="P9" s="501"/>
      <c r="Q9" s="1307"/>
    </row>
    <row r="10" spans="1:17" s="1257" customFormat="1" ht="14.25">
      <c r="A10" s="16" t="s">
        <v>571</v>
      </c>
      <c r="B10" s="44">
        <v>4</v>
      </c>
      <c r="C10" s="44">
        <v>0</v>
      </c>
      <c r="D10" s="1650">
        <v>4</v>
      </c>
      <c r="E10" s="1651">
        <v>91</v>
      </c>
      <c r="F10" s="1448">
        <v>1789.8933222977087</v>
      </c>
      <c r="G10" s="1652">
        <v>0</v>
      </c>
      <c r="H10" s="1650">
        <v>0</v>
      </c>
      <c r="I10" s="1650">
        <f>+G10+H10</f>
        <v>0</v>
      </c>
      <c r="J10" s="1651">
        <v>0</v>
      </c>
      <c r="K10" s="1448">
        <v>0</v>
      </c>
      <c r="L10" s="1653">
        <f>100*(J10-E10)/E10</f>
        <v>-100</v>
      </c>
      <c r="M10" s="1654">
        <f>100*(K10-F10)/F10</f>
        <v>-100</v>
      </c>
      <c r="O10" s="1307"/>
      <c r="P10" s="1655"/>
      <c r="Q10" s="1650"/>
    </row>
    <row r="11" spans="1:17" s="1257" customFormat="1" ht="14.25">
      <c r="A11" s="16" t="s">
        <v>572</v>
      </c>
      <c r="B11" s="44">
        <v>30</v>
      </c>
      <c r="C11" s="44">
        <v>1</v>
      </c>
      <c r="D11" s="1650">
        <v>31</v>
      </c>
      <c r="E11" s="1652">
        <v>762</v>
      </c>
      <c r="F11" s="1448">
        <v>17803.266510923244</v>
      </c>
      <c r="G11" s="1652">
        <v>0</v>
      </c>
      <c r="H11" s="41">
        <v>2</v>
      </c>
      <c r="I11" s="1650">
        <f t="shared" ref="I11:I38" si="0">+G11+H11</f>
        <v>2</v>
      </c>
      <c r="J11" s="1652">
        <v>62</v>
      </c>
      <c r="K11" s="1448">
        <v>1203.482</v>
      </c>
      <c r="L11" s="1653">
        <f>100*(J11-E11)/E11</f>
        <v>-91.863517060367457</v>
      </c>
      <c r="M11" s="1654">
        <f t="shared" ref="M11:M39" si="1">100*(K11-F11)/F11</f>
        <v>-93.240105689247528</v>
      </c>
      <c r="O11" s="1307"/>
      <c r="P11" s="1655"/>
      <c r="Q11" s="1650"/>
    </row>
    <row r="12" spans="1:17" s="1257" customFormat="1" ht="14.25">
      <c r="A12" s="16" t="s">
        <v>573</v>
      </c>
      <c r="B12" s="44">
        <v>0</v>
      </c>
      <c r="C12" s="44">
        <v>0</v>
      </c>
      <c r="D12" s="1650">
        <v>0</v>
      </c>
      <c r="E12" s="1652">
        <v>0</v>
      </c>
      <c r="F12" s="1448">
        <v>0</v>
      </c>
      <c r="G12" s="1652">
        <v>0</v>
      </c>
      <c r="H12" s="1650">
        <v>0</v>
      </c>
      <c r="I12" s="1650">
        <f t="shared" si="0"/>
        <v>0</v>
      </c>
      <c r="J12" s="1652">
        <v>0</v>
      </c>
      <c r="K12" s="1448">
        <v>0</v>
      </c>
      <c r="L12" s="1653"/>
      <c r="M12" s="1654"/>
      <c r="O12" s="1307"/>
      <c r="P12" s="1655"/>
      <c r="Q12" s="1650"/>
    </row>
    <row r="13" spans="1:17" s="1257" customFormat="1" ht="14.25">
      <c r="A13" s="16" t="s">
        <v>574</v>
      </c>
      <c r="B13" s="44">
        <v>0</v>
      </c>
      <c r="C13" s="44">
        <v>0</v>
      </c>
      <c r="D13" s="1650">
        <v>0</v>
      </c>
      <c r="E13" s="1652">
        <v>0</v>
      </c>
      <c r="F13" s="1448">
        <v>0</v>
      </c>
      <c r="G13" s="1652">
        <v>0</v>
      </c>
      <c r="H13" s="1650">
        <v>0</v>
      </c>
      <c r="I13" s="1650">
        <f t="shared" si="0"/>
        <v>0</v>
      </c>
      <c r="J13" s="1652">
        <v>0</v>
      </c>
      <c r="K13" s="1448">
        <v>0</v>
      </c>
      <c r="L13" s="1653"/>
      <c r="M13" s="1654"/>
      <c r="O13" s="1307"/>
      <c r="P13" s="1655"/>
      <c r="Q13" s="1650"/>
    </row>
    <row r="14" spans="1:17" s="1257" customFormat="1" ht="14.25">
      <c r="A14" s="16" t="s">
        <v>575</v>
      </c>
      <c r="B14" s="44">
        <v>11</v>
      </c>
      <c r="C14" s="44">
        <v>18</v>
      </c>
      <c r="D14" s="1650">
        <v>29</v>
      </c>
      <c r="E14" s="1652">
        <v>786</v>
      </c>
      <c r="F14" s="1448">
        <v>17256.011771002337</v>
      </c>
      <c r="G14" s="1652">
        <v>1</v>
      </c>
      <c r="H14" s="1650">
        <v>1</v>
      </c>
      <c r="I14" s="1650">
        <f t="shared" si="0"/>
        <v>2</v>
      </c>
      <c r="J14" s="1652">
        <v>62</v>
      </c>
      <c r="K14" s="1448">
        <v>1203.482</v>
      </c>
      <c r="L14" s="1653">
        <f t="shared" ref="L14:L38" si="2">100*(J14-E14)/E14</f>
        <v>-92.111959287531803</v>
      </c>
      <c r="M14" s="1654">
        <f t="shared" si="1"/>
        <v>-93.025723348065995</v>
      </c>
      <c r="O14" s="1307"/>
      <c r="P14" s="1655"/>
      <c r="Q14" s="1650"/>
    </row>
    <row r="15" spans="1:17" s="1257" customFormat="1" ht="14.25">
      <c r="A15" s="16" t="s">
        <v>576</v>
      </c>
      <c r="B15" s="44">
        <v>147</v>
      </c>
      <c r="C15" s="44">
        <v>122</v>
      </c>
      <c r="D15" s="1650">
        <v>269</v>
      </c>
      <c r="E15" s="1652">
        <v>7331</v>
      </c>
      <c r="F15" s="1448">
        <v>135696.54466527584</v>
      </c>
      <c r="G15" s="1652">
        <v>14</v>
      </c>
      <c r="H15" s="1650">
        <v>7</v>
      </c>
      <c r="I15" s="1650">
        <f t="shared" si="0"/>
        <v>21</v>
      </c>
      <c r="J15" s="1652">
        <v>602</v>
      </c>
      <c r="K15" s="1448">
        <v>10427.984</v>
      </c>
      <c r="L15" s="1653">
        <f t="shared" si="2"/>
        <v>-91.788296276087848</v>
      </c>
      <c r="M15" s="1654">
        <f t="shared" si="1"/>
        <v>-92.315217734008769</v>
      </c>
      <c r="O15" s="1307"/>
      <c r="P15" s="1655"/>
      <c r="Q15" s="1650"/>
    </row>
    <row r="16" spans="1:17" s="1257" customFormat="1" ht="14.25">
      <c r="A16" s="16" t="s">
        <v>577</v>
      </c>
      <c r="B16" s="44">
        <v>81</v>
      </c>
      <c r="C16" s="44">
        <v>122</v>
      </c>
      <c r="D16" s="1650">
        <v>203</v>
      </c>
      <c r="E16" s="1652">
        <v>5432</v>
      </c>
      <c r="F16" s="1448">
        <v>104561.65892620414</v>
      </c>
      <c r="G16" s="1652">
        <v>8</v>
      </c>
      <c r="H16" s="1650">
        <v>4</v>
      </c>
      <c r="I16" s="1650">
        <f t="shared" si="0"/>
        <v>12</v>
      </c>
      <c r="J16" s="1652">
        <v>298</v>
      </c>
      <c r="K16" s="1448">
        <v>5527.8580000000002</v>
      </c>
      <c r="L16" s="1653">
        <f t="shared" si="2"/>
        <v>-94.513991163475694</v>
      </c>
      <c r="M16" s="1654">
        <f t="shared" si="1"/>
        <v>-94.713303081867352</v>
      </c>
      <c r="O16" s="1307"/>
      <c r="P16" s="1655"/>
      <c r="Q16" s="1650"/>
    </row>
    <row r="17" spans="1:17" s="1257" customFormat="1" ht="14.25">
      <c r="A17" s="16" t="s">
        <v>578</v>
      </c>
      <c r="B17" s="44">
        <v>0</v>
      </c>
      <c r="C17" s="44">
        <v>0</v>
      </c>
      <c r="D17" s="1650">
        <v>0</v>
      </c>
      <c r="E17" s="1652">
        <v>0</v>
      </c>
      <c r="F17" s="1448">
        <v>0</v>
      </c>
      <c r="G17" s="1652">
        <v>0</v>
      </c>
      <c r="H17" s="1650">
        <v>1</v>
      </c>
      <c r="I17" s="1650">
        <f t="shared" si="0"/>
        <v>1</v>
      </c>
      <c r="J17" s="1652">
        <v>24</v>
      </c>
      <c r="K17" s="1448">
        <v>465.86399999999998</v>
      </c>
      <c r="L17" s="1653"/>
      <c r="M17" s="1654"/>
      <c r="O17" s="1307"/>
      <c r="P17" s="1655"/>
      <c r="Q17" s="1650"/>
    </row>
    <row r="18" spans="1:17" s="1257" customFormat="1" ht="14.25">
      <c r="A18" s="16" t="s">
        <v>579</v>
      </c>
      <c r="B18" s="44">
        <v>15</v>
      </c>
      <c r="C18" s="44">
        <v>1</v>
      </c>
      <c r="D18" s="1650">
        <v>16</v>
      </c>
      <c r="E18" s="1652">
        <v>400</v>
      </c>
      <c r="F18" s="1448">
        <v>7869.3585721709605</v>
      </c>
      <c r="G18" s="1652">
        <v>0</v>
      </c>
      <c r="H18" s="1650">
        <v>1</v>
      </c>
      <c r="I18" s="1650">
        <f t="shared" si="0"/>
        <v>1</v>
      </c>
      <c r="J18" s="1652">
        <v>31</v>
      </c>
      <c r="K18" s="1448">
        <v>601.74099999999999</v>
      </c>
      <c r="L18" s="1653">
        <f t="shared" si="2"/>
        <v>-92.25</v>
      </c>
      <c r="M18" s="1654">
        <f t="shared" si="1"/>
        <v>-92.353366612013531</v>
      </c>
      <c r="O18" s="1307"/>
      <c r="P18" s="1655"/>
      <c r="Q18" s="1650"/>
    </row>
    <row r="19" spans="1:17" s="1257" customFormat="1" ht="14.25">
      <c r="A19" s="16" t="s">
        <v>580</v>
      </c>
      <c r="B19" s="44">
        <v>253</v>
      </c>
      <c r="C19" s="44">
        <v>221</v>
      </c>
      <c r="D19" s="1650">
        <v>474</v>
      </c>
      <c r="E19" s="1652">
        <v>13564</v>
      </c>
      <c r="F19" s="1448">
        <v>218659.1288280978</v>
      </c>
      <c r="G19" s="1652">
        <v>18</v>
      </c>
      <c r="H19" s="1650">
        <v>19</v>
      </c>
      <c r="I19" s="1650">
        <f t="shared" si="0"/>
        <v>37</v>
      </c>
      <c r="J19" s="1652">
        <v>1079</v>
      </c>
      <c r="K19" s="1448">
        <v>17146.492999999999</v>
      </c>
      <c r="L19" s="1653">
        <f t="shared" si="2"/>
        <v>-92.045119433795335</v>
      </c>
      <c r="M19" s="1654">
        <f t="shared" si="1"/>
        <v>-92.158345689980337</v>
      </c>
      <c r="O19" s="1307"/>
      <c r="P19" s="1655"/>
      <c r="Q19" s="1650"/>
    </row>
    <row r="20" spans="1:17" s="1257" customFormat="1" ht="14.25">
      <c r="A20" s="16" t="s">
        <v>581</v>
      </c>
      <c r="B20" s="44">
        <v>223</v>
      </c>
      <c r="C20" s="44">
        <v>285</v>
      </c>
      <c r="D20" s="1650">
        <v>508</v>
      </c>
      <c r="E20" s="1652">
        <v>13982</v>
      </c>
      <c r="F20" s="1448">
        <v>223368.39987952245</v>
      </c>
      <c r="G20" s="1652">
        <v>25</v>
      </c>
      <c r="H20" s="1650">
        <v>20</v>
      </c>
      <c r="I20" s="1650">
        <f t="shared" si="0"/>
        <v>45</v>
      </c>
      <c r="J20" s="1652">
        <v>1259</v>
      </c>
      <c r="K20" s="1448">
        <v>19601.162</v>
      </c>
      <c r="L20" s="1653">
        <f t="shared" si="2"/>
        <v>-90.995565727363754</v>
      </c>
      <c r="M20" s="1654">
        <f t="shared" si="1"/>
        <v>-91.224738140859571</v>
      </c>
      <c r="O20" s="1307"/>
      <c r="P20" s="1655"/>
      <c r="Q20" s="1650"/>
    </row>
    <row r="21" spans="1:17" s="1257" customFormat="1" ht="14.25">
      <c r="A21" s="16" t="s">
        <v>582</v>
      </c>
      <c r="B21" s="44">
        <v>16</v>
      </c>
      <c r="C21" s="44">
        <v>45</v>
      </c>
      <c r="D21" s="1650">
        <v>61</v>
      </c>
      <c r="E21" s="1652">
        <v>1570</v>
      </c>
      <c r="F21" s="1448">
        <v>26606.661368523124</v>
      </c>
      <c r="G21" s="1652">
        <v>3</v>
      </c>
      <c r="H21" s="1650">
        <v>1</v>
      </c>
      <c r="I21" s="1650">
        <f t="shared" si="0"/>
        <v>4</v>
      </c>
      <c r="J21" s="1652">
        <v>0</v>
      </c>
      <c r="K21" s="1448">
        <v>0</v>
      </c>
      <c r="L21" s="1653">
        <f t="shared" si="2"/>
        <v>-100</v>
      </c>
      <c r="M21" s="1654">
        <f t="shared" si="1"/>
        <v>-100</v>
      </c>
      <c r="O21" s="1307"/>
      <c r="P21" s="1655"/>
      <c r="Q21" s="1650"/>
    </row>
    <row r="22" spans="1:17" s="1257" customFormat="1" ht="14.25">
      <c r="A22" s="16" t="s">
        <v>583</v>
      </c>
      <c r="B22" s="44">
        <v>48</v>
      </c>
      <c r="C22" s="44">
        <v>52</v>
      </c>
      <c r="D22" s="1650">
        <v>100</v>
      </c>
      <c r="E22" s="1652">
        <v>2632</v>
      </c>
      <c r="F22" s="1448">
        <v>43875.017231403377</v>
      </c>
      <c r="G22" s="1652">
        <v>3</v>
      </c>
      <c r="H22" s="1650">
        <v>2</v>
      </c>
      <c r="I22" s="1650">
        <f t="shared" si="0"/>
        <v>5</v>
      </c>
      <c r="J22" s="1652">
        <v>124</v>
      </c>
      <c r="K22" s="1448">
        <v>2009.203</v>
      </c>
      <c r="L22" s="1653">
        <f t="shared" si="2"/>
        <v>-95.288753799392097</v>
      </c>
      <c r="M22" s="1654">
        <f t="shared" si="1"/>
        <v>-95.420621741518261</v>
      </c>
      <c r="O22" s="1307"/>
      <c r="P22" s="1655"/>
      <c r="Q22" s="1650"/>
    </row>
    <row r="23" spans="1:17" s="1257" customFormat="1" ht="14.25">
      <c r="A23" s="16" t="s">
        <v>613</v>
      </c>
      <c r="B23" s="44">
        <v>90</v>
      </c>
      <c r="C23" s="44">
        <v>184</v>
      </c>
      <c r="D23" s="1650">
        <v>274</v>
      </c>
      <c r="E23" s="1652">
        <v>7048</v>
      </c>
      <c r="F23" s="1448">
        <v>120904.20789824074</v>
      </c>
      <c r="G23" s="1652">
        <v>17</v>
      </c>
      <c r="H23" s="1650">
        <v>8</v>
      </c>
      <c r="I23" s="1650">
        <f t="shared" si="0"/>
        <v>25</v>
      </c>
      <c r="J23" s="1652">
        <v>628</v>
      </c>
      <c r="K23" s="1448">
        <v>10697.434999999999</v>
      </c>
      <c r="L23" s="1653">
        <f t="shared" si="2"/>
        <v>-91.089670828603857</v>
      </c>
      <c r="M23" s="1654">
        <f t="shared" si="1"/>
        <v>-91.152140040482692</v>
      </c>
      <c r="O23" s="1307"/>
      <c r="P23" s="1655"/>
      <c r="Q23" s="1650"/>
    </row>
    <row r="24" spans="1:17" s="1257" customFormat="1" ht="14.25">
      <c r="A24" s="16" t="s">
        <v>585</v>
      </c>
      <c r="B24" s="44">
        <v>12</v>
      </c>
      <c r="C24" s="44">
        <v>7</v>
      </c>
      <c r="D24" s="1650">
        <v>19</v>
      </c>
      <c r="E24" s="1652">
        <v>551</v>
      </c>
      <c r="F24" s="1448">
        <v>8450.5595647561368</v>
      </c>
      <c r="G24" s="1652">
        <v>0</v>
      </c>
      <c r="H24" s="1650">
        <v>0</v>
      </c>
      <c r="I24" s="1650">
        <f t="shared" si="0"/>
        <v>0</v>
      </c>
      <c r="J24" s="1652">
        <v>0</v>
      </c>
      <c r="K24" s="1448">
        <v>0</v>
      </c>
      <c r="L24" s="1653">
        <f t="shared" si="2"/>
        <v>-100</v>
      </c>
      <c r="M24" s="1654">
        <f t="shared" si="1"/>
        <v>-100</v>
      </c>
      <c r="O24" s="1307"/>
      <c r="P24" s="1655"/>
      <c r="Q24" s="1650"/>
    </row>
    <row r="25" spans="1:17" s="1257" customFormat="1" ht="14.25">
      <c r="A25" s="16" t="s">
        <v>586</v>
      </c>
      <c r="B25" s="44">
        <v>0</v>
      </c>
      <c r="C25" s="44">
        <v>0</v>
      </c>
      <c r="D25" s="1650">
        <v>0</v>
      </c>
      <c r="E25" s="1652">
        <v>0</v>
      </c>
      <c r="F25" s="1448">
        <v>0</v>
      </c>
      <c r="G25" s="1652">
        <v>0</v>
      </c>
      <c r="H25" s="1650">
        <v>0</v>
      </c>
      <c r="I25" s="1650">
        <f t="shared" si="0"/>
        <v>0</v>
      </c>
      <c r="J25" s="1652">
        <v>0</v>
      </c>
      <c r="K25" s="1448">
        <v>0</v>
      </c>
      <c r="L25" s="1653"/>
      <c r="M25" s="1654"/>
      <c r="O25" s="1307"/>
      <c r="P25" s="1655"/>
      <c r="Q25" s="1650"/>
    </row>
    <row r="26" spans="1:17" s="1257" customFormat="1" ht="14.25">
      <c r="A26" s="16" t="s">
        <v>587</v>
      </c>
      <c r="B26" s="44">
        <v>205</v>
      </c>
      <c r="C26" s="44">
        <v>148</v>
      </c>
      <c r="D26" s="1650">
        <v>353</v>
      </c>
      <c r="E26" s="1652">
        <v>8861</v>
      </c>
      <c r="F26" s="1448">
        <v>161847.50330863925</v>
      </c>
      <c r="G26" s="1652">
        <v>16</v>
      </c>
      <c r="H26" s="1650">
        <v>19</v>
      </c>
      <c r="I26" s="1650">
        <f t="shared" si="0"/>
        <v>35</v>
      </c>
      <c r="J26" s="1652">
        <v>815</v>
      </c>
      <c r="K26" s="1448">
        <v>14010.794</v>
      </c>
      <c r="L26" s="1653">
        <f t="shared" si="2"/>
        <v>-90.802392506489113</v>
      </c>
      <c r="M26" s="1654">
        <f t="shared" si="1"/>
        <v>-91.343212769070803</v>
      </c>
      <c r="O26" s="1307"/>
      <c r="P26" s="1655"/>
      <c r="Q26" s="1650"/>
    </row>
    <row r="27" spans="1:17" s="1257" customFormat="1" ht="14.25">
      <c r="A27" s="16" t="s">
        <v>588</v>
      </c>
      <c r="B27" s="44">
        <v>145</v>
      </c>
      <c r="C27" s="44">
        <v>87</v>
      </c>
      <c r="D27" s="1650">
        <v>232</v>
      </c>
      <c r="E27" s="1652">
        <v>5842</v>
      </c>
      <c r="F27" s="1448">
        <v>98644.724219390104</v>
      </c>
      <c r="G27" s="1652">
        <v>9</v>
      </c>
      <c r="H27" s="1650">
        <v>14</v>
      </c>
      <c r="I27" s="1650">
        <f t="shared" si="0"/>
        <v>23</v>
      </c>
      <c r="J27" s="1652">
        <v>538</v>
      </c>
      <c r="K27" s="1448">
        <v>8509.9140000000007</v>
      </c>
      <c r="L27" s="1653">
        <f t="shared" si="2"/>
        <v>-90.790825059910986</v>
      </c>
      <c r="M27" s="1654">
        <f t="shared" si="1"/>
        <v>-91.373168643998042</v>
      </c>
      <c r="O27" s="1307"/>
      <c r="P27" s="1655"/>
      <c r="Q27" s="1650"/>
    </row>
    <row r="28" spans="1:17" s="1257" customFormat="1" ht="14.25">
      <c r="A28" s="16" t="s">
        <v>589</v>
      </c>
      <c r="B28" s="44">
        <v>0</v>
      </c>
      <c r="C28" s="44">
        <v>0</v>
      </c>
      <c r="D28" s="1650">
        <v>0</v>
      </c>
      <c r="E28" s="1656">
        <v>0</v>
      </c>
      <c r="F28" s="1448">
        <v>0</v>
      </c>
      <c r="G28" s="1656">
        <v>0</v>
      </c>
      <c r="H28" s="1657">
        <v>0</v>
      </c>
      <c r="I28" s="1650">
        <f t="shared" si="0"/>
        <v>0</v>
      </c>
      <c r="J28" s="1656">
        <v>0</v>
      </c>
      <c r="K28" s="1448">
        <v>0</v>
      </c>
      <c r="L28" s="1653"/>
      <c r="M28" s="1654"/>
      <c r="O28" s="1307"/>
      <c r="P28" s="1658"/>
      <c r="Q28" s="1657"/>
    </row>
    <row r="29" spans="1:17" s="1257" customFormat="1" ht="14.25">
      <c r="A29" s="16" t="s">
        <v>627</v>
      </c>
      <c r="B29" s="44">
        <v>0</v>
      </c>
      <c r="C29" s="44">
        <v>0</v>
      </c>
      <c r="D29" s="1650">
        <v>0</v>
      </c>
      <c r="E29" s="1656">
        <v>0</v>
      </c>
      <c r="F29" s="1448">
        <v>0</v>
      </c>
      <c r="G29" s="1656">
        <v>0</v>
      </c>
      <c r="H29" s="1657">
        <v>0</v>
      </c>
      <c r="I29" s="1650">
        <f t="shared" si="0"/>
        <v>0</v>
      </c>
      <c r="J29" s="1656">
        <v>0</v>
      </c>
      <c r="K29" s="1448">
        <v>0</v>
      </c>
      <c r="L29" s="1653"/>
      <c r="M29" s="1654"/>
      <c r="O29" s="1307"/>
      <c r="P29" s="1658"/>
      <c r="Q29" s="1657"/>
    </row>
    <row r="30" spans="1:17" s="1257" customFormat="1" ht="14.25">
      <c r="A30" s="16" t="s">
        <v>628</v>
      </c>
      <c r="B30" s="44">
        <v>0</v>
      </c>
      <c r="C30" s="44">
        <v>0</v>
      </c>
      <c r="D30" s="1650">
        <v>0</v>
      </c>
      <c r="E30" s="1656">
        <v>0</v>
      </c>
      <c r="F30" s="1448">
        <v>0</v>
      </c>
      <c r="G30" s="1656">
        <v>0</v>
      </c>
      <c r="H30" s="1657">
        <v>0</v>
      </c>
      <c r="I30" s="1650">
        <f t="shared" si="0"/>
        <v>0</v>
      </c>
      <c r="J30" s="1656">
        <v>0</v>
      </c>
      <c r="K30" s="1448">
        <v>0</v>
      </c>
      <c r="L30" s="1653"/>
      <c r="M30" s="1654"/>
      <c r="O30" s="1307"/>
      <c r="P30" s="1658"/>
      <c r="Q30" s="1657"/>
    </row>
    <row r="31" spans="1:17" s="1257" customFormat="1" ht="14.25">
      <c r="A31" s="16" t="s">
        <v>589</v>
      </c>
      <c r="B31" s="44">
        <v>0</v>
      </c>
      <c r="C31" s="44">
        <v>0</v>
      </c>
      <c r="D31" s="1650">
        <v>0</v>
      </c>
      <c r="E31" s="1656">
        <v>0</v>
      </c>
      <c r="F31" s="1448">
        <v>0</v>
      </c>
      <c r="G31" s="1656">
        <v>0</v>
      </c>
      <c r="H31" s="1657">
        <v>0</v>
      </c>
      <c r="I31" s="1650">
        <f t="shared" si="0"/>
        <v>0</v>
      </c>
      <c r="J31" s="1656">
        <v>0</v>
      </c>
      <c r="K31" s="1448">
        <v>0</v>
      </c>
      <c r="L31" s="1653"/>
      <c r="M31" s="1654"/>
      <c r="O31" s="1307"/>
      <c r="P31" s="1658"/>
      <c r="Q31" s="1657"/>
    </row>
    <row r="32" spans="1:17" s="1257" customFormat="1" ht="14.25">
      <c r="A32" s="16" t="s">
        <v>592</v>
      </c>
      <c r="B32" s="44">
        <v>0</v>
      </c>
      <c r="C32" s="44">
        <v>0</v>
      </c>
      <c r="D32" s="1650">
        <v>0</v>
      </c>
      <c r="E32" s="1656">
        <v>0</v>
      </c>
      <c r="F32" s="1448">
        <v>0</v>
      </c>
      <c r="G32" s="1656">
        <v>0</v>
      </c>
      <c r="H32" s="1657">
        <v>0</v>
      </c>
      <c r="I32" s="1650">
        <f t="shared" si="0"/>
        <v>0</v>
      </c>
      <c r="J32" s="1656">
        <v>0</v>
      </c>
      <c r="K32" s="1448">
        <v>0</v>
      </c>
      <c r="L32" s="1653"/>
      <c r="M32" s="1654"/>
      <c r="O32" s="1307"/>
      <c r="P32" s="1658"/>
      <c r="Q32" s="1657"/>
    </row>
    <row r="33" spans="1:17" s="1257" customFormat="1" ht="14.25">
      <c r="A33" s="16" t="s">
        <v>593</v>
      </c>
      <c r="B33" s="44">
        <v>17</v>
      </c>
      <c r="C33" s="44">
        <v>7</v>
      </c>
      <c r="D33" s="1650">
        <v>24</v>
      </c>
      <c r="E33" s="1652">
        <v>684</v>
      </c>
      <c r="F33" s="1448">
        <v>13113.540271638616</v>
      </c>
      <c r="G33" s="1652">
        <v>1</v>
      </c>
      <c r="H33" s="1657">
        <v>2</v>
      </c>
      <c r="I33" s="1650">
        <f t="shared" si="0"/>
        <v>3</v>
      </c>
      <c r="J33" s="1652">
        <v>90</v>
      </c>
      <c r="K33" s="1448">
        <v>1614.403</v>
      </c>
      <c r="L33" s="1653">
        <f t="shared" si="2"/>
        <v>-86.84210526315789</v>
      </c>
      <c r="M33" s="1654">
        <f t="shared" si="1"/>
        <v>-87.689037692654509</v>
      </c>
      <c r="O33" s="1307"/>
      <c r="P33" s="1655"/>
      <c r="Q33" s="1650"/>
    </row>
    <row r="34" spans="1:17" s="1257" customFormat="1" ht="14.25">
      <c r="A34" s="16" t="s">
        <v>629</v>
      </c>
      <c r="B34" s="44">
        <v>34</v>
      </c>
      <c r="C34" s="44">
        <v>81</v>
      </c>
      <c r="D34" s="1650">
        <v>115</v>
      </c>
      <c r="E34" s="1652">
        <v>3253</v>
      </c>
      <c r="F34" s="1448">
        <v>63374.567701216802</v>
      </c>
      <c r="G34" s="1652">
        <v>3</v>
      </c>
      <c r="H34" s="1650">
        <v>4</v>
      </c>
      <c r="I34" s="1650">
        <f t="shared" si="0"/>
        <v>7</v>
      </c>
      <c r="J34" s="1652">
        <v>196</v>
      </c>
      <c r="K34" s="1448">
        <v>3671.9690000000001</v>
      </c>
      <c r="L34" s="1653">
        <f t="shared" si="2"/>
        <v>-93.974792499231484</v>
      </c>
      <c r="M34" s="1654">
        <f t="shared" si="1"/>
        <v>-94.205926551938447</v>
      </c>
      <c r="O34" s="1307"/>
      <c r="P34" s="1655"/>
      <c r="Q34" s="1650"/>
    </row>
    <row r="35" spans="1:17" s="1257" customFormat="1" ht="14.25">
      <c r="A35" s="16" t="s">
        <v>594</v>
      </c>
      <c r="B35" s="44">
        <v>50</v>
      </c>
      <c r="C35" s="44">
        <v>70</v>
      </c>
      <c r="D35" s="1650">
        <v>120</v>
      </c>
      <c r="E35" s="1652">
        <v>3314</v>
      </c>
      <c r="F35" s="1448">
        <v>64435.130928394356</v>
      </c>
      <c r="G35" s="1652">
        <v>5</v>
      </c>
      <c r="H35" s="1650">
        <v>5</v>
      </c>
      <c r="I35" s="1650">
        <f t="shared" si="0"/>
        <v>10</v>
      </c>
      <c r="J35" s="1652">
        <v>224</v>
      </c>
      <c r="K35" s="1448">
        <v>4082.89</v>
      </c>
      <c r="L35" s="1653">
        <f t="shared" si="2"/>
        <v>-93.240796620398314</v>
      </c>
      <c r="M35" s="1654">
        <f t="shared" si="1"/>
        <v>-93.6635652924532</v>
      </c>
      <c r="O35" s="1307"/>
      <c r="P35" s="1655"/>
      <c r="Q35" s="1650"/>
    </row>
    <row r="36" spans="1:17" s="1257" customFormat="1" ht="14.25">
      <c r="A36" s="16" t="s">
        <v>595</v>
      </c>
      <c r="B36" s="44">
        <v>26</v>
      </c>
      <c r="C36" s="44">
        <v>85</v>
      </c>
      <c r="D36" s="1650">
        <v>111</v>
      </c>
      <c r="E36" s="1652">
        <v>3019</v>
      </c>
      <c r="F36" s="1448">
        <v>57050.277962431566</v>
      </c>
      <c r="G36" s="1652">
        <v>8</v>
      </c>
      <c r="H36" s="1650">
        <v>1</v>
      </c>
      <c r="I36" s="1650">
        <f t="shared" si="0"/>
        <v>9</v>
      </c>
      <c r="J36" s="1652">
        <v>279</v>
      </c>
      <c r="K36" s="1448">
        <v>5009.0110000000004</v>
      </c>
      <c r="L36" s="1653">
        <f t="shared" si="2"/>
        <v>-90.758529314342496</v>
      </c>
      <c r="M36" s="1654">
        <f t="shared" si="1"/>
        <v>-91.220005968597548</v>
      </c>
      <c r="O36" s="1307"/>
      <c r="P36" s="1655"/>
      <c r="Q36" s="1650"/>
    </row>
    <row r="37" spans="1:17" s="1257" customFormat="1" ht="14.25">
      <c r="A37" s="16" t="s">
        <v>596</v>
      </c>
      <c r="B37" s="44">
        <v>16</v>
      </c>
      <c r="C37" s="44">
        <v>15</v>
      </c>
      <c r="D37" s="1650">
        <v>31</v>
      </c>
      <c r="E37" s="1652">
        <v>837</v>
      </c>
      <c r="F37" s="1448">
        <v>16465.989890815759</v>
      </c>
      <c r="G37" s="1652">
        <v>2</v>
      </c>
      <c r="H37" s="1650">
        <v>3</v>
      </c>
      <c r="I37" s="1650">
        <f t="shared" si="0"/>
        <v>5</v>
      </c>
      <c r="J37" s="1652">
        <v>136</v>
      </c>
      <c r="K37" s="1448">
        <v>2639.6089999999999</v>
      </c>
      <c r="L37" s="1653">
        <f t="shared" si="2"/>
        <v>-83.751493428912781</v>
      </c>
      <c r="M37" s="1654">
        <f t="shared" si="1"/>
        <v>-83.969326973337346</v>
      </c>
      <c r="O37" s="1307"/>
      <c r="P37" s="1655"/>
      <c r="Q37" s="1650"/>
    </row>
    <row r="38" spans="1:17" s="1257" customFormat="1" ht="14.25">
      <c r="A38" s="16" t="s">
        <v>597</v>
      </c>
      <c r="B38" s="44">
        <v>12</v>
      </c>
      <c r="C38" s="44">
        <v>0</v>
      </c>
      <c r="D38" s="1650">
        <v>12</v>
      </c>
      <c r="E38" s="1652">
        <v>339</v>
      </c>
      <c r="F38" s="1448">
        <v>6668.8956370437045</v>
      </c>
      <c r="G38" s="1652">
        <v>0</v>
      </c>
      <c r="H38" s="1650">
        <v>1</v>
      </c>
      <c r="I38" s="1650">
        <f t="shared" si="0"/>
        <v>1</v>
      </c>
      <c r="J38" s="1652">
        <v>31</v>
      </c>
      <c r="K38" s="1448">
        <v>601.74099999999999</v>
      </c>
      <c r="L38" s="1653">
        <f t="shared" si="2"/>
        <v>-90.855457227138643</v>
      </c>
      <c r="M38" s="1654">
        <f t="shared" si="1"/>
        <v>-90.97690183277858</v>
      </c>
      <c r="O38" s="1307"/>
      <c r="P38" s="1655"/>
      <c r="Q38" s="1650"/>
    </row>
    <row r="39" spans="1:17" s="7" customFormat="1">
      <c r="A39" s="9" t="s">
        <v>598</v>
      </c>
      <c r="B39" s="12">
        <f>SUM(B10:B38)</f>
        <v>1435</v>
      </c>
      <c r="C39" s="12">
        <f>SUM(C10:C38)</f>
        <v>1551</v>
      </c>
      <c r="D39" s="12">
        <f>SUM(D10:D38)</f>
        <v>2986</v>
      </c>
      <c r="E39" s="38">
        <f t="shared" ref="E39:J39" si="3">SUM(E10:E38)</f>
        <v>80298</v>
      </c>
      <c r="F39" s="500">
        <f>SUM(F10:F38)</f>
        <v>1408441.3384579881</v>
      </c>
      <c r="G39" s="1659">
        <f>SUM(G10:G38)</f>
        <v>133</v>
      </c>
      <c r="H39" s="1298">
        <f>SUM(H10:H38)</f>
        <v>115</v>
      </c>
      <c r="I39" s="1298">
        <f t="shared" si="3"/>
        <v>248</v>
      </c>
      <c r="J39" s="1659">
        <f t="shared" si="3"/>
        <v>6478</v>
      </c>
      <c r="K39" s="1660">
        <f>+Q39/1000</f>
        <v>0</v>
      </c>
      <c r="L39" s="39">
        <f>100*(J39-E39)/E39</f>
        <v>-91.932551246606394</v>
      </c>
      <c r="M39" s="495">
        <f t="shared" si="1"/>
        <v>-100</v>
      </c>
      <c r="O39" s="32"/>
      <c r="P39" s="1069"/>
      <c r="Q39" s="1070"/>
    </row>
    <row r="40" spans="1:17" s="7" customFormat="1">
      <c r="A40" s="6"/>
      <c r="B40" s="6"/>
      <c r="C40" s="6"/>
      <c r="D40" s="6"/>
      <c r="E40" s="6"/>
      <c r="F40" s="6"/>
      <c r="G40" s="6"/>
      <c r="H40" s="6"/>
      <c r="I40" s="6"/>
      <c r="J40" s="6"/>
      <c r="K40" s="6"/>
      <c r="L40" s="6"/>
      <c r="M40" s="6"/>
      <c r="O40" s="32"/>
      <c r="P40" s="32"/>
      <c r="Q40" s="32"/>
    </row>
    <row r="41" spans="1:17" s="1257" customFormat="1">
      <c r="A41" s="1647" t="s">
        <v>474</v>
      </c>
      <c r="B41" s="1240"/>
      <c r="C41" s="1240"/>
      <c r="D41" s="1240"/>
      <c r="E41" s="1240"/>
      <c r="F41" s="1240"/>
      <c r="G41" s="1240"/>
      <c r="H41" s="1240"/>
      <c r="I41" s="1240"/>
      <c r="J41" s="1240"/>
      <c r="K41" s="1240"/>
      <c r="L41" s="1240"/>
      <c r="M41" s="1240"/>
      <c r="O41" s="1307"/>
      <c r="P41" s="1307"/>
      <c r="Q41" s="1307"/>
    </row>
    <row r="42" spans="1:17">
      <c r="A42" s="40" t="s">
        <v>2593</v>
      </c>
      <c r="B42" s="89"/>
      <c r="C42" s="89"/>
      <c r="D42" s="89"/>
      <c r="E42" s="89"/>
      <c r="F42" s="89"/>
      <c r="G42" s="89"/>
      <c r="H42" s="89"/>
      <c r="I42" s="89"/>
      <c r="J42" s="89"/>
      <c r="K42" s="89"/>
      <c r="L42" s="89"/>
      <c r="M42" s="89"/>
    </row>
    <row r="43" spans="1:17">
      <c r="A43" s="89"/>
      <c r="B43" s="89"/>
      <c r="C43" s="89"/>
      <c r="D43" s="89"/>
      <c r="E43" s="89"/>
      <c r="F43" s="89"/>
      <c r="G43" s="89"/>
      <c r="H43" s="89"/>
      <c r="I43" s="89"/>
      <c r="J43" s="89"/>
      <c r="K43" s="89"/>
      <c r="L43" s="89"/>
      <c r="M43" s="89"/>
    </row>
    <row r="44" spans="1:17" s="7" customFormat="1">
      <c r="A44" s="15" t="s">
        <v>558</v>
      </c>
      <c r="B44" s="6"/>
      <c r="C44" s="6"/>
      <c r="D44" s="6"/>
      <c r="E44" s="6"/>
      <c r="F44" s="6"/>
      <c r="G44" s="6"/>
      <c r="H44" s="6"/>
      <c r="I44" s="6"/>
      <c r="J44" s="6"/>
      <c r="K44" s="6"/>
      <c r="L44" s="6"/>
      <c r="M44" s="6"/>
      <c r="O44" s="32"/>
      <c r="P44" s="32"/>
      <c r="Q44" s="32"/>
    </row>
    <row r="45" spans="1:17">
      <c r="A45" s="1456" t="s">
        <v>1218</v>
      </c>
      <c r="B45" s="89"/>
      <c r="C45" s="89"/>
      <c r="D45" s="89"/>
      <c r="E45" s="89"/>
      <c r="F45" s="89"/>
      <c r="G45" s="89"/>
      <c r="H45" s="89"/>
      <c r="I45" s="89"/>
      <c r="J45" s="89"/>
      <c r="K45" s="89"/>
      <c r="L45" s="89"/>
      <c r="M45" s="89"/>
    </row>
  </sheetData>
  <mergeCells count="12">
    <mergeCell ref="B7:F7"/>
    <mergeCell ref="G7:K7"/>
    <mergeCell ref="B8:C8"/>
    <mergeCell ref="D8:D9"/>
    <mergeCell ref="G8:H8"/>
    <mergeCell ref="I8:I9"/>
    <mergeCell ref="A6:M6"/>
    <mergeCell ref="A1:M1"/>
    <mergeCell ref="A2:M2"/>
    <mergeCell ref="A3:M3"/>
    <mergeCell ref="A4:M4"/>
    <mergeCell ref="A5:M5"/>
  </mergeCells>
  <phoneticPr fontId="74" type="noConversion"/>
  <hyperlinks>
    <hyperlink ref="A1:M1" location="'Seccion D-Conv.'!B4" display="Tabla D14"/>
  </hyperlinks>
  <pageMargins left="0.78" right="0.23622047244094491" top="0.9" bottom="0.39370078740157483" header="0.31496062992125984" footer="0.31496062992125984"/>
  <pageSetup paperSize="144" scale="80" orientation="landscape" r:id="rId1"/>
</worksheet>
</file>

<file path=xl/worksheets/sheet51.xml><?xml version="1.0" encoding="utf-8"?>
<worksheet xmlns="http://schemas.openxmlformats.org/spreadsheetml/2006/main" xmlns:r="http://schemas.openxmlformats.org/officeDocument/2006/relationships">
  <sheetPr>
    <tabColor rgb="FF008080"/>
  </sheetPr>
  <dimension ref="A1:G48"/>
  <sheetViews>
    <sheetView topLeftCell="A28" workbookViewId="0">
      <selection activeCell="A14" sqref="A14"/>
    </sheetView>
  </sheetViews>
  <sheetFormatPr baseColWidth="10" defaultColWidth="11.42578125" defaultRowHeight="12.75"/>
  <cols>
    <col min="1" max="1" width="30.140625" style="7" customWidth="1"/>
    <col min="2" max="2" width="13.42578125" style="7" customWidth="1"/>
    <col min="3" max="3" width="14.140625" style="7" customWidth="1"/>
    <col min="4" max="4" width="8.5703125" style="7" customWidth="1"/>
    <col min="5" max="5" width="14" style="7" customWidth="1"/>
    <col min="6" max="6" width="13.7109375" style="7" bestFit="1" customWidth="1"/>
    <col min="7" max="7" width="8.7109375" style="7" customWidth="1"/>
    <col min="8" max="16384" width="11.42578125" style="7"/>
  </cols>
  <sheetData>
    <row r="1" spans="1:7" ht="14.25">
      <c r="A1" s="2099" t="s">
        <v>2312</v>
      </c>
      <c r="B1" s="2099"/>
      <c r="C1" s="2099"/>
      <c r="D1" s="2099"/>
      <c r="E1" s="2099"/>
      <c r="F1" s="2099"/>
      <c r="G1" s="2099"/>
    </row>
    <row r="2" spans="1:7" s="91" customFormat="1">
      <c r="A2" s="2111" t="s">
        <v>631</v>
      </c>
      <c r="B2" s="2111"/>
      <c r="C2" s="2111"/>
      <c r="D2" s="2111"/>
      <c r="E2" s="2111"/>
      <c r="F2" s="2111"/>
      <c r="G2" s="2111"/>
    </row>
    <row r="3" spans="1:7">
      <c r="A3" s="2042" t="s">
        <v>632</v>
      </c>
      <c r="B3" s="2042"/>
      <c r="C3" s="2042"/>
      <c r="D3" s="2042"/>
      <c r="E3" s="2042"/>
      <c r="F3" s="2042"/>
      <c r="G3" s="2042"/>
    </row>
    <row r="4" spans="1:7" s="91" customFormat="1">
      <c r="A4" s="2111" t="s">
        <v>630</v>
      </c>
      <c r="B4" s="2111"/>
      <c r="C4" s="2111"/>
      <c r="D4" s="2111"/>
      <c r="E4" s="2111"/>
      <c r="F4" s="2111"/>
      <c r="G4" s="2111"/>
    </row>
    <row r="5" spans="1:7" s="91" customFormat="1">
      <c r="A5" s="2199" t="s">
        <v>333</v>
      </c>
      <c r="B5" s="2199"/>
      <c r="C5" s="2199"/>
      <c r="D5" s="2199"/>
      <c r="E5" s="2199"/>
      <c r="F5" s="2199"/>
      <c r="G5" s="2199"/>
    </row>
    <row r="6" spans="1:7" ht="13.5" thickBot="1">
      <c r="A6" s="45"/>
      <c r="B6" s="8"/>
      <c r="C6" s="8"/>
      <c r="D6" s="46"/>
      <c r="E6" s="8"/>
      <c r="F6" s="8"/>
      <c r="G6" s="46"/>
    </row>
    <row r="7" spans="1:7" s="1247" customFormat="1">
      <c r="A7" s="37"/>
      <c r="B7" s="2120" t="s">
        <v>633</v>
      </c>
      <c r="C7" s="2120"/>
      <c r="D7" s="1661" t="s">
        <v>371</v>
      </c>
      <c r="E7" s="2197" t="s">
        <v>332</v>
      </c>
      <c r="F7" s="2198"/>
      <c r="G7" s="1662" t="s">
        <v>371</v>
      </c>
    </row>
    <row r="8" spans="1:7" s="91" customFormat="1">
      <c r="A8" s="9" t="s">
        <v>634</v>
      </c>
      <c r="B8" s="27">
        <v>2009</v>
      </c>
      <c r="C8" s="27">
        <v>2010</v>
      </c>
      <c r="D8" s="47" t="s">
        <v>372</v>
      </c>
      <c r="E8" s="487">
        <v>2009</v>
      </c>
      <c r="F8" s="27">
        <v>2010</v>
      </c>
      <c r="G8" s="1663" t="s">
        <v>372</v>
      </c>
    </row>
    <row r="9" spans="1:7">
      <c r="A9" s="16" t="s">
        <v>635</v>
      </c>
      <c r="B9" s="48">
        <v>3817</v>
      </c>
      <c r="C9" s="48">
        <v>2450</v>
      </c>
      <c r="D9" s="49">
        <f>100*(C9-B9)/B9</f>
        <v>-35.813466072832064</v>
      </c>
      <c r="E9" s="48">
        <v>41329.04828158336</v>
      </c>
      <c r="F9" s="48">
        <f>ROUND((C9*10620)/1000,0)</f>
        <v>26019</v>
      </c>
      <c r="G9" s="49">
        <f>100*(F9-E9)/E9</f>
        <v>-37.044279793894191</v>
      </c>
    </row>
    <row r="10" spans="1:7" s="91" customFormat="1">
      <c r="A10" s="1424" t="s">
        <v>636</v>
      </c>
      <c r="B10" s="1664">
        <v>5680</v>
      </c>
      <c r="C10" s="1664">
        <v>3755</v>
      </c>
      <c r="D10" s="1665">
        <f t="shared" ref="D10:D38" si="0">100*(C10-B10)/B10</f>
        <v>-33.890845070422536</v>
      </c>
      <c r="E10" s="1664">
        <v>61172.175975332095</v>
      </c>
      <c r="F10" s="1664">
        <f t="shared" ref="F10:F25" si="1">ROUND((C10*10620)/1000,0)</f>
        <v>39878</v>
      </c>
      <c r="G10" s="1665">
        <f t="shared" ref="G10:G39" si="2">100*(F10-E10)/E10</f>
        <v>-34.810231344261886</v>
      </c>
    </row>
    <row r="11" spans="1:7">
      <c r="A11" s="16" t="s">
        <v>637</v>
      </c>
      <c r="B11" s="48">
        <v>4913</v>
      </c>
      <c r="C11" s="48">
        <v>3471</v>
      </c>
      <c r="D11" s="49">
        <f t="shared" si="0"/>
        <v>-29.350702218603704</v>
      </c>
      <c r="E11" s="48">
        <v>53212.294062723093</v>
      </c>
      <c r="F11" s="48">
        <f t="shared" si="1"/>
        <v>36862</v>
      </c>
      <c r="G11" s="49">
        <f t="shared" si="2"/>
        <v>-30.726534818157738</v>
      </c>
    </row>
    <row r="12" spans="1:7" s="91" customFormat="1">
      <c r="A12" s="1424" t="s">
        <v>638</v>
      </c>
      <c r="B12" s="1664">
        <v>5125</v>
      </c>
      <c r="C12" s="1664">
        <v>3424</v>
      </c>
      <c r="D12" s="1665">
        <f t="shared" si="0"/>
        <v>-33.190243902439022</v>
      </c>
      <c r="E12" s="1664">
        <v>54519.739127458946</v>
      </c>
      <c r="F12" s="1664">
        <f t="shared" si="1"/>
        <v>36363</v>
      </c>
      <c r="G12" s="1665">
        <f t="shared" si="2"/>
        <v>-33.303055770335256</v>
      </c>
    </row>
    <row r="13" spans="1:7">
      <c r="A13" s="16" t="s">
        <v>639</v>
      </c>
      <c r="B13" s="48">
        <v>4798</v>
      </c>
      <c r="C13" s="48">
        <f>612+3659</f>
        <v>4271</v>
      </c>
      <c r="D13" s="49">
        <f t="shared" si="0"/>
        <v>-10.983743226344311</v>
      </c>
      <c r="E13" s="48">
        <v>51941.88127362098</v>
      </c>
      <c r="F13" s="48">
        <f t="shared" si="1"/>
        <v>45358</v>
      </c>
      <c r="G13" s="49">
        <f t="shared" si="2"/>
        <v>-12.675477114389093</v>
      </c>
    </row>
    <row r="14" spans="1:7" ht="14.25">
      <c r="A14" s="37" t="s">
        <v>640</v>
      </c>
      <c r="B14" s="1650">
        <v>1629</v>
      </c>
      <c r="C14" s="1650">
        <v>1900</v>
      </c>
      <c r="D14" s="49">
        <f t="shared" si="0"/>
        <v>16.635972989564149</v>
      </c>
      <c r="E14" s="48">
        <v>29642.279296167111</v>
      </c>
      <c r="F14" s="48">
        <f>ROUND((C14*12744)/1000,0)</f>
        <v>24214</v>
      </c>
      <c r="G14" s="49">
        <f t="shared" si="2"/>
        <v>-18.312624484544997</v>
      </c>
    </row>
    <row r="15" spans="1:7" ht="14.25">
      <c r="A15" s="37" t="s">
        <v>641</v>
      </c>
      <c r="B15" s="1650">
        <v>4798</v>
      </c>
      <c r="C15" s="1650">
        <v>2603</v>
      </c>
      <c r="D15" s="49">
        <f t="shared" si="0"/>
        <v>-45.748228428511879</v>
      </c>
      <c r="E15" s="48">
        <v>44460.332921281188</v>
      </c>
      <c r="F15" s="48">
        <f t="shared" si="1"/>
        <v>27644</v>
      </c>
      <c r="G15" s="49">
        <f t="shared" si="2"/>
        <v>-37.823227619674334</v>
      </c>
    </row>
    <row r="16" spans="1:7" ht="14.25">
      <c r="A16" s="37" t="s">
        <v>576</v>
      </c>
      <c r="B16" s="1650">
        <v>7110</v>
      </c>
      <c r="C16" s="1650">
        <v>4818</v>
      </c>
      <c r="D16" s="49">
        <f t="shared" si="0"/>
        <v>-32.236286919831223</v>
      </c>
      <c r="E16" s="48">
        <v>76692.814163164177</v>
      </c>
      <c r="F16" s="48">
        <f t="shared" si="1"/>
        <v>51167</v>
      </c>
      <c r="G16" s="49">
        <f t="shared" si="2"/>
        <v>-33.283188838080626</v>
      </c>
    </row>
    <row r="17" spans="1:7" ht="14.25">
      <c r="A17" s="37" t="s">
        <v>642</v>
      </c>
      <c r="B17" s="1650">
        <v>5087</v>
      </c>
      <c r="C17" s="1650">
        <v>0</v>
      </c>
      <c r="D17" s="49">
        <f t="shared" si="0"/>
        <v>-100</v>
      </c>
      <c r="E17" s="48">
        <v>56240.711270104963</v>
      </c>
      <c r="F17" s="48">
        <f t="shared" si="1"/>
        <v>0</v>
      </c>
      <c r="G17" s="49">
        <f t="shared" si="2"/>
        <v>-100</v>
      </c>
    </row>
    <row r="18" spans="1:7" ht="14.25">
      <c r="A18" s="37" t="s">
        <v>643</v>
      </c>
      <c r="B18" s="1650">
        <v>4515</v>
      </c>
      <c r="C18" s="1650">
        <v>3488</v>
      </c>
      <c r="D18" s="49">
        <f t="shared" si="0"/>
        <v>-22.74640088593577</v>
      </c>
      <c r="E18" s="48">
        <v>48935.066227025462</v>
      </c>
      <c r="F18" s="48">
        <f t="shared" si="1"/>
        <v>37043</v>
      </c>
      <c r="G18" s="49">
        <f t="shared" si="2"/>
        <v>-24.301727051628692</v>
      </c>
    </row>
    <row r="19" spans="1:7" ht="14.25">
      <c r="A19" s="37" t="s">
        <v>644</v>
      </c>
      <c r="B19" s="1650">
        <v>5542</v>
      </c>
      <c r="C19" s="1650">
        <v>5080</v>
      </c>
      <c r="D19" s="49">
        <f t="shared" si="0"/>
        <v>-8.3363406712378207</v>
      </c>
      <c r="E19" s="48">
        <v>51043.848589502646</v>
      </c>
      <c r="F19" s="48">
        <f t="shared" si="1"/>
        <v>53950</v>
      </c>
      <c r="G19" s="49">
        <f t="shared" si="2"/>
        <v>5.6934410135661562</v>
      </c>
    </row>
    <row r="20" spans="1:7" ht="14.25">
      <c r="A20" s="37" t="s">
        <v>645</v>
      </c>
      <c r="B20" s="1650">
        <v>0</v>
      </c>
      <c r="C20" s="1650">
        <f>1462+7240</f>
        <v>8702</v>
      </c>
      <c r="D20" s="49"/>
      <c r="E20" s="48">
        <v>0</v>
      </c>
      <c r="F20" s="48">
        <f>ROUND((C20*6000)/1000,0)</f>
        <v>52212</v>
      </c>
      <c r="G20" s="49"/>
    </row>
    <row r="21" spans="1:7" ht="14.25">
      <c r="A21" s="37" t="s">
        <v>646</v>
      </c>
      <c r="B21" s="1650">
        <v>10776</v>
      </c>
      <c r="C21" s="1650">
        <v>8702</v>
      </c>
      <c r="D21" s="49">
        <f t="shared" si="0"/>
        <v>-19.246473645137343</v>
      </c>
      <c r="E21" s="48">
        <v>116938.66838246048</v>
      </c>
      <c r="F21" s="48">
        <f t="shared" si="1"/>
        <v>92415</v>
      </c>
      <c r="G21" s="49">
        <f t="shared" si="2"/>
        <v>-20.971393570391268</v>
      </c>
    </row>
    <row r="22" spans="1:7" ht="14.25">
      <c r="A22" s="37" t="s">
        <v>647</v>
      </c>
      <c r="B22" s="1650">
        <v>6266</v>
      </c>
      <c r="C22" s="1650">
        <v>4981</v>
      </c>
      <c r="D22" s="49">
        <f t="shared" si="0"/>
        <v>-20.507500797957231</v>
      </c>
      <c r="E22" s="48">
        <v>67170.375953675742</v>
      </c>
      <c r="F22" s="48">
        <f t="shared" si="1"/>
        <v>52898</v>
      </c>
      <c r="G22" s="49">
        <f t="shared" si="2"/>
        <v>-21.248021543781039</v>
      </c>
    </row>
    <row r="23" spans="1:7" ht="14.25">
      <c r="A23" s="37" t="s">
        <v>648</v>
      </c>
      <c r="B23" s="1650">
        <v>4686</v>
      </c>
      <c r="C23" s="1650">
        <v>2937</v>
      </c>
      <c r="D23" s="49">
        <f t="shared" si="0"/>
        <v>-37.323943661971832</v>
      </c>
      <c r="E23" s="48">
        <v>50843.257096486523</v>
      </c>
      <c r="F23" s="48">
        <f t="shared" si="1"/>
        <v>31191</v>
      </c>
      <c r="G23" s="49">
        <f t="shared" si="2"/>
        <v>-38.652632067202035</v>
      </c>
    </row>
    <row r="24" spans="1:7" ht="14.25">
      <c r="A24" s="37" t="s">
        <v>649</v>
      </c>
      <c r="B24" s="1650">
        <v>4694</v>
      </c>
      <c r="C24" s="1650">
        <v>3443</v>
      </c>
      <c r="D24" s="49">
        <f t="shared" si="0"/>
        <v>-26.651043885811674</v>
      </c>
      <c r="E24" s="48">
        <v>50605.633327836658</v>
      </c>
      <c r="F24" s="48">
        <f t="shared" si="1"/>
        <v>36565</v>
      </c>
      <c r="G24" s="49">
        <f t="shared" si="2"/>
        <v>-27.745198319874245</v>
      </c>
    </row>
    <row r="25" spans="1:7" ht="14.25">
      <c r="A25" s="37" t="s">
        <v>650</v>
      </c>
      <c r="B25" s="1650">
        <v>0</v>
      </c>
      <c r="C25" s="1650">
        <v>0</v>
      </c>
      <c r="D25" s="49"/>
      <c r="E25" s="48">
        <v>0</v>
      </c>
      <c r="F25" s="48">
        <f t="shared" si="1"/>
        <v>0</v>
      </c>
      <c r="G25" s="49"/>
    </row>
    <row r="26" spans="1:7" ht="14.25">
      <c r="A26" s="37" t="s">
        <v>651</v>
      </c>
      <c r="B26" s="1650">
        <v>0</v>
      </c>
      <c r="C26" s="1650">
        <f>2898+337</f>
        <v>3235</v>
      </c>
      <c r="D26" s="49"/>
      <c r="E26" s="48">
        <v>0</v>
      </c>
      <c r="F26" s="48">
        <v>32799</v>
      </c>
      <c r="G26" s="49"/>
    </row>
    <row r="27" spans="1:7" ht="14.25">
      <c r="A27" s="37" t="s">
        <v>652</v>
      </c>
      <c r="B27" s="1650">
        <v>0</v>
      </c>
      <c r="C27" s="1650">
        <v>6154</v>
      </c>
      <c r="D27" s="49"/>
      <c r="E27" s="48">
        <v>0</v>
      </c>
      <c r="F27" s="48">
        <v>65355</v>
      </c>
      <c r="G27" s="49"/>
    </row>
    <row r="28" spans="1:7" ht="14.25">
      <c r="A28" s="37" t="s">
        <v>653</v>
      </c>
      <c r="B28" s="1650">
        <v>0</v>
      </c>
      <c r="C28" s="1650">
        <f>659+1448+60</f>
        <v>2167</v>
      </c>
      <c r="D28" s="49"/>
      <c r="E28" s="48">
        <v>0</v>
      </c>
      <c r="F28" s="48">
        <v>23374</v>
      </c>
      <c r="G28" s="49"/>
    </row>
    <row r="29" spans="1:7" ht="14.25">
      <c r="A29" s="37" t="s">
        <v>654</v>
      </c>
      <c r="B29" s="1650">
        <v>8846</v>
      </c>
      <c r="C29" s="1650">
        <v>5754</v>
      </c>
      <c r="D29" s="49">
        <f t="shared" si="0"/>
        <v>-34.953651367849872</v>
      </c>
      <c r="E29" s="48">
        <v>95862.160175243378</v>
      </c>
      <c r="F29" s="48">
        <v>61107</v>
      </c>
      <c r="G29" s="49">
        <f t="shared" si="2"/>
        <v>-36.255348420803664</v>
      </c>
    </row>
    <row r="30" spans="1:7" ht="14.25">
      <c r="A30" s="37" t="s">
        <v>655</v>
      </c>
      <c r="B30" s="1650">
        <v>0</v>
      </c>
      <c r="C30" s="1650">
        <v>0</v>
      </c>
      <c r="D30" s="49"/>
      <c r="E30" s="48">
        <v>0</v>
      </c>
      <c r="F30" s="48">
        <v>0</v>
      </c>
      <c r="G30" s="49"/>
    </row>
    <row r="31" spans="1:7" ht="14.25">
      <c r="A31" s="37" t="s">
        <v>656</v>
      </c>
      <c r="B31" s="1650">
        <v>2037</v>
      </c>
      <c r="C31" s="1650">
        <v>0</v>
      </c>
      <c r="D31" s="49">
        <f t="shared" si="0"/>
        <v>-100</v>
      </c>
      <c r="E31" s="48">
        <v>0</v>
      </c>
      <c r="F31" s="48">
        <v>0</v>
      </c>
      <c r="G31" s="49"/>
    </row>
    <row r="32" spans="1:7" ht="14.25">
      <c r="A32" s="37" t="s">
        <v>657</v>
      </c>
      <c r="B32" s="1650">
        <v>3905</v>
      </c>
      <c r="C32" s="1650">
        <v>3078</v>
      </c>
      <c r="D32" s="49">
        <f t="shared" si="0"/>
        <v>-21.177976952624839</v>
      </c>
      <c r="E32" s="48">
        <v>42244.568429195402</v>
      </c>
      <c r="F32" s="48">
        <v>32688</v>
      </c>
      <c r="G32" s="49">
        <f t="shared" si="2"/>
        <v>-22.622005111054271</v>
      </c>
    </row>
    <row r="33" spans="1:7" ht="14.25">
      <c r="A33" s="37" t="s">
        <v>658</v>
      </c>
      <c r="B33" s="1650">
        <v>0</v>
      </c>
      <c r="C33" s="1650">
        <v>0</v>
      </c>
      <c r="D33" s="49"/>
      <c r="E33" s="48">
        <v>0</v>
      </c>
      <c r="F33" s="48">
        <v>0</v>
      </c>
      <c r="G33" s="49"/>
    </row>
    <row r="34" spans="1:7" ht="14.25">
      <c r="A34" s="37" t="s">
        <v>659</v>
      </c>
      <c r="B34" s="1650">
        <v>6303</v>
      </c>
      <c r="C34" s="1650">
        <v>81</v>
      </c>
      <c r="D34" s="49">
        <f t="shared" si="0"/>
        <v>-98.714897667777251</v>
      </c>
      <c r="E34" s="48">
        <v>66550.085336810502</v>
      </c>
      <c r="F34" s="48">
        <v>860</v>
      </c>
      <c r="G34" s="49">
        <f t="shared" si="2"/>
        <v>-98.70774019950909</v>
      </c>
    </row>
    <row r="35" spans="1:7" ht="14.25">
      <c r="A35" s="37" t="s">
        <v>660</v>
      </c>
      <c r="B35" s="1650">
        <v>0</v>
      </c>
      <c r="C35" s="1650">
        <f>2430+92+6878+93+90</f>
        <v>9583</v>
      </c>
      <c r="D35" s="49"/>
      <c r="E35" s="48">
        <v>0</v>
      </c>
      <c r="F35" s="48">
        <v>100501</v>
      </c>
      <c r="G35" s="49"/>
    </row>
    <row r="36" spans="1:7" ht="14.25">
      <c r="A36" s="37" t="s">
        <v>661</v>
      </c>
      <c r="B36" s="1650">
        <v>0</v>
      </c>
      <c r="C36" s="1650">
        <f>3030+247+13032</f>
        <v>16309</v>
      </c>
      <c r="D36" s="49"/>
      <c r="E36" s="48">
        <v>0</v>
      </c>
      <c r="F36" s="48">
        <v>172060</v>
      </c>
      <c r="G36" s="49"/>
    </row>
    <row r="37" spans="1:7" ht="14.25">
      <c r="A37" s="37" t="s">
        <v>662</v>
      </c>
      <c r="B37" s="1650">
        <v>0</v>
      </c>
      <c r="C37" s="1650">
        <f>155+905</f>
        <v>1060</v>
      </c>
      <c r="D37" s="49"/>
      <c r="E37" s="48">
        <v>0</v>
      </c>
      <c r="F37" s="48">
        <v>6360</v>
      </c>
      <c r="G37" s="49"/>
    </row>
    <row r="38" spans="1:7" ht="14.25">
      <c r="A38" s="37" t="s">
        <v>663</v>
      </c>
      <c r="B38" s="1650">
        <v>9423</v>
      </c>
      <c r="C38" s="1650">
        <f>991+6057</f>
        <v>7048</v>
      </c>
      <c r="D38" s="49">
        <f t="shared" si="0"/>
        <v>-25.20428738193781</v>
      </c>
      <c r="E38" s="48">
        <v>110356.18138856218</v>
      </c>
      <c r="F38" s="48">
        <v>74850</v>
      </c>
      <c r="G38" s="49">
        <f t="shared" si="2"/>
        <v>-32.17416636005693</v>
      </c>
    </row>
    <row r="39" spans="1:7" s="91" customFormat="1">
      <c r="A39" s="1302" t="s">
        <v>569</v>
      </c>
      <c r="B39" s="1298">
        <f>SUM(B9:B38)</f>
        <v>109950</v>
      </c>
      <c r="C39" s="1298">
        <f>SUM(C9:C38)</f>
        <v>118494</v>
      </c>
      <c r="D39" s="1666">
        <f>100*(C39-B39)/B39</f>
        <v>7.7708049113233288</v>
      </c>
      <c r="E39" s="1667">
        <f>SUM(E9:E38)</f>
        <v>1169761.1212782348</v>
      </c>
      <c r="F39" s="1667">
        <f>SUM(F9:F38)</f>
        <v>1213733</v>
      </c>
      <c r="G39" s="1666">
        <f t="shared" si="2"/>
        <v>3.7590477168292096</v>
      </c>
    </row>
    <row r="40" spans="1:7" s="91" customFormat="1">
      <c r="A40" s="1306"/>
      <c r="B40" s="1306"/>
      <c r="C40" s="1306"/>
      <c r="D40" s="1668"/>
      <c r="E40" s="1306"/>
      <c r="F40" s="1306"/>
      <c r="G40" s="1668"/>
    </row>
    <row r="41" spans="1:7" s="91" customFormat="1">
      <c r="A41" s="51" t="s">
        <v>558</v>
      </c>
      <c r="B41" s="89"/>
      <c r="C41" s="89"/>
      <c r="D41" s="1669"/>
      <c r="E41" s="89"/>
      <c r="F41" s="89"/>
      <c r="G41" s="1669"/>
    </row>
    <row r="42" spans="1:7">
      <c r="A42" s="14" t="s">
        <v>1218</v>
      </c>
      <c r="B42" s="6"/>
      <c r="C42" s="6"/>
      <c r="D42" s="52"/>
      <c r="E42" s="6"/>
      <c r="F42" s="6"/>
      <c r="G42" s="52"/>
    </row>
    <row r="44" spans="1:7">
      <c r="A44" s="6"/>
      <c r="B44" s="6"/>
      <c r="C44" s="6"/>
      <c r="D44" s="6"/>
      <c r="E44" s="6"/>
      <c r="F44" s="6"/>
      <c r="G44" s="6"/>
    </row>
    <row r="45" spans="1:7">
      <c r="A45" s="6"/>
      <c r="B45" s="6"/>
      <c r="C45" s="6"/>
      <c r="D45" s="6"/>
      <c r="E45" s="6"/>
      <c r="F45" s="6"/>
      <c r="G45" s="6"/>
    </row>
    <row r="46" spans="1:7">
      <c r="A46" s="6"/>
      <c r="B46" s="6"/>
      <c r="C46" s="6"/>
      <c r="D46" s="6"/>
      <c r="E46" s="6"/>
      <c r="F46" s="6"/>
      <c r="G46" s="6"/>
    </row>
    <row r="47" spans="1:7">
      <c r="A47" s="6"/>
      <c r="B47" s="6"/>
      <c r="C47" s="6"/>
      <c r="D47" s="6"/>
      <c r="E47" s="6"/>
      <c r="F47" s="6"/>
      <c r="G47" s="6"/>
    </row>
    <row r="48" spans="1:7">
      <c r="A48" s="6"/>
      <c r="B48" s="6"/>
      <c r="C48" s="6"/>
      <c r="D48" s="6"/>
      <c r="E48" s="6"/>
      <c r="F48" s="6"/>
      <c r="G48" s="6"/>
    </row>
  </sheetData>
  <mergeCells count="7">
    <mergeCell ref="B7:C7"/>
    <mergeCell ref="E7:F7"/>
    <mergeCell ref="A1:G1"/>
    <mergeCell ref="A2:G2"/>
    <mergeCell ref="A3:G3"/>
    <mergeCell ref="A4:G4"/>
    <mergeCell ref="A5:G5"/>
  </mergeCells>
  <phoneticPr fontId="74" type="noConversion"/>
  <hyperlinks>
    <hyperlink ref="A1:G1" location="'Seccion D-Conv.'!B4" display="Tabla D15"/>
  </hyperlinks>
  <pageMargins left="0.81" right="0.59055118110236227" top="2.02" bottom="0.74803149606299213" header="0.31496062992125984" footer="0.31496062992125984"/>
  <pageSetup paperSize="144" scale="85" orientation="portrait" horizontalDpi="300" verticalDpi="300" r:id="rId1"/>
</worksheet>
</file>

<file path=xl/worksheets/sheet52.xml><?xml version="1.0" encoding="utf-8"?>
<worksheet xmlns="http://schemas.openxmlformats.org/spreadsheetml/2006/main" xmlns:r="http://schemas.openxmlformats.org/officeDocument/2006/relationships">
  <sheetPr>
    <tabColor rgb="FF008080"/>
  </sheetPr>
  <dimension ref="A1:H27"/>
  <sheetViews>
    <sheetView topLeftCell="A7" workbookViewId="0">
      <selection activeCell="I13" sqref="I13"/>
    </sheetView>
  </sheetViews>
  <sheetFormatPr baseColWidth="10" defaultColWidth="12.42578125" defaultRowHeight="12.75"/>
  <cols>
    <col min="1" max="16384" width="12.42578125" style="7"/>
  </cols>
  <sheetData>
    <row r="1" spans="1:8" ht="14.25">
      <c r="A1" s="2099" t="s">
        <v>2311</v>
      </c>
      <c r="B1" s="2099"/>
      <c r="C1" s="2099"/>
      <c r="D1" s="2099"/>
      <c r="E1" s="2099"/>
      <c r="F1" s="2099"/>
      <c r="G1" s="2099"/>
    </row>
    <row r="2" spans="1:8" s="91" customFormat="1">
      <c r="A2" s="2111" t="s">
        <v>664</v>
      </c>
      <c r="B2" s="2111"/>
      <c r="C2" s="2111"/>
      <c r="D2" s="2111"/>
      <c r="E2" s="2111"/>
      <c r="F2" s="2111"/>
      <c r="G2" s="2111"/>
    </row>
    <row r="3" spans="1:8">
      <c r="A3" s="2042" t="s">
        <v>665</v>
      </c>
      <c r="B3" s="2042"/>
      <c r="C3" s="2042"/>
      <c r="D3" s="2042"/>
      <c r="E3" s="2042"/>
      <c r="F3" s="2042"/>
      <c r="G3" s="2042"/>
    </row>
    <row r="4" spans="1:8" s="91" customFormat="1">
      <c r="A4" s="2201" t="s">
        <v>620</v>
      </c>
      <c r="B4" s="2201"/>
      <c r="C4" s="2201"/>
      <c r="D4" s="2201"/>
      <c r="E4" s="2201"/>
      <c r="F4" s="2201"/>
      <c r="G4" s="2201"/>
    </row>
    <row r="5" spans="1:8" s="91" customFormat="1" ht="13.5" thickBot="1">
      <c r="A5" s="1301"/>
      <c r="B5" s="1301"/>
      <c r="C5" s="1301"/>
      <c r="D5" s="1670"/>
      <c r="E5" s="1301"/>
      <c r="F5" s="1301"/>
      <c r="G5" s="1670"/>
    </row>
    <row r="6" spans="1:8" s="1257" customFormat="1">
      <c r="A6" s="1306"/>
      <c r="B6" s="2200" t="s">
        <v>666</v>
      </c>
      <c r="C6" s="2200"/>
      <c r="D6" s="2200"/>
      <c r="E6" s="2124" t="s">
        <v>545</v>
      </c>
      <c r="F6" s="2123"/>
      <c r="G6" s="2123"/>
      <c r="H6" s="1307"/>
    </row>
    <row r="7" spans="1:8">
      <c r="A7" s="10" t="s">
        <v>667</v>
      </c>
      <c r="B7" s="27">
        <v>2009</v>
      </c>
      <c r="C7" s="27">
        <v>2010</v>
      </c>
      <c r="D7" s="47" t="s">
        <v>610</v>
      </c>
      <c r="E7" s="27">
        <v>2009</v>
      </c>
      <c r="F7" s="27">
        <v>2010</v>
      </c>
      <c r="G7" s="47" t="s">
        <v>610</v>
      </c>
    </row>
    <row r="8" spans="1:8" s="1257" customFormat="1" ht="14.25">
      <c r="A8" s="37" t="s">
        <v>668</v>
      </c>
      <c r="B8" s="54">
        <v>0</v>
      </c>
      <c r="C8" s="54">
        <v>0</v>
      </c>
      <c r="D8" s="55"/>
      <c r="E8" s="1651">
        <v>0</v>
      </c>
      <c r="F8" s="1650">
        <v>0</v>
      </c>
      <c r="G8" s="1671"/>
      <c r="H8" s="1307"/>
    </row>
    <row r="9" spans="1:8" s="1257" customFormat="1" ht="14.25">
      <c r="A9" s="1304" t="s">
        <v>669</v>
      </c>
      <c r="B9" s="1229">
        <v>0</v>
      </c>
      <c r="C9" s="1229">
        <v>4</v>
      </c>
      <c r="D9" s="1671"/>
      <c r="E9" s="1652">
        <v>0</v>
      </c>
      <c r="F9" s="1650">
        <v>16612</v>
      </c>
      <c r="G9" s="1671"/>
      <c r="H9" s="1307"/>
    </row>
    <row r="10" spans="1:8" s="1257" customFormat="1" ht="14.25">
      <c r="A10" s="1304" t="s">
        <v>670</v>
      </c>
      <c r="B10" s="1229">
        <v>0</v>
      </c>
      <c r="C10" s="1229">
        <v>0</v>
      </c>
      <c r="D10" s="1671"/>
      <c r="E10" s="1652">
        <v>0</v>
      </c>
      <c r="F10" s="1650">
        <v>0</v>
      </c>
      <c r="G10" s="1671"/>
      <c r="H10" s="1307"/>
    </row>
    <row r="11" spans="1:8" s="1257" customFormat="1" ht="14.25">
      <c r="A11" s="1304" t="s">
        <v>671</v>
      </c>
      <c r="B11" s="1229">
        <v>0</v>
      </c>
      <c r="C11" s="1229">
        <v>0</v>
      </c>
      <c r="D11" s="1671"/>
      <c r="E11" s="1652">
        <v>0</v>
      </c>
      <c r="F11" s="1650">
        <v>0</v>
      </c>
      <c r="G11" s="1671"/>
      <c r="H11" s="1307"/>
    </row>
    <row r="12" spans="1:8" s="1257" customFormat="1" ht="14.25">
      <c r="A12" s="1304" t="s">
        <v>672</v>
      </c>
      <c r="B12" s="1229">
        <v>0</v>
      </c>
      <c r="C12" s="1229">
        <v>0</v>
      </c>
      <c r="D12" s="1671"/>
      <c r="E12" s="1652">
        <v>0</v>
      </c>
      <c r="F12" s="1650">
        <v>0</v>
      </c>
      <c r="G12" s="1671"/>
      <c r="H12" s="1307"/>
    </row>
    <row r="13" spans="1:8" s="1257" customFormat="1" ht="14.25">
      <c r="A13" s="1304" t="s">
        <v>673</v>
      </c>
      <c r="B13" s="1229">
        <v>0</v>
      </c>
      <c r="C13" s="1229">
        <v>0</v>
      </c>
      <c r="D13" s="1671"/>
      <c r="E13" s="1652">
        <v>0</v>
      </c>
      <c r="F13" s="1650">
        <v>0</v>
      </c>
      <c r="G13" s="1671"/>
      <c r="H13" s="1307"/>
    </row>
    <row r="14" spans="1:8" s="1257" customFormat="1" ht="14.25">
      <c r="A14" s="1304" t="s">
        <v>674</v>
      </c>
      <c r="B14" s="1229">
        <v>0</v>
      </c>
      <c r="C14" s="1229">
        <v>0</v>
      </c>
      <c r="D14" s="1671"/>
      <c r="E14" s="1652">
        <v>0</v>
      </c>
      <c r="F14" s="1650">
        <v>0</v>
      </c>
      <c r="G14" s="1671"/>
      <c r="H14" s="1307"/>
    </row>
    <row r="15" spans="1:8" s="1257" customFormat="1" ht="14.25">
      <c r="A15" s="1304" t="s">
        <v>675</v>
      </c>
      <c r="B15" s="1229">
        <v>0</v>
      </c>
      <c r="C15" s="1229">
        <v>0</v>
      </c>
      <c r="D15" s="1671"/>
      <c r="E15" s="1652">
        <v>0</v>
      </c>
      <c r="F15" s="1650">
        <v>0</v>
      </c>
      <c r="G15" s="1671"/>
      <c r="H15" s="1307"/>
    </row>
    <row r="16" spans="1:8" s="1257" customFormat="1" ht="14.25">
      <c r="A16" s="1304" t="s">
        <v>676</v>
      </c>
      <c r="B16" s="1229">
        <v>0</v>
      </c>
      <c r="C16" s="1229">
        <v>36</v>
      </c>
      <c r="D16" s="1671"/>
      <c r="E16" s="1652">
        <v>0</v>
      </c>
      <c r="F16" s="1650">
        <v>23400</v>
      </c>
      <c r="G16" s="1671"/>
      <c r="H16" s="1307"/>
    </row>
    <row r="17" spans="1:8" s="1257" customFormat="1" ht="14.25">
      <c r="A17" s="1304" t="s">
        <v>677</v>
      </c>
      <c r="B17" s="1229">
        <v>0</v>
      </c>
      <c r="C17" s="1229">
        <v>0</v>
      </c>
      <c r="D17" s="1671"/>
      <c r="E17" s="1652">
        <v>0</v>
      </c>
      <c r="F17" s="1650">
        <v>0</v>
      </c>
      <c r="G17" s="1671"/>
      <c r="H17" s="1307"/>
    </row>
    <row r="18" spans="1:8" s="1257" customFormat="1" ht="14.25">
      <c r="A18" s="1304" t="s">
        <v>678</v>
      </c>
      <c r="B18" s="1229">
        <v>0</v>
      </c>
      <c r="C18" s="1229">
        <v>0</v>
      </c>
      <c r="D18" s="1671"/>
      <c r="E18" s="1652">
        <v>0</v>
      </c>
      <c r="F18" s="1650">
        <v>0</v>
      </c>
      <c r="G18" s="1671"/>
      <c r="H18" s="1307"/>
    </row>
    <row r="19" spans="1:8" s="1257" customFormat="1" ht="14.25">
      <c r="A19" s="1304" t="s">
        <v>679</v>
      </c>
      <c r="B19" s="1229">
        <v>0</v>
      </c>
      <c r="C19" s="1229">
        <v>0</v>
      </c>
      <c r="D19" s="1671"/>
      <c r="E19" s="1652">
        <v>0</v>
      </c>
      <c r="F19" s="1650">
        <v>0</v>
      </c>
      <c r="G19" s="1671"/>
      <c r="H19" s="1307"/>
    </row>
    <row r="20" spans="1:8" s="1257" customFormat="1">
      <c r="A20" s="9" t="s">
        <v>569</v>
      </c>
      <c r="B20" s="10">
        <f>SUM(B8:B19)</f>
        <v>0</v>
      </c>
      <c r="C20" s="10">
        <f>SUM(C8:C19)</f>
        <v>40</v>
      </c>
      <c r="D20" s="56"/>
      <c r="E20" s="1298">
        <f>SUM(E8:E19)</f>
        <v>0</v>
      </c>
      <c r="F20" s="1298">
        <f>SUM(F8:F19)</f>
        <v>40012</v>
      </c>
      <c r="G20" s="1672"/>
    </row>
    <row r="21" spans="1:8" s="1257" customFormat="1">
      <c r="A21" s="1240"/>
      <c r="B21" s="1240"/>
      <c r="C21" s="1240"/>
      <c r="D21" s="1673"/>
      <c r="E21" s="1240"/>
      <c r="F21" s="1240"/>
      <c r="G21" s="1673"/>
    </row>
    <row r="22" spans="1:8">
      <c r="A22" s="13" t="s">
        <v>474</v>
      </c>
      <c r="B22" s="6"/>
      <c r="C22" s="6"/>
      <c r="D22" s="52"/>
      <c r="E22" s="6"/>
      <c r="F22" s="6"/>
      <c r="G22" s="52"/>
    </row>
    <row r="23" spans="1:8">
      <c r="A23" s="6" t="s">
        <v>680</v>
      </c>
      <c r="B23" s="6"/>
      <c r="C23" s="6"/>
      <c r="D23" s="52"/>
      <c r="E23" s="6"/>
      <c r="F23" s="6"/>
      <c r="G23" s="52"/>
    </row>
    <row r="24" spans="1:8">
      <c r="A24" s="6" t="s">
        <v>681</v>
      </c>
      <c r="B24" s="6"/>
      <c r="C24" s="6"/>
      <c r="D24" s="52"/>
      <c r="E24" s="6"/>
      <c r="F24" s="6"/>
      <c r="G24" s="52"/>
    </row>
    <row r="25" spans="1:8">
      <c r="A25" s="6"/>
      <c r="B25" s="6"/>
      <c r="C25" s="6"/>
      <c r="D25" s="52"/>
      <c r="E25" s="6"/>
      <c r="F25" s="6"/>
      <c r="G25" s="52"/>
    </row>
    <row r="26" spans="1:8" s="91" customFormat="1">
      <c r="A26" s="1305" t="s">
        <v>558</v>
      </c>
      <c r="B26" s="89"/>
      <c r="C26" s="89"/>
      <c r="D26" s="1669"/>
      <c r="E26" s="89"/>
      <c r="F26" s="89"/>
      <c r="G26" s="1669"/>
    </row>
    <row r="27" spans="1:8">
      <c r="A27" s="14" t="s">
        <v>1218</v>
      </c>
      <c r="B27" s="6"/>
      <c r="C27" s="6"/>
      <c r="D27" s="52"/>
      <c r="E27" s="6"/>
      <c r="F27" s="6"/>
      <c r="G27" s="52"/>
    </row>
  </sheetData>
  <mergeCells count="6">
    <mergeCell ref="B6:D6"/>
    <mergeCell ref="E6:G6"/>
    <mergeCell ref="A1:G1"/>
    <mergeCell ref="A2:G2"/>
    <mergeCell ref="A3:G3"/>
    <mergeCell ref="A4:G4"/>
  </mergeCells>
  <phoneticPr fontId="74" type="noConversion"/>
  <hyperlinks>
    <hyperlink ref="A1:G1" location="'Seccion D-Conv.'!B4" display="Tabla D16"/>
  </hyperlinks>
  <pageMargins left="1.92" right="0.70866141732283472" top="1.6535433070866143" bottom="0.74803149606299213" header="0.31496062992125984" footer="0.31496062992125984"/>
  <pageSetup paperSize="144" scale="90" orientation="landscape" horizontalDpi="300" verticalDpi="300" r:id="rId1"/>
</worksheet>
</file>

<file path=xl/worksheets/sheet53.xml><?xml version="1.0" encoding="utf-8"?>
<worksheet xmlns="http://schemas.openxmlformats.org/spreadsheetml/2006/main" xmlns:r="http://schemas.openxmlformats.org/officeDocument/2006/relationships">
  <sheetPr>
    <tabColor rgb="FF008080"/>
  </sheetPr>
  <dimension ref="A1:F44"/>
  <sheetViews>
    <sheetView topLeftCell="A19" workbookViewId="0">
      <selection activeCell="B31" sqref="B31"/>
    </sheetView>
  </sheetViews>
  <sheetFormatPr baseColWidth="10" defaultColWidth="11.42578125" defaultRowHeight="12.75"/>
  <cols>
    <col min="1" max="1" width="31.42578125" style="7" customWidth="1"/>
    <col min="2" max="4" width="13" style="7" customWidth="1"/>
    <col min="5" max="5" width="15.140625" style="7" bestFit="1" customWidth="1"/>
    <col min="6" max="6" width="13.28515625" style="7" bestFit="1" customWidth="1"/>
    <col min="7" max="16384" width="11.42578125" style="7"/>
  </cols>
  <sheetData>
    <row r="1" spans="1:6" ht="14.25">
      <c r="A1" s="2099" t="s">
        <v>1316</v>
      </c>
      <c r="B1" s="2099"/>
      <c r="C1" s="2099"/>
      <c r="D1" s="2099"/>
      <c r="E1" s="2099"/>
      <c r="F1" s="2099"/>
    </row>
    <row r="2" spans="1:6" s="91" customFormat="1">
      <c r="A2" s="2111" t="s">
        <v>683</v>
      </c>
      <c r="B2" s="2111"/>
      <c r="C2" s="2111"/>
      <c r="D2" s="2111"/>
      <c r="E2" s="2111"/>
      <c r="F2" s="2111"/>
    </row>
    <row r="3" spans="1:6">
      <c r="A3" s="2042" t="s">
        <v>684</v>
      </c>
      <c r="B3" s="2042"/>
      <c r="C3" s="2042"/>
      <c r="D3" s="2042"/>
      <c r="E3" s="2042"/>
      <c r="F3" s="2042"/>
    </row>
    <row r="4" spans="1:6" s="91" customFormat="1">
      <c r="A4" s="2111" t="s">
        <v>563</v>
      </c>
      <c r="B4" s="2111"/>
      <c r="C4" s="2111"/>
      <c r="D4" s="2111"/>
      <c r="E4" s="2111"/>
      <c r="F4" s="2111"/>
    </row>
    <row r="5" spans="1:6" s="91" customFormat="1" ht="13.5" thickBot="1">
      <c r="A5" s="1301"/>
      <c r="B5" s="1301"/>
      <c r="C5" s="1301"/>
      <c r="D5" s="1301"/>
      <c r="E5" s="1301"/>
      <c r="F5" s="1301"/>
    </row>
    <row r="6" spans="1:6" s="91" customFormat="1">
      <c r="A6" s="1306"/>
      <c r="B6" s="2058" t="s">
        <v>621</v>
      </c>
      <c r="C6" s="2058"/>
      <c r="D6" s="37"/>
      <c r="E6" s="1242" t="s">
        <v>624</v>
      </c>
      <c r="F6" s="1242" t="s">
        <v>623</v>
      </c>
    </row>
    <row r="7" spans="1:6">
      <c r="A7" s="9" t="s">
        <v>685</v>
      </c>
      <c r="B7" s="10" t="s">
        <v>686</v>
      </c>
      <c r="C7" s="10" t="s">
        <v>687</v>
      </c>
      <c r="D7" s="10" t="s">
        <v>547</v>
      </c>
      <c r="E7" s="10" t="s">
        <v>688</v>
      </c>
      <c r="F7" s="682" t="s">
        <v>700</v>
      </c>
    </row>
    <row r="8" spans="1:6" s="91" customFormat="1">
      <c r="A8" s="37" t="s">
        <v>689</v>
      </c>
      <c r="B8" s="1674">
        <v>121</v>
      </c>
      <c r="C8" s="1674">
        <v>144</v>
      </c>
      <c r="D8" s="1674">
        <f>+C8+B8</f>
        <v>265</v>
      </c>
      <c r="E8" s="1675">
        <v>265</v>
      </c>
      <c r="F8" s="1520">
        <v>32711.843476475366</v>
      </c>
    </row>
    <row r="9" spans="1:6">
      <c r="A9" s="1306" t="s">
        <v>690</v>
      </c>
      <c r="B9" s="58">
        <v>143</v>
      </c>
      <c r="C9" s="58">
        <v>81</v>
      </c>
      <c r="D9" s="58">
        <f t="shared" ref="D9:D17" si="0">+C9+B9</f>
        <v>224</v>
      </c>
      <c r="E9" s="57">
        <v>224</v>
      </c>
      <c r="F9" s="498">
        <v>27650.765806530122</v>
      </c>
    </row>
    <row r="10" spans="1:6" s="91" customFormat="1">
      <c r="A10" s="37" t="s">
        <v>691</v>
      </c>
      <c r="B10" s="1674">
        <v>42</v>
      </c>
      <c r="C10" s="1674">
        <v>32</v>
      </c>
      <c r="D10" s="1674">
        <f t="shared" si="0"/>
        <v>74</v>
      </c>
      <c r="E10" s="1675">
        <v>74</v>
      </c>
      <c r="F10" s="1520">
        <v>9134.6279896572723</v>
      </c>
    </row>
    <row r="11" spans="1:6">
      <c r="A11" s="1306" t="s">
        <v>692</v>
      </c>
      <c r="B11" s="58">
        <v>203</v>
      </c>
      <c r="C11" s="58">
        <v>107</v>
      </c>
      <c r="D11" s="58">
        <f t="shared" si="0"/>
        <v>310</v>
      </c>
      <c r="E11" s="57">
        <v>310</v>
      </c>
      <c r="F11" s="498">
        <v>38266.684821537223</v>
      </c>
    </row>
    <row r="12" spans="1:6" s="91" customFormat="1">
      <c r="A12" s="37" t="s">
        <v>693</v>
      </c>
      <c r="B12" s="1674">
        <v>135</v>
      </c>
      <c r="C12" s="1674">
        <v>83</v>
      </c>
      <c r="D12" s="1674">
        <f t="shared" si="0"/>
        <v>218</v>
      </c>
      <c r="E12" s="1675">
        <v>218</v>
      </c>
      <c r="F12" s="1520">
        <v>26910.120293855209</v>
      </c>
    </row>
    <row r="13" spans="1:6">
      <c r="A13" s="1306" t="s">
        <v>694</v>
      </c>
      <c r="B13" s="58">
        <v>47</v>
      </c>
      <c r="C13" s="58">
        <v>30</v>
      </c>
      <c r="D13" s="58">
        <f t="shared" si="0"/>
        <v>77</v>
      </c>
      <c r="E13" s="57">
        <v>77</v>
      </c>
      <c r="F13" s="498">
        <v>9504.950745994729</v>
      </c>
    </row>
    <row r="14" spans="1:6" s="91" customFormat="1">
      <c r="A14" s="37" t="s">
        <v>695</v>
      </c>
      <c r="B14" s="1674">
        <v>89</v>
      </c>
      <c r="C14" s="1674">
        <v>60</v>
      </c>
      <c r="D14" s="1674">
        <f t="shared" si="0"/>
        <v>149</v>
      </c>
      <c r="E14" s="1675">
        <v>149</v>
      </c>
      <c r="F14" s="1520">
        <v>18392.696898093698</v>
      </c>
    </row>
    <row r="15" spans="1:6">
      <c r="A15" s="1306" t="s">
        <v>696</v>
      </c>
      <c r="B15" s="58">
        <v>157</v>
      </c>
      <c r="C15" s="58">
        <v>82</v>
      </c>
      <c r="D15" s="58">
        <f t="shared" si="0"/>
        <v>239</v>
      </c>
      <c r="E15" s="57">
        <v>239</v>
      </c>
      <c r="F15" s="498">
        <v>29502.379588217405</v>
      </c>
    </row>
    <row r="16" spans="1:6" s="91" customFormat="1">
      <c r="A16" s="37" t="s">
        <v>697</v>
      </c>
      <c r="B16" s="1674">
        <v>25</v>
      </c>
      <c r="C16" s="1674">
        <v>30</v>
      </c>
      <c r="D16" s="1674">
        <f t="shared" si="0"/>
        <v>55</v>
      </c>
      <c r="E16" s="1675">
        <v>55</v>
      </c>
      <c r="F16" s="1520">
        <v>6789.250532853378</v>
      </c>
    </row>
    <row r="17" spans="1:6">
      <c r="A17" s="1306" t="s">
        <v>698</v>
      </c>
      <c r="B17" s="58">
        <v>325</v>
      </c>
      <c r="C17" s="58">
        <v>167</v>
      </c>
      <c r="D17" s="58">
        <f t="shared" si="0"/>
        <v>492</v>
      </c>
      <c r="E17" s="57">
        <v>492</v>
      </c>
      <c r="F17" s="498">
        <v>60732.932039342944</v>
      </c>
    </row>
    <row r="18" spans="1:6" s="1257" customFormat="1">
      <c r="A18" s="1302" t="s">
        <v>569</v>
      </c>
      <c r="B18" s="1676">
        <f>SUM(B8:B17)</f>
        <v>1287</v>
      </c>
      <c r="C18" s="1676">
        <f>SUM(C8:C17)</f>
        <v>816</v>
      </c>
      <c r="D18" s="1676">
        <f>SUM(D8:D17)</f>
        <v>2103</v>
      </c>
      <c r="E18" s="1303">
        <f>SUM(E8:E17)</f>
        <v>2103</v>
      </c>
      <c r="F18" s="1677">
        <f>SUM(F8:F17)</f>
        <v>259596.25219255735</v>
      </c>
    </row>
    <row r="19" spans="1:6" s="1257" customFormat="1">
      <c r="A19" s="1304"/>
      <c r="B19" s="1304"/>
      <c r="C19" s="1304"/>
      <c r="D19" s="1304"/>
      <c r="E19" s="1304"/>
      <c r="F19" s="1304"/>
    </row>
    <row r="20" spans="1:6" ht="14.25">
      <c r="A20" s="2099" t="s">
        <v>1324</v>
      </c>
      <c r="B20" s="2099"/>
      <c r="C20" s="2099"/>
      <c r="D20" s="2099"/>
      <c r="E20" s="2099"/>
      <c r="F20" s="2099"/>
    </row>
    <row r="21" spans="1:6" s="91" customFormat="1">
      <c r="A21" s="2111" t="s">
        <v>683</v>
      </c>
      <c r="B21" s="2111"/>
      <c r="C21" s="2111"/>
      <c r="D21" s="2111"/>
      <c r="E21" s="2111"/>
      <c r="F21" s="2111"/>
    </row>
    <row r="22" spans="1:6">
      <c r="A22" s="2042" t="s">
        <v>684</v>
      </c>
      <c r="B22" s="2042"/>
      <c r="C22" s="2042"/>
      <c r="D22" s="2042"/>
      <c r="E22" s="2042"/>
      <c r="F22" s="2042"/>
    </row>
    <row r="23" spans="1:6" s="91" customFormat="1">
      <c r="A23" s="2111" t="s">
        <v>603</v>
      </c>
      <c r="B23" s="2111"/>
      <c r="C23" s="2111"/>
      <c r="D23" s="2111"/>
      <c r="E23" s="2111"/>
      <c r="F23" s="2111"/>
    </row>
    <row r="24" spans="1:6" s="91" customFormat="1" ht="13.5" thickBot="1">
      <c r="A24" s="1301"/>
      <c r="B24" s="1301"/>
      <c r="C24" s="1301"/>
      <c r="D24" s="1301"/>
      <c r="E24" s="1301"/>
      <c r="F24" s="1301"/>
    </row>
    <row r="25" spans="1:6" s="91" customFormat="1">
      <c r="A25" s="1306"/>
      <c r="B25" s="2058" t="s">
        <v>621</v>
      </c>
      <c r="C25" s="2058"/>
      <c r="D25" s="37"/>
      <c r="E25" s="1242" t="s">
        <v>624</v>
      </c>
      <c r="F25" s="1242" t="s">
        <v>623</v>
      </c>
    </row>
    <row r="26" spans="1:6">
      <c r="A26" s="9" t="s">
        <v>685</v>
      </c>
      <c r="B26" s="10" t="s">
        <v>686</v>
      </c>
      <c r="C26" s="10" t="s">
        <v>687</v>
      </c>
      <c r="D26" s="10" t="s">
        <v>547</v>
      </c>
      <c r="E26" s="10" t="s">
        <v>688</v>
      </c>
      <c r="F26" s="682" t="s">
        <v>700</v>
      </c>
    </row>
    <row r="27" spans="1:6" s="91" customFormat="1">
      <c r="A27" s="37" t="s">
        <v>689</v>
      </c>
      <c r="B27" s="1674">
        <v>96</v>
      </c>
      <c r="C27" s="1674">
        <v>111</v>
      </c>
      <c r="D27" s="1674">
        <f t="shared" ref="D27:D36" si="1">+C27+B27</f>
        <v>207</v>
      </c>
      <c r="E27" s="1675">
        <v>207</v>
      </c>
      <c r="F27" s="1675">
        <v>26543</v>
      </c>
    </row>
    <row r="28" spans="1:6">
      <c r="A28" s="1306" t="s">
        <v>690</v>
      </c>
      <c r="B28" s="58">
        <v>72</v>
      </c>
      <c r="C28" s="58">
        <v>34</v>
      </c>
      <c r="D28" s="58">
        <f t="shared" si="1"/>
        <v>106</v>
      </c>
      <c r="E28" s="57">
        <v>106</v>
      </c>
      <c r="F28" s="57">
        <v>13579</v>
      </c>
    </row>
    <row r="29" spans="1:6" s="91" customFormat="1">
      <c r="A29" s="37" t="s">
        <v>691</v>
      </c>
      <c r="B29" s="1674">
        <v>40</v>
      </c>
      <c r="C29" s="1674">
        <v>26</v>
      </c>
      <c r="D29" s="1674">
        <f t="shared" si="1"/>
        <v>66</v>
      </c>
      <c r="E29" s="1675">
        <v>66</v>
      </c>
      <c r="F29" s="1675">
        <v>8478</v>
      </c>
    </row>
    <row r="30" spans="1:6">
      <c r="A30" s="1306" t="s">
        <v>692</v>
      </c>
      <c r="B30" s="58">
        <v>137</v>
      </c>
      <c r="C30" s="58">
        <v>96</v>
      </c>
      <c r="D30" s="58">
        <f t="shared" si="1"/>
        <v>233</v>
      </c>
      <c r="E30" s="57">
        <v>233</v>
      </c>
      <c r="F30" s="57">
        <v>29915</v>
      </c>
    </row>
    <row r="31" spans="1:6" s="91" customFormat="1">
      <c r="A31" s="37" t="s">
        <v>693</v>
      </c>
      <c r="B31" s="1674">
        <v>130</v>
      </c>
      <c r="C31" s="1674">
        <v>50</v>
      </c>
      <c r="D31" s="1674">
        <f t="shared" si="1"/>
        <v>180</v>
      </c>
      <c r="E31" s="1675">
        <v>180</v>
      </c>
      <c r="F31" s="1675">
        <v>23090</v>
      </c>
    </row>
    <row r="32" spans="1:6">
      <c r="A32" s="1306" t="s">
        <v>694</v>
      </c>
      <c r="B32" s="58">
        <v>46</v>
      </c>
      <c r="C32" s="58">
        <v>47</v>
      </c>
      <c r="D32" s="58">
        <f t="shared" si="1"/>
        <v>93</v>
      </c>
      <c r="E32" s="57">
        <v>93</v>
      </c>
      <c r="F32" s="57">
        <v>11911</v>
      </c>
    </row>
    <row r="33" spans="1:6" s="91" customFormat="1">
      <c r="A33" s="37" t="s">
        <v>695</v>
      </c>
      <c r="B33" s="1674">
        <v>85</v>
      </c>
      <c r="C33" s="1674">
        <v>45</v>
      </c>
      <c r="D33" s="1674">
        <f t="shared" si="1"/>
        <v>130</v>
      </c>
      <c r="E33" s="1675">
        <v>130</v>
      </c>
      <c r="F33" s="1675">
        <v>16669</v>
      </c>
    </row>
    <row r="34" spans="1:6">
      <c r="A34" s="1306" t="s">
        <v>701</v>
      </c>
      <c r="B34" s="58">
        <v>111</v>
      </c>
      <c r="C34" s="58">
        <v>103</v>
      </c>
      <c r="D34" s="58">
        <f t="shared" si="1"/>
        <v>214</v>
      </c>
      <c r="E34" s="57">
        <v>214</v>
      </c>
      <c r="F34" s="57">
        <v>27413</v>
      </c>
    </row>
    <row r="35" spans="1:6" s="91" customFormat="1">
      <c r="A35" s="37" t="s">
        <v>697</v>
      </c>
      <c r="B35" s="1674">
        <v>17</v>
      </c>
      <c r="C35" s="1674">
        <v>19</v>
      </c>
      <c r="D35" s="1674">
        <f t="shared" si="1"/>
        <v>36</v>
      </c>
      <c r="E35" s="1675">
        <v>36</v>
      </c>
      <c r="F35" s="1675">
        <v>4630</v>
      </c>
    </row>
    <row r="36" spans="1:6">
      <c r="A36" s="1306" t="s">
        <v>702</v>
      </c>
      <c r="B36" s="58">
        <v>300</v>
      </c>
      <c r="C36" s="58">
        <v>192</v>
      </c>
      <c r="D36" s="58">
        <f t="shared" si="1"/>
        <v>492</v>
      </c>
      <c r="E36" s="57">
        <v>492</v>
      </c>
      <c r="F36" s="57">
        <v>63128</v>
      </c>
    </row>
    <row r="37" spans="1:6" s="91" customFormat="1">
      <c r="A37" s="1302" t="s">
        <v>569</v>
      </c>
      <c r="B37" s="1676">
        <f>SUM(B27:B36)</f>
        <v>1034</v>
      </c>
      <c r="C37" s="1676">
        <f>SUM(C27:C36)</f>
        <v>723</v>
      </c>
      <c r="D37" s="1676">
        <f>SUM(D27:D36)</f>
        <v>1757</v>
      </c>
      <c r="E37" s="1303">
        <f>SUM(E27:E36)</f>
        <v>1757</v>
      </c>
      <c r="F37" s="1303">
        <f>SUM(F27:F36)</f>
        <v>225356</v>
      </c>
    </row>
    <row r="38" spans="1:6" s="91" customFormat="1">
      <c r="A38" s="1306"/>
      <c r="B38" s="1306"/>
      <c r="C38" s="1306"/>
      <c r="D38" s="1306"/>
      <c r="E38" s="1306"/>
      <c r="F38" s="1306"/>
    </row>
    <row r="39" spans="1:6" s="91" customFormat="1">
      <c r="A39" s="51" t="s">
        <v>558</v>
      </c>
      <c r="B39" s="89"/>
      <c r="C39" s="89"/>
      <c r="D39" s="89"/>
      <c r="E39" s="89"/>
      <c r="F39" s="89"/>
    </row>
    <row r="40" spans="1:6">
      <c r="A40" s="14" t="s">
        <v>1218</v>
      </c>
      <c r="B40" s="6"/>
      <c r="C40" s="6"/>
      <c r="D40" s="6"/>
      <c r="E40" s="6"/>
      <c r="F40" s="6"/>
    </row>
    <row r="41" spans="1:6">
      <c r="A41" s="6"/>
      <c r="B41" s="6"/>
      <c r="C41" s="6"/>
      <c r="D41" s="6"/>
      <c r="E41" s="6"/>
      <c r="F41" s="6"/>
    </row>
    <row r="42" spans="1:6">
      <c r="A42" s="6"/>
    </row>
    <row r="43" spans="1:6">
      <c r="A43" s="6"/>
    </row>
    <row r="44" spans="1:6">
      <c r="A44" s="6"/>
    </row>
  </sheetData>
  <mergeCells count="10">
    <mergeCell ref="A20:F20"/>
    <mergeCell ref="A21:F21"/>
    <mergeCell ref="A22:F22"/>
    <mergeCell ref="A23:F23"/>
    <mergeCell ref="B25:C25"/>
    <mergeCell ref="A1:F1"/>
    <mergeCell ref="A2:F2"/>
    <mergeCell ref="A3:F3"/>
    <mergeCell ref="A4:F4"/>
    <mergeCell ref="B6:C6"/>
  </mergeCells>
  <phoneticPr fontId="74" type="noConversion"/>
  <hyperlinks>
    <hyperlink ref="A20:F20" location="'Seccion D-Conv.'!B4" display="Tabla D17b"/>
    <hyperlink ref="A1:F1" location="'Seccion D-Conv.'!B4" display="Tabla D17a"/>
  </hyperlinks>
  <pageMargins left="1.8897637795275593" right="0.70866141732283472" top="0.94488188976377963" bottom="0.74803149606299213" header="0.31496062992125984" footer="0.31496062992125984"/>
  <pageSetup paperSize="144" scale="90" orientation="landscape" r:id="rId1"/>
</worksheet>
</file>

<file path=xl/worksheets/sheet54.xml><?xml version="1.0" encoding="utf-8"?>
<worksheet xmlns="http://schemas.openxmlformats.org/spreadsheetml/2006/main" xmlns:r="http://schemas.openxmlformats.org/officeDocument/2006/relationships">
  <sheetPr>
    <tabColor rgb="FF008080"/>
  </sheetPr>
  <dimension ref="A1:IR59"/>
  <sheetViews>
    <sheetView topLeftCell="A40" workbookViewId="0">
      <selection activeCell="A10" sqref="A10"/>
    </sheetView>
  </sheetViews>
  <sheetFormatPr baseColWidth="10" defaultColWidth="11.42578125" defaultRowHeight="14.25"/>
  <cols>
    <col min="1" max="1" width="73.42578125" style="1188" customWidth="1"/>
    <col min="2" max="2" width="14" style="1188" bestFit="1" customWidth="1"/>
    <col min="3" max="3" width="11" style="1188" bestFit="1" customWidth="1"/>
    <col min="4" max="4" width="13.42578125" style="1188" customWidth="1"/>
    <col min="5" max="5" width="10.7109375" style="1188" customWidth="1"/>
    <col min="6" max="135" width="11.42578125" style="1189"/>
    <col min="136" max="16384" width="11.42578125" style="1188"/>
  </cols>
  <sheetData>
    <row r="1" spans="1:5">
      <c r="A1" s="2099" t="s">
        <v>2315</v>
      </c>
      <c r="B1" s="2099"/>
      <c r="C1" s="2099"/>
      <c r="D1" s="2099"/>
      <c r="E1" s="2099"/>
    </row>
    <row r="2" spans="1:5">
      <c r="A2" s="2042" t="s">
        <v>713</v>
      </c>
      <c r="B2" s="2042"/>
      <c r="C2" s="2042"/>
      <c r="D2" s="2042"/>
      <c r="E2" s="2042"/>
    </row>
    <row r="3" spans="1:5" ht="15" thickBot="1">
      <c r="A3" s="2203" t="s">
        <v>335</v>
      </c>
      <c r="B3" s="2203"/>
      <c r="C3" s="2203"/>
      <c r="D3" s="2203"/>
      <c r="E3" s="2203"/>
    </row>
    <row r="4" spans="1:5">
      <c r="A4" s="1189"/>
      <c r="B4" s="2044">
        <v>2009</v>
      </c>
      <c r="C4" s="2045"/>
      <c r="D4" s="2044">
        <v>2010</v>
      </c>
      <c r="E4" s="2045"/>
    </row>
    <row r="5" spans="1:5">
      <c r="B5" s="20" t="s">
        <v>714</v>
      </c>
      <c r="C5" s="20" t="s">
        <v>623</v>
      </c>
      <c r="D5" s="20" t="s">
        <v>714</v>
      </c>
      <c r="E5" s="20" t="s">
        <v>623</v>
      </c>
    </row>
    <row r="6" spans="1:5">
      <c r="A6" s="65" t="s">
        <v>715</v>
      </c>
      <c r="B6" s="1678" t="s">
        <v>334</v>
      </c>
      <c r="C6" s="1678" t="s">
        <v>334</v>
      </c>
      <c r="D6" s="66" t="s">
        <v>334</v>
      </c>
      <c r="E6" s="66" t="s">
        <v>334</v>
      </c>
    </row>
    <row r="7" spans="1:5" ht="5.25" customHeight="1">
      <c r="A7" s="1189"/>
      <c r="B7" s="1189"/>
      <c r="C7" s="1189"/>
      <c r="D7" s="1189"/>
      <c r="E7" s="1189"/>
    </row>
    <row r="8" spans="1:5" ht="15">
      <c r="A8" s="1072" t="s">
        <v>717</v>
      </c>
      <c r="B8" s="1679">
        <f>SUM(B9:B17)</f>
        <v>4845578.6286378941</v>
      </c>
      <c r="C8" s="1679">
        <f>SUM(C9:C17)</f>
        <v>2989233.9737383979</v>
      </c>
      <c r="D8" s="1679">
        <f>SUM(D9:D17)</f>
        <v>8729535</v>
      </c>
      <c r="E8" s="1679">
        <f>SUM(E9:E17)</f>
        <v>8727999</v>
      </c>
    </row>
    <row r="9" spans="1:5">
      <c r="A9" s="67" t="s">
        <v>718</v>
      </c>
      <c r="B9" s="1236">
        <v>154301.14847394041</v>
      </c>
      <c r="C9" s="1236">
        <v>119984.57305333606</v>
      </c>
      <c r="D9" s="1236">
        <v>114903</v>
      </c>
      <c r="E9" s="1570">
        <v>113463</v>
      </c>
    </row>
    <row r="10" spans="1:5">
      <c r="A10" s="68" t="s">
        <v>719</v>
      </c>
      <c r="B10" s="1236">
        <v>96695.386377002651</v>
      </c>
      <c r="C10" s="1236">
        <v>92072.523968723399</v>
      </c>
      <c r="D10" s="1236">
        <v>91350</v>
      </c>
      <c r="E10" s="1570">
        <v>91348</v>
      </c>
    </row>
    <row r="11" spans="1:5">
      <c r="A11" s="68" t="s">
        <v>720</v>
      </c>
      <c r="B11" s="1236">
        <v>133138.23162357791</v>
      </c>
      <c r="C11" s="1236">
        <v>66274.400618203726</v>
      </c>
      <c r="D11" s="1236">
        <v>38007</v>
      </c>
      <c r="E11" s="1570">
        <v>38007</v>
      </c>
    </row>
    <row r="12" spans="1:5">
      <c r="A12" s="68" t="s">
        <v>721</v>
      </c>
      <c r="B12" s="1236">
        <v>88465.991791725828</v>
      </c>
      <c r="C12" s="1236">
        <v>82969.784883084081</v>
      </c>
      <c r="D12" s="1236">
        <v>186094</v>
      </c>
      <c r="E12" s="1570">
        <v>186000</v>
      </c>
    </row>
    <row r="13" spans="1:5" ht="25.5">
      <c r="A13" s="68" t="s">
        <v>722</v>
      </c>
      <c r="B13" s="1236">
        <v>84085.896523712247</v>
      </c>
      <c r="C13" s="1236">
        <v>63985.600249173607</v>
      </c>
      <c r="D13" s="1236">
        <v>0</v>
      </c>
      <c r="E13" s="1570">
        <v>0</v>
      </c>
    </row>
    <row r="14" spans="1:5">
      <c r="A14" s="68" t="s">
        <v>723</v>
      </c>
      <c r="B14" s="1236">
        <v>40735.50319712027</v>
      </c>
      <c r="C14" s="1236">
        <v>40735.50319712027</v>
      </c>
      <c r="D14" s="1236">
        <v>0</v>
      </c>
      <c r="E14" s="1570">
        <v>0</v>
      </c>
    </row>
    <row r="15" spans="1:5">
      <c r="A15" s="68" t="s">
        <v>724</v>
      </c>
      <c r="B15" s="1236">
        <v>22630.835109511259</v>
      </c>
      <c r="C15" s="1236">
        <v>0</v>
      </c>
      <c r="D15" s="1236">
        <v>0</v>
      </c>
      <c r="E15" s="1236">
        <v>0</v>
      </c>
    </row>
    <row r="16" spans="1:5">
      <c r="A16" s="68" t="s">
        <v>725</v>
      </c>
      <c r="B16" s="1236">
        <v>4225525.6355413031</v>
      </c>
      <c r="C16" s="1236">
        <v>2523211.5877687568</v>
      </c>
      <c r="D16" s="1236">
        <v>8294402</v>
      </c>
      <c r="E16" s="1236">
        <v>8294402</v>
      </c>
    </row>
    <row r="17" spans="1:5">
      <c r="A17" s="68" t="s">
        <v>726</v>
      </c>
      <c r="B17" s="1236">
        <v>0</v>
      </c>
      <c r="C17" s="1236">
        <v>0</v>
      </c>
      <c r="D17" s="1236">
        <v>4779</v>
      </c>
      <c r="E17" s="1236">
        <v>4779</v>
      </c>
    </row>
    <row r="18" spans="1:5" ht="3.75" customHeight="1">
      <c r="A18" s="68"/>
      <c r="B18" s="1236">
        <v>0</v>
      </c>
      <c r="C18" s="1236">
        <v>0</v>
      </c>
      <c r="D18" s="1236"/>
      <c r="E18" s="1236"/>
    </row>
    <row r="19" spans="1:5" ht="15">
      <c r="A19" s="1071" t="s">
        <v>727</v>
      </c>
      <c r="B19" s="1679">
        <f>SUM(B21:B41)</f>
        <v>913202.54436196794</v>
      </c>
      <c r="C19" s="1679">
        <f>SUM(C21:C41)</f>
        <v>868632.14328810864</v>
      </c>
      <c r="D19" s="1679">
        <f>SUM(D21:D41)</f>
        <v>914929</v>
      </c>
      <c r="E19" s="1679">
        <f>SUM(E21:E41)</f>
        <v>914587</v>
      </c>
    </row>
    <row r="20" spans="1:5" ht="4.5" customHeight="1">
      <c r="A20" s="69"/>
      <c r="D20" s="1680"/>
      <c r="E20" s="1680"/>
    </row>
    <row r="21" spans="1:5">
      <c r="A21" s="67" t="s">
        <v>728</v>
      </c>
      <c r="B21" s="1236">
        <v>101460.20584187793</v>
      </c>
      <c r="C21" s="1236">
        <v>97696.286493436943</v>
      </c>
      <c r="D21" s="1236">
        <v>90144</v>
      </c>
      <c r="E21" s="1570">
        <v>90135</v>
      </c>
    </row>
    <row r="22" spans="1:5">
      <c r="A22" s="67" t="s">
        <v>729</v>
      </c>
      <c r="B22" s="1236">
        <v>88465.991791725828</v>
      </c>
      <c r="C22" s="1236">
        <v>88393.984589104657</v>
      </c>
      <c r="D22" s="1236">
        <v>85982</v>
      </c>
      <c r="E22" s="1570">
        <v>85981</v>
      </c>
    </row>
    <row r="23" spans="1:5">
      <c r="A23" s="67" t="s">
        <v>730</v>
      </c>
      <c r="B23" s="1236">
        <v>20573.486463192054</v>
      </c>
      <c r="C23" s="1236">
        <v>12047.833672845267</v>
      </c>
      <c r="D23" s="1236">
        <v>0</v>
      </c>
      <c r="E23" s="1570">
        <v>0</v>
      </c>
    </row>
    <row r="24" spans="1:5">
      <c r="A24" s="67" t="s">
        <v>731</v>
      </c>
      <c r="B24" s="1236">
        <v>61720.459389576165</v>
      </c>
      <c r="C24" s="1236">
        <v>43020.188868857746</v>
      </c>
      <c r="D24" s="1236">
        <v>65559</v>
      </c>
      <c r="E24" s="1236">
        <v>65559</v>
      </c>
    </row>
    <row r="25" spans="1:5">
      <c r="A25" s="67" t="s">
        <v>732</v>
      </c>
      <c r="B25" s="1236">
        <v>508585.84343901603</v>
      </c>
      <c r="C25" s="1236">
        <v>550982.65566803899</v>
      </c>
      <c r="D25" s="1236">
        <v>651142</v>
      </c>
      <c r="E25" s="1236">
        <v>650810</v>
      </c>
    </row>
    <row r="26" spans="1:5">
      <c r="A26" s="67" t="s">
        <v>733</v>
      </c>
      <c r="B26" s="1236">
        <v>4351.2923869651195</v>
      </c>
      <c r="C26" s="1236">
        <v>0</v>
      </c>
      <c r="D26" s="1236">
        <v>0</v>
      </c>
      <c r="E26" s="1236">
        <v>0</v>
      </c>
    </row>
    <row r="27" spans="1:5">
      <c r="A27" s="67" t="s">
        <v>734</v>
      </c>
      <c r="B27" s="1236">
        <v>5269.898557546645</v>
      </c>
      <c r="C27" s="1236">
        <v>5269.898557546645</v>
      </c>
      <c r="D27" s="1236">
        <v>0</v>
      </c>
      <c r="E27" s="1236">
        <v>0</v>
      </c>
    </row>
    <row r="28" spans="1:5">
      <c r="A28" s="67" t="s">
        <v>735</v>
      </c>
      <c r="B28" s="1236">
        <v>662.46626411478417</v>
      </c>
      <c r="C28" s="1236">
        <v>662.46626411478417</v>
      </c>
      <c r="D28" s="1236">
        <v>0</v>
      </c>
      <c r="E28" s="1236">
        <v>0</v>
      </c>
    </row>
    <row r="29" spans="1:5">
      <c r="A29" s="67" t="s">
        <v>736</v>
      </c>
      <c r="B29" s="1236">
        <v>6729.5874221101212</v>
      </c>
      <c r="C29" s="1236">
        <v>3812.2670416294877</v>
      </c>
      <c r="D29" s="1236">
        <v>0</v>
      </c>
      <c r="E29" s="1236">
        <v>0</v>
      </c>
    </row>
    <row r="30" spans="1:5">
      <c r="A30" s="67" t="s">
        <v>737</v>
      </c>
      <c r="B30" s="1236">
        <v>8085.3801800344772</v>
      </c>
      <c r="C30" s="1236">
        <v>8085.3801800344772</v>
      </c>
      <c r="D30" s="1236">
        <v>0</v>
      </c>
      <c r="E30" s="1236">
        <v>0</v>
      </c>
    </row>
    <row r="31" spans="1:5">
      <c r="A31" s="67" t="s">
        <v>738</v>
      </c>
      <c r="B31" s="1236">
        <v>41553.299284032153</v>
      </c>
      <c r="C31" s="1236">
        <v>37312.075049645107</v>
      </c>
      <c r="D31" s="1236">
        <v>4000</v>
      </c>
      <c r="E31" s="1236">
        <v>4000</v>
      </c>
    </row>
    <row r="32" spans="1:5">
      <c r="A32" s="67" t="s">
        <v>739</v>
      </c>
      <c r="B32" s="1236">
        <v>1851.6137816872849</v>
      </c>
      <c r="C32" s="1236">
        <v>1411.3411713749749</v>
      </c>
      <c r="D32" s="1236">
        <v>0</v>
      </c>
      <c r="E32" s="1236">
        <v>0</v>
      </c>
    </row>
    <row r="33" spans="1:252">
      <c r="A33" s="67" t="s">
        <v>740</v>
      </c>
      <c r="B33" s="1236">
        <v>6686.3831005374177</v>
      </c>
      <c r="C33" s="1236">
        <v>6496.0783507528913</v>
      </c>
      <c r="D33" s="1236">
        <v>0</v>
      </c>
      <c r="E33" s="1236">
        <v>0</v>
      </c>
    </row>
    <row r="34" spans="1:252">
      <c r="A34" s="67" t="s">
        <v>741</v>
      </c>
      <c r="B34" s="1236">
        <v>5953.9669824477805</v>
      </c>
      <c r="C34" s="1236">
        <v>3830.7831794463605</v>
      </c>
      <c r="D34" s="1236">
        <v>0</v>
      </c>
      <c r="E34" s="1236">
        <v>0</v>
      </c>
    </row>
    <row r="35" spans="1:252">
      <c r="A35" s="67" t="s">
        <v>742</v>
      </c>
      <c r="B35" s="1236">
        <v>27774.206725309272</v>
      </c>
      <c r="C35" s="1236">
        <v>0</v>
      </c>
      <c r="D35" s="1236">
        <v>0</v>
      </c>
      <c r="E35" s="1236">
        <v>0</v>
      </c>
    </row>
    <row r="36" spans="1:252">
      <c r="A36" s="67" t="s">
        <v>743</v>
      </c>
      <c r="B36" s="1236">
        <v>1357.8501065706755</v>
      </c>
      <c r="C36" s="1236">
        <v>1349.6207119853989</v>
      </c>
      <c r="D36" s="1236">
        <v>0</v>
      </c>
      <c r="E36" s="1236">
        <v>0</v>
      </c>
    </row>
    <row r="37" spans="1:252">
      <c r="A37" s="67" t="s">
        <v>744</v>
      </c>
      <c r="B37" s="1236">
        <v>709.78528298012588</v>
      </c>
      <c r="C37" s="1236">
        <v>709.78528298012588</v>
      </c>
      <c r="D37" s="1236">
        <v>0</v>
      </c>
      <c r="E37" s="1236">
        <v>0</v>
      </c>
    </row>
    <row r="38" spans="1:252">
      <c r="A38" s="67" t="s">
        <v>745</v>
      </c>
      <c r="B38" s="1236">
        <v>0</v>
      </c>
      <c r="C38" s="1236">
        <v>0</v>
      </c>
      <c r="D38" s="1236">
        <v>0</v>
      </c>
      <c r="E38" s="1236">
        <v>0</v>
      </c>
    </row>
    <row r="39" spans="1:252">
      <c r="A39" s="70" t="s">
        <v>746</v>
      </c>
      <c r="B39" s="1236">
        <v>4952.0381916903279</v>
      </c>
      <c r="C39" s="1236">
        <v>2599.460014624316</v>
      </c>
      <c r="D39" s="1236">
        <v>0</v>
      </c>
      <c r="E39" s="1236">
        <v>0</v>
      </c>
    </row>
    <row r="40" spans="1:252" ht="16.5" customHeight="1">
      <c r="A40" s="67" t="s">
        <v>747</v>
      </c>
      <c r="B40" s="1236">
        <v>16458.789170553642</v>
      </c>
      <c r="C40" s="1236">
        <v>4952.0381916903279</v>
      </c>
      <c r="D40" s="1236">
        <v>4814</v>
      </c>
      <c r="E40" s="1236">
        <v>4814</v>
      </c>
      <c r="F40" s="1681"/>
      <c r="G40" s="1681"/>
      <c r="H40" s="1681"/>
      <c r="I40" s="1681"/>
      <c r="J40" s="1681"/>
      <c r="K40" s="1681"/>
      <c r="L40" s="1681"/>
      <c r="M40" s="1681"/>
      <c r="N40" s="1681"/>
      <c r="O40" s="1681"/>
      <c r="P40" s="1681"/>
      <c r="Q40" s="1681"/>
      <c r="R40" s="1681"/>
      <c r="S40" s="1681"/>
      <c r="T40" s="1681"/>
      <c r="U40" s="1681"/>
      <c r="V40" s="1681"/>
      <c r="W40" s="1681"/>
      <c r="X40" s="1681"/>
      <c r="Y40" s="1681"/>
      <c r="Z40" s="1681"/>
      <c r="AA40" s="1681"/>
      <c r="AB40" s="1681"/>
      <c r="AC40" s="1681"/>
      <c r="AD40" s="1681"/>
      <c r="AE40" s="1681"/>
      <c r="AF40" s="1681"/>
      <c r="AG40" s="1681"/>
      <c r="AH40" s="1681"/>
      <c r="AI40" s="1681"/>
      <c r="AJ40" s="1681"/>
      <c r="AK40" s="1681"/>
      <c r="AL40" s="1681"/>
      <c r="AM40" s="1681"/>
      <c r="AN40" s="1681"/>
      <c r="AO40" s="1681"/>
      <c r="AP40" s="1681"/>
      <c r="AQ40" s="1681"/>
      <c r="AR40" s="1681"/>
      <c r="AS40" s="1681"/>
      <c r="AT40" s="1681"/>
      <c r="AU40" s="1681"/>
      <c r="AV40" s="1681"/>
      <c r="AW40" s="1681"/>
      <c r="AX40" s="1681"/>
      <c r="AY40" s="1681"/>
      <c r="AZ40" s="1681"/>
      <c r="BA40" s="1681"/>
      <c r="BB40" s="1681"/>
      <c r="BC40" s="1681"/>
      <c r="BD40" s="1681"/>
      <c r="BE40" s="1681"/>
      <c r="BF40" s="1681"/>
      <c r="BG40" s="1681"/>
      <c r="BH40" s="1681"/>
      <c r="BI40" s="1681"/>
      <c r="BJ40" s="1681"/>
      <c r="BK40" s="1681"/>
      <c r="BL40" s="1681"/>
      <c r="BM40" s="1681"/>
      <c r="BN40" s="1681"/>
      <c r="BO40" s="1681"/>
      <c r="BP40" s="1681"/>
      <c r="BQ40" s="1681"/>
      <c r="BR40" s="1681"/>
      <c r="BS40" s="1681"/>
      <c r="BT40" s="1681"/>
      <c r="BU40" s="1681"/>
      <c r="BV40" s="1681"/>
      <c r="BW40" s="1681"/>
      <c r="BX40" s="1681"/>
      <c r="BY40" s="1681"/>
      <c r="BZ40" s="1681"/>
      <c r="CA40" s="1681"/>
      <c r="CB40" s="1681"/>
      <c r="CC40" s="1681"/>
      <c r="CD40" s="1681"/>
      <c r="CE40" s="1681"/>
      <c r="CF40" s="1681"/>
      <c r="CG40" s="1681"/>
      <c r="CH40" s="1681"/>
      <c r="CI40" s="1681"/>
      <c r="CJ40" s="1681"/>
      <c r="CK40" s="1681"/>
      <c r="CL40" s="1681"/>
      <c r="CM40" s="1681"/>
      <c r="CN40" s="1681"/>
      <c r="CO40" s="1681"/>
      <c r="CP40" s="1681"/>
      <c r="CQ40" s="1681"/>
      <c r="CR40" s="1681"/>
      <c r="CS40" s="1681"/>
      <c r="CT40" s="1681"/>
      <c r="CU40" s="1681"/>
      <c r="CV40" s="1681"/>
      <c r="CW40" s="1681"/>
      <c r="CX40" s="1681"/>
      <c r="CY40" s="1681"/>
      <c r="CZ40" s="1681"/>
      <c r="DA40" s="1681"/>
      <c r="DB40" s="1681"/>
      <c r="DC40" s="1681"/>
      <c r="DD40" s="1681"/>
      <c r="DE40" s="1681"/>
      <c r="DF40" s="1681"/>
      <c r="DG40" s="1681"/>
      <c r="DH40" s="1681"/>
      <c r="DI40" s="1681"/>
      <c r="DJ40" s="1681"/>
      <c r="DK40" s="1681"/>
      <c r="DL40" s="1681"/>
      <c r="DM40" s="1681"/>
      <c r="DN40" s="1681"/>
      <c r="DO40" s="1681"/>
      <c r="DP40" s="1681"/>
      <c r="DQ40" s="1681"/>
      <c r="DR40" s="1681"/>
      <c r="DS40" s="1681"/>
      <c r="DT40" s="1681"/>
      <c r="DU40" s="1681"/>
      <c r="DV40" s="1681"/>
      <c r="DW40" s="1681"/>
      <c r="DX40" s="1681"/>
      <c r="DY40" s="1681"/>
      <c r="DZ40" s="1681"/>
      <c r="EA40" s="1681"/>
      <c r="EB40" s="1681"/>
      <c r="EC40" s="1681"/>
      <c r="ED40" s="1681"/>
      <c r="EE40" s="1681"/>
      <c r="EF40" s="1682"/>
      <c r="EG40" s="1682"/>
      <c r="EH40" s="1682"/>
      <c r="EI40" s="1682"/>
      <c r="EJ40" s="1682"/>
      <c r="EK40" s="1682"/>
      <c r="EL40" s="1682"/>
      <c r="EM40" s="1682"/>
      <c r="EN40" s="1682"/>
      <c r="EO40" s="1682"/>
      <c r="EP40" s="1682"/>
      <c r="EQ40" s="1682"/>
      <c r="ER40" s="1682"/>
      <c r="ES40" s="1682"/>
      <c r="ET40" s="1682"/>
      <c r="EU40" s="1682"/>
      <c r="EV40" s="1682"/>
      <c r="EW40" s="1682"/>
      <c r="EX40" s="1682"/>
      <c r="EY40" s="1682"/>
      <c r="EZ40" s="1682"/>
      <c r="FA40" s="1682"/>
      <c r="FB40" s="1682"/>
      <c r="FC40" s="1682"/>
      <c r="FD40" s="1682"/>
      <c r="FE40" s="1682"/>
      <c r="FF40" s="1682"/>
      <c r="FG40" s="1682"/>
      <c r="FH40" s="1682"/>
      <c r="FI40" s="1682"/>
      <c r="FJ40" s="1682"/>
      <c r="FK40" s="1682"/>
      <c r="FL40" s="1682"/>
      <c r="FM40" s="1682"/>
      <c r="FN40" s="1682"/>
      <c r="FO40" s="1682"/>
      <c r="FP40" s="1682"/>
      <c r="FQ40" s="1682"/>
      <c r="FR40" s="1682"/>
      <c r="FS40" s="1682"/>
      <c r="FT40" s="1682"/>
      <c r="FU40" s="1682"/>
      <c r="FV40" s="1682"/>
      <c r="FW40" s="1682"/>
      <c r="FX40" s="1682"/>
      <c r="FY40" s="1682"/>
      <c r="FZ40" s="1682"/>
      <c r="GA40" s="1682"/>
      <c r="GB40" s="1682"/>
      <c r="GC40" s="1682"/>
      <c r="GD40" s="1682"/>
      <c r="GE40" s="1682"/>
      <c r="GF40" s="1682"/>
      <c r="GG40" s="1682"/>
      <c r="GH40" s="1682"/>
      <c r="GI40" s="1682"/>
      <c r="GJ40" s="1682"/>
      <c r="GK40" s="1682"/>
      <c r="GL40" s="1682"/>
      <c r="GM40" s="1682"/>
      <c r="GN40" s="1682"/>
      <c r="GO40" s="1682"/>
      <c r="GP40" s="1682"/>
      <c r="GQ40" s="1682"/>
      <c r="GR40" s="1682"/>
      <c r="GS40" s="1682"/>
      <c r="GT40" s="1682"/>
      <c r="GU40" s="1682"/>
      <c r="GV40" s="1682"/>
      <c r="GW40" s="1682"/>
      <c r="GX40" s="1682"/>
      <c r="GY40" s="1682"/>
      <c r="GZ40" s="1682"/>
      <c r="HA40" s="1682"/>
      <c r="HB40" s="1682"/>
      <c r="HC40" s="1682"/>
      <c r="HD40" s="1682"/>
      <c r="HE40" s="1682"/>
      <c r="HF40" s="1682"/>
      <c r="HG40" s="1682"/>
      <c r="HH40" s="1682"/>
      <c r="HI40" s="1682"/>
      <c r="HJ40" s="1682"/>
      <c r="HK40" s="1682"/>
      <c r="HL40" s="1682"/>
      <c r="HM40" s="1682"/>
      <c r="HN40" s="1682"/>
      <c r="HO40" s="1682"/>
      <c r="HP40" s="1682"/>
      <c r="HQ40" s="1682"/>
      <c r="HR40" s="1682"/>
      <c r="HS40" s="1682"/>
      <c r="HT40" s="1682"/>
      <c r="HU40" s="1682"/>
      <c r="HV40" s="1682"/>
      <c r="HW40" s="1682"/>
      <c r="HX40" s="1682"/>
      <c r="HY40" s="1682"/>
      <c r="HZ40" s="1682"/>
      <c r="IA40" s="1682"/>
      <c r="IB40" s="1682"/>
      <c r="IC40" s="1682"/>
      <c r="ID40" s="1682"/>
      <c r="IE40" s="1682"/>
      <c r="IF40" s="1682"/>
      <c r="IG40" s="1682"/>
      <c r="IH40" s="1682"/>
      <c r="II40" s="1682"/>
      <c r="IJ40" s="1682"/>
      <c r="IK40" s="1682"/>
      <c r="IL40" s="1682"/>
      <c r="IM40" s="1682"/>
      <c r="IN40" s="1682"/>
      <c r="IO40" s="1682"/>
      <c r="IP40" s="1682"/>
      <c r="IQ40" s="1682"/>
      <c r="IR40" s="1682"/>
    </row>
    <row r="41" spans="1:252" ht="15" customHeight="1">
      <c r="A41" s="67" t="s">
        <v>748</v>
      </c>
      <c r="B41" s="1236">
        <v>0</v>
      </c>
      <c r="C41" s="1236">
        <v>0</v>
      </c>
      <c r="D41" s="1236">
        <v>13288</v>
      </c>
      <c r="E41" s="1236">
        <v>13288</v>
      </c>
      <c r="F41" s="1681"/>
      <c r="G41" s="1681"/>
      <c r="H41" s="1681"/>
      <c r="I41" s="1681"/>
      <c r="J41" s="1681"/>
      <c r="K41" s="1681"/>
      <c r="L41" s="1681"/>
      <c r="M41" s="1681"/>
      <c r="N41" s="1681"/>
      <c r="O41" s="1681"/>
      <c r="P41" s="1681"/>
      <c r="Q41" s="1681"/>
      <c r="R41" s="1681"/>
      <c r="S41" s="1681"/>
      <c r="T41" s="1681"/>
      <c r="U41" s="1681"/>
      <c r="V41" s="1681"/>
      <c r="W41" s="1681"/>
      <c r="X41" s="1681"/>
      <c r="Y41" s="1681"/>
      <c r="Z41" s="1681"/>
      <c r="AA41" s="1681"/>
      <c r="AB41" s="1681"/>
      <c r="AC41" s="1681"/>
      <c r="AD41" s="1681"/>
      <c r="AE41" s="1681"/>
      <c r="AF41" s="1681"/>
      <c r="AG41" s="1681"/>
      <c r="AH41" s="1681"/>
      <c r="AI41" s="1681"/>
      <c r="AJ41" s="1681"/>
      <c r="AK41" s="1681"/>
      <c r="AL41" s="1681"/>
      <c r="AM41" s="1681"/>
      <c r="AN41" s="1681"/>
      <c r="AO41" s="1681"/>
      <c r="AP41" s="1681"/>
      <c r="AQ41" s="1681"/>
      <c r="AR41" s="1681"/>
      <c r="AS41" s="1681"/>
      <c r="AT41" s="1681"/>
      <c r="AU41" s="1681"/>
      <c r="AV41" s="1681"/>
      <c r="AW41" s="1681"/>
      <c r="AX41" s="1681"/>
      <c r="AY41" s="1681"/>
      <c r="AZ41" s="1681"/>
      <c r="BA41" s="1681"/>
      <c r="BB41" s="1681"/>
      <c r="BC41" s="1681"/>
      <c r="BD41" s="1681"/>
      <c r="BE41" s="1681"/>
      <c r="BF41" s="1681"/>
      <c r="BG41" s="1681"/>
      <c r="BH41" s="1681"/>
      <c r="BI41" s="1681"/>
      <c r="BJ41" s="1681"/>
      <c r="BK41" s="1681"/>
      <c r="BL41" s="1681"/>
      <c r="BM41" s="1681"/>
      <c r="BN41" s="1681"/>
      <c r="BO41" s="1681"/>
      <c r="BP41" s="1681"/>
      <c r="BQ41" s="1681"/>
      <c r="BR41" s="1681"/>
      <c r="BS41" s="1681"/>
      <c r="BT41" s="1681"/>
      <c r="BU41" s="1681"/>
      <c r="BV41" s="1681"/>
      <c r="BW41" s="1681"/>
      <c r="BX41" s="1681"/>
      <c r="BY41" s="1681"/>
      <c r="BZ41" s="1681"/>
      <c r="CA41" s="1681"/>
      <c r="CB41" s="1681"/>
      <c r="CC41" s="1681"/>
      <c r="CD41" s="1681"/>
      <c r="CE41" s="1681"/>
      <c r="CF41" s="1681"/>
      <c r="CG41" s="1681"/>
      <c r="CH41" s="1681"/>
      <c r="CI41" s="1681"/>
      <c r="CJ41" s="1681"/>
      <c r="CK41" s="1681"/>
      <c r="CL41" s="1681"/>
      <c r="CM41" s="1681"/>
      <c r="CN41" s="1681"/>
      <c r="CO41" s="1681"/>
      <c r="CP41" s="1681"/>
      <c r="CQ41" s="1681"/>
      <c r="CR41" s="1681"/>
      <c r="CS41" s="1681"/>
      <c r="CT41" s="1681"/>
      <c r="CU41" s="1681"/>
      <c r="CV41" s="1681"/>
      <c r="CW41" s="1681"/>
      <c r="CX41" s="1681"/>
      <c r="CY41" s="1681"/>
      <c r="CZ41" s="1681"/>
      <c r="DA41" s="1681"/>
      <c r="DB41" s="1681"/>
      <c r="DC41" s="1681"/>
      <c r="DD41" s="1681"/>
      <c r="DE41" s="1681"/>
      <c r="DF41" s="1681"/>
      <c r="DG41" s="1681"/>
      <c r="DH41" s="1681"/>
      <c r="DI41" s="1681"/>
      <c r="DJ41" s="1681"/>
      <c r="DK41" s="1681"/>
      <c r="DL41" s="1681"/>
      <c r="DM41" s="1681"/>
      <c r="DN41" s="1681"/>
      <c r="DO41" s="1681"/>
      <c r="DP41" s="1681"/>
      <c r="DQ41" s="1681"/>
      <c r="DR41" s="1681"/>
      <c r="DS41" s="1681"/>
      <c r="DT41" s="1681"/>
      <c r="DU41" s="1681"/>
      <c r="DV41" s="1681"/>
      <c r="DW41" s="1681"/>
      <c r="DX41" s="1681"/>
      <c r="DY41" s="1681"/>
      <c r="DZ41" s="1681"/>
      <c r="EA41" s="1681"/>
      <c r="EB41" s="1681"/>
      <c r="EC41" s="1681"/>
      <c r="ED41" s="1681"/>
      <c r="EE41" s="1681"/>
      <c r="EF41" s="1683"/>
      <c r="EG41" s="1683"/>
      <c r="EH41" s="1683"/>
      <c r="EI41" s="1683"/>
      <c r="EJ41" s="1683"/>
      <c r="EK41" s="1683"/>
      <c r="EL41" s="1683"/>
      <c r="EM41" s="1683"/>
      <c r="EN41" s="1683"/>
      <c r="EO41" s="1683"/>
      <c r="EP41" s="1683"/>
      <c r="EQ41" s="1683"/>
      <c r="ER41" s="1683"/>
      <c r="ES41" s="1683"/>
      <c r="ET41" s="1683"/>
      <c r="EU41" s="1683"/>
      <c r="EV41" s="1683"/>
      <c r="EW41" s="1683"/>
      <c r="EX41" s="1683"/>
      <c r="EY41" s="1683"/>
      <c r="EZ41" s="1683"/>
      <c r="FA41" s="1683"/>
      <c r="FB41" s="1683"/>
      <c r="FC41" s="1683"/>
      <c r="FD41" s="1683"/>
      <c r="FE41" s="1683"/>
      <c r="FF41" s="1683"/>
      <c r="FG41" s="1683"/>
      <c r="FH41" s="1683"/>
      <c r="FI41" s="1683"/>
      <c r="FJ41" s="1683"/>
      <c r="FK41" s="1683"/>
      <c r="FL41" s="1683"/>
      <c r="FM41" s="1683"/>
      <c r="FN41" s="1683"/>
      <c r="FO41" s="1683"/>
      <c r="FP41" s="1683"/>
      <c r="FQ41" s="1683"/>
      <c r="FR41" s="1683"/>
      <c r="FS41" s="1683"/>
      <c r="FT41" s="1683"/>
      <c r="FU41" s="1683"/>
      <c r="FV41" s="1683"/>
      <c r="FW41" s="1683"/>
      <c r="FX41" s="1683"/>
      <c r="FY41" s="1683"/>
      <c r="FZ41" s="1683"/>
      <c r="GA41" s="1683"/>
      <c r="GB41" s="1683"/>
      <c r="GC41" s="1683"/>
      <c r="GD41" s="1683"/>
      <c r="GE41" s="1683"/>
      <c r="GF41" s="1683"/>
      <c r="GG41" s="1683"/>
      <c r="GH41" s="1683"/>
      <c r="GI41" s="1683"/>
      <c r="GJ41" s="1683"/>
      <c r="GK41" s="1683"/>
      <c r="GL41" s="1683"/>
      <c r="GM41" s="1683"/>
      <c r="GN41" s="1683"/>
      <c r="GO41" s="1683"/>
      <c r="GP41" s="1683"/>
      <c r="GQ41" s="1683"/>
      <c r="GR41" s="1683"/>
      <c r="GS41" s="1683"/>
      <c r="GT41" s="1683"/>
      <c r="GU41" s="1683"/>
      <c r="GV41" s="1683"/>
      <c r="GW41" s="1683"/>
      <c r="GX41" s="1683"/>
      <c r="GY41" s="1683"/>
      <c r="GZ41" s="1683"/>
      <c r="HA41" s="1683"/>
      <c r="HB41" s="1683"/>
      <c r="HC41" s="1683"/>
      <c r="HD41" s="1683"/>
      <c r="HE41" s="1683"/>
      <c r="HF41" s="1683"/>
      <c r="HG41" s="1683"/>
      <c r="HH41" s="1683"/>
      <c r="HI41" s="1683"/>
      <c r="HJ41" s="1683"/>
      <c r="HK41" s="1683"/>
      <c r="HL41" s="1683"/>
      <c r="HM41" s="1683"/>
      <c r="HN41" s="1683"/>
      <c r="HO41" s="1683"/>
      <c r="HP41" s="1683"/>
      <c r="HQ41" s="1683"/>
      <c r="HR41" s="1683"/>
      <c r="HS41" s="1683"/>
      <c r="HT41" s="1683"/>
      <c r="HU41" s="1683"/>
      <c r="HV41" s="1683"/>
      <c r="HW41" s="1683"/>
      <c r="HX41" s="1683"/>
      <c r="HY41" s="1683"/>
      <c r="HZ41" s="1683"/>
      <c r="IA41" s="1683"/>
      <c r="IB41" s="1683"/>
      <c r="IC41" s="1683"/>
      <c r="ID41" s="1683"/>
      <c r="IE41" s="1683"/>
      <c r="IF41" s="1683"/>
      <c r="IG41" s="1683"/>
      <c r="IH41" s="1683"/>
      <c r="II41" s="1683"/>
      <c r="IJ41" s="1683"/>
      <c r="IK41" s="1683"/>
      <c r="IL41" s="1683"/>
      <c r="IM41" s="1683"/>
      <c r="IN41" s="1683"/>
      <c r="IO41" s="1683"/>
      <c r="IP41" s="1683"/>
      <c r="IQ41" s="1683"/>
      <c r="IR41" s="1683"/>
    </row>
    <row r="42" spans="1:252" ht="5.25" customHeight="1">
      <c r="A42" s="67"/>
      <c r="D42" s="1236"/>
      <c r="E42" s="1236"/>
      <c r="F42" s="1681"/>
      <c r="G42" s="1681"/>
      <c r="H42" s="1681"/>
      <c r="I42" s="1681"/>
      <c r="J42" s="1681"/>
      <c r="K42" s="1681"/>
      <c r="L42" s="1681"/>
      <c r="M42" s="1681"/>
      <c r="N42" s="1681"/>
      <c r="O42" s="1681"/>
      <c r="P42" s="1681"/>
      <c r="Q42" s="1681"/>
      <c r="R42" s="1681"/>
      <c r="S42" s="1681"/>
      <c r="T42" s="1681"/>
      <c r="U42" s="1681"/>
      <c r="V42" s="1681"/>
      <c r="W42" s="1681"/>
      <c r="X42" s="1681"/>
      <c r="Y42" s="1681"/>
      <c r="Z42" s="1681"/>
      <c r="AA42" s="1681"/>
      <c r="AB42" s="1681"/>
      <c r="AC42" s="1681"/>
      <c r="AD42" s="1681"/>
      <c r="AE42" s="1681"/>
      <c r="AF42" s="1681"/>
      <c r="AG42" s="1681"/>
      <c r="AH42" s="1681"/>
      <c r="AI42" s="1681"/>
      <c r="AJ42" s="1681"/>
      <c r="AK42" s="1681"/>
      <c r="AL42" s="1681"/>
      <c r="AM42" s="1681"/>
      <c r="AN42" s="1681"/>
      <c r="AO42" s="1681"/>
      <c r="AP42" s="1681"/>
      <c r="AQ42" s="1681"/>
      <c r="AR42" s="1681"/>
      <c r="AS42" s="1681"/>
      <c r="AT42" s="1681"/>
      <c r="AU42" s="1681"/>
      <c r="AV42" s="1681"/>
      <c r="AW42" s="1681"/>
      <c r="AX42" s="1681"/>
      <c r="AY42" s="1681"/>
      <c r="AZ42" s="1681"/>
      <c r="BA42" s="1681"/>
      <c r="BB42" s="1681"/>
      <c r="BC42" s="1681"/>
      <c r="BD42" s="1681"/>
      <c r="BE42" s="1681"/>
      <c r="BF42" s="1681"/>
      <c r="BG42" s="1681"/>
      <c r="BH42" s="1681"/>
      <c r="BI42" s="1681"/>
      <c r="BJ42" s="1681"/>
      <c r="BK42" s="1681"/>
      <c r="BL42" s="1681"/>
      <c r="BM42" s="1681"/>
      <c r="BN42" s="1681"/>
      <c r="BO42" s="1681"/>
      <c r="BP42" s="1681"/>
      <c r="BQ42" s="1681"/>
      <c r="BR42" s="1681"/>
      <c r="BS42" s="1681"/>
      <c r="BT42" s="1681"/>
      <c r="BU42" s="1681"/>
      <c r="BV42" s="1681"/>
      <c r="BW42" s="1681"/>
      <c r="BX42" s="1681"/>
      <c r="BY42" s="1681"/>
      <c r="BZ42" s="1681"/>
      <c r="CA42" s="1681"/>
      <c r="CB42" s="1681"/>
      <c r="CC42" s="1681"/>
      <c r="CD42" s="1681"/>
      <c r="CE42" s="1681"/>
      <c r="CF42" s="1681"/>
      <c r="CG42" s="1681"/>
      <c r="CH42" s="1681"/>
      <c r="CI42" s="1681"/>
      <c r="CJ42" s="1681"/>
      <c r="CK42" s="1681"/>
      <c r="CL42" s="1681"/>
      <c r="CM42" s="1681"/>
      <c r="CN42" s="1681"/>
      <c r="CO42" s="1681"/>
      <c r="CP42" s="1681"/>
      <c r="CQ42" s="1681"/>
      <c r="CR42" s="1681"/>
      <c r="CS42" s="1681"/>
      <c r="CT42" s="1681"/>
      <c r="CU42" s="1681"/>
      <c r="CV42" s="1681"/>
      <c r="CW42" s="1681"/>
      <c r="CX42" s="1681"/>
      <c r="CY42" s="1681"/>
      <c r="CZ42" s="1681"/>
      <c r="DA42" s="1681"/>
      <c r="DB42" s="1681"/>
      <c r="DC42" s="1681"/>
      <c r="DD42" s="1681"/>
      <c r="DE42" s="1681"/>
      <c r="DF42" s="1681"/>
      <c r="DG42" s="1681"/>
      <c r="DH42" s="1681"/>
      <c r="DI42" s="1681"/>
      <c r="DJ42" s="1681"/>
      <c r="DK42" s="1681"/>
      <c r="DL42" s="1681"/>
      <c r="DM42" s="1681"/>
      <c r="DN42" s="1681"/>
      <c r="DO42" s="1681"/>
      <c r="DP42" s="1681"/>
      <c r="DQ42" s="1681"/>
      <c r="DR42" s="1681"/>
      <c r="DS42" s="1681"/>
      <c r="DT42" s="1681"/>
      <c r="DU42" s="1681"/>
      <c r="DV42" s="1681"/>
      <c r="DW42" s="1681"/>
      <c r="DX42" s="1681"/>
      <c r="DY42" s="1681"/>
      <c r="DZ42" s="1681"/>
      <c r="EA42" s="1681"/>
      <c r="EB42" s="1681"/>
      <c r="EC42" s="1681"/>
      <c r="ED42" s="1681"/>
      <c r="EE42" s="1681"/>
      <c r="EF42" s="1683"/>
      <c r="EG42" s="1683"/>
      <c r="EH42" s="1683"/>
      <c r="EI42" s="1683"/>
      <c r="EJ42" s="1683"/>
      <c r="EK42" s="1683"/>
      <c r="EL42" s="1683"/>
      <c r="EM42" s="1683"/>
      <c r="EN42" s="1683"/>
      <c r="EO42" s="1683"/>
      <c r="EP42" s="1683"/>
      <c r="EQ42" s="1683"/>
      <c r="ER42" s="1683"/>
      <c r="ES42" s="1683"/>
      <c r="ET42" s="1683"/>
      <c r="EU42" s="1683"/>
      <c r="EV42" s="1683"/>
      <c r="EW42" s="1683"/>
      <c r="EX42" s="1683"/>
      <c r="EY42" s="1683"/>
      <c r="EZ42" s="1683"/>
      <c r="FA42" s="1683"/>
      <c r="FB42" s="1683"/>
      <c r="FC42" s="1683"/>
      <c r="FD42" s="1683"/>
      <c r="FE42" s="1683"/>
      <c r="FF42" s="1683"/>
      <c r="FG42" s="1683"/>
      <c r="FH42" s="1683"/>
      <c r="FI42" s="1683"/>
      <c r="FJ42" s="1683"/>
      <c r="FK42" s="1683"/>
      <c r="FL42" s="1683"/>
      <c r="FM42" s="1683"/>
      <c r="FN42" s="1683"/>
      <c r="FO42" s="1683"/>
      <c r="FP42" s="1683"/>
      <c r="FQ42" s="1683"/>
      <c r="FR42" s="1683"/>
      <c r="FS42" s="1683"/>
      <c r="FT42" s="1683"/>
      <c r="FU42" s="1683"/>
      <c r="FV42" s="1683"/>
      <c r="FW42" s="1683"/>
      <c r="FX42" s="1683"/>
      <c r="FY42" s="1683"/>
      <c r="FZ42" s="1683"/>
      <c r="GA42" s="1683"/>
      <c r="GB42" s="1683"/>
      <c r="GC42" s="1683"/>
      <c r="GD42" s="1683"/>
      <c r="GE42" s="1683"/>
      <c r="GF42" s="1683"/>
      <c r="GG42" s="1683"/>
      <c r="GH42" s="1683"/>
      <c r="GI42" s="1683"/>
      <c r="GJ42" s="1683"/>
      <c r="GK42" s="1683"/>
      <c r="GL42" s="1683"/>
      <c r="GM42" s="1683"/>
      <c r="GN42" s="1683"/>
      <c r="GO42" s="1683"/>
      <c r="GP42" s="1683"/>
      <c r="GQ42" s="1683"/>
      <c r="GR42" s="1683"/>
      <c r="GS42" s="1683"/>
      <c r="GT42" s="1683"/>
      <c r="GU42" s="1683"/>
      <c r="GV42" s="1683"/>
      <c r="GW42" s="1683"/>
      <c r="GX42" s="1683"/>
      <c r="GY42" s="1683"/>
      <c r="GZ42" s="1683"/>
      <c r="HA42" s="1683"/>
      <c r="HB42" s="1683"/>
      <c r="HC42" s="1683"/>
      <c r="HD42" s="1683"/>
      <c r="HE42" s="1683"/>
      <c r="HF42" s="1683"/>
      <c r="HG42" s="1683"/>
      <c r="HH42" s="1683"/>
      <c r="HI42" s="1683"/>
      <c r="HJ42" s="1683"/>
      <c r="HK42" s="1683"/>
      <c r="HL42" s="1683"/>
      <c r="HM42" s="1683"/>
      <c r="HN42" s="1683"/>
      <c r="HO42" s="1683"/>
      <c r="HP42" s="1683"/>
      <c r="HQ42" s="1683"/>
      <c r="HR42" s="1683"/>
      <c r="HS42" s="1683"/>
      <c r="HT42" s="1683"/>
      <c r="HU42" s="1683"/>
      <c r="HV42" s="1683"/>
      <c r="HW42" s="1683"/>
      <c r="HX42" s="1683"/>
      <c r="HY42" s="1683"/>
      <c r="HZ42" s="1683"/>
      <c r="IA42" s="1683"/>
      <c r="IB42" s="1683"/>
      <c r="IC42" s="1683"/>
      <c r="ID42" s="1683"/>
      <c r="IE42" s="1683"/>
      <c r="IF42" s="1683"/>
      <c r="IG42" s="1683"/>
      <c r="IH42" s="1683"/>
      <c r="II42" s="1683"/>
      <c r="IJ42" s="1683"/>
      <c r="IK42" s="1683"/>
      <c r="IL42" s="1683"/>
      <c r="IM42" s="1683"/>
      <c r="IN42" s="1683"/>
      <c r="IO42" s="1683"/>
      <c r="IP42" s="1683"/>
      <c r="IQ42" s="1683"/>
      <c r="IR42" s="1683"/>
    </row>
    <row r="43" spans="1:252" ht="15">
      <c r="A43" s="1073" t="s">
        <v>749</v>
      </c>
      <c r="B43" s="1679">
        <f>SUM(B45:B53)</f>
        <v>87734672.240464687</v>
      </c>
      <c r="C43" s="1679">
        <f>SUM(C45:C53)</f>
        <v>88664684.351941407</v>
      </c>
      <c r="D43" s="1679">
        <f>SUM(D45:D53)</f>
        <v>84731477</v>
      </c>
      <c r="E43" s="1679">
        <f>SUM(E45:E53)</f>
        <v>84777332</v>
      </c>
    </row>
    <row r="44" spans="1:252" ht="5.25" customHeight="1">
      <c r="A44" s="71"/>
      <c r="D44" s="1236"/>
      <c r="E44" s="1236"/>
    </row>
    <row r="45" spans="1:252">
      <c r="A45" s="67" t="s">
        <v>750</v>
      </c>
      <c r="B45" s="1236">
        <v>252963.36015682423</v>
      </c>
      <c r="C45" s="1236">
        <v>223331.36760388871</v>
      </c>
      <c r="D45" s="1236">
        <v>4192</v>
      </c>
      <c r="E45" s="1570">
        <v>4192</v>
      </c>
    </row>
    <row r="46" spans="1:252">
      <c r="A46" s="67" t="s">
        <v>751</v>
      </c>
      <c r="B46" s="1236">
        <v>1332247.4313415561</v>
      </c>
      <c r="C46" s="1236">
        <v>834378.31700121693</v>
      </c>
      <c r="D46" s="1236">
        <v>0</v>
      </c>
      <c r="E46" s="1570">
        <v>0</v>
      </c>
    </row>
    <row r="47" spans="1:252">
      <c r="A47" s="67" t="s">
        <v>752</v>
      </c>
      <c r="B47" s="1236">
        <v>4653112.6341004092</v>
      </c>
      <c r="C47" s="1236">
        <v>4700767.0007951008</v>
      </c>
      <c r="D47" s="1236">
        <v>2156075</v>
      </c>
      <c r="E47" s="1570">
        <v>2261929</v>
      </c>
    </row>
    <row r="48" spans="1:252">
      <c r="A48" s="67" t="s">
        <v>758</v>
      </c>
      <c r="B48" s="1236">
        <v>1904905.2836728913</v>
      </c>
      <c r="C48" s="1236">
        <v>2003835.9793541199</v>
      </c>
      <c r="D48" s="1236">
        <v>127345</v>
      </c>
      <c r="E48" s="1570">
        <v>92612</v>
      </c>
    </row>
    <row r="49" spans="1:5">
      <c r="A49" s="67" t="s">
        <v>753</v>
      </c>
      <c r="B49" s="1236">
        <v>204094.12908648097</v>
      </c>
      <c r="C49" s="1236">
        <v>206544.43132424715</v>
      </c>
      <c r="D49" s="1236">
        <v>3720</v>
      </c>
      <c r="E49" s="1570">
        <v>3720</v>
      </c>
    </row>
    <row r="50" spans="1:5">
      <c r="A50" s="67" t="s">
        <v>754</v>
      </c>
      <c r="B50" s="1236">
        <v>0</v>
      </c>
      <c r="C50" s="1236">
        <v>0</v>
      </c>
      <c r="D50" s="1236">
        <v>0</v>
      </c>
      <c r="E50" s="1570">
        <v>0</v>
      </c>
    </row>
    <row r="51" spans="1:5">
      <c r="A51" s="67" t="s">
        <v>755</v>
      </c>
      <c r="B51" s="1236">
        <v>203963.48744743972</v>
      </c>
      <c r="C51" s="1236">
        <v>200813.68666992499</v>
      </c>
      <c r="D51" s="1236">
        <v>15300</v>
      </c>
      <c r="E51" s="1570">
        <v>15300</v>
      </c>
    </row>
    <row r="52" spans="1:5">
      <c r="A52" s="67" t="s">
        <v>756</v>
      </c>
      <c r="B52" s="1236">
        <v>1270.4127891021094</v>
      </c>
      <c r="C52" s="1236">
        <v>1270.4127891021094</v>
      </c>
      <c r="D52" s="1236">
        <v>0</v>
      </c>
      <c r="E52" s="1570"/>
    </row>
    <row r="53" spans="1:5">
      <c r="A53" s="72" t="s">
        <v>759</v>
      </c>
      <c r="B53" s="1238">
        <v>79182115.501869977</v>
      </c>
      <c r="C53" s="1238">
        <v>80493743.15640381</v>
      </c>
      <c r="D53" s="1238">
        <v>82424845</v>
      </c>
      <c r="E53" s="1238">
        <v>82399579</v>
      </c>
    </row>
    <row r="54" spans="1:5">
      <c r="A54" s="1304"/>
    </row>
    <row r="55" spans="1:5">
      <c r="A55" s="15" t="s">
        <v>474</v>
      </c>
    </row>
    <row r="56" spans="1:5">
      <c r="A56" s="2202" t="s">
        <v>757</v>
      </c>
      <c r="B56" s="2202"/>
      <c r="C56" s="2202"/>
      <c r="D56" s="2202"/>
      <c r="E56" s="2202"/>
    </row>
    <row r="57" spans="1:5">
      <c r="A57" s="1304" t="s">
        <v>2594</v>
      </c>
      <c r="B57" s="1304"/>
      <c r="C57" s="1304"/>
      <c r="D57" s="1304"/>
      <c r="E57" s="1304"/>
    </row>
    <row r="58" spans="1:5">
      <c r="A58" s="13" t="s">
        <v>558</v>
      </c>
      <c r="B58" s="6"/>
      <c r="C58" s="73"/>
      <c r="D58" s="6"/>
      <c r="E58" s="73"/>
    </row>
    <row r="59" spans="1:5">
      <c r="A59" s="14" t="s">
        <v>1218</v>
      </c>
      <c r="B59" s="6"/>
      <c r="C59" s="6"/>
      <c r="D59" s="6"/>
      <c r="E59" s="6"/>
    </row>
  </sheetData>
  <mergeCells count="6">
    <mergeCell ref="A56:E56"/>
    <mergeCell ref="A3:E3"/>
    <mergeCell ref="A1:E1"/>
    <mergeCell ref="A2:E2"/>
    <mergeCell ref="B4:C4"/>
    <mergeCell ref="D4:E4"/>
  </mergeCells>
  <phoneticPr fontId="74" type="noConversion"/>
  <hyperlinks>
    <hyperlink ref="A1:E1" location="'Seccion D-Conv.'!B4" display="Tabla D18"/>
  </hyperlinks>
  <pageMargins left="0.62" right="0" top="1.3385826771653544" bottom="0.74803149606299213" header="0.31496062992125984" footer="0.31496062992125984"/>
  <pageSetup paperSize="144" scale="75" orientation="portrait" r:id="rId1"/>
</worksheet>
</file>

<file path=xl/worksheets/sheet55.xml><?xml version="1.0" encoding="utf-8"?>
<worksheet xmlns="http://schemas.openxmlformats.org/spreadsheetml/2006/main" xmlns:r="http://schemas.openxmlformats.org/officeDocument/2006/relationships">
  <sheetPr>
    <tabColor theme="9" tint="-0.249977111117893"/>
  </sheetPr>
  <dimension ref="A1:M17"/>
  <sheetViews>
    <sheetView workbookViewId="0">
      <selection activeCell="A4" sqref="A4"/>
    </sheetView>
  </sheetViews>
  <sheetFormatPr baseColWidth="10" defaultColWidth="11.42578125" defaultRowHeight="14.25"/>
  <cols>
    <col min="1" max="1" width="4.85546875" style="1188" customWidth="1"/>
    <col min="2"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2608</v>
      </c>
      <c r="C3" s="2032"/>
      <c r="D3" s="2032"/>
      <c r="E3" s="2032"/>
      <c r="F3" s="2032"/>
      <c r="G3" s="2032"/>
      <c r="H3" s="2032"/>
      <c r="I3" s="2032"/>
      <c r="J3" s="2032"/>
      <c r="K3" s="2032"/>
      <c r="L3" s="2032"/>
      <c r="M3" s="2033"/>
    </row>
    <row r="4" spans="1:13" ht="20.25">
      <c r="A4" s="1204"/>
      <c r="B4" s="1178" t="s">
        <v>2606</v>
      </c>
      <c r="C4" s="1205"/>
      <c r="D4" s="1205"/>
      <c r="E4" s="1205"/>
      <c r="F4" s="1205"/>
      <c r="G4" s="1205"/>
      <c r="H4" s="1205"/>
      <c r="I4" s="1205"/>
      <c r="J4" s="1205"/>
      <c r="K4" s="1205"/>
      <c r="L4" s="1205"/>
      <c r="M4" s="1206"/>
    </row>
    <row r="5" spans="1:13">
      <c r="A5" s="1211"/>
      <c r="B5" s="1189"/>
      <c r="C5" s="1189"/>
      <c r="D5" s="1189"/>
      <c r="E5" s="1189"/>
      <c r="F5" s="1189"/>
      <c r="G5" s="1189"/>
      <c r="H5" s="1189"/>
      <c r="I5" s="1189"/>
      <c r="J5" s="1189"/>
      <c r="K5" s="1189"/>
      <c r="L5" s="1189"/>
      <c r="M5" s="1260"/>
    </row>
    <row r="6" spans="1:13" ht="31.5" customHeight="1">
      <c r="A6" s="1211"/>
      <c r="B6" s="2076" t="s">
        <v>2607</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684" t="s">
        <v>1351</v>
      </c>
      <c r="B8" s="2027" t="s">
        <v>464</v>
      </c>
      <c r="C8" s="2028"/>
      <c r="D8" s="2028"/>
      <c r="E8" s="2028"/>
      <c r="F8" s="2028"/>
      <c r="G8" s="2028"/>
      <c r="H8" s="2028"/>
      <c r="I8" s="2028"/>
      <c r="J8" s="2028"/>
      <c r="K8" s="2028"/>
      <c r="L8" s="2028"/>
      <c r="M8" s="2029"/>
    </row>
    <row r="9" spans="1:13">
      <c r="A9" s="1684" t="s">
        <v>1352</v>
      </c>
      <c r="B9" s="2027" t="s">
        <v>464</v>
      </c>
      <c r="C9" s="2028"/>
      <c r="D9" s="2028"/>
      <c r="E9" s="2028"/>
      <c r="F9" s="2028"/>
      <c r="G9" s="2028"/>
      <c r="H9" s="2028"/>
      <c r="I9" s="2028"/>
      <c r="J9" s="2028"/>
      <c r="K9" s="2028"/>
      <c r="L9" s="2028"/>
      <c r="M9" s="2029"/>
    </row>
    <row r="10" spans="1:13">
      <c r="A10" s="1684" t="s">
        <v>1353</v>
      </c>
      <c r="B10" s="2027" t="s">
        <v>2357</v>
      </c>
      <c r="C10" s="2028"/>
      <c r="D10" s="2028"/>
      <c r="E10" s="2028"/>
      <c r="F10" s="2028"/>
      <c r="G10" s="2028"/>
      <c r="H10" s="2028"/>
      <c r="I10" s="2028"/>
      <c r="J10" s="2028"/>
      <c r="K10" s="2028"/>
      <c r="L10" s="2028"/>
      <c r="M10" s="2029"/>
    </row>
    <row r="11" spans="1:13">
      <c r="A11" s="1684" t="s">
        <v>1354</v>
      </c>
      <c r="B11" s="2027" t="s">
        <v>2358</v>
      </c>
      <c r="C11" s="2028"/>
      <c r="D11" s="2028"/>
      <c r="E11" s="2028"/>
      <c r="F11" s="2028"/>
      <c r="G11" s="2028"/>
      <c r="H11" s="2028"/>
      <c r="I11" s="2028"/>
      <c r="J11" s="2028"/>
      <c r="K11" s="2028"/>
      <c r="L11" s="2028"/>
      <c r="M11" s="2029"/>
    </row>
    <row r="12" spans="1:13">
      <c r="A12" s="1684" t="s">
        <v>1355</v>
      </c>
      <c r="B12" s="2027" t="s">
        <v>469</v>
      </c>
      <c r="C12" s="2028"/>
      <c r="D12" s="2028"/>
      <c r="E12" s="2028"/>
      <c r="F12" s="2028"/>
      <c r="G12" s="2028"/>
      <c r="H12" s="2028"/>
      <c r="I12" s="2028"/>
      <c r="J12" s="2028"/>
      <c r="K12" s="2028"/>
      <c r="L12" s="2028"/>
      <c r="M12" s="2029"/>
    </row>
    <row r="13" spans="1:13">
      <c r="A13" s="1684" t="s">
        <v>1356</v>
      </c>
      <c r="B13" s="2027" t="s">
        <v>471</v>
      </c>
      <c r="C13" s="2028"/>
      <c r="D13" s="2028"/>
      <c r="E13" s="2028"/>
      <c r="F13" s="2028"/>
      <c r="G13" s="2028"/>
      <c r="H13" s="2028"/>
      <c r="I13" s="2028"/>
      <c r="J13" s="2028"/>
      <c r="K13" s="2028"/>
      <c r="L13" s="2028"/>
      <c r="M13" s="2029"/>
    </row>
    <row r="14" spans="1:13">
      <c r="A14" s="1684" t="s">
        <v>1357</v>
      </c>
      <c r="B14" s="2027" t="s">
        <v>473</v>
      </c>
      <c r="C14" s="2028"/>
      <c r="D14" s="2028"/>
      <c r="E14" s="2028"/>
      <c r="F14" s="2028"/>
      <c r="G14" s="2028"/>
      <c r="H14" s="2028"/>
      <c r="I14" s="2028"/>
      <c r="J14" s="2028"/>
      <c r="K14" s="2028"/>
      <c r="L14" s="2028"/>
      <c r="M14" s="2029"/>
    </row>
    <row r="16" spans="1:13" ht="15">
      <c r="A16" s="1216" t="s">
        <v>474</v>
      </c>
    </row>
    <row r="17" spans="1:1">
      <c r="A17" s="1170" t="s">
        <v>1769</v>
      </c>
    </row>
  </sheetData>
  <mergeCells count="10">
    <mergeCell ref="B2:M2"/>
    <mergeCell ref="B3:M3"/>
    <mergeCell ref="B6:M6"/>
    <mergeCell ref="B8:M8"/>
    <mergeCell ref="B14:M14"/>
    <mergeCell ref="B9:M9"/>
    <mergeCell ref="B10:M10"/>
    <mergeCell ref="B11:M11"/>
    <mergeCell ref="B12:M12"/>
    <mergeCell ref="B13:M13"/>
  </mergeCells>
  <phoneticPr fontId="74" type="noConversion"/>
  <hyperlinks>
    <hyperlink ref="B8:M8" location="E01a!A1" display="Emisión de Ordenes de Atención, por región y tipo de entidad, años 2008-2009"/>
    <hyperlink ref="B9:M9" location="E01b!A1" display="Emisión de Ordenes de Atención, por región y tipo de entidad, años 2008-2009"/>
    <hyperlink ref="B10:M10" location="'E02a-b'!A1" display="Número de Credenciales emitidas, al grupo A del FONASA, por sexo y región, años 2008-2009 (1)"/>
    <hyperlink ref="B11:M11" location="'E02a-b'!A23" display="Número de Credenciales emitidas, a los grupos B, C y D del FONASA, por sexo y región, años 2008-2009 (1)"/>
    <hyperlink ref="B12:M12" location="'E03'!A1" display="Número de Contactos según tipo, recibidas en los canales de atención, por tipo y sexo, años 2008-2009"/>
    <hyperlink ref="B13:M13" location="'E04'!A1" display="Número de Solicitudes Ciudadanas ingresadas por la WEB institucional, según tipo y sexo, años 2008-2009"/>
    <hyperlink ref="B14:M14" location="'E05'!A1" display="Número de reclamos GES, ingresados por sexo y patología GES, años 2008-2009"/>
  </hyperlinks>
  <pageMargins left="1.5" right="0.70866141732283472" top="3.1496062992125986" bottom="0.74803149606299213" header="0.31496062992125984" footer="0.31496062992125984"/>
  <pageSetup paperSize="144"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sheetPr>
    <tabColor rgb="FF008080"/>
  </sheetPr>
  <dimension ref="A1:M86"/>
  <sheetViews>
    <sheetView topLeftCell="A4" workbookViewId="0">
      <selection activeCell="E87" sqref="E87"/>
    </sheetView>
  </sheetViews>
  <sheetFormatPr baseColWidth="10" defaultColWidth="11.42578125" defaultRowHeight="14.25"/>
  <cols>
    <col min="1" max="1" width="26" style="1257" customWidth="1"/>
    <col min="2" max="3" width="7.85546875" style="1257" bestFit="1" customWidth="1"/>
    <col min="4" max="4" width="9" style="1257" bestFit="1" customWidth="1"/>
    <col min="5" max="5" width="7.85546875" style="1257" bestFit="1" customWidth="1"/>
    <col min="6" max="6" width="9.7109375" style="1257" customWidth="1"/>
    <col min="7" max="8" width="7.85546875" style="1257" bestFit="1" customWidth="1"/>
    <col min="9" max="9" width="9" style="1257" bestFit="1" customWidth="1"/>
    <col min="10" max="10" width="7.85546875" style="1257" bestFit="1" customWidth="1"/>
    <col min="11" max="11" width="10.28515625" style="1257" bestFit="1" customWidth="1"/>
    <col min="12" max="12" width="10.42578125" style="1257" bestFit="1" customWidth="1"/>
    <col min="13" max="13" width="8.140625" style="1695" bestFit="1" customWidth="1"/>
    <col min="14" max="16384" width="11.42578125" style="1257"/>
  </cols>
  <sheetData>
    <row r="1" spans="1:13" s="7" customFormat="1">
      <c r="A1" s="2099" t="s">
        <v>1595</v>
      </c>
      <c r="B1" s="2099"/>
      <c r="C1" s="2099"/>
      <c r="D1" s="2099"/>
      <c r="E1" s="2099"/>
      <c r="F1" s="2099"/>
      <c r="G1" s="2099"/>
      <c r="H1" s="2099"/>
      <c r="I1" s="2099"/>
      <c r="J1" s="2099"/>
      <c r="K1" s="2099"/>
      <c r="L1" s="2099"/>
      <c r="M1" s="2099"/>
    </row>
    <row r="2" spans="1:13" s="91" customFormat="1" ht="12.75">
      <c r="A2" s="2111" t="s">
        <v>1596</v>
      </c>
      <c r="B2" s="2111"/>
      <c r="C2" s="2111"/>
      <c r="D2" s="2111"/>
      <c r="E2" s="2111"/>
      <c r="F2" s="2111"/>
      <c r="G2" s="2111"/>
      <c r="H2" s="2111"/>
      <c r="I2" s="2111"/>
      <c r="J2" s="2111"/>
      <c r="K2" s="2111"/>
      <c r="L2" s="2111"/>
      <c r="M2" s="2111"/>
    </row>
    <row r="3" spans="1:13" s="7" customFormat="1" ht="12.75">
      <c r="A3" s="2042" t="s">
        <v>1597</v>
      </c>
      <c r="B3" s="2042"/>
      <c r="C3" s="2042"/>
      <c r="D3" s="2042"/>
      <c r="E3" s="2042"/>
      <c r="F3" s="2042"/>
      <c r="G3" s="2042"/>
      <c r="H3" s="2042"/>
      <c r="I3" s="2042"/>
      <c r="J3" s="2042"/>
      <c r="K3" s="2042"/>
      <c r="L3" s="2042"/>
      <c r="M3" s="2042"/>
    </row>
    <row r="4" spans="1:13" ht="15" thickBot="1">
      <c r="A4" s="8"/>
      <c r="B4" s="8"/>
      <c r="C4" s="8"/>
      <c r="D4" s="8"/>
      <c r="E4" s="8"/>
      <c r="F4" s="8"/>
      <c r="G4" s="8"/>
      <c r="H4" s="8"/>
      <c r="I4" s="8"/>
      <c r="J4" s="8"/>
      <c r="K4" s="8"/>
      <c r="L4" s="8"/>
      <c r="M4" s="1685"/>
    </row>
    <row r="5" spans="1:13" ht="12.75">
      <c r="A5" s="1686" t="s">
        <v>1598</v>
      </c>
      <c r="B5" s="2205">
        <v>2009</v>
      </c>
      <c r="C5" s="2206"/>
      <c r="D5" s="2206"/>
      <c r="E5" s="2206"/>
      <c r="F5" s="2206"/>
      <c r="G5" s="2205">
        <v>2010</v>
      </c>
      <c r="H5" s="2206"/>
      <c r="I5" s="2206"/>
      <c r="J5" s="2206"/>
      <c r="K5" s="2207"/>
      <c r="L5" s="2205" t="s">
        <v>806</v>
      </c>
      <c r="M5" s="2206"/>
    </row>
    <row r="6" spans="1:13" ht="12.75">
      <c r="A6" s="1686"/>
      <c r="B6" s="1687" t="s">
        <v>1599</v>
      </c>
      <c r="C6" s="2204" t="s">
        <v>1600</v>
      </c>
      <c r="D6" s="2204"/>
      <c r="E6" s="2204"/>
      <c r="F6" s="1687" t="s">
        <v>1601</v>
      </c>
      <c r="G6" s="1687" t="s">
        <v>1599</v>
      </c>
      <c r="H6" s="2204" t="s">
        <v>1600</v>
      </c>
      <c r="I6" s="2204"/>
      <c r="J6" s="2204"/>
      <c r="K6" s="1687" t="s">
        <v>1601</v>
      </c>
      <c r="L6" s="128"/>
      <c r="M6" s="128"/>
    </row>
    <row r="7" spans="1:13" ht="12.75">
      <c r="A7" s="1688"/>
      <c r="B7" s="279" t="s">
        <v>1602</v>
      </c>
      <c r="C7" s="279" t="s">
        <v>686</v>
      </c>
      <c r="D7" s="279" t="s">
        <v>687</v>
      </c>
      <c r="E7" s="279" t="s">
        <v>547</v>
      </c>
      <c r="F7" s="279" t="s">
        <v>1603</v>
      </c>
      <c r="G7" s="1689" t="s">
        <v>1602</v>
      </c>
      <c r="H7" s="1689" t="s">
        <v>686</v>
      </c>
      <c r="I7" s="1689" t="s">
        <v>687</v>
      </c>
      <c r="J7" s="1689" t="s">
        <v>547</v>
      </c>
      <c r="K7" s="279" t="s">
        <v>1603</v>
      </c>
      <c r="L7" s="311" t="s">
        <v>1604</v>
      </c>
      <c r="M7" s="311" t="s">
        <v>1605</v>
      </c>
    </row>
    <row r="8" spans="1:13" ht="6.75" customHeight="1">
      <c r="A8" s="1304"/>
      <c r="B8" s="1229"/>
      <c r="C8" s="1229"/>
      <c r="D8" s="1304"/>
      <c r="E8" s="1304"/>
      <c r="F8" s="1690"/>
      <c r="G8" s="1229"/>
      <c r="H8" s="1229"/>
      <c r="I8" s="1304"/>
      <c r="J8" s="1304"/>
      <c r="K8" s="1690"/>
      <c r="L8" s="1691"/>
      <c r="M8" s="1691"/>
    </row>
    <row r="9" spans="1:13" ht="12.75">
      <c r="A9" s="1692" t="s">
        <v>764</v>
      </c>
      <c r="B9" s="750">
        <f>SUM(B11:B18)</f>
        <v>39</v>
      </c>
      <c r="C9" s="751">
        <f>SUM(C11:C18)</f>
        <v>388637.86</v>
      </c>
      <c r="D9" s="751">
        <f>SUM(D11:D18)</f>
        <v>197041.14</v>
      </c>
      <c r="E9" s="751">
        <f>SUM(E11:E18)</f>
        <v>585679</v>
      </c>
      <c r="F9" s="751">
        <f t="shared" ref="F9:F18" si="0">+E9/B9</f>
        <v>15017.410256410256</v>
      </c>
      <c r="G9" s="750">
        <f>SUM(G11:G18)</f>
        <v>40</v>
      </c>
      <c r="H9" s="751">
        <f>SUM(H11:H18)</f>
        <v>386697.23</v>
      </c>
      <c r="I9" s="751">
        <f>SUM(I11:I18)</f>
        <v>195857.77</v>
      </c>
      <c r="J9" s="751">
        <f>SUM(J11:J18)</f>
        <v>582555</v>
      </c>
      <c r="K9" s="752">
        <f>+J9/G9</f>
        <v>14563.875</v>
      </c>
      <c r="L9" s="753">
        <f>+(G9-B9)/B9</f>
        <v>2.564102564102564E-2</v>
      </c>
      <c r="M9" s="753">
        <f>+(J9-E9)/E9</f>
        <v>-5.3339798763486481E-3</v>
      </c>
    </row>
    <row r="10" spans="1:13" ht="5.25" customHeight="1">
      <c r="A10" s="1693"/>
      <c r="B10" s="533"/>
      <c r="C10" s="534"/>
      <c r="D10" s="534"/>
      <c r="E10" s="534"/>
      <c r="F10" s="534"/>
      <c r="G10" s="533"/>
      <c r="H10" s="534"/>
      <c r="I10" s="534"/>
      <c r="J10" s="534"/>
      <c r="K10" s="535"/>
      <c r="L10" s="536"/>
      <c r="M10" s="536"/>
    </row>
    <row r="11" spans="1:13" s="91" customFormat="1" ht="12.75">
      <c r="A11" s="16" t="s">
        <v>1606</v>
      </c>
      <c r="B11" s="537">
        <v>3</v>
      </c>
      <c r="C11" s="329">
        <v>248666.22</v>
      </c>
      <c r="D11" s="329">
        <v>128100.78</v>
      </c>
      <c r="E11" s="329">
        <f>SUM(C11:D11)</f>
        <v>376767</v>
      </c>
      <c r="F11" s="329">
        <f t="shared" si="0"/>
        <v>125589</v>
      </c>
      <c r="G11" s="537">
        <v>3</v>
      </c>
      <c r="H11" s="329">
        <v>238611.12</v>
      </c>
      <c r="I11" s="329">
        <v>122920.88</v>
      </c>
      <c r="J11" s="329">
        <f>SUM(H11:I11)</f>
        <v>361532</v>
      </c>
      <c r="K11" s="315">
        <f t="shared" ref="K11:K79" si="1">+J11/G11</f>
        <v>120510.66666666667</v>
      </c>
      <c r="L11" s="538">
        <f t="shared" ref="L11:L18" si="2">+(G11-B11)/B11</f>
        <v>0</v>
      </c>
      <c r="M11" s="314">
        <f t="shared" ref="M11:M18" si="3">+(J11-E11)/E11</f>
        <v>-4.0436131614499146E-2</v>
      </c>
    </row>
    <row r="12" spans="1:13" s="91" customFormat="1" ht="12.75">
      <c r="A12" s="16" t="s">
        <v>1607</v>
      </c>
      <c r="B12" s="537">
        <v>2</v>
      </c>
      <c r="C12" s="329">
        <v>20.7</v>
      </c>
      <c r="D12" s="329">
        <v>9.3000000000000007</v>
      </c>
      <c r="E12" s="329">
        <f t="shared" ref="E12:E18" si="4">SUM(C12:D12)</f>
        <v>30</v>
      </c>
      <c r="F12" s="329">
        <f t="shared" si="0"/>
        <v>15</v>
      </c>
      <c r="G12" s="537">
        <v>2</v>
      </c>
      <c r="H12" s="329">
        <v>24.15</v>
      </c>
      <c r="I12" s="329">
        <v>10.85</v>
      </c>
      <c r="J12" s="329">
        <f t="shared" ref="J12:J18" si="5">SUM(H12:I12)</f>
        <v>35</v>
      </c>
      <c r="K12" s="315">
        <f t="shared" si="1"/>
        <v>17.5</v>
      </c>
      <c r="L12" s="538">
        <f t="shared" si="2"/>
        <v>0</v>
      </c>
      <c r="M12" s="314">
        <f t="shared" si="3"/>
        <v>0.16666666666666666</v>
      </c>
    </row>
    <row r="13" spans="1:13" s="91" customFormat="1" ht="12.75">
      <c r="A13" s="16" t="s">
        <v>1608</v>
      </c>
      <c r="B13" s="537">
        <v>0</v>
      </c>
      <c r="C13" s="329">
        <v>0</v>
      </c>
      <c r="D13" s="329">
        <v>0</v>
      </c>
      <c r="E13" s="329">
        <f t="shared" si="4"/>
        <v>0</v>
      </c>
      <c r="F13" s="329"/>
      <c r="G13" s="537">
        <v>0</v>
      </c>
      <c r="H13" s="329">
        <v>0</v>
      </c>
      <c r="I13" s="329">
        <v>0</v>
      </c>
      <c r="J13" s="329">
        <f t="shared" si="5"/>
        <v>0</v>
      </c>
      <c r="K13" s="315"/>
      <c r="L13" s="538"/>
      <c r="M13" s="314"/>
    </row>
    <row r="14" spans="1:13" s="91" customFormat="1" ht="12.75">
      <c r="A14" s="16" t="s">
        <v>1609</v>
      </c>
      <c r="B14" s="537">
        <v>0</v>
      </c>
      <c r="C14" s="329">
        <v>0</v>
      </c>
      <c r="D14" s="329">
        <v>0</v>
      </c>
      <c r="E14" s="329">
        <f t="shared" si="4"/>
        <v>0</v>
      </c>
      <c r="F14" s="329"/>
      <c r="G14" s="537">
        <v>0</v>
      </c>
      <c r="H14" s="329">
        <v>0</v>
      </c>
      <c r="I14" s="329">
        <v>0</v>
      </c>
      <c r="J14" s="329">
        <f t="shared" si="5"/>
        <v>0</v>
      </c>
      <c r="K14" s="315"/>
      <c r="L14" s="538"/>
      <c r="M14" s="314"/>
    </row>
    <row r="15" spans="1:13" s="91" customFormat="1" ht="12.75">
      <c r="A15" s="16" t="s">
        <v>1610</v>
      </c>
      <c r="B15" s="537">
        <v>0</v>
      </c>
      <c r="C15" s="329">
        <v>0</v>
      </c>
      <c r="D15" s="329">
        <v>0</v>
      </c>
      <c r="E15" s="329">
        <f t="shared" si="4"/>
        <v>0</v>
      </c>
      <c r="F15" s="329"/>
      <c r="G15" s="537">
        <v>0</v>
      </c>
      <c r="H15" s="329">
        <v>0</v>
      </c>
      <c r="I15" s="329">
        <v>0</v>
      </c>
      <c r="J15" s="329">
        <f t="shared" si="5"/>
        <v>0</v>
      </c>
      <c r="K15" s="315"/>
      <c r="L15" s="538"/>
      <c r="M15" s="314"/>
    </row>
    <row r="16" spans="1:13" s="91" customFormat="1" ht="12.75">
      <c r="A16" s="16" t="s">
        <v>1611</v>
      </c>
      <c r="B16" s="537">
        <v>0</v>
      </c>
      <c r="C16" s="329">
        <v>0</v>
      </c>
      <c r="D16" s="329">
        <v>0</v>
      </c>
      <c r="E16" s="329">
        <f t="shared" si="4"/>
        <v>0</v>
      </c>
      <c r="F16" s="329"/>
      <c r="G16" s="537">
        <v>0</v>
      </c>
      <c r="H16" s="329">
        <v>0</v>
      </c>
      <c r="I16" s="329">
        <v>0</v>
      </c>
      <c r="J16" s="329">
        <f t="shared" si="5"/>
        <v>0</v>
      </c>
      <c r="K16" s="315"/>
      <c r="L16" s="538"/>
      <c r="M16" s="314"/>
    </row>
    <row r="17" spans="1:13" s="91" customFormat="1" ht="12.75">
      <c r="A17" s="1306" t="s">
        <v>1612</v>
      </c>
      <c r="B17" s="537">
        <v>2</v>
      </c>
      <c r="C17" s="329">
        <v>34642.35</v>
      </c>
      <c r="D17" s="329">
        <v>17062.650000000001</v>
      </c>
      <c r="E17" s="329">
        <f t="shared" si="4"/>
        <v>51705</v>
      </c>
      <c r="F17" s="329">
        <f t="shared" si="0"/>
        <v>25852.5</v>
      </c>
      <c r="G17" s="537">
        <v>2</v>
      </c>
      <c r="H17" s="329">
        <v>36622.199999999997</v>
      </c>
      <c r="I17" s="329">
        <v>18037.8</v>
      </c>
      <c r="J17" s="329">
        <f t="shared" si="5"/>
        <v>54660</v>
      </c>
      <c r="K17" s="315">
        <f t="shared" si="1"/>
        <v>27330</v>
      </c>
      <c r="L17" s="538">
        <f t="shared" si="2"/>
        <v>0</v>
      </c>
      <c r="M17" s="314">
        <f t="shared" si="3"/>
        <v>5.7151145923991876E-2</v>
      </c>
    </row>
    <row r="18" spans="1:13" s="91" customFormat="1" ht="12.75">
      <c r="A18" s="1306" t="s">
        <v>1613</v>
      </c>
      <c r="B18" s="537">
        <v>32</v>
      </c>
      <c r="C18" s="329">
        <v>105308.59</v>
      </c>
      <c r="D18" s="329">
        <v>51868.41</v>
      </c>
      <c r="E18" s="329">
        <f t="shared" si="4"/>
        <v>157177</v>
      </c>
      <c r="F18" s="329">
        <f t="shared" si="0"/>
        <v>4911.78125</v>
      </c>
      <c r="G18" s="537">
        <v>33</v>
      </c>
      <c r="H18" s="329">
        <v>111439.76</v>
      </c>
      <c r="I18" s="329">
        <v>54888.24</v>
      </c>
      <c r="J18" s="329">
        <f t="shared" si="5"/>
        <v>166328</v>
      </c>
      <c r="K18" s="315">
        <f t="shared" si="1"/>
        <v>5040.242424242424</v>
      </c>
      <c r="L18" s="538">
        <f t="shared" si="2"/>
        <v>3.125E-2</v>
      </c>
      <c r="M18" s="314">
        <f t="shared" si="3"/>
        <v>5.8220986531108243E-2</v>
      </c>
    </row>
    <row r="19" spans="1:13" s="7" customFormat="1" ht="5.25" customHeight="1">
      <c r="A19" s="16"/>
      <c r="B19" s="109"/>
      <c r="C19" s="109"/>
      <c r="D19" s="16"/>
      <c r="E19" s="16"/>
      <c r="F19" s="255"/>
      <c r="G19" s="109"/>
      <c r="H19" s="109"/>
      <c r="I19" s="16"/>
      <c r="J19" s="16"/>
      <c r="K19" s="255"/>
      <c r="L19" s="168"/>
      <c r="M19" s="168"/>
    </row>
    <row r="20" spans="1:13" ht="12.75">
      <c r="A20" s="749" t="s">
        <v>766</v>
      </c>
      <c r="B20" s="750">
        <f>SUM(B22:B29)</f>
        <v>68</v>
      </c>
      <c r="C20" s="751">
        <f>SUM(C22:C29)</f>
        <v>531970.11999999988</v>
      </c>
      <c r="D20" s="751">
        <f>SUM(D22:D29)</f>
        <v>262653.88</v>
      </c>
      <c r="E20" s="751">
        <f>SUM(E22:E29)</f>
        <v>794624</v>
      </c>
      <c r="F20" s="751">
        <f t="shared" ref="F20:F29" si="6">+E20/B20</f>
        <v>11685.64705882353</v>
      </c>
      <c r="G20" s="750">
        <f>SUM(G22:G29)</f>
        <v>75</v>
      </c>
      <c r="H20" s="751">
        <f>SUM(H22:H29)</f>
        <v>554830.87</v>
      </c>
      <c r="I20" s="751">
        <f>SUM(I22:I29)</f>
        <v>272511.13</v>
      </c>
      <c r="J20" s="751">
        <f>SUM(J22:J29)</f>
        <v>827342</v>
      </c>
      <c r="K20" s="752">
        <f>+J20/G20</f>
        <v>11031.226666666667</v>
      </c>
      <c r="L20" s="753">
        <f>+(G20-B20)/B20</f>
        <v>0.10294117647058823</v>
      </c>
      <c r="M20" s="753">
        <f>+(J20-E20)/E20</f>
        <v>4.1174190560567009E-2</v>
      </c>
    </row>
    <row r="21" spans="1:13" ht="4.5" customHeight="1">
      <c r="A21" s="1693"/>
      <c r="B21" s="533"/>
      <c r="C21" s="534"/>
      <c r="D21" s="534"/>
      <c r="E21" s="534"/>
      <c r="F21" s="534"/>
      <c r="G21" s="533"/>
      <c r="H21" s="534"/>
      <c r="I21" s="534"/>
      <c r="J21" s="534"/>
      <c r="K21" s="535"/>
      <c r="L21" s="536"/>
      <c r="M21" s="536"/>
    </row>
    <row r="22" spans="1:13" s="91" customFormat="1" ht="12.75">
      <c r="A22" s="16" t="s">
        <v>1606</v>
      </c>
      <c r="B22" s="537">
        <v>5</v>
      </c>
      <c r="C22" s="329">
        <v>262217.8</v>
      </c>
      <c r="D22" s="329">
        <v>141194.20000000001</v>
      </c>
      <c r="E22" s="329">
        <f t="shared" ref="E22:E29" si="7">SUM(C22:D22)</f>
        <v>403412</v>
      </c>
      <c r="F22" s="329">
        <f t="shared" si="6"/>
        <v>80682.399999999994</v>
      </c>
      <c r="G22" s="537">
        <v>4</v>
      </c>
      <c r="H22" s="329">
        <v>267170.15000000002</v>
      </c>
      <c r="I22" s="329">
        <v>143860.85</v>
      </c>
      <c r="J22" s="329">
        <f>SUM(H22:I22)</f>
        <v>411031</v>
      </c>
      <c r="K22" s="315">
        <f t="shared" si="1"/>
        <v>102757.75</v>
      </c>
      <c r="L22" s="538">
        <f t="shared" ref="L22:L29" si="8">+(G22-B22)/B22</f>
        <v>-0.2</v>
      </c>
      <c r="M22" s="314">
        <f t="shared" ref="M22:M29" si="9">+(J22-E22)/E22</f>
        <v>1.8886399016390193E-2</v>
      </c>
    </row>
    <row r="23" spans="1:13" s="91" customFormat="1" ht="12.75">
      <c r="A23" s="16" t="s">
        <v>1607</v>
      </c>
      <c r="B23" s="537">
        <v>1</v>
      </c>
      <c r="C23" s="329">
        <v>113.16</v>
      </c>
      <c r="D23" s="329">
        <v>50.84</v>
      </c>
      <c r="E23" s="329">
        <f t="shared" si="7"/>
        <v>164</v>
      </c>
      <c r="F23" s="329">
        <f t="shared" si="6"/>
        <v>164</v>
      </c>
      <c r="G23" s="537">
        <v>1</v>
      </c>
      <c r="H23" s="329">
        <v>138</v>
      </c>
      <c r="I23" s="329">
        <v>62</v>
      </c>
      <c r="J23" s="329">
        <f t="shared" ref="J23:J29" si="10">SUM(H23:I23)</f>
        <v>200</v>
      </c>
      <c r="K23" s="315">
        <f t="shared" si="1"/>
        <v>200</v>
      </c>
      <c r="L23" s="538">
        <f t="shared" si="8"/>
        <v>0</v>
      </c>
      <c r="M23" s="314">
        <f t="shared" si="9"/>
        <v>0.21951219512195122</v>
      </c>
    </row>
    <row r="24" spans="1:13" s="91" customFormat="1" ht="12.75">
      <c r="A24" s="16" t="s">
        <v>1608</v>
      </c>
      <c r="B24" s="537">
        <v>0</v>
      </c>
      <c r="C24" s="329">
        <v>0</v>
      </c>
      <c r="D24" s="329">
        <v>0</v>
      </c>
      <c r="E24" s="329">
        <f t="shared" si="7"/>
        <v>0</v>
      </c>
      <c r="F24" s="329"/>
      <c r="G24" s="537">
        <v>0</v>
      </c>
      <c r="H24" s="329">
        <v>0</v>
      </c>
      <c r="I24" s="329">
        <v>0</v>
      </c>
      <c r="J24" s="329">
        <f>SUM(H24:I24)</f>
        <v>0</v>
      </c>
      <c r="K24" s="315"/>
      <c r="L24" s="538"/>
      <c r="M24" s="314"/>
    </row>
    <row r="25" spans="1:13" s="91" customFormat="1" ht="12.75">
      <c r="A25" s="16" t="s">
        <v>1609</v>
      </c>
      <c r="B25" s="537">
        <v>0</v>
      </c>
      <c r="C25" s="329">
        <v>0</v>
      </c>
      <c r="D25" s="329">
        <v>0</v>
      </c>
      <c r="E25" s="329">
        <f t="shared" si="7"/>
        <v>0</v>
      </c>
      <c r="F25" s="329"/>
      <c r="G25" s="537">
        <v>0</v>
      </c>
      <c r="H25" s="329">
        <v>0</v>
      </c>
      <c r="I25" s="329">
        <v>0</v>
      </c>
      <c r="J25" s="329">
        <f t="shared" si="10"/>
        <v>0</v>
      </c>
      <c r="K25" s="315"/>
      <c r="L25" s="538"/>
      <c r="M25" s="314"/>
    </row>
    <row r="26" spans="1:13" s="91" customFormat="1" ht="12.75">
      <c r="A26" s="16" t="s">
        <v>1610</v>
      </c>
      <c r="B26" s="537">
        <v>0</v>
      </c>
      <c r="C26" s="329">
        <v>0</v>
      </c>
      <c r="D26" s="329">
        <v>0</v>
      </c>
      <c r="E26" s="329">
        <f t="shared" si="7"/>
        <v>0</v>
      </c>
      <c r="F26" s="329"/>
      <c r="G26" s="537">
        <v>0</v>
      </c>
      <c r="H26" s="329">
        <v>0</v>
      </c>
      <c r="I26" s="329">
        <v>0</v>
      </c>
      <c r="J26" s="329">
        <f t="shared" si="10"/>
        <v>0</v>
      </c>
      <c r="K26" s="315"/>
      <c r="L26" s="538"/>
      <c r="M26" s="314"/>
    </row>
    <row r="27" spans="1:13" s="91" customFormat="1" ht="12.75">
      <c r="A27" s="16" t="s">
        <v>1611</v>
      </c>
      <c r="B27" s="537">
        <v>1</v>
      </c>
      <c r="C27" s="329">
        <v>2298.2399999999998</v>
      </c>
      <c r="D27" s="329">
        <v>1349.76</v>
      </c>
      <c r="E27" s="329">
        <f t="shared" si="7"/>
        <v>3648</v>
      </c>
      <c r="F27" s="329">
        <f t="shared" si="6"/>
        <v>3648</v>
      </c>
      <c r="G27" s="537">
        <v>1</v>
      </c>
      <c r="H27" s="329">
        <v>2216.34</v>
      </c>
      <c r="I27" s="329">
        <v>1301.6600000000001</v>
      </c>
      <c r="J27" s="329">
        <f t="shared" si="10"/>
        <v>3518</v>
      </c>
      <c r="K27" s="315">
        <f t="shared" si="1"/>
        <v>3518</v>
      </c>
      <c r="L27" s="538">
        <f t="shared" si="8"/>
        <v>0</v>
      </c>
      <c r="M27" s="314">
        <f t="shared" si="9"/>
        <v>-3.5635964912280702E-2</v>
      </c>
    </row>
    <row r="28" spans="1:13" s="91" customFormat="1" ht="12.75">
      <c r="A28" s="1306" t="s">
        <v>1612</v>
      </c>
      <c r="B28" s="537">
        <v>5</v>
      </c>
      <c r="C28" s="329">
        <v>130528.72</v>
      </c>
      <c r="D28" s="329">
        <v>61425.279999999999</v>
      </c>
      <c r="E28" s="329">
        <f t="shared" si="7"/>
        <v>191954</v>
      </c>
      <c r="F28" s="329">
        <f t="shared" si="6"/>
        <v>38390.800000000003</v>
      </c>
      <c r="G28" s="537">
        <v>5</v>
      </c>
      <c r="H28" s="329">
        <v>119296.48</v>
      </c>
      <c r="I28" s="329">
        <v>56139.519999999997</v>
      </c>
      <c r="J28" s="329">
        <f t="shared" si="10"/>
        <v>175436</v>
      </c>
      <c r="K28" s="315">
        <f t="shared" si="1"/>
        <v>35087.199999999997</v>
      </c>
      <c r="L28" s="538">
        <f t="shared" si="8"/>
        <v>0</v>
      </c>
      <c r="M28" s="314">
        <f t="shared" si="9"/>
        <v>-8.6051866593037915E-2</v>
      </c>
    </row>
    <row r="29" spans="1:13" s="91" customFormat="1" ht="12.75">
      <c r="A29" s="1306" t="s">
        <v>1613</v>
      </c>
      <c r="B29" s="537">
        <v>56</v>
      </c>
      <c r="C29" s="329">
        <v>136812.20000000001</v>
      </c>
      <c r="D29" s="329">
        <v>58633.8</v>
      </c>
      <c r="E29" s="329">
        <f t="shared" si="7"/>
        <v>195446</v>
      </c>
      <c r="F29" s="329">
        <f t="shared" si="6"/>
        <v>3490.1071428571427</v>
      </c>
      <c r="G29" s="537">
        <v>64</v>
      </c>
      <c r="H29" s="329">
        <v>166009.9</v>
      </c>
      <c r="I29" s="329">
        <v>71147.100000000006</v>
      </c>
      <c r="J29" s="329">
        <f t="shared" si="10"/>
        <v>237157</v>
      </c>
      <c r="K29" s="315">
        <f t="shared" si="1"/>
        <v>3705.578125</v>
      </c>
      <c r="L29" s="538">
        <f t="shared" si="8"/>
        <v>0.14285714285714285</v>
      </c>
      <c r="M29" s="314">
        <f t="shared" si="9"/>
        <v>0.21341444695721581</v>
      </c>
    </row>
    <row r="30" spans="1:13" s="7" customFormat="1" ht="4.5" customHeight="1">
      <c r="A30" s="16"/>
      <c r="B30" s="109"/>
      <c r="C30" s="109"/>
      <c r="D30" s="16"/>
      <c r="E30" s="16"/>
      <c r="F30" s="255"/>
      <c r="G30" s="109"/>
      <c r="H30" s="109"/>
      <c r="I30" s="16"/>
      <c r="J30" s="16"/>
      <c r="K30" s="255"/>
      <c r="L30" s="168"/>
      <c r="M30" s="168"/>
    </row>
    <row r="31" spans="1:13" ht="12.75">
      <c r="A31" s="749" t="s">
        <v>1614</v>
      </c>
      <c r="B31" s="750">
        <f>SUM(B33:B40)</f>
        <v>20</v>
      </c>
      <c r="C31" s="751">
        <f>SUM(C33:C40)</f>
        <v>217607.78000000003</v>
      </c>
      <c r="D31" s="751">
        <f>SUM(D33:D40)</f>
        <v>110766.22</v>
      </c>
      <c r="E31" s="751">
        <f>SUM(E33:E40)</f>
        <v>328374</v>
      </c>
      <c r="F31" s="751">
        <f t="shared" ref="F31:F40" si="11">+E31/B31</f>
        <v>16418.7</v>
      </c>
      <c r="G31" s="750">
        <f>SUM(G33:G40)</f>
        <v>27</v>
      </c>
      <c r="H31" s="751">
        <f>SUM(H33:H40)</f>
        <v>215273.93</v>
      </c>
      <c r="I31" s="751">
        <f>SUM(I33:I40)</f>
        <v>110744.06999999999</v>
      </c>
      <c r="J31" s="751">
        <f>SUM(J33:J40)</f>
        <v>326018</v>
      </c>
      <c r="K31" s="752">
        <f t="shared" si="1"/>
        <v>12074.740740740741</v>
      </c>
      <c r="L31" s="753">
        <f>+(G31-B31)/B31</f>
        <v>0.35</v>
      </c>
      <c r="M31" s="753">
        <f>+(J31-E31)/E31</f>
        <v>-7.1747458690395709E-3</v>
      </c>
    </row>
    <row r="32" spans="1:13" ht="4.5" customHeight="1">
      <c r="A32" s="1693"/>
      <c r="B32" s="533"/>
      <c r="C32" s="534"/>
      <c r="D32" s="534"/>
      <c r="E32" s="534"/>
      <c r="F32" s="534"/>
      <c r="G32" s="533"/>
      <c r="H32" s="534"/>
      <c r="I32" s="534"/>
      <c r="J32" s="534"/>
      <c r="K32" s="535"/>
      <c r="L32" s="536"/>
      <c r="M32" s="536"/>
    </row>
    <row r="33" spans="1:13" s="91" customFormat="1" ht="12.75">
      <c r="A33" s="16" t="s">
        <v>1606</v>
      </c>
      <c r="B33" s="537">
        <v>2</v>
      </c>
      <c r="C33" s="329">
        <v>183779.66</v>
      </c>
      <c r="D33" s="329">
        <v>90518.34</v>
      </c>
      <c r="E33" s="329">
        <f>+D33+C33</f>
        <v>274298</v>
      </c>
      <c r="F33" s="329">
        <f t="shared" si="11"/>
        <v>137149</v>
      </c>
      <c r="G33" s="537">
        <v>2</v>
      </c>
      <c r="H33" s="329">
        <v>176377.5</v>
      </c>
      <c r="I33" s="329">
        <v>86872.5</v>
      </c>
      <c r="J33" s="329">
        <f>SUM(H33:I33)</f>
        <v>263250</v>
      </c>
      <c r="K33" s="315">
        <f t="shared" si="1"/>
        <v>131625</v>
      </c>
      <c r="L33" s="538">
        <f>+(G33-B33)/B33</f>
        <v>0</v>
      </c>
      <c r="M33" s="314">
        <f>+(J33-E33)/E33</f>
        <v>-4.0277362576467926E-2</v>
      </c>
    </row>
    <row r="34" spans="1:13" s="91" customFormat="1" ht="12.75">
      <c r="A34" s="16" t="s">
        <v>1607</v>
      </c>
      <c r="B34" s="537">
        <v>2</v>
      </c>
      <c r="C34" s="329">
        <v>434</v>
      </c>
      <c r="D34" s="329">
        <v>434</v>
      </c>
      <c r="E34" s="329">
        <f t="shared" ref="E34:E40" si="12">+D34+C34</f>
        <v>868</v>
      </c>
      <c r="F34" s="329">
        <f t="shared" si="11"/>
        <v>434</v>
      </c>
      <c r="G34" s="537">
        <v>2</v>
      </c>
      <c r="H34" s="329">
        <v>380.5</v>
      </c>
      <c r="I34" s="329">
        <v>380.5</v>
      </c>
      <c r="J34" s="329">
        <f t="shared" ref="J34:J40" si="13">SUM(H34:I34)</f>
        <v>761</v>
      </c>
      <c r="K34" s="315">
        <f t="shared" si="1"/>
        <v>380.5</v>
      </c>
      <c r="L34" s="538">
        <f t="shared" ref="L34:L40" si="14">+(G34-B34)/B34</f>
        <v>0</v>
      </c>
      <c r="M34" s="314">
        <f t="shared" ref="M34:M40" si="15">+(J34-E34)/E34</f>
        <v>-0.12327188940092165</v>
      </c>
    </row>
    <row r="35" spans="1:13" s="91" customFormat="1" ht="12.75">
      <c r="A35" s="16" t="s">
        <v>1608</v>
      </c>
      <c r="B35" s="537">
        <v>1</v>
      </c>
      <c r="C35" s="329">
        <v>2611.1999999999998</v>
      </c>
      <c r="D35" s="329">
        <v>1468.8</v>
      </c>
      <c r="E35" s="329">
        <f t="shared" si="12"/>
        <v>4080</v>
      </c>
      <c r="F35" s="329">
        <f t="shared" si="11"/>
        <v>4080</v>
      </c>
      <c r="G35" s="537">
        <v>1</v>
      </c>
      <c r="H35" s="329">
        <v>1166.08</v>
      </c>
      <c r="I35" s="329">
        <v>655.92</v>
      </c>
      <c r="J35" s="329">
        <f t="shared" si="13"/>
        <v>1822</v>
      </c>
      <c r="K35" s="315">
        <f t="shared" si="1"/>
        <v>1822</v>
      </c>
      <c r="L35" s="538">
        <f t="shared" si="14"/>
        <v>0</v>
      </c>
      <c r="M35" s="314">
        <f t="shared" si="15"/>
        <v>-0.55343137254901964</v>
      </c>
    </row>
    <row r="36" spans="1:13" s="91" customFormat="1" ht="12.75">
      <c r="A36" s="16" t="s">
        <v>1609</v>
      </c>
      <c r="B36" s="537">
        <v>0</v>
      </c>
      <c r="C36" s="329">
        <v>0</v>
      </c>
      <c r="D36" s="329">
        <v>0</v>
      </c>
      <c r="E36" s="329">
        <f t="shared" si="12"/>
        <v>0</v>
      </c>
      <c r="F36" s="329"/>
      <c r="G36" s="537">
        <v>0</v>
      </c>
      <c r="H36" s="329">
        <v>0</v>
      </c>
      <c r="I36" s="329">
        <v>0</v>
      </c>
      <c r="J36" s="329">
        <f t="shared" si="13"/>
        <v>0</v>
      </c>
      <c r="K36" s="315"/>
      <c r="L36" s="538"/>
      <c r="M36" s="314"/>
    </row>
    <row r="37" spans="1:13" s="91" customFormat="1" ht="12.75">
      <c r="A37" s="16" t="s">
        <v>1610</v>
      </c>
      <c r="B37" s="537">
        <v>0</v>
      </c>
      <c r="C37" s="329">
        <v>0</v>
      </c>
      <c r="D37" s="329">
        <v>0</v>
      </c>
      <c r="E37" s="329">
        <f t="shared" si="12"/>
        <v>0</v>
      </c>
      <c r="F37" s="329"/>
      <c r="G37" s="537">
        <v>0</v>
      </c>
      <c r="H37" s="329">
        <v>0</v>
      </c>
      <c r="I37" s="329">
        <v>0</v>
      </c>
      <c r="J37" s="329">
        <f t="shared" si="13"/>
        <v>0</v>
      </c>
      <c r="K37" s="315"/>
      <c r="L37" s="538"/>
      <c r="M37" s="314"/>
    </row>
    <row r="38" spans="1:13" s="91" customFormat="1" ht="12.75">
      <c r="A38" s="16" t="s">
        <v>1611</v>
      </c>
      <c r="B38" s="537">
        <v>4</v>
      </c>
      <c r="C38" s="329">
        <v>7976.4</v>
      </c>
      <c r="D38" s="329">
        <v>3583.6</v>
      </c>
      <c r="E38" s="329">
        <f t="shared" si="12"/>
        <v>11560</v>
      </c>
      <c r="F38" s="329">
        <f t="shared" si="11"/>
        <v>2890</v>
      </c>
      <c r="G38" s="537">
        <v>4</v>
      </c>
      <c r="H38" s="329">
        <v>7429.92</v>
      </c>
      <c r="I38" s="329">
        <v>3338.08</v>
      </c>
      <c r="J38" s="329">
        <f t="shared" si="13"/>
        <v>10768</v>
      </c>
      <c r="K38" s="315">
        <f t="shared" si="1"/>
        <v>2692</v>
      </c>
      <c r="L38" s="538">
        <f t="shared" si="14"/>
        <v>0</v>
      </c>
      <c r="M38" s="314">
        <f t="shared" si="15"/>
        <v>-6.8512110726643594E-2</v>
      </c>
    </row>
    <row r="39" spans="1:13" s="91" customFormat="1" ht="12.75">
      <c r="A39" s="1306" t="s">
        <v>1612</v>
      </c>
      <c r="B39" s="537">
        <v>1</v>
      </c>
      <c r="C39" s="329">
        <v>4425.66</v>
      </c>
      <c r="D39" s="329">
        <v>1988.34</v>
      </c>
      <c r="E39" s="329">
        <f t="shared" si="12"/>
        <v>6414</v>
      </c>
      <c r="F39" s="329">
        <f t="shared" si="11"/>
        <v>6414</v>
      </c>
      <c r="G39" s="537">
        <v>1</v>
      </c>
      <c r="H39" s="329">
        <v>5270.91</v>
      </c>
      <c r="I39" s="329">
        <v>2368.09</v>
      </c>
      <c r="J39" s="329">
        <f t="shared" si="13"/>
        <v>7639</v>
      </c>
      <c r="K39" s="315">
        <f t="shared" si="1"/>
        <v>7639</v>
      </c>
      <c r="L39" s="538">
        <f t="shared" si="14"/>
        <v>0</v>
      </c>
      <c r="M39" s="314">
        <f t="shared" si="15"/>
        <v>0.19098846273776116</v>
      </c>
    </row>
    <row r="40" spans="1:13" s="91" customFormat="1" ht="12.75">
      <c r="A40" s="1306" t="s">
        <v>1613</v>
      </c>
      <c r="B40" s="537">
        <v>10</v>
      </c>
      <c r="C40" s="329">
        <v>18380.86</v>
      </c>
      <c r="D40" s="329">
        <v>12773.14</v>
      </c>
      <c r="E40" s="329">
        <f t="shared" si="12"/>
        <v>31154</v>
      </c>
      <c r="F40" s="329">
        <f t="shared" si="11"/>
        <v>3115.4</v>
      </c>
      <c r="G40" s="537">
        <v>17</v>
      </c>
      <c r="H40" s="329">
        <v>24649.02</v>
      </c>
      <c r="I40" s="329">
        <v>17128.98</v>
      </c>
      <c r="J40" s="329">
        <f t="shared" si="13"/>
        <v>41778</v>
      </c>
      <c r="K40" s="315">
        <f t="shared" si="1"/>
        <v>2457.5294117647059</v>
      </c>
      <c r="L40" s="538">
        <f t="shared" si="14"/>
        <v>0.7</v>
      </c>
      <c r="M40" s="314">
        <f t="shared" si="15"/>
        <v>0.34101559992296332</v>
      </c>
    </row>
    <row r="41" spans="1:13" s="7" customFormat="1" ht="6.75" customHeight="1">
      <c r="A41" s="16"/>
      <c r="B41" s="109"/>
      <c r="C41" s="109"/>
      <c r="D41" s="16"/>
      <c r="E41" s="16"/>
      <c r="F41" s="255"/>
      <c r="G41" s="109"/>
      <c r="H41" s="109"/>
      <c r="I41" s="16"/>
      <c r="J41" s="16"/>
      <c r="K41" s="255"/>
      <c r="L41" s="168"/>
      <c r="M41" s="168"/>
    </row>
    <row r="42" spans="1:13" ht="12.75">
      <c r="A42" s="749" t="s">
        <v>770</v>
      </c>
      <c r="B42" s="750">
        <f>SUM(B44:B51)</f>
        <v>47</v>
      </c>
      <c r="C42" s="751">
        <f>SUM(C44:C51)</f>
        <v>547700.09000000008</v>
      </c>
      <c r="D42" s="751">
        <f>SUM(D44:D51)</f>
        <v>269988.91000000003</v>
      </c>
      <c r="E42" s="751">
        <f>SUM(E44:E51)</f>
        <v>817689</v>
      </c>
      <c r="F42" s="751">
        <f t="shared" ref="F42:F51" si="16">+E42/B42</f>
        <v>17397.638297872341</v>
      </c>
      <c r="G42" s="750">
        <f>SUM(G44:G51)</f>
        <v>57</v>
      </c>
      <c r="H42" s="751">
        <f>SUM(H44:H51)</f>
        <v>581193.74</v>
      </c>
      <c r="I42" s="751">
        <f>SUM(I44:I51)</f>
        <v>283585.26</v>
      </c>
      <c r="J42" s="751">
        <f>SUM(J44:J51)</f>
        <v>864779</v>
      </c>
      <c r="K42" s="752">
        <f t="shared" si="1"/>
        <v>15171.561403508771</v>
      </c>
      <c r="L42" s="753">
        <f>+(G42-B42)/B42</f>
        <v>0.21276595744680851</v>
      </c>
      <c r="M42" s="753">
        <f>+(J42-E42)/E42</f>
        <v>5.7589132298465552E-2</v>
      </c>
    </row>
    <row r="43" spans="1:13" ht="6" customHeight="1">
      <c r="A43" s="1693"/>
      <c r="B43" s="533"/>
      <c r="C43" s="534"/>
      <c r="D43" s="534"/>
      <c r="E43" s="534"/>
      <c r="F43" s="534"/>
      <c r="G43" s="533"/>
      <c r="H43" s="534"/>
      <c r="I43" s="534"/>
      <c r="J43" s="534"/>
      <c r="K43" s="535"/>
      <c r="L43" s="536"/>
      <c r="M43" s="536"/>
    </row>
    <row r="44" spans="1:13" s="91" customFormat="1" ht="12.75">
      <c r="A44" s="16" t="s">
        <v>1606</v>
      </c>
      <c r="B44" s="537">
        <v>5</v>
      </c>
      <c r="C44" s="329">
        <v>340206.24</v>
      </c>
      <c r="D44" s="329">
        <v>175257.76</v>
      </c>
      <c r="E44" s="329">
        <f>SUM(C44:D44)</f>
        <v>515464</v>
      </c>
      <c r="F44" s="329">
        <f t="shared" si="16"/>
        <v>103092.8</v>
      </c>
      <c r="G44" s="537">
        <v>5</v>
      </c>
      <c r="H44" s="329">
        <v>312962.09999999998</v>
      </c>
      <c r="I44" s="329">
        <v>161222.9</v>
      </c>
      <c r="J44" s="329">
        <f>SUM(H44:I44)</f>
        <v>474185</v>
      </c>
      <c r="K44" s="315">
        <f t="shared" si="1"/>
        <v>94837</v>
      </c>
      <c r="L44" s="538">
        <f t="shared" ref="L44:L50" si="17">+(G44-B44)/B44</f>
        <v>0</v>
      </c>
      <c r="M44" s="314">
        <f t="shared" ref="M44:M50" si="18">+(J44-E44)/E44</f>
        <v>-8.0081247187000451E-2</v>
      </c>
    </row>
    <row r="45" spans="1:13" s="91" customFormat="1" ht="12.75">
      <c r="A45" s="16" t="s">
        <v>1607</v>
      </c>
      <c r="B45" s="537">
        <v>2</v>
      </c>
      <c r="C45" s="329">
        <v>846.88</v>
      </c>
      <c r="D45" s="329">
        <v>417.12</v>
      </c>
      <c r="E45" s="329">
        <f t="shared" ref="E45:E51" si="19">SUM(C45:D45)</f>
        <v>1264</v>
      </c>
      <c r="F45" s="329">
        <f t="shared" si="16"/>
        <v>632</v>
      </c>
      <c r="G45" s="537">
        <v>2</v>
      </c>
      <c r="H45" s="329">
        <v>859.61</v>
      </c>
      <c r="I45" s="329">
        <v>423.39</v>
      </c>
      <c r="J45" s="329">
        <f t="shared" ref="J45:J51" si="20">SUM(H45:I45)</f>
        <v>1283</v>
      </c>
      <c r="K45" s="315">
        <f t="shared" si="1"/>
        <v>641.5</v>
      </c>
      <c r="L45" s="538">
        <f t="shared" si="17"/>
        <v>0</v>
      </c>
      <c r="M45" s="314">
        <f t="shared" si="18"/>
        <v>1.5031645569620253E-2</v>
      </c>
    </row>
    <row r="46" spans="1:13" s="91" customFormat="1" ht="12.75">
      <c r="A46" s="16" t="s">
        <v>1608</v>
      </c>
      <c r="B46" s="537">
        <v>3</v>
      </c>
      <c r="C46" s="329">
        <v>18985.68</v>
      </c>
      <c r="D46" s="329">
        <v>11150.32</v>
      </c>
      <c r="E46" s="329">
        <f t="shared" si="19"/>
        <v>30136</v>
      </c>
      <c r="F46" s="329">
        <f t="shared" si="16"/>
        <v>10045.333333333334</v>
      </c>
      <c r="G46" s="537">
        <v>3</v>
      </c>
      <c r="H46" s="329">
        <v>20588.400000000001</v>
      </c>
      <c r="I46" s="329">
        <v>12091.6</v>
      </c>
      <c r="J46" s="329">
        <f t="shared" si="20"/>
        <v>32680</v>
      </c>
      <c r="K46" s="315">
        <f t="shared" si="1"/>
        <v>10893.333333333334</v>
      </c>
      <c r="L46" s="538">
        <f t="shared" si="17"/>
        <v>0</v>
      </c>
      <c r="M46" s="314">
        <f t="shared" si="18"/>
        <v>8.4417308202813915E-2</v>
      </c>
    </row>
    <row r="47" spans="1:13" s="91" customFormat="1" ht="12.75">
      <c r="A47" s="16" t="s">
        <v>1609</v>
      </c>
      <c r="B47" s="537">
        <v>0</v>
      </c>
      <c r="C47" s="329">
        <v>0</v>
      </c>
      <c r="D47" s="329">
        <v>0</v>
      </c>
      <c r="E47" s="329">
        <f t="shared" si="19"/>
        <v>0</v>
      </c>
      <c r="F47" s="329"/>
      <c r="G47" s="537">
        <v>0</v>
      </c>
      <c r="H47" s="329">
        <v>0</v>
      </c>
      <c r="I47" s="329">
        <v>0</v>
      </c>
      <c r="J47" s="329">
        <f t="shared" si="20"/>
        <v>0</v>
      </c>
      <c r="K47" s="315"/>
      <c r="L47" s="538"/>
      <c r="M47" s="314"/>
    </row>
    <row r="48" spans="1:13" s="91" customFormat="1" ht="12.75">
      <c r="A48" s="16" t="s">
        <v>1610</v>
      </c>
      <c r="B48" s="537">
        <v>0</v>
      </c>
      <c r="C48" s="329">
        <v>0</v>
      </c>
      <c r="D48" s="329">
        <v>0</v>
      </c>
      <c r="E48" s="329">
        <f t="shared" si="19"/>
        <v>0</v>
      </c>
      <c r="F48" s="329"/>
      <c r="G48" s="537">
        <v>0</v>
      </c>
      <c r="H48" s="329">
        <v>0</v>
      </c>
      <c r="I48" s="329">
        <v>0</v>
      </c>
      <c r="J48" s="329">
        <f t="shared" si="20"/>
        <v>0</v>
      </c>
      <c r="K48" s="315"/>
      <c r="L48" s="538"/>
      <c r="M48" s="314"/>
    </row>
    <row r="49" spans="1:13" s="91" customFormat="1" ht="12.75">
      <c r="A49" s="16" t="s">
        <v>1611</v>
      </c>
      <c r="B49" s="537">
        <v>1</v>
      </c>
      <c r="C49" s="329">
        <v>2693.25</v>
      </c>
      <c r="D49" s="329">
        <v>2031.75</v>
      </c>
      <c r="E49" s="329">
        <f t="shared" si="19"/>
        <v>4725</v>
      </c>
      <c r="F49" s="329">
        <f t="shared" si="16"/>
        <v>4725</v>
      </c>
      <c r="G49" s="537">
        <v>1</v>
      </c>
      <c r="H49" s="329">
        <v>2163.15</v>
      </c>
      <c r="I49" s="329">
        <v>1631.85</v>
      </c>
      <c r="J49" s="329">
        <f t="shared" si="20"/>
        <v>3795</v>
      </c>
      <c r="K49" s="315">
        <f t="shared" si="1"/>
        <v>3795</v>
      </c>
      <c r="L49" s="538">
        <f t="shared" si="17"/>
        <v>0</v>
      </c>
      <c r="M49" s="314">
        <f t="shared" si="18"/>
        <v>-0.19682539682539682</v>
      </c>
    </row>
    <row r="50" spans="1:13" s="91" customFormat="1" ht="12.75">
      <c r="A50" s="1306" t="s">
        <v>1612</v>
      </c>
      <c r="B50" s="537">
        <v>2</v>
      </c>
      <c r="C50" s="329">
        <v>72360.72</v>
      </c>
      <c r="D50" s="329">
        <v>28140.28</v>
      </c>
      <c r="E50" s="329">
        <f t="shared" si="19"/>
        <v>100501</v>
      </c>
      <c r="F50" s="329">
        <f t="shared" si="16"/>
        <v>50250.5</v>
      </c>
      <c r="G50" s="537">
        <v>2</v>
      </c>
      <c r="H50" s="329">
        <v>84456</v>
      </c>
      <c r="I50" s="329">
        <v>32844</v>
      </c>
      <c r="J50" s="329">
        <f t="shared" si="20"/>
        <v>117300</v>
      </c>
      <c r="K50" s="315">
        <f t="shared" si="1"/>
        <v>58650</v>
      </c>
      <c r="L50" s="538">
        <f t="shared" si="17"/>
        <v>0</v>
      </c>
      <c r="M50" s="314">
        <f t="shared" si="18"/>
        <v>0.16715256564611297</v>
      </c>
    </row>
    <row r="51" spans="1:13" s="91" customFormat="1" ht="12.75">
      <c r="A51" s="1306" t="s">
        <v>1613</v>
      </c>
      <c r="B51" s="537">
        <v>34</v>
      </c>
      <c r="C51" s="329">
        <v>112607.32</v>
      </c>
      <c r="D51" s="329">
        <v>52991.68</v>
      </c>
      <c r="E51" s="329">
        <f t="shared" si="19"/>
        <v>165599</v>
      </c>
      <c r="F51" s="329">
        <f t="shared" si="16"/>
        <v>4870.5588235294117</v>
      </c>
      <c r="G51" s="537">
        <v>44</v>
      </c>
      <c r="H51" s="329">
        <v>160164.48000000001</v>
      </c>
      <c r="I51" s="329">
        <v>75371.520000000004</v>
      </c>
      <c r="J51" s="329">
        <f t="shared" si="20"/>
        <v>235536</v>
      </c>
      <c r="K51" s="313">
        <f t="shared" si="1"/>
        <v>5353.090909090909</v>
      </c>
      <c r="L51" s="538">
        <f>+(G51-B51)/B51</f>
        <v>0.29411764705882354</v>
      </c>
      <c r="M51" s="314">
        <f>+(J51-E51)/E51</f>
        <v>0.42232742951346325</v>
      </c>
    </row>
    <row r="52" spans="1:13" s="7" customFormat="1" ht="6" customHeight="1">
      <c r="A52" s="16"/>
      <c r="B52" s="109"/>
      <c r="C52" s="109"/>
      <c r="D52" s="16"/>
      <c r="E52" s="16"/>
      <c r="F52" s="255"/>
      <c r="G52" s="109"/>
      <c r="H52" s="109"/>
      <c r="I52" s="16"/>
      <c r="J52" s="16"/>
      <c r="K52" s="255"/>
      <c r="L52" s="168"/>
      <c r="M52" s="168"/>
    </row>
    <row r="53" spans="1:13" ht="12.75">
      <c r="A53" s="749" t="s">
        <v>808</v>
      </c>
      <c r="B53" s="750">
        <f>SUM(B55:B62)</f>
        <v>124</v>
      </c>
      <c r="C53" s="751">
        <f>SUM(C55:C62)</f>
        <v>1701211.9600000002</v>
      </c>
      <c r="D53" s="751">
        <f>SUM(D55:D62)</f>
        <v>800525.04</v>
      </c>
      <c r="E53" s="751">
        <f>SUM(E55:E62)</f>
        <v>2501737</v>
      </c>
      <c r="F53" s="751">
        <f t="shared" ref="F53:F62" si="21">+E53/B53</f>
        <v>20175.298387096773</v>
      </c>
      <c r="G53" s="750">
        <f>SUM(G55:G62)</f>
        <v>140</v>
      </c>
      <c r="H53" s="751">
        <f>SUM(H55:H62)</f>
        <v>1663362.11</v>
      </c>
      <c r="I53" s="751">
        <f>SUM(I55:I62)</f>
        <v>785246.89</v>
      </c>
      <c r="J53" s="751">
        <f>SUM(J55:J62)</f>
        <v>2448609</v>
      </c>
      <c r="K53" s="752">
        <f t="shared" si="1"/>
        <v>17490.064285714285</v>
      </c>
      <c r="L53" s="753">
        <f>+(G53-B53)/B53</f>
        <v>0.12903225806451613</v>
      </c>
      <c r="M53" s="753">
        <f>+(J53-E53)/E53</f>
        <v>-2.1236444918070925E-2</v>
      </c>
    </row>
    <row r="54" spans="1:13" ht="6.75" customHeight="1">
      <c r="A54" s="1693"/>
      <c r="B54" s="533"/>
      <c r="C54" s="534"/>
      <c r="D54" s="534"/>
      <c r="E54" s="534"/>
      <c r="F54" s="534"/>
      <c r="G54" s="533"/>
      <c r="H54" s="534"/>
      <c r="I54" s="534"/>
      <c r="J54" s="534"/>
      <c r="K54" s="535"/>
      <c r="L54" s="536"/>
      <c r="M54" s="536"/>
    </row>
    <row r="55" spans="1:13" s="91" customFormat="1" ht="12.75">
      <c r="A55" s="16" t="s">
        <v>1606</v>
      </c>
      <c r="B55" s="537">
        <v>15</v>
      </c>
      <c r="C55" s="329">
        <v>757528.16</v>
      </c>
      <c r="D55" s="329">
        <v>356483.84000000003</v>
      </c>
      <c r="E55" s="329">
        <f>SUM(C55:D55)</f>
        <v>1114012</v>
      </c>
      <c r="F55" s="329">
        <f t="shared" si="21"/>
        <v>74267.46666666666</v>
      </c>
      <c r="G55" s="537">
        <v>12</v>
      </c>
      <c r="H55" s="329">
        <v>720230.84</v>
      </c>
      <c r="I55" s="329">
        <v>338932.16</v>
      </c>
      <c r="J55" s="329">
        <f>SUM(H55:I55)</f>
        <v>1059163</v>
      </c>
      <c r="K55" s="315">
        <f t="shared" si="1"/>
        <v>88263.583333333328</v>
      </c>
      <c r="L55" s="538">
        <f t="shared" ref="L55:L62" si="22">+(G55-B55)/B55</f>
        <v>-0.2</v>
      </c>
      <c r="M55" s="314">
        <f t="shared" ref="M55:M62" si="23">+(J55-E55)/E55</f>
        <v>-4.9235555810888933E-2</v>
      </c>
    </row>
    <row r="56" spans="1:13" s="91" customFormat="1" ht="12.75">
      <c r="A56" s="16" t="s">
        <v>1607</v>
      </c>
      <c r="B56" s="537">
        <v>3</v>
      </c>
      <c r="C56" s="329">
        <v>7301.25</v>
      </c>
      <c r="D56" s="329">
        <v>2433.75</v>
      </c>
      <c r="E56" s="329">
        <f t="shared" ref="E56:E62" si="24">SUM(C56:D56)</f>
        <v>9735</v>
      </c>
      <c r="F56" s="329">
        <f t="shared" si="21"/>
        <v>3245</v>
      </c>
      <c r="G56" s="537">
        <v>3</v>
      </c>
      <c r="H56" s="329">
        <v>6915.75</v>
      </c>
      <c r="I56" s="329">
        <v>2305.25</v>
      </c>
      <c r="J56" s="329">
        <f t="shared" ref="J56:J62" si="25">SUM(H56:I56)</f>
        <v>9221</v>
      </c>
      <c r="K56" s="315">
        <f t="shared" si="1"/>
        <v>3073.6666666666665</v>
      </c>
      <c r="L56" s="538">
        <f t="shared" si="22"/>
        <v>0</v>
      </c>
      <c r="M56" s="314">
        <f t="shared" si="23"/>
        <v>-5.2799178222907035E-2</v>
      </c>
    </row>
    <row r="57" spans="1:13" s="91" customFormat="1" ht="12.75">
      <c r="A57" s="16" t="s">
        <v>1608</v>
      </c>
      <c r="B57" s="537">
        <v>12</v>
      </c>
      <c r="C57" s="329">
        <v>64366.25</v>
      </c>
      <c r="D57" s="329">
        <v>34658.75</v>
      </c>
      <c r="E57" s="329">
        <f t="shared" si="24"/>
        <v>99025</v>
      </c>
      <c r="F57" s="329">
        <f t="shared" si="21"/>
        <v>8252.0833333333339</v>
      </c>
      <c r="G57" s="537">
        <v>12</v>
      </c>
      <c r="H57" s="329">
        <v>63610.95</v>
      </c>
      <c r="I57" s="329">
        <v>34252.050000000003</v>
      </c>
      <c r="J57" s="329">
        <f t="shared" si="25"/>
        <v>97863</v>
      </c>
      <c r="K57" s="315">
        <f t="shared" si="1"/>
        <v>8155.25</v>
      </c>
      <c r="L57" s="538">
        <f t="shared" si="22"/>
        <v>0</v>
      </c>
      <c r="M57" s="314">
        <f t="shared" si="23"/>
        <v>-1.1734410502398384E-2</v>
      </c>
    </row>
    <row r="58" spans="1:13" s="91" customFormat="1" ht="12.75">
      <c r="A58" s="16" t="s">
        <v>1609</v>
      </c>
      <c r="B58" s="537">
        <v>0</v>
      </c>
      <c r="C58" s="329">
        <v>0</v>
      </c>
      <c r="D58" s="329">
        <v>0</v>
      </c>
      <c r="E58" s="329">
        <f t="shared" si="24"/>
        <v>0</v>
      </c>
      <c r="F58" s="329"/>
      <c r="G58" s="537">
        <v>0</v>
      </c>
      <c r="H58" s="329">
        <v>0</v>
      </c>
      <c r="I58" s="329">
        <v>0</v>
      </c>
      <c r="J58" s="329">
        <f t="shared" si="25"/>
        <v>0</v>
      </c>
      <c r="K58" s="315"/>
      <c r="L58" s="538"/>
      <c r="M58" s="314"/>
    </row>
    <row r="59" spans="1:13" s="91" customFormat="1" ht="12.75">
      <c r="A59" s="16" t="s">
        <v>1610</v>
      </c>
      <c r="B59" s="537">
        <v>0</v>
      </c>
      <c r="C59" s="329">
        <v>0</v>
      </c>
      <c r="D59" s="329">
        <v>0</v>
      </c>
      <c r="E59" s="329">
        <f t="shared" si="24"/>
        <v>0</v>
      </c>
      <c r="F59" s="329"/>
      <c r="G59" s="537">
        <v>0</v>
      </c>
      <c r="H59" s="329">
        <v>0</v>
      </c>
      <c r="I59" s="329">
        <v>0</v>
      </c>
      <c r="J59" s="329">
        <f t="shared" si="25"/>
        <v>0</v>
      </c>
      <c r="K59" s="315"/>
      <c r="L59" s="538"/>
      <c r="M59" s="314"/>
    </row>
    <row r="60" spans="1:13" s="91" customFormat="1" ht="12.75">
      <c r="A60" s="16" t="s">
        <v>1611</v>
      </c>
      <c r="B60" s="537">
        <v>0</v>
      </c>
      <c r="C60" s="329">
        <v>0</v>
      </c>
      <c r="D60" s="329">
        <v>0</v>
      </c>
      <c r="E60" s="329">
        <f t="shared" si="24"/>
        <v>0</v>
      </c>
      <c r="F60" s="329"/>
      <c r="G60" s="537">
        <v>0</v>
      </c>
      <c r="H60" s="329">
        <v>0</v>
      </c>
      <c r="I60" s="329">
        <v>0</v>
      </c>
      <c r="J60" s="329">
        <f t="shared" si="25"/>
        <v>0</v>
      </c>
      <c r="K60" s="315"/>
      <c r="L60" s="538"/>
      <c r="M60" s="314"/>
    </row>
    <row r="61" spans="1:13" s="91" customFormat="1" ht="12.75">
      <c r="A61" s="1306" t="s">
        <v>1612</v>
      </c>
      <c r="B61" s="537">
        <v>9</v>
      </c>
      <c r="C61" s="329">
        <v>396171.48</v>
      </c>
      <c r="D61" s="329">
        <v>161816.51999999999</v>
      </c>
      <c r="E61" s="329">
        <f t="shared" si="24"/>
        <v>557988</v>
      </c>
      <c r="F61" s="329">
        <f t="shared" si="21"/>
        <v>61998.666666666664</v>
      </c>
      <c r="G61" s="537">
        <v>9</v>
      </c>
      <c r="H61" s="329">
        <v>372688.23</v>
      </c>
      <c r="I61" s="329">
        <v>152224.76999999999</v>
      </c>
      <c r="J61" s="329">
        <f t="shared" si="25"/>
        <v>524913</v>
      </c>
      <c r="K61" s="315">
        <f t="shared" si="1"/>
        <v>58323.666666666664</v>
      </c>
      <c r="L61" s="538">
        <f t="shared" si="22"/>
        <v>0</v>
      </c>
      <c r="M61" s="314">
        <f t="shared" si="23"/>
        <v>-5.9275468289640636E-2</v>
      </c>
    </row>
    <row r="62" spans="1:13" s="91" customFormat="1" ht="12.75">
      <c r="A62" s="1306" t="s">
        <v>1613</v>
      </c>
      <c r="B62" s="537">
        <v>85</v>
      </c>
      <c r="C62" s="329">
        <v>475844.82</v>
      </c>
      <c r="D62" s="329">
        <v>245132.18</v>
      </c>
      <c r="E62" s="329">
        <f t="shared" si="24"/>
        <v>720977</v>
      </c>
      <c r="F62" s="329">
        <f t="shared" si="21"/>
        <v>8482.0823529411773</v>
      </c>
      <c r="G62" s="537">
        <v>104</v>
      </c>
      <c r="H62" s="329">
        <v>499916.34</v>
      </c>
      <c r="I62" s="329">
        <v>257532.66</v>
      </c>
      <c r="J62" s="329">
        <f t="shared" si="25"/>
        <v>757449</v>
      </c>
      <c r="K62" s="315">
        <f t="shared" si="1"/>
        <v>7283.1634615384619</v>
      </c>
      <c r="L62" s="538">
        <f t="shared" si="22"/>
        <v>0.22352941176470589</v>
      </c>
      <c r="M62" s="314">
        <f t="shared" si="23"/>
        <v>5.0586911926455348E-2</v>
      </c>
    </row>
    <row r="63" spans="1:13" s="91" customFormat="1" ht="6" customHeight="1">
      <c r="A63" s="16"/>
      <c r="B63" s="319"/>
      <c r="C63" s="320"/>
      <c r="D63" s="320"/>
      <c r="E63" s="320"/>
      <c r="F63" s="320"/>
      <c r="G63" s="321"/>
      <c r="H63" s="322"/>
      <c r="I63" s="322"/>
      <c r="J63" s="322"/>
      <c r="K63" s="313"/>
      <c r="L63" s="265"/>
      <c r="M63" s="318"/>
    </row>
    <row r="64" spans="1:13" ht="12.75">
      <c r="A64" s="749" t="s">
        <v>1615</v>
      </c>
      <c r="B64" s="750">
        <f>SUM(B66:B73)</f>
        <v>51</v>
      </c>
      <c r="C64" s="751">
        <f>SUM(C66:C73)</f>
        <v>815344.3600000001</v>
      </c>
      <c r="D64" s="751">
        <f>SUM(D66:D73)</f>
        <v>405522.63999999996</v>
      </c>
      <c r="E64" s="751">
        <f>SUM(E66:E73)</f>
        <v>1220867</v>
      </c>
      <c r="F64" s="751">
        <f t="shared" ref="F64:F73" si="26">+E64/B64</f>
        <v>23938.568627450979</v>
      </c>
      <c r="G64" s="750">
        <f>SUM(G66:G73)</f>
        <v>57</v>
      </c>
      <c r="H64" s="751">
        <f>SUM(H66:H73)</f>
        <v>814271.63</v>
      </c>
      <c r="I64" s="751">
        <f>SUM(I66:I73)</f>
        <v>402591.37</v>
      </c>
      <c r="J64" s="751">
        <f>SUM(J66:J73)</f>
        <v>1216863</v>
      </c>
      <c r="K64" s="752">
        <f t="shared" si="1"/>
        <v>21348.473684210527</v>
      </c>
      <c r="L64" s="753">
        <f>+(G64-B64)/B64</f>
        <v>0.11764705882352941</v>
      </c>
      <c r="M64" s="753">
        <f>+(J64-E64)/E64</f>
        <v>-3.2796365206038004E-3</v>
      </c>
    </row>
    <row r="65" spans="1:13" ht="6" customHeight="1">
      <c r="A65" s="1693"/>
      <c r="B65" s="533"/>
      <c r="C65" s="534"/>
      <c r="D65" s="534"/>
      <c r="E65" s="534"/>
      <c r="F65" s="534"/>
      <c r="G65" s="533"/>
      <c r="H65" s="534"/>
      <c r="I65" s="534"/>
      <c r="J65" s="534"/>
      <c r="K65" s="535"/>
      <c r="L65" s="536"/>
      <c r="M65" s="536"/>
    </row>
    <row r="66" spans="1:13" s="91" customFormat="1" ht="12.75">
      <c r="A66" s="16" t="s">
        <v>1606</v>
      </c>
      <c r="B66" s="537">
        <v>5</v>
      </c>
      <c r="C66" s="329">
        <v>325434.2</v>
      </c>
      <c r="D66" s="329">
        <v>175233.8</v>
      </c>
      <c r="E66" s="329">
        <f>SUM(C66:D66)</f>
        <v>500668</v>
      </c>
      <c r="F66" s="329">
        <f t="shared" si="26"/>
        <v>100133.6</v>
      </c>
      <c r="G66" s="537">
        <v>5</v>
      </c>
      <c r="H66" s="329">
        <v>297208.59999999998</v>
      </c>
      <c r="I66" s="329">
        <v>160035.4</v>
      </c>
      <c r="J66" s="329">
        <f>SUM(H66:I66)</f>
        <v>457244</v>
      </c>
      <c r="K66" s="315">
        <f t="shared" si="1"/>
        <v>91448.8</v>
      </c>
      <c r="L66" s="538">
        <f t="shared" ref="L66:L73" si="27">+(G66-B66)/B66</f>
        <v>0</v>
      </c>
      <c r="M66" s="314">
        <f t="shared" ref="M66:M73" si="28">+(J66-E66)/E66</f>
        <v>-8.6732125879824554E-2</v>
      </c>
    </row>
    <row r="67" spans="1:13" s="91" customFormat="1" ht="12.75">
      <c r="A67" s="16" t="s">
        <v>1607</v>
      </c>
      <c r="B67" s="537">
        <v>2</v>
      </c>
      <c r="C67" s="329">
        <v>681</v>
      </c>
      <c r="D67" s="329">
        <v>227</v>
      </c>
      <c r="E67" s="329">
        <f>SUM(C67:D67)</f>
        <v>908</v>
      </c>
      <c r="F67" s="329">
        <f t="shared" si="26"/>
        <v>454</v>
      </c>
      <c r="G67" s="537">
        <v>2</v>
      </c>
      <c r="H67" s="329">
        <v>667.5</v>
      </c>
      <c r="I67" s="329">
        <v>222.5</v>
      </c>
      <c r="J67" s="329">
        <f>SUM(H67:I67)</f>
        <v>890</v>
      </c>
      <c r="K67" s="315">
        <f t="shared" si="1"/>
        <v>445</v>
      </c>
      <c r="L67" s="538">
        <f t="shared" si="27"/>
        <v>0</v>
      </c>
      <c r="M67" s="314">
        <f t="shared" si="28"/>
        <v>-1.9823788546255508E-2</v>
      </c>
    </row>
    <row r="68" spans="1:13" s="91" customFormat="1" ht="12.75">
      <c r="A68" s="16" t="s">
        <v>1608</v>
      </c>
      <c r="B68" s="537">
        <v>9</v>
      </c>
      <c r="C68" s="329">
        <v>31791.69</v>
      </c>
      <c r="D68" s="329">
        <v>18671.310000000001</v>
      </c>
      <c r="E68" s="329">
        <f t="shared" ref="E68:E73" si="29">SUM(C68:D68)</f>
        <v>50463</v>
      </c>
      <c r="F68" s="329">
        <f t="shared" si="26"/>
        <v>5607</v>
      </c>
      <c r="G68" s="537">
        <v>9</v>
      </c>
      <c r="H68" s="329">
        <v>32177.88</v>
      </c>
      <c r="I68" s="329">
        <v>18898.12</v>
      </c>
      <c r="J68" s="329">
        <f t="shared" ref="J68:J73" si="30">SUM(H68:I68)</f>
        <v>51076</v>
      </c>
      <c r="K68" s="315">
        <f t="shared" si="1"/>
        <v>5675.1111111111113</v>
      </c>
      <c r="L68" s="538">
        <f t="shared" si="27"/>
        <v>0</v>
      </c>
      <c r="M68" s="314">
        <f t="shared" si="28"/>
        <v>1.2147514020173196E-2</v>
      </c>
    </row>
    <row r="69" spans="1:13" s="91" customFormat="1" ht="12.75">
      <c r="A69" s="16" t="s">
        <v>1609</v>
      </c>
      <c r="B69" s="537">
        <v>0</v>
      </c>
      <c r="C69" s="329">
        <v>0</v>
      </c>
      <c r="D69" s="329">
        <v>0</v>
      </c>
      <c r="E69" s="329">
        <f t="shared" si="29"/>
        <v>0</v>
      </c>
      <c r="F69" s="329"/>
      <c r="G69" s="537">
        <v>0</v>
      </c>
      <c r="H69" s="329">
        <v>0</v>
      </c>
      <c r="I69" s="329">
        <v>0</v>
      </c>
      <c r="J69" s="329">
        <f t="shared" si="30"/>
        <v>0</v>
      </c>
      <c r="K69" s="315"/>
      <c r="L69" s="538"/>
      <c r="M69" s="314"/>
    </row>
    <row r="70" spans="1:13" s="91" customFormat="1" ht="12.75">
      <c r="A70" s="16" t="s">
        <v>1610</v>
      </c>
      <c r="B70" s="537">
        <v>1</v>
      </c>
      <c r="C70" s="329">
        <v>73506.37</v>
      </c>
      <c r="D70" s="329">
        <v>36204.629999999997</v>
      </c>
      <c r="E70" s="329">
        <f t="shared" si="29"/>
        <v>109711</v>
      </c>
      <c r="F70" s="329">
        <f t="shared" si="26"/>
        <v>109711</v>
      </c>
      <c r="G70" s="537">
        <v>1</v>
      </c>
      <c r="H70" s="329">
        <v>69164.100000000006</v>
      </c>
      <c r="I70" s="329">
        <v>34065.9</v>
      </c>
      <c r="J70" s="329">
        <f t="shared" si="30"/>
        <v>103230</v>
      </c>
      <c r="K70" s="315">
        <f>+J70/G70</f>
        <v>103230</v>
      </c>
      <c r="L70" s="538">
        <f>+(G70-B70)/B70</f>
        <v>0</v>
      </c>
      <c r="M70" s="314">
        <f>+(J70-E70)/E70</f>
        <v>-5.9073383708105845E-2</v>
      </c>
    </row>
    <row r="71" spans="1:13" s="91" customFormat="1" ht="12.75">
      <c r="A71" s="16" t="s">
        <v>1611</v>
      </c>
      <c r="B71" s="537">
        <v>0</v>
      </c>
      <c r="C71" s="329">
        <v>0</v>
      </c>
      <c r="D71" s="329">
        <v>0</v>
      </c>
      <c r="E71" s="329">
        <f t="shared" si="29"/>
        <v>0</v>
      </c>
      <c r="F71" s="329"/>
      <c r="G71" s="537">
        <v>0</v>
      </c>
      <c r="H71" s="329">
        <v>0</v>
      </c>
      <c r="I71" s="329">
        <v>0</v>
      </c>
      <c r="J71" s="329">
        <f t="shared" si="30"/>
        <v>0</v>
      </c>
      <c r="K71" s="315"/>
      <c r="L71" s="538"/>
      <c r="M71" s="314"/>
    </row>
    <row r="72" spans="1:13" s="91" customFormat="1" ht="12.75">
      <c r="A72" s="1306" t="s">
        <v>1612</v>
      </c>
      <c r="B72" s="537">
        <v>4</v>
      </c>
      <c r="C72" s="329">
        <v>96860.4</v>
      </c>
      <c r="D72" s="329">
        <v>52155.6</v>
      </c>
      <c r="E72" s="329">
        <f t="shared" si="29"/>
        <v>149016</v>
      </c>
      <c r="F72" s="329">
        <f t="shared" si="26"/>
        <v>37254</v>
      </c>
      <c r="G72" s="537">
        <v>4</v>
      </c>
      <c r="H72" s="329">
        <v>104553.15</v>
      </c>
      <c r="I72" s="329">
        <v>56297.85</v>
      </c>
      <c r="J72" s="329">
        <f t="shared" si="30"/>
        <v>160851</v>
      </c>
      <c r="K72" s="315">
        <f>+J72/G72</f>
        <v>40212.75</v>
      </c>
      <c r="L72" s="538">
        <f>+(G72-B72)/B72</f>
        <v>0</v>
      </c>
      <c r="M72" s="314">
        <f>+(J72-E72)/E72</f>
        <v>7.9421001771621841E-2</v>
      </c>
    </row>
    <row r="73" spans="1:13" s="91" customFormat="1" ht="12.75">
      <c r="A73" s="1306" t="s">
        <v>1613</v>
      </c>
      <c r="B73" s="537">
        <v>30</v>
      </c>
      <c r="C73" s="329">
        <v>287070.7</v>
      </c>
      <c r="D73" s="329">
        <v>123030.3</v>
      </c>
      <c r="E73" s="329">
        <f t="shared" si="29"/>
        <v>410101</v>
      </c>
      <c r="F73" s="329">
        <f t="shared" si="26"/>
        <v>13670.033333333333</v>
      </c>
      <c r="G73" s="537">
        <v>36</v>
      </c>
      <c r="H73" s="329">
        <v>310500.40000000002</v>
      </c>
      <c r="I73" s="329">
        <v>133071.6</v>
      </c>
      <c r="J73" s="329">
        <f t="shared" si="30"/>
        <v>443572</v>
      </c>
      <c r="K73" s="315">
        <f t="shared" si="1"/>
        <v>12321.444444444445</v>
      </c>
      <c r="L73" s="538">
        <f t="shared" si="27"/>
        <v>0.2</v>
      </c>
      <c r="M73" s="314">
        <f t="shared" si="28"/>
        <v>8.1616479842770442E-2</v>
      </c>
    </row>
    <row r="74" spans="1:13" s="91" customFormat="1" ht="6" customHeight="1">
      <c r="A74" s="16"/>
      <c r="B74" s="319"/>
      <c r="C74" s="320"/>
      <c r="D74" s="320"/>
      <c r="E74" s="320"/>
      <c r="F74" s="320"/>
      <c r="G74" s="321"/>
      <c r="H74" s="322"/>
      <c r="I74" s="322"/>
      <c r="J74" s="322"/>
      <c r="K74" s="313"/>
      <c r="L74" s="265"/>
      <c r="M74" s="318"/>
    </row>
    <row r="75" spans="1:13" ht="12.75">
      <c r="A75" s="749" t="s">
        <v>1616</v>
      </c>
      <c r="B75" s="750">
        <f>SUM(B77:B84)</f>
        <v>64</v>
      </c>
      <c r="C75" s="751">
        <f>SUM(C77:C84)</f>
        <v>695894.83</v>
      </c>
      <c r="D75" s="751">
        <f>SUM(D77:D84)</f>
        <v>325638.17</v>
      </c>
      <c r="E75" s="751">
        <f>SUM(E77:E84)</f>
        <v>1021533</v>
      </c>
      <c r="F75" s="751">
        <f t="shared" ref="F75:F84" si="31">+E75/B75</f>
        <v>15961.453125</v>
      </c>
      <c r="G75" s="750">
        <f>SUM(G77:G84)</f>
        <v>61</v>
      </c>
      <c r="H75" s="751">
        <f>SUM(H77:H84)</f>
        <v>677039.21</v>
      </c>
      <c r="I75" s="751">
        <f>SUM(I77:I84)</f>
        <v>316399.79000000004</v>
      </c>
      <c r="J75" s="751">
        <f>SUM(J77:J84)</f>
        <v>993439</v>
      </c>
      <c r="K75" s="752">
        <f t="shared" si="1"/>
        <v>16285.88524590164</v>
      </c>
      <c r="L75" s="753">
        <f>+(G75-B75)/B75</f>
        <v>-4.6875E-2</v>
      </c>
      <c r="M75" s="753">
        <f>+(J75-E75)/E75</f>
        <v>-2.7501803661751506E-2</v>
      </c>
    </row>
    <row r="76" spans="1:13" ht="6" customHeight="1">
      <c r="A76" s="1693"/>
      <c r="B76" s="533"/>
      <c r="C76" s="534"/>
      <c r="D76" s="534"/>
      <c r="E76" s="534"/>
      <c r="F76" s="534"/>
      <c r="G76" s="533"/>
      <c r="H76" s="534"/>
      <c r="I76" s="534"/>
      <c r="J76" s="534"/>
      <c r="K76" s="535"/>
      <c r="L76" s="536"/>
      <c r="M76" s="536"/>
    </row>
    <row r="77" spans="1:13" s="91" customFormat="1" ht="12.75">
      <c r="A77" s="16" t="s">
        <v>1606</v>
      </c>
      <c r="B77" s="537">
        <v>8</v>
      </c>
      <c r="C77" s="329">
        <v>287314.76</v>
      </c>
      <c r="D77" s="329">
        <v>141513.24</v>
      </c>
      <c r="E77" s="329">
        <f>SUM(C77:D77)</f>
        <v>428828</v>
      </c>
      <c r="F77" s="329">
        <f t="shared" si="31"/>
        <v>53603.5</v>
      </c>
      <c r="G77" s="537">
        <v>7</v>
      </c>
      <c r="H77" s="329">
        <v>274687.27</v>
      </c>
      <c r="I77" s="329">
        <v>135293.73000000001</v>
      </c>
      <c r="J77" s="329">
        <f>SUM(H77:I77)</f>
        <v>409981</v>
      </c>
      <c r="K77" s="315">
        <f t="shared" si="1"/>
        <v>58568.714285714283</v>
      </c>
      <c r="L77" s="538">
        <f t="shared" ref="L77:L84" si="32">+(G77-B77)/B77</f>
        <v>-0.125</v>
      </c>
      <c r="M77" s="314">
        <f t="shared" ref="M77:M84" si="33">+(J77-E77)/E77</f>
        <v>-4.3950021920210434E-2</v>
      </c>
    </row>
    <row r="78" spans="1:13" s="91" customFormat="1" ht="12.75">
      <c r="A78" s="16" t="s">
        <v>1607</v>
      </c>
      <c r="B78" s="537">
        <v>2</v>
      </c>
      <c r="C78" s="329">
        <v>967.45</v>
      </c>
      <c r="D78" s="329">
        <v>791.55</v>
      </c>
      <c r="E78" s="329">
        <f t="shared" ref="E78:E84" si="34">SUM(C78:D78)</f>
        <v>1759</v>
      </c>
      <c r="F78" s="329">
        <f t="shared" si="31"/>
        <v>879.5</v>
      </c>
      <c r="G78" s="537">
        <v>2</v>
      </c>
      <c r="H78" s="329">
        <v>828.3</v>
      </c>
      <c r="I78" s="329">
        <v>677.7</v>
      </c>
      <c r="J78" s="329">
        <f t="shared" ref="J78:J84" si="35">SUM(H78:I78)</f>
        <v>1506</v>
      </c>
      <c r="K78" s="315">
        <f t="shared" si="1"/>
        <v>753</v>
      </c>
      <c r="L78" s="538">
        <f t="shared" si="32"/>
        <v>0</v>
      </c>
      <c r="M78" s="314">
        <f t="shared" si="33"/>
        <v>-0.14383172256964183</v>
      </c>
    </row>
    <row r="79" spans="1:13" s="91" customFormat="1" ht="12.75">
      <c r="A79" s="16" t="s">
        <v>1608</v>
      </c>
      <c r="B79" s="537">
        <v>8</v>
      </c>
      <c r="C79" s="329">
        <v>35480.25</v>
      </c>
      <c r="D79" s="329">
        <v>19104.75</v>
      </c>
      <c r="E79" s="329">
        <f t="shared" si="34"/>
        <v>54585</v>
      </c>
      <c r="F79" s="329">
        <f t="shared" si="31"/>
        <v>6823.125</v>
      </c>
      <c r="G79" s="537">
        <v>8</v>
      </c>
      <c r="H79" s="329">
        <v>35581</v>
      </c>
      <c r="I79" s="329">
        <v>19159</v>
      </c>
      <c r="J79" s="329">
        <f t="shared" si="35"/>
        <v>54740</v>
      </c>
      <c r="K79" s="315">
        <f t="shared" si="1"/>
        <v>6842.5</v>
      </c>
      <c r="L79" s="538">
        <f t="shared" si="32"/>
        <v>0</v>
      </c>
      <c r="M79" s="314">
        <f t="shared" si="33"/>
        <v>2.8396079509022624E-3</v>
      </c>
    </row>
    <row r="80" spans="1:13" s="91" customFormat="1" ht="12.75">
      <c r="A80" s="16" t="s">
        <v>1609</v>
      </c>
      <c r="B80" s="537">
        <v>0</v>
      </c>
      <c r="C80" s="329">
        <v>0</v>
      </c>
      <c r="D80" s="329">
        <v>0</v>
      </c>
      <c r="E80" s="329">
        <f t="shared" si="34"/>
        <v>0</v>
      </c>
      <c r="F80" s="329"/>
      <c r="G80" s="537">
        <v>0</v>
      </c>
      <c r="H80" s="329">
        <v>0</v>
      </c>
      <c r="I80" s="329">
        <v>0</v>
      </c>
      <c r="J80" s="329">
        <f t="shared" si="35"/>
        <v>0</v>
      </c>
      <c r="K80" s="315"/>
      <c r="L80" s="538"/>
      <c r="M80" s="314"/>
    </row>
    <row r="81" spans="1:13" s="91" customFormat="1" ht="12.75">
      <c r="A81" s="16" t="s">
        <v>1610</v>
      </c>
      <c r="B81" s="537">
        <v>0</v>
      </c>
      <c r="C81" s="329">
        <v>0</v>
      </c>
      <c r="D81" s="329">
        <v>0</v>
      </c>
      <c r="E81" s="329">
        <f t="shared" si="34"/>
        <v>0</v>
      </c>
      <c r="F81" s="329"/>
      <c r="G81" s="537">
        <v>0</v>
      </c>
      <c r="H81" s="329">
        <v>0</v>
      </c>
      <c r="I81" s="329">
        <v>0</v>
      </c>
      <c r="J81" s="329">
        <f t="shared" si="35"/>
        <v>0</v>
      </c>
      <c r="K81" s="315"/>
      <c r="L81" s="538"/>
      <c r="M81" s="314"/>
    </row>
    <row r="82" spans="1:13" s="91" customFormat="1" ht="12.75">
      <c r="A82" s="16" t="s">
        <v>1611</v>
      </c>
      <c r="B82" s="537">
        <v>0</v>
      </c>
      <c r="C82" s="329">
        <v>0</v>
      </c>
      <c r="D82" s="329">
        <v>0</v>
      </c>
      <c r="E82" s="329">
        <f t="shared" si="34"/>
        <v>0</v>
      </c>
      <c r="F82" s="329"/>
      <c r="G82" s="537">
        <v>0</v>
      </c>
      <c r="H82" s="329">
        <v>0</v>
      </c>
      <c r="I82" s="329">
        <v>0</v>
      </c>
      <c r="J82" s="329">
        <f t="shared" si="35"/>
        <v>0</v>
      </c>
      <c r="K82" s="315"/>
      <c r="L82" s="538"/>
      <c r="M82" s="314"/>
    </row>
    <row r="83" spans="1:13" s="91" customFormat="1" ht="12.75">
      <c r="A83" s="1306" t="s">
        <v>1612</v>
      </c>
      <c r="B83" s="537">
        <v>9</v>
      </c>
      <c r="C83" s="329">
        <v>229102.77</v>
      </c>
      <c r="D83" s="329">
        <v>102930.23</v>
      </c>
      <c r="E83" s="329">
        <f t="shared" si="34"/>
        <v>332033</v>
      </c>
      <c r="F83" s="329">
        <f t="shared" si="31"/>
        <v>36892.555555555555</v>
      </c>
      <c r="G83" s="537">
        <v>9</v>
      </c>
      <c r="H83" s="329">
        <v>214297.44</v>
      </c>
      <c r="I83" s="329">
        <v>96278.56</v>
      </c>
      <c r="J83" s="329">
        <f t="shared" si="35"/>
        <v>310576</v>
      </c>
      <c r="K83" s="315">
        <f>+J83/G83</f>
        <v>34508.444444444445</v>
      </c>
      <c r="L83" s="538">
        <f t="shared" si="32"/>
        <v>0</v>
      </c>
      <c r="M83" s="314">
        <f t="shared" si="33"/>
        <v>-6.4623094692395036E-2</v>
      </c>
    </row>
    <row r="84" spans="1:13" s="91" customFormat="1" ht="12.75">
      <c r="A84" s="1694" t="s">
        <v>1613</v>
      </c>
      <c r="B84" s="323">
        <v>37</v>
      </c>
      <c r="C84" s="532">
        <v>143029.6</v>
      </c>
      <c r="D84" s="532">
        <v>61298.400000000001</v>
      </c>
      <c r="E84" s="532">
        <f t="shared" si="34"/>
        <v>204328</v>
      </c>
      <c r="F84" s="532">
        <f t="shared" si="31"/>
        <v>5522.3783783783783</v>
      </c>
      <c r="G84" s="323">
        <v>35</v>
      </c>
      <c r="H84" s="532">
        <v>151645.20000000001</v>
      </c>
      <c r="I84" s="532">
        <v>64990.8</v>
      </c>
      <c r="J84" s="532">
        <f t="shared" si="35"/>
        <v>216636</v>
      </c>
      <c r="K84" s="316">
        <f>+J84/G84</f>
        <v>6189.6</v>
      </c>
      <c r="L84" s="539">
        <f t="shared" si="32"/>
        <v>-5.4054054054054057E-2</v>
      </c>
      <c r="M84" s="317">
        <f t="shared" si="33"/>
        <v>6.0236482518303901E-2</v>
      </c>
    </row>
    <row r="85" spans="1:13">
      <c r="A85" s="83"/>
      <c r="B85" s="83"/>
      <c r="C85" s="83"/>
      <c r="D85" s="83"/>
      <c r="E85" s="83"/>
      <c r="F85" s="83"/>
      <c r="G85" s="83"/>
      <c r="H85" s="83"/>
      <c r="I85" s="83"/>
      <c r="J85" s="83"/>
      <c r="K85" s="83"/>
      <c r="L85" s="83"/>
    </row>
    <row r="86" spans="1:13">
      <c r="A86" s="671" t="s">
        <v>1617</v>
      </c>
      <c r="B86" s="1064"/>
      <c r="C86" s="1064"/>
      <c r="D86" s="1064"/>
      <c r="E86" s="1064"/>
      <c r="F86" s="1064"/>
      <c r="G86" s="1064"/>
      <c r="H86" s="1064"/>
      <c r="I86" s="1064"/>
      <c r="J86" s="1064"/>
      <c r="K86" s="1064"/>
      <c r="L86" s="1064"/>
    </row>
  </sheetData>
  <mergeCells count="8">
    <mergeCell ref="C6:E6"/>
    <mergeCell ref="H6:J6"/>
    <mergeCell ref="A1:M1"/>
    <mergeCell ref="A2:M2"/>
    <mergeCell ref="A3:M3"/>
    <mergeCell ref="B5:F5"/>
    <mergeCell ref="G5:K5"/>
    <mergeCell ref="L5:M5"/>
  </mergeCells>
  <phoneticPr fontId="74" type="noConversion"/>
  <hyperlinks>
    <hyperlink ref="A1:M1" location="'Sección E'!B4" display="TABLA E01a"/>
  </hyperlinks>
  <pageMargins left="0.56000000000000005" right="0.39370078740157483" top="0.67" bottom="0.39" header="0.31496062992125984" footer="0.31496062992125984"/>
  <pageSetup paperSize="144" scale="75" orientation="portrait" horizontalDpi="300" verticalDpi="300" r:id="rId1"/>
</worksheet>
</file>

<file path=xl/worksheets/sheet57.xml><?xml version="1.0" encoding="utf-8"?>
<worksheet xmlns="http://schemas.openxmlformats.org/spreadsheetml/2006/main" xmlns:r="http://schemas.openxmlformats.org/officeDocument/2006/relationships">
  <sheetPr>
    <tabColor rgb="FF008080"/>
  </sheetPr>
  <dimension ref="A1:M92"/>
  <sheetViews>
    <sheetView topLeftCell="A73" workbookViewId="0">
      <selection activeCell="F89" sqref="F89"/>
    </sheetView>
  </sheetViews>
  <sheetFormatPr baseColWidth="10" defaultColWidth="11.42578125" defaultRowHeight="12.75"/>
  <cols>
    <col min="1" max="1" width="23" style="91" customWidth="1"/>
    <col min="2" max="2" width="7.85546875" style="91" bestFit="1" customWidth="1"/>
    <col min="3" max="3" width="8.7109375" style="91" bestFit="1" customWidth="1"/>
    <col min="4" max="4" width="9" style="91" bestFit="1" customWidth="1"/>
    <col min="5" max="5" width="8.7109375" style="91" bestFit="1" customWidth="1"/>
    <col min="6" max="6" width="9.7109375" style="91" bestFit="1" customWidth="1"/>
    <col min="7" max="7" width="7.85546875" style="91" bestFit="1" customWidth="1"/>
    <col min="8" max="8" width="8.7109375" style="91" bestFit="1" customWidth="1"/>
    <col min="9" max="9" width="9" style="91" bestFit="1" customWidth="1"/>
    <col min="10" max="10" width="8.7109375" style="91" bestFit="1" customWidth="1"/>
    <col min="11" max="11" width="10.140625" style="91" customWidth="1"/>
    <col min="12" max="12" width="10.42578125" style="91" bestFit="1" customWidth="1"/>
    <col min="13" max="13" width="8.140625" style="91" bestFit="1" customWidth="1"/>
    <col min="14" max="16384" width="11.42578125" style="91"/>
  </cols>
  <sheetData>
    <row r="1" spans="1:13" s="7" customFormat="1" ht="14.25">
      <c r="A1" s="2099" t="s">
        <v>1618</v>
      </c>
      <c r="B1" s="2099"/>
      <c r="C1" s="2099"/>
      <c r="D1" s="2099"/>
      <c r="E1" s="2099"/>
      <c r="F1" s="2099"/>
      <c r="G1" s="2099"/>
      <c r="H1" s="2099"/>
      <c r="I1" s="2099"/>
      <c r="J1" s="2099"/>
      <c r="K1" s="2099"/>
      <c r="L1" s="2099"/>
      <c r="M1" s="2099"/>
    </row>
    <row r="2" spans="1:13">
      <c r="A2" s="2111" t="s">
        <v>1596</v>
      </c>
      <c r="B2" s="2111"/>
      <c r="C2" s="2111"/>
      <c r="D2" s="2111"/>
      <c r="E2" s="2111"/>
      <c r="F2" s="2111"/>
      <c r="G2" s="2111"/>
      <c r="H2" s="2111"/>
      <c r="I2" s="2111"/>
      <c r="J2" s="2111"/>
      <c r="K2" s="2111"/>
      <c r="L2" s="2111"/>
      <c r="M2" s="2111"/>
    </row>
    <row r="3" spans="1:13" s="7" customFormat="1">
      <c r="A3" s="2042" t="s">
        <v>1597</v>
      </c>
      <c r="B3" s="2042"/>
      <c r="C3" s="2042"/>
      <c r="D3" s="2042"/>
      <c r="E3" s="2042"/>
      <c r="F3" s="2042"/>
      <c r="G3" s="2042"/>
      <c r="H3" s="2042"/>
      <c r="I3" s="2042"/>
      <c r="J3" s="2042"/>
      <c r="K3" s="2042"/>
      <c r="L3" s="2042"/>
      <c r="M3" s="2042"/>
    </row>
    <row r="4" spans="1:13" ht="13.5" thickBot="1">
      <c r="A4" s="1696"/>
      <c r="B4" s="1696"/>
      <c r="C4" s="1696"/>
      <c r="D4" s="1696"/>
      <c r="E4" s="1696"/>
      <c r="F4" s="1696"/>
      <c r="G4" s="1696"/>
      <c r="H4" s="1696"/>
      <c r="I4" s="1696"/>
      <c r="J4" s="1696"/>
      <c r="K4" s="1696"/>
      <c r="L4" s="1696"/>
      <c r="M4" s="1697"/>
    </row>
    <row r="5" spans="1:13" s="1257" customFormat="1" ht="15" customHeight="1">
      <c r="A5" s="1686" t="s">
        <v>1598</v>
      </c>
      <c r="B5" s="2205">
        <v>2009</v>
      </c>
      <c r="C5" s="2206"/>
      <c r="D5" s="2206"/>
      <c r="E5" s="2206"/>
      <c r="F5" s="2206"/>
      <c r="G5" s="2205">
        <v>2010</v>
      </c>
      <c r="H5" s="2206"/>
      <c r="I5" s="2206"/>
      <c r="J5" s="2206"/>
      <c r="K5" s="2206"/>
      <c r="L5" s="2208" t="s">
        <v>969</v>
      </c>
      <c r="M5" s="2208"/>
    </row>
    <row r="6" spans="1:13" s="1257" customFormat="1">
      <c r="A6" s="1686"/>
      <c r="B6" s="1687" t="s">
        <v>1599</v>
      </c>
      <c r="C6" s="2204" t="s">
        <v>1600</v>
      </c>
      <c r="D6" s="2204"/>
      <c r="E6" s="2204"/>
      <c r="F6" s="1687" t="s">
        <v>1601</v>
      </c>
      <c r="G6" s="1687" t="s">
        <v>1599</v>
      </c>
      <c r="H6" s="2204" t="s">
        <v>1600</v>
      </c>
      <c r="I6" s="2204"/>
      <c r="J6" s="2204"/>
      <c r="K6" s="1687" t="s">
        <v>1601</v>
      </c>
      <c r="L6" s="2209"/>
      <c r="M6" s="2209"/>
    </row>
    <row r="7" spans="1:13" s="1257" customFormat="1">
      <c r="A7" s="1688"/>
      <c r="B7" s="279" t="s">
        <v>1602</v>
      </c>
      <c r="C7" s="279" t="s">
        <v>686</v>
      </c>
      <c r="D7" s="279" t="s">
        <v>687</v>
      </c>
      <c r="E7" s="279" t="s">
        <v>547</v>
      </c>
      <c r="F7" s="279" t="s">
        <v>1603</v>
      </c>
      <c r="G7" s="279" t="s">
        <v>1602</v>
      </c>
      <c r="H7" s="1689" t="s">
        <v>686</v>
      </c>
      <c r="I7" s="1689" t="s">
        <v>687</v>
      </c>
      <c r="J7" s="1689" t="s">
        <v>547</v>
      </c>
      <c r="K7" s="279" t="s">
        <v>1603</v>
      </c>
      <c r="L7" s="311" t="s">
        <v>1604</v>
      </c>
      <c r="M7" s="311" t="s">
        <v>1605</v>
      </c>
    </row>
    <row r="8" spans="1:13" s="7" customFormat="1" ht="6" customHeight="1">
      <c r="A8" s="14"/>
      <c r="B8" s="324"/>
      <c r="C8" s="324"/>
      <c r="D8" s="324"/>
      <c r="E8" s="325"/>
      <c r="F8" s="324"/>
      <c r="G8" s="324"/>
      <c r="H8" s="324"/>
      <c r="I8" s="325"/>
      <c r="J8" s="326"/>
      <c r="K8" s="327"/>
      <c r="L8" s="327"/>
      <c r="M8" s="327"/>
    </row>
    <row r="9" spans="1:13" s="1257" customFormat="1">
      <c r="A9" s="1698" t="s">
        <v>1619</v>
      </c>
      <c r="B9" s="750">
        <f>SUM(B11:B18)</f>
        <v>151</v>
      </c>
      <c r="C9" s="754">
        <f>SUM(C11:C18)</f>
        <v>1298429.45</v>
      </c>
      <c r="D9" s="754">
        <f>SUM(D11:D18)</f>
        <v>623204.55000000005</v>
      </c>
      <c r="E9" s="754">
        <f>SUM(E11:E18)</f>
        <v>1921634</v>
      </c>
      <c r="F9" s="754">
        <f>+E9/B9</f>
        <v>12726.05298013245</v>
      </c>
      <c r="G9" s="750">
        <f>SUM(G11:G18)</f>
        <v>151</v>
      </c>
      <c r="H9" s="751">
        <f>SUM(H11:H18)</f>
        <v>1237043.2000000002</v>
      </c>
      <c r="I9" s="751">
        <f>SUM(I11:I18)</f>
        <v>593452.80000000005</v>
      </c>
      <c r="J9" s="751">
        <f>SUM(J11:J18)</f>
        <v>1830496</v>
      </c>
      <c r="K9" s="754">
        <f>+J9/G9</f>
        <v>12122.490066225166</v>
      </c>
      <c r="L9" s="753">
        <f>+(G9-B9)/B9</f>
        <v>0</v>
      </c>
      <c r="M9" s="753">
        <f>+(J9-E9)/E9</f>
        <v>-4.7427345686015129E-2</v>
      </c>
    </row>
    <row r="10" spans="1:13" s="1257" customFormat="1" ht="4.5" customHeight="1">
      <c r="A10" s="547"/>
      <c r="B10" s="533"/>
      <c r="C10" s="548"/>
      <c r="D10" s="548"/>
      <c r="E10" s="548"/>
      <c r="F10" s="548"/>
      <c r="G10" s="533"/>
      <c r="H10" s="534"/>
      <c r="I10" s="534"/>
      <c r="J10" s="534"/>
      <c r="K10" s="548"/>
      <c r="L10" s="536"/>
      <c r="M10" s="536"/>
    </row>
    <row r="11" spans="1:13">
      <c r="A11" s="63" t="s">
        <v>1606</v>
      </c>
      <c r="B11" s="537">
        <v>21</v>
      </c>
      <c r="C11" s="540">
        <v>526962.48</v>
      </c>
      <c r="D11" s="540">
        <v>271465.52</v>
      </c>
      <c r="E11" s="540">
        <f>+D11+C11</f>
        <v>798428</v>
      </c>
      <c r="F11" s="540">
        <f t="shared" ref="F11:F80" si="0">+E11/B11</f>
        <v>38020.380952380954</v>
      </c>
      <c r="G11" s="537">
        <v>20</v>
      </c>
      <c r="H11" s="329">
        <v>500503.08</v>
      </c>
      <c r="I11" s="329">
        <v>257834.92</v>
      </c>
      <c r="J11" s="329">
        <f>SUM(H11:I11)</f>
        <v>758338</v>
      </c>
      <c r="K11" s="540">
        <f t="shared" ref="K11:K73" si="1">+J11/G11</f>
        <v>37916.9</v>
      </c>
      <c r="L11" s="538">
        <f>+(G11-B11)/B11</f>
        <v>-4.7619047619047616E-2</v>
      </c>
      <c r="M11" s="314">
        <f t="shared" ref="M11:M80" si="2">+(J11-E11)/E11</f>
        <v>-5.0211164939105345E-2</v>
      </c>
    </row>
    <row r="12" spans="1:13">
      <c r="A12" s="63" t="s">
        <v>1607</v>
      </c>
      <c r="B12" s="537">
        <v>2</v>
      </c>
      <c r="C12" s="540">
        <v>1021.96</v>
      </c>
      <c r="D12" s="540">
        <v>740.04</v>
      </c>
      <c r="E12" s="540">
        <f t="shared" ref="E12:E18" si="3">+D12+C12</f>
        <v>1762</v>
      </c>
      <c r="F12" s="540">
        <f t="shared" si="0"/>
        <v>881</v>
      </c>
      <c r="G12" s="537">
        <v>2</v>
      </c>
      <c r="H12" s="329">
        <v>913.5</v>
      </c>
      <c r="I12" s="329">
        <v>661.5</v>
      </c>
      <c r="J12" s="329">
        <f t="shared" ref="J12:J18" si="4">SUM(H12:I12)</f>
        <v>1575</v>
      </c>
      <c r="K12" s="540">
        <f t="shared" si="1"/>
        <v>787.5</v>
      </c>
      <c r="L12" s="538">
        <f t="shared" ref="L12:L18" si="5">+(G12-B12)/B12</f>
        <v>0</v>
      </c>
      <c r="M12" s="314">
        <f t="shared" si="2"/>
        <v>-0.10612939841089671</v>
      </c>
    </row>
    <row r="13" spans="1:13">
      <c r="A13" s="63" t="s">
        <v>1608</v>
      </c>
      <c r="B13" s="537">
        <v>12</v>
      </c>
      <c r="C13" s="540">
        <v>42897.279999999999</v>
      </c>
      <c r="D13" s="540">
        <v>24129.72</v>
      </c>
      <c r="E13" s="540">
        <f t="shared" si="3"/>
        <v>67027</v>
      </c>
      <c r="F13" s="540">
        <f t="shared" si="0"/>
        <v>5585.583333333333</v>
      </c>
      <c r="G13" s="537">
        <v>12</v>
      </c>
      <c r="H13" s="329">
        <v>39368.32</v>
      </c>
      <c r="I13" s="329">
        <v>22144.68</v>
      </c>
      <c r="J13" s="329">
        <f t="shared" si="4"/>
        <v>61513</v>
      </c>
      <c r="K13" s="540">
        <f t="shared" si="1"/>
        <v>5126.083333333333</v>
      </c>
      <c r="L13" s="538">
        <f t="shared" si="5"/>
        <v>0</v>
      </c>
      <c r="M13" s="314">
        <f t="shared" si="2"/>
        <v>-8.2265355752159583E-2</v>
      </c>
    </row>
    <row r="14" spans="1:13">
      <c r="A14" s="63" t="s">
        <v>1609</v>
      </c>
      <c r="B14" s="537">
        <v>0</v>
      </c>
      <c r="C14" s="540">
        <v>0</v>
      </c>
      <c r="D14" s="540">
        <v>0</v>
      </c>
      <c r="E14" s="540">
        <f t="shared" si="3"/>
        <v>0</v>
      </c>
      <c r="F14" s="540"/>
      <c r="G14" s="537">
        <v>0</v>
      </c>
      <c r="H14" s="329">
        <v>0</v>
      </c>
      <c r="I14" s="329">
        <v>0</v>
      </c>
      <c r="J14" s="329">
        <f t="shared" si="4"/>
        <v>0</v>
      </c>
      <c r="K14" s="540"/>
      <c r="L14" s="538"/>
      <c r="M14" s="314"/>
    </row>
    <row r="15" spans="1:13">
      <c r="A15" s="63" t="s">
        <v>1610</v>
      </c>
      <c r="B15" s="537">
        <v>0</v>
      </c>
      <c r="C15" s="540">
        <v>0</v>
      </c>
      <c r="D15" s="540">
        <v>0</v>
      </c>
      <c r="E15" s="540">
        <f t="shared" si="3"/>
        <v>0</v>
      </c>
      <c r="F15" s="540"/>
      <c r="G15" s="537">
        <v>0</v>
      </c>
      <c r="H15" s="329">
        <v>0</v>
      </c>
      <c r="I15" s="329">
        <v>0</v>
      </c>
      <c r="J15" s="329">
        <f t="shared" si="4"/>
        <v>0</v>
      </c>
      <c r="K15" s="540"/>
      <c r="L15" s="538"/>
      <c r="M15" s="314"/>
    </row>
    <row r="16" spans="1:13">
      <c r="A16" s="63" t="s">
        <v>1611</v>
      </c>
      <c r="B16" s="537">
        <v>0</v>
      </c>
      <c r="C16" s="540">
        <v>0</v>
      </c>
      <c r="D16" s="540">
        <v>0</v>
      </c>
      <c r="E16" s="540">
        <f t="shared" si="3"/>
        <v>0</v>
      </c>
      <c r="F16" s="540"/>
      <c r="G16" s="537">
        <v>0</v>
      </c>
      <c r="H16" s="329">
        <v>0</v>
      </c>
      <c r="I16" s="329">
        <v>0</v>
      </c>
      <c r="J16" s="329">
        <f t="shared" si="4"/>
        <v>0</v>
      </c>
      <c r="K16" s="540"/>
      <c r="L16" s="538"/>
      <c r="M16" s="314"/>
    </row>
    <row r="17" spans="1:13">
      <c r="A17" s="63" t="s">
        <v>1612</v>
      </c>
      <c r="B17" s="537">
        <v>9</v>
      </c>
      <c r="C17" s="540">
        <v>273803.73</v>
      </c>
      <c r="D17" s="540">
        <v>123013.27</v>
      </c>
      <c r="E17" s="540">
        <f t="shared" si="3"/>
        <v>396817</v>
      </c>
      <c r="F17" s="540">
        <f t="shared" si="0"/>
        <v>44090.777777777781</v>
      </c>
      <c r="G17" s="537">
        <v>9</v>
      </c>
      <c r="H17" s="329">
        <v>237729.15</v>
      </c>
      <c r="I17" s="329">
        <v>106805.85</v>
      </c>
      <c r="J17" s="329">
        <f t="shared" si="4"/>
        <v>344535</v>
      </c>
      <c r="K17" s="540">
        <f t="shared" si="1"/>
        <v>38281.666666666664</v>
      </c>
      <c r="L17" s="538">
        <f t="shared" si="5"/>
        <v>0</v>
      </c>
      <c r="M17" s="314">
        <f t="shared" si="2"/>
        <v>-0.13175342790253441</v>
      </c>
    </row>
    <row r="18" spans="1:13">
      <c r="A18" s="63" t="s">
        <v>1613</v>
      </c>
      <c r="B18" s="537">
        <v>107</v>
      </c>
      <c r="C18" s="540">
        <v>453744</v>
      </c>
      <c r="D18" s="540">
        <v>203856</v>
      </c>
      <c r="E18" s="540">
        <f t="shared" si="3"/>
        <v>657600</v>
      </c>
      <c r="F18" s="540">
        <f t="shared" si="0"/>
        <v>6145.7943925233649</v>
      </c>
      <c r="G18" s="537">
        <v>108</v>
      </c>
      <c r="H18" s="329">
        <v>458529.15</v>
      </c>
      <c r="I18" s="329">
        <v>206005.85</v>
      </c>
      <c r="J18" s="329">
        <f t="shared" si="4"/>
        <v>664535</v>
      </c>
      <c r="K18" s="540">
        <f t="shared" si="1"/>
        <v>6153.1018518518522</v>
      </c>
      <c r="L18" s="538">
        <f t="shared" si="5"/>
        <v>9.3457943925233638E-3</v>
      </c>
      <c r="M18" s="314">
        <f t="shared" si="2"/>
        <v>1.0545924574209246E-2</v>
      </c>
    </row>
    <row r="19" spans="1:13" ht="4.5" customHeight="1">
      <c r="A19" s="63"/>
      <c r="B19" s="280"/>
      <c r="C19" s="541"/>
      <c r="D19" s="541"/>
      <c r="E19" s="304"/>
      <c r="F19" s="304"/>
      <c r="G19" s="542"/>
      <c r="H19" s="543"/>
      <c r="I19" s="543"/>
      <c r="J19" s="543"/>
      <c r="K19" s="1699"/>
      <c r="L19" s="318"/>
      <c r="M19" s="314"/>
    </row>
    <row r="20" spans="1:13" s="1257" customFormat="1">
      <c r="A20" s="1698" t="s">
        <v>1620</v>
      </c>
      <c r="B20" s="750">
        <f>SUM(B22:B29)</f>
        <v>41</v>
      </c>
      <c r="C20" s="751">
        <f>SUM(C22:C29)</f>
        <v>436971.01999999996</v>
      </c>
      <c r="D20" s="751">
        <f>SUM(D22:D29)</f>
        <v>195225.97999999998</v>
      </c>
      <c r="E20" s="751">
        <f>SUM(E22:E29)</f>
        <v>632197</v>
      </c>
      <c r="F20" s="751">
        <f t="shared" si="0"/>
        <v>15419.439024390244</v>
      </c>
      <c r="G20" s="750">
        <f>SUM(G22:G29)</f>
        <v>42</v>
      </c>
      <c r="H20" s="751">
        <f>SUM(H22:H29)</f>
        <v>457121.45</v>
      </c>
      <c r="I20" s="751">
        <f>SUM(I22:I29)</f>
        <v>204030.55</v>
      </c>
      <c r="J20" s="751">
        <f>SUM(J22:J29)</f>
        <v>661152</v>
      </c>
      <c r="K20" s="751">
        <f t="shared" si="1"/>
        <v>15741.714285714286</v>
      </c>
      <c r="L20" s="753">
        <f>+(G20-B20)/B20</f>
        <v>2.4390243902439025E-2</v>
      </c>
      <c r="M20" s="753">
        <f t="shared" si="2"/>
        <v>4.5800596965819201E-2</v>
      </c>
    </row>
    <row r="21" spans="1:13" s="1257" customFormat="1" ht="4.5" customHeight="1">
      <c r="A21" s="547"/>
      <c r="B21" s="533"/>
      <c r="C21" s="534"/>
      <c r="D21" s="534"/>
      <c r="E21" s="534"/>
      <c r="F21" s="534"/>
      <c r="G21" s="533"/>
      <c r="H21" s="534"/>
      <c r="I21" s="534"/>
      <c r="J21" s="534"/>
      <c r="K21" s="534"/>
      <c r="L21" s="536"/>
      <c r="M21" s="536"/>
    </row>
    <row r="22" spans="1:13">
      <c r="A22" s="63" t="s">
        <v>1606</v>
      </c>
      <c r="B22" s="537">
        <v>7</v>
      </c>
      <c r="C22" s="329">
        <v>250893.66</v>
      </c>
      <c r="D22" s="329">
        <v>112720.34</v>
      </c>
      <c r="E22" s="329">
        <f>+D22+C22</f>
        <v>363614</v>
      </c>
      <c r="F22" s="329">
        <f t="shared" si="0"/>
        <v>51944.857142857145</v>
      </c>
      <c r="G22" s="537">
        <v>6</v>
      </c>
      <c r="H22" s="329">
        <v>244388.34</v>
      </c>
      <c r="I22" s="329">
        <v>109797.66</v>
      </c>
      <c r="J22" s="329">
        <f>SUM(H22:I22)</f>
        <v>354186</v>
      </c>
      <c r="K22" s="329">
        <f t="shared" si="1"/>
        <v>59031</v>
      </c>
      <c r="L22" s="538">
        <f t="shared" ref="L22:L29" si="6">+(G22-B22)/B22</f>
        <v>-0.14285714285714285</v>
      </c>
      <c r="M22" s="314">
        <f t="shared" si="2"/>
        <v>-2.5928594608568428E-2</v>
      </c>
    </row>
    <row r="23" spans="1:13">
      <c r="A23" s="63" t="s">
        <v>1607</v>
      </c>
      <c r="B23" s="537">
        <v>2</v>
      </c>
      <c r="C23" s="329">
        <v>1229.4000000000001</v>
      </c>
      <c r="D23" s="329">
        <v>819.6</v>
      </c>
      <c r="E23" s="329">
        <f t="shared" ref="E23:E29" si="7">+D23+C23</f>
        <v>2049</v>
      </c>
      <c r="F23" s="329">
        <f t="shared" si="0"/>
        <v>1024.5</v>
      </c>
      <c r="G23" s="537">
        <v>2</v>
      </c>
      <c r="H23" s="329">
        <v>1188</v>
      </c>
      <c r="I23" s="329">
        <v>792</v>
      </c>
      <c r="J23" s="329">
        <f t="shared" ref="J23:J29" si="8">SUM(H23:I23)</f>
        <v>1980</v>
      </c>
      <c r="K23" s="329">
        <f t="shared" si="1"/>
        <v>990</v>
      </c>
      <c r="L23" s="538">
        <f t="shared" si="6"/>
        <v>0</v>
      </c>
      <c r="M23" s="314">
        <f t="shared" si="2"/>
        <v>-3.3674963396778917E-2</v>
      </c>
    </row>
    <row r="24" spans="1:13">
      <c r="A24" s="63" t="s">
        <v>1608</v>
      </c>
      <c r="B24" s="537">
        <v>7</v>
      </c>
      <c r="C24" s="329">
        <v>20905.240000000002</v>
      </c>
      <c r="D24" s="329">
        <v>9837.76</v>
      </c>
      <c r="E24" s="329">
        <f t="shared" si="7"/>
        <v>30743</v>
      </c>
      <c r="F24" s="329">
        <f t="shared" si="0"/>
        <v>4391.8571428571431</v>
      </c>
      <c r="G24" s="537">
        <v>7</v>
      </c>
      <c r="H24" s="329">
        <v>22804.48</v>
      </c>
      <c r="I24" s="329">
        <v>10731.52</v>
      </c>
      <c r="J24" s="329">
        <f t="shared" si="8"/>
        <v>33536</v>
      </c>
      <c r="K24" s="329">
        <f t="shared" si="1"/>
        <v>4790.8571428571431</v>
      </c>
      <c r="L24" s="538">
        <f t="shared" si="6"/>
        <v>0</v>
      </c>
      <c r="M24" s="314">
        <f t="shared" si="2"/>
        <v>9.0849949582018669E-2</v>
      </c>
    </row>
    <row r="25" spans="1:13">
      <c r="A25" s="63" t="s">
        <v>1609</v>
      </c>
      <c r="B25" s="537">
        <v>0</v>
      </c>
      <c r="C25" s="329">
        <v>0</v>
      </c>
      <c r="D25" s="329">
        <v>0</v>
      </c>
      <c r="E25" s="329">
        <f t="shared" si="7"/>
        <v>0</v>
      </c>
      <c r="F25" s="329"/>
      <c r="G25" s="537">
        <v>0</v>
      </c>
      <c r="H25" s="329">
        <v>0</v>
      </c>
      <c r="I25" s="329"/>
      <c r="J25" s="329">
        <f t="shared" si="8"/>
        <v>0</v>
      </c>
      <c r="K25" s="329"/>
      <c r="L25" s="538"/>
      <c r="M25" s="314"/>
    </row>
    <row r="26" spans="1:13">
      <c r="A26" s="63" t="s">
        <v>1610</v>
      </c>
      <c r="B26" s="537">
        <v>0</v>
      </c>
      <c r="C26" s="329">
        <v>0</v>
      </c>
      <c r="D26" s="329">
        <v>0</v>
      </c>
      <c r="E26" s="329">
        <f t="shared" si="7"/>
        <v>0</v>
      </c>
      <c r="F26" s="329"/>
      <c r="G26" s="537">
        <v>0</v>
      </c>
      <c r="H26" s="329">
        <v>12950.6</v>
      </c>
      <c r="I26" s="329">
        <v>6094.4</v>
      </c>
      <c r="J26" s="329">
        <f t="shared" si="8"/>
        <v>19045</v>
      </c>
      <c r="K26" s="329"/>
      <c r="L26" s="538"/>
      <c r="M26" s="314"/>
    </row>
    <row r="27" spans="1:13">
      <c r="A27" s="63" t="s">
        <v>1611</v>
      </c>
      <c r="B27" s="537">
        <v>2</v>
      </c>
      <c r="C27" s="329">
        <v>11601.48</v>
      </c>
      <c r="D27" s="329">
        <v>5459.52</v>
      </c>
      <c r="E27" s="329">
        <f t="shared" si="7"/>
        <v>17061</v>
      </c>
      <c r="F27" s="329">
        <f t="shared" si="0"/>
        <v>8530.5</v>
      </c>
      <c r="G27" s="537">
        <v>2</v>
      </c>
      <c r="H27" s="329">
        <v>0</v>
      </c>
      <c r="I27" s="329"/>
      <c r="J27" s="329">
        <f>SUM(H27:I27)</f>
        <v>0</v>
      </c>
      <c r="K27" s="329">
        <f t="shared" si="1"/>
        <v>0</v>
      </c>
      <c r="L27" s="538">
        <f t="shared" si="6"/>
        <v>0</v>
      </c>
      <c r="M27" s="314">
        <f t="shared" si="2"/>
        <v>-1</v>
      </c>
    </row>
    <row r="28" spans="1:13">
      <c r="A28" s="63" t="s">
        <v>1612</v>
      </c>
      <c r="B28" s="537">
        <v>5</v>
      </c>
      <c r="C28" s="329">
        <v>50322.67</v>
      </c>
      <c r="D28" s="329">
        <v>20554.330000000002</v>
      </c>
      <c r="E28" s="329">
        <f t="shared" si="7"/>
        <v>70877</v>
      </c>
      <c r="F28" s="329">
        <f t="shared" si="0"/>
        <v>14175.4</v>
      </c>
      <c r="G28" s="537">
        <v>5</v>
      </c>
      <c r="H28" s="329">
        <v>57885.59</v>
      </c>
      <c r="I28" s="329">
        <v>23643.41</v>
      </c>
      <c r="J28" s="329">
        <f t="shared" si="8"/>
        <v>81529</v>
      </c>
      <c r="K28" s="329">
        <f t="shared" si="1"/>
        <v>16305.8</v>
      </c>
      <c r="L28" s="538">
        <f t="shared" si="6"/>
        <v>0</v>
      </c>
      <c r="M28" s="314">
        <f t="shared" si="2"/>
        <v>0.15028852801331885</v>
      </c>
    </row>
    <row r="29" spans="1:13">
      <c r="A29" s="63" t="s">
        <v>1613</v>
      </c>
      <c r="B29" s="537">
        <v>18</v>
      </c>
      <c r="C29" s="329">
        <v>102018.57</v>
      </c>
      <c r="D29" s="329">
        <v>45834.43</v>
      </c>
      <c r="E29" s="329">
        <f t="shared" si="7"/>
        <v>147853</v>
      </c>
      <c r="F29" s="329">
        <f t="shared" si="0"/>
        <v>8214.0555555555547</v>
      </c>
      <c r="G29" s="537">
        <v>20</v>
      </c>
      <c r="H29" s="329">
        <v>117904.44</v>
      </c>
      <c r="I29" s="329">
        <v>52971.56</v>
      </c>
      <c r="J29" s="329">
        <f t="shared" si="8"/>
        <v>170876</v>
      </c>
      <c r="K29" s="329">
        <f t="shared" si="1"/>
        <v>8543.7999999999993</v>
      </c>
      <c r="L29" s="538">
        <f t="shared" si="6"/>
        <v>0.1111111111111111</v>
      </c>
      <c r="M29" s="314">
        <f t="shared" si="2"/>
        <v>0.15571547415338208</v>
      </c>
    </row>
    <row r="30" spans="1:13" ht="4.5" customHeight="1">
      <c r="A30" s="63"/>
      <c r="B30" s="280"/>
      <c r="C30" s="541"/>
      <c r="D30" s="541"/>
      <c r="E30" s="304"/>
      <c r="F30" s="304"/>
      <c r="G30" s="542"/>
      <c r="H30" s="543"/>
      <c r="I30" s="543"/>
      <c r="J30" s="543"/>
      <c r="K30" s="1699"/>
      <c r="L30" s="318"/>
      <c r="M30" s="314"/>
    </row>
    <row r="31" spans="1:13" s="1257" customFormat="1">
      <c r="A31" s="1698" t="s">
        <v>1621</v>
      </c>
      <c r="B31" s="750">
        <f>SUM(B33:B40)</f>
        <v>77</v>
      </c>
      <c r="C31" s="751">
        <f>SUM(C33:C40)</f>
        <v>652475.58000000007</v>
      </c>
      <c r="D31" s="751">
        <f>SUM(D33:D40)</f>
        <v>300022.42000000004</v>
      </c>
      <c r="E31" s="751">
        <f>SUM(E33:E40)</f>
        <v>952498</v>
      </c>
      <c r="F31" s="751">
        <f t="shared" si="0"/>
        <v>12370.103896103896</v>
      </c>
      <c r="G31" s="750">
        <f>SUM(G33:G40)</f>
        <v>82</v>
      </c>
      <c r="H31" s="751">
        <f>SUM(H33:H40)</f>
        <v>615086.71</v>
      </c>
      <c r="I31" s="751">
        <f>SUM(I33:I40)</f>
        <v>283282.28999999998</v>
      </c>
      <c r="J31" s="751">
        <f>SUM(J33:J40)</f>
        <v>898369</v>
      </c>
      <c r="K31" s="751">
        <f t="shared" si="1"/>
        <v>10955.719512195123</v>
      </c>
      <c r="L31" s="753">
        <f>+(G31-B31)/B31</f>
        <v>6.4935064935064929E-2</v>
      </c>
      <c r="M31" s="753">
        <f>+(J31-E31)/E31</f>
        <v>-5.6828465781555447E-2</v>
      </c>
    </row>
    <row r="32" spans="1:13" s="1257" customFormat="1" ht="3.75" customHeight="1">
      <c r="A32" s="547"/>
      <c r="B32" s="533"/>
      <c r="C32" s="534"/>
      <c r="D32" s="534"/>
      <c r="E32" s="534"/>
      <c r="F32" s="534"/>
      <c r="G32" s="533"/>
      <c r="H32" s="534"/>
      <c r="I32" s="534"/>
      <c r="J32" s="534"/>
      <c r="K32" s="534"/>
      <c r="L32" s="536"/>
      <c r="M32" s="536"/>
    </row>
    <row r="33" spans="1:13">
      <c r="A33" s="63" t="s">
        <v>1606</v>
      </c>
      <c r="B33" s="537">
        <v>13</v>
      </c>
      <c r="C33" s="329">
        <v>353349</v>
      </c>
      <c r="D33" s="329">
        <v>158751</v>
      </c>
      <c r="E33" s="329">
        <f>+D33+C33</f>
        <v>512100</v>
      </c>
      <c r="F33" s="329">
        <f t="shared" si="0"/>
        <v>39392.307692307695</v>
      </c>
      <c r="G33" s="537">
        <v>13</v>
      </c>
      <c r="H33" s="329">
        <v>340337.67</v>
      </c>
      <c r="I33" s="329">
        <v>152905.32999999999</v>
      </c>
      <c r="J33" s="329">
        <f>SUM(H33:I33)</f>
        <v>493243</v>
      </c>
      <c r="K33" s="329">
        <f t="shared" si="1"/>
        <v>37941.769230769234</v>
      </c>
      <c r="L33" s="538">
        <f t="shared" ref="L33:L40" si="9">+(G33-B33)/B33</f>
        <v>0</v>
      </c>
      <c r="M33" s="314">
        <f t="shared" si="2"/>
        <v>-3.6822886155047842E-2</v>
      </c>
    </row>
    <row r="34" spans="1:13">
      <c r="A34" s="63" t="s">
        <v>1607</v>
      </c>
      <c r="B34" s="537">
        <v>2</v>
      </c>
      <c r="C34" s="329">
        <v>879</v>
      </c>
      <c r="D34" s="329">
        <v>293</v>
      </c>
      <c r="E34" s="329">
        <f t="shared" ref="E34:E40" si="10">+D34+C34</f>
        <v>1172</v>
      </c>
      <c r="F34" s="329">
        <f t="shared" si="0"/>
        <v>586</v>
      </c>
      <c r="G34" s="537">
        <v>2</v>
      </c>
      <c r="H34" s="329">
        <v>855</v>
      </c>
      <c r="I34" s="329">
        <v>285</v>
      </c>
      <c r="J34" s="329">
        <f t="shared" ref="J34:J40" si="11">SUM(H34:I34)</f>
        <v>1140</v>
      </c>
      <c r="K34" s="329">
        <f t="shared" si="1"/>
        <v>570</v>
      </c>
      <c r="L34" s="538">
        <f t="shared" si="9"/>
        <v>0</v>
      </c>
      <c r="M34" s="314">
        <f t="shared" si="2"/>
        <v>-2.7303754266211604E-2</v>
      </c>
    </row>
    <row r="35" spans="1:13">
      <c r="A35" s="63" t="s">
        <v>1608</v>
      </c>
      <c r="B35" s="537">
        <v>9</v>
      </c>
      <c r="C35" s="329">
        <v>28611.84</v>
      </c>
      <c r="D35" s="329">
        <v>16094.16</v>
      </c>
      <c r="E35" s="329">
        <f t="shared" si="10"/>
        <v>44706</v>
      </c>
      <c r="F35" s="329">
        <f t="shared" si="0"/>
        <v>4967.333333333333</v>
      </c>
      <c r="G35" s="537">
        <v>9</v>
      </c>
      <c r="H35" s="329">
        <v>26195.200000000001</v>
      </c>
      <c r="I35" s="329">
        <v>14734.8</v>
      </c>
      <c r="J35" s="329">
        <f t="shared" si="11"/>
        <v>40930</v>
      </c>
      <c r="K35" s="329">
        <f t="shared" si="1"/>
        <v>4547.7777777777774</v>
      </c>
      <c r="L35" s="538">
        <f t="shared" si="9"/>
        <v>0</v>
      </c>
      <c r="M35" s="314">
        <f t="shared" si="2"/>
        <v>-8.4462935623853624E-2</v>
      </c>
    </row>
    <row r="36" spans="1:13">
      <c r="A36" s="63" t="s">
        <v>1609</v>
      </c>
      <c r="B36" s="537">
        <v>0</v>
      </c>
      <c r="C36" s="329">
        <v>0</v>
      </c>
      <c r="D36" s="329">
        <v>0</v>
      </c>
      <c r="E36" s="329">
        <f t="shared" si="10"/>
        <v>0</v>
      </c>
      <c r="F36" s="329"/>
      <c r="G36" s="537">
        <v>0</v>
      </c>
      <c r="H36" s="329">
        <v>0</v>
      </c>
      <c r="I36" s="329">
        <v>0</v>
      </c>
      <c r="J36" s="329">
        <f t="shared" si="11"/>
        <v>0</v>
      </c>
      <c r="K36" s="329"/>
      <c r="L36" s="538"/>
      <c r="M36" s="314"/>
    </row>
    <row r="37" spans="1:13">
      <c r="A37" s="63" t="s">
        <v>1610</v>
      </c>
      <c r="B37" s="537">
        <v>0</v>
      </c>
      <c r="C37" s="329">
        <v>0</v>
      </c>
      <c r="D37" s="329">
        <v>0</v>
      </c>
      <c r="E37" s="329">
        <f t="shared" si="10"/>
        <v>0</v>
      </c>
      <c r="F37" s="329"/>
      <c r="G37" s="537">
        <v>0</v>
      </c>
      <c r="H37" s="329">
        <v>0</v>
      </c>
      <c r="I37" s="329">
        <v>0</v>
      </c>
      <c r="J37" s="329">
        <f t="shared" si="11"/>
        <v>0</v>
      </c>
      <c r="K37" s="329"/>
      <c r="L37" s="538"/>
      <c r="M37" s="314"/>
    </row>
    <row r="38" spans="1:13">
      <c r="A38" s="63" t="s">
        <v>1611</v>
      </c>
      <c r="B38" s="537">
        <v>0</v>
      </c>
      <c r="C38" s="329">
        <v>0</v>
      </c>
      <c r="D38" s="329">
        <v>0</v>
      </c>
      <c r="E38" s="329">
        <f t="shared" si="10"/>
        <v>0</v>
      </c>
      <c r="F38" s="329"/>
      <c r="G38" s="537">
        <v>0</v>
      </c>
      <c r="H38" s="329">
        <v>0</v>
      </c>
      <c r="I38" s="329">
        <v>0</v>
      </c>
      <c r="J38" s="329">
        <f t="shared" si="11"/>
        <v>0</v>
      </c>
      <c r="K38" s="329"/>
      <c r="L38" s="538"/>
      <c r="M38" s="314"/>
    </row>
    <row r="39" spans="1:13">
      <c r="A39" s="63" t="s">
        <v>1612</v>
      </c>
      <c r="B39" s="537">
        <v>4</v>
      </c>
      <c r="C39" s="329">
        <v>47674.9</v>
      </c>
      <c r="D39" s="329">
        <v>20432.099999999999</v>
      </c>
      <c r="E39" s="329">
        <f t="shared" si="10"/>
        <v>68107</v>
      </c>
      <c r="F39" s="329">
        <f t="shared" si="0"/>
        <v>17026.75</v>
      </c>
      <c r="G39" s="537">
        <v>4</v>
      </c>
      <c r="H39" s="329">
        <v>28726.6</v>
      </c>
      <c r="I39" s="329">
        <v>12311.4</v>
      </c>
      <c r="J39" s="329">
        <f t="shared" si="11"/>
        <v>41038</v>
      </c>
      <c r="K39" s="329">
        <f t="shared" si="1"/>
        <v>10259.5</v>
      </c>
      <c r="L39" s="538">
        <f t="shared" si="9"/>
        <v>0</v>
      </c>
      <c r="M39" s="314">
        <f t="shared" si="2"/>
        <v>-0.39744813308470495</v>
      </c>
    </row>
    <row r="40" spans="1:13">
      <c r="A40" s="63" t="s">
        <v>1613</v>
      </c>
      <c r="B40" s="537">
        <v>49</v>
      </c>
      <c r="C40" s="329">
        <v>221960.84</v>
      </c>
      <c r="D40" s="329">
        <v>104452.16</v>
      </c>
      <c r="E40" s="329">
        <f t="shared" si="10"/>
        <v>326413</v>
      </c>
      <c r="F40" s="329">
        <f t="shared" si="0"/>
        <v>6661.4897959183672</v>
      </c>
      <c r="G40" s="537">
        <v>54</v>
      </c>
      <c r="H40" s="329">
        <v>218972.24</v>
      </c>
      <c r="I40" s="329">
        <v>103045.75999999999</v>
      </c>
      <c r="J40" s="329">
        <f t="shared" si="11"/>
        <v>322018</v>
      </c>
      <c r="K40" s="329">
        <f t="shared" si="1"/>
        <v>5963.2962962962965</v>
      </c>
      <c r="L40" s="538">
        <f t="shared" si="9"/>
        <v>0.10204081632653061</v>
      </c>
      <c r="M40" s="314">
        <f t="shared" si="2"/>
        <v>-1.3464537258013621E-2</v>
      </c>
    </row>
    <row r="41" spans="1:13" ht="6" customHeight="1">
      <c r="A41" s="63"/>
      <c r="B41" s="280"/>
      <c r="C41" s="541"/>
      <c r="D41" s="541"/>
      <c r="E41" s="304"/>
      <c r="F41" s="304"/>
      <c r="G41" s="542"/>
      <c r="H41" s="543"/>
      <c r="I41" s="543"/>
      <c r="J41" s="543"/>
      <c r="K41" s="1699"/>
      <c r="L41" s="318"/>
      <c r="M41" s="314"/>
    </row>
    <row r="42" spans="1:13" s="1257" customFormat="1">
      <c r="A42" s="1698" t="s">
        <v>1622</v>
      </c>
      <c r="B42" s="750">
        <f>SUM(B44:B51)</f>
        <v>6</v>
      </c>
      <c r="C42" s="751">
        <f>SUM(C44:C51)</f>
        <v>32021.82</v>
      </c>
      <c r="D42" s="751">
        <f>SUM(D44:D51)</f>
        <v>12126.18</v>
      </c>
      <c r="E42" s="751">
        <f>SUM(E44:E51)</f>
        <v>44148</v>
      </c>
      <c r="F42" s="751">
        <f t="shared" si="0"/>
        <v>7358</v>
      </c>
      <c r="G42" s="750">
        <f>SUM(G44:G51)</f>
        <v>7</v>
      </c>
      <c r="H42" s="751">
        <f>SUM(H44:H51)</f>
        <v>30847.379999999997</v>
      </c>
      <c r="I42" s="751">
        <f>SUM(I44:I51)</f>
        <v>11556.62</v>
      </c>
      <c r="J42" s="751">
        <f>SUM(J44:J51)</f>
        <v>42404</v>
      </c>
      <c r="K42" s="751">
        <f t="shared" si="1"/>
        <v>6057.7142857142853</v>
      </c>
      <c r="L42" s="753">
        <f>+(G42-B42)/B42</f>
        <v>0.16666666666666666</v>
      </c>
      <c r="M42" s="753">
        <f>+(J42-E42)/E42</f>
        <v>-3.9503488266739148E-2</v>
      </c>
    </row>
    <row r="43" spans="1:13" s="1257" customFormat="1" ht="4.5" customHeight="1">
      <c r="A43" s="547"/>
      <c r="B43" s="533"/>
      <c r="C43" s="534"/>
      <c r="D43" s="534"/>
      <c r="E43" s="534"/>
      <c r="F43" s="534"/>
      <c r="G43" s="533"/>
      <c r="H43" s="534"/>
      <c r="I43" s="534"/>
      <c r="J43" s="534"/>
      <c r="K43" s="534"/>
      <c r="L43" s="536"/>
      <c r="M43" s="536"/>
    </row>
    <row r="44" spans="1:13">
      <c r="A44" s="63" t="s">
        <v>1606</v>
      </c>
      <c r="B44" s="537">
        <v>2</v>
      </c>
      <c r="C44" s="329">
        <v>25814.18</v>
      </c>
      <c r="D44" s="329">
        <v>10543.82</v>
      </c>
      <c r="E44" s="329">
        <f>SUM(C44:D44)</f>
        <v>36358</v>
      </c>
      <c r="F44" s="329">
        <f t="shared" si="0"/>
        <v>18179</v>
      </c>
      <c r="G44" s="537">
        <v>2</v>
      </c>
      <c r="H44" s="329">
        <v>24081.78</v>
      </c>
      <c r="I44" s="329">
        <v>9836.2199999999993</v>
      </c>
      <c r="J44" s="329">
        <f t="shared" ref="J44:J51" si="12">SUM(H44:I44)</f>
        <v>33918</v>
      </c>
      <c r="K44" s="329">
        <f t="shared" si="1"/>
        <v>16959</v>
      </c>
      <c r="L44" s="538">
        <f>+(G44-B44)/B44</f>
        <v>0</v>
      </c>
      <c r="M44" s="314">
        <f t="shared" si="2"/>
        <v>-6.7110402112327411E-2</v>
      </c>
    </row>
    <row r="45" spans="1:13">
      <c r="A45" s="63" t="s">
        <v>1607</v>
      </c>
      <c r="B45" s="537">
        <v>2</v>
      </c>
      <c r="C45" s="329">
        <v>42.84</v>
      </c>
      <c r="D45" s="329">
        <v>41.16</v>
      </c>
      <c r="E45" s="329">
        <f t="shared" ref="E45:E51" si="13">SUM(C45:D45)</f>
        <v>84</v>
      </c>
      <c r="F45" s="329">
        <f t="shared" si="0"/>
        <v>42</v>
      </c>
      <c r="G45" s="537">
        <v>2</v>
      </c>
      <c r="H45" s="329">
        <v>40.799999999999997</v>
      </c>
      <c r="I45" s="329">
        <v>39.200000000000003</v>
      </c>
      <c r="J45" s="329">
        <f t="shared" si="12"/>
        <v>80</v>
      </c>
      <c r="K45" s="329">
        <f t="shared" si="1"/>
        <v>40</v>
      </c>
      <c r="L45" s="538">
        <f>+(G45-B45)/B45</f>
        <v>0</v>
      </c>
      <c r="M45" s="314">
        <f t="shared" si="2"/>
        <v>-4.7619047619047616E-2</v>
      </c>
    </row>
    <row r="46" spans="1:13">
      <c r="A46" s="63" t="s">
        <v>1608</v>
      </c>
      <c r="B46" s="537">
        <v>0</v>
      </c>
      <c r="C46" s="329">
        <v>0</v>
      </c>
      <c r="D46" s="329">
        <v>0</v>
      </c>
      <c r="E46" s="329">
        <f t="shared" si="13"/>
        <v>0</v>
      </c>
      <c r="F46" s="329"/>
      <c r="G46" s="537">
        <v>0</v>
      </c>
      <c r="H46" s="329">
        <v>0</v>
      </c>
      <c r="I46" s="329">
        <v>0</v>
      </c>
      <c r="J46" s="329">
        <f t="shared" si="12"/>
        <v>0</v>
      </c>
      <c r="K46" s="329"/>
      <c r="L46" s="538"/>
      <c r="M46" s="314"/>
    </row>
    <row r="47" spans="1:13">
      <c r="A47" s="63" t="s">
        <v>1609</v>
      </c>
      <c r="B47" s="537">
        <v>0</v>
      </c>
      <c r="C47" s="329">
        <v>0</v>
      </c>
      <c r="D47" s="329">
        <v>0</v>
      </c>
      <c r="E47" s="329">
        <f t="shared" si="13"/>
        <v>0</v>
      </c>
      <c r="F47" s="329"/>
      <c r="G47" s="537">
        <v>0</v>
      </c>
      <c r="H47" s="329">
        <v>0</v>
      </c>
      <c r="I47" s="329">
        <v>0</v>
      </c>
      <c r="J47" s="329">
        <f t="shared" si="12"/>
        <v>0</v>
      </c>
      <c r="K47" s="329"/>
      <c r="L47" s="538"/>
      <c r="M47" s="314"/>
    </row>
    <row r="48" spans="1:13">
      <c r="A48" s="63" t="s">
        <v>1610</v>
      </c>
      <c r="B48" s="537">
        <v>0</v>
      </c>
      <c r="C48" s="329">
        <v>0</v>
      </c>
      <c r="D48" s="329">
        <v>0</v>
      </c>
      <c r="E48" s="329">
        <f t="shared" si="13"/>
        <v>0</v>
      </c>
      <c r="F48" s="329"/>
      <c r="G48" s="537">
        <v>0</v>
      </c>
      <c r="H48" s="329">
        <v>0</v>
      </c>
      <c r="I48" s="329">
        <v>0</v>
      </c>
      <c r="J48" s="329">
        <f t="shared" si="12"/>
        <v>0</v>
      </c>
      <c r="K48" s="329"/>
      <c r="L48" s="538"/>
      <c r="M48" s="314"/>
    </row>
    <row r="49" spans="1:13">
      <c r="A49" s="63" t="s">
        <v>1611</v>
      </c>
      <c r="B49" s="537">
        <v>0</v>
      </c>
      <c r="C49" s="329">
        <v>0</v>
      </c>
      <c r="D49" s="329">
        <v>0</v>
      </c>
      <c r="E49" s="329">
        <f t="shared" si="13"/>
        <v>0</v>
      </c>
      <c r="F49" s="329"/>
      <c r="G49" s="537">
        <v>0</v>
      </c>
      <c r="H49" s="329">
        <v>0</v>
      </c>
      <c r="I49" s="329">
        <v>0</v>
      </c>
      <c r="J49" s="329">
        <f t="shared" si="12"/>
        <v>0</v>
      </c>
      <c r="K49" s="329"/>
      <c r="L49" s="538"/>
      <c r="M49" s="314"/>
    </row>
    <row r="50" spans="1:13">
      <c r="A50" s="63" t="s">
        <v>1612</v>
      </c>
      <c r="B50" s="537">
        <v>0</v>
      </c>
      <c r="C50" s="329">
        <v>0</v>
      </c>
      <c r="D50" s="329">
        <v>0</v>
      </c>
      <c r="E50" s="329">
        <f t="shared" si="13"/>
        <v>0</v>
      </c>
      <c r="F50" s="329"/>
      <c r="G50" s="537">
        <v>0</v>
      </c>
      <c r="H50" s="329">
        <v>0</v>
      </c>
      <c r="I50" s="329">
        <v>0</v>
      </c>
      <c r="J50" s="329">
        <f t="shared" si="12"/>
        <v>0</v>
      </c>
      <c r="K50" s="329"/>
      <c r="L50" s="538"/>
      <c r="M50" s="314"/>
    </row>
    <row r="51" spans="1:13">
      <c r="A51" s="63" t="s">
        <v>1613</v>
      </c>
      <c r="B51" s="537">
        <v>2</v>
      </c>
      <c r="C51" s="329">
        <v>6164.8</v>
      </c>
      <c r="D51" s="329">
        <v>1541.2</v>
      </c>
      <c r="E51" s="329">
        <f t="shared" si="13"/>
        <v>7706</v>
      </c>
      <c r="F51" s="329">
        <f t="shared" si="0"/>
        <v>3853</v>
      </c>
      <c r="G51" s="537">
        <v>3</v>
      </c>
      <c r="H51" s="329">
        <v>6724.8</v>
      </c>
      <c r="I51" s="329">
        <v>1681.2</v>
      </c>
      <c r="J51" s="329">
        <f t="shared" si="12"/>
        <v>8406</v>
      </c>
      <c r="K51" s="329">
        <f t="shared" si="1"/>
        <v>2802</v>
      </c>
      <c r="L51" s="538">
        <f>+(G51-B51)/B51</f>
        <v>0.5</v>
      </c>
      <c r="M51" s="314">
        <f t="shared" si="2"/>
        <v>9.0838307812094468E-2</v>
      </c>
    </row>
    <row r="52" spans="1:13" ht="4.5" customHeight="1">
      <c r="A52" s="63"/>
      <c r="B52" s="280"/>
      <c r="C52" s="541"/>
      <c r="D52" s="541"/>
      <c r="E52" s="304"/>
      <c r="F52" s="304"/>
      <c r="G52" s="542"/>
      <c r="H52" s="543"/>
      <c r="I52" s="543"/>
      <c r="J52" s="543"/>
      <c r="K52" s="1699"/>
      <c r="L52" s="318"/>
      <c r="M52" s="314"/>
    </row>
    <row r="53" spans="1:13" s="1257" customFormat="1">
      <c r="A53" s="1698" t="s">
        <v>1623</v>
      </c>
      <c r="B53" s="750">
        <f>SUM(B55:B62)</f>
        <v>15</v>
      </c>
      <c r="C53" s="751">
        <f>SUM(C55:C62)</f>
        <v>114892.08</v>
      </c>
      <c r="D53" s="751">
        <f>SUM(D55:D62)</f>
        <v>46234.92</v>
      </c>
      <c r="E53" s="751">
        <f>SUM(E55:E62)</f>
        <v>161127</v>
      </c>
      <c r="F53" s="751">
        <f t="shared" si="0"/>
        <v>10741.8</v>
      </c>
      <c r="G53" s="750">
        <f>SUM(G55:G62)</f>
        <v>18</v>
      </c>
      <c r="H53" s="751">
        <f>SUM(H55:H62)</f>
        <v>102581</v>
      </c>
      <c r="I53" s="751">
        <f>SUM(I55:I62)</f>
        <v>49152</v>
      </c>
      <c r="J53" s="751">
        <f>SUM(J55:J62)</f>
        <v>151733</v>
      </c>
      <c r="K53" s="751">
        <f t="shared" si="1"/>
        <v>8429.6111111111113</v>
      </c>
      <c r="L53" s="753">
        <f>+(G53-B53)/B53</f>
        <v>0.2</v>
      </c>
      <c r="M53" s="753">
        <f>+(J53-E53)/E53</f>
        <v>-5.8301836439578716E-2</v>
      </c>
    </row>
    <row r="54" spans="1:13" s="1257" customFormat="1" ht="5.25" customHeight="1">
      <c r="A54" s="547"/>
      <c r="B54" s="533"/>
      <c r="C54" s="534"/>
      <c r="D54" s="534"/>
      <c r="E54" s="534"/>
      <c r="F54" s="534"/>
      <c r="G54" s="533"/>
      <c r="H54" s="534"/>
      <c r="I54" s="534"/>
      <c r="J54" s="534"/>
      <c r="K54" s="534"/>
      <c r="L54" s="536"/>
      <c r="M54" s="536"/>
    </row>
    <row r="55" spans="1:13">
      <c r="A55" s="63" t="s">
        <v>1606</v>
      </c>
      <c r="B55" s="537">
        <v>3</v>
      </c>
      <c r="C55" s="329">
        <v>69808.639999999999</v>
      </c>
      <c r="D55" s="329">
        <v>34383.360000000001</v>
      </c>
      <c r="E55" s="329">
        <f>SUM(C55:D55)</f>
        <v>104192</v>
      </c>
      <c r="F55" s="329">
        <f t="shared" si="0"/>
        <v>34730.666666666664</v>
      </c>
      <c r="G55" s="537">
        <v>3</v>
      </c>
      <c r="H55" s="329">
        <v>64673</v>
      </c>
      <c r="I55" s="329">
        <v>31854</v>
      </c>
      <c r="J55" s="329">
        <f t="shared" ref="J55:J62" si="14">SUM(H55:I55)</f>
        <v>96527</v>
      </c>
      <c r="K55" s="329">
        <f t="shared" si="1"/>
        <v>32175.666666666668</v>
      </c>
      <c r="L55" s="538">
        <f t="shared" ref="L55:L62" si="15">+(G55-B55)/B55</f>
        <v>0</v>
      </c>
      <c r="M55" s="314">
        <f t="shared" si="2"/>
        <v>-7.356610872235872E-2</v>
      </c>
    </row>
    <row r="56" spans="1:13">
      <c r="A56" s="63" t="s">
        <v>1607</v>
      </c>
      <c r="B56" s="537">
        <v>2</v>
      </c>
      <c r="C56" s="329">
        <v>297.83999999999997</v>
      </c>
      <c r="D56" s="329">
        <v>286.16000000000003</v>
      </c>
      <c r="E56" s="329">
        <f t="shared" ref="E56:E62" si="16">SUM(C56:D56)</f>
        <v>584</v>
      </c>
      <c r="F56" s="329">
        <f t="shared" si="0"/>
        <v>292</v>
      </c>
      <c r="G56" s="537">
        <v>2</v>
      </c>
      <c r="H56" s="329">
        <v>333</v>
      </c>
      <c r="I56" s="329">
        <v>319</v>
      </c>
      <c r="J56" s="329">
        <f t="shared" si="14"/>
        <v>652</v>
      </c>
      <c r="K56" s="329">
        <f t="shared" si="1"/>
        <v>326</v>
      </c>
      <c r="L56" s="538">
        <f t="shared" si="15"/>
        <v>0</v>
      </c>
      <c r="M56" s="314">
        <f t="shared" si="2"/>
        <v>0.11643835616438356</v>
      </c>
    </row>
    <row r="57" spans="1:13">
      <c r="A57" s="63" t="s">
        <v>1608</v>
      </c>
      <c r="B57" s="537">
        <v>3</v>
      </c>
      <c r="C57" s="329">
        <v>1016.8</v>
      </c>
      <c r="D57" s="329">
        <v>623.20000000000005</v>
      </c>
      <c r="E57" s="329">
        <f t="shared" si="16"/>
        <v>1640</v>
      </c>
      <c r="F57" s="329">
        <f t="shared" si="0"/>
        <v>546.66666666666663</v>
      </c>
      <c r="G57" s="537">
        <v>3</v>
      </c>
      <c r="H57" s="329">
        <v>599</v>
      </c>
      <c r="I57" s="329">
        <v>367</v>
      </c>
      <c r="J57" s="329">
        <f t="shared" si="14"/>
        <v>966</v>
      </c>
      <c r="K57" s="329">
        <f t="shared" si="1"/>
        <v>322</v>
      </c>
      <c r="L57" s="538">
        <f t="shared" si="15"/>
        <v>0</v>
      </c>
      <c r="M57" s="314">
        <f t="shared" si="2"/>
        <v>-0.41097560975609754</v>
      </c>
    </row>
    <row r="58" spans="1:13">
      <c r="A58" s="63" t="s">
        <v>1609</v>
      </c>
      <c r="B58" s="537">
        <v>0</v>
      </c>
      <c r="C58" s="329">
        <v>0</v>
      </c>
      <c r="D58" s="329">
        <v>0</v>
      </c>
      <c r="E58" s="329">
        <f t="shared" si="16"/>
        <v>0</v>
      </c>
      <c r="F58" s="329"/>
      <c r="G58" s="537">
        <v>0</v>
      </c>
      <c r="H58" s="329">
        <v>0</v>
      </c>
      <c r="I58" s="329">
        <v>0</v>
      </c>
      <c r="J58" s="329">
        <f t="shared" si="14"/>
        <v>0</v>
      </c>
      <c r="K58" s="329"/>
      <c r="L58" s="538"/>
      <c r="M58" s="314"/>
    </row>
    <row r="59" spans="1:13">
      <c r="A59" s="63" t="s">
        <v>1610</v>
      </c>
      <c r="B59" s="537">
        <v>0</v>
      </c>
      <c r="C59" s="329">
        <v>0</v>
      </c>
      <c r="D59" s="329">
        <v>0</v>
      </c>
      <c r="E59" s="329">
        <f t="shared" si="16"/>
        <v>0</v>
      </c>
      <c r="F59" s="329"/>
      <c r="G59" s="537">
        <v>0</v>
      </c>
      <c r="H59" s="329">
        <v>0</v>
      </c>
      <c r="I59" s="329">
        <v>0</v>
      </c>
      <c r="J59" s="329">
        <f t="shared" si="14"/>
        <v>0</v>
      </c>
      <c r="K59" s="329"/>
      <c r="L59" s="538"/>
      <c r="M59" s="314"/>
    </row>
    <row r="60" spans="1:13">
      <c r="A60" s="63" t="s">
        <v>1611</v>
      </c>
      <c r="B60" s="537">
        <v>0</v>
      </c>
      <c r="C60" s="329">
        <v>0</v>
      </c>
      <c r="D60" s="329">
        <v>0</v>
      </c>
      <c r="E60" s="329">
        <f t="shared" si="16"/>
        <v>0</v>
      </c>
      <c r="F60" s="329"/>
      <c r="G60" s="537">
        <v>0</v>
      </c>
      <c r="H60" s="329">
        <v>0</v>
      </c>
      <c r="I60" s="329">
        <v>0</v>
      </c>
      <c r="J60" s="329">
        <f t="shared" si="14"/>
        <v>0</v>
      </c>
      <c r="K60" s="329"/>
      <c r="L60" s="538"/>
      <c r="M60" s="314"/>
    </row>
    <row r="61" spans="1:13">
      <c r="A61" s="63" t="s">
        <v>1612</v>
      </c>
      <c r="B61" s="537">
        <v>0</v>
      </c>
      <c r="C61" s="329">
        <v>0</v>
      </c>
      <c r="D61" s="329">
        <v>0</v>
      </c>
      <c r="E61" s="329">
        <f t="shared" si="16"/>
        <v>0</v>
      </c>
      <c r="F61" s="329"/>
      <c r="G61" s="537">
        <v>0</v>
      </c>
      <c r="H61" s="329">
        <v>0</v>
      </c>
      <c r="I61" s="329">
        <v>0</v>
      </c>
      <c r="J61" s="329">
        <f t="shared" si="14"/>
        <v>0</v>
      </c>
      <c r="K61" s="329"/>
      <c r="L61" s="538"/>
      <c r="M61" s="314"/>
    </row>
    <row r="62" spans="1:13">
      <c r="A62" s="63" t="s">
        <v>1613</v>
      </c>
      <c r="B62" s="537">
        <v>7</v>
      </c>
      <c r="C62" s="329">
        <v>43768.800000000003</v>
      </c>
      <c r="D62" s="329">
        <v>10942.2</v>
      </c>
      <c r="E62" s="329">
        <f t="shared" si="16"/>
        <v>54711</v>
      </c>
      <c r="F62" s="329">
        <f t="shared" si="0"/>
        <v>7815.8571428571431</v>
      </c>
      <c r="G62" s="537">
        <v>10</v>
      </c>
      <c r="H62" s="329">
        <v>36976</v>
      </c>
      <c r="I62" s="329">
        <v>16612</v>
      </c>
      <c r="J62" s="329">
        <f t="shared" si="14"/>
        <v>53588</v>
      </c>
      <c r="K62" s="329">
        <f t="shared" si="1"/>
        <v>5358.8</v>
      </c>
      <c r="L62" s="538">
        <f t="shared" si="15"/>
        <v>0.42857142857142855</v>
      </c>
      <c r="M62" s="314">
        <f t="shared" si="2"/>
        <v>-2.0526036811610096E-2</v>
      </c>
    </row>
    <row r="63" spans="1:13" ht="4.5" customHeight="1">
      <c r="A63" s="63"/>
      <c r="B63" s="53"/>
      <c r="C63" s="53"/>
      <c r="D63" s="53"/>
      <c r="E63" s="329"/>
      <c r="F63" s="329"/>
      <c r="G63" s="53"/>
      <c r="H63" s="53"/>
      <c r="I63" s="53"/>
      <c r="J63" s="328"/>
      <c r="K63" s="329"/>
      <c r="L63" s="53"/>
      <c r="M63" s="314"/>
    </row>
    <row r="64" spans="1:13" s="1257" customFormat="1">
      <c r="A64" s="1698" t="s">
        <v>1624</v>
      </c>
      <c r="B64" s="750">
        <f>SUM(B66:B73)</f>
        <v>605</v>
      </c>
      <c r="C64" s="751">
        <f>SUM(C66:C73)</f>
        <v>6599622.4000000004</v>
      </c>
      <c r="D64" s="751">
        <f>SUM(D66:D73)</f>
        <v>2828409.6</v>
      </c>
      <c r="E64" s="751">
        <f>SUM(E66:E73)</f>
        <v>9428032</v>
      </c>
      <c r="F64" s="751">
        <f t="shared" si="0"/>
        <v>15583.523966942148</v>
      </c>
      <c r="G64" s="750">
        <f>SUM(G66:G73)</f>
        <v>642</v>
      </c>
      <c r="H64" s="751">
        <f>SUM(H66:H73)</f>
        <v>6750251.9000000004</v>
      </c>
      <c r="I64" s="751">
        <f>SUM(I66:I73)</f>
        <v>2892965.0999999996</v>
      </c>
      <c r="J64" s="751">
        <f>SUM(J66:J73)</f>
        <v>9643217</v>
      </c>
      <c r="K64" s="751">
        <f t="shared" si="1"/>
        <v>15020.587227414329</v>
      </c>
      <c r="L64" s="753">
        <f>+(G64-B64)/B64</f>
        <v>6.1157024793388429E-2</v>
      </c>
      <c r="M64" s="753">
        <f>+(J64-E64)/E64</f>
        <v>2.282395732216437E-2</v>
      </c>
    </row>
    <row r="65" spans="1:13" s="1257" customFormat="1" ht="4.5" customHeight="1">
      <c r="A65" s="547"/>
      <c r="B65" s="533"/>
      <c r="C65" s="534"/>
      <c r="D65" s="534"/>
      <c r="E65" s="534"/>
      <c r="F65" s="534"/>
      <c r="G65" s="533"/>
      <c r="H65" s="534"/>
      <c r="I65" s="534"/>
      <c r="J65" s="534"/>
      <c r="K65" s="534"/>
      <c r="L65" s="536"/>
      <c r="M65" s="536"/>
    </row>
    <row r="66" spans="1:13">
      <c r="A66" s="63" t="s">
        <v>1606</v>
      </c>
      <c r="B66" s="537">
        <v>19</v>
      </c>
      <c r="C66" s="329">
        <v>782431.3</v>
      </c>
      <c r="D66" s="329">
        <v>335327.7</v>
      </c>
      <c r="E66" s="329">
        <f>+D66+C66</f>
        <v>1117759</v>
      </c>
      <c r="F66" s="329">
        <f t="shared" si="0"/>
        <v>58829.42105263158</v>
      </c>
      <c r="G66" s="537">
        <v>18</v>
      </c>
      <c r="H66" s="329">
        <v>708733.9</v>
      </c>
      <c r="I66" s="329">
        <v>303743.09999999998</v>
      </c>
      <c r="J66" s="329">
        <f>SUM(H66:I66)</f>
        <v>1012477</v>
      </c>
      <c r="K66" s="329">
        <f t="shared" si="1"/>
        <v>56248.722222222219</v>
      </c>
      <c r="L66" s="538">
        <f t="shared" ref="L66:L73" si="17">+(G66-B66)/B66</f>
        <v>-5.2631578947368418E-2</v>
      </c>
      <c r="M66" s="314">
        <f t="shared" si="2"/>
        <v>-9.4190250313350196E-2</v>
      </c>
    </row>
    <row r="67" spans="1:13">
      <c r="A67" s="63" t="s">
        <v>1607</v>
      </c>
      <c r="B67" s="537">
        <v>5</v>
      </c>
      <c r="C67" s="329">
        <v>15545.6</v>
      </c>
      <c r="D67" s="329">
        <v>6662.4</v>
      </c>
      <c r="E67" s="329">
        <f t="shared" ref="E67:E73" si="18">+D67+C67</f>
        <v>22208</v>
      </c>
      <c r="F67" s="329">
        <f t="shared" si="0"/>
        <v>4441.6000000000004</v>
      </c>
      <c r="G67" s="537">
        <v>5</v>
      </c>
      <c r="H67" s="329">
        <v>11928.7</v>
      </c>
      <c r="I67" s="329">
        <v>5112.3</v>
      </c>
      <c r="J67" s="329">
        <f t="shared" ref="J67:J73" si="19">SUM(H67:I67)</f>
        <v>17041</v>
      </c>
      <c r="K67" s="329">
        <f t="shared" si="1"/>
        <v>3408.2</v>
      </c>
      <c r="L67" s="538">
        <f t="shared" si="17"/>
        <v>0</v>
      </c>
      <c r="M67" s="314">
        <f t="shared" si="2"/>
        <v>-0.23266390489913544</v>
      </c>
    </row>
    <row r="68" spans="1:13">
      <c r="A68" s="63" t="s">
        <v>1608</v>
      </c>
      <c r="B68" s="537">
        <v>4</v>
      </c>
      <c r="C68" s="329">
        <v>28739.200000000001</v>
      </c>
      <c r="D68" s="329">
        <v>12316.8</v>
      </c>
      <c r="E68" s="329">
        <f t="shared" si="18"/>
        <v>41056</v>
      </c>
      <c r="F68" s="329">
        <f t="shared" si="0"/>
        <v>10264</v>
      </c>
      <c r="G68" s="537">
        <v>4</v>
      </c>
      <c r="H68" s="329">
        <v>31728.9</v>
      </c>
      <c r="I68" s="329">
        <v>13598.1</v>
      </c>
      <c r="J68" s="329">
        <f t="shared" si="19"/>
        <v>45327</v>
      </c>
      <c r="K68" s="329">
        <f t="shared" si="1"/>
        <v>11331.75</v>
      </c>
      <c r="L68" s="538">
        <f t="shared" si="17"/>
        <v>0</v>
      </c>
      <c r="M68" s="314">
        <f t="shared" si="2"/>
        <v>0.10402864380358534</v>
      </c>
    </row>
    <row r="69" spans="1:13">
      <c r="A69" s="63" t="s">
        <v>1609</v>
      </c>
      <c r="B69" s="537">
        <v>17</v>
      </c>
      <c r="C69" s="329">
        <v>994268.1</v>
      </c>
      <c r="D69" s="329">
        <v>426114.9</v>
      </c>
      <c r="E69" s="329">
        <f t="shared" si="18"/>
        <v>1420383</v>
      </c>
      <c r="F69" s="329">
        <f t="shared" si="0"/>
        <v>83551.941176470587</v>
      </c>
      <c r="G69" s="537">
        <v>17</v>
      </c>
      <c r="H69" s="329">
        <v>863697.8</v>
      </c>
      <c r="I69" s="329">
        <v>370156.2</v>
      </c>
      <c r="J69" s="329">
        <f t="shared" si="19"/>
        <v>1233854</v>
      </c>
      <c r="K69" s="329">
        <f t="shared" si="1"/>
        <v>72579.647058823524</v>
      </c>
      <c r="L69" s="538">
        <f t="shared" si="17"/>
        <v>0</v>
      </c>
      <c r="M69" s="314">
        <f t="shared" si="2"/>
        <v>-0.13132303047839913</v>
      </c>
    </row>
    <row r="70" spans="1:13">
      <c r="A70" s="63" t="s">
        <v>1610</v>
      </c>
      <c r="B70" s="537">
        <v>7</v>
      </c>
      <c r="C70" s="329">
        <v>260274.7</v>
      </c>
      <c r="D70" s="329">
        <v>111546.3</v>
      </c>
      <c r="E70" s="329">
        <f t="shared" si="18"/>
        <v>371821</v>
      </c>
      <c r="F70" s="329">
        <f t="shared" si="0"/>
        <v>53117.285714285717</v>
      </c>
      <c r="G70" s="537">
        <v>7</v>
      </c>
      <c r="H70" s="329">
        <v>244661.2</v>
      </c>
      <c r="I70" s="329">
        <v>104854.8</v>
      </c>
      <c r="J70" s="329">
        <f t="shared" si="19"/>
        <v>349516</v>
      </c>
      <c r="K70" s="329">
        <f t="shared" si="1"/>
        <v>49930.857142857145</v>
      </c>
      <c r="L70" s="538">
        <f t="shared" si="17"/>
        <v>0</v>
      </c>
      <c r="M70" s="314">
        <f t="shared" si="2"/>
        <v>-5.9988542874124917E-2</v>
      </c>
    </row>
    <row r="71" spans="1:13">
      <c r="A71" s="63" t="s">
        <v>1611</v>
      </c>
      <c r="B71" s="537">
        <v>0</v>
      </c>
      <c r="C71" s="329">
        <v>0</v>
      </c>
      <c r="D71" s="329">
        <v>0</v>
      </c>
      <c r="E71" s="329">
        <f t="shared" si="18"/>
        <v>0</v>
      </c>
      <c r="F71" s="329"/>
      <c r="G71" s="537">
        <v>0</v>
      </c>
      <c r="H71" s="329">
        <v>0</v>
      </c>
      <c r="I71" s="329">
        <v>0</v>
      </c>
      <c r="J71" s="329">
        <f t="shared" si="19"/>
        <v>0</v>
      </c>
      <c r="K71" s="329"/>
      <c r="L71" s="538"/>
      <c r="M71" s="314"/>
    </row>
    <row r="72" spans="1:13">
      <c r="A72" s="63" t="s">
        <v>1612</v>
      </c>
      <c r="B72" s="537">
        <v>15</v>
      </c>
      <c r="C72" s="329">
        <v>690146.1</v>
      </c>
      <c r="D72" s="329">
        <v>295776.90000000002</v>
      </c>
      <c r="E72" s="329">
        <f t="shared" si="18"/>
        <v>985923</v>
      </c>
      <c r="F72" s="329">
        <f t="shared" si="0"/>
        <v>65728.2</v>
      </c>
      <c r="G72" s="537">
        <v>15</v>
      </c>
      <c r="H72" s="329">
        <v>643890.1</v>
      </c>
      <c r="I72" s="329">
        <v>275952.90000000002</v>
      </c>
      <c r="J72" s="329">
        <f t="shared" si="19"/>
        <v>919843</v>
      </c>
      <c r="K72" s="329">
        <f t="shared" si="1"/>
        <v>61322.866666666669</v>
      </c>
      <c r="L72" s="538">
        <f t="shared" si="17"/>
        <v>0</v>
      </c>
      <c r="M72" s="314">
        <f t="shared" si="2"/>
        <v>-6.7023489664000124E-2</v>
      </c>
    </row>
    <row r="73" spans="1:13">
      <c r="A73" s="63" t="s">
        <v>1613</v>
      </c>
      <c r="B73" s="537">
        <v>538</v>
      </c>
      <c r="C73" s="329">
        <v>3828217.4</v>
      </c>
      <c r="D73" s="329">
        <v>1640664.6</v>
      </c>
      <c r="E73" s="329">
        <f t="shared" si="18"/>
        <v>5468882</v>
      </c>
      <c r="F73" s="329">
        <f t="shared" si="0"/>
        <v>10165.208178438661</v>
      </c>
      <c r="G73" s="537">
        <v>576</v>
      </c>
      <c r="H73" s="329">
        <v>4245611.3</v>
      </c>
      <c r="I73" s="329">
        <v>1819547.7</v>
      </c>
      <c r="J73" s="329">
        <f t="shared" si="19"/>
        <v>6065159</v>
      </c>
      <c r="K73" s="329">
        <f t="shared" si="1"/>
        <v>10529.789930555555</v>
      </c>
      <c r="L73" s="538">
        <f t="shared" si="17"/>
        <v>7.0631970260223054E-2</v>
      </c>
      <c r="M73" s="314">
        <f t="shared" si="2"/>
        <v>0.10903087687757754</v>
      </c>
    </row>
    <row r="74" spans="1:13" ht="6" customHeight="1">
      <c r="A74" s="63"/>
      <c r="B74" s="544"/>
      <c r="C74" s="544"/>
      <c r="D74" s="544"/>
      <c r="E74" s="304"/>
      <c r="F74" s="304"/>
      <c r="G74" s="328"/>
      <c r="H74" s="328"/>
      <c r="I74" s="328"/>
      <c r="J74" s="328"/>
      <c r="K74" s="1699"/>
      <c r="L74" s="53"/>
      <c r="M74" s="314"/>
    </row>
    <row r="75" spans="1:13" s="1257" customFormat="1">
      <c r="A75" s="1698" t="s">
        <v>711</v>
      </c>
      <c r="B75" s="750">
        <f>SUM(B77:B84)</f>
        <v>1376</v>
      </c>
      <c r="C75" s="751">
        <f>SUM(C77:C84)</f>
        <v>14564749.470000001</v>
      </c>
      <c r="D75" s="751">
        <f>SUM(D77:D84)</f>
        <v>6640013.5300000003</v>
      </c>
      <c r="E75" s="751">
        <f>SUM(E77:E84)</f>
        <v>21204763</v>
      </c>
      <c r="F75" s="751">
        <f t="shared" si="0"/>
        <v>15410.438226744185</v>
      </c>
      <c r="G75" s="750">
        <f>SUM(G77:G84)</f>
        <v>1474</v>
      </c>
      <c r="H75" s="751">
        <f>SUM(H77:H84)</f>
        <v>14640431.23</v>
      </c>
      <c r="I75" s="751">
        <f>SUM(I77:I84)</f>
        <v>6673886.7700000005</v>
      </c>
      <c r="J75" s="751">
        <f>SUM(J77:J84)</f>
        <v>21314318</v>
      </c>
      <c r="K75" s="751">
        <f t="shared" ref="K75:K84" si="20">+J75/G75</f>
        <v>14460.188602442333</v>
      </c>
      <c r="L75" s="753">
        <f>+(G75-B75)/B75</f>
        <v>7.1220930232558141E-2</v>
      </c>
      <c r="M75" s="753">
        <f>+(J75-E75)/E75</f>
        <v>5.1665279163931235E-3</v>
      </c>
    </row>
    <row r="76" spans="1:13" s="1257" customFormat="1" ht="5.25" customHeight="1">
      <c r="A76" s="547"/>
      <c r="B76" s="533"/>
      <c r="C76" s="534"/>
      <c r="D76" s="534"/>
      <c r="E76" s="534"/>
      <c r="F76" s="534"/>
      <c r="G76" s="533"/>
      <c r="H76" s="534"/>
      <c r="I76" s="534"/>
      <c r="J76" s="534"/>
      <c r="K76" s="534"/>
      <c r="L76" s="536"/>
      <c r="M76" s="536"/>
    </row>
    <row r="77" spans="1:13">
      <c r="A77" s="63" t="s">
        <v>1606</v>
      </c>
      <c r="B77" s="537">
        <f>+B11+B22+B33+B44+B55+B66+E01a!B11+E01a!B22+E01a!B22+E01a!B33+E01a!B44+E01a!B55+E01a!B66+E01a!B77</f>
        <v>113</v>
      </c>
      <c r="C77" s="540">
        <f>+C11+C22+C33+C44+C55+C66+E01a!C11+E01a!C22+E01a!C22+E01a!C33+E01a!C44+E01a!C55+E01a!C66+E01a!C77</f>
        <v>4676624.0999999996</v>
      </c>
      <c r="D77" s="540">
        <f>+D11+D22+D33+D44+D55+D66+E01a!D11+E01a!D22+E01a!D22+E01a!D33+E01a!D44+E01a!D55+E01a!D66+E01a!D77</f>
        <v>2272687.9000000004</v>
      </c>
      <c r="E77" s="540">
        <f>+E11+E22+E33+E44+E55+E66+E01a!E11+E01a!E22+E01a!E22+E01a!E33+E01a!E44+E01a!E55+E01a!E66+E01a!E77</f>
        <v>6949312</v>
      </c>
      <c r="F77" s="540">
        <f t="shared" si="0"/>
        <v>61498.336283185839</v>
      </c>
      <c r="G77" s="537">
        <f>+G11+G22+G33+G44+G55+G66+E01a!G11+E01a!G22+E01a!G22+E01a!G33+E01a!G44+E01a!G55+E01a!G66+E01a!G77</f>
        <v>104</v>
      </c>
      <c r="H77" s="540">
        <f>+H11+H22+H33+H44+H55+H66+E01a!H11+E01a!H22+E01a!H22+E01a!H33+E01a!H44+E01a!H55+E01a!H66+E01a!H77</f>
        <v>4437135.5</v>
      </c>
      <c r="I77" s="540">
        <f>+I11+I22+I33+I44+I55+I66+E01a!I11+E01a!I22+E01a!I22+E01a!I33+E01a!I44+E01a!I55+E01a!I66+E01a!I77</f>
        <v>2158970.5</v>
      </c>
      <c r="J77" s="540">
        <f>+J11+J22+J33+J44+J55+J66+E01a!J11+E01a!J22+E01a!J22+E01a!J33+E01a!J44+E01a!J55+E01a!J66+E01a!J77</f>
        <v>6596106</v>
      </c>
      <c r="K77" s="540">
        <f t="shared" si="20"/>
        <v>63424.096153846156</v>
      </c>
      <c r="L77" s="538">
        <f t="shared" ref="L77:L84" si="21">+(G77-B77)/B77</f>
        <v>-7.9646017699115043E-2</v>
      </c>
      <c r="M77" s="314">
        <f t="shared" si="2"/>
        <v>-5.0826038606411682E-2</v>
      </c>
    </row>
    <row r="78" spans="1:13">
      <c r="A78" s="63" t="s">
        <v>1607</v>
      </c>
      <c r="B78" s="537">
        <f>+B12+B23+B34+B45+B56+B67+E01a!B12+E01a!B23+E01a!B23+E01a!B34+E01a!B45+E01a!B56+E01a!B67+E01a!B78</f>
        <v>30</v>
      </c>
      <c r="C78" s="540">
        <f>+C12+C23+C34+C45+C56+C67+E01a!C12+E01a!C23+E01a!C23+E01a!C34+E01a!C45+E01a!C56+E01a!C67+E01a!C78</f>
        <v>29494.240000000002</v>
      </c>
      <c r="D78" s="540">
        <f>+D12+D23+D34+D45+D56+D67+E01a!D12+E01a!D23+E01a!D23+E01a!D34+E01a!D45+E01a!D56+E01a!D67+E01a!D78</f>
        <v>13256.76</v>
      </c>
      <c r="E78" s="540">
        <f>+E12+E23+E34+E45+E56+E67+E01a!E12+E01a!E23+E01a!E23+E01a!E34+E01a!E45+E01a!E56+E01a!E67+E01a!E78</f>
        <v>42751</v>
      </c>
      <c r="F78" s="540">
        <f t="shared" si="0"/>
        <v>1425.0333333333333</v>
      </c>
      <c r="G78" s="537">
        <f>+G12+G23+G34+G45+G56+G67+E01a!G12+E01a!G23+E01a!G23+E01a!G34+E01a!G45+E01a!G56+E01a!G67+E01a!G78</f>
        <v>30</v>
      </c>
      <c r="H78" s="540">
        <f>+H12+H23+H34+H45+H56+H67+E01a!H12+E01a!H23+E01a!H23+E01a!H34+E01a!H45+E01a!H56+E01a!H67+E01a!H78</f>
        <v>25210.809999999998</v>
      </c>
      <c r="I78" s="540">
        <f>+I12+I23+I34+I45+I56+I67+E01a!I12+E01a!I23+E01a!I23+E01a!I34+E01a!I45+E01a!I56+E01a!I67+E01a!I78</f>
        <v>11353.190000000002</v>
      </c>
      <c r="J78" s="540">
        <f>+J12+J23+J34+J45+J56+J67+E01a!J12+E01a!J23+E01a!J23+E01a!J34+E01a!J45+E01a!J56+E01a!J67+E01a!J78</f>
        <v>36564</v>
      </c>
      <c r="K78" s="540">
        <f t="shared" si="20"/>
        <v>1218.8</v>
      </c>
      <c r="L78" s="538">
        <f t="shared" si="21"/>
        <v>0</v>
      </c>
      <c r="M78" s="314">
        <f t="shared" si="2"/>
        <v>-0.14472176089448199</v>
      </c>
    </row>
    <row r="79" spans="1:13">
      <c r="A79" s="63" t="s">
        <v>1608</v>
      </c>
      <c r="B79" s="537">
        <f>+B13+B24+B35+B46+B57+B68+E01a!B13+E01a!B24+E01a!B24+E01a!B35+E01a!B46+E01a!B57+E01a!B68+E01a!B79</f>
        <v>68</v>
      </c>
      <c r="C79" s="540">
        <f>+C13+C24+C35+C46+C57+C68+E01a!C13+E01a!C24+E01a!C24+E01a!C35+E01a!C46+E01a!C57+E01a!C68+E01a!C79</f>
        <v>275405.43</v>
      </c>
      <c r="D79" s="540">
        <f>+D13+D24+D35+D46+D57+D68+E01a!D13+E01a!D24+E01a!D24+E01a!D35+E01a!D46+E01a!D57+E01a!D68+E01a!D79</f>
        <v>148055.57</v>
      </c>
      <c r="E79" s="540">
        <f>+E13+E24+E35+E46+E57+E68+E01a!E13+E01a!E24+E01a!E24+E01a!E35+E01a!E46+E01a!E57+E01a!E68+E01a!E79</f>
        <v>423461</v>
      </c>
      <c r="F79" s="540">
        <f t="shared" si="0"/>
        <v>6227.3676470588234</v>
      </c>
      <c r="G79" s="537">
        <f>+G13+G24+G35+G46+G57+G68+E01a!G13+E01a!G24+E01a!G24+E01a!G35+E01a!G46+E01a!G57+E01a!G68+E01a!G79</f>
        <v>68</v>
      </c>
      <c r="H79" s="540">
        <f>+H13+H24+H35+H46+H57+H68+E01a!H13+E01a!H24+E01a!H24+E01a!H35+E01a!H46+E01a!H57+E01a!H68+E01a!H79</f>
        <v>273820.21000000002</v>
      </c>
      <c r="I79" s="540">
        <f>+I13+I24+I35+I46+I57+I68+E01a!I13+E01a!I24+E01a!I24+E01a!I35+E01a!I46+E01a!I57+E01a!I68+E01a!I79</f>
        <v>146632.78999999998</v>
      </c>
      <c r="J79" s="540">
        <f>+J13+J24+J35+J46+J57+J68+E01a!J13+E01a!J24+E01a!J24+E01a!J35+E01a!J46+E01a!J57+E01a!J68+E01a!J79</f>
        <v>420453</v>
      </c>
      <c r="K79" s="540">
        <f t="shared" si="20"/>
        <v>6183.1323529411766</v>
      </c>
      <c r="L79" s="538">
        <f t="shared" si="21"/>
        <v>0</v>
      </c>
      <c r="M79" s="314">
        <f t="shared" si="2"/>
        <v>-7.1033696137306626E-3</v>
      </c>
    </row>
    <row r="80" spans="1:13">
      <c r="A80" s="63" t="s">
        <v>1609</v>
      </c>
      <c r="B80" s="537">
        <f>+B14+B25+B36+B47+B58+B69+E01a!B14+E01a!B25+E01a!B25+E01a!B36+E01a!B47+E01a!B58+E01a!B69+E01a!B80</f>
        <v>17</v>
      </c>
      <c r="C80" s="540">
        <f>+C14+C25+C36+C47+C58+C69+E01a!C14+E01a!C25+E01a!C25+E01a!C36+E01a!C47+E01a!C58+E01a!C69+E01a!C80</f>
        <v>994268.1</v>
      </c>
      <c r="D80" s="540">
        <f>+D14+D25+D36+D47+D58+D69+E01a!D14+E01a!D25+E01a!D25+E01a!D36+E01a!D47+E01a!D58+E01a!D69+E01a!D80</f>
        <v>426114.9</v>
      </c>
      <c r="E80" s="540">
        <f>+E14+E25+E36+E47+E58+E69+E01a!E14+E01a!E25+E01a!E25+E01a!E36+E01a!E47+E01a!E58+E01a!E69+E01a!E80</f>
        <v>1420383</v>
      </c>
      <c r="F80" s="540">
        <f t="shared" si="0"/>
        <v>83551.941176470587</v>
      </c>
      <c r="G80" s="537">
        <f>+G14+G25+G36+G47+G58+G69+E01a!G14+E01a!G25+E01a!G25+E01a!G36+E01a!G47+E01a!G58+E01a!G69+E01a!G80</f>
        <v>17</v>
      </c>
      <c r="H80" s="540">
        <f>+H14+H25+H36+H47+H58+H69+E01a!H14+E01a!H25+E01a!H25+E01a!H36+E01a!H47+E01a!H58+E01a!H69+E01a!H80</f>
        <v>863697.8</v>
      </c>
      <c r="I80" s="540">
        <f>+I14+I25+I36+I47+I58+I69+E01a!I14+E01a!I25+E01a!I25+E01a!I36+E01a!I47+E01a!I58+E01a!I69+E01a!I80</f>
        <v>370156.2</v>
      </c>
      <c r="J80" s="540">
        <f>+J14+J25+J36+J47+J58+J69+E01a!J14+E01a!J25+E01a!J25+E01a!J36+E01a!J47+E01a!J58+E01a!J69+E01a!J80</f>
        <v>1233854</v>
      </c>
      <c r="K80" s="540">
        <f t="shared" si="20"/>
        <v>72579.647058823524</v>
      </c>
      <c r="L80" s="538">
        <f t="shared" si="21"/>
        <v>0</v>
      </c>
      <c r="M80" s="314">
        <f t="shared" si="2"/>
        <v>-0.13132303047839913</v>
      </c>
    </row>
    <row r="81" spans="1:13">
      <c r="A81" s="63" t="s">
        <v>1610</v>
      </c>
      <c r="B81" s="537">
        <f>+B15+B26+B37+B48+B59+B70+E01a!B15+E01a!B26+E01a!B26+E01a!B37+E01a!B48+E01a!B59+E01a!B70+E01a!B81</f>
        <v>8</v>
      </c>
      <c r="C81" s="540">
        <f>+C15+C26+C37+C48+C59+C70+E01a!C15+E01a!C26+E01a!C26+E01a!C37+E01a!C48+E01a!C59+E01a!C70+E01a!C81</f>
        <v>333781.07</v>
      </c>
      <c r="D81" s="540">
        <f>+D15+D26+D37+D48+D59+D70+E01a!D15+E01a!D26+E01a!D26+E01a!D37+E01a!D48+E01a!D59+E01a!D70+E01a!D81</f>
        <v>147750.93</v>
      </c>
      <c r="E81" s="540">
        <f>+E15+E26+E37+E48+E59+E70+E01a!E15+E01a!E26+E01a!E26+E01a!E37+E01a!E48+E01a!E59+E01a!E70+E01a!E81</f>
        <v>481532</v>
      </c>
      <c r="F81" s="540">
        <f>+E81/B81</f>
        <v>60191.5</v>
      </c>
      <c r="G81" s="537">
        <f>+G15+G26+G37+G48+G59+G70+E01a!G15+E01a!G26+E01a!G26+E01a!G37+E01a!G48+E01a!G59+E01a!G70+E01a!G81</f>
        <v>8</v>
      </c>
      <c r="H81" s="540">
        <f>+H15+H26+H37+H48+H59+H70+E01a!H15+E01a!H26+E01a!H26+E01a!H37+E01a!H48+E01a!H59+E01a!H70+E01a!H81</f>
        <v>326775.90000000002</v>
      </c>
      <c r="I81" s="540">
        <f>+I15+I26+I37+I48+I59+I70+E01a!I15+E01a!I26+E01a!I26+E01a!I37+E01a!I48+E01a!I59+E01a!I70+E01a!I81</f>
        <v>145015.1</v>
      </c>
      <c r="J81" s="540">
        <f>+J15+J26+J37+J48+J59+J70+E01a!J15+E01a!J26+E01a!J26+E01a!J37+E01a!J48+E01a!J59+E01a!J70+E01a!J81</f>
        <v>471791</v>
      </c>
      <c r="K81" s="540">
        <f t="shared" si="20"/>
        <v>58973.875</v>
      </c>
      <c r="L81" s="538">
        <f t="shared" si="21"/>
        <v>0</v>
      </c>
      <c r="M81" s="314">
        <f>+(J81-E81)/E81</f>
        <v>-2.0229185183954546E-2</v>
      </c>
    </row>
    <row r="82" spans="1:13">
      <c r="A82" s="63" t="s">
        <v>1611</v>
      </c>
      <c r="B82" s="537">
        <f>+B16+B27+B38+B49+B60+B71+E01a!B16+E01a!B27+E01a!B27+E01a!B38+E01a!B49+E01a!B60+E01a!B71+E01a!B82</f>
        <v>9</v>
      </c>
      <c r="C82" s="540">
        <f>+C16+C27+C38+C49+C60+C71+E01a!C16+E01a!C27+E01a!C27+E01a!C38+E01a!C49+E01a!C60+E01a!C71+E01a!C82</f>
        <v>26867.61</v>
      </c>
      <c r="D82" s="540">
        <f>+D16+D27+D38+D49+D60+D71+E01a!D16+E01a!D27+E01a!D27+E01a!D38+E01a!D49+E01a!D60+E01a!D71+E01a!D82</f>
        <v>13774.390000000001</v>
      </c>
      <c r="E82" s="540">
        <f>+E16+E27+E38+E49+E60+E71+E01a!E16+E01a!E27+E01a!E27+E01a!E38+E01a!E49+E01a!E60+E01a!E71+E01a!E82</f>
        <v>40642</v>
      </c>
      <c r="F82" s="540">
        <f>+E82/B82</f>
        <v>4515.7777777777774</v>
      </c>
      <c r="G82" s="537">
        <f>+G16+G27+G38+G49+G60+G71+E01a!G16+E01a!G27+E01a!G27+E01a!G38+E01a!G49+E01a!G60+E01a!G71+E01a!G82</f>
        <v>9</v>
      </c>
      <c r="H82" s="540">
        <f>+H16+H27+H38+H49+H60+H71+E01a!H16+E01a!H27+E01a!H27+E01a!H38+E01a!H49+E01a!H60+E01a!H71+E01a!H82</f>
        <v>14025.75</v>
      </c>
      <c r="I82" s="540">
        <f>+I16+I27+I38+I49+I60+I71+E01a!I16+E01a!I27+E01a!I27+E01a!I38+E01a!I49+E01a!I60+E01a!I71+E01a!I82</f>
        <v>7573.25</v>
      </c>
      <c r="J82" s="540">
        <f>+J16+J27+J38+J49+J60+J71+E01a!J16+E01a!J27+E01a!J27+E01a!J38+E01a!J49+E01a!J60+E01a!J71+E01a!J82</f>
        <v>21599</v>
      </c>
      <c r="K82" s="540">
        <f t="shared" si="20"/>
        <v>2399.8888888888887</v>
      </c>
      <c r="L82" s="538">
        <f t="shared" si="21"/>
        <v>0</v>
      </c>
      <c r="M82" s="314">
        <f>+(J82-E82)/E82</f>
        <v>-0.46855469711136261</v>
      </c>
    </row>
    <row r="83" spans="1:13">
      <c r="A83" s="63" t="s">
        <v>1612</v>
      </c>
      <c r="B83" s="537">
        <f>+B17+B28+B39+B50+B61+B72+E01a!B17+E01a!B28+E01a!B28+E01a!B39+E01a!B50+E01a!B61+E01a!B72+E01a!B83</f>
        <v>70</v>
      </c>
      <c r="C83" s="540">
        <f>+C17+C28+C39+C50+C61+C72+E01a!C17+E01a!C28+E01a!C28+E01a!C39+E01a!C50+E01a!C61+E01a!C72+E01a!C83</f>
        <v>2156568.2199999997</v>
      </c>
      <c r="D83" s="540">
        <f>+D17+D28+D39+D50+D61+D72+E01a!D17+E01a!D28+E01a!D28+E01a!D39+E01a!D50+E01a!D61+E01a!D72+E01a!D83</f>
        <v>946720.78</v>
      </c>
      <c r="E83" s="540">
        <f>+E17+E28+E39+E50+E61+E72+E01a!E17+E01a!E28+E01a!E28+E01a!E39+E01a!E50+E01a!E61+E01a!E72+E01a!E83</f>
        <v>3103289</v>
      </c>
      <c r="F83" s="540">
        <f>+E83/B83</f>
        <v>44332.7</v>
      </c>
      <c r="G83" s="537">
        <f>+G17+G28+G39+G50+G61+G72+E01a!G17+E01a!G28+E01a!G28+E01a!G39+E01a!G50+E01a!G61+E01a!G72+E01a!G83</f>
        <v>70</v>
      </c>
      <c r="H83" s="540">
        <f>+H17+H28+H39+H50+H61+H72+E01a!H17+E01a!H28+E01a!H28+E01a!H39+E01a!H50+E01a!H61+E01a!H72+E01a!H83</f>
        <v>2024712.3299999996</v>
      </c>
      <c r="I83" s="540">
        <f>+I17+I28+I39+I50+I61+I72+E01a!I17+E01a!I28+E01a!I28+E01a!I39+E01a!I50+E01a!I61+E01a!I72+E01a!I83</f>
        <v>889043.66999999993</v>
      </c>
      <c r="J83" s="540">
        <f>+J17+J28+J39+J50+J61+J72+E01a!J17+E01a!J28+E01a!J28+E01a!J39+E01a!J50+E01a!J61+E01a!J72+E01a!J83</f>
        <v>2913756</v>
      </c>
      <c r="K83" s="540">
        <f t="shared" si="20"/>
        <v>41625.085714285713</v>
      </c>
      <c r="L83" s="538">
        <f t="shared" si="21"/>
        <v>0</v>
      </c>
      <c r="M83" s="314">
        <f>+(J83-E83)/E83</f>
        <v>-6.1074878942953749E-2</v>
      </c>
    </row>
    <row r="84" spans="1:13" ht="13.5" thickBot="1">
      <c r="A84" s="545" t="s">
        <v>1613</v>
      </c>
      <c r="B84" s="549">
        <f>+B18+B29+B40+B51+B62+B73+E01a!B18+E01a!B29+E01a!B29+E01a!B40+E01a!B51+E01a!B62+E01a!B73+E01a!B84</f>
        <v>1061</v>
      </c>
      <c r="C84" s="672">
        <f>+C18+C29+C40+C51+C62+C73+E01a!C18+E01a!C29+E01a!C29+E01a!C40+E01a!C51+E01a!C62+E01a!C73+E01a!C84</f>
        <v>6071740.7000000011</v>
      </c>
      <c r="D84" s="672">
        <f>+D18+D29+D40+D51+D62+D73+E01a!D18+E01a!D29+E01a!D29+E01a!D40+E01a!D51+E01a!D62+E01a!D73+E01a!D84</f>
        <v>2671652.2999999998</v>
      </c>
      <c r="E84" s="672">
        <f>+E18+E29+E40+E51+E62+E73+E01a!E18+E01a!E29+E01a!E29+E01a!E40+E01a!E51+E01a!E62+E01a!E73+E01a!E84</f>
        <v>8743393</v>
      </c>
      <c r="F84" s="672">
        <f>+E84/B84</f>
        <v>8240.7097078228089</v>
      </c>
      <c r="G84" s="549">
        <f>+G18+G29+G40+G51+G62+G73+E01a!G18+E01a!G29+E01a!G29+E01a!G40+E01a!G51+E01a!G62+E01a!G73+E01a!G84</f>
        <v>1168</v>
      </c>
      <c r="H84" s="672">
        <f>+H18+H29+H40+H51+H62+H73+E01a!H18+E01a!H29+E01a!H29+E01a!H40+E01a!H51+E01a!H62+E01a!H73+E01a!H84</f>
        <v>6675052.9300000006</v>
      </c>
      <c r="I84" s="672">
        <f>+I18+I29+I40+I51+I62+I73+E01a!I18+E01a!I29+E01a!I29+E01a!I40+E01a!I51+E01a!I62+E01a!I73+E01a!I84</f>
        <v>2945142.0700000003</v>
      </c>
      <c r="J84" s="672">
        <f>+J18+J29+J40+J51+J62+J73+E01a!J18+E01a!J29+E01a!J29+E01a!J40+E01a!J51+E01a!J62+E01a!J73+E01a!J84</f>
        <v>9620195</v>
      </c>
      <c r="K84" s="672">
        <f t="shared" si="20"/>
        <v>8236.4683219178078</v>
      </c>
      <c r="L84" s="550">
        <f t="shared" si="21"/>
        <v>0.10084825636192271</v>
      </c>
      <c r="M84" s="546">
        <f>+(J84-E84)/E84</f>
        <v>0.10028166410911644</v>
      </c>
    </row>
    <row r="85" spans="1:13" s="7" customFormat="1" ht="13.5" thickTop="1">
      <c r="A85" s="14"/>
      <c r="B85" s="14"/>
      <c r="C85" s="16"/>
      <c r="D85" s="16"/>
      <c r="E85" s="16"/>
      <c r="F85" s="14"/>
      <c r="G85" s="14"/>
      <c r="H85" s="14"/>
      <c r="I85" s="14"/>
      <c r="J85" s="14"/>
      <c r="K85" s="64"/>
      <c r="L85" s="64"/>
      <c r="M85" s="64"/>
    </row>
    <row r="86" spans="1:13" s="7" customFormat="1">
      <c r="A86" s="1700" t="s">
        <v>1625</v>
      </c>
      <c r="B86" s="14"/>
      <c r="C86" s="14"/>
      <c r="D86" s="14"/>
      <c r="E86" s="14"/>
      <c r="F86" s="14"/>
      <c r="G86" s="14"/>
      <c r="H86" s="14"/>
      <c r="I86" s="14"/>
      <c r="J86" s="14"/>
      <c r="K86" s="64"/>
      <c r="L86" s="64"/>
      <c r="M86" s="64"/>
    </row>
    <row r="87" spans="1:13" s="7" customFormat="1">
      <c r="A87" s="330" t="s">
        <v>1219</v>
      </c>
      <c r="B87" s="14"/>
      <c r="C87" s="14"/>
      <c r="D87" s="14"/>
      <c r="E87" s="14"/>
      <c r="F87" s="14"/>
      <c r="G87" s="14"/>
      <c r="H87" s="14"/>
      <c r="I87" s="14"/>
      <c r="J87" s="14"/>
      <c r="K87" s="64"/>
      <c r="L87" s="64"/>
      <c r="M87" s="64"/>
    </row>
    <row r="88" spans="1:13">
      <c r="A88" s="1701"/>
      <c r="B88" s="1701"/>
      <c r="C88" s="1701"/>
      <c r="D88" s="1701"/>
      <c r="E88" s="1701"/>
      <c r="F88" s="1701"/>
      <c r="G88" s="1701"/>
      <c r="H88" s="1701"/>
      <c r="I88" s="1701"/>
      <c r="J88" s="1701"/>
      <c r="K88" s="1701"/>
      <c r="L88" s="1701"/>
      <c r="M88" s="1701"/>
    </row>
    <row r="89" spans="1:13">
      <c r="C89" s="1574"/>
    </row>
    <row r="92" spans="1:13">
      <c r="F92" s="1574"/>
    </row>
  </sheetData>
  <mergeCells count="8">
    <mergeCell ref="C6:E6"/>
    <mergeCell ref="H6:J6"/>
    <mergeCell ref="A1:M1"/>
    <mergeCell ref="A2:M2"/>
    <mergeCell ref="A3:M3"/>
    <mergeCell ref="B5:F5"/>
    <mergeCell ref="G5:K5"/>
    <mergeCell ref="L5:M6"/>
  </mergeCells>
  <phoneticPr fontId="74" type="noConversion"/>
  <hyperlinks>
    <hyperlink ref="A1:M1" location="'Sección E'!B4" display="TABLA E01b"/>
  </hyperlinks>
  <pageMargins left="0.55000000000000004" right="0.19685039370078741" top="0.69" bottom="0.34" header="0.31496062992125984" footer="0.31496062992125984"/>
  <pageSetup paperSize="144" scale="75" orientation="portrait" horizontalDpi="300" verticalDpi="300" r:id="rId1"/>
</worksheet>
</file>

<file path=xl/worksheets/sheet58.xml><?xml version="1.0" encoding="utf-8"?>
<worksheet xmlns="http://schemas.openxmlformats.org/spreadsheetml/2006/main" xmlns:r="http://schemas.openxmlformats.org/officeDocument/2006/relationships">
  <sheetPr>
    <tabColor rgb="FF008080"/>
  </sheetPr>
  <dimension ref="A1:K52"/>
  <sheetViews>
    <sheetView topLeftCell="A34" zoomScale="95" zoomScaleNormal="95" workbookViewId="0">
      <selection activeCell="M16" sqref="M16"/>
    </sheetView>
  </sheetViews>
  <sheetFormatPr baseColWidth="10" defaultColWidth="11.42578125" defaultRowHeight="14.25"/>
  <cols>
    <col min="1" max="1" width="7.28515625" style="1171" customWidth="1"/>
    <col min="2" max="2" width="16.140625" style="1171" customWidth="1"/>
    <col min="3" max="3" width="10" style="1171" customWidth="1"/>
    <col min="4" max="4" width="9.7109375" style="1171" customWidth="1"/>
    <col min="5" max="8" width="9.5703125" style="1171" customWidth="1"/>
    <col min="9" max="9" width="9.28515625" style="1171" customWidth="1"/>
    <col min="10" max="10" width="9.42578125" style="1171" customWidth="1"/>
    <col min="11" max="11" width="9.7109375" style="1171" customWidth="1"/>
    <col min="12" max="16384" width="11.42578125" style="1171"/>
  </cols>
  <sheetData>
    <row r="1" spans="1:11">
      <c r="A1" s="2099" t="s">
        <v>760</v>
      </c>
      <c r="B1" s="2099"/>
      <c r="C1" s="2099"/>
      <c r="D1" s="2099"/>
      <c r="E1" s="2099"/>
      <c r="F1" s="2099"/>
      <c r="G1" s="2099"/>
      <c r="H1" s="2099"/>
      <c r="I1" s="2099"/>
      <c r="J1" s="2099"/>
      <c r="K1" s="2099"/>
    </row>
    <row r="2" spans="1:11">
      <c r="A2" s="2211" t="s">
        <v>761</v>
      </c>
      <c r="B2" s="2211"/>
      <c r="C2" s="2211"/>
      <c r="D2" s="2211"/>
      <c r="E2" s="2211"/>
      <c r="F2" s="2211"/>
      <c r="G2" s="2211"/>
      <c r="H2" s="2211"/>
      <c r="I2" s="2211"/>
      <c r="J2" s="2211"/>
      <c r="K2" s="2211"/>
    </row>
    <row r="3" spans="1:11">
      <c r="A3" s="2211" t="s">
        <v>630</v>
      </c>
      <c r="B3" s="2211"/>
      <c r="C3" s="2211"/>
      <c r="D3" s="2211"/>
      <c r="E3" s="2211"/>
      <c r="F3" s="2211"/>
      <c r="G3" s="2211"/>
      <c r="H3" s="2211"/>
      <c r="I3" s="2211"/>
      <c r="J3" s="2211"/>
      <c r="K3" s="2211"/>
    </row>
    <row r="4" spans="1:11" ht="15" thickBot="1">
      <c r="A4" s="1702"/>
      <c r="B4" s="1702"/>
      <c r="C4" s="1702"/>
      <c r="D4" s="1702"/>
      <c r="E4" s="1702"/>
      <c r="F4" s="1702"/>
      <c r="G4" s="1702"/>
      <c r="H4" s="1702"/>
      <c r="I4" s="1702"/>
      <c r="J4" s="1702"/>
      <c r="K4" s="1702"/>
    </row>
    <row r="5" spans="1:11">
      <c r="A5" s="1703"/>
      <c r="B5" s="1703"/>
      <c r="C5" s="2212" t="s">
        <v>762</v>
      </c>
      <c r="D5" s="2212"/>
      <c r="E5" s="2212"/>
      <c r="F5" s="2212"/>
      <c r="G5" s="2212"/>
      <c r="H5" s="2212"/>
      <c r="I5" s="2213" t="s">
        <v>375</v>
      </c>
      <c r="J5" s="2213"/>
      <c r="K5" s="2213"/>
    </row>
    <row r="6" spans="1:11">
      <c r="A6" s="2213" t="s">
        <v>376</v>
      </c>
      <c r="B6" s="2213"/>
      <c r="C6" s="2210">
        <v>2009</v>
      </c>
      <c r="D6" s="2210"/>
      <c r="E6" s="2210"/>
      <c r="F6" s="2210">
        <v>2010</v>
      </c>
      <c r="G6" s="2210"/>
      <c r="H6" s="2210"/>
      <c r="I6" s="2213"/>
      <c r="J6" s="2213"/>
      <c r="K6" s="2213"/>
    </row>
    <row r="7" spans="1:11">
      <c r="A7" s="1704"/>
      <c r="B7" s="1704"/>
      <c r="C7" s="279" t="s">
        <v>548</v>
      </c>
      <c r="D7" s="279" t="s">
        <v>549</v>
      </c>
      <c r="E7" s="279" t="s">
        <v>547</v>
      </c>
      <c r="F7" s="279" t="s">
        <v>548</v>
      </c>
      <c r="G7" s="279" t="s">
        <v>549</v>
      </c>
      <c r="H7" s="279" t="s">
        <v>547</v>
      </c>
      <c r="I7" s="279" t="s">
        <v>548</v>
      </c>
      <c r="J7" s="279" t="s">
        <v>549</v>
      </c>
      <c r="K7" s="279" t="s">
        <v>547</v>
      </c>
    </row>
    <row r="8" spans="1:11">
      <c r="A8" s="78" t="s">
        <v>540</v>
      </c>
      <c r="B8" s="79" t="s">
        <v>764</v>
      </c>
      <c r="C8" s="1705">
        <v>4460.7590440692829</v>
      </c>
      <c r="D8" s="1705">
        <v>4286.2409559307171</v>
      </c>
      <c r="E8" s="1705">
        <f>+D8+C8</f>
        <v>8747</v>
      </c>
      <c r="F8" s="1705">
        <v>4300.5600000000004</v>
      </c>
      <c r="G8" s="1705">
        <v>3663.44</v>
      </c>
      <c r="H8" s="1705">
        <f>+G8+F8</f>
        <v>7964</v>
      </c>
      <c r="I8" s="1706">
        <f>100*(F8-C8)/C8</f>
        <v>-3.5912956177776989</v>
      </c>
      <c r="J8" s="1706">
        <f>100*(G8-D8)/D8</f>
        <v>-14.530236688373055</v>
      </c>
      <c r="K8" s="1706">
        <f>100*(H8-E8)/E8</f>
        <v>-8.9516405624785644</v>
      </c>
    </row>
    <row r="9" spans="1:11">
      <c r="A9" s="78" t="s">
        <v>765</v>
      </c>
      <c r="B9" s="79" t="s">
        <v>766</v>
      </c>
      <c r="C9" s="1705">
        <v>4468.6369741958297</v>
      </c>
      <c r="D9" s="1705">
        <v>4125.3630258041703</v>
      </c>
      <c r="E9" s="1705">
        <f t="shared" ref="E9:E20" si="0">+D9+C9</f>
        <v>8594</v>
      </c>
      <c r="F9" s="1705">
        <v>5201.28</v>
      </c>
      <c r="G9" s="1705">
        <v>4430.72</v>
      </c>
      <c r="H9" s="1705">
        <f t="shared" ref="H9:H21" si="1">+G9+F9</f>
        <v>9632</v>
      </c>
      <c r="I9" s="1706">
        <f t="shared" ref="I9:K21" si="2">100*(F9-C9)/C9</f>
        <v>16.39522364503587</v>
      </c>
      <c r="J9" s="1706">
        <f t="shared" si="2"/>
        <v>7.4019418966481307</v>
      </c>
      <c r="K9" s="1706">
        <f t="shared" si="2"/>
        <v>12.078194088899233</v>
      </c>
    </row>
    <row r="10" spans="1:11">
      <c r="A10" s="78" t="s">
        <v>767</v>
      </c>
      <c r="B10" s="79" t="s">
        <v>768</v>
      </c>
      <c r="C10" s="1705">
        <v>3443</v>
      </c>
      <c r="D10" s="1705">
        <v>3443</v>
      </c>
      <c r="E10" s="1705">
        <f t="shared" si="0"/>
        <v>6886</v>
      </c>
      <c r="F10" s="1705">
        <v>2989.44</v>
      </c>
      <c r="G10" s="1705">
        <v>2546.56</v>
      </c>
      <c r="H10" s="1705">
        <f t="shared" si="1"/>
        <v>5536</v>
      </c>
      <c r="I10" s="1706">
        <f t="shared" si="2"/>
        <v>-13.173395294801043</v>
      </c>
      <c r="J10" s="1706">
        <f t="shared" si="2"/>
        <v>-26.036595991867557</v>
      </c>
      <c r="K10" s="1706">
        <f t="shared" si="2"/>
        <v>-19.604995643334302</v>
      </c>
    </row>
    <row r="11" spans="1:11">
      <c r="A11" s="78" t="s">
        <v>769</v>
      </c>
      <c r="B11" s="79" t="s">
        <v>770</v>
      </c>
      <c r="C11" s="1705">
        <v>5072.0936821229579</v>
      </c>
      <c r="D11" s="1705">
        <v>4873.9063178770421</v>
      </c>
      <c r="E11" s="1705">
        <f t="shared" si="0"/>
        <v>9946</v>
      </c>
      <c r="F11" s="1705">
        <v>5285.52</v>
      </c>
      <c r="G11" s="1705">
        <v>4502.4799999999996</v>
      </c>
      <c r="H11" s="1705">
        <f t="shared" si="1"/>
        <v>9788</v>
      </c>
      <c r="I11" s="1706">
        <f t="shared" si="2"/>
        <v>4.2078544138347125</v>
      </c>
      <c r="J11" s="1706">
        <f t="shared" si="2"/>
        <v>-7.6207110611602182</v>
      </c>
      <c r="K11" s="1706">
        <f t="shared" si="2"/>
        <v>-1.588578322943897</v>
      </c>
    </row>
    <row r="12" spans="1:11">
      <c r="A12" s="78" t="s">
        <v>771</v>
      </c>
      <c r="B12" s="79" t="s">
        <v>772</v>
      </c>
      <c r="C12" s="1705">
        <v>12245.960280886549</v>
      </c>
      <c r="D12" s="1705">
        <v>10860.039719113451</v>
      </c>
      <c r="E12" s="1705">
        <f t="shared" si="0"/>
        <v>23106</v>
      </c>
      <c r="F12" s="1705">
        <v>13015.62</v>
      </c>
      <c r="G12" s="1705">
        <v>11087.38</v>
      </c>
      <c r="H12" s="1705">
        <f t="shared" si="1"/>
        <v>24103</v>
      </c>
      <c r="I12" s="1706">
        <f t="shared" si="2"/>
        <v>6.2850091087975644</v>
      </c>
      <c r="J12" s="1706">
        <f t="shared" si="2"/>
        <v>2.0933650959529566</v>
      </c>
      <c r="K12" s="1706">
        <f t="shared" si="2"/>
        <v>4.314896563663118</v>
      </c>
    </row>
    <row r="13" spans="1:11">
      <c r="A13" s="78" t="s">
        <v>773</v>
      </c>
      <c r="B13" s="79" t="s">
        <v>774</v>
      </c>
      <c r="C13" s="1705">
        <v>7629</v>
      </c>
      <c r="D13" s="1705">
        <v>7629</v>
      </c>
      <c r="E13" s="1705">
        <f t="shared" si="0"/>
        <v>15258</v>
      </c>
      <c r="F13" s="1705">
        <v>7705.8</v>
      </c>
      <c r="G13" s="1705">
        <v>6564.2</v>
      </c>
      <c r="H13" s="1705">
        <f t="shared" si="1"/>
        <v>14270</v>
      </c>
      <c r="I13" s="1706">
        <f t="shared" si="2"/>
        <v>1.0066850176956375</v>
      </c>
      <c r="J13" s="1706">
        <f t="shared" si="2"/>
        <v>-13.957268318259276</v>
      </c>
      <c r="K13" s="1706">
        <f t="shared" si="2"/>
        <v>-6.475291650281819</v>
      </c>
    </row>
    <row r="14" spans="1:11">
      <c r="A14" s="78" t="s">
        <v>775</v>
      </c>
      <c r="B14" s="79" t="s">
        <v>776</v>
      </c>
      <c r="C14" s="1705">
        <v>8673</v>
      </c>
      <c r="D14" s="1705">
        <v>8673</v>
      </c>
      <c r="E14" s="1705">
        <f t="shared" si="0"/>
        <v>17346</v>
      </c>
      <c r="F14" s="1705">
        <v>7911</v>
      </c>
      <c r="G14" s="1705">
        <v>6739</v>
      </c>
      <c r="H14" s="1705">
        <f t="shared" si="1"/>
        <v>14650</v>
      </c>
      <c r="I14" s="1706">
        <f t="shared" si="2"/>
        <v>-8.7858872362504332</v>
      </c>
      <c r="J14" s="1706">
        <f t="shared" si="2"/>
        <v>-22.299089127176295</v>
      </c>
      <c r="K14" s="1706">
        <f t="shared" si="2"/>
        <v>-15.542488181713363</v>
      </c>
    </row>
    <row r="15" spans="1:11">
      <c r="A15" s="78" t="s">
        <v>777</v>
      </c>
      <c r="B15" s="79" t="s">
        <v>778</v>
      </c>
      <c r="C15" s="1705">
        <v>21259.438845416069</v>
      </c>
      <c r="D15" s="1705">
        <v>20425.561154583931</v>
      </c>
      <c r="E15" s="1705">
        <f t="shared" si="0"/>
        <v>41685</v>
      </c>
      <c r="F15" s="1705">
        <v>23890.14</v>
      </c>
      <c r="G15" s="1705">
        <v>20350.86</v>
      </c>
      <c r="H15" s="1705">
        <f t="shared" si="1"/>
        <v>44241</v>
      </c>
      <c r="I15" s="1706">
        <f t="shared" si="2"/>
        <v>12.374273722427809</v>
      </c>
      <c r="J15" s="1706">
        <f t="shared" si="2"/>
        <v>-0.3657238791070665</v>
      </c>
      <c r="K15" s="1706">
        <f t="shared" si="2"/>
        <v>6.1317020510975171</v>
      </c>
    </row>
    <row r="16" spans="1:11">
      <c r="A16" s="78" t="s">
        <v>779</v>
      </c>
      <c r="B16" s="79" t="s">
        <v>780</v>
      </c>
      <c r="C16" s="1705">
        <v>13342.5</v>
      </c>
      <c r="D16" s="1705">
        <v>13342.5</v>
      </c>
      <c r="E16" s="1705">
        <f t="shared" si="0"/>
        <v>26685</v>
      </c>
      <c r="F16" s="1705">
        <v>12780.18</v>
      </c>
      <c r="G16" s="1705">
        <v>10886.82</v>
      </c>
      <c r="H16" s="1705">
        <f t="shared" si="1"/>
        <v>23667</v>
      </c>
      <c r="I16" s="1706">
        <f t="shared" si="2"/>
        <v>-4.2145025295109591</v>
      </c>
      <c r="J16" s="1706">
        <f t="shared" si="2"/>
        <v>-18.404946599213044</v>
      </c>
      <c r="K16" s="1706">
        <f t="shared" si="2"/>
        <v>-11.309724564362002</v>
      </c>
    </row>
    <row r="17" spans="1:11">
      <c r="A17" s="78" t="s">
        <v>781</v>
      </c>
      <c r="B17" s="79" t="s">
        <v>782</v>
      </c>
      <c r="C17" s="1705">
        <v>11544.736325852034</v>
      </c>
      <c r="D17" s="1705">
        <v>11091.263674147966</v>
      </c>
      <c r="E17" s="1705">
        <f t="shared" si="0"/>
        <v>22636</v>
      </c>
      <c r="F17" s="1705">
        <v>11611.08</v>
      </c>
      <c r="G17" s="1705">
        <v>9890.92</v>
      </c>
      <c r="H17" s="1705">
        <f t="shared" si="1"/>
        <v>21502</v>
      </c>
      <c r="I17" s="1706">
        <f t="shared" si="2"/>
        <v>0.57466599734636281</v>
      </c>
      <c r="J17" s="1706">
        <f t="shared" si="2"/>
        <v>-10.822424832850945</v>
      </c>
      <c r="K17" s="1706">
        <f t="shared" si="2"/>
        <v>-5.0097190316310298</v>
      </c>
    </row>
    <row r="18" spans="1:11">
      <c r="A18" s="78" t="s">
        <v>783</v>
      </c>
      <c r="B18" s="79" t="s">
        <v>784</v>
      </c>
      <c r="C18" s="1705">
        <v>841</v>
      </c>
      <c r="D18" s="1705">
        <v>841</v>
      </c>
      <c r="E18" s="1705">
        <f t="shared" si="0"/>
        <v>1682</v>
      </c>
      <c r="F18" s="1705">
        <v>1111.8599999999999</v>
      </c>
      <c r="G18" s="1705">
        <v>947.14</v>
      </c>
      <c r="H18" s="1705">
        <f t="shared" si="1"/>
        <v>2059</v>
      </c>
      <c r="I18" s="1706">
        <f t="shared" si="2"/>
        <v>32.206896551724128</v>
      </c>
      <c r="J18" s="1706">
        <f t="shared" si="2"/>
        <v>12.620689655172411</v>
      </c>
      <c r="K18" s="1706">
        <f t="shared" si="2"/>
        <v>22.413793103448278</v>
      </c>
    </row>
    <row r="19" spans="1:11">
      <c r="A19" s="78" t="s">
        <v>785</v>
      </c>
      <c r="B19" s="79" t="s">
        <v>786</v>
      </c>
      <c r="C19" s="1705">
        <v>910.10401188707283</v>
      </c>
      <c r="D19" s="1705">
        <v>839.89598811292717</v>
      </c>
      <c r="E19" s="1705">
        <f t="shared" si="0"/>
        <v>1750</v>
      </c>
      <c r="F19" s="1705">
        <v>1071.9000000000001</v>
      </c>
      <c r="G19" s="1705">
        <v>913.1</v>
      </c>
      <c r="H19" s="1705">
        <f t="shared" si="1"/>
        <v>1985</v>
      </c>
      <c r="I19" s="1706">
        <f t="shared" si="2"/>
        <v>17.777746938775518</v>
      </c>
      <c r="J19" s="1706">
        <f t="shared" si="2"/>
        <v>8.7158425475453392</v>
      </c>
      <c r="K19" s="1706">
        <f t="shared" si="2"/>
        <v>13.428571428571429</v>
      </c>
    </row>
    <row r="20" spans="1:11">
      <c r="A20" s="78" t="s">
        <v>787</v>
      </c>
      <c r="B20" s="79" t="s">
        <v>788</v>
      </c>
      <c r="C20" s="1705">
        <v>45064.541504021065</v>
      </c>
      <c r="D20" s="1705">
        <v>38388.458495978935</v>
      </c>
      <c r="E20" s="1705">
        <f t="shared" si="0"/>
        <v>83453</v>
      </c>
      <c r="F20" s="1705">
        <v>44216.28</v>
      </c>
      <c r="G20" s="1705">
        <v>37665.72</v>
      </c>
      <c r="H20" s="1705">
        <f>+G20+F20</f>
        <v>81882</v>
      </c>
      <c r="I20" s="1706">
        <f t="shared" si="2"/>
        <v>-1.8823258280468165</v>
      </c>
      <c r="J20" s="1706">
        <f t="shared" si="2"/>
        <v>-1.8826973634657374</v>
      </c>
      <c r="K20" s="1706">
        <f t="shared" si="2"/>
        <v>-1.8824967346889867</v>
      </c>
    </row>
    <row r="21" spans="1:11">
      <c r="A21" s="135" t="s">
        <v>547</v>
      </c>
      <c r="B21" s="135" t="s">
        <v>789</v>
      </c>
      <c r="C21" s="552">
        <v>139128.53361702128</v>
      </c>
      <c r="D21" s="552">
        <v>128645.46638297873</v>
      </c>
      <c r="E21" s="552">
        <f>+D21+C21</f>
        <v>267774</v>
      </c>
      <c r="F21" s="552">
        <v>141090.66</v>
      </c>
      <c r="G21" s="552">
        <v>120188.34</v>
      </c>
      <c r="H21" s="552">
        <f t="shared" si="1"/>
        <v>261279</v>
      </c>
      <c r="I21" s="553">
        <f t="shared" si="2"/>
        <v>1.4102976089576709</v>
      </c>
      <c r="J21" s="553">
        <f t="shared" si="2"/>
        <v>-6.5739793408667762</v>
      </c>
      <c r="K21" s="554">
        <f t="shared" si="2"/>
        <v>-2.4255528916175582</v>
      </c>
    </row>
    <row r="22" spans="1:11">
      <c r="A22" s="1707"/>
      <c r="B22" s="1707"/>
      <c r="C22" s="1708"/>
      <c r="D22" s="342"/>
      <c r="E22" s="32"/>
      <c r="F22" s="81"/>
      <c r="G22" s="81"/>
      <c r="H22" s="84"/>
      <c r="I22" s="82"/>
      <c r="J22" s="82"/>
      <c r="K22" s="82"/>
    </row>
    <row r="23" spans="1:11">
      <c r="A23" s="2099" t="s">
        <v>790</v>
      </c>
      <c r="B23" s="2099"/>
      <c r="C23" s="2099"/>
      <c r="D23" s="2099"/>
      <c r="E23" s="2099"/>
      <c r="F23" s="2099"/>
      <c r="G23" s="2099"/>
      <c r="H23" s="2099"/>
      <c r="I23" s="2099"/>
      <c r="J23" s="2099"/>
      <c r="K23" s="2099"/>
    </row>
    <row r="24" spans="1:11">
      <c r="A24" s="2211" t="s">
        <v>791</v>
      </c>
      <c r="B24" s="2211"/>
      <c r="C24" s="2211"/>
      <c r="D24" s="2211"/>
      <c r="E24" s="2211"/>
      <c r="F24" s="2211"/>
      <c r="G24" s="2211"/>
      <c r="H24" s="2211"/>
      <c r="I24" s="2211"/>
      <c r="J24" s="2211"/>
      <c r="K24" s="2211"/>
    </row>
    <row r="25" spans="1:11">
      <c r="A25" s="2211" t="s">
        <v>630</v>
      </c>
      <c r="B25" s="2211"/>
      <c r="C25" s="2211"/>
      <c r="D25" s="2211"/>
      <c r="E25" s="2211"/>
      <c r="F25" s="2211"/>
      <c r="G25" s="2211"/>
      <c r="H25" s="2211"/>
      <c r="I25" s="2211"/>
      <c r="J25" s="2211"/>
      <c r="K25" s="2211"/>
    </row>
    <row r="26" spans="1:11" ht="15" thickBot="1">
      <c r="A26" s="1702"/>
      <c r="B26" s="1702"/>
      <c r="C26" s="1702"/>
      <c r="D26" s="1702"/>
      <c r="E26" s="1702"/>
      <c r="F26" s="1702"/>
      <c r="G26" s="1702"/>
      <c r="H26" s="1702"/>
      <c r="I26" s="1702"/>
      <c r="J26" s="1702"/>
      <c r="K26" s="1702"/>
    </row>
    <row r="27" spans="1:11">
      <c r="A27" s="1703"/>
      <c r="B27" s="1703"/>
      <c r="C27" s="2212" t="s">
        <v>762</v>
      </c>
      <c r="D27" s="2212"/>
      <c r="E27" s="2212"/>
      <c r="F27" s="2212"/>
      <c r="G27" s="2212"/>
      <c r="H27" s="2212"/>
      <c r="I27" s="2213" t="s">
        <v>763</v>
      </c>
      <c r="J27" s="2213"/>
      <c r="K27" s="2213"/>
    </row>
    <row r="28" spans="1:11">
      <c r="A28" s="2214" t="s">
        <v>377</v>
      </c>
      <c r="B28" s="2214"/>
      <c r="C28" s="2210">
        <v>2009</v>
      </c>
      <c r="D28" s="2210"/>
      <c r="E28" s="2210"/>
      <c r="F28" s="2210">
        <v>2010</v>
      </c>
      <c r="G28" s="2210"/>
      <c r="H28" s="2210"/>
      <c r="I28" s="2213"/>
      <c r="J28" s="2213"/>
      <c r="K28" s="2213"/>
    </row>
    <row r="29" spans="1:11">
      <c r="A29" s="2210"/>
      <c r="B29" s="2210"/>
      <c r="C29" s="279" t="s">
        <v>548</v>
      </c>
      <c r="D29" s="279" t="s">
        <v>549</v>
      </c>
      <c r="E29" s="279" t="s">
        <v>547</v>
      </c>
      <c r="F29" s="279" t="s">
        <v>548</v>
      </c>
      <c r="G29" s="279" t="s">
        <v>549</v>
      </c>
      <c r="H29" s="279" t="s">
        <v>547</v>
      </c>
      <c r="I29" s="279" t="s">
        <v>548</v>
      </c>
      <c r="J29" s="279" t="s">
        <v>549</v>
      </c>
      <c r="K29" s="279" t="s">
        <v>547</v>
      </c>
    </row>
    <row r="30" spans="1:11">
      <c r="A30" s="78" t="s">
        <v>540</v>
      </c>
      <c r="B30" s="79" t="s">
        <v>764</v>
      </c>
      <c r="C30" s="1705">
        <v>8470.189432142075</v>
      </c>
      <c r="D30" s="1705">
        <v>8138.8105678579259</v>
      </c>
      <c r="E30" s="1705">
        <v>16609</v>
      </c>
      <c r="F30" s="1705">
        <v>5477.22</v>
      </c>
      <c r="G30" s="1705">
        <v>4665.78</v>
      </c>
      <c r="H30" s="1705">
        <f>+G30+F30</f>
        <v>10143</v>
      </c>
      <c r="I30" s="1706">
        <f>100*(F30-C30)/C30</f>
        <v>-35.335330527373642</v>
      </c>
      <c r="J30" s="1706">
        <f>100*(G30-D30)/D30</f>
        <v>-42.672458572432433</v>
      </c>
      <c r="K30" s="1706">
        <f>100*(H30-E30)/E30</f>
        <v>-38.930700222770788</v>
      </c>
    </row>
    <row r="31" spans="1:11">
      <c r="A31" s="78" t="s">
        <v>765</v>
      </c>
      <c r="B31" s="79" t="s">
        <v>766</v>
      </c>
      <c r="C31" s="1705">
        <v>14159.349946977731</v>
      </c>
      <c r="D31" s="1705">
        <v>13071.650053022269</v>
      </c>
      <c r="E31" s="1705">
        <v>27231</v>
      </c>
      <c r="F31" s="1705">
        <v>10271.879999999999</v>
      </c>
      <c r="G31" s="1705">
        <v>8750.1200000000008</v>
      </c>
      <c r="H31" s="1705">
        <f t="shared" ref="H31:H43" si="3">+G31+F31</f>
        <v>19022</v>
      </c>
      <c r="I31" s="1706">
        <f t="shared" ref="I31:I43" si="4">100*(F31-C31)/C31</f>
        <v>-27.455144208844839</v>
      </c>
      <c r="J31" s="1706">
        <f t="shared" ref="J31:J43" si="5">100*(G31-D31)/D31</f>
        <v>-33.060325479131812</v>
      </c>
      <c r="K31" s="1706">
        <f t="shared" ref="K31:K43" si="6">100*(H31-E31)/E31</f>
        <v>-30.145789724945836</v>
      </c>
    </row>
    <row r="32" spans="1:11">
      <c r="A32" s="78" t="s">
        <v>767</v>
      </c>
      <c r="B32" s="79" t="s">
        <v>768</v>
      </c>
      <c r="C32" s="1705">
        <v>6230</v>
      </c>
      <c r="D32" s="1705">
        <v>6230</v>
      </c>
      <c r="E32" s="1705">
        <v>12460</v>
      </c>
      <c r="F32" s="1705">
        <v>4425.84</v>
      </c>
      <c r="G32" s="1705">
        <v>3770.16</v>
      </c>
      <c r="H32" s="1705">
        <f t="shared" si="3"/>
        <v>8196</v>
      </c>
      <c r="I32" s="1706">
        <f t="shared" si="4"/>
        <v>-28.959229534510435</v>
      </c>
      <c r="J32" s="1706">
        <f t="shared" si="5"/>
        <v>-39.483788121990372</v>
      </c>
      <c r="K32" s="1706">
        <f t="shared" si="6"/>
        <v>-34.2215088282504</v>
      </c>
    </row>
    <row r="33" spans="1:11">
      <c r="A33" s="78" t="s">
        <v>769</v>
      </c>
      <c r="B33" s="79" t="s">
        <v>770</v>
      </c>
      <c r="C33" s="1705">
        <v>10130.418358674096</v>
      </c>
      <c r="D33" s="1705">
        <v>9734.5816413259035</v>
      </c>
      <c r="E33" s="1705">
        <v>19865</v>
      </c>
      <c r="F33" s="1705">
        <v>6831.54</v>
      </c>
      <c r="G33" s="1705">
        <v>5819.46</v>
      </c>
      <c r="H33" s="1705">
        <f t="shared" si="3"/>
        <v>12651</v>
      </c>
      <c r="I33" s="1706">
        <f t="shared" si="4"/>
        <v>-32.564088094638819</v>
      </c>
      <c r="J33" s="1706">
        <f t="shared" si="5"/>
        <v>-40.218694398793318</v>
      </c>
      <c r="K33" s="1706">
        <f t="shared" si="6"/>
        <v>-36.31512710797886</v>
      </c>
    </row>
    <row r="34" spans="1:11">
      <c r="A34" s="78" t="s">
        <v>771</v>
      </c>
      <c r="B34" s="79" t="s">
        <v>772</v>
      </c>
      <c r="C34" s="1705">
        <v>26078.182100797309</v>
      </c>
      <c r="D34" s="1705">
        <v>23126.817899202691</v>
      </c>
      <c r="E34" s="1705">
        <v>49205</v>
      </c>
      <c r="F34" s="1705">
        <v>17655.3</v>
      </c>
      <c r="G34" s="1705">
        <v>15039.7</v>
      </c>
      <c r="H34" s="1705">
        <f t="shared" si="3"/>
        <v>32695</v>
      </c>
      <c r="I34" s="1706">
        <f t="shared" si="4"/>
        <v>-32.298578437105824</v>
      </c>
      <c r="J34" s="1706">
        <f t="shared" si="5"/>
        <v>-34.968571700828321</v>
      </c>
      <c r="K34" s="1706">
        <f t="shared" si="6"/>
        <v>-33.553500660501982</v>
      </c>
    </row>
    <row r="35" spans="1:11">
      <c r="A35" s="78" t="s">
        <v>773</v>
      </c>
      <c r="B35" s="79" t="s">
        <v>774</v>
      </c>
      <c r="C35" s="1705">
        <v>13853.5</v>
      </c>
      <c r="D35" s="1705">
        <v>13853.5</v>
      </c>
      <c r="E35" s="1705">
        <v>27707</v>
      </c>
      <c r="F35" s="1705">
        <v>9104.94</v>
      </c>
      <c r="G35" s="1705">
        <v>7756.06</v>
      </c>
      <c r="H35" s="1705">
        <f t="shared" si="3"/>
        <v>16861</v>
      </c>
      <c r="I35" s="1706">
        <f t="shared" si="4"/>
        <v>-34.27696971884361</v>
      </c>
      <c r="J35" s="1706">
        <f t="shared" si="5"/>
        <v>-44.013714945681599</v>
      </c>
      <c r="K35" s="1706">
        <f t="shared" si="6"/>
        <v>-39.145342332262608</v>
      </c>
    </row>
    <row r="36" spans="1:11">
      <c r="A36" s="78" t="s">
        <v>775</v>
      </c>
      <c r="B36" s="79" t="s">
        <v>776</v>
      </c>
      <c r="C36" s="1705">
        <v>11784.5</v>
      </c>
      <c r="D36" s="1705">
        <v>11784.5</v>
      </c>
      <c r="E36" s="1705">
        <v>23569</v>
      </c>
      <c r="F36" s="1705">
        <v>6941.16</v>
      </c>
      <c r="G36" s="1705">
        <v>5912.84</v>
      </c>
      <c r="H36" s="1705">
        <f t="shared" si="3"/>
        <v>12854</v>
      </c>
      <c r="I36" s="1706">
        <f t="shared" si="4"/>
        <v>-41.099240527811958</v>
      </c>
      <c r="J36" s="1706">
        <f t="shared" si="5"/>
        <v>-49.825278968136111</v>
      </c>
      <c r="K36" s="1706">
        <f t="shared" si="6"/>
        <v>-45.462259747974031</v>
      </c>
    </row>
    <row r="37" spans="1:11">
      <c r="A37" s="78" t="s">
        <v>777</v>
      </c>
      <c r="B37" s="79" t="s">
        <v>778</v>
      </c>
      <c r="C37" s="1705">
        <v>27530.425052522609</v>
      </c>
      <c r="D37" s="1705">
        <v>26450.574947477391</v>
      </c>
      <c r="E37" s="1705">
        <v>53981</v>
      </c>
      <c r="F37" s="1705">
        <v>16096.86</v>
      </c>
      <c r="G37" s="1705">
        <v>13712.14</v>
      </c>
      <c r="H37" s="1705">
        <f t="shared" si="3"/>
        <v>29809</v>
      </c>
      <c r="I37" s="1706">
        <f t="shared" si="4"/>
        <v>-41.530652108384182</v>
      </c>
      <c r="J37" s="1706">
        <f t="shared" si="5"/>
        <v>-48.159387736455486</v>
      </c>
      <c r="K37" s="1706">
        <f t="shared" si="6"/>
        <v>-44.778718437968912</v>
      </c>
    </row>
    <row r="38" spans="1:11">
      <c r="A38" s="78" t="s">
        <v>779</v>
      </c>
      <c r="B38" s="79" t="s">
        <v>780</v>
      </c>
      <c r="C38" s="1705">
        <v>10245.5</v>
      </c>
      <c r="D38" s="1705">
        <v>10245.5</v>
      </c>
      <c r="E38" s="1705">
        <v>20491</v>
      </c>
      <c r="F38" s="1705">
        <v>6432.48</v>
      </c>
      <c r="G38" s="1705">
        <v>5479.52</v>
      </c>
      <c r="H38" s="1705">
        <f t="shared" si="3"/>
        <v>11912</v>
      </c>
      <c r="I38" s="1706">
        <f t="shared" si="4"/>
        <v>-37.216534088136264</v>
      </c>
      <c r="J38" s="1706">
        <f t="shared" si="5"/>
        <v>-46.517788297301252</v>
      </c>
      <c r="K38" s="1706">
        <f>100*(H38-E38)/E38</f>
        <v>-41.867161192718754</v>
      </c>
    </row>
    <row r="39" spans="1:11">
      <c r="A39" s="78" t="s">
        <v>781</v>
      </c>
      <c r="B39" s="79" t="s">
        <v>782</v>
      </c>
      <c r="C39" s="1705">
        <v>16495.977722360763</v>
      </c>
      <c r="D39" s="1705">
        <v>15848.022277639237</v>
      </c>
      <c r="E39" s="1705">
        <v>32344</v>
      </c>
      <c r="F39" s="1705">
        <v>10263.24</v>
      </c>
      <c r="G39" s="1705">
        <v>8742.76</v>
      </c>
      <c r="H39" s="1705">
        <f t="shared" si="3"/>
        <v>19006</v>
      </c>
      <c r="I39" s="1706">
        <f t="shared" si="4"/>
        <v>-37.783378634854195</v>
      </c>
      <c r="J39" s="1706">
        <f t="shared" si="5"/>
        <v>-44.833747411274175</v>
      </c>
      <c r="K39" s="1706">
        <f t="shared" si="6"/>
        <v>-41.237942122186496</v>
      </c>
    </row>
    <row r="40" spans="1:11">
      <c r="A40" s="78" t="s">
        <v>783</v>
      </c>
      <c r="B40" s="79" t="s">
        <v>784</v>
      </c>
      <c r="C40" s="1705">
        <v>1613</v>
      </c>
      <c r="D40" s="1705">
        <v>1613</v>
      </c>
      <c r="E40" s="1705">
        <v>3226</v>
      </c>
      <c r="F40" s="1705">
        <v>922.86</v>
      </c>
      <c r="G40" s="1705">
        <v>786.14</v>
      </c>
      <c r="H40" s="1705">
        <f t="shared" si="3"/>
        <v>1709</v>
      </c>
      <c r="I40" s="1706">
        <f t="shared" si="4"/>
        <v>-42.786112833230007</v>
      </c>
      <c r="J40" s="1706">
        <f t="shared" si="5"/>
        <v>-51.26224426534408</v>
      </c>
      <c r="K40" s="1706">
        <f t="shared" si="6"/>
        <v>-47.024178549287043</v>
      </c>
    </row>
    <row r="41" spans="1:11">
      <c r="A41" s="78" t="s">
        <v>785</v>
      </c>
      <c r="B41" s="79" t="s">
        <v>786</v>
      </c>
      <c r="C41" s="1705">
        <v>2866.0475482912334</v>
      </c>
      <c r="D41" s="1705">
        <v>2644.9524517087666</v>
      </c>
      <c r="E41" s="1705">
        <v>5511</v>
      </c>
      <c r="F41" s="1705">
        <v>1659.96</v>
      </c>
      <c r="G41" s="1705">
        <v>1414.04</v>
      </c>
      <c r="H41" s="1705">
        <f t="shared" si="3"/>
        <v>3074</v>
      </c>
      <c r="I41" s="1706">
        <f t="shared" si="4"/>
        <v>-42.081909946341085</v>
      </c>
      <c r="J41" s="1706">
        <f t="shared" si="5"/>
        <v>-46.538169369114286</v>
      </c>
      <c r="K41" s="1706">
        <f t="shared" si="6"/>
        <v>-44.220649609871167</v>
      </c>
    </row>
    <row r="42" spans="1:11">
      <c r="A42" s="78" t="s">
        <v>787</v>
      </c>
      <c r="B42" s="79" t="s">
        <v>788</v>
      </c>
      <c r="C42" s="1705">
        <v>100615.32474251046</v>
      </c>
      <c r="D42" s="1705">
        <v>85709.675257489536</v>
      </c>
      <c r="E42" s="1705">
        <v>186325</v>
      </c>
      <c r="F42" s="1705">
        <v>60316.38</v>
      </c>
      <c r="G42" s="1705">
        <v>51380.62</v>
      </c>
      <c r="H42" s="1705">
        <f t="shared" si="3"/>
        <v>111697</v>
      </c>
      <c r="I42" s="1706">
        <f t="shared" si="4"/>
        <v>-40.052491850164422</v>
      </c>
      <c r="J42" s="1706">
        <f t="shared" si="5"/>
        <v>-40.0527188492524</v>
      </c>
      <c r="K42" s="1706">
        <f t="shared" si="6"/>
        <v>-40.052596269958407</v>
      </c>
    </row>
    <row r="43" spans="1:11">
      <c r="A43" s="135" t="s">
        <v>547</v>
      </c>
      <c r="B43" s="135" t="s">
        <v>789</v>
      </c>
      <c r="C43" s="552">
        <v>248628.85276595745</v>
      </c>
      <c r="D43" s="552">
        <v>229895.14723404255</v>
      </c>
      <c r="E43" s="552">
        <v>478524</v>
      </c>
      <c r="F43" s="552">
        <v>156399.66</v>
      </c>
      <c r="G43" s="552">
        <v>133229.34</v>
      </c>
      <c r="H43" s="552">
        <f t="shared" si="3"/>
        <v>289629</v>
      </c>
      <c r="I43" s="553">
        <f t="shared" si="4"/>
        <v>-37.095128638499503</v>
      </c>
      <c r="J43" s="553">
        <f t="shared" si="5"/>
        <v>-42.047780650033836</v>
      </c>
      <c r="K43" s="554">
        <f t="shared" si="6"/>
        <v>-39.474509115530253</v>
      </c>
    </row>
    <row r="44" spans="1:11">
      <c r="A44" s="4"/>
      <c r="B44" s="86"/>
      <c r="C44" s="87"/>
      <c r="D44" s="4"/>
      <c r="E44" s="1709"/>
      <c r="F44" s="87"/>
      <c r="G44" s="87"/>
      <c r="H44" s="87"/>
      <c r="I44" s="87"/>
      <c r="J44" s="87"/>
      <c r="K44" s="87"/>
    </row>
    <row r="45" spans="1:11">
      <c r="A45" s="13" t="s">
        <v>474</v>
      </c>
      <c r="B45" s="88"/>
      <c r="C45" s="88"/>
      <c r="D45" s="88"/>
      <c r="E45" s="88"/>
      <c r="F45" s="88"/>
      <c r="G45" s="88"/>
      <c r="H45" s="88"/>
      <c r="I45" s="88"/>
      <c r="J45" s="88"/>
      <c r="K45" s="88"/>
    </row>
    <row r="46" spans="1:11">
      <c r="A46" s="267" t="s">
        <v>792</v>
      </c>
      <c r="B46" s="1710"/>
      <c r="C46" s="1710"/>
      <c r="D46" s="1710"/>
      <c r="E46" s="1710"/>
      <c r="F46" s="1710"/>
      <c r="G46" s="1710"/>
      <c r="H46" s="1710"/>
      <c r="I46" s="1710"/>
      <c r="J46" s="1710"/>
      <c r="K46" s="1710"/>
    </row>
    <row r="47" spans="1:11">
      <c r="A47" s="223" t="s">
        <v>793</v>
      </c>
      <c r="B47" s="89"/>
      <c r="C47" s="89"/>
      <c r="D47" s="89"/>
      <c r="E47" s="89"/>
      <c r="F47" s="89"/>
      <c r="G47" s="89"/>
      <c r="H47" s="89"/>
      <c r="I47" s="89"/>
      <c r="J47" s="89"/>
      <c r="K47" s="89"/>
    </row>
    <row r="48" spans="1:11">
      <c r="A48" s="223" t="s">
        <v>794</v>
      </c>
      <c r="B48" s="89"/>
      <c r="C48" s="89"/>
      <c r="D48" s="89"/>
      <c r="E48" s="89"/>
      <c r="F48" s="89"/>
      <c r="G48" s="89"/>
      <c r="H48" s="89"/>
      <c r="I48" s="89"/>
      <c r="J48" s="89"/>
      <c r="K48" s="89"/>
    </row>
    <row r="49" spans="1:11">
      <c r="A49" s="223" t="s">
        <v>795</v>
      </c>
      <c r="B49" s="90"/>
      <c r="C49" s="90"/>
      <c r="D49" s="90"/>
      <c r="E49" s="90"/>
      <c r="F49" s="90"/>
      <c r="G49" s="90"/>
      <c r="H49" s="90"/>
      <c r="I49" s="90"/>
      <c r="J49" s="90"/>
      <c r="K49" s="90"/>
    </row>
    <row r="50" spans="1:11">
      <c r="A50" s="64"/>
      <c r="B50" s="90"/>
      <c r="C50" s="90"/>
      <c r="D50" s="90"/>
      <c r="E50" s="90"/>
      <c r="F50" s="90"/>
      <c r="G50" s="90"/>
      <c r="H50" s="90"/>
      <c r="I50" s="90"/>
      <c r="J50" s="90"/>
      <c r="K50" s="90"/>
    </row>
    <row r="51" spans="1:11">
      <c r="A51" s="88" t="s">
        <v>796</v>
      </c>
      <c r="B51" s="1064"/>
      <c r="C51" s="1064"/>
      <c r="D51" s="1064"/>
      <c r="E51" s="1064"/>
      <c r="F51" s="1064"/>
      <c r="G51" s="1064"/>
      <c r="H51" s="1064"/>
      <c r="I51" s="1064"/>
      <c r="J51" s="1064"/>
      <c r="K51" s="1064"/>
    </row>
    <row r="52" spans="1:11">
      <c r="A52" s="330" t="s">
        <v>1219</v>
      </c>
      <c r="B52" s="735"/>
      <c r="C52" s="735"/>
      <c r="D52" s="735"/>
      <c r="E52" s="735"/>
      <c r="F52" s="1711"/>
      <c r="G52" s="1711"/>
      <c r="H52" s="1711"/>
      <c r="I52" s="735"/>
      <c r="J52" s="735"/>
      <c r="K52" s="735"/>
    </row>
  </sheetData>
  <mergeCells count="17">
    <mergeCell ref="A1:K1"/>
    <mergeCell ref="A2:K2"/>
    <mergeCell ref="A3:K3"/>
    <mergeCell ref="C5:H5"/>
    <mergeCell ref="I5:K6"/>
    <mergeCell ref="A6:B6"/>
    <mergeCell ref="C6:E6"/>
    <mergeCell ref="F6:H6"/>
    <mergeCell ref="A29:B29"/>
    <mergeCell ref="A23:K23"/>
    <mergeCell ref="A24:K24"/>
    <mergeCell ref="A25:K25"/>
    <mergeCell ref="C27:H27"/>
    <mergeCell ref="I27:K28"/>
    <mergeCell ref="A28:B28"/>
    <mergeCell ref="C28:E28"/>
    <mergeCell ref="F28:H28"/>
  </mergeCells>
  <phoneticPr fontId="74" type="noConversion"/>
  <hyperlinks>
    <hyperlink ref="A1:K1" location="'Sección E'!B4" display="TABLA E02a"/>
    <hyperlink ref="A23:K23" location="'Sección E'!B4" display="TABLA E02b"/>
  </hyperlinks>
  <pageMargins left="0.83" right="0.70866141732283472" top="1.1599999999999999" bottom="0.74803149606299213" header="0.31496062992125984" footer="0.31496062992125984"/>
  <pageSetup paperSize="144" scale="80" orientation="portrait" r:id="rId1"/>
</worksheet>
</file>

<file path=xl/worksheets/sheet59.xml><?xml version="1.0" encoding="utf-8"?>
<worksheet xmlns="http://schemas.openxmlformats.org/spreadsheetml/2006/main" xmlns:r="http://schemas.openxmlformats.org/officeDocument/2006/relationships">
  <sheetPr>
    <tabColor rgb="FF008080"/>
  </sheetPr>
  <dimension ref="A1:N53"/>
  <sheetViews>
    <sheetView topLeftCell="A37" zoomScale="84" zoomScaleNormal="84" workbookViewId="0">
      <selection activeCell="F51" sqref="F51"/>
    </sheetView>
  </sheetViews>
  <sheetFormatPr baseColWidth="10" defaultColWidth="11.42578125" defaultRowHeight="14.25"/>
  <cols>
    <col min="1" max="1" width="29.28515625" style="1171" customWidth="1"/>
    <col min="2" max="2" width="14.5703125" style="1171" bestFit="1" customWidth="1"/>
    <col min="3" max="3" width="13" style="1171" bestFit="1" customWidth="1"/>
    <col min="4" max="4" width="14.5703125" style="1171" bestFit="1" customWidth="1"/>
    <col min="5" max="5" width="13" style="1171" bestFit="1" customWidth="1"/>
    <col min="6" max="7" width="14.5703125" style="1171" bestFit="1" customWidth="1"/>
    <col min="8" max="8" width="12.42578125" style="1171" customWidth="1"/>
    <col min="9" max="9" width="13" style="1171" customWidth="1"/>
    <col min="10" max="10" width="12.7109375" style="1171" customWidth="1"/>
    <col min="11" max="11" width="11.42578125" style="1171"/>
    <col min="12" max="12" width="13.140625" style="1171" customWidth="1"/>
    <col min="13" max="13" width="9.5703125" style="1171" customWidth="1"/>
    <col min="14" max="16384" width="11.42578125" style="1171"/>
  </cols>
  <sheetData>
    <row r="1" spans="1:14">
      <c r="A1" s="2036" t="s">
        <v>98</v>
      </c>
      <c r="B1" s="2036"/>
      <c r="C1" s="2036"/>
      <c r="D1" s="2036"/>
      <c r="E1" s="2036"/>
      <c r="F1" s="2036"/>
      <c r="G1" s="2036"/>
      <c r="H1" s="2036"/>
      <c r="I1" s="2036"/>
      <c r="J1" s="2036"/>
      <c r="K1" s="2036"/>
      <c r="L1" s="2036"/>
      <c r="M1" s="2036"/>
    </row>
    <row r="2" spans="1:14">
      <c r="A2" s="2220" t="s">
        <v>99</v>
      </c>
      <c r="B2" s="2220"/>
      <c r="C2" s="2220"/>
      <c r="D2" s="2220"/>
      <c r="E2" s="2220"/>
      <c r="F2" s="2220"/>
      <c r="G2" s="2220"/>
      <c r="H2" s="2220"/>
      <c r="I2" s="2220"/>
      <c r="J2" s="2220"/>
      <c r="K2" s="2220"/>
      <c r="L2" s="2220"/>
      <c r="M2" s="2220"/>
      <c r="N2" s="34"/>
    </row>
    <row r="3" spans="1:14">
      <c r="A3" s="2220" t="s">
        <v>1627</v>
      </c>
      <c r="B3" s="2220"/>
      <c r="C3" s="2220"/>
      <c r="D3" s="2220"/>
      <c r="E3" s="2220"/>
      <c r="F3" s="2220"/>
      <c r="G3" s="2220"/>
      <c r="H3" s="2220"/>
      <c r="I3" s="2220"/>
      <c r="J3" s="2220"/>
      <c r="K3" s="2220"/>
      <c r="L3" s="2220"/>
      <c r="M3" s="2220"/>
      <c r="N3" s="34"/>
    </row>
    <row r="4" spans="1:14" ht="15" thickBot="1">
      <c r="A4" s="1250"/>
    </row>
    <row r="5" spans="1:14">
      <c r="A5" s="1712" t="s">
        <v>100</v>
      </c>
      <c r="B5" s="2218">
        <v>2008</v>
      </c>
      <c r="C5" s="2218"/>
      <c r="D5" s="2218"/>
      <c r="E5" s="2215">
        <v>2009</v>
      </c>
      <c r="F5" s="2216"/>
      <c r="G5" s="2216"/>
      <c r="H5" s="2215">
        <v>2010</v>
      </c>
      <c r="I5" s="2216"/>
      <c r="J5" s="2216"/>
      <c r="K5" s="2217" t="s">
        <v>378</v>
      </c>
      <c r="L5" s="2218"/>
      <c r="M5" s="2218"/>
      <c r="N5" s="1"/>
    </row>
    <row r="6" spans="1:14">
      <c r="A6" s="1713"/>
      <c r="B6" s="520" t="s">
        <v>686</v>
      </c>
      <c r="C6" s="520" t="s">
        <v>687</v>
      </c>
      <c r="D6" s="520" t="s">
        <v>547</v>
      </c>
      <c r="E6" s="520" t="s">
        <v>686</v>
      </c>
      <c r="F6" s="520" t="s">
        <v>687</v>
      </c>
      <c r="G6" s="520" t="s">
        <v>547</v>
      </c>
      <c r="H6" s="520" t="s">
        <v>686</v>
      </c>
      <c r="I6" s="520" t="s">
        <v>687</v>
      </c>
      <c r="J6" s="520" t="s">
        <v>547</v>
      </c>
      <c r="K6" s="520" t="s">
        <v>686</v>
      </c>
      <c r="L6" s="520" t="s">
        <v>687</v>
      </c>
      <c r="M6" s="520" t="s">
        <v>547</v>
      </c>
      <c r="N6" s="1"/>
    </row>
    <row r="7" spans="1:14">
      <c r="A7" s="1714" t="s">
        <v>1112</v>
      </c>
      <c r="B7" s="1715">
        <f>SUM(B8:B16)</f>
        <v>1555605</v>
      </c>
      <c r="C7" s="1715">
        <f>SUM(C8:C16)</f>
        <v>640727</v>
      </c>
      <c r="D7" s="1715">
        <f t="shared" ref="D7:D17" si="0">+C7+B7</f>
        <v>2196332</v>
      </c>
      <c r="E7" s="1715">
        <f>SUM(E8:E16)</f>
        <v>718270.06799627573</v>
      </c>
      <c r="F7" s="1715">
        <f>SUM(F8:F16)</f>
        <v>1348633.9320037244</v>
      </c>
      <c r="G7" s="1715">
        <f>+F7+E7</f>
        <v>2066904</v>
      </c>
      <c r="H7" s="1715">
        <f>SUM(H8:H16)</f>
        <v>19688</v>
      </c>
      <c r="I7" s="1715">
        <f>SUM(I8:I16)</f>
        <v>11461</v>
      </c>
      <c r="J7" s="1715">
        <f>+I7+H7</f>
        <v>31149</v>
      </c>
      <c r="K7" s="1716">
        <f>100*(H7-E7)/E7</f>
        <v>-97.258969727790173</v>
      </c>
      <c r="L7" s="1716">
        <f>100*(I7-F7)/F7</f>
        <v>-99.150177099357734</v>
      </c>
      <c r="M7" s="1716">
        <f>100*(J7-G7)/G7</f>
        <v>-98.492963388720526</v>
      </c>
      <c r="N7" s="1717"/>
    </row>
    <row r="8" spans="1:14">
      <c r="A8" s="220" t="s">
        <v>1113</v>
      </c>
      <c r="B8" s="257">
        <v>25731</v>
      </c>
      <c r="C8" s="257">
        <v>14953</v>
      </c>
      <c r="D8" s="1718">
        <f t="shared" si="0"/>
        <v>40684</v>
      </c>
      <c r="E8" s="257">
        <v>28778.824427293282</v>
      </c>
      <c r="F8" s="257">
        <v>16724.175572706718</v>
      </c>
      <c r="G8" s="1718">
        <f t="shared" ref="G8:G16" si="1">+F8+E8</f>
        <v>45503</v>
      </c>
      <c r="H8" s="257">
        <v>1115</v>
      </c>
      <c r="I8" s="257">
        <v>639</v>
      </c>
      <c r="J8" s="1718">
        <f>+I8+H8</f>
        <v>1754</v>
      </c>
      <c r="K8" s="1719">
        <f t="shared" ref="K8:K42" si="2">100*(H8-E8)/E8</f>
        <v>-96.125623536788552</v>
      </c>
      <c r="L8" s="1719">
        <f t="shared" ref="L8:L42" si="3">100*(I8-F8)/F8</f>
        <v>-96.179183857392488</v>
      </c>
      <c r="M8" s="1720">
        <f t="shared" ref="M8:M42" si="4">100*(J8-G8)/G8</f>
        <v>-96.145309100498864</v>
      </c>
      <c r="N8" s="1720"/>
    </row>
    <row r="9" spans="1:14">
      <c r="A9" s="86" t="s">
        <v>1114</v>
      </c>
      <c r="B9" s="257">
        <v>50166</v>
      </c>
      <c r="C9" s="257">
        <v>14841</v>
      </c>
      <c r="D9" s="1718">
        <f t="shared" si="0"/>
        <v>65007</v>
      </c>
      <c r="E9" s="257">
        <v>38533.371452305139</v>
      </c>
      <c r="F9" s="257">
        <v>11399.628547694861</v>
      </c>
      <c r="G9" s="1718">
        <f t="shared" si="1"/>
        <v>49933</v>
      </c>
      <c r="H9" s="257">
        <v>831</v>
      </c>
      <c r="I9" s="257">
        <v>589</v>
      </c>
      <c r="J9" s="1718">
        <f t="shared" ref="J9:J16" si="5">+I9+H9</f>
        <v>1420</v>
      </c>
      <c r="K9" s="1719">
        <f t="shared" si="2"/>
        <v>-97.843427738918265</v>
      </c>
      <c r="L9" s="1719">
        <f t="shared" si="3"/>
        <v>-94.833164979580829</v>
      </c>
      <c r="M9" s="1720">
        <f t="shared" si="4"/>
        <v>-97.156189293653497</v>
      </c>
      <c r="N9" s="1720"/>
    </row>
    <row r="10" spans="1:14">
      <c r="A10" s="86" t="s">
        <v>1115</v>
      </c>
      <c r="B10" s="257">
        <v>48119</v>
      </c>
      <c r="C10" s="257">
        <v>26388</v>
      </c>
      <c r="D10" s="1718">
        <f t="shared" si="0"/>
        <v>74507</v>
      </c>
      <c r="E10" s="257">
        <v>21889.181781577568</v>
      </c>
      <c r="F10" s="257">
        <v>12003.818218422432</v>
      </c>
      <c r="G10" s="1718">
        <f t="shared" si="1"/>
        <v>33893</v>
      </c>
      <c r="H10" s="257">
        <v>1201</v>
      </c>
      <c r="I10" s="257">
        <v>739</v>
      </c>
      <c r="J10" s="1718">
        <f t="shared" si="5"/>
        <v>1940</v>
      </c>
      <c r="K10" s="1719">
        <f t="shared" si="2"/>
        <v>-94.513271386823646</v>
      </c>
      <c r="L10" s="1719">
        <f t="shared" si="3"/>
        <v>-93.843625531867474</v>
      </c>
      <c r="M10" s="1720">
        <f t="shared" si="4"/>
        <v>-94.276104210308915</v>
      </c>
      <c r="N10" s="1720"/>
    </row>
    <row r="11" spans="1:14">
      <c r="A11" s="86" t="s">
        <v>1116</v>
      </c>
      <c r="B11" s="257">
        <v>66729</v>
      </c>
      <c r="C11" s="257">
        <v>23074</v>
      </c>
      <c r="D11" s="1718">
        <f t="shared" si="0"/>
        <v>89803</v>
      </c>
      <c r="E11" s="257">
        <v>68724.858646147681</v>
      </c>
      <c r="F11" s="257">
        <v>23764.141353852319</v>
      </c>
      <c r="G11" s="1718">
        <f t="shared" si="1"/>
        <v>92489</v>
      </c>
      <c r="H11" s="257">
        <v>108</v>
      </c>
      <c r="I11" s="257">
        <v>66</v>
      </c>
      <c r="J11" s="1718">
        <f t="shared" si="5"/>
        <v>174</v>
      </c>
      <c r="K11" s="1719">
        <f t="shared" si="2"/>
        <v>-99.842851622938838</v>
      </c>
      <c r="L11" s="1719">
        <f t="shared" si="3"/>
        <v>-99.72227063028599</v>
      </c>
      <c r="M11" s="1720">
        <f t="shared" si="4"/>
        <v>-99.811869519618554</v>
      </c>
      <c r="N11" s="1720"/>
    </row>
    <row r="12" spans="1:14">
      <c r="A12" s="86" t="s">
        <v>1117</v>
      </c>
      <c r="B12" s="257">
        <v>29539</v>
      </c>
      <c r="C12" s="257">
        <v>12463</v>
      </c>
      <c r="D12" s="1718">
        <f t="shared" si="0"/>
        <v>42002</v>
      </c>
      <c r="E12" s="257">
        <v>150986.33184134087</v>
      </c>
      <c r="F12" s="257">
        <v>63703.668158659129</v>
      </c>
      <c r="G12" s="1718">
        <f t="shared" si="1"/>
        <v>214690</v>
      </c>
      <c r="H12" s="257">
        <v>7500</v>
      </c>
      <c r="I12" s="257">
        <v>4250</v>
      </c>
      <c r="J12" s="1718">
        <f t="shared" si="5"/>
        <v>11750</v>
      </c>
      <c r="K12" s="1719">
        <f t="shared" si="2"/>
        <v>-95.032662951318571</v>
      </c>
      <c r="L12" s="1719">
        <f t="shared" si="3"/>
        <v>-93.328484649557339</v>
      </c>
      <c r="M12" s="1720">
        <f t="shared" si="4"/>
        <v>-94.526992407657559</v>
      </c>
      <c r="N12" s="1720"/>
    </row>
    <row r="13" spans="1:14">
      <c r="A13" s="86" t="s">
        <v>1118</v>
      </c>
      <c r="B13" s="257">
        <v>1067214</v>
      </c>
      <c r="C13" s="257">
        <v>392584</v>
      </c>
      <c r="D13" s="1718">
        <f t="shared" si="0"/>
        <v>1459798</v>
      </c>
      <c r="E13" s="257">
        <v>153031.1526320765</v>
      </c>
      <c r="F13" s="257">
        <v>1069594.8473679235</v>
      </c>
      <c r="G13" s="1718">
        <f t="shared" si="1"/>
        <v>1222626</v>
      </c>
      <c r="H13" s="257">
        <v>1074</v>
      </c>
      <c r="I13" s="257">
        <v>682</v>
      </c>
      <c r="J13" s="1718">
        <f t="shared" si="5"/>
        <v>1756</v>
      </c>
      <c r="K13" s="1719">
        <f t="shared" si="2"/>
        <v>-99.298182114211642</v>
      </c>
      <c r="L13" s="1719">
        <f t="shared" si="3"/>
        <v>-99.936237538757936</v>
      </c>
      <c r="M13" s="1720">
        <f t="shared" si="4"/>
        <v>-99.856374721296618</v>
      </c>
      <c r="N13" s="1720"/>
    </row>
    <row r="14" spans="1:14">
      <c r="A14" s="86" t="s">
        <v>1119</v>
      </c>
      <c r="B14" s="257">
        <v>14887</v>
      </c>
      <c r="C14" s="257">
        <v>6013</v>
      </c>
      <c r="D14" s="1718">
        <f t="shared" si="0"/>
        <v>20900</v>
      </c>
      <c r="E14" s="256" t="s">
        <v>110</v>
      </c>
      <c r="F14" s="256" t="s">
        <v>110</v>
      </c>
      <c r="G14" s="1721" t="s">
        <v>111</v>
      </c>
      <c r="H14" s="257">
        <v>325</v>
      </c>
      <c r="I14" s="257">
        <v>201</v>
      </c>
      <c r="J14" s="1718">
        <f t="shared" si="5"/>
        <v>526</v>
      </c>
      <c r="K14" s="1719"/>
      <c r="L14" s="1719"/>
      <c r="M14" s="1720"/>
      <c r="N14" s="1720"/>
    </row>
    <row r="15" spans="1:14">
      <c r="A15" s="86" t="s">
        <v>1120</v>
      </c>
      <c r="B15" s="257">
        <v>20314</v>
      </c>
      <c r="C15" s="257">
        <v>8442</v>
      </c>
      <c r="D15" s="1718">
        <f t="shared" si="0"/>
        <v>28756</v>
      </c>
      <c r="E15" s="257">
        <v>24751.771178188901</v>
      </c>
      <c r="F15" s="257">
        <v>10286.228821811099</v>
      </c>
      <c r="G15" s="1718">
        <f t="shared" si="1"/>
        <v>35038</v>
      </c>
      <c r="H15" s="257">
        <v>0</v>
      </c>
      <c r="I15" s="257">
        <v>0</v>
      </c>
      <c r="J15" s="1718">
        <f t="shared" si="5"/>
        <v>0</v>
      </c>
      <c r="K15" s="1719">
        <f t="shared" si="2"/>
        <v>-100</v>
      </c>
      <c r="L15" s="1719">
        <f t="shared" si="3"/>
        <v>-100</v>
      </c>
      <c r="M15" s="1720">
        <f t="shared" si="4"/>
        <v>-100</v>
      </c>
      <c r="N15" s="1720"/>
    </row>
    <row r="16" spans="1:14">
      <c r="A16" s="86" t="s">
        <v>56</v>
      </c>
      <c r="B16" s="257">
        <v>232906</v>
      </c>
      <c r="C16" s="257">
        <v>141969</v>
      </c>
      <c r="D16" s="1718">
        <f t="shared" si="0"/>
        <v>374875</v>
      </c>
      <c r="E16" s="257">
        <v>231574.57603734577</v>
      </c>
      <c r="F16" s="257">
        <v>141157.42396265423</v>
      </c>
      <c r="G16" s="1718">
        <f t="shared" si="1"/>
        <v>372732</v>
      </c>
      <c r="H16" s="257">
        <v>7534</v>
      </c>
      <c r="I16" s="257">
        <v>4295</v>
      </c>
      <c r="J16" s="1718">
        <f t="shared" si="5"/>
        <v>11829</v>
      </c>
      <c r="K16" s="1719">
        <f t="shared" si="2"/>
        <v>-96.74662040673023</v>
      </c>
      <c r="L16" s="1719">
        <f t="shared" si="3"/>
        <v>-96.957297831436534</v>
      </c>
      <c r="M16" s="1720">
        <f t="shared" si="4"/>
        <v>-96.826406104117709</v>
      </c>
      <c r="N16" s="1720"/>
    </row>
    <row r="17" spans="1:14">
      <c r="A17" s="1722" t="s">
        <v>1121</v>
      </c>
      <c r="B17" s="1723">
        <f>SUM(B18:B25)</f>
        <v>10028</v>
      </c>
      <c r="C17" s="1723">
        <f>SUM(C18:C25)</f>
        <v>5050</v>
      </c>
      <c r="D17" s="1723">
        <f t="shared" si="0"/>
        <v>15078</v>
      </c>
      <c r="E17" s="1723">
        <f>SUM(E18:E25)</f>
        <v>11782</v>
      </c>
      <c r="F17" s="1723">
        <f>SUM(F18:F25)</f>
        <v>6365</v>
      </c>
      <c r="G17" s="1723">
        <f>+F17+E17</f>
        <v>18147</v>
      </c>
      <c r="H17" s="1723">
        <f>SUM(H18:H25)</f>
        <v>2212</v>
      </c>
      <c r="I17" s="1723">
        <f>SUM(I18:I25)</f>
        <v>1180</v>
      </c>
      <c r="J17" s="1723">
        <f>+I17+H17</f>
        <v>3392</v>
      </c>
      <c r="K17" s="1724">
        <f t="shared" si="2"/>
        <v>-81.225598370395517</v>
      </c>
      <c r="L17" s="1724">
        <f t="shared" si="3"/>
        <v>-81.461115475255298</v>
      </c>
      <c r="M17" s="1724">
        <f t="shared" si="4"/>
        <v>-81.308205212982855</v>
      </c>
      <c r="N17" s="1725"/>
    </row>
    <row r="18" spans="1:14">
      <c r="A18" s="220" t="s">
        <v>103</v>
      </c>
      <c r="B18" s="257">
        <v>3856</v>
      </c>
      <c r="C18" s="257">
        <v>1758</v>
      </c>
      <c r="D18" s="1718">
        <f>+B18+C18</f>
        <v>5614</v>
      </c>
      <c r="E18" s="257">
        <v>1800</v>
      </c>
      <c r="F18" s="257">
        <v>864</v>
      </c>
      <c r="G18" s="1718">
        <f t="shared" ref="G18:G42" si="6">+F18+E18</f>
        <v>2664</v>
      </c>
      <c r="H18" s="257">
        <v>417</v>
      </c>
      <c r="I18" s="257">
        <v>210</v>
      </c>
      <c r="J18" s="1718">
        <f>+I18+H18</f>
        <v>627</v>
      </c>
      <c r="K18" s="1719">
        <f t="shared" si="2"/>
        <v>-76.833333333333329</v>
      </c>
      <c r="L18" s="1719">
        <f t="shared" si="3"/>
        <v>-75.694444444444443</v>
      </c>
      <c r="M18" s="1720">
        <f t="shared" si="4"/>
        <v>-76.463963963963963</v>
      </c>
      <c r="N18" s="1726"/>
    </row>
    <row r="19" spans="1:14">
      <c r="A19" s="220" t="s">
        <v>1122</v>
      </c>
      <c r="B19" s="257">
        <v>1058</v>
      </c>
      <c r="C19" s="257">
        <v>794</v>
      </c>
      <c r="D19" s="1718">
        <f t="shared" ref="D19:D42" si="7">+C19+B19</f>
        <v>1852</v>
      </c>
      <c r="E19" s="257">
        <v>284</v>
      </c>
      <c r="F19" s="257">
        <v>173</v>
      </c>
      <c r="G19" s="1718">
        <f t="shared" si="6"/>
        <v>457</v>
      </c>
      <c r="H19" s="257">
        <v>0</v>
      </c>
      <c r="I19" s="257">
        <v>0</v>
      </c>
      <c r="J19" s="1718">
        <f t="shared" ref="J19:J26" si="8">+I19+H19</f>
        <v>0</v>
      </c>
      <c r="K19" s="1719">
        <f t="shared" si="2"/>
        <v>-100</v>
      </c>
      <c r="L19" s="1719">
        <f t="shared" si="3"/>
        <v>-100</v>
      </c>
      <c r="M19" s="1720">
        <f t="shared" si="4"/>
        <v>-100</v>
      </c>
      <c r="N19" s="1727"/>
    </row>
    <row r="20" spans="1:14">
      <c r="A20" s="220" t="s">
        <v>1123</v>
      </c>
      <c r="B20" s="257">
        <v>155</v>
      </c>
      <c r="C20" s="257">
        <v>119</v>
      </c>
      <c r="D20" s="1718">
        <f t="shared" si="7"/>
        <v>274</v>
      </c>
      <c r="E20" s="257">
        <v>185</v>
      </c>
      <c r="F20" s="257">
        <v>140</v>
      </c>
      <c r="G20" s="1718">
        <f t="shared" si="6"/>
        <v>325</v>
      </c>
      <c r="H20" s="257">
        <v>294</v>
      </c>
      <c r="I20" s="257">
        <v>135</v>
      </c>
      <c r="J20" s="1718">
        <f t="shared" si="8"/>
        <v>429</v>
      </c>
      <c r="K20" s="1719">
        <f t="shared" si="2"/>
        <v>58.918918918918919</v>
      </c>
      <c r="L20" s="1719">
        <f t="shared" si="3"/>
        <v>-3.5714285714285716</v>
      </c>
      <c r="M20" s="1720">
        <f t="shared" si="4"/>
        <v>32</v>
      </c>
      <c r="N20" s="1727"/>
    </row>
    <row r="21" spans="1:14">
      <c r="A21" s="220" t="s">
        <v>1124</v>
      </c>
      <c r="B21" s="257">
        <v>218</v>
      </c>
      <c r="C21" s="257">
        <v>106</v>
      </c>
      <c r="D21" s="1718">
        <f t="shared" si="7"/>
        <v>324</v>
      </c>
      <c r="E21" s="257">
        <v>658</v>
      </c>
      <c r="F21" s="257">
        <v>384</v>
      </c>
      <c r="G21" s="1718">
        <f t="shared" si="6"/>
        <v>1042</v>
      </c>
      <c r="H21" s="257">
        <v>368</v>
      </c>
      <c r="I21" s="257">
        <v>210</v>
      </c>
      <c r="J21" s="1718">
        <f t="shared" si="8"/>
        <v>578</v>
      </c>
      <c r="K21" s="1719">
        <f t="shared" si="2"/>
        <v>-44.072948328267479</v>
      </c>
      <c r="L21" s="1719">
        <f t="shared" si="3"/>
        <v>-45.3125</v>
      </c>
      <c r="M21" s="1720">
        <f t="shared" si="4"/>
        <v>-44.529750479846449</v>
      </c>
      <c r="N21" s="1727"/>
    </row>
    <row r="22" spans="1:14">
      <c r="A22" s="220" t="s">
        <v>1119</v>
      </c>
      <c r="B22" s="257">
        <v>40</v>
      </c>
      <c r="C22" s="257">
        <v>29</v>
      </c>
      <c r="D22" s="1718">
        <f t="shared" si="7"/>
        <v>69</v>
      </c>
      <c r="E22" s="257">
        <v>62</v>
      </c>
      <c r="F22" s="257">
        <v>44</v>
      </c>
      <c r="G22" s="1718">
        <f t="shared" si="6"/>
        <v>106</v>
      </c>
      <c r="H22" s="257">
        <v>30</v>
      </c>
      <c r="I22" s="257">
        <v>25</v>
      </c>
      <c r="J22" s="1718">
        <f t="shared" si="8"/>
        <v>55</v>
      </c>
      <c r="K22" s="1719">
        <f t="shared" si="2"/>
        <v>-51.612903225806448</v>
      </c>
      <c r="L22" s="1719">
        <f t="shared" si="3"/>
        <v>-43.18181818181818</v>
      </c>
      <c r="M22" s="1720">
        <f t="shared" si="4"/>
        <v>-48.113207547169814</v>
      </c>
      <c r="N22" s="1727"/>
    </row>
    <row r="23" spans="1:14">
      <c r="A23" s="220" t="s">
        <v>1125</v>
      </c>
      <c r="B23" s="257">
        <v>2097</v>
      </c>
      <c r="C23" s="257">
        <v>1100</v>
      </c>
      <c r="D23" s="1718">
        <f t="shared" si="7"/>
        <v>3197</v>
      </c>
      <c r="E23" s="257">
        <v>2408</v>
      </c>
      <c r="F23" s="257">
        <v>1279</v>
      </c>
      <c r="G23" s="1718">
        <f t="shared" si="6"/>
        <v>3687</v>
      </c>
      <c r="H23" s="257">
        <v>539</v>
      </c>
      <c r="I23" s="257">
        <v>330</v>
      </c>
      <c r="J23" s="1718">
        <f t="shared" si="8"/>
        <v>869</v>
      </c>
      <c r="K23" s="1719">
        <f t="shared" si="2"/>
        <v>-77.616279069767444</v>
      </c>
      <c r="L23" s="1719">
        <f t="shared" si="3"/>
        <v>-74.198592650508203</v>
      </c>
      <c r="M23" s="1720">
        <f t="shared" si="4"/>
        <v>-76.430702468131273</v>
      </c>
      <c r="N23" s="1727"/>
    </row>
    <row r="24" spans="1:14">
      <c r="A24" s="220" t="s">
        <v>1126</v>
      </c>
      <c r="B24" s="257">
        <v>530</v>
      </c>
      <c r="C24" s="257">
        <v>211</v>
      </c>
      <c r="D24" s="1718">
        <f t="shared" si="7"/>
        <v>741</v>
      </c>
      <c r="E24" s="257">
        <v>491</v>
      </c>
      <c r="F24" s="257">
        <v>235</v>
      </c>
      <c r="G24" s="1718">
        <f t="shared" si="6"/>
        <v>726</v>
      </c>
      <c r="H24" s="257">
        <v>74</v>
      </c>
      <c r="I24" s="257">
        <v>30</v>
      </c>
      <c r="J24" s="1718">
        <f t="shared" si="8"/>
        <v>104</v>
      </c>
      <c r="K24" s="1719">
        <f t="shared" si="2"/>
        <v>-84.928716904276982</v>
      </c>
      <c r="L24" s="1719">
        <f t="shared" si="3"/>
        <v>-87.234042553191486</v>
      </c>
      <c r="M24" s="1720">
        <f t="shared" si="4"/>
        <v>-85.67493112947659</v>
      </c>
      <c r="N24" s="1727"/>
    </row>
    <row r="25" spans="1:14">
      <c r="A25" s="220" t="s">
        <v>104</v>
      </c>
      <c r="B25" s="257">
        <v>2074</v>
      </c>
      <c r="C25" s="257">
        <v>933</v>
      </c>
      <c r="D25" s="1718">
        <f t="shared" si="7"/>
        <v>3007</v>
      </c>
      <c r="E25" s="257">
        <v>5894</v>
      </c>
      <c r="F25" s="257">
        <v>3246</v>
      </c>
      <c r="G25" s="1718">
        <f t="shared" si="6"/>
        <v>9140</v>
      </c>
      <c r="H25" s="257">
        <v>490</v>
      </c>
      <c r="I25" s="257">
        <v>240</v>
      </c>
      <c r="J25" s="1718">
        <f t="shared" si="8"/>
        <v>730</v>
      </c>
      <c r="K25" s="1719">
        <f t="shared" si="2"/>
        <v>-91.686460807600952</v>
      </c>
      <c r="L25" s="1719">
        <f t="shared" si="3"/>
        <v>-92.606284658040664</v>
      </c>
      <c r="M25" s="1720">
        <f t="shared" si="4"/>
        <v>-92.013129102844644</v>
      </c>
      <c r="N25" s="1727"/>
    </row>
    <row r="26" spans="1:14">
      <c r="A26" s="1728" t="s">
        <v>1127</v>
      </c>
      <c r="B26" s="1723">
        <f>SUM(B27:B29)</f>
        <v>1038</v>
      </c>
      <c r="C26" s="1723">
        <f>SUM(C27:C29)</f>
        <v>572</v>
      </c>
      <c r="D26" s="1723">
        <f t="shared" si="7"/>
        <v>1610</v>
      </c>
      <c r="E26" s="1723">
        <f>SUM(E27:E29)</f>
        <v>1084</v>
      </c>
      <c r="F26" s="1723">
        <f>SUM(F27:F29)</f>
        <v>684</v>
      </c>
      <c r="G26" s="1723">
        <f t="shared" si="6"/>
        <v>1768</v>
      </c>
      <c r="H26" s="1723">
        <f>SUM(H27:H29)</f>
        <v>23</v>
      </c>
      <c r="I26" s="1723">
        <f>SUM(I27:I29)</f>
        <v>6</v>
      </c>
      <c r="J26" s="1723">
        <f t="shared" si="8"/>
        <v>29</v>
      </c>
      <c r="K26" s="1724">
        <f t="shared" si="2"/>
        <v>-97.87822878228782</v>
      </c>
      <c r="L26" s="1724">
        <f t="shared" si="3"/>
        <v>-99.122807017543863</v>
      </c>
      <c r="M26" s="1724">
        <f t="shared" si="4"/>
        <v>-98.359728506787334</v>
      </c>
      <c r="N26" s="1725"/>
    </row>
    <row r="27" spans="1:14">
      <c r="A27" s="220" t="s">
        <v>1123</v>
      </c>
      <c r="B27" s="257">
        <v>0</v>
      </c>
      <c r="C27" s="257">
        <v>0</v>
      </c>
      <c r="D27" s="1718">
        <f t="shared" si="7"/>
        <v>0</v>
      </c>
      <c r="E27" s="257">
        <v>0</v>
      </c>
      <c r="F27" s="257">
        <v>0</v>
      </c>
      <c r="G27" s="1718">
        <f t="shared" si="6"/>
        <v>0</v>
      </c>
      <c r="H27" s="257">
        <v>0</v>
      </c>
      <c r="I27" s="257">
        <v>0</v>
      </c>
      <c r="J27" s="1718">
        <f t="shared" ref="J27:J42" si="9">+I27+H27</f>
        <v>0</v>
      </c>
      <c r="K27" s="1720"/>
      <c r="L27" s="1720"/>
      <c r="M27" s="1720"/>
      <c r="N27" s="1726"/>
    </row>
    <row r="28" spans="1:14">
      <c r="A28" s="220" t="s">
        <v>1128</v>
      </c>
      <c r="B28" s="257">
        <v>553</v>
      </c>
      <c r="C28" s="257">
        <v>299</v>
      </c>
      <c r="D28" s="1718">
        <f t="shared" si="7"/>
        <v>852</v>
      </c>
      <c r="E28" s="257">
        <v>463</v>
      </c>
      <c r="F28" s="257">
        <v>279</v>
      </c>
      <c r="G28" s="1718">
        <f t="shared" si="6"/>
        <v>742</v>
      </c>
      <c r="H28" s="257">
        <v>8</v>
      </c>
      <c r="I28" s="257">
        <v>0</v>
      </c>
      <c r="J28" s="1718">
        <f t="shared" si="9"/>
        <v>8</v>
      </c>
      <c r="K28" s="1720">
        <f t="shared" si="2"/>
        <v>-98.272138228941685</v>
      </c>
      <c r="L28" s="1720">
        <f t="shared" si="3"/>
        <v>-100</v>
      </c>
      <c r="M28" s="1720">
        <f t="shared" si="4"/>
        <v>-98.921832884097029</v>
      </c>
      <c r="N28" s="1727"/>
    </row>
    <row r="29" spans="1:14">
      <c r="A29" s="220" t="s">
        <v>105</v>
      </c>
      <c r="B29" s="257">
        <v>485</v>
      </c>
      <c r="C29" s="257">
        <v>273</v>
      </c>
      <c r="D29" s="1718">
        <f t="shared" si="7"/>
        <v>758</v>
      </c>
      <c r="E29" s="257">
        <v>621</v>
      </c>
      <c r="F29" s="257">
        <v>405</v>
      </c>
      <c r="G29" s="1718">
        <f t="shared" si="6"/>
        <v>1026</v>
      </c>
      <c r="H29" s="257">
        <v>15</v>
      </c>
      <c r="I29" s="257">
        <v>6</v>
      </c>
      <c r="J29" s="1718">
        <f t="shared" si="9"/>
        <v>21</v>
      </c>
      <c r="K29" s="1720">
        <f t="shared" si="2"/>
        <v>-97.584541062801932</v>
      </c>
      <c r="L29" s="1720">
        <f t="shared" si="3"/>
        <v>-98.518518518518519</v>
      </c>
      <c r="M29" s="1720">
        <f t="shared" si="4"/>
        <v>-97.953216374269005</v>
      </c>
      <c r="N29" s="1727"/>
    </row>
    <row r="30" spans="1:14">
      <c r="A30" s="1728" t="s">
        <v>1130</v>
      </c>
      <c r="B30" s="1723">
        <f>SUM(B31:B33)</f>
        <v>233</v>
      </c>
      <c r="C30" s="1723">
        <f>SUM(C31:C33)</f>
        <v>145</v>
      </c>
      <c r="D30" s="1723">
        <f t="shared" si="7"/>
        <v>378</v>
      </c>
      <c r="E30" s="1723">
        <f>SUM(E31:E33)</f>
        <v>145</v>
      </c>
      <c r="F30" s="1723">
        <f>SUM(F31:F33)</f>
        <v>0</v>
      </c>
      <c r="G30" s="1723">
        <f t="shared" si="6"/>
        <v>145</v>
      </c>
      <c r="H30" s="1723">
        <f>SUM(H31:H33)</f>
        <v>18</v>
      </c>
      <c r="I30" s="1723">
        <f>SUM(I31:I33)</f>
        <v>9</v>
      </c>
      <c r="J30" s="1723">
        <f t="shared" si="9"/>
        <v>27</v>
      </c>
      <c r="K30" s="1724">
        <f t="shared" si="2"/>
        <v>-87.58620689655173</v>
      </c>
      <c r="L30" s="1724"/>
      <c r="M30" s="1724">
        <f t="shared" si="4"/>
        <v>-81.379310344827587</v>
      </c>
      <c r="N30" s="1729"/>
    </row>
    <row r="31" spans="1:14">
      <c r="A31" s="220" t="s">
        <v>1123</v>
      </c>
      <c r="B31" s="257">
        <v>1</v>
      </c>
      <c r="C31" s="257">
        <v>0</v>
      </c>
      <c r="D31" s="1718">
        <f t="shared" si="7"/>
        <v>1</v>
      </c>
      <c r="E31" s="257">
        <v>0</v>
      </c>
      <c r="F31" s="257">
        <v>1</v>
      </c>
      <c r="G31" s="1718">
        <f t="shared" si="6"/>
        <v>1</v>
      </c>
      <c r="H31" s="1718">
        <v>0</v>
      </c>
      <c r="I31" s="1718">
        <v>0</v>
      </c>
      <c r="J31" s="1718">
        <f t="shared" si="9"/>
        <v>0</v>
      </c>
      <c r="K31" s="1719"/>
      <c r="L31" s="1719">
        <f t="shared" si="3"/>
        <v>-100</v>
      </c>
      <c r="M31" s="1720">
        <f t="shared" si="4"/>
        <v>-100</v>
      </c>
      <c r="N31" s="1730"/>
    </row>
    <row r="32" spans="1:14">
      <c r="A32" s="220" t="s">
        <v>1131</v>
      </c>
      <c r="B32" s="257">
        <v>17</v>
      </c>
      <c r="C32" s="257">
        <v>3</v>
      </c>
      <c r="D32" s="1718">
        <f t="shared" si="7"/>
        <v>20</v>
      </c>
      <c r="E32" s="257">
        <v>63</v>
      </c>
      <c r="F32" s="257">
        <v>40</v>
      </c>
      <c r="G32" s="1718">
        <f t="shared" si="6"/>
        <v>103</v>
      </c>
      <c r="H32" s="1718">
        <v>0</v>
      </c>
      <c r="I32" s="1718">
        <v>0</v>
      </c>
      <c r="J32" s="1718">
        <f t="shared" si="9"/>
        <v>0</v>
      </c>
      <c r="K32" s="1719">
        <f t="shared" si="2"/>
        <v>-100</v>
      </c>
      <c r="L32" s="1719">
        <f t="shared" si="3"/>
        <v>-100</v>
      </c>
      <c r="M32" s="1720">
        <f t="shared" si="4"/>
        <v>-100</v>
      </c>
      <c r="N32" s="1730"/>
    </row>
    <row r="33" spans="1:14">
      <c r="A33" s="220" t="s">
        <v>106</v>
      </c>
      <c r="B33" s="257">
        <v>215</v>
      </c>
      <c r="C33" s="257">
        <v>142</v>
      </c>
      <c r="D33" s="1718">
        <f t="shared" si="7"/>
        <v>357</v>
      </c>
      <c r="E33" s="257">
        <v>82</v>
      </c>
      <c r="F33" s="257">
        <v>-41</v>
      </c>
      <c r="G33" s="1718">
        <f t="shared" si="6"/>
        <v>41</v>
      </c>
      <c r="H33" s="257">
        <v>18</v>
      </c>
      <c r="I33" s="257">
        <v>9</v>
      </c>
      <c r="J33" s="1718">
        <f t="shared" si="9"/>
        <v>27</v>
      </c>
      <c r="K33" s="1719">
        <f t="shared" si="2"/>
        <v>-78.048780487804876</v>
      </c>
      <c r="L33" s="1719">
        <f t="shared" si="3"/>
        <v>-121.95121951219512</v>
      </c>
      <c r="M33" s="1720">
        <f t="shared" si="4"/>
        <v>-34.146341463414636</v>
      </c>
      <c r="N33" s="1730"/>
    </row>
    <row r="34" spans="1:14">
      <c r="A34" s="1728" t="s">
        <v>1132</v>
      </c>
      <c r="B34" s="1723">
        <f>SUM(B35:B37)</f>
        <v>3484</v>
      </c>
      <c r="C34" s="1723">
        <f>SUM(C35:C37)</f>
        <v>1516</v>
      </c>
      <c r="D34" s="1723">
        <f t="shared" si="7"/>
        <v>5000</v>
      </c>
      <c r="E34" s="1723">
        <f>SUM(E35:E37)</f>
        <v>3758</v>
      </c>
      <c r="F34" s="1723">
        <f>SUM(F35:F37)</f>
        <v>1670</v>
      </c>
      <c r="G34" s="1723">
        <f t="shared" si="6"/>
        <v>5428</v>
      </c>
      <c r="H34" s="1723">
        <f>SUM(H35:H37)</f>
        <v>0</v>
      </c>
      <c r="I34" s="1723">
        <f>SUM(I35:I37)</f>
        <v>0</v>
      </c>
      <c r="J34" s="1723">
        <f t="shared" si="9"/>
        <v>0</v>
      </c>
      <c r="K34" s="1724">
        <f t="shared" si="2"/>
        <v>-100</v>
      </c>
      <c r="L34" s="1724">
        <f t="shared" si="3"/>
        <v>-100</v>
      </c>
      <c r="M34" s="1724">
        <f t="shared" si="4"/>
        <v>-100</v>
      </c>
      <c r="N34" s="1725"/>
    </row>
    <row r="35" spans="1:14">
      <c r="A35" s="220" t="s">
        <v>1123</v>
      </c>
      <c r="B35" s="257">
        <v>0</v>
      </c>
      <c r="C35" s="257">
        <v>2</v>
      </c>
      <c r="D35" s="1718">
        <f t="shared" si="7"/>
        <v>2</v>
      </c>
      <c r="E35" s="257">
        <v>2</v>
      </c>
      <c r="F35" s="257">
        <v>0</v>
      </c>
      <c r="G35" s="1718">
        <f t="shared" si="6"/>
        <v>2</v>
      </c>
      <c r="H35" s="1718">
        <v>0</v>
      </c>
      <c r="I35" s="1718">
        <v>0</v>
      </c>
      <c r="J35" s="1718">
        <f t="shared" si="9"/>
        <v>0</v>
      </c>
      <c r="K35" s="1719">
        <f t="shared" si="2"/>
        <v>-100</v>
      </c>
      <c r="L35" s="1719"/>
      <c r="M35" s="1720">
        <f t="shared" si="4"/>
        <v>-100</v>
      </c>
      <c r="N35" s="1730"/>
    </row>
    <row r="36" spans="1:14">
      <c r="A36" s="220" t="s">
        <v>1133</v>
      </c>
      <c r="B36" s="257">
        <v>18</v>
      </c>
      <c r="C36" s="257">
        <v>18</v>
      </c>
      <c r="D36" s="1718">
        <f t="shared" si="7"/>
        <v>36</v>
      </c>
      <c r="E36" s="257">
        <v>26</v>
      </c>
      <c r="F36" s="257">
        <v>6</v>
      </c>
      <c r="G36" s="1718">
        <f t="shared" si="6"/>
        <v>32</v>
      </c>
      <c r="H36" s="1718">
        <v>0</v>
      </c>
      <c r="I36" s="1718">
        <v>0</v>
      </c>
      <c r="J36" s="1718">
        <f t="shared" si="9"/>
        <v>0</v>
      </c>
      <c r="K36" s="1719">
        <f t="shared" si="2"/>
        <v>-100</v>
      </c>
      <c r="L36" s="1719">
        <f t="shared" si="3"/>
        <v>-100</v>
      </c>
      <c r="M36" s="1720">
        <f t="shared" si="4"/>
        <v>-100</v>
      </c>
      <c r="N36" s="1730"/>
    </row>
    <row r="37" spans="1:14">
      <c r="A37" s="220" t="s">
        <v>107</v>
      </c>
      <c r="B37" s="257">
        <v>3466</v>
      </c>
      <c r="C37" s="257">
        <v>1496</v>
      </c>
      <c r="D37" s="1718">
        <f t="shared" si="7"/>
        <v>4962</v>
      </c>
      <c r="E37" s="257">
        <v>3730</v>
      </c>
      <c r="F37" s="257">
        <v>1664</v>
      </c>
      <c r="G37" s="1718">
        <f t="shared" si="6"/>
        <v>5394</v>
      </c>
      <c r="H37" s="1718">
        <v>0</v>
      </c>
      <c r="I37" s="1718">
        <v>0</v>
      </c>
      <c r="J37" s="1718">
        <f t="shared" si="9"/>
        <v>0</v>
      </c>
      <c r="K37" s="1719">
        <f t="shared" si="2"/>
        <v>-100</v>
      </c>
      <c r="L37" s="1719">
        <f t="shared" si="3"/>
        <v>-100</v>
      </c>
      <c r="M37" s="1720">
        <f t="shared" si="4"/>
        <v>-100</v>
      </c>
      <c r="N37" s="1730"/>
    </row>
    <row r="38" spans="1:14">
      <c r="A38" s="1728" t="s">
        <v>1134</v>
      </c>
      <c r="B38" s="1723">
        <f>SUM(B39:B41)</f>
        <v>335</v>
      </c>
      <c r="C38" s="1723">
        <f>SUM(C39:C41)</f>
        <v>163</v>
      </c>
      <c r="D38" s="1723">
        <f t="shared" si="7"/>
        <v>498</v>
      </c>
      <c r="E38" s="1723">
        <f>SUM(E39:E41)</f>
        <v>558</v>
      </c>
      <c r="F38" s="1723">
        <f>SUM(F39:F41)</f>
        <v>220</v>
      </c>
      <c r="G38" s="1723">
        <f t="shared" si="6"/>
        <v>778</v>
      </c>
      <c r="H38" s="1723">
        <f>SUM(H39:H41)</f>
        <v>18</v>
      </c>
      <c r="I38" s="1723">
        <f>SUM(I39:I41)</f>
        <v>7</v>
      </c>
      <c r="J38" s="1723">
        <f t="shared" si="9"/>
        <v>25</v>
      </c>
      <c r="K38" s="1724">
        <f t="shared" si="2"/>
        <v>-96.774193548387103</v>
      </c>
      <c r="L38" s="1724">
        <f t="shared" si="3"/>
        <v>-96.818181818181813</v>
      </c>
      <c r="M38" s="1724">
        <f t="shared" si="4"/>
        <v>-96.786632390745496</v>
      </c>
      <c r="N38" s="1725"/>
    </row>
    <row r="39" spans="1:14">
      <c r="A39" s="220" t="s">
        <v>1123</v>
      </c>
      <c r="B39" s="257">
        <v>0</v>
      </c>
      <c r="C39" s="257">
        <v>0</v>
      </c>
      <c r="D39" s="1718">
        <f t="shared" si="7"/>
        <v>0</v>
      </c>
      <c r="E39" s="257">
        <v>0</v>
      </c>
      <c r="F39" s="257">
        <v>0</v>
      </c>
      <c r="G39" s="1718">
        <f t="shared" si="6"/>
        <v>0</v>
      </c>
      <c r="H39" s="1718">
        <v>0</v>
      </c>
      <c r="I39" s="1718">
        <v>0</v>
      </c>
      <c r="J39" s="1718">
        <f t="shared" si="9"/>
        <v>0</v>
      </c>
      <c r="K39" s="1719"/>
      <c r="L39" s="1719"/>
      <c r="M39" s="1720"/>
      <c r="N39" s="1731"/>
    </row>
    <row r="40" spans="1:14">
      <c r="A40" s="220" t="s">
        <v>112</v>
      </c>
      <c r="B40" s="257">
        <v>289</v>
      </c>
      <c r="C40" s="257">
        <v>136</v>
      </c>
      <c r="D40" s="1718">
        <f t="shared" si="7"/>
        <v>425</v>
      </c>
      <c r="E40" s="257">
        <v>484</v>
      </c>
      <c r="F40" s="257">
        <v>196</v>
      </c>
      <c r="G40" s="1718">
        <f t="shared" si="6"/>
        <v>680</v>
      </c>
      <c r="H40" s="257">
        <v>18</v>
      </c>
      <c r="I40" s="257">
        <v>7</v>
      </c>
      <c r="J40" s="1718">
        <f t="shared" si="9"/>
        <v>25</v>
      </c>
      <c r="K40" s="1719">
        <f t="shared" si="2"/>
        <v>-96.280991735537185</v>
      </c>
      <c r="L40" s="1719">
        <f t="shared" si="3"/>
        <v>-96.428571428571431</v>
      </c>
      <c r="M40" s="1720">
        <f t="shared" si="4"/>
        <v>-96.32352941176471</v>
      </c>
      <c r="N40" s="1730"/>
    </row>
    <row r="41" spans="1:14">
      <c r="A41" s="220" t="s">
        <v>108</v>
      </c>
      <c r="B41" s="257">
        <v>46</v>
      </c>
      <c r="C41" s="257">
        <v>27</v>
      </c>
      <c r="D41" s="1718">
        <f t="shared" si="7"/>
        <v>73</v>
      </c>
      <c r="E41" s="257">
        <v>74</v>
      </c>
      <c r="F41" s="257">
        <v>24</v>
      </c>
      <c r="G41" s="1718">
        <f t="shared" si="6"/>
        <v>98</v>
      </c>
      <c r="H41" s="1718">
        <v>0</v>
      </c>
      <c r="I41" s="1718">
        <v>0</v>
      </c>
      <c r="J41" s="1718">
        <f t="shared" si="9"/>
        <v>0</v>
      </c>
      <c r="K41" s="1719">
        <f t="shared" si="2"/>
        <v>-100</v>
      </c>
      <c r="L41" s="1719">
        <f t="shared" si="3"/>
        <v>-100</v>
      </c>
      <c r="M41" s="1720">
        <f t="shared" si="4"/>
        <v>-100</v>
      </c>
      <c r="N41" s="1730"/>
    </row>
    <row r="42" spans="1:14">
      <c r="A42" s="1722" t="s">
        <v>1135</v>
      </c>
      <c r="B42" s="1723">
        <f>+B38+B34+B30+B26+B17+B7</f>
        <v>1570723</v>
      </c>
      <c r="C42" s="1723">
        <f>+C38+C34+C30+C26+C17+C7</f>
        <v>648173</v>
      </c>
      <c r="D42" s="1723">
        <f t="shared" si="7"/>
        <v>2218896</v>
      </c>
      <c r="E42" s="1723">
        <f>+E38+E34+E30+E26+E17+E7</f>
        <v>735597.06799627573</v>
      </c>
      <c r="F42" s="1723">
        <f>+F38+F34+F30+F26+F17+F7</f>
        <v>1357572.9320037244</v>
      </c>
      <c r="G42" s="1723">
        <f t="shared" si="6"/>
        <v>2093170</v>
      </c>
      <c r="H42" s="1723">
        <f>+H38+H34+H30+H26+H17+H7</f>
        <v>21959</v>
      </c>
      <c r="I42" s="1723">
        <f>+I38+I34+I30+I26+I17+I7</f>
        <v>12663</v>
      </c>
      <c r="J42" s="1723">
        <f t="shared" si="9"/>
        <v>34622</v>
      </c>
      <c r="K42" s="1724">
        <f t="shared" si="2"/>
        <v>-97.014805937193984</v>
      </c>
      <c r="L42" s="1724">
        <f t="shared" si="3"/>
        <v>-99.067232433596772</v>
      </c>
      <c r="M42" s="1724">
        <f t="shared" si="4"/>
        <v>-98.345953744798564</v>
      </c>
      <c r="N42" s="1725"/>
    </row>
    <row r="43" spans="1:14">
      <c r="A43" s="53"/>
      <c r="B43" s="258"/>
      <c r="C43" s="258"/>
      <c r="D43" s="258"/>
      <c r="E43" s="258"/>
      <c r="F43" s="258"/>
      <c r="G43" s="258"/>
      <c r="H43" s="258"/>
      <c r="I43" s="258"/>
      <c r="J43" s="258"/>
      <c r="K43" s="258"/>
      <c r="L43" s="258"/>
      <c r="M43" s="258"/>
      <c r="N43" s="258"/>
    </row>
    <row r="44" spans="1:14" ht="15" customHeight="1">
      <c r="A44" s="1732" t="s">
        <v>1136</v>
      </c>
      <c r="B44" s="259"/>
      <c r="C44" s="259"/>
      <c r="D44" s="259"/>
      <c r="E44" s="89"/>
      <c r="F44" s="89"/>
      <c r="G44" s="89"/>
      <c r="H44" s="89"/>
      <c r="I44" s="89"/>
      <c r="J44" s="89"/>
      <c r="K44" s="89"/>
      <c r="L44" s="89"/>
      <c r="M44" s="89"/>
      <c r="N44" s="89"/>
    </row>
    <row r="45" spans="1:14" ht="36.75" customHeight="1">
      <c r="A45" s="2219" t="s">
        <v>113</v>
      </c>
      <c r="B45" s="2219"/>
      <c r="C45" s="2219"/>
      <c r="D45" s="2219"/>
      <c r="E45" s="2219"/>
      <c r="F45" s="2219"/>
      <c r="G45" s="2219"/>
      <c r="H45" s="2219"/>
      <c r="I45" s="2219"/>
      <c r="J45" s="2219"/>
      <c r="K45" s="2219"/>
      <c r="L45" s="2219"/>
      <c r="M45" s="2219"/>
      <c r="N45" s="129"/>
    </row>
    <row r="46" spans="1:14" ht="23.25" customHeight="1">
      <c r="A46" s="2040" t="s">
        <v>114</v>
      </c>
      <c r="B46" s="2040"/>
      <c r="C46" s="2040"/>
      <c r="D46" s="2040"/>
      <c r="E46" s="2040"/>
      <c r="F46" s="2040"/>
      <c r="G46" s="2040"/>
      <c r="H46" s="2040"/>
      <c r="I46" s="2040"/>
      <c r="J46" s="2040"/>
      <c r="K46" s="2040"/>
      <c r="L46" s="2040"/>
      <c r="M46" s="2040"/>
      <c r="N46" s="260"/>
    </row>
    <row r="47" spans="1:14">
      <c r="A47" s="35" t="s">
        <v>109</v>
      </c>
      <c r="B47" s="35"/>
      <c r="C47" s="35"/>
      <c r="D47" s="35"/>
      <c r="E47" s="35"/>
      <c r="F47" s="35"/>
      <c r="G47" s="35"/>
      <c r="H47" s="35"/>
      <c r="I47" s="35"/>
      <c r="J47" s="35"/>
      <c r="K47" s="35"/>
      <c r="L47" s="35"/>
      <c r="M47" s="35"/>
      <c r="N47" s="35"/>
    </row>
    <row r="48" spans="1:14">
      <c r="A48" s="35" t="s">
        <v>115</v>
      </c>
      <c r="B48" s="35"/>
      <c r="C48" s="35"/>
      <c r="D48" s="35"/>
      <c r="E48" s="35"/>
      <c r="F48" s="35"/>
      <c r="G48" s="35"/>
      <c r="H48" s="35"/>
      <c r="I48" s="35"/>
      <c r="J48" s="35"/>
      <c r="K48" s="35"/>
      <c r="L48" s="35"/>
      <c r="M48" s="35"/>
      <c r="N48" s="35"/>
    </row>
    <row r="49" spans="1:14">
      <c r="A49" s="35" t="s">
        <v>1137</v>
      </c>
      <c r="B49" s="35"/>
      <c r="C49" s="35"/>
      <c r="D49" s="35"/>
      <c r="E49" s="35"/>
      <c r="F49" s="35"/>
      <c r="G49" s="35"/>
      <c r="H49" s="35"/>
      <c r="I49" s="35"/>
      <c r="J49" s="35"/>
      <c r="K49" s="35"/>
      <c r="L49" s="35"/>
      <c r="M49" s="35"/>
      <c r="N49" s="35"/>
    </row>
    <row r="50" spans="1:14">
      <c r="A50" s="35" t="s">
        <v>116</v>
      </c>
      <c r="B50" s="35"/>
      <c r="C50" s="35"/>
      <c r="D50" s="35"/>
      <c r="E50" s="35"/>
      <c r="F50" s="35"/>
      <c r="G50" s="35"/>
      <c r="H50" s="35"/>
      <c r="I50" s="35"/>
      <c r="J50" s="35"/>
      <c r="K50" s="35"/>
      <c r="L50" s="35"/>
      <c r="M50" s="35"/>
      <c r="N50" s="35"/>
    </row>
    <row r="51" spans="1:14">
      <c r="A51" s="1240"/>
      <c r="B51" s="88"/>
      <c r="C51" s="88"/>
      <c r="D51" s="88"/>
      <c r="E51" s="88"/>
      <c r="F51" s="88"/>
      <c r="G51" s="88"/>
      <c r="H51" s="88"/>
      <c r="I51" s="88"/>
      <c r="J51" s="88"/>
      <c r="K51" s="88"/>
      <c r="L51" s="88"/>
      <c r="M51" s="88"/>
      <c r="N51" s="88"/>
    </row>
    <row r="52" spans="1:14">
      <c r="A52" s="345" t="s">
        <v>796</v>
      </c>
      <c r="B52" s="116"/>
      <c r="C52" s="116"/>
      <c r="D52" s="116"/>
      <c r="E52" s="116"/>
      <c r="F52" s="116"/>
      <c r="G52" s="116"/>
      <c r="H52" s="116"/>
      <c r="I52" s="116"/>
      <c r="J52" s="116"/>
      <c r="K52" s="116"/>
      <c r="L52" s="116"/>
      <c r="M52" s="116"/>
      <c r="N52" s="116"/>
    </row>
    <row r="53" spans="1:14">
      <c r="A53" s="330" t="s">
        <v>1219</v>
      </c>
      <c r="B53" s="1064"/>
      <c r="C53" s="1064"/>
      <c r="D53" s="1064"/>
      <c r="E53" s="1064"/>
      <c r="F53" s="1064"/>
      <c r="G53" s="1064"/>
      <c r="H53" s="1064"/>
      <c r="I53" s="1064"/>
      <c r="J53" s="1064"/>
      <c r="K53" s="1064"/>
      <c r="L53" s="1064"/>
      <c r="M53" s="1064"/>
      <c r="N53" s="1064"/>
    </row>
  </sheetData>
  <mergeCells count="11">
    <mergeCell ref="E5:G5"/>
    <mergeCell ref="K5:M5"/>
    <mergeCell ref="A45:J45"/>
    <mergeCell ref="A46:J46"/>
    <mergeCell ref="A1:M1"/>
    <mergeCell ref="H5:J5"/>
    <mergeCell ref="K45:M45"/>
    <mergeCell ref="K46:M46"/>
    <mergeCell ref="A2:M2"/>
    <mergeCell ref="A3:M3"/>
    <mergeCell ref="B5:D5"/>
  </mergeCells>
  <phoneticPr fontId="74" type="noConversion"/>
  <hyperlinks>
    <hyperlink ref="A1:M1" location="'Sección E'!B4" display="TABLA E03"/>
  </hyperlinks>
  <pageMargins left="0.49" right="0.23622047244094491" top="0.64" bottom="0.1" header="0.31496062992125984" footer="0.16"/>
  <pageSetup paperSize="144" scale="70" orientation="landscape" r:id="rId1"/>
</worksheet>
</file>

<file path=xl/worksheets/sheet6.xml><?xml version="1.0" encoding="utf-8"?>
<worksheet xmlns="http://schemas.openxmlformats.org/spreadsheetml/2006/main" xmlns:r="http://schemas.openxmlformats.org/officeDocument/2006/relationships">
  <sheetPr>
    <tabColor rgb="FF008080"/>
  </sheetPr>
  <dimension ref="A1:Q26"/>
  <sheetViews>
    <sheetView zoomScale="91" zoomScaleNormal="91" workbookViewId="0">
      <selection sqref="A1:K1"/>
    </sheetView>
  </sheetViews>
  <sheetFormatPr baseColWidth="10" defaultColWidth="11.42578125" defaultRowHeight="15"/>
  <cols>
    <col min="1" max="1" width="8.5703125" style="2" customWidth="1"/>
    <col min="2" max="2" width="11.85546875" style="2" customWidth="1"/>
    <col min="3" max="3" width="7" style="2" customWidth="1"/>
    <col min="4" max="4" width="15.28515625" style="2" customWidth="1"/>
    <col min="5" max="5" width="6.85546875" style="2" customWidth="1"/>
    <col min="6" max="6" width="19.140625" style="2" customWidth="1"/>
    <col min="7" max="7" width="7.28515625" style="2" bestFit="1" customWidth="1"/>
    <col min="8" max="8" width="22.140625" style="2" customWidth="1"/>
    <col min="9" max="9" width="7.28515625" style="2" bestFit="1" customWidth="1"/>
    <col min="10" max="10" width="12.28515625" style="2" customWidth="1"/>
    <col min="11" max="11" width="7.42578125" style="2" customWidth="1"/>
    <col min="12" max="16384" width="11.42578125" style="2"/>
  </cols>
  <sheetData>
    <row r="1" spans="1:17">
      <c r="A1" s="2036" t="s">
        <v>396</v>
      </c>
      <c r="B1" s="2036"/>
      <c r="C1" s="2036"/>
      <c r="D1" s="2036"/>
      <c r="E1" s="2036"/>
      <c r="F1" s="2036"/>
      <c r="G1" s="2036"/>
      <c r="H1" s="2036"/>
      <c r="I1" s="2036"/>
      <c r="J1" s="2036"/>
      <c r="K1" s="2036"/>
    </row>
    <row r="2" spans="1:17">
      <c r="A2" s="2042" t="s">
        <v>397</v>
      </c>
      <c r="B2" s="2042"/>
      <c r="C2" s="2042"/>
      <c r="D2" s="2042"/>
      <c r="E2" s="2042"/>
      <c r="F2" s="2042"/>
      <c r="G2" s="2042"/>
      <c r="H2" s="2042"/>
      <c r="I2" s="2042"/>
      <c r="J2" s="2042"/>
      <c r="K2" s="2042"/>
    </row>
    <row r="3" spans="1:17">
      <c r="A3" s="2043" t="s">
        <v>390</v>
      </c>
      <c r="B3" s="2043"/>
      <c r="C3" s="2043"/>
      <c r="D3" s="2043"/>
      <c r="E3" s="2043"/>
      <c r="F3" s="2043"/>
      <c r="G3" s="2043"/>
      <c r="H3" s="2043"/>
      <c r="I3" s="2043"/>
      <c r="J3" s="2043"/>
      <c r="K3" s="2043"/>
    </row>
    <row r="4" spans="1:17" ht="15.75" thickBot="1">
      <c r="A4" s="675"/>
      <c r="B4" s="675"/>
      <c r="C4" s="675"/>
      <c r="D4" s="675"/>
      <c r="E4" s="675"/>
      <c r="F4" s="675"/>
      <c r="G4" s="675"/>
      <c r="H4" s="675"/>
      <c r="I4" s="675"/>
      <c r="J4" s="675"/>
      <c r="K4" s="675"/>
    </row>
    <row r="5" spans="1:17">
      <c r="A5" s="6"/>
      <c r="B5" s="2042" t="s">
        <v>391</v>
      </c>
      <c r="C5" s="2042"/>
      <c r="D5" s="2042"/>
      <c r="E5" s="20"/>
      <c r="F5" s="2044" t="s">
        <v>392</v>
      </c>
      <c r="G5" s="2045"/>
      <c r="H5" s="2045"/>
      <c r="I5" s="20"/>
      <c r="J5" s="2044" t="s">
        <v>393</v>
      </c>
      <c r="K5" s="2045"/>
    </row>
    <row r="6" spans="1:17" ht="26.25" customHeight="1">
      <c r="A6" s="10" t="s">
        <v>870</v>
      </c>
      <c r="B6" s="676" t="s">
        <v>2589</v>
      </c>
      <c r="C6" s="677" t="s">
        <v>888</v>
      </c>
      <c r="D6" s="676" t="s">
        <v>2590</v>
      </c>
      <c r="E6" s="677" t="s">
        <v>2163</v>
      </c>
      <c r="F6" s="517" t="s">
        <v>2591</v>
      </c>
      <c r="G6" s="677" t="s">
        <v>2163</v>
      </c>
      <c r="H6" s="676" t="s">
        <v>2592</v>
      </c>
      <c r="I6" s="677" t="s">
        <v>2163</v>
      </c>
      <c r="J6" s="283" t="s">
        <v>716</v>
      </c>
      <c r="K6" s="474" t="s">
        <v>2163</v>
      </c>
    </row>
    <row r="7" spans="1:17">
      <c r="A7" s="678">
        <v>2000</v>
      </c>
      <c r="B7" s="679">
        <v>656452.85900000005</v>
      </c>
      <c r="C7" s="680">
        <f>100*B7/$J7</f>
        <v>19.231579868655196</v>
      </c>
      <c r="D7" s="679">
        <v>907770.7049748979</v>
      </c>
      <c r="E7" s="680">
        <f>100*D7/$J7</f>
        <v>26.594239899791766</v>
      </c>
      <c r="F7" s="679">
        <v>1664677.43465942</v>
      </c>
      <c r="G7" s="680">
        <f>100*F7/$J7</f>
        <v>48.768737314922213</v>
      </c>
      <c r="H7" s="679">
        <v>184509.98207209361</v>
      </c>
      <c r="I7" s="680">
        <f>100*H7/$J7</f>
        <v>5.405442916630828</v>
      </c>
      <c r="J7" s="74">
        <f>+H7+F7+D7+B7</f>
        <v>3413410.9807064114</v>
      </c>
      <c r="K7" s="681">
        <f>+I7+G7+E7+C7</f>
        <v>100</v>
      </c>
      <c r="M7" s="694"/>
      <c r="N7" s="695"/>
      <c r="O7" s="695"/>
      <c r="P7" s="695"/>
      <c r="Q7" s="478"/>
    </row>
    <row r="8" spans="1:17">
      <c r="A8" s="678">
        <v>2001</v>
      </c>
      <c r="B8" s="74">
        <v>761968.29800000007</v>
      </c>
      <c r="C8" s="680">
        <f t="shared" ref="C8:C17" si="0">100*B8/$J8</f>
        <v>20.129211119634139</v>
      </c>
      <c r="D8" s="74">
        <v>979786.44</v>
      </c>
      <c r="E8" s="680">
        <f t="shared" ref="E8:E17" si="1">100*D8/$J8</f>
        <v>25.88339718946515</v>
      </c>
      <c r="F8" s="74">
        <v>1830060.0913358941</v>
      </c>
      <c r="G8" s="680">
        <f t="shared" ref="G8:G17" si="2">100*F8/$J8</f>
        <v>48.34540496869483</v>
      </c>
      <c r="H8" s="74">
        <v>213570.96383496822</v>
      </c>
      <c r="I8" s="680">
        <f t="shared" ref="I8:I17" si="3">100*H8/$J8</f>
        <v>5.6419867222058908</v>
      </c>
      <c r="J8" s="74">
        <f t="shared" ref="J8:J17" si="4">+H8+F8+D8+B8</f>
        <v>3785385.7931708624</v>
      </c>
      <c r="K8" s="681">
        <f t="shared" ref="K8:K17" si="5">+I8+G8+E8+C8</f>
        <v>100</v>
      </c>
    </row>
    <row r="9" spans="1:17">
      <c r="A9" s="678">
        <v>2002</v>
      </c>
      <c r="B9" s="74">
        <v>752602.25300000003</v>
      </c>
      <c r="C9" s="680">
        <f t="shared" si="0"/>
        <v>18.821250644490544</v>
      </c>
      <c r="D9" s="74">
        <v>1038809.211</v>
      </c>
      <c r="E9" s="680">
        <f t="shared" si="1"/>
        <v>25.978780230992033</v>
      </c>
      <c r="F9" s="74">
        <v>1976503.6210391209</v>
      </c>
      <c r="G9" s="680">
        <f t="shared" si="2"/>
        <v>49.428858209012631</v>
      </c>
      <c r="H9" s="74">
        <v>230768.46270007058</v>
      </c>
      <c r="I9" s="680">
        <f t="shared" si="3"/>
        <v>5.7711109155047877</v>
      </c>
      <c r="J9" s="74">
        <f t="shared" si="4"/>
        <v>3998683.5477391914</v>
      </c>
      <c r="K9" s="681">
        <f t="shared" si="5"/>
        <v>100</v>
      </c>
    </row>
    <row r="10" spans="1:17">
      <c r="A10" s="678">
        <v>2003</v>
      </c>
      <c r="B10" s="74">
        <v>821086.50500000024</v>
      </c>
      <c r="C10" s="680">
        <f t="shared" si="0"/>
        <v>21.197655100464839</v>
      </c>
      <c r="D10" s="74">
        <v>1091036.1195569299</v>
      </c>
      <c r="E10" s="680">
        <f t="shared" si="1"/>
        <v>28.166834095656355</v>
      </c>
      <c r="F10" s="74">
        <v>1692662.5753109229</v>
      </c>
      <c r="G10" s="680">
        <f t="shared" si="2"/>
        <v>43.698778696777531</v>
      </c>
      <c r="H10" s="74">
        <v>268692.79148787417</v>
      </c>
      <c r="I10" s="680">
        <f t="shared" si="3"/>
        <v>6.936732107101272</v>
      </c>
      <c r="J10" s="74">
        <f t="shared" si="4"/>
        <v>3873477.9913557274</v>
      </c>
      <c r="K10" s="681">
        <f t="shared" si="5"/>
        <v>100</v>
      </c>
    </row>
    <row r="11" spans="1:17">
      <c r="A11" s="678">
        <v>2004</v>
      </c>
      <c r="B11" s="74">
        <v>954239.38100000005</v>
      </c>
      <c r="C11" s="680">
        <f t="shared" si="0"/>
        <v>22.394784080929146</v>
      </c>
      <c r="D11" s="74">
        <v>1176936.7209999999</v>
      </c>
      <c r="E11" s="680">
        <f t="shared" si="1"/>
        <v>27.621207286677411</v>
      </c>
      <c r="F11" s="74">
        <v>1828085.7127346382</v>
      </c>
      <c r="G11" s="680">
        <f t="shared" si="2"/>
        <v>42.902845589144341</v>
      </c>
      <c r="H11" s="74">
        <v>301727.60830073326</v>
      </c>
      <c r="I11" s="680">
        <f t="shared" si="3"/>
        <v>7.0811630432490871</v>
      </c>
      <c r="J11" s="74">
        <f t="shared" si="4"/>
        <v>4260989.423035372</v>
      </c>
      <c r="K11" s="681">
        <f t="shared" si="5"/>
        <v>99.999999999999986</v>
      </c>
    </row>
    <row r="12" spans="1:17">
      <c r="A12" s="678">
        <v>2005</v>
      </c>
      <c r="B12" s="74">
        <v>1055491.318</v>
      </c>
      <c r="C12" s="680">
        <f t="shared" si="0"/>
        <v>23.003069350373014</v>
      </c>
      <c r="D12" s="74">
        <v>1293909.9752717973</v>
      </c>
      <c r="E12" s="680">
        <f t="shared" si="1"/>
        <v>28.199095896605552</v>
      </c>
      <c r="F12" s="74">
        <v>1910562.1672234295</v>
      </c>
      <c r="G12" s="680">
        <f t="shared" si="2"/>
        <v>41.63823357080377</v>
      </c>
      <c r="H12" s="74">
        <v>328516.89368361287</v>
      </c>
      <c r="I12" s="680">
        <f t="shared" si="3"/>
        <v>7.1596011822176502</v>
      </c>
      <c r="J12" s="74">
        <f t="shared" si="4"/>
        <v>4588480.3541788403</v>
      </c>
      <c r="K12" s="681">
        <f t="shared" si="5"/>
        <v>99.999999999999986</v>
      </c>
    </row>
    <row r="13" spans="1:17">
      <c r="A13" s="678">
        <v>2006</v>
      </c>
      <c r="B13" s="74">
        <v>1271766.9740000002</v>
      </c>
      <c r="C13" s="680">
        <f t="shared" si="0"/>
        <v>25.114466261405756</v>
      </c>
      <c r="D13" s="74">
        <v>1404135.1269999999</v>
      </c>
      <c r="E13" s="680">
        <f t="shared" si="1"/>
        <v>27.728432169128002</v>
      </c>
      <c r="F13" s="74">
        <v>2034980.6388899486</v>
      </c>
      <c r="G13" s="680">
        <f t="shared" si="2"/>
        <v>40.186176904146855</v>
      </c>
      <c r="H13" s="74">
        <v>352999.40979510109</v>
      </c>
      <c r="I13" s="680">
        <f t="shared" si="3"/>
        <v>6.9709246653193935</v>
      </c>
      <c r="J13" s="74">
        <f t="shared" si="4"/>
        <v>5063882.1496850494</v>
      </c>
      <c r="K13" s="681">
        <f t="shared" si="5"/>
        <v>100</v>
      </c>
    </row>
    <row r="14" spans="1:17">
      <c r="A14" s="678">
        <v>2007</v>
      </c>
      <c r="B14" s="74">
        <v>1470290.2750000001</v>
      </c>
      <c r="C14" s="680">
        <f t="shared" si="0"/>
        <v>25.818595547941811</v>
      </c>
      <c r="D14" s="74">
        <v>1569394.6379871927</v>
      </c>
      <c r="E14" s="680">
        <f t="shared" si="1"/>
        <v>27.558888270072991</v>
      </c>
      <c r="F14" s="74">
        <v>2270751.1346294531</v>
      </c>
      <c r="G14" s="680">
        <f t="shared" si="2"/>
        <v>39.874850654934662</v>
      </c>
      <c r="H14" s="74">
        <v>384258.97276066302</v>
      </c>
      <c r="I14" s="680">
        <f t="shared" si="3"/>
        <v>6.7476655270505335</v>
      </c>
      <c r="J14" s="74">
        <f t="shared" si="4"/>
        <v>5694695.0203773091</v>
      </c>
      <c r="K14" s="681">
        <f t="shared" si="5"/>
        <v>100</v>
      </c>
    </row>
    <row r="15" spans="1:17">
      <c r="A15" s="678">
        <v>2008</v>
      </c>
      <c r="B15" s="74">
        <v>1729283.4760000003</v>
      </c>
      <c r="C15" s="680">
        <f t="shared" si="0"/>
        <v>26.51044306488172</v>
      </c>
      <c r="D15" s="74">
        <v>1771099.1229999999</v>
      </c>
      <c r="E15" s="680">
        <f t="shared" si="1"/>
        <v>27.151489685866537</v>
      </c>
      <c r="F15" s="74">
        <v>2579338.8615548154</v>
      </c>
      <c r="G15" s="680">
        <f t="shared" si="2"/>
        <v>39.542051365953</v>
      </c>
      <c r="H15" s="74">
        <v>443305.98100000003</v>
      </c>
      <c r="I15" s="680">
        <f t="shared" si="3"/>
        <v>6.796015883298729</v>
      </c>
      <c r="J15" s="74">
        <f t="shared" si="4"/>
        <v>6523027.4415548164</v>
      </c>
      <c r="K15" s="681">
        <f t="shared" si="5"/>
        <v>99.999999999999972</v>
      </c>
    </row>
    <row r="16" spans="1:17">
      <c r="A16" s="54">
        <v>2009</v>
      </c>
      <c r="B16" s="74">
        <v>2289406.2080000001</v>
      </c>
      <c r="C16" s="680">
        <f t="shared" si="0"/>
        <v>31.040122835031308</v>
      </c>
      <c r="D16" s="74">
        <v>1797642.3506919355</v>
      </c>
      <c r="E16" s="680">
        <f t="shared" si="1"/>
        <v>24.372712533036033</v>
      </c>
      <c r="F16" s="74">
        <v>2816508.6214406323</v>
      </c>
      <c r="G16" s="680">
        <f t="shared" si="2"/>
        <v>38.186658737077174</v>
      </c>
      <c r="H16" s="74">
        <v>472077.96205900406</v>
      </c>
      <c r="I16" s="680">
        <f t="shared" si="3"/>
        <v>6.400505894855482</v>
      </c>
      <c r="J16" s="74">
        <f t="shared" si="4"/>
        <v>7375635.1421915721</v>
      </c>
      <c r="K16" s="55">
        <f t="shared" si="5"/>
        <v>100</v>
      </c>
    </row>
    <row r="17" spans="1:11">
      <c r="A17" s="144">
        <v>2010</v>
      </c>
      <c r="B17" s="75">
        <v>2622580.9080000003</v>
      </c>
      <c r="C17" s="693">
        <f t="shared" si="0"/>
        <v>32.579053076591812</v>
      </c>
      <c r="D17" s="75">
        <v>1931512.0024451267</v>
      </c>
      <c r="E17" s="693">
        <f t="shared" si="1"/>
        <v>23.994238596712115</v>
      </c>
      <c r="F17" s="75">
        <v>3075486.0995145082</v>
      </c>
      <c r="G17" s="693">
        <f t="shared" si="2"/>
        <v>38.205275027649769</v>
      </c>
      <c r="H17" s="75">
        <v>420320.11336490442</v>
      </c>
      <c r="I17" s="693">
        <f t="shared" si="3"/>
        <v>5.2214332990463097</v>
      </c>
      <c r="J17" s="75">
        <f t="shared" si="4"/>
        <v>8049899.1233245395</v>
      </c>
      <c r="K17" s="477">
        <f t="shared" si="5"/>
        <v>100</v>
      </c>
    </row>
    <row r="19" spans="1:11">
      <c r="A19" s="13" t="s">
        <v>474</v>
      </c>
      <c r="B19" s="6"/>
      <c r="C19" s="6"/>
      <c r="D19" s="6"/>
      <c r="E19" s="6"/>
      <c r="F19" s="6"/>
      <c r="G19" s="6"/>
      <c r="H19" s="6"/>
      <c r="I19" s="6"/>
      <c r="J19" s="6"/>
      <c r="K19" s="6"/>
    </row>
    <row r="20" spans="1:11" ht="15" customHeight="1">
      <c r="A20" s="2041" t="s">
        <v>2480</v>
      </c>
      <c r="B20" s="2041"/>
      <c r="C20" s="2041"/>
      <c r="D20" s="2041"/>
      <c r="E20" s="2041"/>
      <c r="F20" s="2041"/>
      <c r="G20" s="2041"/>
      <c r="H20" s="2041"/>
      <c r="I20" s="2041"/>
      <c r="J20" s="2041"/>
      <c r="K20" s="2041"/>
    </row>
    <row r="21" spans="1:11" ht="24.75" customHeight="1">
      <c r="A21" s="2039" t="s">
        <v>394</v>
      </c>
      <c r="B21" s="2039"/>
      <c r="C21" s="2039"/>
      <c r="D21" s="2039"/>
      <c r="E21" s="2039"/>
      <c r="F21" s="2039"/>
      <c r="G21" s="2039"/>
      <c r="H21" s="2039"/>
      <c r="I21" s="2039"/>
      <c r="J21" s="2039"/>
      <c r="K21" s="2039"/>
    </row>
    <row r="22" spans="1:11" ht="22.5" customHeight="1">
      <c r="A22" s="2040" t="s">
        <v>395</v>
      </c>
      <c r="B22" s="2040"/>
      <c r="C22" s="2040"/>
      <c r="D22" s="2040"/>
      <c r="E22" s="2040"/>
      <c r="F22" s="2040"/>
      <c r="G22" s="2040"/>
      <c r="H22" s="2040"/>
      <c r="I22" s="2040"/>
      <c r="J22" s="2040"/>
      <c r="K22" s="2040"/>
    </row>
    <row r="23" spans="1:11">
      <c r="A23" s="2041" t="s">
        <v>2481</v>
      </c>
      <c r="B23" s="2041"/>
      <c r="C23" s="2041"/>
      <c r="D23" s="2041"/>
      <c r="E23" s="2041"/>
      <c r="F23" s="2041"/>
      <c r="G23" s="2041"/>
      <c r="H23" s="2041"/>
      <c r="I23" s="2041"/>
      <c r="J23" s="2041"/>
      <c r="K23" s="2041"/>
    </row>
    <row r="24" spans="1:11">
      <c r="A24" s="259"/>
      <c r="B24" s="259"/>
      <c r="C24" s="259"/>
      <c r="D24" s="259"/>
      <c r="E24" s="259"/>
      <c r="F24" s="259"/>
      <c r="G24" s="259"/>
      <c r="H24" s="259"/>
      <c r="I24" s="259"/>
      <c r="J24" s="259"/>
      <c r="K24" s="259"/>
    </row>
    <row r="25" spans="1:11">
      <c r="A25" s="13" t="s">
        <v>558</v>
      </c>
      <c r="B25" s="6"/>
      <c r="C25" s="6"/>
      <c r="D25" s="6"/>
      <c r="E25" s="6"/>
      <c r="F25" s="6"/>
      <c r="G25" s="6"/>
      <c r="H25" s="6"/>
      <c r="I25" s="6"/>
      <c r="J25" s="6"/>
      <c r="K25" s="6"/>
    </row>
    <row r="26" spans="1:11">
      <c r="A26" s="259" t="s">
        <v>1207</v>
      </c>
      <c r="B26" s="6"/>
      <c r="C26" s="6"/>
      <c r="D26" s="6"/>
      <c r="E26" s="6"/>
      <c r="F26" s="6"/>
      <c r="G26" s="6"/>
      <c r="H26" s="6"/>
      <c r="I26" s="6"/>
      <c r="J26" s="6"/>
      <c r="K26" s="6"/>
    </row>
  </sheetData>
  <mergeCells count="10">
    <mergeCell ref="A21:K21"/>
    <mergeCell ref="A22:K22"/>
    <mergeCell ref="A23:K23"/>
    <mergeCell ref="A1:K1"/>
    <mergeCell ref="A2:K2"/>
    <mergeCell ref="A3:K3"/>
    <mergeCell ref="B5:D5"/>
    <mergeCell ref="F5:H5"/>
    <mergeCell ref="J5:K5"/>
    <mergeCell ref="A20:K20"/>
  </mergeCells>
  <phoneticPr fontId="74" type="noConversion"/>
  <hyperlinks>
    <hyperlink ref="A1:K1" location="'Seccion B'!B4" display="Tabla B01"/>
  </hyperlinks>
  <pageMargins left="0.95" right="0.70866141732283472" top="1.97" bottom="0.74803149606299213" header="0.31496062992125984" footer="0.31496062992125984"/>
  <pageSetup paperSize="144" scale="90" orientation="landscape" horizontalDpi="300" verticalDpi="300" r:id="rId1"/>
</worksheet>
</file>

<file path=xl/worksheets/sheet60.xml><?xml version="1.0" encoding="utf-8"?>
<worksheet xmlns="http://schemas.openxmlformats.org/spreadsheetml/2006/main" xmlns:r="http://schemas.openxmlformats.org/officeDocument/2006/relationships">
  <sheetPr>
    <tabColor rgb="FF008080"/>
  </sheetPr>
  <dimension ref="A1:M52"/>
  <sheetViews>
    <sheetView topLeftCell="A37" zoomScale="90" zoomScaleNormal="90" workbookViewId="0">
      <selection activeCell="G52" sqref="G52"/>
    </sheetView>
  </sheetViews>
  <sheetFormatPr baseColWidth="10" defaultColWidth="11.42578125" defaultRowHeight="12.75"/>
  <cols>
    <col min="1" max="1" width="30.42578125" style="1257" customWidth="1"/>
    <col min="2" max="4" width="10" style="1257" bestFit="1" customWidth="1"/>
    <col min="5" max="5" width="9.140625" style="1257" bestFit="1" customWidth="1"/>
    <col min="6" max="7" width="10" style="1257" bestFit="1" customWidth="1"/>
    <col min="8" max="8" width="11.140625" style="1257" bestFit="1" customWidth="1"/>
    <col min="9" max="10" width="12.7109375" style="1257" bestFit="1" customWidth="1"/>
    <col min="11" max="13" width="11" style="1257" bestFit="1" customWidth="1"/>
    <col min="14" max="16384" width="11.42578125" style="1257"/>
  </cols>
  <sheetData>
    <row r="1" spans="1:13" s="7" customFormat="1" ht="14.25">
      <c r="A1" s="2086" t="s">
        <v>1109</v>
      </c>
      <c r="B1" s="2086"/>
      <c r="C1" s="2086"/>
      <c r="D1" s="2086"/>
      <c r="E1" s="2086"/>
      <c r="F1" s="2086"/>
      <c r="G1" s="2086"/>
      <c r="H1" s="2086"/>
      <c r="I1" s="2086"/>
      <c r="J1" s="2086"/>
      <c r="K1" s="2086"/>
      <c r="L1" s="2086"/>
      <c r="M1" s="2086"/>
    </row>
    <row r="2" spans="1:13" s="91" customFormat="1">
      <c r="A2" s="2120" t="s">
        <v>1110</v>
      </c>
      <c r="B2" s="2120"/>
      <c r="C2" s="2120"/>
      <c r="D2" s="2120"/>
      <c r="E2" s="2120"/>
      <c r="F2" s="2120"/>
      <c r="G2" s="2120"/>
      <c r="H2" s="2120"/>
      <c r="I2" s="2120"/>
      <c r="J2" s="2120"/>
      <c r="K2" s="2120"/>
      <c r="L2" s="2120"/>
      <c r="M2" s="2120"/>
    </row>
    <row r="3" spans="1:13" s="7" customFormat="1">
      <c r="A3" s="2058" t="s">
        <v>1626</v>
      </c>
      <c r="B3" s="2058"/>
      <c r="C3" s="2058"/>
      <c r="D3" s="2058"/>
      <c r="E3" s="2058"/>
      <c r="F3" s="2058"/>
      <c r="G3" s="2058"/>
      <c r="H3" s="2058"/>
      <c r="I3" s="2058"/>
      <c r="J3" s="2058"/>
      <c r="K3" s="2058"/>
      <c r="L3" s="2058"/>
      <c r="M3" s="2058"/>
    </row>
    <row r="4" spans="1:13" s="91" customFormat="1" ht="13.5" thickBot="1">
      <c r="A4" s="2223"/>
      <c r="B4" s="2223"/>
      <c r="C4" s="2223"/>
      <c r="D4" s="2223"/>
      <c r="E4" s="2223"/>
      <c r="F4" s="2223"/>
      <c r="G4" s="2223"/>
      <c r="H4" s="2223"/>
      <c r="I4" s="2223"/>
      <c r="J4" s="2223"/>
      <c r="K4" s="2223"/>
      <c r="L4" s="2223"/>
      <c r="M4" s="2223"/>
    </row>
    <row r="5" spans="1:13">
      <c r="A5" s="755" t="s">
        <v>1111</v>
      </c>
      <c r="B5" s="2123">
        <v>2008</v>
      </c>
      <c r="C5" s="2123"/>
      <c r="D5" s="2225"/>
      <c r="E5" s="2124">
        <v>2009</v>
      </c>
      <c r="F5" s="2123"/>
      <c r="G5" s="2225"/>
      <c r="H5" s="2124">
        <v>2010</v>
      </c>
      <c r="I5" s="2123"/>
      <c r="J5" s="2225"/>
      <c r="K5" s="2124" t="s">
        <v>806</v>
      </c>
      <c r="L5" s="2123"/>
      <c r="M5" s="2123"/>
    </row>
    <row r="6" spans="1:13" s="1247" customFormat="1">
      <c r="A6" s="1713"/>
      <c r="B6" s="520" t="s">
        <v>687</v>
      </c>
      <c r="C6" s="520" t="s">
        <v>686</v>
      </c>
      <c r="D6" s="520" t="s">
        <v>547</v>
      </c>
      <c r="E6" s="520" t="s">
        <v>687</v>
      </c>
      <c r="F6" s="520" t="s">
        <v>686</v>
      </c>
      <c r="G6" s="520" t="s">
        <v>547</v>
      </c>
      <c r="H6" s="520" t="s">
        <v>687</v>
      </c>
      <c r="I6" s="520" t="s">
        <v>686</v>
      </c>
      <c r="J6" s="520" t="s">
        <v>547</v>
      </c>
      <c r="K6" s="520" t="s">
        <v>687</v>
      </c>
      <c r="L6" s="520" t="s">
        <v>686</v>
      </c>
      <c r="M6" s="520" t="s">
        <v>547</v>
      </c>
    </row>
    <row r="7" spans="1:13" s="7" customFormat="1">
      <c r="A7" s="1733" t="s">
        <v>1112</v>
      </c>
      <c r="B7" s="1734">
        <f t="shared" ref="B7:I7" si="0">SUM(B8:B16)</f>
        <v>14282</v>
      </c>
      <c r="C7" s="1735">
        <f t="shared" si="0"/>
        <v>20410</v>
      </c>
      <c r="D7" s="1735">
        <f t="shared" si="0"/>
        <v>34692</v>
      </c>
      <c r="E7" s="1734">
        <f t="shared" si="0"/>
        <v>7337</v>
      </c>
      <c r="F7" s="1735">
        <f t="shared" si="0"/>
        <v>12162</v>
      </c>
      <c r="G7" s="1735">
        <f t="shared" si="0"/>
        <v>19499</v>
      </c>
      <c r="H7" s="1734">
        <f t="shared" si="0"/>
        <v>646771</v>
      </c>
      <c r="I7" s="1735">
        <f t="shared" si="0"/>
        <v>1214384</v>
      </c>
      <c r="J7" s="1735">
        <f>SUM(J8:J16)</f>
        <v>1861155</v>
      </c>
      <c r="K7" s="1735">
        <f t="shared" ref="K7:M8" si="1">100*(H7-E7)/E7</f>
        <v>8715.1969469810556</v>
      </c>
      <c r="L7" s="1735">
        <f t="shared" si="1"/>
        <v>9885.0682453543832</v>
      </c>
      <c r="M7" s="1736">
        <f t="shared" si="1"/>
        <v>9444.8740961074927</v>
      </c>
    </row>
    <row r="8" spans="1:13" s="91" customFormat="1">
      <c r="A8" s="1737" t="s">
        <v>1113</v>
      </c>
      <c r="B8" s="1738">
        <v>1413</v>
      </c>
      <c r="C8" s="1739">
        <v>2209</v>
      </c>
      <c r="D8" s="1739">
        <v>3622</v>
      </c>
      <c r="E8" s="1738">
        <v>405</v>
      </c>
      <c r="F8" s="1739">
        <v>1423</v>
      </c>
      <c r="G8" s="1739">
        <v>1828</v>
      </c>
      <c r="H8" s="1738">
        <v>25914</v>
      </c>
      <c r="I8" s="1739">
        <v>15058</v>
      </c>
      <c r="J8" s="1739">
        <f>I8+H8</f>
        <v>40972</v>
      </c>
      <c r="K8" s="1740">
        <f t="shared" si="1"/>
        <v>6298.5185185185182</v>
      </c>
      <c r="L8" s="1741">
        <f t="shared" si="1"/>
        <v>958.18692902319049</v>
      </c>
      <c r="M8" s="1742">
        <f t="shared" si="1"/>
        <v>2141.3566739606126</v>
      </c>
    </row>
    <row r="9" spans="1:13" s="7" customFormat="1">
      <c r="A9" s="86" t="s">
        <v>1114</v>
      </c>
      <c r="B9" s="261">
        <v>489</v>
      </c>
      <c r="C9" s="221">
        <v>610</v>
      </c>
      <c r="D9" s="221">
        <v>1099</v>
      </c>
      <c r="E9" s="261">
        <v>245</v>
      </c>
      <c r="F9" s="221">
        <v>564</v>
      </c>
      <c r="G9" s="221">
        <v>809</v>
      </c>
      <c r="H9" s="261">
        <v>34698</v>
      </c>
      <c r="I9" s="221">
        <v>10265</v>
      </c>
      <c r="J9" s="221">
        <f t="shared" ref="J9:J16" si="2">I9+H9</f>
        <v>44963</v>
      </c>
      <c r="K9" s="273">
        <f t="shared" ref="K9:K16" si="3">100*(H9-E9)/E9</f>
        <v>14062.448979591836</v>
      </c>
      <c r="L9" s="274">
        <f t="shared" ref="L9:L16" si="4">100*(I9-F9)/F9</f>
        <v>1720.0354609929077</v>
      </c>
      <c r="M9" s="275">
        <f t="shared" ref="M9:M16" si="5">100*(J9-G9)/G9</f>
        <v>5457.8491965389367</v>
      </c>
    </row>
    <row r="10" spans="1:13" s="91" customFormat="1">
      <c r="A10" s="1743" t="s">
        <v>1115</v>
      </c>
      <c r="B10" s="1738">
        <v>230</v>
      </c>
      <c r="C10" s="1739">
        <v>254</v>
      </c>
      <c r="D10" s="1739">
        <v>484</v>
      </c>
      <c r="E10" s="1738">
        <v>463</v>
      </c>
      <c r="F10" s="1739">
        <v>694</v>
      </c>
      <c r="G10" s="1739">
        <v>1157</v>
      </c>
      <c r="H10" s="1738">
        <v>19710</v>
      </c>
      <c r="I10" s="1739">
        <v>10809</v>
      </c>
      <c r="J10" s="1739">
        <f t="shared" si="2"/>
        <v>30519</v>
      </c>
      <c r="K10" s="1740">
        <f t="shared" si="3"/>
        <v>4157.0194384449242</v>
      </c>
      <c r="L10" s="1741">
        <f t="shared" si="4"/>
        <v>1457.492795389049</v>
      </c>
      <c r="M10" s="1742">
        <f t="shared" si="5"/>
        <v>2537.7700950734657</v>
      </c>
    </row>
    <row r="11" spans="1:13" s="7" customFormat="1">
      <c r="A11" s="86" t="s">
        <v>1116</v>
      </c>
      <c r="B11" s="261">
        <v>123</v>
      </c>
      <c r="C11" s="221">
        <v>179</v>
      </c>
      <c r="D11" s="221">
        <v>302</v>
      </c>
      <c r="E11" s="261">
        <v>101.2</v>
      </c>
      <c r="F11" s="221">
        <v>152</v>
      </c>
      <c r="G11" s="221">
        <v>253.2</v>
      </c>
      <c r="H11" s="261">
        <v>61884</v>
      </c>
      <c r="I11" s="221">
        <v>21399</v>
      </c>
      <c r="J11" s="221">
        <f t="shared" si="2"/>
        <v>83283</v>
      </c>
      <c r="K11" s="273">
        <f t="shared" si="3"/>
        <v>61050.197628458496</v>
      </c>
      <c r="L11" s="274">
        <f t="shared" si="4"/>
        <v>13978.28947368421</v>
      </c>
      <c r="M11" s="275">
        <f t="shared" si="5"/>
        <v>32792.18009478673</v>
      </c>
    </row>
    <row r="12" spans="1:13" s="91" customFormat="1">
      <c r="A12" s="1743" t="s">
        <v>1117</v>
      </c>
      <c r="B12" s="1738">
        <v>3200</v>
      </c>
      <c r="C12" s="1739">
        <v>3606</v>
      </c>
      <c r="D12" s="1739">
        <v>6806</v>
      </c>
      <c r="E12" s="1738">
        <v>1890</v>
      </c>
      <c r="F12" s="1739">
        <v>3052</v>
      </c>
      <c r="G12" s="1739">
        <v>4942</v>
      </c>
      <c r="H12" s="1738">
        <v>135956</v>
      </c>
      <c r="I12" s="1739">
        <v>57362</v>
      </c>
      <c r="J12" s="1739">
        <f t="shared" si="2"/>
        <v>193318</v>
      </c>
      <c r="K12" s="1740">
        <f t="shared" si="3"/>
        <v>7093.4391534391534</v>
      </c>
      <c r="L12" s="1741">
        <f t="shared" si="4"/>
        <v>1779.4888597640891</v>
      </c>
      <c r="M12" s="1742">
        <f t="shared" si="5"/>
        <v>3811.7361392148928</v>
      </c>
    </row>
    <row r="13" spans="1:13" s="7" customFormat="1">
      <c r="A13" s="86" t="s">
        <v>1118</v>
      </c>
      <c r="B13" s="261">
        <v>800</v>
      </c>
      <c r="C13" s="221">
        <v>1517</v>
      </c>
      <c r="D13" s="221">
        <v>2317</v>
      </c>
      <c r="E13" s="261">
        <v>427</v>
      </c>
      <c r="F13" s="221">
        <v>547</v>
      </c>
      <c r="G13" s="221">
        <v>974</v>
      </c>
      <c r="H13" s="261">
        <v>137798</v>
      </c>
      <c r="I13" s="221">
        <v>963123</v>
      </c>
      <c r="J13" s="221">
        <f t="shared" si="2"/>
        <v>1100921</v>
      </c>
      <c r="K13" s="273">
        <f t="shared" si="3"/>
        <v>32171.194379391101</v>
      </c>
      <c r="L13" s="274">
        <f t="shared" si="4"/>
        <v>175973.67458866545</v>
      </c>
      <c r="M13" s="275">
        <f t="shared" si="5"/>
        <v>112930.90349075975</v>
      </c>
    </row>
    <row r="14" spans="1:13" s="91" customFormat="1">
      <c r="A14" s="1737" t="s">
        <v>1119</v>
      </c>
      <c r="B14" s="1738">
        <v>314</v>
      </c>
      <c r="C14" s="1739">
        <v>471</v>
      </c>
      <c r="D14" s="1739">
        <v>785</v>
      </c>
      <c r="E14" s="1738">
        <v>260</v>
      </c>
      <c r="F14" s="1739">
        <v>390</v>
      </c>
      <c r="G14" s="1739">
        <v>650</v>
      </c>
      <c r="H14" s="1738">
        <v>0</v>
      </c>
      <c r="I14" s="1739">
        <v>0</v>
      </c>
      <c r="J14" s="1739">
        <f t="shared" si="2"/>
        <v>0</v>
      </c>
      <c r="K14" s="1740">
        <f t="shared" si="3"/>
        <v>-100</v>
      </c>
      <c r="L14" s="1741">
        <f t="shared" si="4"/>
        <v>-100</v>
      </c>
      <c r="M14" s="1742">
        <f t="shared" si="5"/>
        <v>-100</v>
      </c>
    </row>
    <row r="15" spans="1:13" s="7" customFormat="1">
      <c r="A15" s="86" t="s">
        <v>1120</v>
      </c>
      <c r="B15" s="261">
        <v>38</v>
      </c>
      <c r="C15" s="221">
        <v>51</v>
      </c>
      <c r="D15" s="221">
        <v>89</v>
      </c>
      <c r="E15" s="261">
        <v>5</v>
      </c>
      <c r="F15" s="221">
        <v>29</v>
      </c>
      <c r="G15" s="221">
        <v>34</v>
      </c>
      <c r="H15" s="261">
        <v>22288</v>
      </c>
      <c r="I15" s="221">
        <v>9262</v>
      </c>
      <c r="J15" s="221">
        <f t="shared" si="2"/>
        <v>31550</v>
      </c>
      <c r="K15" s="273">
        <f t="shared" si="3"/>
        <v>445660</v>
      </c>
      <c r="L15" s="274">
        <f t="shared" si="4"/>
        <v>31837.931034482757</v>
      </c>
      <c r="M15" s="275">
        <f t="shared" si="5"/>
        <v>92694.117647058825</v>
      </c>
    </row>
    <row r="16" spans="1:13" s="91" customFormat="1">
      <c r="A16" s="1743" t="s">
        <v>56</v>
      </c>
      <c r="B16" s="1738">
        <v>7675</v>
      </c>
      <c r="C16" s="1739">
        <v>11513</v>
      </c>
      <c r="D16" s="1739">
        <v>19188</v>
      </c>
      <c r="E16" s="1738">
        <v>3540.8</v>
      </c>
      <c r="F16" s="1739">
        <v>5311</v>
      </c>
      <c r="G16" s="1739">
        <v>8851.7999999999993</v>
      </c>
      <c r="H16" s="1738">
        <v>208523</v>
      </c>
      <c r="I16" s="1739">
        <v>127106</v>
      </c>
      <c r="J16" s="1739">
        <f t="shared" si="2"/>
        <v>335629</v>
      </c>
      <c r="K16" s="1740">
        <f t="shared" si="3"/>
        <v>5789.1493447808398</v>
      </c>
      <c r="L16" s="1741">
        <f t="shared" si="4"/>
        <v>2293.2592732065523</v>
      </c>
      <c r="M16" s="1742">
        <f t="shared" si="5"/>
        <v>3691.6468966763823</v>
      </c>
    </row>
    <row r="17" spans="1:13">
      <c r="A17" s="756" t="s">
        <v>1121</v>
      </c>
      <c r="B17" s="758">
        <f t="shared" ref="B17:J17" si="6">SUM(B18:B24)</f>
        <v>309</v>
      </c>
      <c r="C17" s="759">
        <f t="shared" si="6"/>
        <v>660</v>
      </c>
      <c r="D17" s="759">
        <f t="shared" si="6"/>
        <v>969</v>
      </c>
      <c r="E17" s="758">
        <f t="shared" si="6"/>
        <v>741</v>
      </c>
      <c r="F17" s="759">
        <f t="shared" si="6"/>
        <v>1066</v>
      </c>
      <c r="G17" s="759">
        <f t="shared" si="6"/>
        <v>1807</v>
      </c>
      <c r="H17" s="758">
        <f t="shared" si="6"/>
        <v>15507</v>
      </c>
      <c r="I17" s="759">
        <f t="shared" si="6"/>
        <v>8691</v>
      </c>
      <c r="J17" s="759">
        <f t="shared" si="6"/>
        <v>24198</v>
      </c>
      <c r="K17" s="759">
        <f>100*(H17-E17)/E17</f>
        <v>1992.7125506072875</v>
      </c>
      <c r="L17" s="759">
        <f>100*(I17-F17)/F17</f>
        <v>715.29080675422142</v>
      </c>
      <c r="M17" s="760">
        <f>100*(J17-G17)/G17</f>
        <v>1239.12562257886</v>
      </c>
    </row>
    <row r="18" spans="1:13" s="7" customFormat="1">
      <c r="A18" s="220" t="s">
        <v>1122</v>
      </c>
      <c r="B18" s="261">
        <v>20</v>
      </c>
      <c r="C18" s="221">
        <v>43</v>
      </c>
      <c r="D18" s="221">
        <v>63</v>
      </c>
      <c r="E18" s="261">
        <v>35</v>
      </c>
      <c r="F18" s="221">
        <v>39</v>
      </c>
      <c r="G18" s="221">
        <v>74</v>
      </c>
      <c r="H18" s="261">
        <v>240</v>
      </c>
      <c r="I18" s="221">
        <v>119</v>
      </c>
      <c r="J18" s="221">
        <f t="shared" ref="J18:J23" si="7">+I18+H18</f>
        <v>359</v>
      </c>
      <c r="K18" s="273">
        <f t="shared" ref="K18:K24" si="8">100*(H18-E18)/E18</f>
        <v>585.71428571428567</v>
      </c>
      <c r="L18" s="274">
        <f t="shared" ref="L18:L24" si="9">100*(I18-F18)/F18</f>
        <v>205.12820512820514</v>
      </c>
      <c r="M18" s="275">
        <f t="shared" ref="M18:M24" si="10">100*(J18-G18)/G18</f>
        <v>385.13513513513516</v>
      </c>
    </row>
    <row r="19" spans="1:13" s="91" customFormat="1">
      <c r="A19" s="37" t="s">
        <v>1123</v>
      </c>
      <c r="B19" s="1738">
        <v>16</v>
      </c>
      <c r="C19" s="1739">
        <v>25</v>
      </c>
      <c r="D19" s="1739">
        <v>41</v>
      </c>
      <c r="E19" s="1738">
        <v>15</v>
      </c>
      <c r="F19" s="1739">
        <v>22</v>
      </c>
      <c r="G19" s="1739">
        <v>37</v>
      </c>
      <c r="H19" s="1738">
        <v>400</v>
      </c>
      <c r="I19" s="1739">
        <v>394</v>
      </c>
      <c r="J19" s="1739">
        <f t="shared" si="7"/>
        <v>794</v>
      </c>
      <c r="K19" s="1740">
        <f t="shared" si="8"/>
        <v>2566.6666666666665</v>
      </c>
      <c r="L19" s="1741">
        <f t="shared" si="9"/>
        <v>1690.909090909091</v>
      </c>
      <c r="M19" s="1742">
        <f t="shared" si="10"/>
        <v>2045.9459459459461</v>
      </c>
    </row>
    <row r="20" spans="1:13" s="7" customFormat="1">
      <c r="A20" s="1306" t="s">
        <v>1124</v>
      </c>
      <c r="B20" s="261">
        <v>7</v>
      </c>
      <c r="C20" s="221">
        <v>19</v>
      </c>
      <c r="D20" s="221">
        <v>26</v>
      </c>
      <c r="E20" s="261">
        <v>0</v>
      </c>
      <c r="F20" s="221">
        <v>0</v>
      </c>
      <c r="G20" s="221">
        <v>0</v>
      </c>
      <c r="H20" s="261">
        <v>1847</v>
      </c>
      <c r="I20" s="221">
        <v>439</v>
      </c>
      <c r="J20" s="221">
        <f t="shared" si="7"/>
        <v>2286</v>
      </c>
      <c r="K20" s="273"/>
      <c r="L20" s="274"/>
      <c r="M20" s="275"/>
    </row>
    <row r="21" spans="1:13" s="91" customFormat="1">
      <c r="A21" s="1737" t="s">
        <v>1119</v>
      </c>
      <c r="B21" s="1738">
        <v>8</v>
      </c>
      <c r="C21" s="1739">
        <v>15</v>
      </c>
      <c r="D21" s="1739">
        <v>23</v>
      </c>
      <c r="E21" s="1738" t="s">
        <v>110</v>
      </c>
      <c r="F21" s="1739" t="s">
        <v>110</v>
      </c>
      <c r="G21" s="1739" t="s">
        <v>110</v>
      </c>
      <c r="H21" s="1738">
        <v>56</v>
      </c>
      <c r="I21" s="1739">
        <v>46</v>
      </c>
      <c r="J21" s="1739">
        <f t="shared" si="7"/>
        <v>102</v>
      </c>
      <c r="K21" s="1740"/>
      <c r="L21" s="1741"/>
      <c r="M21" s="1742"/>
    </row>
    <row r="22" spans="1:13" s="7" customFormat="1">
      <c r="A22" s="220" t="s">
        <v>1125</v>
      </c>
      <c r="B22" s="261">
        <v>12</v>
      </c>
      <c r="C22" s="221">
        <v>33</v>
      </c>
      <c r="D22" s="221">
        <v>45</v>
      </c>
      <c r="E22" s="261">
        <v>150</v>
      </c>
      <c r="F22" s="221">
        <v>193</v>
      </c>
      <c r="G22" s="221">
        <v>343</v>
      </c>
      <c r="H22" s="261">
        <v>3295</v>
      </c>
      <c r="I22" s="221">
        <v>1825</v>
      </c>
      <c r="J22" s="221">
        <f t="shared" si="7"/>
        <v>5120</v>
      </c>
      <c r="K22" s="273">
        <f t="shared" si="8"/>
        <v>2096.6666666666665</v>
      </c>
      <c r="L22" s="274">
        <f t="shared" si="9"/>
        <v>845.59585492227984</v>
      </c>
      <c r="M22" s="275">
        <f t="shared" si="10"/>
        <v>1392.7113702623906</v>
      </c>
    </row>
    <row r="23" spans="1:13" s="91" customFormat="1">
      <c r="A23" s="1737" t="s">
        <v>1126</v>
      </c>
      <c r="B23" s="1738">
        <v>70</v>
      </c>
      <c r="C23" s="1739">
        <v>129</v>
      </c>
      <c r="D23" s="1739">
        <v>199</v>
      </c>
      <c r="E23" s="1738">
        <v>18</v>
      </c>
      <c r="F23" s="1739">
        <v>37</v>
      </c>
      <c r="G23" s="1739">
        <v>55</v>
      </c>
      <c r="H23" s="1738">
        <v>491</v>
      </c>
      <c r="I23" s="1739">
        <v>234</v>
      </c>
      <c r="J23" s="1739">
        <f t="shared" si="7"/>
        <v>725</v>
      </c>
      <c r="K23" s="1740">
        <f t="shared" si="8"/>
        <v>2627.7777777777778</v>
      </c>
      <c r="L23" s="1741">
        <f t="shared" si="9"/>
        <v>532.43243243243239</v>
      </c>
      <c r="M23" s="1742">
        <f t="shared" si="10"/>
        <v>1218.1818181818182</v>
      </c>
    </row>
    <row r="24" spans="1:13" s="7" customFormat="1">
      <c r="A24" s="1744" t="s">
        <v>117</v>
      </c>
      <c r="B24" s="261">
        <v>176</v>
      </c>
      <c r="C24" s="221">
        <v>396</v>
      </c>
      <c r="D24" s="221">
        <v>572</v>
      </c>
      <c r="E24" s="261">
        <v>523</v>
      </c>
      <c r="F24" s="221">
        <v>775</v>
      </c>
      <c r="G24" s="221">
        <v>1298</v>
      </c>
      <c r="H24" s="261">
        <v>9178</v>
      </c>
      <c r="I24" s="221">
        <v>5634</v>
      </c>
      <c r="J24" s="221">
        <v>14812</v>
      </c>
      <c r="K24" s="273">
        <f t="shared" si="8"/>
        <v>1654.8757170172084</v>
      </c>
      <c r="L24" s="274">
        <f t="shared" si="9"/>
        <v>626.9677419354839</v>
      </c>
      <c r="M24" s="275">
        <f t="shared" si="10"/>
        <v>1041.1402157164869</v>
      </c>
    </row>
    <row r="25" spans="1:13">
      <c r="A25" s="757" t="s">
        <v>1127</v>
      </c>
      <c r="B25" s="758">
        <f t="shared" ref="B25:J25" si="11">SUM(B26:B28)</f>
        <v>21</v>
      </c>
      <c r="C25" s="759">
        <f t="shared" si="11"/>
        <v>36</v>
      </c>
      <c r="D25" s="759">
        <f t="shared" si="11"/>
        <v>57</v>
      </c>
      <c r="E25" s="758">
        <f t="shared" si="11"/>
        <v>77</v>
      </c>
      <c r="F25" s="759">
        <f t="shared" si="11"/>
        <v>105</v>
      </c>
      <c r="G25" s="759">
        <f t="shared" si="11"/>
        <v>182</v>
      </c>
      <c r="H25" s="758">
        <f t="shared" si="11"/>
        <v>725</v>
      </c>
      <c r="I25" s="759">
        <f t="shared" si="11"/>
        <v>499</v>
      </c>
      <c r="J25" s="759">
        <f t="shared" si="11"/>
        <v>1224</v>
      </c>
      <c r="K25" s="759">
        <f>100*(H25-E25)/E25</f>
        <v>841.55844155844159</v>
      </c>
      <c r="L25" s="759">
        <f>100*(I25-F25)/F25</f>
        <v>375.23809523809524</v>
      </c>
      <c r="M25" s="760">
        <f>100*(J25-G25)/G25</f>
        <v>572.52747252747258</v>
      </c>
    </row>
    <row r="26" spans="1:13" s="7" customFormat="1">
      <c r="A26" s="1304" t="s">
        <v>1123</v>
      </c>
      <c r="B26" s="261">
        <v>0</v>
      </c>
      <c r="C26" s="221">
        <v>0</v>
      </c>
      <c r="D26" s="221">
        <v>0</v>
      </c>
      <c r="E26" s="261">
        <v>0</v>
      </c>
      <c r="F26" s="221">
        <v>1</v>
      </c>
      <c r="G26" s="221">
        <v>1</v>
      </c>
      <c r="H26" s="261">
        <v>0</v>
      </c>
      <c r="I26" s="221">
        <v>0</v>
      </c>
      <c r="J26" s="221">
        <v>0</v>
      </c>
      <c r="K26" s="273"/>
      <c r="L26" s="274">
        <f t="shared" ref="L26:M29" si="12">100*(I26-F26)/F26</f>
        <v>-100</v>
      </c>
      <c r="M26" s="275">
        <f t="shared" si="12"/>
        <v>-100</v>
      </c>
    </row>
    <row r="27" spans="1:13" s="91" customFormat="1">
      <c r="A27" s="37" t="s">
        <v>1128</v>
      </c>
      <c r="B27" s="1738">
        <v>11</v>
      </c>
      <c r="C27" s="1739">
        <v>18</v>
      </c>
      <c r="D27" s="1739">
        <v>29</v>
      </c>
      <c r="E27" s="1738">
        <v>2</v>
      </c>
      <c r="F27" s="1739">
        <v>2</v>
      </c>
      <c r="G27" s="1739">
        <v>4</v>
      </c>
      <c r="H27" s="1738">
        <v>0</v>
      </c>
      <c r="I27" s="1739">
        <v>0</v>
      </c>
      <c r="J27" s="1739">
        <f>+I27+H27</f>
        <v>0</v>
      </c>
      <c r="K27" s="1740">
        <f>100*(H27-E27)/E27</f>
        <v>-100</v>
      </c>
      <c r="L27" s="1741">
        <f t="shared" si="12"/>
        <v>-100</v>
      </c>
      <c r="M27" s="1742">
        <f t="shared" si="12"/>
        <v>-100</v>
      </c>
    </row>
    <row r="28" spans="1:13" s="7" customFormat="1">
      <c r="A28" s="1306" t="s">
        <v>1129</v>
      </c>
      <c r="B28" s="261">
        <v>10</v>
      </c>
      <c r="C28" s="221">
        <v>18</v>
      </c>
      <c r="D28" s="221">
        <v>28</v>
      </c>
      <c r="E28" s="261">
        <v>75</v>
      </c>
      <c r="F28" s="221">
        <v>102</v>
      </c>
      <c r="G28" s="221">
        <v>177</v>
      </c>
      <c r="H28" s="261">
        <v>725</v>
      </c>
      <c r="I28" s="221">
        <v>499</v>
      </c>
      <c r="J28" s="221">
        <f>+I28+H28</f>
        <v>1224</v>
      </c>
      <c r="K28" s="273">
        <f>100*(H28-E28)/E28</f>
        <v>866.66666666666663</v>
      </c>
      <c r="L28" s="274">
        <f t="shared" si="12"/>
        <v>389.21568627450978</v>
      </c>
      <c r="M28" s="275">
        <f t="shared" si="12"/>
        <v>591.52542372881351</v>
      </c>
    </row>
    <row r="29" spans="1:13">
      <c r="A29" s="757" t="s">
        <v>1130</v>
      </c>
      <c r="B29" s="758">
        <f t="shared" ref="B29:J29" si="13">SUM(B30:B32)</f>
        <v>41</v>
      </c>
      <c r="C29" s="759">
        <f t="shared" si="13"/>
        <v>94</v>
      </c>
      <c r="D29" s="759">
        <f t="shared" si="13"/>
        <v>135</v>
      </c>
      <c r="E29" s="758">
        <f t="shared" si="13"/>
        <v>25</v>
      </c>
      <c r="F29" s="759">
        <f t="shared" si="13"/>
        <v>43</v>
      </c>
      <c r="G29" s="759">
        <f t="shared" si="13"/>
        <v>68</v>
      </c>
      <c r="H29" s="758">
        <f t="shared" si="13"/>
        <v>170</v>
      </c>
      <c r="I29" s="759">
        <f t="shared" si="13"/>
        <v>137</v>
      </c>
      <c r="J29" s="759">
        <f t="shared" si="13"/>
        <v>307</v>
      </c>
      <c r="K29" s="759">
        <f>100*(H29-E29)/E29</f>
        <v>580</v>
      </c>
      <c r="L29" s="759">
        <f t="shared" si="12"/>
        <v>218.6046511627907</v>
      </c>
      <c r="M29" s="760">
        <f t="shared" si="12"/>
        <v>351.47058823529414</v>
      </c>
    </row>
    <row r="30" spans="1:13" s="7" customFormat="1">
      <c r="A30" s="1304" t="s">
        <v>1123</v>
      </c>
      <c r="B30" s="261">
        <v>0</v>
      </c>
      <c r="C30" s="221">
        <v>0</v>
      </c>
      <c r="D30" s="221">
        <v>0</v>
      </c>
      <c r="E30" s="261">
        <v>0</v>
      </c>
      <c r="F30" s="221">
        <v>0</v>
      </c>
      <c r="G30" s="221">
        <v>0</v>
      </c>
      <c r="H30" s="261">
        <v>1</v>
      </c>
      <c r="I30" s="221">
        <v>1</v>
      </c>
      <c r="J30" s="221">
        <f>+I30+H30</f>
        <v>2</v>
      </c>
      <c r="K30" s="273"/>
      <c r="L30" s="274"/>
      <c r="M30" s="275"/>
    </row>
    <row r="31" spans="1:13" s="91" customFormat="1">
      <c r="A31" s="37" t="s">
        <v>1131</v>
      </c>
      <c r="B31" s="1738">
        <v>1</v>
      </c>
      <c r="C31" s="1739">
        <v>6</v>
      </c>
      <c r="D31" s="1739">
        <v>7</v>
      </c>
      <c r="E31" s="1738">
        <v>4</v>
      </c>
      <c r="F31" s="1739">
        <v>7</v>
      </c>
      <c r="G31" s="1739">
        <v>11</v>
      </c>
      <c r="H31" s="1738">
        <v>4</v>
      </c>
      <c r="I31" s="1739">
        <v>1</v>
      </c>
      <c r="J31" s="1739">
        <f>+I31+H31</f>
        <v>5</v>
      </c>
      <c r="K31" s="1740">
        <f t="shared" ref="K31:M33" si="14">100*(H31-E31)/E31</f>
        <v>0</v>
      </c>
      <c r="L31" s="1741">
        <f t="shared" si="14"/>
        <v>-85.714285714285708</v>
      </c>
      <c r="M31" s="1742">
        <f t="shared" si="14"/>
        <v>-54.545454545454547</v>
      </c>
    </row>
    <row r="32" spans="1:13" s="7" customFormat="1">
      <c r="A32" s="1306" t="s">
        <v>118</v>
      </c>
      <c r="B32" s="261">
        <v>40</v>
      </c>
      <c r="C32" s="221">
        <v>88</v>
      </c>
      <c r="D32" s="221">
        <v>128</v>
      </c>
      <c r="E32" s="261">
        <v>21</v>
      </c>
      <c r="F32" s="221">
        <v>36</v>
      </c>
      <c r="G32" s="221">
        <v>57</v>
      </c>
      <c r="H32" s="261">
        <f>170-5</f>
        <v>165</v>
      </c>
      <c r="I32" s="221">
        <f>137-2</f>
        <v>135</v>
      </c>
      <c r="J32" s="221">
        <f>+I32+H32</f>
        <v>300</v>
      </c>
      <c r="K32" s="273">
        <f t="shared" si="14"/>
        <v>685.71428571428567</v>
      </c>
      <c r="L32" s="274">
        <f t="shared" si="14"/>
        <v>275</v>
      </c>
      <c r="M32" s="275">
        <f t="shared" si="14"/>
        <v>426.31578947368422</v>
      </c>
    </row>
    <row r="33" spans="1:13">
      <c r="A33" s="757" t="s">
        <v>1132</v>
      </c>
      <c r="B33" s="758">
        <f t="shared" ref="B33:J33" si="15">SUM(B34:B36)</f>
        <v>42</v>
      </c>
      <c r="C33" s="759">
        <f t="shared" si="15"/>
        <v>72</v>
      </c>
      <c r="D33" s="759">
        <f t="shared" si="15"/>
        <v>114</v>
      </c>
      <c r="E33" s="758">
        <f t="shared" si="15"/>
        <v>2</v>
      </c>
      <c r="F33" s="759">
        <f t="shared" si="15"/>
        <v>3</v>
      </c>
      <c r="G33" s="759">
        <f t="shared" si="15"/>
        <v>5</v>
      </c>
      <c r="H33" s="758">
        <f t="shared" si="15"/>
        <v>1237</v>
      </c>
      <c r="I33" s="759">
        <f t="shared" si="15"/>
        <v>26</v>
      </c>
      <c r="J33" s="759">
        <f t="shared" si="15"/>
        <v>1263</v>
      </c>
      <c r="K33" s="759">
        <f t="shared" si="14"/>
        <v>61750</v>
      </c>
      <c r="L33" s="759">
        <f t="shared" si="14"/>
        <v>766.66666666666663</v>
      </c>
      <c r="M33" s="760">
        <f t="shared" si="14"/>
        <v>25160</v>
      </c>
    </row>
    <row r="34" spans="1:13" s="7" customFormat="1">
      <c r="A34" s="1304" t="s">
        <v>1123</v>
      </c>
      <c r="B34" s="261">
        <v>0</v>
      </c>
      <c r="C34" s="221">
        <v>0</v>
      </c>
      <c r="D34" s="221">
        <v>0</v>
      </c>
      <c r="E34" s="261">
        <v>0</v>
      </c>
      <c r="F34" s="221">
        <v>0</v>
      </c>
      <c r="G34" s="221">
        <v>0</v>
      </c>
      <c r="H34" s="261">
        <v>0</v>
      </c>
      <c r="I34" s="221">
        <v>2</v>
      </c>
      <c r="J34" s="221">
        <f>+I34+H34</f>
        <v>2</v>
      </c>
      <c r="K34" s="273"/>
      <c r="L34" s="274"/>
      <c r="M34" s="275"/>
    </row>
    <row r="35" spans="1:13" s="91" customFormat="1">
      <c r="A35" s="37" t="s">
        <v>1133</v>
      </c>
      <c r="B35" s="1738">
        <v>6</v>
      </c>
      <c r="C35" s="1739">
        <v>1</v>
      </c>
      <c r="D35" s="1739">
        <v>7</v>
      </c>
      <c r="E35" s="1738">
        <v>0</v>
      </c>
      <c r="F35" s="1739">
        <v>0</v>
      </c>
      <c r="G35" s="1739">
        <v>0</v>
      </c>
      <c r="H35" s="1738">
        <v>11</v>
      </c>
      <c r="I35" s="1739">
        <v>11</v>
      </c>
      <c r="J35" s="1739">
        <f>+I35+H35</f>
        <v>22</v>
      </c>
      <c r="K35" s="1740"/>
      <c r="L35" s="1741"/>
      <c r="M35" s="1742"/>
    </row>
    <row r="36" spans="1:13" s="7" customFormat="1">
      <c r="A36" s="1306" t="s">
        <v>119</v>
      </c>
      <c r="B36" s="261">
        <v>36</v>
      </c>
      <c r="C36" s="221">
        <v>71</v>
      </c>
      <c r="D36" s="221">
        <v>107</v>
      </c>
      <c r="E36" s="261">
        <v>2</v>
      </c>
      <c r="F36" s="221">
        <v>3</v>
      </c>
      <c r="G36" s="221">
        <v>5</v>
      </c>
      <c r="H36" s="261">
        <f>1237-11</f>
        <v>1226</v>
      </c>
      <c r="I36" s="221">
        <f>26-13</f>
        <v>13</v>
      </c>
      <c r="J36" s="221">
        <f>+I36+H36</f>
        <v>1239</v>
      </c>
      <c r="K36" s="273">
        <f t="shared" ref="K36:M37" si="16">100*(H36-E36)/E36</f>
        <v>61200</v>
      </c>
      <c r="L36" s="274">
        <f t="shared" si="16"/>
        <v>333.33333333333331</v>
      </c>
      <c r="M36" s="275">
        <f t="shared" si="16"/>
        <v>24680</v>
      </c>
    </row>
    <row r="37" spans="1:13">
      <c r="A37" s="757" t="s">
        <v>1134</v>
      </c>
      <c r="B37" s="758">
        <f t="shared" ref="B37:J37" si="17">SUM(B38:B40)</f>
        <v>53</v>
      </c>
      <c r="C37" s="759">
        <f t="shared" si="17"/>
        <v>74</v>
      </c>
      <c r="D37" s="759">
        <f t="shared" si="17"/>
        <v>127</v>
      </c>
      <c r="E37" s="758">
        <f t="shared" si="17"/>
        <v>18</v>
      </c>
      <c r="F37" s="759">
        <f t="shared" si="17"/>
        <v>20</v>
      </c>
      <c r="G37" s="759">
        <f t="shared" si="17"/>
        <v>38</v>
      </c>
      <c r="H37" s="758">
        <f t="shared" si="17"/>
        <v>299</v>
      </c>
      <c r="I37" s="759">
        <f t="shared" si="17"/>
        <v>148</v>
      </c>
      <c r="J37" s="759">
        <f t="shared" si="17"/>
        <v>447</v>
      </c>
      <c r="K37" s="759">
        <f t="shared" si="16"/>
        <v>1561.1111111111111</v>
      </c>
      <c r="L37" s="759">
        <f t="shared" si="16"/>
        <v>640</v>
      </c>
      <c r="M37" s="760">
        <f t="shared" si="16"/>
        <v>1076.3157894736842</v>
      </c>
    </row>
    <row r="38" spans="1:13" s="7" customFormat="1">
      <c r="A38" s="1304" t="s">
        <v>1123</v>
      </c>
      <c r="B38" s="261">
        <v>0</v>
      </c>
      <c r="C38" s="221">
        <v>0</v>
      </c>
      <c r="D38" s="221">
        <v>0</v>
      </c>
      <c r="E38" s="261">
        <v>0</v>
      </c>
      <c r="F38" s="221">
        <v>0</v>
      </c>
      <c r="G38" s="221">
        <v>0</v>
      </c>
      <c r="H38" s="261">
        <v>0</v>
      </c>
      <c r="I38" s="221">
        <v>0</v>
      </c>
      <c r="J38" s="221">
        <f>+I38+H38</f>
        <v>0</v>
      </c>
      <c r="K38" s="273"/>
      <c r="L38" s="274"/>
      <c r="M38" s="275"/>
    </row>
    <row r="39" spans="1:13" s="91" customFormat="1">
      <c r="A39" s="1745" t="s">
        <v>112</v>
      </c>
      <c r="B39" s="1738">
        <v>45</v>
      </c>
      <c r="C39" s="1739">
        <v>62</v>
      </c>
      <c r="D39" s="1739">
        <v>107</v>
      </c>
      <c r="E39" s="1738">
        <v>18</v>
      </c>
      <c r="F39" s="1739">
        <v>20</v>
      </c>
      <c r="G39" s="1739">
        <v>38</v>
      </c>
      <c r="H39" s="1738">
        <v>0</v>
      </c>
      <c r="I39" s="1739">
        <v>0</v>
      </c>
      <c r="J39" s="1739">
        <f>+I39+H39</f>
        <v>0</v>
      </c>
      <c r="K39" s="1740">
        <f>100*(H39-E39)/E39</f>
        <v>-100</v>
      </c>
      <c r="L39" s="1741">
        <f>100*(I39-F39)/F39</f>
        <v>-100</v>
      </c>
      <c r="M39" s="1742">
        <f>100*(J39-G39)/G39</f>
        <v>-100</v>
      </c>
    </row>
    <row r="40" spans="1:13" s="7" customFormat="1">
      <c r="A40" s="1746" t="s">
        <v>108</v>
      </c>
      <c r="B40" s="261">
        <v>8</v>
      </c>
      <c r="C40" s="221">
        <v>12</v>
      </c>
      <c r="D40" s="221">
        <v>20</v>
      </c>
      <c r="E40" s="261">
        <v>0</v>
      </c>
      <c r="F40" s="221">
        <v>0</v>
      </c>
      <c r="G40" s="221">
        <v>0</v>
      </c>
      <c r="H40" s="261">
        <v>299</v>
      </c>
      <c r="I40" s="221">
        <v>148</v>
      </c>
      <c r="J40" s="221">
        <f>+I40+H40</f>
        <v>447</v>
      </c>
      <c r="K40" s="273"/>
      <c r="L40" s="274"/>
      <c r="M40" s="275"/>
    </row>
    <row r="41" spans="1:13">
      <c r="A41" s="756" t="s">
        <v>1135</v>
      </c>
      <c r="B41" s="758">
        <f>+B37+B33+B29+B25+B17+B7</f>
        <v>14748</v>
      </c>
      <c r="C41" s="759">
        <f>+C37+C33+C29+C25+C17+C7</f>
        <v>21346</v>
      </c>
      <c r="D41" s="759">
        <f>D37+D33+D29+D25+D17+D7</f>
        <v>36094</v>
      </c>
      <c r="E41" s="758">
        <f>+E37+E33+E29+E25+E17+E7</f>
        <v>8200</v>
      </c>
      <c r="F41" s="759">
        <f>+F37+F33+F29+F25+F17+F7</f>
        <v>13399</v>
      </c>
      <c r="G41" s="759">
        <f>G37+G33+G29+G25+G17+G7</f>
        <v>21599</v>
      </c>
      <c r="H41" s="758">
        <f>+H37+H33+H29+H25+H17+H7</f>
        <v>664709</v>
      </c>
      <c r="I41" s="759">
        <f>+I37+I33+I29+I25+I17+I7</f>
        <v>1223885</v>
      </c>
      <c r="J41" s="759">
        <f>J37+J33+J29+J25+J17+J7</f>
        <v>1888594</v>
      </c>
      <c r="K41" s="759">
        <f>100*(H41-E41)/E41</f>
        <v>8006.207317073171</v>
      </c>
      <c r="L41" s="759">
        <f>100*(I41-F41)/F41</f>
        <v>9034.1518023733115</v>
      </c>
      <c r="M41" s="760">
        <f>100*(J41-G41)/G41</f>
        <v>8643.8955507199407</v>
      </c>
    </row>
    <row r="42" spans="1:13" s="91" customFormat="1">
      <c r="A42" s="53"/>
      <c r="B42" s="262"/>
      <c r="C42" s="262"/>
      <c r="D42" s="263"/>
      <c r="E42" s="264"/>
      <c r="F42" s="265"/>
      <c r="G42" s="265"/>
      <c r="H42" s="265"/>
      <c r="I42" s="265"/>
      <c r="J42" s="265"/>
      <c r="K42" s="265"/>
      <c r="L42" s="265"/>
      <c r="M42" s="265"/>
    </row>
    <row r="43" spans="1:13" s="91" customFormat="1">
      <c r="A43" s="266" t="s">
        <v>1136</v>
      </c>
      <c r="B43" s="259"/>
      <c r="C43" s="259"/>
      <c r="D43" s="259"/>
      <c r="E43" s="259"/>
      <c r="F43" s="267"/>
      <c r="G43" s="267"/>
      <c r="H43" s="267"/>
      <c r="I43" s="267"/>
      <c r="J43" s="267"/>
      <c r="K43" s="267"/>
      <c r="L43" s="267"/>
      <c r="M43" s="267"/>
    </row>
    <row r="44" spans="1:13" s="735" customFormat="1" ht="24.75" customHeight="1">
      <c r="A44" s="2224" t="s">
        <v>120</v>
      </c>
      <c r="B44" s="2224"/>
      <c r="C44" s="2224"/>
      <c r="D44" s="2224"/>
      <c r="E44" s="2224"/>
      <c r="F44" s="2224"/>
      <c r="G44" s="2224"/>
      <c r="H44" s="2224"/>
      <c r="I44" s="2224"/>
      <c r="J44" s="2224"/>
      <c r="K44" s="2224"/>
      <c r="L44" s="2224"/>
      <c r="M44" s="2224"/>
    </row>
    <row r="45" spans="1:13" s="91" customFormat="1" ht="24.75" customHeight="1">
      <c r="A45" s="2039" t="s">
        <v>121</v>
      </c>
      <c r="B45" s="2039"/>
      <c r="C45" s="2039"/>
      <c r="D45" s="2039"/>
      <c r="E45" s="2039"/>
      <c r="F45" s="2039"/>
      <c r="G45" s="2039"/>
      <c r="H45" s="2039"/>
      <c r="I45" s="2039"/>
      <c r="J45" s="2039"/>
      <c r="K45" s="2039"/>
      <c r="L45" s="2039"/>
      <c r="M45" s="2039"/>
    </row>
    <row r="46" spans="1:13" s="735" customFormat="1">
      <c r="A46" s="2222" t="s">
        <v>109</v>
      </c>
      <c r="B46" s="2222"/>
      <c r="C46" s="2222"/>
      <c r="D46" s="2222"/>
      <c r="E46" s="2222"/>
      <c r="F46" s="2222"/>
      <c r="G46" s="2222"/>
      <c r="H46" s="2222"/>
      <c r="I46" s="2222"/>
      <c r="J46" s="2222"/>
      <c r="K46" s="2222"/>
      <c r="L46" s="2222"/>
      <c r="M46" s="2222"/>
    </row>
    <row r="47" spans="1:13" ht="12.75" customHeight="1">
      <c r="A47" s="2226" t="s">
        <v>122</v>
      </c>
      <c r="B47" s="2226"/>
      <c r="C47" s="2226"/>
      <c r="D47" s="2226"/>
      <c r="E47" s="2226"/>
      <c r="F47" s="2226"/>
      <c r="G47" s="2226"/>
      <c r="H47" s="2226"/>
      <c r="I47" s="2226"/>
      <c r="J47" s="2226"/>
      <c r="K47" s="2226"/>
      <c r="L47" s="2226"/>
      <c r="M47" s="2226"/>
    </row>
    <row r="48" spans="1:13" s="91" customFormat="1">
      <c r="A48" s="2221" t="s">
        <v>123</v>
      </c>
      <c r="B48" s="2221"/>
      <c r="C48" s="2221"/>
      <c r="D48" s="2221"/>
      <c r="E48" s="2221"/>
      <c r="F48" s="2221"/>
      <c r="G48" s="2221"/>
      <c r="H48" s="2221"/>
      <c r="I48" s="2221"/>
      <c r="J48" s="2221"/>
      <c r="K48" s="2221"/>
      <c r="L48" s="2221"/>
      <c r="M48" s="2221"/>
    </row>
    <row r="49" spans="1:13" s="735" customFormat="1">
      <c r="A49" s="2222" t="s">
        <v>124</v>
      </c>
      <c r="B49" s="2222"/>
      <c r="C49" s="2222"/>
      <c r="D49" s="2222"/>
      <c r="E49" s="2222"/>
      <c r="F49" s="2222"/>
      <c r="G49" s="2222"/>
      <c r="H49" s="2222"/>
      <c r="I49" s="2222"/>
      <c r="J49" s="2222"/>
      <c r="K49" s="2222"/>
      <c r="L49" s="2222"/>
      <c r="M49" s="2222"/>
    </row>
    <row r="50" spans="1:13">
      <c r="A50" s="1747"/>
      <c r="B50" s="268"/>
      <c r="C50" s="268"/>
      <c r="D50" s="268"/>
      <c r="E50" s="268"/>
      <c r="F50" s="268"/>
      <c r="G50" s="268"/>
      <c r="H50" s="268"/>
      <c r="I50" s="268"/>
      <c r="J50" s="268"/>
      <c r="K50" s="268"/>
      <c r="L50" s="268"/>
      <c r="M50" s="268"/>
    </row>
    <row r="51" spans="1:13">
      <c r="A51" s="269" t="s">
        <v>796</v>
      </c>
      <c r="B51" s="270"/>
      <c r="C51" s="271"/>
      <c r="D51" s="270"/>
      <c r="E51" s="270"/>
      <c r="F51" s="270"/>
      <c r="G51" s="270"/>
      <c r="H51" s="270"/>
      <c r="I51" s="270"/>
      <c r="J51" s="270"/>
      <c r="K51" s="270"/>
      <c r="L51" s="270"/>
      <c r="M51" s="270"/>
    </row>
    <row r="52" spans="1:13">
      <c r="A52" s="330" t="s">
        <v>1219</v>
      </c>
      <c r="B52" s="1747"/>
      <c r="C52" s="1747"/>
      <c r="D52" s="1747"/>
      <c r="E52" s="1747"/>
      <c r="F52" s="1747"/>
      <c r="G52" s="1747"/>
      <c r="H52" s="1747"/>
      <c r="I52" s="1747"/>
      <c r="J52" s="1747"/>
      <c r="K52" s="1747"/>
      <c r="L52" s="1747"/>
      <c r="M52" s="1747"/>
    </row>
  </sheetData>
  <mergeCells count="14">
    <mergeCell ref="A1:M1"/>
    <mergeCell ref="A2:M2"/>
    <mergeCell ref="A3:M3"/>
    <mergeCell ref="B5:D5"/>
    <mergeCell ref="E5:G5"/>
    <mergeCell ref="K5:M5"/>
    <mergeCell ref="A48:M48"/>
    <mergeCell ref="A49:M49"/>
    <mergeCell ref="A4:M4"/>
    <mergeCell ref="A44:M44"/>
    <mergeCell ref="A45:M45"/>
    <mergeCell ref="H5:J5"/>
    <mergeCell ref="A46:M46"/>
    <mergeCell ref="A47:M47"/>
  </mergeCells>
  <phoneticPr fontId="74" type="noConversion"/>
  <hyperlinks>
    <hyperlink ref="A1:M1" location="'Sección E'!B4" display="TABLA E04"/>
  </hyperlinks>
  <pageMargins left="0.82677165354330717" right="0.39370078740157483" top="0.82677165354330717" bottom="0.35433070866141736" header="0.31496062992125984" footer="0.31496062992125984"/>
  <pageSetup paperSize="144" scale="75" orientation="landscape" r:id="rId1"/>
</worksheet>
</file>

<file path=xl/worksheets/sheet61.xml><?xml version="1.0" encoding="utf-8"?>
<worksheet xmlns="http://schemas.openxmlformats.org/spreadsheetml/2006/main" xmlns:r="http://schemas.openxmlformats.org/officeDocument/2006/relationships">
  <sheetPr>
    <tabColor rgb="FF008080"/>
  </sheetPr>
  <dimension ref="A1:M97"/>
  <sheetViews>
    <sheetView topLeftCell="A64" zoomScale="85" zoomScaleNormal="85" workbookViewId="0">
      <selection activeCell="C88" sqref="C88"/>
    </sheetView>
  </sheetViews>
  <sheetFormatPr baseColWidth="10" defaultColWidth="11.42578125" defaultRowHeight="12.75"/>
  <cols>
    <col min="1" max="1" width="50.140625" style="7" customWidth="1"/>
    <col min="2" max="2" width="8.7109375" style="7" customWidth="1"/>
    <col min="3" max="3" width="8.5703125" style="7" customWidth="1"/>
    <col min="4" max="4" width="8.85546875" style="7" customWidth="1"/>
    <col min="5" max="5" width="9.7109375" style="7" customWidth="1"/>
    <col min="6" max="6" width="8.7109375" style="7" customWidth="1"/>
    <col min="7" max="7" width="9.140625" style="7" customWidth="1"/>
    <col min="8" max="8" width="9.85546875" style="7" customWidth="1"/>
    <col min="9" max="9" width="10.28515625" style="7" customWidth="1"/>
    <col min="10" max="10" width="8.42578125" style="7" customWidth="1"/>
    <col min="11" max="11" width="7.42578125" style="7" bestFit="1" customWidth="1"/>
    <col min="12" max="12" width="7.28515625" style="7" bestFit="1" customWidth="1"/>
    <col min="13" max="13" width="9" style="7" bestFit="1" customWidth="1"/>
    <col min="14" max="16384" width="11.42578125" style="7"/>
  </cols>
  <sheetData>
    <row r="1" spans="1:13" ht="15">
      <c r="A1" s="2227" t="s">
        <v>1138</v>
      </c>
      <c r="B1" s="2227"/>
      <c r="C1" s="2227"/>
      <c r="D1" s="2227"/>
      <c r="E1" s="2227"/>
      <c r="F1" s="2227"/>
      <c r="G1" s="2227"/>
      <c r="H1" s="2227"/>
      <c r="I1" s="2227"/>
      <c r="J1" s="2227"/>
      <c r="K1" s="2227"/>
      <c r="L1" s="2227"/>
      <c r="M1" s="2227"/>
    </row>
    <row r="2" spans="1:13">
      <c r="A2" s="2042" t="s">
        <v>2445</v>
      </c>
      <c r="B2" s="2042"/>
      <c r="C2" s="2042"/>
      <c r="D2" s="2042"/>
      <c r="E2" s="2042"/>
      <c r="F2" s="2042"/>
      <c r="G2" s="2042"/>
      <c r="H2" s="2042"/>
      <c r="I2" s="2042"/>
      <c r="J2" s="2042"/>
      <c r="K2" s="2042"/>
      <c r="L2" s="2042"/>
      <c r="M2" s="2042"/>
    </row>
    <row r="3" spans="1:13">
      <c r="A3" s="2042" t="s">
        <v>201</v>
      </c>
      <c r="B3" s="2042"/>
      <c r="C3" s="2042"/>
      <c r="D3" s="2042"/>
      <c r="E3" s="2042"/>
      <c r="F3" s="2042"/>
      <c r="G3" s="2042"/>
      <c r="H3" s="2042"/>
      <c r="I3" s="2042"/>
      <c r="J3" s="2042"/>
      <c r="K3" s="2042"/>
      <c r="L3" s="2042"/>
      <c r="M3" s="2042"/>
    </row>
    <row r="4" spans="1:13" ht="13.5" thickBot="1">
      <c r="A4" s="2228" t="s">
        <v>1139</v>
      </c>
      <c r="B4" s="2228"/>
      <c r="C4" s="2228"/>
      <c r="D4" s="2228"/>
      <c r="E4" s="2228"/>
      <c r="F4" s="2228"/>
      <c r="G4" s="2228"/>
      <c r="H4" s="2228"/>
      <c r="I4" s="2228"/>
      <c r="J4" s="2228"/>
      <c r="K4" s="2228"/>
      <c r="L4" s="2228"/>
      <c r="M4" s="2228"/>
    </row>
    <row r="5" spans="1:13">
      <c r="A5" s="734" t="s">
        <v>711</v>
      </c>
      <c r="B5" s="2124" t="s">
        <v>125</v>
      </c>
      <c r="C5" s="2123"/>
      <c r="D5" s="2225"/>
      <c r="E5" s="2124" t="s">
        <v>563</v>
      </c>
      <c r="F5" s="2123"/>
      <c r="G5" s="2225"/>
      <c r="H5" s="2124" t="s">
        <v>603</v>
      </c>
      <c r="I5" s="2123"/>
      <c r="J5" s="2225"/>
      <c r="K5" s="2124" t="s">
        <v>1140</v>
      </c>
      <c r="L5" s="2123"/>
      <c r="M5" s="2123"/>
    </row>
    <row r="6" spans="1:13" ht="18" customHeight="1">
      <c r="A6" s="761" t="s">
        <v>389</v>
      </c>
      <c r="B6" s="551" t="s">
        <v>547</v>
      </c>
      <c r="C6" s="551" t="s">
        <v>686</v>
      </c>
      <c r="D6" s="551" t="s">
        <v>687</v>
      </c>
      <c r="E6" s="551" t="s">
        <v>547</v>
      </c>
      <c r="F6" s="551" t="s">
        <v>686</v>
      </c>
      <c r="G6" s="551" t="s">
        <v>687</v>
      </c>
      <c r="H6" s="551" t="s">
        <v>547</v>
      </c>
      <c r="I6" s="551" t="s">
        <v>686</v>
      </c>
      <c r="J6" s="551" t="s">
        <v>687</v>
      </c>
      <c r="K6" s="551" t="s">
        <v>547</v>
      </c>
      <c r="L6" s="551" t="s">
        <v>686</v>
      </c>
      <c r="M6" s="551" t="s">
        <v>687</v>
      </c>
    </row>
    <row r="7" spans="1:13">
      <c r="A7" s="276" t="s">
        <v>126</v>
      </c>
      <c r="B7" s="777">
        <f>+C7+D7</f>
        <v>83</v>
      </c>
      <c r="C7" s="22">
        <v>51</v>
      </c>
      <c r="D7" s="22">
        <v>32</v>
      </c>
      <c r="E7" s="777">
        <f>+F7+G7</f>
        <v>161</v>
      </c>
      <c r="F7" s="22">
        <v>84</v>
      </c>
      <c r="G7" s="22">
        <v>77</v>
      </c>
      <c r="H7" s="1074">
        <f>+I7+J7</f>
        <v>2</v>
      </c>
      <c r="I7" s="22">
        <v>0</v>
      </c>
      <c r="J7" s="22">
        <v>2</v>
      </c>
      <c r="K7" s="673">
        <f>100*(H7-E7)/E7</f>
        <v>-98.757763975155285</v>
      </c>
      <c r="L7" s="222">
        <f>100*(I7-F7)/F7</f>
        <v>-100</v>
      </c>
      <c r="M7" s="222">
        <f>100*(J7-G7)/G7</f>
        <v>-97.402597402597408</v>
      </c>
    </row>
    <row r="8" spans="1:13">
      <c r="A8" s="276" t="s">
        <v>127</v>
      </c>
      <c r="B8" s="778">
        <f t="shared" ref="B8:B68" si="0">+C8+D8</f>
        <v>17</v>
      </c>
      <c r="C8" s="22">
        <v>14</v>
      </c>
      <c r="D8" s="22">
        <v>3</v>
      </c>
      <c r="E8" s="778">
        <f t="shared" ref="E8:E68" si="1">+F8+G8</f>
        <v>31</v>
      </c>
      <c r="F8" s="22">
        <v>24</v>
      </c>
      <c r="G8" s="22">
        <v>7</v>
      </c>
      <c r="H8" s="1074">
        <f t="shared" ref="H8:H71" si="2">+I8+J8</f>
        <v>50</v>
      </c>
      <c r="I8" s="22">
        <v>40</v>
      </c>
      <c r="J8" s="22">
        <v>10</v>
      </c>
      <c r="K8" s="674">
        <f t="shared" ref="K8:K68" si="3">100*(H8-E8)/E8</f>
        <v>61.29032258064516</v>
      </c>
      <c r="L8" s="222">
        <f t="shared" ref="L8:L68" si="4">100*(I8-F8)/F8</f>
        <v>66.666666666666671</v>
      </c>
      <c r="M8" s="222">
        <f t="shared" ref="M8:M68" si="5">100*(J8-G8)/G8</f>
        <v>42.857142857142854</v>
      </c>
    </row>
    <row r="9" spans="1:13">
      <c r="A9" s="276" t="s">
        <v>128</v>
      </c>
      <c r="B9" s="778">
        <f t="shared" si="0"/>
        <v>33</v>
      </c>
      <c r="C9" s="22">
        <v>3</v>
      </c>
      <c r="D9" s="22">
        <v>30</v>
      </c>
      <c r="E9" s="778">
        <f t="shared" si="1"/>
        <v>59</v>
      </c>
      <c r="F9" s="22">
        <v>59</v>
      </c>
      <c r="G9" s="22">
        <v>0</v>
      </c>
      <c r="H9" s="1074">
        <f t="shared" si="2"/>
        <v>138</v>
      </c>
      <c r="I9" s="22">
        <v>128</v>
      </c>
      <c r="J9" s="22">
        <v>10</v>
      </c>
      <c r="K9" s="674">
        <f t="shared" si="3"/>
        <v>133.89830508474577</v>
      </c>
      <c r="L9" s="222">
        <f t="shared" si="4"/>
        <v>116.94915254237289</v>
      </c>
      <c r="M9" s="222"/>
    </row>
    <row r="10" spans="1:13">
      <c r="A10" s="276" t="s">
        <v>129</v>
      </c>
      <c r="B10" s="778">
        <f t="shared" si="0"/>
        <v>49</v>
      </c>
      <c r="C10" s="22">
        <v>35</v>
      </c>
      <c r="D10" s="22">
        <v>14</v>
      </c>
      <c r="E10" s="778">
        <f t="shared" si="1"/>
        <v>62</v>
      </c>
      <c r="F10" s="22">
        <v>43</v>
      </c>
      <c r="G10" s="22">
        <v>19</v>
      </c>
      <c r="H10" s="1074">
        <f t="shared" si="2"/>
        <v>79</v>
      </c>
      <c r="I10" s="22">
        <v>54</v>
      </c>
      <c r="J10" s="22">
        <v>25</v>
      </c>
      <c r="K10" s="674">
        <f t="shared" si="3"/>
        <v>27.419354838709676</v>
      </c>
      <c r="L10" s="222">
        <f t="shared" si="4"/>
        <v>25.581395348837209</v>
      </c>
      <c r="M10" s="222">
        <f t="shared" si="5"/>
        <v>31.578947368421051</v>
      </c>
    </row>
    <row r="11" spans="1:13">
      <c r="A11" s="276" t="s">
        <v>130</v>
      </c>
      <c r="B11" s="778">
        <f t="shared" si="0"/>
        <v>57</v>
      </c>
      <c r="C11" s="22">
        <v>25</v>
      </c>
      <c r="D11" s="22">
        <v>32</v>
      </c>
      <c r="E11" s="778">
        <f t="shared" si="1"/>
        <v>39</v>
      </c>
      <c r="F11" s="22">
        <v>21</v>
      </c>
      <c r="G11" s="22">
        <v>18</v>
      </c>
      <c r="H11" s="1074">
        <f t="shared" si="2"/>
        <v>85</v>
      </c>
      <c r="I11" s="22">
        <v>40</v>
      </c>
      <c r="J11" s="22">
        <v>45</v>
      </c>
      <c r="K11" s="674">
        <f t="shared" si="3"/>
        <v>117.94871794871794</v>
      </c>
      <c r="L11" s="222">
        <f t="shared" si="4"/>
        <v>90.476190476190482</v>
      </c>
      <c r="M11" s="222">
        <f t="shared" si="5"/>
        <v>150</v>
      </c>
    </row>
    <row r="12" spans="1:13">
      <c r="A12" s="276" t="s">
        <v>131</v>
      </c>
      <c r="B12" s="778">
        <f t="shared" si="0"/>
        <v>58</v>
      </c>
      <c r="C12" s="22">
        <v>47</v>
      </c>
      <c r="D12" s="22">
        <v>11</v>
      </c>
      <c r="E12" s="778">
        <f t="shared" si="1"/>
        <v>98</v>
      </c>
      <c r="F12" s="22">
        <v>64</v>
      </c>
      <c r="G12" s="22">
        <v>34</v>
      </c>
      <c r="H12" s="1074">
        <f t="shared" si="2"/>
        <v>113</v>
      </c>
      <c r="I12" s="22">
        <v>78</v>
      </c>
      <c r="J12" s="22">
        <v>35</v>
      </c>
      <c r="K12" s="674">
        <f t="shared" si="3"/>
        <v>15.306122448979592</v>
      </c>
      <c r="L12" s="222">
        <f t="shared" si="4"/>
        <v>21.875</v>
      </c>
      <c r="M12" s="222">
        <f t="shared" si="5"/>
        <v>2.9411764705882355</v>
      </c>
    </row>
    <row r="13" spans="1:13">
      <c r="A13" s="276" t="s">
        <v>132</v>
      </c>
      <c r="B13" s="778">
        <f t="shared" si="0"/>
        <v>148</v>
      </c>
      <c r="C13" s="22">
        <v>100</v>
      </c>
      <c r="D13" s="22">
        <v>48</v>
      </c>
      <c r="E13" s="778">
        <f t="shared" si="1"/>
        <v>228</v>
      </c>
      <c r="F13" s="22">
        <v>134</v>
      </c>
      <c r="G13" s="22">
        <v>94</v>
      </c>
      <c r="H13" s="1074">
        <f t="shared" si="2"/>
        <v>454</v>
      </c>
      <c r="I13" s="22">
        <v>281</v>
      </c>
      <c r="J13" s="22">
        <v>173</v>
      </c>
      <c r="K13" s="674">
        <f t="shared" si="3"/>
        <v>99.122807017543863</v>
      </c>
      <c r="L13" s="222">
        <f t="shared" si="4"/>
        <v>109.70149253731343</v>
      </c>
      <c r="M13" s="222">
        <f t="shared" si="5"/>
        <v>84.042553191489361</v>
      </c>
    </row>
    <row r="14" spans="1:13">
      <c r="A14" s="276" t="s">
        <v>133</v>
      </c>
      <c r="B14" s="778">
        <f t="shared" si="0"/>
        <v>135</v>
      </c>
      <c r="C14" s="22">
        <v>6</v>
      </c>
      <c r="D14" s="22">
        <v>129</v>
      </c>
      <c r="E14" s="778">
        <f t="shared" si="1"/>
        <v>229</v>
      </c>
      <c r="F14" s="22">
        <v>212</v>
      </c>
      <c r="G14" s="22">
        <v>17</v>
      </c>
      <c r="H14" s="1074">
        <f t="shared" si="2"/>
        <v>377</v>
      </c>
      <c r="I14" s="22">
        <v>345</v>
      </c>
      <c r="J14" s="22">
        <v>32</v>
      </c>
      <c r="K14" s="674">
        <f t="shared" si="3"/>
        <v>64.62882096069869</v>
      </c>
      <c r="L14" s="222">
        <f t="shared" si="4"/>
        <v>62.735849056603776</v>
      </c>
      <c r="M14" s="222">
        <f t="shared" si="5"/>
        <v>88.235294117647058</v>
      </c>
    </row>
    <row r="15" spans="1:13">
      <c r="A15" s="276" t="s">
        <v>134</v>
      </c>
      <c r="B15" s="778">
        <f t="shared" si="0"/>
        <v>15</v>
      </c>
      <c r="C15" s="22">
        <v>11</v>
      </c>
      <c r="D15" s="22">
        <v>4</v>
      </c>
      <c r="E15" s="778">
        <f t="shared" si="1"/>
        <v>22</v>
      </c>
      <c r="F15" s="22">
        <v>19</v>
      </c>
      <c r="G15" s="22">
        <v>3</v>
      </c>
      <c r="H15" s="1074">
        <f t="shared" si="2"/>
        <v>30</v>
      </c>
      <c r="I15" s="22">
        <v>23</v>
      </c>
      <c r="J15" s="22">
        <v>7</v>
      </c>
      <c r="K15" s="674">
        <f t="shared" si="3"/>
        <v>36.363636363636367</v>
      </c>
      <c r="L15" s="222">
        <f t="shared" si="4"/>
        <v>21.05263157894737</v>
      </c>
      <c r="M15" s="222">
        <f t="shared" si="5"/>
        <v>133.33333333333334</v>
      </c>
    </row>
    <row r="16" spans="1:13">
      <c r="A16" s="276" t="s">
        <v>135</v>
      </c>
      <c r="B16" s="778">
        <f t="shared" si="0"/>
        <v>17</v>
      </c>
      <c r="C16" s="22">
        <v>15</v>
      </c>
      <c r="D16" s="22">
        <v>2</v>
      </c>
      <c r="E16" s="778">
        <f t="shared" si="1"/>
        <v>26</v>
      </c>
      <c r="F16" s="22">
        <v>24</v>
      </c>
      <c r="G16" s="22">
        <v>2</v>
      </c>
      <c r="H16" s="1074">
        <f t="shared" si="2"/>
        <v>108</v>
      </c>
      <c r="I16" s="22">
        <v>82</v>
      </c>
      <c r="J16" s="22">
        <v>26</v>
      </c>
      <c r="K16" s="674">
        <f t="shared" si="3"/>
        <v>315.38461538461536</v>
      </c>
      <c r="L16" s="222">
        <f t="shared" si="4"/>
        <v>241.66666666666666</v>
      </c>
      <c r="M16" s="222">
        <f t="shared" si="5"/>
        <v>1200</v>
      </c>
    </row>
    <row r="17" spans="1:13">
      <c r="A17" s="276" t="s">
        <v>136</v>
      </c>
      <c r="B17" s="778">
        <f t="shared" si="0"/>
        <v>661</v>
      </c>
      <c r="C17" s="22">
        <v>432</v>
      </c>
      <c r="D17" s="22">
        <v>229</v>
      </c>
      <c r="E17" s="778">
        <f t="shared" si="1"/>
        <v>1224</v>
      </c>
      <c r="F17" s="22">
        <v>799</v>
      </c>
      <c r="G17" s="22">
        <v>425</v>
      </c>
      <c r="H17" s="1074">
        <f t="shared" si="2"/>
        <v>2746</v>
      </c>
      <c r="I17" s="22">
        <v>1760</v>
      </c>
      <c r="J17" s="22">
        <v>986</v>
      </c>
      <c r="K17" s="674">
        <f t="shared" si="3"/>
        <v>124.34640522875817</v>
      </c>
      <c r="L17" s="222">
        <f t="shared" si="4"/>
        <v>120.27534418022528</v>
      </c>
      <c r="M17" s="222">
        <f t="shared" si="5"/>
        <v>132</v>
      </c>
    </row>
    <row r="18" spans="1:13">
      <c r="A18" s="276" t="s">
        <v>137</v>
      </c>
      <c r="B18" s="778">
        <f t="shared" si="0"/>
        <v>191</v>
      </c>
      <c r="C18" s="22">
        <v>131</v>
      </c>
      <c r="D18" s="22">
        <v>60</v>
      </c>
      <c r="E18" s="778">
        <f t="shared" si="1"/>
        <v>193</v>
      </c>
      <c r="F18" s="22">
        <v>125</v>
      </c>
      <c r="G18" s="22">
        <v>68</v>
      </c>
      <c r="H18" s="1074">
        <f t="shared" si="2"/>
        <v>509</v>
      </c>
      <c r="I18" s="22">
        <v>341</v>
      </c>
      <c r="J18" s="22">
        <v>168</v>
      </c>
      <c r="K18" s="674">
        <f t="shared" si="3"/>
        <v>163.73056994818654</v>
      </c>
      <c r="L18" s="222">
        <f t="shared" si="4"/>
        <v>172.8</v>
      </c>
      <c r="M18" s="222">
        <f t="shared" si="5"/>
        <v>147.05882352941177</v>
      </c>
    </row>
    <row r="19" spans="1:13">
      <c r="A19" s="276" t="s">
        <v>138</v>
      </c>
      <c r="B19" s="778">
        <f t="shared" si="0"/>
        <v>1</v>
      </c>
      <c r="C19" s="22">
        <v>1</v>
      </c>
      <c r="D19" s="22">
        <v>0</v>
      </c>
      <c r="E19" s="778">
        <f t="shared" si="1"/>
        <v>2</v>
      </c>
      <c r="F19" s="22">
        <v>0</v>
      </c>
      <c r="G19" s="22">
        <v>2</v>
      </c>
      <c r="H19" s="1074">
        <f t="shared" si="2"/>
        <v>20</v>
      </c>
      <c r="I19" s="22">
        <v>16</v>
      </c>
      <c r="J19" s="22">
        <v>4</v>
      </c>
      <c r="K19" s="674">
        <f t="shared" si="3"/>
        <v>900</v>
      </c>
      <c r="L19" s="222"/>
      <c r="M19" s="222">
        <f t="shared" si="5"/>
        <v>100</v>
      </c>
    </row>
    <row r="20" spans="1:13">
      <c r="A20" s="276" t="s">
        <v>139</v>
      </c>
      <c r="B20" s="778">
        <f t="shared" si="0"/>
        <v>3</v>
      </c>
      <c r="C20" s="22">
        <v>3</v>
      </c>
      <c r="D20" s="22">
        <v>0</v>
      </c>
      <c r="E20" s="778">
        <f t="shared" si="1"/>
        <v>9</v>
      </c>
      <c r="F20" s="22">
        <v>7</v>
      </c>
      <c r="G20" s="22">
        <v>2</v>
      </c>
      <c r="H20" s="1074">
        <f t="shared" si="2"/>
        <v>9</v>
      </c>
      <c r="I20" s="22">
        <v>6</v>
      </c>
      <c r="J20" s="22">
        <v>3</v>
      </c>
      <c r="K20" s="674">
        <f t="shared" si="3"/>
        <v>0</v>
      </c>
      <c r="L20" s="222">
        <f t="shared" si="4"/>
        <v>-14.285714285714286</v>
      </c>
      <c r="M20" s="222">
        <f t="shared" si="5"/>
        <v>50</v>
      </c>
    </row>
    <row r="21" spans="1:13">
      <c r="A21" s="276" t="s">
        <v>140</v>
      </c>
      <c r="B21" s="778">
        <f t="shared" si="0"/>
        <v>13</v>
      </c>
      <c r="C21" s="22">
        <v>9</v>
      </c>
      <c r="D21" s="22">
        <v>4</v>
      </c>
      <c r="E21" s="778">
        <f t="shared" si="1"/>
        <v>31</v>
      </c>
      <c r="F21" s="22">
        <v>28</v>
      </c>
      <c r="G21" s="22">
        <v>3</v>
      </c>
      <c r="H21" s="1074">
        <f t="shared" si="2"/>
        <v>35</v>
      </c>
      <c r="I21" s="22">
        <v>24</v>
      </c>
      <c r="J21" s="22">
        <v>11</v>
      </c>
      <c r="K21" s="674">
        <f t="shared" si="3"/>
        <v>12.903225806451612</v>
      </c>
      <c r="L21" s="222">
        <f t="shared" si="4"/>
        <v>-14.285714285714286</v>
      </c>
      <c r="M21" s="222">
        <f t="shared" si="5"/>
        <v>266.66666666666669</v>
      </c>
    </row>
    <row r="22" spans="1:13">
      <c r="A22" s="276" t="s">
        <v>141</v>
      </c>
      <c r="B22" s="778">
        <f t="shared" si="0"/>
        <v>32</v>
      </c>
      <c r="C22" s="22">
        <v>0</v>
      </c>
      <c r="D22" s="22">
        <v>32</v>
      </c>
      <c r="E22" s="778">
        <f t="shared" si="1"/>
        <v>109</v>
      </c>
      <c r="F22" s="22">
        <v>43</v>
      </c>
      <c r="G22" s="22">
        <v>66</v>
      </c>
      <c r="H22" s="1074">
        <f t="shared" si="2"/>
        <v>67</v>
      </c>
      <c r="I22" s="22">
        <v>14</v>
      </c>
      <c r="J22" s="22">
        <v>53</v>
      </c>
      <c r="K22" s="674">
        <f t="shared" si="3"/>
        <v>-38.532110091743121</v>
      </c>
      <c r="L22" s="222">
        <f t="shared" si="4"/>
        <v>-67.441860465116278</v>
      </c>
      <c r="M22" s="222">
        <f t="shared" si="5"/>
        <v>-19.696969696969695</v>
      </c>
    </row>
    <row r="23" spans="1:13">
      <c r="A23" s="276" t="s">
        <v>142</v>
      </c>
      <c r="B23" s="778">
        <f t="shared" si="0"/>
        <v>40</v>
      </c>
      <c r="C23" s="22">
        <v>26</v>
      </c>
      <c r="D23" s="22">
        <v>14</v>
      </c>
      <c r="E23" s="778">
        <f t="shared" si="1"/>
        <v>60</v>
      </c>
      <c r="F23" s="22">
        <v>43</v>
      </c>
      <c r="G23" s="22">
        <v>17</v>
      </c>
      <c r="H23" s="1074">
        <f t="shared" si="2"/>
        <v>79</v>
      </c>
      <c r="I23" s="22">
        <v>51</v>
      </c>
      <c r="J23" s="22">
        <v>28</v>
      </c>
      <c r="K23" s="674">
        <f t="shared" si="3"/>
        <v>31.666666666666668</v>
      </c>
      <c r="L23" s="222">
        <f t="shared" si="4"/>
        <v>18.604651162790699</v>
      </c>
      <c r="M23" s="222">
        <f t="shared" si="5"/>
        <v>64.705882352941174</v>
      </c>
    </row>
    <row r="24" spans="1:13">
      <c r="A24" s="276" t="s">
        <v>143</v>
      </c>
      <c r="B24" s="778">
        <f t="shared" si="0"/>
        <v>6</v>
      </c>
      <c r="C24" s="22">
        <v>3</v>
      </c>
      <c r="D24" s="22">
        <v>3</v>
      </c>
      <c r="E24" s="778">
        <f t="shared" si="1"/>
        <v>10</v>
      </c>
      <c r="F24" s="22">
        <v>5</v>
      </c>
      <c r="G24" s="22">
        <v>5</v>
      </c>
      <c r="H24" s="1074">
        <f t="shared" si="2"/>
        <v>0</v>
      </c>
      <c r="I24" s="22">
        <v>0</v>
      </c>
      <c r="J24" s="22">
        <v>0</v>
      </c>
      <c r="K24" s="674">
        <f t="shared" si="3"/>
        <v>-100</v>
      </c>
      <c r="L24" s="222">
        <f t="shared" si="4"/>
        <v>-100</v>
      </c>
      <c r="M24" s="222">
        <f t="shared" si="5"/>
        <v>-100</v>
      </c>
    </row>
    <row r="25" spans="1:13">
      <c r="A25" s="276" t="s">
        <v>144</v>
      </c>
      <c r="B25" s="778">
        <f t="shared" si="0"/>
        <v>23</v>
      </c>
      <c r="C25" s="22">
        <v>20</v>
      </c>
      <c r="D25" s="22">
        <v>3</v>
      </c>
      <c r="E25" s="778">
        <f t="shared" si="1"/>
        <v>32</v>
      </c>
      <c r="F25" s="22">
        <v>28</v>
      </c>
      <c r="G25" s="22">
        <v>4</v>
      </c>
      <c r="H25" s="1074">
        <f t="shared" si="2"/>
        <v>23</v>
      </c>
      <c r="I25" s="22">
        <v>18</v>
      </c>
      <c r="J25" s="22">
        <v>5</v>
      </c>
      <c r="K25" s="674">
        <f t="shared" si="3"/>
        <v>-28.125</v>
      </c>
      <c r="L25" s="222">
        <f t="shared" si="4"/>
        <v>-35.714285714285715</v>
      </c>
      <c r="M25" s="222">
        <f t="shared" si="5"/>
        <v>25</v>
      </c>
    </row>
    <row r="26" spans="1:13">
      <c r="A26" s="276" t="s">
        <v>145</v>
      </c>
      <c r="B26" s="778">
        <f t="shared" si="0"/>
        <v>5</v>
      </c>
      <c r="C26" s="22">
        <v>4</v>
      </c>
      <c r="D26" s="22">
        <v>1</v>
      </c>
      <c r="E26" s="778">
        <f t="shared" si="1"/>
        <v>3</v>
      </c>
      <c r="F26" s="22">
        <v>1</v>
      </c>
      <c r="G26" s="22">
        <v>2</v>
      </c>
      <c r="H26" s="1074">
        <f t="shared" si="2"/>
        <v>3</v>
      </c>
      <c r="I26" s="22">
        <v>2</v>
      </c>
      <c r="J26" s="22">
        <v>1</v>
      </c>
      <c r="K26" s="674">
        <f t="shared" si="3"/>
        <v>0</v>
      </c>
      <c r="L26" s="222">
        <f t="shared" si="4"/>
        <v>100</v>
      </c>
      <c r="M26" s="222">
        <f t="shared" si="5"/>
        <v>-50</v>
      </c>
    </row>
    <row r="27" spans="1:13">
      <c r="A27" s="276" t="s">
        <v>146</v>
      </c>
      <c r="B27" s="778">
        <f t="shared" si="0"/>
        <v>81</v>
      </c>
      <c r="C27" s="22">
        <v>50</v>
      </c>
      <c r="D27" s="22">
        <v>31</v>
      </c>
      <c r="E27" s="778">
        <f t="shared" si="1"/>
        <v>182</v>
      </c>
      <c r="F27" s="22">
        <v>113</v>
      </c>
      <c r="G27" s="22">
        <v>69</v>
      </c>
      <c r="H27" s="1074">
        <f t="shared" si="2"/>
        <v>289</v>
      </c>
      <c r="I27" s="22">
        <v>194</v>
      </c>
      <c r="J27" s="22">
        <v>95</v>
      </c>
      <c r="K27" s="674">
        <f t="shared" si="3"/>
        <v>58.791208791208788</v>
      </c>
      <c r="L27" s="222">
        <f t="shared" si="4"/>
        <v>71.681415929203538</v>
      </c>
      <c r="M27" s="222">
        <f t="shared" si="5"/>
        <v>37.681159420289852</v>
      </c>
    </row>
    <row r="28" spans="1:13">
      <c r="A28" s="276" t="s">
        <v>147</v>
      </c>
      <c r="B28" s="778">
        <f t="shared" si="0"/>
        <v>15</v>
      </c>
      <c r="C28" s="22">
        <v>13</v>
      </c>
      <c r="D28" s="22">
        <v>2</v>
      </c>
      <c r="E28" s="778">
        <f t="shared" si="1"/>
        <v>24</v>
      </c>
      <c r="F28" s="22">
        <v>16</v>
      </c>
      <c r="G28" s="22">
        <v>8</v>
      </c>
      <c r="H28" s="1074">
        <f t="shared" si="2"/>
        <v>16</v>
      </c>
      <c r="I28" s="22">
        <v>13</v>
      </c>
      <c r="J28" s="22">
        <v>3</v>
      </c>
      <c r="K28" s="674">
        <f t="shared" si="3"/>
        <v>-33.333333333333336</v>
      </c>
      <c r="L28" s="222">
        <f t="shared" si="4"/>
        <v>-18.75</v>
      </c>
      <c r="M28" s="222">
        <f t="shared" si="5"/>
        <v>-62.5</v>
      </c>
    </row>
    <row r="29" spans="1:13">
      <c r="A29" s="276" t="s">
        <v>148</v>
      </c>
      <c r="B29" s="778">
        <f t="shared" si="0"/>
        <v>12</v>
      </c>
      <c r="C29" s="22">
        <v>9</v>
      </c>
      <c r="D29" s="22">
        <v>3</v>
      </c>
      <c r="E29" s="778">
        <f t="shared" si="1"/>
        <v>10</v>
      </c>
      <c r="F29" s="22">
        <v>9</v>
      </c>
      <c r="G29" s="22">
        <v>1</v>
      </c>
      <c r="H29" s="1074">
        <f t="shared" si="2"/>
        <v>16</v>
      </c>
      <c r="I29" s="22">
        <v>12</v>
      </c>
      <c r="J29" s="22">
        <v>4</v>
      </c>
      <c r="K29" s="674">
        <f t="shared" si="3"/>
        <v>60</v>
      </c>
      <c r="L29" s="222">
        <f t="shared" si="4"/>
        <v>33.333333333333336</v>
      </c>
      <c r="M29" s="222">
        <f t="shared" si="5"/>
        <v>300</v>
      </c>
    </row>
    <row r="30" spans="1:13">
      <c r="A30" s="276" t="s">
        <v>149</v>
      </c>
      <c r="B30" s="778">
        <f t="shared" si="0"/>
        <v>0</v>
      </c>
      <c r="C30" s="22">
        <v>0</v>
      </c>
      <c r="D30" s="22">
        <v>0</v>
      </c>
      <c r="E30" s="778">
        <f t="shared" si="1"/>
        <v>10</v>
      </c>
      <c r="F30" s="22">
        <v>9</v>
      </c>
      <c r="G30" s="22">
        <v>1</v>
      </c>
      <c r="H30" s="1074">
        <f t="shared" si="2"/>
        <v>13</v>
      </c>
      <c r="I30" s="22">
        <v>13</v>
      </c>
      <c r="J30" s="22">
        <v>0</v>
      </c>
      <c r="K30" s="674">
        <f t="shared" si="3"/>
        <v>30</v>
      </c>
      <c r="L30" s="222">
        <f t="shared" si="4"/>
        <v>44.444444444444443</v>
      </c>
      <c r="M30" s="222">
        <f t="shared" si="5"/>
        <v>-100</v>
      </c>
    </row>
    <row r="31" spans="1:13">
      <c r="A31" s="276" t="s">
        <v>150</v>
      </c>
      <c r="B31" s="778">
        <f t="shared" si="0"/>
        <v>96</v>
      </c>
      <c r="C31" s="22">
        <v>66</v>
      </c>
      <c r="D31" s="22">
        <v>30</v>
      </c>
      <c r="E31" s="778">
        <f t="shared" si="1"/>
        <v>0</v>
      </c>
      <c r="F31" s="22">
        <v>0</v>
      </c>
      <c r="G31" s="22">
        <v>0</v>
      </c>
      <c r="H31" s="1074">
        <f t="shared" si="2"/>
        <v>0</v>
      </c>
      <c r="I31" s="22">
        <v>0</v>
      </c>
      <c r="J31" s="22">
        <v>0</v>
      </c>
      <c r="K31" s="674"/>
      <c r="L31" s="222"/>
      <c r="M31" s="222"/>
    </row>
    <row r="32" spans="1:13">
      <c r="A32" s="276" t="s">
        <v>151</v>
      </c>
      <c r="B32" s="778">
        <f t="shared" si="0"/>
        <v>0</v>
      </c>
      <c r="C32" s="22">
        <v>0</v>
      </c>
      <c r="D32" s="22">
        <v>0</v>
      </c>
      <c r="E32" s="778">
        <f t="shared" si="1"/>
        <v>0</v>
      </c>
      <c r="F32" s="22">
        <v>0</v>
      </c>
      <c r="G32" s="22">
        <v>0</v>
      </c>
      <c r="H32" s="1074">
        <f t="shared" si="2"/>
        <v>0</v>
      </c>
      <c r="I32" s="22">
        <v>0</v>
      </c>
      <c r="J32" s="22">
        <v>0</v>
      </c>
      <c r="K32" s="674"/>
      <c r="L32" s="222"/>
      <c r="M32" s="222"/>
    </row>
    <row r="33" spans="1:13">
      <c r="A33" s="276" t="s">
        <v>152</v>
      </c>
      <c r="B33" s="778">
        <f t="shared" si="0"/>
        <v>0</v>
      </c>
      <c r="C33" s="22">
        <v>0</v>
      </c>
      <c r="D33" s="22">
        <v>0</v>
      </c>
      <c r="E33" s="778">
        <f t="shared" si="1"/>
        <v>0</v>
      </c>
      <c r="F33" s="22">
        <v>0</v>
      </c>
      <c r="G33" s="22">
        <v>0</v>
      </c>
      <c r="H33" s="1074">
        <f t="shared" si="2"/>
        <v>0</v>
      </c>
      <c r="I33" s="22">
        <v>0</v>
      </c>
      <c r="J33" s="22">
        <v>0</v>
      </c>
      <c r="K33" s="674"/>
      <c r="L33" s="222"/>
      <c r="M33" s="222"/>
    </row>
    <row r="34" spans="1:13">
      <c r="A34" s="276" t="s">
        <v>153</v>
      </c>
      <c r="B34" s="778">
        <f t="shared" si="0"/>
        <v>26</v>
      </c>
      <c r="C34" s="22">
        <v>17</v>
      </c>
      <c r="D34" s="22">
        <v>9</v>
      </c>
      <c r="E34" s="778">
        <f t="shared" si="1"/>
        <v>46</v>
      </c>
      <c r="F34" s="22">
        <v>34</v>
      </c>
      <c r="G34" s="22">
        <v>12</v>
      </c>
      <c r="H34" s="1074">
        <f t="shared" si="2"/>
        <v>121</v>
      </c>
      <c r="I34" s="22">
        <v>70</v>
      </c>
      <c r="J34" s="22">
        <v>51</v>
      </c>
      <c r="K34" s="674">
        <f t="shared" si="3"/>
        <v>163.04347826086956</v>
      </c>
      <c r="L34" s="222">
        <f t="shared" si="4"/>
        <v>105.88235294117646</v>
      </c>
      <c r="M34" s="222">
        <f t="shared" si="5"/>
        <v>325</v>
      </c>
    </row>
    <row r="35" spans="1:13">
      <c r="A35" s="276" t="s">
        <v>154</v>
      </c>
      <c r="B35" s="778">
        <f t="shared" si="0"/>
        <v>278</v>
      </c>
      <c r="C35" s="22">
        <v>230</v>
      </c>
      <c r="D35" s="22">
        <v>48</v>
      </c>
      <c r="E35" s="778">
        <f t="shared" si="1"/>
        <v>404</v>
      </c>
      <c r="F35" s="22">
        <v>325</v>
      </c>
      <c r="G35" s="22">
        <v>79</v>
      </c>
      <c r="H35" s="1074">
        <f t="shared" si="2"/>
        <v>1264</v>
      </c>
      <c r="I35" s="22">
        <v>1066</v>
      </c>
      <c r="J35" s="22">
        <v>198</v>
      </c>
      <c r="K35" s="674">
        <f t="shared" si="3"/>
        <v>212.87128712871288</v>
      </c>
      <c r="L35" s="222">
        <f t="shared" si="4"/>
        <v>228</v>
      </c>
      <c r="M35" s="222">
        <f t="shared" si="5"/>
        <v>150.63291139240508</v>
      </c>
    </row>
    <row r="36" spans="1:13">
      <c r="A36" s="276" t="s">
        <v>155</v>
      </c>
      <c r="B36" s="778">
        <f t="shared" si="0"/>
        <v>40</v>
      </c>
      <c r="C36" s="22">
        <v>27</v>
      </c>
      <c r="D36" s="22">
        <v>13</v>
      </c>
      <c r="E36" s="778">
        <f t="shared" si="1"/>
        <v>82</v>
      </c>
      <c r="F36" s="22">
        <v>53</v>
      </c>
      <c r="G36" s="22">
        <v>29</v>
      </c>
      <c r="H36" s="1074">
        <f t="shared" si="2"/>
        <v>110</v>
      </c>
      <c r="I36" s="22">
        <v>62</v>
      </c>
      <c r="J36" s="22">
        <v>48</v>
      </c>
      <c r="K36" s="674">
        <f t="shared" si="3"/>
        <v>34.146341463414636</v>
      </c>
      <c r="L36" s="222">
        <f t="shared" si="4"/>
        <v>16.981132075471699</v>
      </c>
      <c r="M36" s="222">
        <f t="shared" si="5"/>
        <v>65.517241379310349</v>
      </c>
    </row>
    <row r="37" spans="1:13">
      <c r="A37" s="276" t="s">
        <v>156</v>
      </c>
      <c r="B37" s="778">
        <f t="shared" si="0"/>
        <v>52</v>
      </c>
      <c r="C37" s="22">
        <v>21</v>
      </c>
      <c r="D37" s="22">
        <v>31</v>
      </c>
      <c r="E37" s="778">
        <f t="shared" si="1"/>
        <v>112</v>
      </c>
      <c r="F37" s="22">
        <v>45</v>
      </c>
      <c r="G37" s="22">
        <v>67</v>
      </c>
      <c r="H37" s="1074">
        <f t="shared" si="2"/>
        <v>206</v>
      </c>
      <c r="I37" s="22">
        <v>61</v>
      </c>
      <c r="J37" s="22">
        <v>145</v>
      </c>
      <c r="K37" s="674">
        <f t="shared" si="3"/>
        <v>83.928571428571431</v>
      </c>
      <c r="L37" s="222">
        <f t="shared" si="4"/>
        <v>35.555555555555557</v>
      </c>
      <c r="M37" s="222">
        <f t="shared" si="5"/>
        <v>116.41791044776119</v>
      </c>
    </row>
    <row r="38" spans="1:13">
      <c r="A38" s="276" t="s">
        <v>157</v>
      </c>
      <c r="B38" s="778">
        <f t="shared" si="0"/>
        <v>219</v>
      </c>
      <c r="C38" s="22">
        <v>134</v>
      </c>
      <c r="D38" s="22">
        <v>85</v>
      </c>
      <c r="E38" s="778">
        <f t="shared" si="1"/>
        <v>379</v>
      </c>
      <c r="F38" s="22">
        <v>248</v>
      </c>
      <c r="G38" s="22">
        <v>131</v>
      </c>
      <c r="H38" s="1074">
        <f t="shared" si="2"/>
        <v>1006</v>
      </c>
      <c r="I38" s="22">
        <v>610</v>
      </c>
      <c r="J38" s="22">
        <v>396</v>
      </c>
      <c r="K38" s="674">
        <f t="shared" si="3"/>
        <v>165.43535620052771</v>
      </c>
      <c r="L38" s="222">
        <f t="shared" si="4"/>
        <v>145.96774193548387</v>
      </c>
      <c r="M38" s="222">
        <f t="shared" si="5"/>
        <v>202.29007633587787</v>
      </c>
    </row>
    <row r="39" spans="1:13">
      <c r="A39" s="276" t="s">
        <v>158</v>
      </c>
      <c r="B39" s="778">
        <f t="shared" si="0"/>
        <v>134</v>
      </c>
      <c r="C39" s="22">
        <v>109</v>
      </c>
      <c r="D39" s="22">
        <v>25</v>
      </c>
      <c r="E39" s="778">
        <f t="shared" si="1"/>
        <v>212</v>
      </c>
      <c r="F39" s="22">
        <v>169</v>
      </c>
      <c r="G39" s="22">
        <v>43</v>
      </c>
      <c r="H39" s="1074">
        <f t="shared" si="2"/>
        <v>412</v>
      </c>
      <c r="I39" s="22">
        <v>322</v>
      </c>
      <c r="J39" s="22">
        <v>90</v>
      </c>
      <c r="K39" s="674">
        <f t="shared" si="3"/>
        <v>94.339622641509436</v>
      </c>
      <c r="L39" s="222">
        <f t="shared" si="4"/>
        <v>90.532544378698219</v>
      </c>
      <c r="M39" s="222">
        <f t="shared" si="5"/>
        <v>109.30232558139535</v>
      </c>
    </row>
    <row r="40" spans="1:13">
      <c r="A40" s="276" t="s">
        <v>159</v>
      </c>
      <c r="B40" s="778">
        <f t="shared" si="0"/>
        <v>141</v>
      </c>
      <c r="C40" s="22">
        <v>79</v>
      </c>
      <c r="D40" s="22">
        <v>62</v>
      </c>
      <c r="E40" s="778">
        <f t="shared" si="1"/>
        <v>210</v>
      </c>
      <c r="F40" s="22">
        <v>110</v>
      </c>
      <c r="G40" s="22">
        <v>100</v>
      </c>
      <c r="H40" s="1074">
        <f t="shared" si="2"/>
        <v>559</v>
      </c>
      <c r="I40" s="22">
        <v>317</v>
      </c>
      <c r="J40" s="22">
        <v>242</v>
      </c>
      <c r="K40" s="674">
        <f t="shared" si="3"/>
        <v>166.1904761904762</v>
      </c>
      <c r="L40" s="222">
        <f t="shared" si="4"/>
        <v>188.18181818181819</v>
      </c>
      <c r="M40" s="222">
        <f t="shared" si="5"/>
        <v>142</v>
      </c>
    </row>
    <row r="41" spans="1:13">
      <c r="A41" s="276" t="s">
        <v>160</v>
      </c>
      <c r="B41" s="778">
        <f t="shared" si="0"/>
        <v>24</v>
      </c>
      <c r="C41" s="22">
        <v>12</v>
      </c>
      <c r="D41" s="22">
        <v>12</v>
      </c>
      <c r="E41" s="778">
        <f t="shared" si="1"/>
        <v>28</v>
      </c>
      <c r="F41" s="22">
        <v>16</v>
      </c>
      <c r="G41" s="22">
        <v>12</v>
      </c>
      <c r="H41" s="1074">
        <f t="shared" si="2"/>
        <v>92</v>
      </c>
      <c r="I41" s="22">
        <v>53</v>
      </c>
      <c r="J41" s="22">
        <v>39</v>
      </c>
      <c r="K41" s="674">
        <f t="shared" si="3"/>
        <v>228.57142857142858</v>
      </c>
      <c r="L41" s="222">
        <f t="shared" si="4"/>
        <v>231.25</v>
      </c>
      <c r="M41" s="222">
        <f t="shared" si="5"/>
        <v>225</v>
      </c>
    </row>
    <row r="42" spans="1:13">
      <c r="A42" s="276" t="s">
        <v>161</v>
      </c>
      <c r="B42" s="778">
        <f t="shared" si="0"/>
        <v>3</v>
      </c>
      <c r="C42" s="22">
        <v>3</v>
      </c>
      <c r="D42" s="22">
        <v>0</v>
      </c>
      <c r="E42" s="778">
        <f t="shared" si="1"/>
        <v>1</v>
      </c>
      <c r="F42" s="22">
        <v>1</v>
      </c>
      <c r="G42" s="22">
        <v>0</v>
      </c>
      <c r="H42" s="1074">
        <f t="shared" si="2"/>
        <v>29</v>
      </c>
      <c r="I42" s="22">
        <v>9</v>
      </c>
      <c r="J42" s="22">
        <v>20</v>
      </c>
      <c r="K42" s="674">
        <f t="shared" si="3"/>
        <v>2800</v>
      </c>
      <c r="L42" s="222">
        <f t="shared" si="4"/>
        <v>800</v>
      </c>
      <c r="M42" s="222"/>
    </row>
    <row r="43" spans="1:13">
      <c r="A43" s="276" t="s">
        <v>162</v>
      </c>
      <c r="B43" s="778">
        <f t="shared" si="0"/>
        <v>223</v>
      </c>
      <c r="C43" s="22">
        <v>169</v>
      </c>
      <c r="D43" s="22">
        <v>54</v>
      </c>
      <c r="E43" s="778">
        <f t="shared" si="1"/>
        <v>336</v>
      </c>
      <c r="F43" s="22">
        <v>274</v>
      </c>
      <c r="G43" s="22">
        <v>62</v>
      </c>
      <c r="H43" s="1074">
        <f t="shared" si="2"/>
        <v>357</v>
      </c>
      <c r="I43" s="22">
        <v>298</v>
      </c>
      <c r="J43" s="22">
        <v>59</v>
      </c>
      <c r="K43" s="674">
        <f t="shared" si="3"/>
        <v>6.25</v>
      </c>
      <c r="L43" s="222">
        <f t="shared" si="4"/>
        <v>8.7591240875912408</v>
      </c>
      <c r="M43" s="222">
        <f t="shared" si="5"/>
        <v>-4.838709677419355</v>
      </c>
    </row>
    <row r="44" spans="1:13">
      <c r="A44" s="276" t="s">
        <v>163</v>
      </c>
      <c r="B44" s="778">
        <f t="shared" si="0"/>
        <v>106</v>
      </c>
      <c r="C44" s="22">
        <v>41</v>
      </c>
      <c r="D44" s="22">
        <v>65</v>
      </c>
      <c r="E44" s="778">
        <f t="shared" si="1"/>
        <v>159</v>
      </c>
      <c r="F44" s="22">
        <v>45</v>
      </c>
      <c r="G44" s="22">
        <v>114</v>
      </c>
      <c r="H44" s="1074">
        <f t="shared" si="2"/>
        <v>291</v>
      </c>
      <c r="I44" s="22">
        <v>0</v>
      </c>
      <c r="J44" s="22">
        <v>291</v>
      </c>
      <c r="K44" s="674">
        <f t="shared" si="3"/>
        <v>83.018867924528308</v>
      </c>
      <c r="L44" s="222">
        <f t="shared" si="4"/>
        <v>-100</v>
      </c>
      <c r="M44" s="222">
        <f t="shared" si="5"/>
        <v>155.26315789473685</v>
      </c>
    </row>
    <row r="45" spans="1:13">
      <c r="A45" s="276" t="s">
        <v>164</v>
      </c>
      <c r="B45" s="778">
        <f t="shared" si="0"/>
        <v>29</v>
      </c>
      <c r="C45" s="22">
        <v>23</v>
      </c>
      <c r="D45" s="22">
        <v>6</v>
      </c>
      <c r="E45" s="778">
        <f t="shared" si="1"/>
        <v>71</v>
      </c>
      <c r="F45" s="22">
        <v>51</v>
      </c>
      <c r="G45" s="22">
        <v>20</v>
      </c>
      <c r="H45" s="1074">
        <f t="shared" si="2"/>
        <v>179</v>
      </c>
      <c r="I45" s="22">
        <v>139</v>
      </c>
      <c r="J45" s="22">
        <v>40</v>
      </c>
      <c r="K45" s="674">
        <f t="shared" si="3"/>
        <v>152.11267605633802</v>
      </c>
      <c r="L45" s="222">
        <f t="shared" si="4"/>
        <v>172.54901960784315</v>
      </c>
      <c r="M45" s="222">
        <f t="shared" si="5"/>
        <v>100</v>
      </c>
    </row>
    <row r="46" spans="1:13">
      <c r="A46" s="276" t="s">
        <v>165</v>
      </c>
      <c r="B46" s="778">
        <f t="shared" si="0"/>
        <v>47</v>
      </c>
      <c r="C46" s="22">
        <v>22</v>
      </c>
      <c r="D46" s="22">
        <v>25</v>
      </c>
      <c r="E46" s="778">
        <f t="shared" si="1"/>
        <v>77</v>
      </c>
      <c r="F46" s="22">
        <v>55</v>
      </c>
      <c r="G46" s="22">
        <v>22</v>
      </c>
      <c r="H46" s="1074">
        <f t="shared" si="2"/>
        <v>104</v>
      </c>
      <c r="I46" s="22">
        <v>61</v>
      </c>
      <c r="J46" s="22">
        <v>43</v>
      </c>
      <c r="K46" s="674">
        <f t="shared" si="3"/>
        <v>35.064935064935064</v>
      </c>
      <c r="L46" s="222">
        <f t="shared" si="4"/>
        <v>10.909090909090908</v>
      </c>
      <c r="M46" s="222">
        <f t="shared" si="5"/>
        <v>95.454545454545453</v>
      </c>
    </row>
    <row r="47" spans="1:13">
      <c r="A47" s="276" t="s">
        <v>166</v>
      </c>
      <c r="B47" s="778">
        <f t="shared" si="0"/>
        <v>33</v>
      </c>
      <c r="C47" s="22">
        <v>18</v>
      </c>
      <c r="D47" s="22">
        <v>15</v>
      </c>
      <c r="E47" s="778">
        <f t="shared" si="1"/>
        <v>62</v>
      </c>
      <c r="F47" s="22">
        <v>42</v>
      </c>
      <c r="G47" s="22">
        <v>20</v>
      </c>
      <c r="H47" s="1074">
        <f t="shared" si="2"/>
        <v>79</v>
      </c>
      <c r="I47" s="22">
        <v>44</v>
      </c>
      <c r="J47" s="22">
        <v>35</v>
      </c>
      <c r="K47" s="674">
        <f t="shared" si="3"/>
        <v>27.419354838709676</v>
      </c>
      <c r="L47" s="222">
        <f t="shared" si="4"/>
        <v>4.7619047619047619</v>
      </c>
      <c r="M47" s="222">
        <f t="shared" si="5"/>
        <v>75</v>
      </c>
    </row>
    <row r="48" spans="1:13">
      <c r="A48" s="276" t="s">
        <v>193</v>
      </c>
      <c r="B48" s="778">
        <f t="shared" si="0"/>
        <v>15</v>
      </c>
      <c r="C48" s="22">
        <v>14</v>
      </c>
      <c r="D48" s="22">
        <v>1</v>
      </c>
      <c r="E48" s="778">
        <f t="shared" si="1"/>
        <v>54</v>
      </c>
      <c r="F48" s="22">
        <v>43</v>
      </c>
      <c r="G48" s="22">
        <v>11</v>
      </c>
      <c r="H48" s="1074">
        <f t="shared" si="2"/>
        <v>53</v>
      </c>
      <c r="I48" s="22">
        <v>49</v>
      </c>
      <c r="J48" s="22">
        <v>4</v>
      </c>
      <c r="K48" s="674">
        <f t="shared" si="3"/>
        <v>-1.8518518518518519</v>
      </c>
      <c r="L48" s="222">
        <f t="shared" si="4"/>
        <v>13.953488372093023</v>
      </c>
      <c r="M48" s="222">
        <f t="shared" si="5"/>
        <v>-63.636363636363633</v>
      </c>
    </row>
    <row r="49" spans="1:13">
      <c r="A49" s="276" t="s">
        <v>167</v>
      </c>
      <c r="B49" s="778">
        <f t="shared" si="0"/>
        <v>1</v>
      </c>
      <c r="C49" s="22">
        <v>0</v>
      </c>
      <c r="D49" s="22">
        <v>1</v>
      </c>
      <c r="E49" s="778">
        <f t="shared" si="1"/>
        <v>3</v>
      </c>
      <c r="F49" s="22">
        <v>1</v>
      </c>
      <c r="G49" s="22">
        <v>2</v>
      </c>
      <c r="H49" s="1074">
        <f t="shared" si="2"/>
        <v>4</v>
      </c>
      <c r="I49" s="22">
        <v>1</v>
      </c>
      <c r="J49" s="22">
        <v>3</v>
      </c>
      <c r="K49" s="674">
        <f t="shared" si="3"/>
        <v>33.333333333333336</v>
      </c>
      <c r="L49" s="222">
        <f t="shared" si="4"/>
        <v>0</v>
      </c>
      <c r="M49" s="222">
        <f t="shared" si="5"/>
        <v>50</v>
      </c>
    </row>
    <row r="50" spans="1:13">
      <c r="A50" s="276" t="s">
        <v>168</v>
      </c>
      <c r="B50" s="778">
        <f t="shared" si="0"/>
        <v>68</v>
      </c>
      <c r="C50" s="22">
        <v>49</v>
      </c>
      <c r="D50" s="22">
        <v>19</v>
      </c>
      <c r="E50" s="778">
        <f t="shared" si="1"/>
        <v>151</v>
      </c>
      <c r="F50" s="22">
        <v>105</v>
      </c>
      <c r="G50" s="22">
        <v>46</v>
      </c>
      <c r="H50" s="1074">
        <f t="shared" si="2"/>
        <v>480</v>
      </c>
      <c r="I50" s="22">
        <v>332</v>
      </c>
      <c r="J50" s="22">
        <v>148</v>
      </c>
      <c r="K50" s="674">
        <f t="shared" si="3"/>
        <v>217.88079470198676</v>
      </c>
      <c r="L50" s="222">
        <f t="shared" si="4"/>
        <v>216.1904761904762</v>
      </c>
      <c r="M50" s="222">
        <f t="shared" si="5"/>
        <v>221.7391304347826</v>
      </c>
    </row>
    <row r="51" spans="1:13">
      <c r="A51" s="276" t="s">
        <v>169</v>
      </c>
      <c r="B51" s="778">
        <f t="shared" si="0"/>
        <v>0</v>
      </c>
      <c r="C51" s="22">
        <v>0</v>
      </c>
      <c r="D51" s="22">
        <v>0</v>
      </c>
      <c r="E51" s="778">
        <f t="shared" si="1"/>
        <v>77</v>
      </c>
      <c r="F51" s="22">
        <v>51</v>
      </c>
      <c r="G51" s="22">
        <v>26</v>
      </c>
      <c r="H51" s="1074">
        <f t="shared" si="2"/>
        <v>0</v>
      </c>
      <c r="I51" s="22">
        <v>0</v>
      </c>
      <c r="J51" s="22">
        <v>0</v>
      </c>
      <c r="K51" s="674">
        <f t="shared" si="3"/>
        <v>-100</v>
      </c>
      <c r="L51" s="222">
        <f t="shared" si="4"/>
        <v>-100</v>
      </c>
      <c r="M51" s="222">
        <f t="shared" si="5"/>
        <v>-100</v>
      </c>
    </row>
    <row r="52" spans="1:13">
      <c r="A52" s="276" t="s">
        <v>170</v>
      </c>
      <c r="B52" s="778">
        <f t="shared" si="0"/>
        <v>5</v>
      </c>
      <c r="C52" s="22">
        <v>3</v>
      </c>
      <c r="D52" s="22">
        <v>2</v>
      </c>
      <c r="E52" s="778">
        <f t="shared" si="1"/>
        <v>9</v>
      </c>
      <c r="F52" s="22">
        <v>7</v>
      </c>
      <c r="G52" s="22">
        <v>2</v>
      </c>
      <c r="H52" s="1074">
        <f t="shared" si="2"/>
        <v>10</v>
      </c>
      <c r="I52" s="22">
        <v>7</v>
      </c>
      <c r="J52" s="22">
        <v>3</v>
      </c>
      <c r="K52" s="674">
        <f t="shared" si="3"/>
        <v>11.111111111111111</v>
      </c>
      <c r="L52" s="222">
        <f t="shared" si="4"/>
        <v>0</v>
      </c>
      <c r="M52" s="222">
        <f t="shared" si="5"/>
        <v>50</v>
      </c>
    </row>
    <row r="53" spans="1:13">
      <c r="A53" s="276" t="s">
        <v>171</v>
      </c>
      <c r="B53" s="778">
        <f t="shared" si="0"/>
        <v>57</v>
      </c>
      <c r="C53" s="22">
        <v>41</v>
      </c>
      <c r="D53" s="22">
        <v>16</v>
      </c>
      <c r="E53" s="778">
        <f t="shared" si="1"/>
        <v>63</v>
      </c>
      <c r="F53" s="22">
        <v>44</v>
      </c>
      <c r="G53" s="22">
        <v>19</v>
      </c>
      <c r="H53" s="1074">
        <f t="shared" si="2"/>
        <v>152</v>
      </c>
      <c r="I53" s="22">
        <v>109</v>
      </c>
      <c r="J53" s="22">
        <v>43</v>
      </c>
      <c r="K53" s="674">
        <f t="shared" si="3"/>
        <v>141.26984126984127</v>
      </c>
      <c r="L53" s="222">
        <f t="shared" si="4"/>
        <v>147.72727272727272</v>
      </c>
      <c r="M53" s="222">
        <f t="shared" si="5"/>
        <v>126.31578947368421</v>
      </c>
    </row>
    <row r="54" spans="1:13">
      <c r="A54" s="276" t="s">
        <v>172</v>
      </c>
      <c r="B54" s="778">
        <f t="shared" si="0"/>
        <v>342</v>
      </c>
      <c r="C54" s="22">
        <v>202</v>
      </c>
      <c r="D54" s="22">
        <v>140</v>
      </c>
      <c r="E54" s="778">
        <f t="shared" si="1"/>
        <v>568</v>
      </c>
      <c r="F54" s="22">
        <v>342</v>
      </c>
      <c r="G54" s="22">
        <v>226</v>
      </c>
      <c r="H54" s="1074">
        <f t="shared" si="2"/>
        <v>625</v>
      </c>
      <c r="I54" s="22">
        <v>320</v>
      </c>
      <c r="J54" s="22">
        <v>305</v>
      </c>
      <c r="K54" s="674">
        <f t="shared" si="3"/>
        <v>10.035211267605634</v>
      </c>
      <c r="L54" s="222">
        <f t="shared" si="4"/>
        <v>-6.4327485380116958</v>
      </c>
      <c r="M54" s="222">
        <f t="shared" si="5"/>
        <v>34.955752212389378</v>
      </c>
    </row>
    <row r="55" spans="1:13">
      <c r="A55" s="276" t="s">
        <v>173</v>
      </c>
      <c r="B55" s="778">
        <f t="shared" si="0"/>
        <v>23</v>
      </c>
      <c r="C55" s="22">
        <v>18</v>
      </c>
      <c r="D55" s="22">
        <v>5</v>
      </c>
      <c r="E55" s="778">
        <f t="shared" si="1"/>
        <v>17</v>
      </c>
      <c r="F55" s="22">
        <v>12</v>
      </c>
      <c r="G55" s="22">
        <v>5</v>
      </c>
      <c r="H55" s="1074">
        <f t="shared" si="2"/>
        <v>45</v>
      </c>
      <c r="I55" s="22">
        <v>32</v>
      </c>
      <c r="J55" s="22">
        <v>13</v>
      </c>
      <c r="K55" s="674">
        <f t="shared" si="3"/>
        <v>164.70588235294119</v>
      </c>
      <c r="L55" s="222">
        <f t="shared" si="4"/>
        <v>166.66666666666666</v>
      </c>
      <c r="M55" s="222">
        <f t="shared" si="5"/>
        <v>160</v>
      </c>
    </row>
    <row r="56" spans="1:13">
      <c r="A56" s="276" t="s">
        <v>174</v>
      </c>
      <c r="B56" s="778">
        <f t="shared" si="0"/>
        <v>0</v>
      </c>
      <c r="C56" s="22">
        <v>0</v>
      </c>
      <c r="D56" s="22">
        <v>0</v>
      </c>
      <c r="E56" s="778">
        <f t="shared" si="1"/>
        <v>2</v>
      </c>
      <c r="F56" s="22">
        <v>2</v>
      </c>
      <c r="G56" s="22">
        <v>0</v>
      </c>
      <c r="H56" s="1074">
        <f t="shared" si="2"/>
        <v>0</v>
      </c>
      <c r="I56" s="22">
        <v>0</v>
      </c>
      <c r="J56" s="22">
        <v>0</v>
      </c>
      <c r="K56" s="674">
        <f t="shared" si="3"/>
        <v>-100</v>
      </c>
      <c r="L56" s="222">
        <f t="shared" si="4"/>
        <v>-100</v>
      </c>
      <c r="M56" s="222"/>
    </row>
    <row r="57" spans="1:13">
      <c r="A57" s="276" t="s">
        <v>175</v>
      </c>
      <c r="B57" s="778">
        <f t="shared" si="0"/>
        <v>8</v>
      </c>
      <c r="C57" s="22">
        <v>6</v>
      </c>
      <c r="D57" s="22">
        <v>2</v>
      </c>
      <c r="E57" s="778">
        <f t="shared" si="1"/>
        <v>15</v>
      </c>
      <c r="F57" s="22">
        <v>12</v>
      </c>
      <c r="G57" s="22">
        <v>3</v>
      </c>
      <c r="H57" s="1074">
        <f t="shared" si="2"/>
        <v>6</v>
      </c>
      <c r="I57" s="22">
        <v>3</v>
      </c>
      <c r="J57" s="22">
        <v>3</v>
      </c>
      <c r="K57" s="674">
        <f t="shared" si="3"/>
        <v>-60</v>
      </c>
      <c r="L57" s="222">
        <f t="shared" si="4"/>
        <v>-75</v>
      </c>
      <c r="M57" s="222">
        <f t="shared" si="5"/>
        <v>0</v>
      </c>
    </row>
    <row r="58" spans="1:13">
      <c r="A58" s="276" t="s">
        <v>176</v>
      </c>
      <c r="B58" s="778">
        <f t="shared" si="0"/>
        <v>20</v>
      </c>
      <c r="C58" s="22">
        <v>15</v>
      </c>
      <c r="D58" s="22">
        <v>5</v>
      </c>
      <c r="E58" s="778">
        <f t="shared" si="1"/>
        <v>65</v>
      </c>
      <c r="F58" s="22">
        <v>46</v>
      </c>
      <c r="G58" s="22">
        <v>19</v>
      </c>
      <c r="H58" s="1074">
        <f t="shared" si="2"/>
        <v>36</v>
      </c>
      <c r="I58" s="22">
        <v>22</v>
      </c>
      <c r="J58" s="22">
        <v>14</v>
      </c>
      <c r="K58" s="674">
        <f t="shared" si="3"/>
        <v>-44.615384615384613</v>
      </c>
      <c r="L58" s="222">
        <f t="shared" si="4"/>
        <v>-52.173913043478258</v>
      </c>
      <c r="M58" s="222">
        <f t="shared" si="5"/>
        <v>-26.315789473684209</v>
      </c>
    </row>
    <row r="59" spans="1:13">
      <c r="A59" s="276" t="s">
        <v>177</v>
      </c>
      <c r="B59" s="778">
        <f t="shared" si="0"/>
        <v>0</v>
      </c>
      <c r="C59" s="22">
        <v>0</v>
      </c>
      <c r="D59" s="22">
        <v>0</v>
      </c>
      <c r="E59" s="778">
        <f t="shared" si="1"/>
        <v>7</v>
      </c>
      <c r="F59" s="22">
        <v>4</v>
      </c>
      <c r="G59" s="22">
        <v>3</v>
      </c>
      <c r="H59" s="1074">
        <f t="shared" si="2"/>
        <v>3</v>
      </c>
      <c r="I59" s="22">
        <v>2</v>
      </c>
      <c r="J59" s="22">
        <v>1</v>
      </c>
      <c r="K59" s="674">
        <f t="shared" si="3"/>
        <v>-57.142857142857146</v>
      </c>
      <c r="L59" s="222">
        <f t="shared" si="4"/>
        <v>-50</v>
      </c>
      <c r="M59" s="222">
        <f t="shared" si="5"/>
        <v>-66.666666666666671</v>
      </c>
    </row>
    <row r="60" spans="1:13">
      <c r="A60" s="276" t="s">
        <v>178</v>
      </c>
      <c r="B60" s="778">
        <f t="shared" si="0"/>
        <v>0</v>
      </c>
      <c r="C60" s="22">
        <v>0</v>
      </c>
      <c r="D60" s="22">
        <v>0</v>
      </c>
      <c r="E60" s="778">
        <f t="shared" si="1"/>
        <v>0</v>
      </c>
      <c r="F60" s="22">
        <v>0</v>
      </c>
      <c r="G60" s="22">
        <v>0</v>
      </c>
      <c r="H60" s="1074">
        <f t="shared" si="2"/>
        <v>0</v>
      </c>
      <c r="I60" s="22">
        <v>0</v>
      </c>
      <c r="J60" s="22">
        <v>0</v>
      </c>
      <c r="K60" s="674"/>
      <c r="L60" s="222"/>
      <c r="M60" s="222"/>
    </row>
    <row r="61" spans="1:13">
      <c r="A61" s="276" t="s">
        <v>179</v>
      </c>
      <c r="B61" s="778">
        <f t="shared" si="0"/>
        <v>2</v>
      </c>
      <c r="C61" s="22">
        <v>2</v>
      </c>
      <c r="D61" s="22">
        <v>0</v>
      </c>
      <c r="E61" s="778">
        <f t="shared" si="1"/>
        <v>4</v>
      </c>
      <c r="F61" s="22">
        <v>1</v>
      </c>
      <c r="G61" s="22">
        <v>3</v>
      </c>
      <c r="H61" s="1074">
        <f t="shared" si="2"/>
        <v>3</v>
      </c>
      <c r="I61" s="22">
        <v>2</v>
      </c>
      <c r="J61" s="22">
        <v>1</v>
      </c>
      <c r="K61" s="674">
        <f t="shared" si="3"/>
        <v>-25</v>
      </c>
      <c r="L61" s="222">
        <f t="shared" si="4"/>
        <v>100</v>
      </c>
      <c r="M61" s="222">
        <f t="shared" si="5"/>
        <v>-66.666666666666671</v>
      </c>
    </row>
    <row r="62" spans="1:13">
      <c r="A62" s="276" t="s">
        <v>180</v>
      </c>
      <c r="B62" s="778">
        <f t="shared" si="0"/>
        <v>6</v>
      </c>
      <c r="C62" s="22">
        <v>2</v>
      </c>
      <c r="D62" s="22">
        <v>4</v>
      </c>
      <c r="E62" s="778">
        <f t="shared" si="1"/>
        <v>0</v>
      </c>
      <c r="F62" s="22">
        <v>0</v>
      </c>
      <c r="G62" s="22">
        <v>0</v>
      </c>
      <c r="H62" s="1074">
        <f t="shared" si="2"/>
        <v>12</v>
      </c>
      <c r="I62" s="22">
        <v>4</v>
      </c>
      <c r="J62" s="22">
        <v>8</v>
      </c>
      <c r="K62" s="674"/>
      <c r="L62" s="222"/>
      <c r="M62" s="222"/>
    </row>
    <row r="63" spans="1:13">
      <c r="A63" s="276" t="s">
        <v>181</v>
      </c>
      <c r="B63" s="778">
        <f t="shared" si="0"/>
        <v>6</v>
      </c>
      <c r="C63" s="22">
        <v>5</v>
      </c>
      <c r="D63" s="22">
        <v>1</v>
      </c>
      <c r="E63" s="778">
        <f t="shared" si="1"/>
        <v>6</v>
      </c>
      <c r="F63" s="22">
        <v>2</v>
      </c>
      <c r="G63" s="22">
        <v>4</v>
      </c>
      <c r="H63" s="1074">
        <f t="shared" si="2"/>
        <v>16</v>
      </c>
      <c r="I63" s="22">
        <v>8</v>
      </c>
      <c r="J63" s="22">
        <v>8</v>
      </c>
      <c r="K63" s="674">
        <f t="shared" si="3"/>
        <v>166.66666666666666</v>
      </c>
      <c r="L63" s="222">
        <f t="shared" si="4"/>
        <v>300</v>
      </c>
      <c r="M63" s="222">
        <f t="shared" si="5"/>
        <v>100</v>
      </c>
    </row>
    <row r="64" spans="1:13">
      <c r="A64" s="276" t="s">
        <v>182</v>
      </c>
      <c r="B64" s="778">
        <f t="shared" si="0"/>
        <v>150</v>
      </c>
      <c r="C64" s="22">
        <v>128</v>
      </c>
      <c r="D64" s="22">
        <v>22</v>
      </c>
      <c r="E64" s="778">
        <f t="shared" si="1"/>
        <v>192</v>
      </c>
      <c r="F64" s="22">
        <v>166</v>
      </c>
      <c r="G64" s="22">
        <v>26</v>
      </c>
      <c r="H64" s="1074">
        <f t="shared" si="2"/>
        <v>281</v>
      </c>
      <c r="I64" s="22">
        <v>253</v>
      </c>
      <c r="J64" s="22">
        <v>28</v>
      </c>
      <c r="K64" s="674">
        <f t="shared" si="3"/>
        <v>46.354166666666664</v>
      </c>
      <c r="L64" s="222">
        <f t="shared" si="4"/>
        <v>52.409638554216869</v>
      </c>
      <c r="M64" s="222">
        <f t="shared" si="5"/>
        <v>7.6923076923076925</v>
      </c>
    </row>
    <row r="65" spans="1:13">
      <c r="A65" s="276" t="s">
        <v>183</v>
      </c>
      <c r="B65" s="778">
        <f t="shared" si="0"/>
        <v>0</v>
      </c>
      <c r="C65" s="22">
        <v>0</v>
      </c>
      <c r="D65" s="22">
        <v>0</v>
      </c>
      <c r="E65" s="778">
        <f t="shared" si="1"/>
        <v>0</v>
      </c>
      <c r="F65" s="22">
        <v>0</v>
      </c>
      <c r="G65" s="22">
        <v>0</v>
      </c>
      <c r="H65" s="1074">
        <f t="shared" si="2"/>
        <v>3</v>
      </c>
      <c r="I65" s="22">
        <v>2</v>
      </c>
      <c r="J65" s="22">
        <v>1</v>
      </c>
      <c r="K65" s="674"/>
      <c r="L65" s="222"/>
      <c r="M65" s="222"/>
    </row>
    <row r="66" spans="1:13">
      <c r="A66" s="276" t="s">
        <v>184</v>
      </c>
      <c r="B66" s="778">
        <f t="shared" si="0"/>
        <v>5</v>
      </c>
      <c r="C66" s="22">
        <v>5</v>
      </c>
      <c r="D66" s="22">
        <v>0</v>
      </c>
      <c r="E66" s="778">
        <f t="shared" si="1"/>
        <v>1</v>
      </c>
      <c r="F66" s="22">
        <v>1</v>
      </c>
      <c r="G66" s="22">
        <v>0</v>
      </c>
      <c r="H66" s="1074">
        <f t="shared" si="2"/>
        <v>5</v>
      </c>
      <c r="I66" s="22">
        <v>4</v>
      </c>
      <c r="J66" s="22">
        <v>1</v>
      </c>
      <c r="K66" s="674">
        <f t="shared" si="3"/>
        <v>400</v>
      </c>
      <c r="L66" s="222">
        <f t="shared" si="4"/>
        <v>300</v>
      </c>
      <c r="M66" s="222"/>
    </row>
    <row r="67" spans="1:13">
      <c r="A67" s="276" t="s">
        <v>185</v>
      </c>
      <c r="B67" s="778">
        <f t="shared" si="0"/>
        <v>1</v>
      </c>
      <c r="C67" s="22">
        <v>1</v>
      </c>
      <c r="D67" s="22">
        <v>0</v>
      </c>
      <c r="E67" s="778">
        <f t="shared" si="1"/>
        <v>2</v>
      </c>
      <c r="F67" s="22">
        <v>1</v>
      </c>
      <c r="G67" s="22">
        <v>1</v>
      </c>
      <c r="H67" s="1074">
        <f t="shared" si="2"/>
        <v>5</v>
      </c>
      <c r="I67" s="22">
        <v>4</v>
      </c>
      <c r="J67" s="22">
        <v>1</v>
      </c>
      <c r="K67" s="674">
        <f t="shared" si="3"/>
        <v>150</v>
      </c>
      <c r="L67" s="222">
        <f t="shared" si="4"/>
        <v>300</v>
      </c>
      <c r="M67" s="222">
        <f t="shared" si="5"/>
        <v>0</v>
      </c>
    </row>
    <row r="68" spans="1:13">
      <c r="A68" s="276" t="s">
        <v>186</v>
      </c>
      <c r="B68" s="778">
        <f t="shared" si="0"/>
        <v>69</v>
      </c>
      <c r="C68" s="22">
        <v>66</v>
      </c>
      <c r="D68" s="22">
        <v>3</v>
      </c>
      <c r="E68" s="778">
        <f t="shared" si="1"/>
        <v>115</v>
      </c>
      <c r="F68" s="22">
        <v>78</v>
      </c>
      <c r="G68" s="22">
        <v>37</v>
      </c>
      <c r="H68" s="1074">
        <f t="shared" si="2"/>
        <v>91</v>
      </c>
      <c r="I68" s="22">
        <v>52</v>
      </c>
      <c r="J68" s="22">
        <v>39</v>
      </c>
      <c r="K68" s="674">
        <f t="shared" si="3"/>
        <v>-20.869565217391305</v>
      </c>
      <c r="L68" s="222">
        <f t="shared" si="4"/>
        <v>-33.333333333333336</v>
      </c>
      <c r="M68" s="222">
        <f t="shared" si="5"/>
        <v>5.4054054054054053</v>
      </c>
    </row>
    <row r="69" spans="1:13">
      <c r="A69" s="7" t="s">
        <v>187</v>
      </c>
      <c r="B69" s="778">
        <v>0</v>
      </c>
      <c r="C69" s="22">
        <v>0</v>
      </c>
      <c r="D69" s="22">
        <v>0</v>
      </c>
      <c r="E69" s="778">
        <v>0</v>
      </c>
      <c r="F69" s="22">
        <v>0</v>
      </c>
      <c r="G69" s="22">
        <v>0</v>
      </c>
      <c r="H69" s="1074">
        <f t="shared" si="2"/>
        <v>559</v>
      </c>
      <c r="I69" s="22">
        <v>317</v>
      </c>
      <c r="J69" s="22">
        <v>242</v>
      </c>
      <c r="K69" s="674"/>
      <c r="L69" s="222"/>
      <c r="M69" s="222"/>
    </row>
    <row r="70" spans="1:13">
      <c r="A70" s="7" t="s">
        <v>188</v>
      </c>
      <c r="B70" s="778">
        <v>0</v>
      </c>
      <c r="C70" s="22">
        <v>0</v>
      </c>
      <c r="D70" s="22">
        <v>0</v>
      </c>
      <c r="E70" s="778">
        <v>0</v>
      </c>
      <c r="F70" s="22">
        <v>0</v>
      </c>
      <c r="G70" s="22">
        <v>0</v>
      </c>
      <c r="H70" s="1074">
        <f t="shared" si="2"/>
        <v>3</v>
      </c>
      <c r="I70" s="22">
        <v>1</v>
      </c>
      <c r="J70" s="22">
        <v>2</v>
      </c>
      <c r="K70" s="674"/>
      <c r="L70" s="222"/>
      <c r="M70" s="222"/>
    </row>
    <row r="71" spans="1:13">
      <c r="A71" s="7" t="s">
        <v>189</v>
      </c>
      <c r="B71" s="778">
        <v>0</v>
      </c>
      <c r="C71" s="22">
        <v>0</v>
      </c>
      <c r="D71" s="22">
        <v>0</v>
      </c>
      <c r="E71" s="778">
        <v>0</v>
      </c>
      <c r="F71" s="22">
        <v>0</v>
      </c>
      <c r="G71" s="22">
        <v>0</v>
      </c>
      <c r="H71" s="1074">
        <f t="shared" si="2"/>
        <v>91</v>
      </c>
      <c r="I71" s="22">
        <v>52</v>
      </c>
      <c r="J71" s="22">
        <v>39</v>
      </c>
      <c r="K71" s="674"/>
      <c r="L71" s="222"/>
      <c r="M71" s="222"/>
    </row>
    <row r="72" spans="1:13">
      <c r="A72" s="7" t="s">
        <v>190</v>
      </c>
      <c r="B72" s="778">
        <v>0</v>
      </c>
      <c r="C72" s="22">
        <v>0</v>
      </c>
      <c r="D72" s="22">
        <v>0</v>
      </c>
      <c r="E72" s="778">
        <v>0</v>
      </c>
      <c r="F72" s="22">
        <v>0</v>
      </c>
      <c r="G72" s="22">
        <v>0</v>
      </c>
      <c r="H72" s="1074">
        <f t="shared" ref="H72:H82" si="6">+I72+J72</f>
        <v>30</v>
      </c>
      <c r="I72" s="22">
        <v>27</v>
      </c>
      <c r="J72" s="22">
        <v>3</v>
      </c>
      <c r="K72" s="674"/>
      <c r="L72" s="222"/>
      <c r="M72" s="222"/>
    </row>
    <row r="73" spans="1:13">
      <c r="A73" s="7" t="s">
        <v>191</v>
      </c>
      <c r="B73" s="778">
        <v>0</v>
      </c>
      <c r="C73" s="22">
        <v>0</v>
      </c>
      <c r="D73" s="22">
        <v>0</v>
      </c>
      <c r="E73" s="778">
        <v>0</v>
      </c>
      <c r="F73" s="22">
        <v>0</v>
      </c>
      <c r="G73" s="22">
        <v>0</v>
      </c>
      <c r="H73" s="1074">
        <f t="shared" si="6"/>
        <v>57</v>
      </c>
      <c r="I73" s="22">
        <v>43</v>
      </c>
      <c r="J73" s="22">
        <v>14</v>
      </c>
      <c r="K73" s="674"/>
      <c r="L73" s="222"/>
      <c r="M73" s="222"/>
    </row>
    <row r="74" spans="1:13">
      <c r="A74" s="7" t="s">
        <v>192</v>
      </c>
      <c r="B74" s="778">
        <v>0</v>
      </c>
      <c r="C74" s="22">
        <v>0</v>
      </c>
      <c r="D74" s="22">
        <v>0</v>
      </c>
      <c r="E74" s="778">
        <v>0</v>
      </c>
      <c r="F74" s="22">
        <v>0</v>
      </c>
      <c r="G74" s="22">
        <v>0</v>
      </c>
      <c r="H74" s="1074">
        <f t="shared" si="6"/>
        <v>233</v>
      </c>
      <c r="I74" s="22">
        <v>147</v>
      </c>
      <c r="J74" s="22">
        <v>86</v>
      </c>
      <c r="K74" s="674"/>
      <c r="L74" s="222"/>
      <c r="M74" s="222"/>
    </row>
    <row r="75" spans="1:13">
      <c r="A75" s="7" t="s">
        <v>194</v>
      </c>
      <c r="B75" s="778">
        <v>0</v>
      </c>
      <c r="C75" s="22">
        <v>0</v>
      </c>
      <c r="D75" s="22">
        <v>0</v>
      </c>
      <c r="E75" s="778">
        <v>0</v>
      </c>
      <c r="F75" s="22">
        <v>0</v>
      </c>
      <c r="G75" s="22">
        <v>0</v>
      </c>
      <c r="H75" s="1074">
        <f t="shared" si="6"/>
        <v>294</v>
      </c>
      <c r="I75" s="22">
        <v>264</v>
      </c>
      <c r="J75" s="22">
        <v>30</v>
      </c>
      <c r="K75" s="674"/>
      <c r="L75" s="222"/>
      <c r="M75" s="222"/>
    </row>
    <row r="76" spans="1:13">
      <c r="A76" s="7" t="s">
        <v>195</v>
      </c>
      <c r="B76" s="778">
        <v>0</v>
      </c>
      <c r="C76" s="22">
        <v>0</v>
      </c>
      <c r="D76" s="22">
        <v>0</v>
      </c>
      <c r="E76" s="778">
        <v>0</v>
      </c>
      <c r="F76" s="22">
        <v>0</v>
      </c>
      <c r="G76" s="22">
        <v>0</v>
      </c>
      <c r="H76" s="1074">
        <f t="shared" si="6"/>
        <v>6</v>
      </c>
      <c r="I76" s="22">
        <v>2</v>
      </c>
      <c r="J76" s="22">
        <v>4</v>
      </c>
      <c r="K76" s="674"/>
      <c r="L76" s="222"/>
      <c r="M76" s="222"/>
    </row>
    <row r="77" spans="1:13">
      <c r="A77" s="7" t="s">
        <v>196</v>
      </c>
      <c r="B77" s="778">
        <v>0</v>
      </c>
      <c r="C77" s="22">
        <v>0</v>
      </c>
      <c r="D77" s="22">
        <v>0</v>
      </c>
      <c r="E77" s="778">
        <v>0</v>
      </c>
      <c r="F77" s="22">
        <v>0</v>
      </c>
      <c r="G77" s="22">
        <v>0</v>
      </c>
      <c r="H77" s="1074">
        <f t="shared" si="6"/>
        <v>33</v>
      </c>
      <c r="I77" s="22">
        <v>30</v>
      </c>
      <c r="J77" s="22">
        <v>3</v>
      </c>
      <c r="K77" s="674"/>
      <c r="L77" s="222"/>
      <c r="M77" s="222"/>
    </row>
    <row r="78" spans="1:13">
      <c r="A78" s="7" t="s">
        <v>197</v>
      </c>
      <c r="B78" s="778">
        <v>0</v>
      </c>
      <c r="C78" s="22">
        <v>0</v>
      </c>
      <c r="D78" s="22">
        <v>0</v>
      </c>
      <c r="E78" s="778">
        <v>0</v>
      </c>
      <c r="F78" s="22">
        <v>0</v>
      </c>
      <c r="G78" s="22">
        <v>0</v>
      </c>
      <c r="H78" s="1074">
        <f t="shared" si="6"/>
        <v>15</v>
      </c>
      <c r="I78" s="22">
        <v>13</v>
      </c>
      <c r="J78" s="22">
        <v>2</v>
      </c>
      <c r="K78" s="674"/>
      <c r="L78" s="222"/>
      <c r="M78" s="222"/>
    </row>
    <row r="79" spans="1:13">
      <c r="A79" s="7" t="s">
        <v>198</v>
      </c>
      <c r="B79" s="778">
        <v>0</v>
      </c>
      <c r="C79" s="22">
        <v>0</v>
      </c>
      <c r="D79" s="22">
        <v>0</v>
      </c>
      <c r="E79" s="778">
        <v>0</v>
      </c>
      <c r="F79" s="22">
        <v>0</v>
      </c>
      <c r="G79" s="22">
        <v>0</v>
      </c>
      <c r="H79" s="1074">
        <f t="shared" si="6"/>
        <v>42</v>
      </c>
      <c r="I79" s="22">
        <v>30</v>
      </c>
      <c r="J79" s="22">
        <v>12</v>
      </c>
      <c r="K79" s="674"/>
      <c r="L79" s="222"/>
      <c r="M79" s="222"/>
    </row>
    <row r="80" spans="1:13">
      <c r="A80" s="7" t="s">
        <v>199</v>
      </c>
      <c r="B80" s="778">
        <v>0</v>
      </c>
      <c r="C80" s="22">
        <v>0</v>
      </c>
      <c r="D80" s="22">
        <v>0</v>
      </c>
      <c r="E80" s="778">
        <v>0</v>
      </c>
      <c r="F80" s="22">
        <v>0</v>
      </c>
      <c r="G80" s="22">
        <v>0</v>
      </c>
      <c r="H80" s="1074">
        <f t="shared" si="6"/>
        <v>8</v>
      </c>
      <c r="I80" s="22">
        <v>4</v>
      </c>
      <c r="J80" s="22">
        <v>4</v>
      </c>
      <c r="K80" s="674"/>
      <c r="L80" s="222"/>
      <c r="M80" s="222"/>
    </row>
    <row r="81" spans="1:13">
      <c r="A81" s="7" t="s">
        <v>200</v>
      </c>
      <c r="B81" s="778">
        <v>0</v>
      </c>
      <c r="C81" s="22">
        <v>0</v>
      </c>
      <c r="D81" s="22">
        <v>0</v>
      </c>
      <c r="E81" s="778">
        <v>0</v>
      </c>
      <c r="F81" s="22">
        <v>0</v>
      </c>
      <c r="G81" s="22">
        <v>0</v>
      </c>
      <c r="H81" s="1074">
        <f t="shared" si="6"/>
        <v>10</v>
      </c>
      <c r="I81" s="22">
        <v>5</v>
      </c>
      <c r="J81" s="22">
        <v>5</v>
      </c>
      <c r="K81" s="674"/>
      <c r="L81" s="222"/>
      <c r="M81" s="222"/>
    </row>
    <row r="82" spans="1:13">
      <c r="A82" s="277" t="s">
        <v>388</v>
      </c>
      <c r="B82" s="778">
        <f>+C82+D82</f>
        <v>1690</v>
      </c>
      <c r="C82" s="22">
        <v>1316</v>
      </c>
      <c r="D82" s="22">
        <v>374</v>
      </c>
      <c r="E82" s="778">
        <f>+F82+G82</f>
        <v>6466</v>
      </c>
      <c r="F82" s="22">
        <v>4355</v>
      </c>
      <c r="G82" s="22">
        <v>2111</v>
      </c>
      <c r="H82" s="1074">
        <f t="shared" si="6"/>
        <v>0</v>
      </c>
      <c r="I82" s="22">
        <v>0</v>
      </c>
      <c r="J82" s="22">
        <v>0</v>
      </c>
      <c r="K82" s="674">
        <v>0</v>
      </c>
      <c r="L82" s="222">
        <v>0</v>
      </c>
      <c r="M82" s="222">
        <v>0</v>
      </c>
    </row>
    <row r="83" spans="1:13">
      <c r="A83" s="9" t="s">
        <v>547</v>
      </c>
      <c r="B83" s="502">
        <f>+C83+D83</f>
        <v>5614</v>
      </c>
      <c r="C83" s="502">
        <f>SUM(C7:C82)</f>
        <v>3852</v>
      </c>
      <c r="D83" s="502">
        <f>SUM(D7:D82)</f>
        <v>1762</v>
      </c>
      <c r="E83" s="502">
        <f>+F83+G83</f>
        <v>12850</v>
      </c>
      <c r="F83" s="502">
        <f>SUM(F7:F82)</f>
        <v>8651</v>
      </c>
      <c r="G83" s="502">
        <f>SUM(G7:G82)</f>
        <v>4199</v>
      </c>
      <c r="H83" s="502">
        <f>SUM(H7:H82)</f>
        <v>13281</v>
      </c>
      <c r="I83" s="502">
        <f>SUM(I7:I82)</f>
        <v>8788</v>
      </c>
      <c r="J83" s="1075">
        <f>SUM(J7:J82)</f>
        <v>4493</v>
      </c>
      <c r="K83" s="1076">
        <f>100*(E83-B83)/B83</f>
        <v>128.89205557534734</v>
      </c>
      <c r="L83" s="495">
        <f>100*(F83-C83)/C83</f>
        <v>124.5846313603323</v>
      </c>
      <c r="M83" s="495">
        <f>100*(G83-D83)/D83</f>
        <v>138.30874006810441</v>
      </c>
    </row>
    <row r="84" spans="1:13">
      <c r="A84" s="6"/>
      <c r="B84" s="6"/>
      <c r="C84" s="6"/>
      <c r="D84" s="6"/>
      <c r="E84" s="6"/>
      <c r="F84" s="6"/>
      <c r="G84" s="6"/>
      <c r="H84" s="6"/>
      <c r="I84" s="6"/>
      <c r="J84" s="6"/>
      <c r="K84" s="6"/>
      <c r="L84" s="6"/>
      <c r="M84" s="6"/>
    </row>
    <row r="85" spans="1:13">
      <c r="A85" s="13" t="s">
        <v>558</v>
      </c>
      <c r="B85" s="6"/>
      <c r="C85" s="6"/>
      <c r="D85" s="6"/>
      <c r="E85" s="6"/>
      <c r="F85" s="6"/>
      <c r="G85" s="6"/>
      <c r="H85" s="6"/>
      <c r="I85" s="6"/>
      <c r="J85" s="6"/>
      <c r="K85" s="6"/>
      <c r="L85" s="6"/>
      <c r="M85" s="6"/>
    </row>
    <row r="86" spans="1:13">
      <c r="A86" s="330" t="s">
        <v>1219</v>
      </c>
      <c r="B86" s="6"/>
      <c r="C86" s="6"/>
      <c r="D86" s="6"/>
      <c r="E86" s="6"/>
      <c r="F86" s="6"/>
      <c r="G86" s="6"/>
      <c r="H86" s="6"/>
      <c r="I86" s="6"/>
      <c r="J86" s="6"/>
      <c r="K86" s="6"/>
      <c r="L86" s="6"/>
      <c r="M86" s="6"/>
    </row>
    <row r="87" spans="1:13">
      <c r="A87" s="6"/>
      <c r="B87" s="6"/>
      <c r="C87" s="6"/>
      <c r="D87" s="6"/>
      <c r="E87" s="6"/>
      <c r="F87" s="6"/>
      <c r="G87" s="6"/>
      <c r="H87" s="6"/>
      <c r="I87" s="6"/>
      <c r="J87" s="6"/>
      <c r="K87" s="6"/>
      <c r="L87" s="6"/>
      <c r="M87" s="6"/>
    </row>
    <row r="88" spans="1:13">
      <c r="A88" s="13" t="s">
        <v>474</v>
      </c>
      <c r="B88" s="6"/>
      <c r="C88" s="6"/>
      <c r="D88" s="6"/>
      <c r="E88" s="6"/>
      <c r="F88" s="6"/>
      <c r="G88" s="6"/>
      <c r="H88" s="6"/>
      <c r="I88" s="6"/>
      <c r="J88" s="6"/>
      <c r="K88" s="6"/>
      <c r="L88" s="6"/>
      <c r="M88" s="6"/>
    </row>
    <row r="89" spans="1:13">
      <c r="A89" s="223" t="s">
        <v>1141</v>
      </c>
      <c r="B89" s="6"/>
      <c r="C89" s="6"/>
      <c r="D89" s="6"/>
      <c r="E89" s="6"/>
      <c r="F89" s="6"/>
      <c r="G89" s="6"/>
      <c r="H89" s="6"/>
      <c r="I89" s="6"/>
      <c r="J89" s="6"/>
      <c r="K89" s="6"/>
      <c r="L89" s="6"/>
      <c r="M89" s="6"/>
    </row>
    <row r="97" spans="8:8">
      <c r="H97" s="7">
        <v>1</v>
      </c>
    </row>
  </sheetData>
  <mergeCells count="8">
    <mergeCell ref="A1:M1"/>
    <mergeCell ref="A2:M2"/>
    <mergeCell ref="A3:M3"/>
    <mergeCell ref="A4:M4"/>
    <mergeCell ref="B5:D5"/>
    <mergeCell ref="E5:G5"/>
    <mergeCell ref="K5:M5"/>
    <mergeCell ref="H5:J5"/>
  </mergeCells>
  <phoneticPr fontId="74" type="noConversion"/>
  <hyperlinks>
    <hyperlink ref="A1:M1" location="'Sección E'!B4" display="TABLA E05"/>
  </hyperlinks>
  <pageMargins left="0.37" right="0.27559055118110237" top="0.63" bottom="0.23622047244094491" header="0.31496062992125984" footer="0.19685039370078741"/>
  <pageSetup paperSize="144" scale="65" orientation="portrait" horizontalDpi="300" verticalDpi="300" r:id="rId1"/>
</worksheet>
</file>

<file path=xl/worksheets/sheet62.xml><?xml version="1.0" encoding="utf-8"?>
<worksheet xmlns="http://schemas.openxmlformats.org/spreadsheetml/2006/main" xmlns:r="http://schemas.openxmlformats.org/officeDocument/2006/relationships">
  <sheetPr>
    <tabColor theme="9" tint="-0.249977111117893"/>
  </sheetPr>
  <dimension ref="A1:M25"/>
  <sheetViews>
    <sheetView workbookViewId="0">
      <selection activeCell="A4" sqref="A4"/>
    </sheetView>
  </sheetViews>
  <sheetFormatPr baseColWidth="10" defaultColWidth="11.42578125" defaultRowHeight="14.25"/>
  <cols>
    <col min="1" max="1" width="4.7109375" style="1188" customWidth="1"/>
    <col min="2" max="2" width="13.42578125" style="1188" customWidth="1"/>
    <col min="3" max="12" width="11.42578125" style="1188"/>
    <col min="13" max="13" width="14.5703125" style="1188" customWidth="1"/>
    <col min="14" max="16384" width="11.42578125" style="118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2610</v>
      </c>
      <c r="C3" s="2032"/>
      <c r="D3" s="2032"/>
      <c r="E3" s="2032"/>
      <c r="F3" s="2032"/>
      <c r="G3" s="2032"/>
      <c r="H3" s="2032"/>
      <c r="I3" s="2032"/>
      <c r="J3" s="2032"/>
      <c r="K3" s="2032"/>
      <c r="L3" s="2032"/>
      <c r="M3" s="2033"/>
    </row>
    <row r="4" spans="1:13" ht="20.25">
      <c r="A4" s="1204"/>
      <c r="B4" s="1183" t="s">
        <v>2327</v>
      </c>
      <c r="C4" s="1205"/>
      <c r="D4" s="1205"/>
      <c r="E4" s="1205"/>
      <c r="F4" s="1205"/>
      <c r="G4" s="1205"/>
      <c r="H4" s="1205"/>
      <c r="I4" s="1205"/>
      <c r="J4" s="1205"/>
      <c r="K4" s="1205"/>
      <c r="L4" s="1205"/>
      <c r="M4" s="1206"/>
    </row>
    <row r="5" spans="1:13">
      <c r="A5" s="1211"/>
      <c r="B5" s="1189"/>
      <c r="C5" s="1189"/>
      <c r="D5" s="1189"/>
      <c r="E5" s="1189"/>
      <c r="F5" s="1189"/>
      <c r="G5" s="1189"/>
      <c r="H5" s="1189"/>
      <c r="I5" s="1189"/>
      <c r="J5" s="1189"/>
      <c r="K5" s="1189"/>
      <c r="L5" s="1189"/>
      <c r="M5" s="1260"/>
    </row>
    <row r="6" spans="1:13" ht="46.5" customHeight="1">
      <c r="A6" s="1211"/>
      <c r="B6" s="2076" t="s">
        <v>2446</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684" t="s">
        <v>1381</v>
      </c>
      <c r="B8" s="2027" t="s">
        <v>2359</v>
      </c>
      <c r="C8" s="2028"/>
      <c r="D8" s="2028"/>
      <c r="E8" s="2028"/>
      <c r="F8" s="2028"/>
      <c r="G8" s="2028"/>
      <c r="H8" s="2028"/>
      <c r="I8" s="2028"/>
      <c r="J8" s="2028"/>
      <c r="K8" s="2028"/>
      <c r="L8" s="2028"/>
      <c r="M8" s="2029"/>
    </row>
    <row r="9" spans="1:13">
      <c r="A9" s="1684" t="s">
        <v>1382</v>
      </c>
      <c r="B9" s="2027" t="s">
        <v>2360</v>
      </c>
      <c r="C9" s="2028"/>
      <c r="D9" s="2028"/>
      <c r="E9" s="2028"/>
      <c r="F9" s="2028"/>
      <c r="G9" s="2028"/>
      <c r="H9" s="2028"/>
      <c r="I9" s="2028"/>
      <c r="J9" s="2028"/>
      <c r="K9" s="2028"/>
      <c r="L9" s="2028"/>
      <c r="M9" s="2029"/>
    </row>
    <row r="10" spans="1:13">
      <c r="A10" s="1684" t="s">
        <v>1383</v>
      </c>
      <c r="B10" s="2027" t="s">
        <v>2361</v>
      </c>
      <c r="C10" s="2028"/>
      <c r="D10" s="2028"/>
      <c r="E10" s="2028"/>
      <c r="F10" s="2028"/>
      <c r="G10" s="2028"/>
      <c r="H10" s="2028"/>
      <c r="I10" s="2028"/>
      <c r="J10" s="2028"/>
      <c r="K10" s="2028"/>
      <c r="L10" s="2028"/>
      <c r="M10" s="2029"/>
    </row>
    <row r="11" spans="1:13">
      <c r="A11" s="1684" t="s">
        <v>1384</v>
      </c>
      <c r="B11" s="2027" t="s">
        <v>2362</v>
      </c>
      <c r="C11" s="2028"/>
      <c r="D11" s="2028"/>
      <c r="E11" s="2028"/>
      <c r="F11" s="2028"/>
      <c r="G11" s="2028"/>
      <c r="H11" s="2028"/>
      <c r="I11" s="2028"/>
      <c r="J11" s="2028"/>
      <c r="K11" s="2028"/>
      <c r="L11" s="2028"/>
      <c r="M11" s="2029"/>
    </row>
    <row r="12" spans="1:13">
      <c r="A12" s="1684" t="s">
        <v>1385</v>
      </c>
      <c r="B12" s="2027" t="s">
        <v>2363</v>
      </c>
      <c r="C12" s="2028"/>
      <c r="D12" s="2028"/>
      <c r="E12" s="2028"/>
      <c r="F12" s="2028"/>
      <c r="G12" s="2028"/>
      <c r="H12" s="2028"/>
      <c r="I12" s="2028"/>
      <c r="J12" s="2028"/>
      <c r="K12" s="2028"/>
      <c r="L12" s="2028"/>
      <c r="M12" s="2029"/>
    </row>
    <row r="13" spans="1:13">
      <c r="A13" s="1684" t="s">
        <v>1386</v>
      </c>
      <c r="B13" s="2027" t="s">
        <v>2364</v>
      </c>
      <c r="C13" s="2028"/>
      <c r="D13" s="2028"/>
      <c r="E13" s="2028"/>
      <c r="F13" s="2028"/>
      <c r="G13" s="2028"/>
      <c r="H13" s="2028"/>
      <c r="I13" s="2028"/>
      <c r="J13" s="2028"/>
      <c r="K13" s="2028"/>
      <c r="L13" s="2028"/>
      <c r="M13" s="2029"/>
    </row>
    <row r="14" spans="1:13">
      <c r="A14" s="1684" t="s">
        <v>1387</v>
      </c>
      <c r="B14" s="2027" t="s">
        <v>2365</v>
      </c>
      <c r="C14" s="2028"/>
      <c r="D14" s="2028"/>
      <c r="E14" s="2028"/>
      <c r="F14" s="2028"/>
      <c r="G14" s="2028"/>
      <c r="H14" s="2028"/>
      <c r="I14" s="2028"/>
      <c r="J14" s="2028"/>
      <c r="K14" s="2028"/>
      <c r="L14" s="2028"/>
      <c r="M14" s="2029"/>
    </row>
    <row r="15" spans="1:13">
      <c r="A15" s="1684" t="s">
        <v>1388</v>
      </c>
      <c r="B15" s="2027" t="s">
        <v>2366</v>
      </c>
      <c r="C15" s="2028"/>
      <c r="D15" s="2028"/>
      <c r="E15" s="2028"/>
      <c r="F15" s="2028"/>
      <c r="G15" s="2028"/>
      <c r="H15" s="2028"/>
      <c r="I15" s="2028"/>
      <c r="J15" s="2028"/>
      <c r="K15" s="2028"/>
      <c r="L15" s="2028"/>
      <c r="M15" s="2029"/>
    </row>
    <row r="16" spans="1:13">
      <c r="A16" s="1684" t="s">
        <v>1389</v>
      </c>
      <c r="B16" s="2027" t="s">
        <v>2367</v>
      </c>
      <c r="C16" s="2028"/>
      <c r="D16" s="2028"/>
      <c r="E16" s="2028"/>
      <c r="F16" s="2028"/>
      <c r="G16" s="2028"/>
      <c r="H16" s="2028"/>
      <c r="I16" s="2028"/>
      <c r="J16" s="2028"/>
      <c r="K16" s="2028"/>
      <c r="L16" s="2028"/>
      <c r="M16" s="2029"/>
    </row>
    <row r="17" spans="1:13">
      <c r="A17" s="1684" t="s">
        <v>1390</v>
      </c>
      <c r="B17" s="2027" t="s">
        <v>2368</v>
      </c>
      <c r="C17" s="2028"/>
      <c r="D17" s="2028"/>
      <c r="E17" s="2028"/>
      <c r="F17" s="2028"/>
      <c r="G17" s="2028"/>
      <c r="H17" s="2028"/>
      <c r="I17" s="2028"/>
      <c r="J17" s="2028"/>
      <c r="K17" s="2028"/>
      <c r="L17" s="2028"/>
      <c r="M17" s="2029"/>
    </row>
    <row r="18" spans="1:13">
      <c r="A18" s="1684" t="s">
        <v>1391</v>
      </c>
      <c r="B18" s="2027" t="s">
        <v>2369</v>
      </c>
      <c r="C18" s="2028"/>
      <c r="D18" s="2028"/>
      <c r="E18" s="2028"/>
      <c r="F18" s="2028"/>
      <c r="G18" s="2028"/>
      <c r="H18" s="2028"/>
      <c r="I18" s="2028"/>
      <c r="J18" s="2028"/>
      <c r="K18" s="2028"/>
      <c r="L18" s="2028"/>
      <c r="M18" s="2029"/>
    </row>
    <row r="19" spans="1:13">
      <c r="A19" s="1684" t="s">
        <v>1392</v>
      </c>
      <c r="B19" s="2027" t="s">
        <v>2246</v>
      </c>
      <c r="C19" s="2028"/>
      <c r="D19" s="2028"/>
      <c r="E19" s="2028"/>
      <c r="F19" s="2028"/>
      <c r="G19" s="2028"/>
      <c r="H19" s="2028"/>
      <c r="I19" s="2028"/>
      <c r="J19" s="2028"/>
      <c r="K19" s="2028"/>
      <c r="L19" s="2028"/>
      <c r="M19" s="2029"/>
    </row>
    <row r="20" spans="1:13">
      <c r="A20" s="1684" t="s">
        <v>1393</v>
      </c>
      <c r="B20" s="2027" t="s">
        <v>2247</v>
      </c>
      <c r="C20" s="2028"/>
      <c r="D20" s="2028"/>
      <c r="E20" s="2028"/>
      <c r="F20" s="2028"/>
      <c r="G20" s="2028"/>
      <c r="H20" s="2028"/>
      <c r="I20" s="2028"/>
      <c r="J20" s="2028"/>
      <c r="K20" s="2028"/>
      <c r="L20" s="2028"/>
      <c r="M20" s="2029"/>
    </row>
    <row r="21" spans="1:13">
      <c r="A21" s="1684" t="s">
        <v>1394</v>
      </c>
      <c r="B21" s="2027" t="s">
        <v>2248</v>
      </c>
      <c r="C21" s="2028"/>
      <c r="D21" s="2028"/>
      <c r="E21" s="2028"/>
      <c r="F21" s="2028"/>
      <c r="G21" s="2028"/>
      <c r="H21" s="2028"/>
      <c r="I21" s="2028"/>
      <c r="J21" s="2028"/>
      <c r="K21" s="2028"/>
      <c r="L21" s="2028"/>
      <c r="M21" s="2029"/>
    </row>
    <row r="23" spans="1:13" ht="15">
      <c r="A23" s="1216" t="s">
        <v>474</v>
      </c>
    </row>
    <row r="24" spans="1:13">
      <c r="A24" s="1170" t="s">
        <v>1769</v>
      </c>
    </row>
    <row r="25" spans="1:13">
      <c r="A25" s="1188" t="s">
        <v>2249</v>
      </c>
    </row>
  </sheetData>
  <mergeCells count="17">
    <mergeCell ref="B14:M14"/>
    <mergeCell ref="B21:M21"/>
    <mergeCell ref="B2:M2"/>
    <mergeCell ref="B3:M3"/>
    <mergeCell ref="B6:M6"/>
    <mergeCell ref="B8:M8"/>
    <mergeCell ref="B9:M9"/>
    <mergeCell ref="B15:M15"/>
    <mergeCell ref="B20:M20"/>
    <mergeCell ref="B16:M16"/>
    <mergeCell ref="B10:M10"/>
    <mergeCell ref="B11:M11"/>
    <mergeCell ref="B17:M17"/>
    <mergeCell ref="B18:M18"/>
    <mergeCell ref="B19:M19"/>
    <mergeCell ref="B12:M12"/>
    <mergeCell ref="B13:M13"/>
  </mergeCells>
  <phoneticPr fontId="74" type="noConversion"/>
  <hyperlinks>
    <hyperlink ref="B8:M8" location="'F01'!A1" display="Licencias Medicas Tramitadas Seguro Público de Salud periodo enero-diciembre, Años 2009-2010 (4)"/>
    <hyperlink ref="B9:M9" location="'F02a-b'!A1" display="Tasa Promedio Anual por Cotizantes Activos Según Sexo (1) enero-diciembre Años 2009-2010 (4)"/>
    <hyperlink ref="B10:M10" location="'F04'!A1" display="Numero de licencias tramitadas por tipo de de licencia y tipo de resolución. Por sexo, enero-diciembre años 2009-2010 (4)"/>
    <hyperlink ref="B11:M11" location="'F05'!A1" display="Numero de licencias tramitadas por region y tipo de licencia, por sexo, enero-diciembre años 2009-2010 (4)"/>
    <hyperlink ref="B12:M12" location="'F06'!A1" display="Monto de subsidios pagados por region y tipo de licencia, por sexo, enero-diciembre años 2009-2010 (4)"/>
    <hyperlink ref="B13:M13" location="'F07'!A1" display="Numero de licencias tramitadas por tramos de edad y tipo de licencia de cotizantes por sexo, enero-diciembre años 2009-2010 (4)"/>
    <hyperlink ref="B14:M14" location="'F08'!A1" display="Monto de subsidios pagados por tramos de edad y tipo de licencia de cotizantes por sexo, enero-diciembre años 2009-2010 (4)"/>
    <hyperlink ref="B15:M15" location="'F09'!A1" display="Numero de licencias tramitadas por sexo, tipo de trabajador y tipo de licencia, enero-diciembre años 2009-2010 (4)"/>
    <hyperlink ref="B16:M16" location="'F10'!A1" display="Monto de subsidios pagados por sexo, tipo de trabajador y tipo de licencia, enero-diciembre años 2009-2010 (4)"/>
    <hyperlink ref="B17:M17" location="'F11'!A1" display="Numero de licencias curativas tramitadas por sexo y principales grupos diagnósticos (**), enero-diciembre años 2009-2010 (4)"/>
    <hyperlink ref="B18:M18" location="'F12'!A1" display="Monto de subsidios pagados por sexo y principales grupos diagnósticos de licencias curativas (**), enero-diciembre años 2009-2010 (4)"/>
    <hyperlink ref="B19:M19" location="'F13'!A1" display="Estadísticas e indicadores de Licencias Médicas, Curativa Común y Subsidios de Incapacidad Laboral, (**).  Entidad pagadora Servicios de Salud, Años 2009-2010"/>
    <hyperlink ref="B20:M20" location="'F14'!A1" display="Estadísticas e Indicadores de Licencia Médica Curativa Común y  Subsidios de Incapacidad Laboral, (**).  Entidad Pagadora Caja de Compensación,  Años 2009-2010."/>
    <hyperlink ref="B21:M21" location="'F15'!A1" display="Gasto Subsidios de Incapacidad Laboral,  Curativo Común, (**),  por entidad pagadora del beneficio pecuniario, años 2009-2010 "/>
  </hyperlinks>
  <pageMargins left="1.48" right="0.70866141732283472" top="3.1" bottom="0.74803149606299213" header="0.31496062992125984" footer="0.31496062992125984"/>
  <pageSetup paperSize="144"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sheetPr>
    <tabColor rgb="FF008080"/>
  </sheetPr>
  <dimension ref="A1:F80"/>
  <sheetViews>
    <sheetView topLeftCell="A61" zoomScale="81" zoomScaleNormal="81" workbookViewId="0">
      <selection activeCell="B80" sqref="B80"/>
    </sheetView>
  </sheetViews>
  <sheetFormatPr baseColWidth="10" defaultColWidth="11.42578125" defaultRowHeight="14.25"/>
  <cols>
    <col min="1" max="1" width="102.7109375" style="1170" customWidth="1"/>
    <col min="2" max="2" width="13" style="1170" customWidth="1"/>
    <col min="3" max="3" width="12" style="1749" customWidth="1"/>
    <col min="4" max="4" width="12.28515625" style="1170" customWidth="1"/>
    <col min="5" max="5" width="13" style="1749" customWidth="1"/>
    <col min="6" max="6" width="11" style="1749" customWidth="1"/>
    <col min="7" max="7" width="2.85546875" style="1170" customWidth="1"/>
    <col min="8" max="16384" width="11.42578125" style="1170"/>
  </cols>
  <sheetData>
    <row r="1" spans="1:6">
      <c r="A1" s="2232" t="s">
        <v>2619</v>
      </c>
      <c r="B1" s="2232"/>
      <c r="C1" s="2232"/>
      <c r="D1" s="2232"/>
      <c r="E1" s="2232"/>
      <c r="F1" s="2232"/>
    </row>
    <row r="2" spans="1:6">
      <c r="A2" s="2233" t="s">
        <v>2447</v>
      </c>
      <c r="B2" s="2233"/>
      <c r="C2" s="2233"/>
      <c r="D2" s="2233"/>
      <c r="E2" s="2233"/>
      <c r="F2" s="2233"/>
    </row>
    <row r="3" spans="1:6">
      <c r="A3" s="2234" t="s">
        <v>2467</v>
      </c>
      <c r="B3" s="2234"/>
      <c r="C3" s="2234"/>
      <c r="D3" s="2234"/>
      <c r="E3" s="2234"/>
      <c r="F3" s="2234"/>
    </row>
    <row r="4" spans="1:6">
      <c r="A4" s="2235" t="s">
        <v>2468</v>
      </c>
      <c r="B4" s="2230">
        <v>2009</v>
      </c>
      <c r="C4" s="2231"/>
      <c r="D4" s="2236">
        <v>2010</v>
      </c>
      <c r="E4" s="2237"/>
      <c r="F4" s="2238" t="s">
        <v>2164</v>
      </c>
    </row>
    <row r="5" spans="1:6">
      <c r="A5" s="2229"/>
      <c r="B5" s="2229" t="s">
        <v>2165</v>
      </c>
      <c r="C5" s="2229" t="s">
        <v>2166</v>
      </c>
      <c r="D5" s="2229" t="s">
        <v>2165</v>
      </c>
      <c r="E5" s="2229" t="s">
        <v>2166</v>
      </c>
      <c r="F5" s="2239"/>
    </row>
    <row r="6" spans="1:6">
      <c r="A6" s="2229"/>
      <c r="B6" s="2229" t="s">
        <v>2165</v>
      </c>
      <c r="C6" s="2229"/>
      <c r="D6" s="2229" t="s">
        <v>2165</v>
      </c>
      <c r="E6" s="2229"/>
      <c r="F6" s="2239"/>
    </row>
    <row r="7" spans="1:6">
      <c r="A7" s="912" t="s">
        <v>1238</v>
      </c>
      <c r="B7" s="907"/>
      <c r="C7" s="908"/>
      <c r="D7" s="907"/>
      <c r="E7" s="909"/>
      <c r="F7" s="910"/>
    </row>
    <row r="8" spans="1:6">
      <c r="A8" s="782" t="s">
        <v>2167</v>
      </c>
      <c r="B8" s="783">
        <v>2588199</v>
      </c>
      <c r="C8" s="784">
        <f>+B8/B62</f>
        <v>0.79820380943393254</v>
      </c>
      <c r="D8" s="783">
        <v>2734097</v>
      </c>
      <c r="E8" s="785">
        <f t="shared" ref="E8:E15" si="0">+D8/D62</f>
        <v>0.80295402590506804</v>
      </c>
      <c r="F8" s="785">
        <f>+D8/B8-1</f>
        <v>5.6370472285940831E-2</v>
      </c>
    </row>
    <row r="9" spans="1:6">
      <c r="A9" s="782" t="s">
        <v>2168</v>
      </c>
      <c r="B9" s="783">
        <v>2589915</v>
      </c>
      <c r="C9" s="785">
        <f t="shared" ref="C9:C15" si="1">+B9/B63</f>
        <v>0.79875593535230915</v>
      </c>
      <c r="D9" s="783">
        <v>2717084</v>
      </c>
      <c r="E9" s="785">
        <f t="shared" si="0"/>
        <v>0.80177713409389151</v>
      </c>
      <c r="F9" s="785">
        <f>+D9/B9-1</f>
        <v>4.9101611442846638E-2</v>
      </c>
    </row>
    <row r="10" spans="1:6">
      <c r="A10" s="782" t="s">
        <v>2169</v>
      </c>
      <c r="B10" s="783">
        <v>2486395</v>
      </c>
      <c r="C10" s="785">
        <f t="shared" si="1"/>
        <v>0.80009286810894331</v>
      </c>
      <c r="D10" s="783">
        <v>2550952</v>
      </c>
      <c r="E10" s="785">
        <f t="shared" si="0"/>
        <v>0.80313123178280854</v>
      </c>
      <c r="F10" s="785">
        <f t="shared" ref="F10:F15" si="2">+D10/B10-1</f>
        <v>2.5964096613772192E-2</v>
      </c>
    </row>
    <row r="11" spans="1:6">
      <c r="A11" s="782" t="s">
        <v>2170</v>
      </c>
      <c r="B11" s="783">
        <v>102150</v>
      </c>
      <c r="C11" s="785">
        <f t="shared" si="1"/>
        <v>0.76569047065790163</v>
      </c>
      <c r="D11" s="783">
        <v>165994</v>
      </c>
      <c r="E11" s="785">
        <f t="shared" si="0"/>
        <v>0.78146817755975384</v>
      </c>
      <c r="F11" s="785">
        <f t="shared" si="2"/>
        <v>0.62500244738130206</v>
      </c>
    </row>
    <row r="12" spans="1:6">
      <c r="A12" s="782" t="s">
        <v>2652</v>
      </c>
      <c r="B12" s="783">
        <v>1370</v>
      </c>
      <c r="C12" s="785">
        <f t="shared" si="1"/>
        <v>0.86326402016383108</v>
      </c>
      <c r="D12" s="783">
        <v>138</v>
      </c>
      <c r="E12" s="785">
        <f t="shared" si="0"/>
        <v>0.88461538461538458</v>
      </c>
      <c r="F12" s="785">
        <f t="shared" si="2"/>
        <v>-0.89927007299270079</v>
      </c>
    </row>
    <row r="13" spans="1:6">
      <c r="A13" s="782" t="s">
        <v>2171</v>
      </c>
      <c r="B13" s="783">
        <v>29353622</v>
      </c>
      <c r="C13" s="785">
        <f t="shared" si="1"/>
        <v>0.67463588751523262</v>
      </c>
      <c r="D13" s="783">
        <v>30819379</v>
      </c>
      <c r="E13" s="785">
        <f t="shared" si="0"/>
        <v>0.68233239994490757</v>
      </c>
      <c r="F13" s="785">
        <f>+D13/B13-1</f>
        <v>4.9934451019366444E-2</v>
      </c>
    </row>
    <row r="14" spans="1:6">
      <c r="A14" s="782" t="s">
        <v>2172</v>
      </c>
      <c r="B14" s="783">
        <v>1532549</v>
      </c>
      <c r="C14" s="785">
        <f t="shared" si="1"/>
        <v>0.7309223444282128</v>
      </c>
      <c r="D14" s="783">
        <v>2927110</v>
      </c>
      <c r="E14" s="785">
        <f t="shared" si="0"/>
        <v>0.92721963667787188</v>
      </c>
      <c r="F14" s="785">
        <f t="shared" si="2"/>
        <v>0.90996176957474106</v>
      </c>
    </row>
    <row r="15" spans="1:6">
      <c r="A15" s="452" t="s">
        <v>2651</v>
      </c>
      <c r="B15" s="783">
        <v>326499856.88665557</v>
      </c>
      <c r="C15" s="786">
        <f t="shared" si="1"/>
        <v>0.73921990686115857</v>
      </c>
      <c r="D15" s="783">
        <v>327794563.6860128</v>
      </c>
      <c r="E15" s="786">
        <f t="shared" si="0"/>
        <v>0.73725712039123437</v>
      </c>
      <c r="F15" s="785">
        <f t="shared" si="2"/>
        <v>3.9654130684863009E-3</v>
      </c>
    </row>
    <row r="16" spans="1:6">
      <c r="A16" s="912" t="s">
        <v>2173</v>
      </c>
      <c r="B16" s="907"/>
      <c r="C16" s="908"/>
      <c r="D16" s="907"/>
      <c r="E16" s="909"/>
      <c r="F16" s="910"/>
    </row>
    <row r="17" spans="1:6">
      <c r="A17" s="782" t="s">
        <v>2167</v>
      </c>
      <c r="B17" s="783">
        <v>556</v>
      </c>
      <c r="C17" s="788">
        <f t="shared" ref="C17:C24" si="3">+B17/B62</f>
        <v>1.7147109555535201E-4</v>
      </c>
      <c r="D17" s="783">
        <v>509</v>
      </c>
      <c r="E17" s="788">
        <f t="shared" ref="E17:E24" si="4">+D17/D62</f>
        <v>1.494839426639507E-4</v>
      </c>
      <c r="F17" s="785">
        <f>+D17/B17-1</f>
        <v>-8.4532374100719454E-2</v>
      </c>
    </row>
    <row r="18" spans="1:6">
      <c r="A18" s="782" t="s">
        <v>2168</v>
      </c>
      <c r="B18" s="783">
        <v>534</v>
      </c>
      <c r="C18" s="788">
        <f t="shared" si="3"/>
        <v>1.6469099158780619E-4</v>
      </c>
      <c r="D18" s="783">
        <v>501</v>
      </c>
      <c r="E18" s="788">
        <f t="shared" si="4"/>
        <v>1.4783876544892968E-4</v>
      </c>
      <c r="F18" s="785">
        <f>+D18/B18-1</f>
        <v>-6.1797752808988804E-2</v>
      </c>
    </row>
    <row r="19" spans="1:6">
      <c r="A19" s="782" t="s">
        <v>2169</v>
      </c>
      <c r="B19" s="783">
        <v>481</v>
      </c>
      <c r="C19" s="788">
        <f t="shared" si="3"/>
        <v>1.5478018157227702E-4</v>
      </c>
      <c r="D19" s="783">
        <v>438</v>
      </c>
      <c r="E19" s="788">
        <f t="shared" si="4"/>
        <v>1.3789811784810932E-4</v>
      </c>
      <c r="F19" s="785">
        <f>+D19/B19-1</f>
        <v>-8.9397089397089347E-2</v>
      </c>
    </row>
    <row r="20" spans="1:6">
      <c r="A20" s="782" t="s">
        <v>2170</v>
      </c>
      <c r="B20" s="783">
        <v>53</v>
      </c>
      <c r="C20" s="788">
        <f t="shared" si="3"/>
        <v>3.9727454669475075E-4</v>
      </c>
      <c r="D20" s="783">
        <v>63</v>
      </c>
      <c r="E20" s="788">
        <f t="shared" si="4"/>
        <v>2.9659201649616547E-4</v>
      </c>
      <c r="F20" s="785">
        <f>+D20/B20-1</f>
        <v>0.18867924528301883</v>
      </c>
    </row>
    <row r="21" spans="1:6">
      <c r="A21" s="782" t="s">
        <v>2471</v>
      </c>
      <c r="B21" s="783">
        <v>0</v>
      </c>
      <c r="C21" s="788">
        <f t="shared" si="3"/>
        <v>0</v>
      </c>
      <c r="D21" s="783">
        <v>0</v>
      </c>
      <c r="E21" s="788">
        <f t="shared" si="4"/>
        <v>0</v>
      </c>
      <c r="F21" s="785"/>
    </row>
    <row r="22" spans="1:6">
      <c r="A22" s="782" t="s">
        <v>2171</v>
      </c>
      <c r="B22" s="783">
        <v>13408</v>
      </c>
      <c r="C22" s="788">
        <f t="shared" si="3"/>
        <v>3.081567916832968E-4</v>
      </c>
      <c r="D22" s="783">
        <v>12099</v>
      </c>
      <c r="E22" s="788">
        <f t="shared" si="4"/>
        <v>2.678684637653937E-4</v>
      </c>
      <c r="F22" s="785">
        <f>+D22/B22-1</f>
        <v>-9.7628281622911706E-2</v>
      </c>
    </row>
    <row r="23" spans="1:6">
      <c r="A23" s="782" t="s">
        <v>2172</v>
      </c>
      <c r="B23" s="783">
        <v>1070</v>
      </c>
      <c r="C23" s="788">
        <f t="shared" si="3"/>
        <v>5.1031771808809228E-4</v>
      </c>
      <c r="D23" s="783">
        <v>1368</v>
      </c>
      <c r="E23" s="788">
        <f t="shared" si="4"/>
        <v>4.3334089356919579E-4</v>
      </c>
      <c r="F23" s="785">
        <f>+D23/B23-1</f>
        <v>0.27850467289719627</v>
      </c>
    </row>
    <row r="24" spans="1:6">
      <c r="A24" s="452" t="s">
        <v>2474</v>
      </c>
      <c r="B24" s="783">
        <v>82370.586148776987</v>
      </c>
      <c r="C24" s="789">
        <f t="shared" si="3"/>
        <v>1.8649312009388084E-4</v>
      </c>
      <c r="D24" s="783">
        <v>78277.327798100247</v>
      </c>
      <c r="E24" s="788">
        <f t="shared" si="4"/>
        <v>1.7605696883865271E-4</v>
      </c>
      <c r="F24" s="785">
        <f>+D24/B24-1</f>
        <v>-4.9693204116376344E-2</v>
      </c>
    </row>
    <row r="25" spans="1:6">
      <c r="A25" s="912" t="s">
        <v>2174</v>
      </c>
      <c r="B25" s="907"/>
      <c r="C25" s="908"/>
      <c r="D25" s="907"/>
      <c r="E25" s="909"/>
      <c r="F25" s="910"/>
    </row>
    <row r="26" spans="1:6">
      <c r="A26" s="782" t="s">
        <v>2167</v>
      </c>
      <c r="B26" s="783">
        <v>138197</v>
      </c>
      <c r="C26" s="790">
        <f t="shared" ref="C26:C33" si="5">+B26/B62</f>
        <v>4.2620127684285941E-2</v>
      </c>
      <c r="D26" s="783">
        <v>142721</v>
      </c>
      <c r="E26" s="790">
        <f t="shared" ref="E26:E33" si="6">+D26/D62</f>
        <v>4.1914533950769564E-2</v>
      </c>
      <c r="F26" s="785">
        <f t="shared" ref="F26:F33" si="7">+D26/B26-1</f>
        <v>3.2735877045087847E-2</v>
      </c>
    </row>
    <row r="27" spans="1:6">
      <c r="A27" s="782" t="s">
        <v>2168</v>
      </c>
      <c r="B27" s="783">
        <v>137703</v>
      </c>
      <c r="C27" s="790">
        <f t="shared" si="5"/>
        <v>4.2468995532988163E-2</v>
      </c>
      <c r="D27" s="783">
        <v>141655</v>
      </c>
      <c r="E27" s="790">
        <f t="shared" si="6"/>
        <v>4.1800599440455354E-2</v>
      </c>
      <c r="F27" s="785">
        <f t="shared" si="7"/>
        <v>2.8699447361350217E-2</v>
      </c>
    </row>
    <row r="28" spans="1:6">
      <c r="A28" s="782" t="s">
        <v>2169</v>
      </c>
      <c r="B28" s="783">
        <v>135783</v>
      </c>
      <c r="C28" s="790">
        <f t="shared" si="5"/>
        <v>4.3693383356400189E-2</v>
      </c>
      <c r="D28" s="783">
        <v>139098</v>
      </c>
      <c r="E28" s="790">
        <f t="shared" si="6"/>
        <v>4.3793042000996138E-2</v>
      </c>
      <c r="F28" s="785">
        <f t="shared" si="7"/>
        <v>2.441395461876672E-2</v>
      </c>
    </row>
    <row r="29" spans="1:6">
      <c r="A29" s="782" t="s">
        <v>2170</v>
      </c>
      <c r="B29" s="783">
        <v>1882</v>
      </c>
      <c r="C29" s="790">
        <f t="shared" si="5"/>
        <v>1.4106994280745676E-2</v>
      </c>
      <c r="D29" s="783">
        <v>2557</v>
      </c>
      <c r="E29" s="790">
        <f t="shared" si="6"/>
        <v>1.2037869621915796E-2</v>
      </c>
      <c r="F29" s="785">
        <f t="shared" si="7"/>
        <v>0.35866099893730063</v>
      </c>
    </row>
    <row r="30" spans="1:6">
      <c r="A30" s="782" t="s">
        <v>2471</v>
      </c>
      <c r="B30" s="783">
        <v>38</v>
      </c>
      <c r="C30" s="790">
        <f t="shared" si="5"/>
        <v>2.3944549464398234E-2</v>
      </c>
      <c r="D30" s="783">
        <v>0</v>
      </c>
      <c r="E30" s="790">
        <f t="shared" si="6"/>
        <v>0</v>
      </c>
      <c r="F30" s="785">
        <f t="shared" si="7"/>
        <v>-1</v>
      </c>
    </row>
    <row r="31" spans="1:6">
      <c r="A31" s="782" t="s">
        <v>2171</v>
      </c>
      <c r="B31" s="783">
        <v>1956283</v>
      </c>
      <c r="C31" s="790">
        <f t="shared" si="5"/>
        <v>4.49613583610214E-2</v>
      </c>
      <c r="D31" s="783">
        <v>2011143</v>
      </c>
      <c r="E31" s="790">
        <f t="shared" si="6"/>
        <v>4.4526141484628912E-2</v>
      </c>
      <c r="F31" s="785">
        <f t="shared" si="7"/>
        <v>2.8042977421978366E-2</v>
      </c>
    </row>
    <row r="32" spans="1:6">
      <c r="A32" s="782" t="s">
        <v>2172</v>
      </c>
      <c r="B32" s="783">
        <v>25985</v>
      </c>
      <c r="C32" s="790">
        <f t="shared" si="5"/>
        <v>1.2393089630391662E-2</v>
      </c>
      <c r="D32" s="783">
        <v>36791</v>
      </c>
      <c r="E32" s="790">
        <f t="shared" si="6"/>
        <v>1.1654272525807224E-2</v>
      </c>
      <c r="F32" s="785">
        <f t="shared" si="7"/>
        <v>0.41585530113527036</v>
      </c>
    </row>
    <row r="33" spans="1:6">
      <c r="A33" s="452" t="s">
        <v>2651</v>
      </c>
      <c r="B33" s="783">
        <v>17631517.030759986</v>
      </c>
      <c r="C33" s="791">
        <f t="shared" si="5"/>
        <v>3.9919063063552682E-2</v>
      </c>
      <c r="D33" s="783">
        <v>17553402.959994536</v>
      </c>
      <c r="E33" s="791">
        <f t="shared" si="6"/>
        <v>3.9480127961331282E-2</v>
      </c>
      <c r="F33" s="785">
        <f t="shared" si="7"/>
        <v>-4.4303658402832236E-3</v>
      </c>
    </row>
    <row r="34" spans="1:6">
      <c r="A34" s="912" t="s">
        <v>1239</v>
      </c>
      <c r="B34" s="907"/>
      <c r="C34" s="908"/>
      <c r="D34" s="907"/>
      <c r="E34" s="909"/>
      <c r="F34" s="910"/>
    </row>
    <row r="35" spans="1:6">
      <c r="A35" s="782" t="s">
        <v>2167</v>
      </c>
      <c r="B35" s="783">
        <v>138631</v>
      </c>
      <c r="C35" s="790">
        <f t="shared" ref="C35:C42" si="8">+B35/B62</f>
        <v>4.2753973827219433E-2</v>
      </c>
      <c r="D35" s="783">
        <v>144873</v>
      </c>
      <c r="E35" s="790">
        <f t="shared" ref="E35:E42" si="9">+D35/D62</f>
        <v>4.2546536788908705E-2</v>
      </c>
      <c r="F35" s="785">
        <f>+D35/B35-1</f>
        <v>4.5026004284755894E-2</v>
      </c>
    </row>
    <row r="36" spans="1:6">
      <c r="A36" s="782" t="s">
        <v>2168</v>
      </c>
      <c r="B36" s="783">
        <v>138296</v>
      </c>
      <c r="C36" s="790">
        <f t="shared" si="8"/>
        <v>4.2651882720275744E-2</v>
      </c>
      <c r="D36" s="783">
        <v>143930</v>
      </c>
      <c r="E36" s="790">
        <f t="shared" si="9"/>
        <v>4.2471923175777339E-2</v>
      </c>
      <c r="F36" s="785">
        <f>+D36/B36-1</f>
        <v>4.0738705385549911E-2</v>
      </c>
    </row>
    <row r="37" spans="1:6">
      <c r="A37" s="782" t="s">
        <v>2169</v>
      </c>
      <c r="B37" s="783">
        <v>136940</v>
      </c>
      <c r="C37" s="790">
        <f t="shared" si="8"/>
        <v>4.4065692441803778E-2</v>
      </c>
      <c r="D37" s="783">
        <v>142154</v>
      </c>
      <c r="E37" s="790">
        <f t="shared" si="9"/>
        <v>4.4755180467077924E-2</v>
      </c>
      <c r="F37" s="785">
        <f t="shared" ref="F37:F42" si="10">+D37/B37-1</f>
        <v>3.8075069373448178E-2</v>
      </c>
    </row>
    <row r="38" spans="1:6">
      <c r="A38" s="782" t="s">
        <v>2170</v>
      </c>
      <c r="B38" s="783">
        <v>1328</v>
      </c>
      <c r="C38" s="790">
        <f t="shared" si="8"/>
        <v>9.9543509058609234E-3</v>
      </c>
      <c r="D38" s="783">
        <v>1770</v>
      </c>
      <c r="E38" s="790">
        <f t="shared" si="9"/>
        <v>8.3328233206065548E-3</v>
      </c>
      <c r="F38" s="785">
        <f t="shared" si="10"/>
        <v>0.33283132530120474</v>
      </c>
    </row>
    <row r="39" spans="1:6">
      <c r="A39" s="782" t="s">
        <v>2652</v>
      </c>
      <c r="B39" s="783">
        <v>28</v>
      </c>
      <c r="C39" s="790">
        <f t="shared" si="8"/>
        <v>1.7643352236925015E-2</v>
      </c>
      <c r="D39" s="783">
        <v>6</v>
      </c>
      <c r="E39" s="790">
        <f t="shared" si="9"/>
        <v>3.8461538461538464E-2</v>
      </c>
      <c r="F39" s="785">
        <f>+D39/B39-1</f>
        <v>-0.7857142857142857</v>
      </c>
    </row>
    <row r="40" spans="1:6">
      <c r="A40" s="782" t="s">
        <v>2171</v>
      </c>
      <c r="B40" s="783">
        <v>7783141</v>
      </c>
      <c r="C40" s="790">
        <f t="shared" si="8"/>
        <v>0.17888035201213653</v>
      </c>
      <c r="D40" s="783">
        <v>8087648</v>
      </c>
      <c r="E40" s="792">
        <f t="shared" si="9"/>
        <v>0.17905825648692114</v>
      </c>
      <c r="F40" s="785">
        <f t="shared" si="10"/>
        <v>3.912392182025215E-2</v>
      </c>
    </row>
    <row r="41" spans="1:6">
      <c r="A41" s="782" t="s">
        <v>2172</v>
      </c>
      <c r="B41" s="783">
        <v>64607</v>
      </c>
      <c r="C41" s="790">
        <f t="shared" si="8"/>
        <v>3.0813174591137738E-2</v>
      </c>
      <c r="D41" s="783">
        <v>98114</v>
      </c>
      <c r="E41" s="793">
        <f t="shared" si="9"/>
        <v>3.1079538327228127E-2</v>
      </c>
      <c r="F41" s="785">
        <f t="shared" si="10"/>
        <v>0.51862801244447199</v>
      </c>
    </row>
    <row r="42" spans="1:6">
      <c r="A42" s="452" t="s">
        <v>2651</v>
      </c>
      <c r="B42" s="783">
        <v>59512254</v>
      </c>
      <c r="C42" s="794">
        <f t="shared" si="8"/>
        <v>0.13474015970013015</v>
      </c>
      <c r="D42" s="783">
        <v>61793604.619000003</v>
      </c>
      <c r="E42" s="794">
        <f t="shared" si="9"/>
        <v>0.13898270455649536</v>
      </c>
      <c r="F42" s="786">
        <f t="shared" si="10"/>
        <v>3.8334132311641289E-2</v>
      </c>
    </row>
    <row r="43" spans="1:6">
      <c r="A43" s="912" t="s">
        <v>1240</v>
      </c>
      <c r="B43" s="907"/>
      <c r="C43" s="908"/>
      <c r="D43" s="907"/>
      <c r="E43" s="909"/>
      <c r="F43" s="910"/>
    </row>
    <row r="44" spans="1:6">
      <c r="A44" s="782" t="s">
        <v>2167</v>
      </c>
      <c r="B44" s="783">
        <v>372162</v>
      </c>
      <c r="C44" s="790">
        <f t="shared" ref="C44:C51" si="11">+B44/B62</f>
        <v>0.11477522637422827</v>
      </c>
      <c r="D44" s="783">
        <v>379143</v>
      </c>
      <c r="E44" s="790">
        <f t="shared" ref="E44:E51" si="12">+D44/D62</f>
        <v>0.11134732902443666</v>
      </c>
      <c r="F44" s="785">
        <f>+D44/B44-1</f>
        <v>1.8757960243120042E-2</v>
      </c>
    </row>
    <row r="45" spans="1:6">
      <c r="A45" s="782" t="s">
        <v>2168</v>
      </c>
      <c r="B45" s="783">
        <v>371204</v>
      </c>
      <c r="C45" s="790">
        <f t="shared" si="11"/>
        <v>0.11448306150067418</v>
      </c>
      <c r="D45" s="783">
        <v>381952</v>
      </c>
      <c r="E45" s="790">
        <f t="shared" si="12"/>
        <v>0.11270920586975966</v>
      </c>
      <c r="F45" s="785">
        <f>+D45/B45-1</f>
        <v>2.895442937037318E-2</v>
      </c>
    </row>
    <row r="46" spans="1:6">
      <c r="A46" s="782" t="s">
        <v>2169</v>
      </c>
      <c r="B46" s="783">
        <v>343523</v>
      </c>
      <c r="C46" s="790">
        <f t="shared" si="11"/>
        <v>0.11054168880302147</v>
      </c>
      <c r="D46" s="783">
        <v>340071</v>
      </c>
      <c r="E46" s="790">
        <f t="shared" si="12"/>
        <v>0.10706655441717895</v>
      </c>
      <c r="F46" s="785">
        <f t="shared" ref="F46:F51" si="13">+D46/B46-1</f>
        <v>-1.0048817691974077E-2</v>
      </c>
    </row>
    <row r="47" spans="1:6">
      <c r="A47" s="782" t="s">
        <v>2170</v>
      </c>
      <c r="B47" s="783">
        <v>27724</v>
      </c>
      <c r="C47" s="790">
        <f t="shared" si="11"/>
        <v>0.20781206665217489</v>
      </c>
      <c r="D47" s="783">
        <v>41870</v>
      </c>
      <c r="E47" s="790">
        <f t="shared" si="12"/>
        <v>0.19711599572530872</v>
      </c>
      <c r="F47" s="785">
        <f t="shared" si="13"/>
        <v>0.51024383205886603</v>
      </c>
    </row>
    <row r="48" spans="1:6">
      <c r="A48" s="782" t="s">
        <v>2652</v>
      </c>
      <c r="B48" s="783">
        <v>150</v>
      </c>
      <c r="C48" s="790">
        <f t="shared" si="11"/>
        <v>9.4517958412098299E-2</v>
      </c>
      <c r="D48" s="783">
        <v>11</v>
      </c>
      <c r="E48" s="790">
        <f t="shared" si="12"/>
        <v>7.0512820512820512E-2</v>
      </c>
      <c r="F48" s="785">
        <f t="shared" si="13"/>
        <v>-0.92666666666666664</v>
      </c>
    </row>
    <row r="49" spans="1:6">
      <c r="A49" s="782" t="s">
        <v>2171</v>
      </c>
      <c r="B49" s="783">
        <v>4326185</v>
      </c>
      <c r="C49" s="790">
        <f t="shared" si="11"/>
        <v>9.9428944647106457E-2</v>
      </c>
      <c r="D49" s="783">
        <v>4175713</v>
      </c>
      <c r="E49" s="790">
        <f t="shared" si="12"/>
        <v>9.2449113681724399E-2</v>
      </c>
      <c r="F49" s="785">
        <f t="shared" si="13"/>
        <v>-3.4781684093491139E-2</v>
      </c>
    </row>
    <row r="50" spans="1:6">
      <c r="A50" s="782" t="s">
        <v>2172</v>
      </c>
      <c r="B50" s="783">
        <v>468085</v>
      </c>
      <c r="C50" s="790">
        <f t="shared" si="11"/>
        <v>0.22324492436566792</v>
      </c>
      <c r="D50" s="783">
        <v>90873</v>
      </c>
      <c r="E50" s="790">
        <f t="shared" si="12"/>
        <v>2.8785809226106383E-2</v>
      </c>
      <c r="F50" s="785">
        <f t="shared" si="13"/>
        <v>-0.80586218315049618</v>
      </c>
    </row>
    <row r="51" spans="1:6">
      <c r="A51" s="452" t="s">
        <v>2651</v>
      </c>
      <c r="B51" s="783">
        <v>37343092</v>
      </c>
      <c r="C51" s="791">
        <f t="shared" si="11"/>
        <v>8.4547531669303816E-2</v>
      </c>
      <c r="D51" s="783">
        <v>36934669.324000001</v>
      </c>
      <c r="E51" s="795">
        <f t="shared" si="12"/>
        <v>8.3071383619705327E-2</v>
      </c>
      <c r="F51" s="785">
        <f t="shared" si="13"/>
        <v>-1.0937034244512978E-2</v>
      </c>
    </row>
    <row r="52" spans="1:6">
      <c r="A52" s="912" t="s">
        <v>1241</v>
      </c>
      <c r="B52" s="907"/>
      <c r="C52" s="908"/>
      <c r="D52" s="907"/>
      <c r="E52" s="909"/>
      <c r="F52" s="910"/>
    </row>
    <row r="53" spans="1:6">
      <c r="A53" s="782" t="s">
        <v>2167</v>
      </c>
      <c r="B53" s="783">
        <v>4784</v>
      </c>
      <c r="C53" s="788">
        <f t="shared" ref="C53:C60" si="14">+B53/B62</f>
        <v>1.4753915847784244E-3</v>
      </c>
      <c r="D53" s="783">
        <v>3705</v>
      </c>
      <c r="E53" s="796">
        <f>+D53/D62</f>
        <v>1.0880903881531185E-3</v>
      </c>
      <c r="F53" s="785">
        <f>+D53/B53-1</f>
        <v>-0.22554347826086951</v>
      </c>
    </row>
    <row r="54" spans="1:6">
      <c r="A54" s="782" t="s">
        <v>2168</v>
      </c>
      <c r="B54" s="783">
        <v>4784</v>
      </c>
      <c r="C54" s="788">
        <f t="shared" si="14"/>
        <v>1.4754339021649154E-3</v>
      </c>
      <c r="D54" s="783">
        <v>3705</v>
      </c>
      <c r="E54" s="796">
        <f t="shared" ref="E54:E60" si="15">+D54/D63</f>
        <v>1.0932986546672344E-3</v>
      </c>
      <c r="F54" s="785">
        <f>+D54/B54-1</f>
        <v>-0.22554347826086951</v>
      </c>
    </row>
    <row r="55" spans="1:6">
      <c r="A55" s="782" t="s">
        <v>2169</v>
      </c>
      <c r="B55" s="783">
        <v>4511</v>
      </c>
      <c r="C55" s="788">
        <f t="shared" si="14"/>
        <v>1.4515871082589225E-3</v>
      </c>
      <c r="D55" s="783">
        <v>3545</v>
      </c>
      <c r="E55" s="796">
        <f t="shared" si="15"/>
        <v>1.1160932140902911E-3</v>
      </c>
      <c r="F55" s="785">
        <f t="shared" ref="F55:F60" si="16">+D55/B55-1</f>
        <v>-0.21414320549767241</v>
      </c>
    </row>
    <row r="56" spans="1:6">
      <c r="A56" s="782" t="s">
        <v>2170</v>
      </c>
      <c r="B56" s="783">
        <v>272</v>
      </c>
      <c r="C56" s="788">
        <f t="shared" si="14"/>
        <v>2.0388429566221169E-3</v>
      </c>
      <c r="D56" s="783">
        <v>159</v>
      </c>
      <c r="E56" s="796">
        <f t="shared" si="15"/>
        <v>7.4854175591889381E-4</v>
      </c>
      <c r="F56" s="785">
        <f t="shared" si="16"/>
        <v>-0.4154411764705882</v>
      </c>
    </row>
    <row r="57" spans="1:6">
      <c r="A57" s="782" t="s">
        <v>2471</v>
      </c>
      <c r="B57" s="783">
        <v>1</v>
      </c>
      <c r="C57" s="788">
        <f t="shared" si="14"/>
        <v>6.3011972274732201E-4</v>
      </c>
      <c r="D57" s="783">
        <v>1</v>
      </c>
      <c r="E57" s="796">
        <f t="shared" si="15"/>
        <v>6.41025641025641E-3</v>
      </c>
      <c r="F57" s="785">
        <f t="shared" si="16"/>
        <v>0</v>
      </c>
    </row>
    <row r="58" spans="1:6">
      <c r="A58" s="782" t="s">
        <v>2175</v>
      </c>
      <c r="B58" s="783">
        <v>77679</v>
      </c>
      <c r="C58" s="788">
        <f t="shared" si="14"/>
        <v>1.7853006728197206E-3</v>
      </c>
      <c r="D58" s="783">
        <v>61709</v>
      </c>
      <c r="E58" s="796">
        <f t="shared" si="15"/>
        <v>1.3662199380526227E-3</v>
      </c>
      <c r="F58" s="785">
        <f t="shared" si="16"/>
        <v>-0.20558967030986497</v>
      </c>
    </row>
    <row r="59" spans="1:6">
      <c r="A59" s="782" t="s">
        <v>2176</v>
      </c>
      <c r="B59" s="783">
        <v>4437</v>
      </c>
      <c r="C59" s="788">
        <f t="shared" si="14"/>
        <v>2.1161492665017433E-3</v>
      </c>
      <c r="D59" s="783">
        <v>2612</v>
      </c>
      <c r="E59" s="796">
        <f t="shared" si="15"/>
        <v>8.2740234941720717E-4</v>
      </c>
      <c r="F59" s="785">
        <f>+D59/B59-1</f>
        <v>-0.41131395086770339</v>
      </c>
    </row>
    <row r="60" spans="1:6">
      <c r="A60" s="452" t="s">
        <v>2650</v>
      </c>
      <c r="B60" s="783">
        <v>612544.22543558059</v>
      </c>
      <c r="C60" s="788">
        <f t="shared" si="14"/>
        <v>1.3868455857609201E-3</v>
      </c>
      <c r="D60" s="783">
        <v>459110.92419455544</v>
      </c>
      <c r="E60" s="797">
        <f t="shared" si="15"/>
        <v>1.0326065023947787E-3</v>
      </c>
      <c r="F60" s="785">
        <f t="shared" si="16"/>
        <v>-0.25048526272844807</v>
      </c>
    </row>
    <row r="61" spans="1:6">
      <c r="A61" s="912" t="s">
        <v>2177</v>
      </c>
      <c r="B61" s="907"/>
      <c r="C61" s="908"/>
      <c r="D61" s="907"/>
      <c r="E61" s="1748"/>
      <c r="F61" s="911"/>
    </row>
    <row r="62" spans="1:6">
      <c r="A62" s="913" t="s">
        <v>2167</v>
      </c>
      <c r="B62" s="914">
        <f t="shared" ref="B62:C69" si="17">+B8+B17+B26+B35+B44+B53</f>
        <v>3242529</v>
      </c>
      <c r="C62" s="915">
        <f t="shared" si="17"/>
        <v>0.99999999999999989</v>
      </c>
      <c r="D62" s="914">
        <f t="shared" ref="D62:E69" si="18">+D8+D17+D26+D35+D44+D53</f>
        <v>3405048</v>
      </c>
      <c r="E62" s="915">
        <f t="shared" si="18"/>
        <v>1</v>
      </c>
      <c r="F62" s="916"/>
    </row>
    <row r="63" spans="1:6">
      <c r="A63" s="917" t="s">
        <v>2168</v>
      </c>
      <c r="B63" s="783">
        <f t="shared" si="17"/>
        <v>3242436</v>
      </c>
      <c r="C63" s="784">
        <f t="shared" si="17"/>
        <v>0.99999999999999989</v>
      </c>
      <c r="D63" s="783">
        <f t="shared" si="18"/>
        <v>3388827</v>
      </c>
      <c r="E63" s="784">
        <f t="shared" si="18"/>
        <v>0.99999999999999989</v>
      </c>
      <c r="F63" s="785"/>
    </row>
    <row r="64" spans="1:6">
      <c r="A64" s="917" t="s">
        <v>2169</v>
      </c>
      <c r="B64" s="783">
        <f t="shared" si="17"/>
        <v>3107633</v>
      </c>
      <c r="C64" s="784">
        <f t="shared" si="17"/>
        <v>0.99999999999999989</v>
      </c>
      <c r="D64" s="783">
        <f t="shared" si="18"/>
        <v>3176258</v>
      </c>
      <c r="E64" s="784">
        <f t="shared" si="18"/>
        <v>1</v>
      </c>
      <c r="F64" s="785"/>
    </row>
    <row r="65" spans="1:6">
      <c r="A65" s="917" t="s">
        <v>2170</v>
      </c>
      <c r="B65" s="783">
        <f t="shared" si="17"/>
        <v>133409</v>
      </c>
      <c r="C65" s="784">
        <f t="shared" si="17"/>
        <v>1</v>
      </c>
      <c r="D65" s="783">
        <f t="shared" si="18"/>
        <v>212413</v>
      </c>
      <c r="E65" s="784">
        <f t="shared" si="18"/>
        <v>0.99999999999999989</v>
      </c>
      <c r="F65" s="785"/>
    </row>
    <row r="66" spans="1:6">
      <c r="A66" s="917" t="s">
        <v>2652</v>
      </c>
      <c r="B66" s="783">
        <f t="shared" si="17"/>
        <v>1587</v>
      </c>
      <c r="C66" s="784">
        <f>+C12+C21+C30+C39+C48+C57</f>
        <v>1</v>
      </c>
      <c r="D66" s="783">
        <f t="shared" si="18"/>
        <v>156</v>
      </c>
      <c r="E66" s="784">
        <f t="shared" si="18"/>
        <v>0.99999999999999989</v>
      </c>
      <c r="F66" s="785"/>
    </row>
    <row r="67" spans="1:6">
      <c r="A67" s="917" t="s">
        <v>2175</v>
      </c>
      <c r="B67" s="783">
        <f t="shared" si="17"/>
        <v>43510318</v>
      </c>
      <c r="C67" s="784">
        <f>+C13+C22+C31+C40+C49+C58</f>
        <v>1.0000000000000002</v>
      </c>
      <c r="D67" s="783">
        <f t="shared" si="18"/>
        <v>45167691</v>
      </c>
      <c r="E67" s="784">
        <f t="shared" si="18"/>
        <v>1</v>
      </c>
      <c r="F67" s="918"/>
    </row>
    <row r="68" spans="1:6">
      <c r="A68" s="917" t="s">
        <v>2176</v>
      </c>
      <c r="B68" s="783">
        <f t="shared" si="17"/>
        <v>2096733</v>
      </c>
      <c r="C68" s="784">
        <f>+C14+C23+C32+C41+C50+C59</f>
        <v>0.99999999999999989</v>
      </c>
      <c r="D68" s="783">
        <f t="shared" si="18"/>
        <v>3156868</v>
      </c>
      <c r="E68" s="784">
        <f t="shared" si="18"/>
        <v>1</v>
      </c>
      <c r="F68" s="918"/>
    </row>
    <row r="69" spans="1:6">
      <c r="A69" s="919" t="s">
        <v>1242</v>
      </c>
      <c r="B69" s="920">
        <f t="shared" si="17"/>
        <v>441681634.72899991</v>
      </c>
      <c r="C69" s="921">
        <f>+C15+C24+C33+C42+C51+C60</f>
        <v>1</v>
      </c>
      <c r="D69" s="920">
        <f t="shared" si="18"/>
        <v>444613628.84100008</v>
      </c>
      <c r="E69" s="921">
        <f t="shared" si="18"/>
        <v>0.99999999999999978</v>
      </c>
      <c r="F69" s="922"/>
    </row>
    <row r="70" spans="1:6">
      <c r="B70" s="16"/>
      <c r="C70" s="280"/>
      <c r="D70" s="16"/>
      <c r="E70" s="280"/>
      <c r="F70" s="280"/>
    </row>
    <row r="71" spans="1:6">
      <c r="A71" s="13" t="s">
        <v>474</v>
      </c>
      <c r="B71" s="14"/>
      <c r="C71" s="491"/>
      <c r="D71" s="14"/>
      <c r="E71" s="923"/>
      <c r="F71" s="491"/>
    </row>
    <row r="72" spans="1:6">
      <c r="A72" s="272" t="s">
        <v>2469</v>
      </c>
      <c r="B72" s="14"/>
      <c r="C72" s="491"/>
      <c r="D72" s="14"/>
      <c r="E72" s="491"/>
      <c r="F72" s="491"/>
    </row>
    <row r="73" spans="1:6">
      <c r="A73" s="272" t="s">
        <v>2473</v>
      </c>
      <c r="B73" s="14"/>
      <c r="C73" s="491"/>
      <c r="D73" s="14"/>
      <c r="E73" s="491"/>
      <c r="F73" s="491"/>
    </row>
    <row r="74" spans="1:6">
      <c r="A74" s="272" t="s">
        <v>2470</v>
      </c>
    </row>
    <row r="75" spans="1:6">
      <c r="A75" s="272" t="s">
        <v>2472</v>
      </c>
    </row>
    <row r="76" spans="1:6">
      <c r="A76" s="1750" t="s">
        <v>2649</v>
      </c>
    </row>
    <row r="77" spans="1:6">
      <c r="A77" s="1750" t="s">
        <v>2653</v>
      </c>
    </row>
    <row r="79" spans="1:6">
      <c r="A79" s="13" t="s">
        <v>796</v>
      </c>
    </row>
    <row r="80" spans="1:6">
      <c r="A80" s="248" t="s">
        <v>2439</v>
      </c>
    </row>
  </sheetData>
  <mergeCells count="11">
    <mergeCell ref="C5:C6"/>
    <mergeCell ref="D5:D6"/>
    <mergeCell ref="E5:E6"/>
    <mergeCell ref="B4:C4"/>
    <mergeCell ref="A1:F1"/>
    <mergeCell ref="A2:F2"/>
    <mergeCell ref="A3:F3"/>
    <mergeCell ref="A4:A6"/>
    <mergeCell ref="D4:E4"/>
    <mergeCell ref="F4:F6"/>
    <mergeCell ref="B5:B6"/>
  </mergeCells>
  <phoneticPr fontId="74" type="noConversion"/>
  <hyperlinks>
    <hyperlink ref="A1:F1" location="'Sección F -SIL'!B4" display="TABLA F01"/>
  </hyperlinks>
  <pageMargins left="2.04" right="0.70866141732283472" top="0.96" bottom="0.74803149606299213" header="0.31496062992125984" footer="0.31496062992125984"/>
  <pageSetup scale="85" orientation="landscape" horizontalDpi="300" verticalDpi="300" r:id="rId1"/>
</worksheet>
</file>

<file path=xl/worksheets/sheet64.xml><?xml version="1.0" encoding="utf-8"?>
<worksheet xmlns="http://schemas.openxmlformats.org/spreadsheetml/2006/main" xmlns:r="http://schemas.openxmlformats.org/officeDocument/2006/relationships">
  <sheetPr>
    <tabColor rgb="FF008080"/>
  </sheetPr>
  <dimension ref="A1:K44"/>
  <sheetViews>
    <sheetView topLeftCell="A22" zoomScale="91" zoomScaleNormal="91" workbookViewId="0">
      <selection activeCell="A44" sqref="A44"/>
    </sheetView>
  </sheetViews>
  <sheetFormatPr baseColWidth="10" defaultColWidth="11.42578125" defaultRowHeight="14.25"/>
  <cols>
    <col min="1" max="1" width="12.7109375" style="1170" customWidth="1"/>
    <col min="2" max="2" width="26.7109375" style="1170" bestFit="1" customWidth="1"/>
    <col min="3" max="3" width="14.140625" style="1170" customWidth="1"/>
    <col min="4" max="4" width="15.42578125" style="1170" customWidth="1"/>
    <col min="5" max="5" width="15.7109375" style="1170" customWidth="1"/>
    <col min="6" max="6" width="15.140625" style="1170" customWidth="1"/>
    <col min="7" max="7" width="14.140625" style="1170" customWidth="1"/>
    <col min="8" max="8" width="15" style="1170" customWidth="1"/>
    <col min="9" max="9" width="15.28515625" style="1170" customWidth="1"/>
    <col min="10" max="10" width="15" style="1170" customWidth="1"/>
    <col min="11" max="11" width="15.85546875" style="1170" bestFit="1" customWidth="1"/>
    <col min="12" max="12" width="3.42578125" style="1170" customWidth="1"/>
    <col min="13" max="16384" width="11.42578125" style="1170"/>
  </cols>
  <sheetData>
    <row r="1" spans="1:11">
      <c r="A1" s="2232" t="s">
        <v>2620</v>
      </c>
      <c r="B1" s="2232"/>
      <c r="C1" s="2232"/>
      <c r="D1" s="2232"/>
      <c r="E1" s="2232"/>
      <c r="F1" s="2232"/>
      <c r="G1" s="2232"/>
      <c r="H1" s="2232"/>
      <c r="I1" s="2232"/>
      <c r="J1" s="2232"/>
      <c r="K1" s="2232"/>
    </row>
    <row r="2" spans="1:11">
      <c r="A2" s="2247" t="s">
        <v>1243</v>
      </c>
      <c r="B2" s="2247"/>
      <c r="C2" s="2247"/>
      <c r="D2" s="2247"/>
      <c r="E2" s="2247"/>
      <c r="F2" s="2247"/>
      <c r="G2" s="2247"/>
      <c r="H2" s="2247"/>
      <c r="I2" s="2247"/>
      <c r="J2" s="2247"/>
      <c r="K2" s="2247"/>
    </row>
    <row r="3" spans="1:11">
      <c r="A3" s="2248" t="s">
        <v>2178</v>
      </c>
      <c r="B3" s="2248"/>
      <c r="C3" s="2248"/>
      <c r="D3" s="2248"/>
      <c r="E3" s="2248"/>
      <c r="F3" s="2248"/>
      <c r="G3" s="2248"/>
      <c r="H3" s="2248"/>
      <c r="I3" s="2248"/>
      <c r="J3" s="2248"/>
      <c r="K3" s="2248"/>
    </row>
    <row r="4" spans="1:11">
      <c r="A4" s="2241" t="s">
        <v>1718</v>
      </c>
      <c r="B4" s="2241" t="s">
        <v>2179</v>
      </c>
      <c r="C4" s="2249" t="s">
        <v>2180</v>
      </c>
      <c r="D4" s="2249" t="s">
        <v>2181</v>
      </c>
      <c r="E4" s="2249" t="s">
        <v>2182</v>
      </c>
      <c r="F4" s="2249" t="s">
        <v>2183</v>
      </c>
      <c r="G4" s="2249" t="s">
        <v>2184</v>
      </c>
      <c r="H4" s="2250" t="s">
        <v>2185</v>
      </c>
      <c r="I4" s="2250"/>
      <c r="J4" s="2250"/>
      <c r="K4" s="2250"/>
    </row>
    <row r="5" spans="1:11" ht="38.25">
      <c r="A5" s="2241"/>
      <c r="B5" s="2241"/>
      <c r="C5" s="2249"/>
      <c r="D5" s="2249"/>
      <c r="E5" s="2249"/>
      <c r="F5" s="2249"/>
      <c r="G5" s="2249"/>
      <c r="H5" s="924" t="s">
        <v>1244</v>
      </c>
      <c r="I5" s="924" t="s">
        <v>1245</v>
      </c>
      <c r="J5" s="924" t="s">
        <v>1246</v>
      </c>
      <c r="K5" s="925" t="s">
        <v>1247</v>
      </c>
    </row>
    <row r="6" spans="1:11">
      <c r="A6" s="2241" t="s">
        <v>2162</v>
      </c>
      <c r="B6" s="439" t="s">
        <v>2186</v>
      </c>
      <c r="C6" s="698">
        <v>57.875823588890519</v>
      </c>
      <c r="D6" s="698">
        <v>7.3581887975602198</v>
      </c>
      <c r="E6" s="698">
        <v>55.930910269582661</v>
      </c>
      <c r="F6" s="698">
        <v>7.0263604506091299</v>
      </c>
      <c r="G6" s="698">
        <v>6.2709199732537471</v>
      </c>
      <c r="H6" s="453">
        <v>113097404.02823746</v>
      </c>
      <c r="I6" s="453">
        <v>20042577.929054737</v>
      </c>
      <c r="J6" s="446">
        <v>10021288.96452737</v>
      </c>
      <c r="K6" s="446">
        <f>+J6+I6+H6</f>
        <v>143161270.92181957</v>
      </c>
    </row>
    <row r="7" spans="1:11">
      <c r="A7" s="2241"/>
      <c r="B7" s="441" t="s">
        <v>2187</v>
      </c>
      <c r="C7" s="699">
        <v>1.3913351925240961E-2</v>
      </c>
      <c r="D7" s="699">
        <v>4.1429171355415297E-3</v>
      </c>
      <c r="E7" s="699">
        <v>1.2945023402971443E-2</v>
      </c>
      <c r="F7" s="699">
        <v>3.8936999527047966E-3</v>
      </c>
      <c r="G7" s="699">
        <v>3.7932995743431676E-3</v>
      </c>
      <c r="H7" s="449">
        <v>33267.536169862797</v>
      </c>
      <c r="I7" s="449">
        <v>5895.5127389630288</v>
      </c>
      <c r="J7" s="448">
        <v>2947.756369481514</v>
      </c>
      <c r="K7" s="448">
        <f t="shared" ref="K7:K14" si="0">+J7+I7+H7</f>
        <v>42110.805278307336</v>
      </c>
    </row>
    <row r="8" spans="1:11">
      <c r="A8" s="2241"/>
      <c r="B8" s="441" t="s">
        <v>2188</v>
      </c>
      <c r="C8" s="701">
        <v>0.24381492897565113</v>
      </c>
      <c r="D8" s="701">
        <v>4.2107001321003965E-2</v>
      </c>
      <c r="E8" s="701">
        <v>0.22995254170947699</v>
      </c>
      <c r="F8" s="701">
        <v>3.958883751651255E-2</v>
      </c>
      <c r="G8" s="701">
        <v>3.6628300471321165E-2</v>
      </c>
      <c r="H8" s="458">
        <v>483909.93809410871</v>
      </c>
      <c r="I8" s="458">
        <v>85756.191560981213</v>
      </c>
      <c r="J8" s="444">
        <v>42878.095780490643</v>
      </c>
      <c r="K8" s="444">
        <f t="shared" si="0"/>
        <v>612544.22543558059</v>
      </c>
    </row>
    <row r="9" spans="1:11">
      <c r="A9" s="2242"/>
      <c r="B9" s="730" t="s">
        <v>569</v>
      </c>
      <c r="C9" s="926">
        <f t="shared" ref="C9:K9" si="1">SUM(C6:C8)</f>
        <v>58.133551869791411</v>
      </c>
      <c r="D9" s="926">
        <f t="shared" si="1"/>
        <v>7.4044387160167657</v>
      </c>
      <c r="E9" s="926">
        <f t="shared" si="1"/>
        <v>56.173807834695111</v>
      </c>
      <c r="F9" s="926">
        <f t="shared" si="1"/>
        <v>7.0698429880783467</v>
      </c>
      <c r="G9" s="926">
        <f t="shared" si="1"/>
        <v>6.3113415732994111</v>
      </c>
      <c r="H9" s="927">
        <f t="shared" si="1"/>
        <v>113614581.50250143</v>
      </c>
      <c r="I9" s="927">
        <f t="shared" si="1"/>
        <v>20134229.633354679</v>
      </c>
      <c r="J9" s="927">
        <f t="shared" si="1"/>
        <v>10067114.816677341</v>
      </c>
      <c r="K9" s="927">
        <f t="shared" si="1"/>
        <v>143815925.95253345</v>
      </c>
    </row>
    <row r="10" spans="1:11">
      <c r="A10" s="2243" t="s">
        <v>2161</v>
      </c>
      <c r="B10" s="697" t="s">
        <v>2186</v>
      </c>
      <c r="C10" s="700">
        <v>89.600751156122428</v>
      </c>
      <c r="D10" s="700">
        <v>10.253449884110509</v>
      </c>
      <c r="E10" s="700">
        <v>85.658413724864431</v>
      </c>
      <c r="F10" s="700">
        <v>9.5908509529307526</v>
      </c>
      <c r="G10" s="700">
        <v>8.415414842480244</v>
      </c>
      <c r="H10" s="448">
        <v>144837482.91222048</v>
      </c>
      <c r="I10" s="448">
        <v>25667402.035077035</v>
      </c>
      <c r="J10" s="448">
        <v>12833701.017538523</v>
      </c>
      <c r="K10" s="448">
        <f t="shared" si="0"/>
        <v>183338585.96483603</v>
      </c>
    </row>
    <row r="11" spans="1:11">
      <c r="A11" s="2241"/>
      <c r="B11" s="441" t="s">
        <v>2187</v>
      </c>
      <c r="C11" s="699">
        <v>1.6080359904331099E-2</v>
      </c>
      <c r="D11" s="699">
        <v>3.988052477422805E-3</v>
      </c>
      <c r="E11" s="699">
        <v>1.398560037656383E-2</v>
      </c>
      <c r="F11" s="699">
        <v>3.5536979282828271E-3</v>
      </c>
      <c r="G11" s="699">
        <v>3.4218512991821813E-3</v>
      </c>
      <c r="H11" s="448">
        <v>31805.226887671019</v>
      </c>
      <c r="I11" s="448">
        <v>5636.36932186575</v>
      </c>
      <c r="J11" s="448">
        <v>2818.1846609328754</v>
      </c>
      <c r="K11" s="448">
        <f t="shared" si="0"/>
        <v>40259.780870469644</v>
      </c>
    </row>
    <row r="12" spans="1:11">
      <c r="A12" s="2241"/>
      <c r="B12" s="441" t="s">
        <v>2189</v>
      </c>
      <c r="C12" s="700">
        <v>8.4839609191804808</v>
      </c>
      <c r="D12" s="700">
        <v>1.22722287871712</v>
      </c>
      <c r="E12" s="700">
        <v>8.3680098182611271</v>
      </c>
      <c r="F12" s="700">
        <v>1.2052771921350405</v>
      </c>
      <c r="G12" s="700">
        <v>1.1591382652187361</v>
      </c>
      <c r="H12" s="448">
        <v>13928898.454300391</v>
      </c>
      <c r="I12" s="448">
        <v>2468412.3843063973</v>
      </c>
      <c r="J12" s="448">
        <v>1234206.1921531991</v>
      </c>
      <c r="K12" s="448">
        <f t="shared" si="0"/>
        <v>17631517.030759986</v>
      </c>
    </row>
    <row r="13" spans="1:11">
      <c r="A13" s="2241"/>
      <c r="B13" s="441" t="s">
        <v>2190</v>
      </c>
      <c r="C13" s="700">
        <v>8.5204959897677153</v>
      </c>
      <c r="D13" s="700">
        <v>4.8486881260404484</v>
      </c>
      <c r="E13" s="700">
        <v>8.4386771470361008</v>
      </c>
      <c r="F13" s="700">
        <v>4.795237872266493</v>
      </c>
      <c r="G13" s="700">
        <v>4.5046959579766597</v>
      </c>
      <c r="H13" s="448">
        <v>47014680.660000004</v>
      </c>
      <c r="I13" s="448">
        <v>8331715.5599999949</v>
      </c>
      <c r="J13" s="448">
        <v>4165857.78</v>
      </c>
      <c r="K13" s="448">
        <f t="shared" si="0"/>
        <v>59512254</v>
      </c>
    </row>
    <row r="14" spans="1:11">
      <c r="A14" s="2241"/>
      <c r="B14" s="441" t="s">
        <v>2191</v>
      </c>
      <c r="C14" s="700">
        <v>22.870091639568283</v>
      </c>
      <c r="D14" s="700">
        <v>3.0044267197667671</v>
      </c>
      <c r="E14" s="700">
        <v>21.17389091724591</v>
      </c>
      <c r="F14" s="700">
        <v>2.6653874257746604</v>
      </c>
      <c r="G14" s="700">
        <v>2.4951105848198938</v>
      </c>
      <c r="H14" s="448">
        <v>29501042.68</v>
      </c>
      <c r="I14" s="448">
        <v>5228032.88</v>
      </c>
      <c r="J14" s="448">
        <v>2614016.44</v>
      </c>
      <c r="K14" s="448">
        <f t="shared" si="0"/>
        <v>37343092</v>
      </c>
    </row>
    <row r="15" spans="1:11" ht="15">
      <c r="A15" s="2244"/>
      <c r="B15" s="928" t="s">
        <v>569</v>
      </c>
      <c r="C15" s="698">
        <f t="shared" ref="C15:K15" si="2">SUM(C10:C14)</f>
        <v>129.49138006454322</v>
      </c>
      <c r="D15" s="698">
        <f t="shared" si="2"/>
        <v>19.337775661112264</v>
      </c>
      <c r="E15" s="698">
        <f t="shared" si="2"/>
        <v>123.65297720778413</v>
      </c>
      <c r="F15" s="698">
        <f t="shared" si="2"/>
        <v>18.260307141035231</v>
      </c>
      <c r="G15" s="698">
        <f t="shared" si="2"/>
        <v>16.577781501794714</v>
      </c>
      <c r="H15" s="446">
        <f t="shared" si="2"/>
        <v>235313909.93340856</v>
      </c>
      <c r="I15" s="446">
        <f t="shared" si="2"/>
        <v>41701199.228705294</v>
      </c>
      <c r="J15" s="446">
        <f t="shared" si="2"/>
        <v>20850599.614352655</v>
      </c>
      <c r="K15" s="446">
        <f t="shared" si="2"/>
        <v>297865708.77646649</v>
      </c>
    </row>
    <row r="16" spans="1:11" ht="15">
      <c r="A16" s="2245" t="s">
        <v>569</v>
      </c>
      <c r="B16" s="2245"/>
      <c r="C16" s="926">
        <v>90.438413920176103</v>
      </c>
      <c r="D16" s="926">
        <v>12.8068565525005</v>
      </c>
      <c r="E16" s="926">
        <v>86.722737265713164</v>
      </c>
      <c r="F16" s="926">
        <v>12.135950097650312</v>
      </c>
      <c r="G16" s="926">
        <v>10.959127724153628</v>
      </c>
      <c r="H16" s="927">
        <f>+H15+H9</f>
        <v>348928491.43590999</v>
      </c>
      <c r="I16" s="927">
        <f>+I15+I9</f>
        <v>61835428.862059973</v>
      </c>
      <c r="J16" s="927">
        <f>+J15+J9</f>
        <v>30917714.431029998</v>
      </c>
      <c r="K16" s="927">
        <f>+K15+K9</f>
        <v>441681634.72899997</v>
      </c>
    </row>
    <row r="17" spans="1:11" ht="15">
      <c r="A17" s="929"/>
      <c r="B17" s="929"/>
      <c r="C17" s="930"/>
      <c r="D17" s="930"/>
      <c r="E17" s="930"/>
      <c r="F17" s="930"/>
      <c r="G17" s="930"/>
      <c r="H17" s="455"/>
      <c r="I17" s="455"/>
      <c r="J17" s="455"/>
      <c r="K17" s="455"/>
    </row>
    <row r="18" spans="1:11">
      <c r="A18" s="1349"/>
      <c r="B18" s="14"/>
      <c r="C18" s="14"/>
      <c r="D18" s="14"/>
      <c r="E18" s="14"/>
      <c r="F18" s="14"/>
      <c r="G18" s="14"/>
      <c r="H18" s="14"/>
      <c r="I18" s="14"/>
      <c r="J18" s="14"/>
      <c r="K18" s="14"/>
    </row>
    <row r="19" spans="1:11">
      <c r="A19" s="2246" t="s">
        <v>2621</v>
      </c>
      <c r="B19" s="2246"/>
      <c r="C19" s="2246"/>
      <c r="D19" s="2246"/>
      <c r="E19" s="2246"/>
      <c r="F19" s="2246"/>
      <c r="G19" s="2246"/>
      <c r="H19" s="2246"/>
      <c r="I19" s="2246"/>
      <c r="J19" s="2246"/>
      <c r="K19" s="2246"/>
    </row>
    <row r="20" spans="1:11">
      <c r="A20" s="2247" t="s">
        <v>1243</v>
      </c>
      <c r="B20" s="2247"/>
      <c r="C20" s="2247"/>
      <c r="D20" s="2247"/>
      <c r="E20" s="2247"/>
      <c r="F20" s="2247"/>
      <c r="G20" s="2247"/>
      <c r="H20" s="2247"/>
      <c r="I20" s="2247"/>
      <c r="J20" s="2247"/>
      <c r="K20" s="2247"/>
    </row>
    <row r="21" spans="1:11" ht="15.75" customHeight="1">
      <c r="A21" s="2248" t="s">
        <v>2194</v>
      </c>
      <c r="B21" s="2248"/>
      <c r="C21" s="2248"/>
      <c r="D21" s="2248"/>
      <c r="E21" s="2248"/>
      <c r="F21" s="2248"/>
      <c r="G21" s="2248"/>
      <c r="H21" s="2248"/>
      <c r="I21" s="2248"/>
      <c r="J21" s="2248"/>
      <c r="K21" s="2248"/>
    </row>
    <row r="22" spans="1:11">
      <c r="A22" s="2241" t="s">
        <v>1718</v>
      </c>
      <c r="B22" s="2241" t="s">
        <v>2179</v>
      </c>
      <c r="C22" s="2249" t="s">
        <v>2180</v>
      </c>
      <c r="D22" s="2249" t="s">
        <v>2181</v>
      </c>
      <c r="E22" s="2249" t="s">
        <v>2182</v>
      </c>
      <c r="F22" s="2249" t="s">
        <v>2183</v>
      </c>
      <c r="G22" s="2249" t="s">
        <v>2184</v>
      </c>
      <c r="H22" s="2250" t="s">
        <v>2195</v>
      </c>
      <c r="I22" s="2250"/>
      <c r="J22" s="2250"/>
      <c r="K22" s="2250"/>
    </row>
    <row r="23" spans="1:11" ht="38.25">
      <c r="A23" s="2241"/>
      <c r="B23" s="2241"/>
      <c r="C23" s="2249"/>
      <c r="D23" s="2249"/>
      <c r="E23" s="2249"/>
      <c r="F23" s="2249"/>
      <c r="G23" s="2249"/>
      <c r="H23" s="925" t="s">
        <v>1244</v>
      </c>
      <c r="I23" s="925" t="s">
        <v>1245</v>
      </c>
      <c r="J23" s="925" t="s">
        <v>1246</v>
      </c>
      <c r="K23" s="925" t="s">
        <v>1247</v>
      </c>
    </row>
    <row r="24" spans="1:11">
      <c r="A24" s="2241" t="s">
        <v>2162</v>
      </c>
      <c r="B24" s="439" t="s">
        <v>2186</v>
      </c>
      <c r="C24" s="698">
        <v>59.185775230786966</v>
      </c>
      <c r="D24" s="698">
        <v>7.784015779131412</v>
      </c>
      <c r="E24" s="698">
        <v>56.124741491608752</v>
      </c>
      <c r="F24" s="698">
        <v>7.2197332365127922</v>
      </c>
      <c r="G24" s="698">
        <v>6.4840842240577787</v>
      </c>
      <c r="H24" s="446">
        <v>114967757.5334186</v>
      </c>
      <c r="I24" s="446">
        <v>20374032.980605811</v>
      </c>
      <c r="J24" s="446">
        <v>10187016.490302915</v>
      </c>
      <c r="K24" s="446">
        <f>+J24+I24+H24</f>
        <v>145528807.00432733</v>
      </c>
    </row>
    <row r="25" spans="1:11">
      <c r="A25" s="2241"/>
      <c r="B25" s="441" t="s">
        <v>2187</v>
      </c>
      <c r="C25" s="699">
        <v>1.3051147249814168E-2</v>
      </c>
      <c r="D25" s="699">
        <v>3.8245749177556933E-3</v>
      </c>
      <c r="E25" s="699">
        <v>1.1775471202839852E-2</v>
      </c>
      <c r="F25" s="699">
        <v>3.5341132947523104E-3</v>
      </c>
      <c r="G25" s="699">
        <v>3.4305872770940098E-3</v>
      </c>
      <c r="H25" s="448">
        <v>32832.729867251066</v>
      </c>
      <c r="I25" s="448">
        <v>5818.4584574875262</v>
      </c>
      <c r="J25" s="448">
        <v>2909.2292287437654</v>
      </c>
      <c r="K25" s="448">
        <f t="shared" ref="K25:K32" si="3">+J25+I25+H25</f>
        <v>41560.417553482359</v>
      </c>
    </row>
    <row r="26" spans="1:11">
      <c r="A26" s="2241"/>
      <c r="B26" s="441" t="s">
        <v>2188</v>
      </c>
      <c r="C26" s="701">
        <v>0.18178383669384021</v>
      </c>
      <c r="D26" s="701">
        <v>3.1627934361560937E-2</v>
      </c>
      <c r="E26" s="701">
        <v>0.17398258702195879</v>
      </c>
      <c r="F26" s="701">
        <v>3.0277189685668515E-2</v>
      </c>
      <c r="G26" s="701">
        <v>2.8115900075313952E-2</v>
      </c>
      <c r="H26" s="444">
        <v>362697.63011369883</v>
      </c>
      <c r="I26" s="444">
        <v>64275.529387237737</v>
      </c>
      <c r="J26" s="444">
        <v>32137.764693618883</v>
      </c>
      <c r="K26" s="444">
        <f t="shared" si="3"/>
        <v>459110.92419455544</v>
      </c>
    </row>
    <row r="27" spans="1:11">
      <c r="A27" s="2242"/>
      <c r="B27" s="730" t="s">
        <v>569</v>
      </c>
      <c r="C27" s="926">
        <f t="shared" ref="C27:K27" si="4">SUM(C24:C26)</f>
        <v>59.380610214730616</v>
      </c>
      <c r="D27" s="926">
        <f t="shared" si="4"/>
        <v>7.8194682884107287</v>
      </c>
      <c r="E27" s="926">
        <f t="shared" si="4"/>
        <v>56.310499549833551</v>
      </c>
      <c r="F27" s="926">
        <f t="shared" si="4"/>
        <v>7.2535445394932134</v>
      </c>
      <c r="G27" s="926">
        <f t="shared" si="4"/>
        <v>6.5156307114101875</v>
      </c>
      <c r="H27" s="927">
        <f t="shared" si="4"/>
        <v>115363287.89339955</v>
      </c>
      <c r="I27" s="927">
        <f t="shared" si="4"/>
        <v>20444126.968450539</v>
      </c>
      <c r="J27" s="927">
        <f t="shared" si="4"/>
        <v>10222063.484225279</v>
      </c>
      <c r="K27" s="927">
        <f t="shared" si="4"/>
        <v>146029478.34607536</v>
      </c>
    </row>
    <row r="28" spans="1:11">
      <c r="A28" s="2241" t="s">
        <v>2161</v>
      </c>
      <c r="B28" s="439" t="s">
        <v>2186</v>
      </c>
      <c r="C28" s="700">
        <v>88.743671542249345</v>
      </c>
      <c r="D28" s="700">
        <v>10.503588695916246</v>
      </c>
      <c r="E28" s="700">
        <v>82.657896452656757</v>
      </c>
      <c r="F28" s="700">
        <v>9.4597707158418949</v>
      </c>
      <c r="G28" s="700">
        <v>8.3469959687011919</v>
      </c>
      <c r="H28" s="448">
        <v>143989947.77853152</v>
      </c>
      <c r="I28" s="448">
        <v>25517205.935435981</v>
      </c>
      <c r="J28" s="448">
        <v>12758602.967717985</v>
      </c>
      <c r="K28" s="448">
        <f t="shared" si="3"/>
        <v>182265756.68168548</v>
      </c>
    </row>
    <row r="29" spans="1:11">
      <c r="A29" s="2241"/>
      <c r="B29" s="441" t="s">
        <v>2187</v>
      </c>
      <c r="C29" s="699">
        <v>1.3803806208658335E-2</v>
      </c>
      <c r="D29" s="699">
        <v>3.3270109942910983E-3</v>
      </c>
      <c r="E29" s="699">
        <v>1.1630440975805746E-2</v>
      </c>
      <c r="F29" s="699">
        <v>2.8758908594719661E-3</v>
      </c>
      <c r="G29" s="699">
        <v>2.805403338406477E-3</v>
      </c>
      <c r="H29" s="448">
        <v>29006.35909324812</v>
      </c>
      <c r="I29" s="448">
        <v>5140.3674342465019</v>
      </c>
      <c r="J29" s="448">
        <v>2570.1837171232514</v>
      </c>
      <c r="K29" s="448">
        <f t="shared" si="3"/>
        <v>36716.910244617873</v>
      </c>
    </row>
    <row r="30" spans="1:11">
      <c r="A30" s="2241"/>
      <c r="B30" s="441" t="s">
        <v>2189</v>
      </c>
      <c r="C30" s="700">
        <v>8.3207581637765813</v>
      </c>
      <c r="D30" s="700">
        <v>1.2079693191316643</v>
      </c>
      <c r="E30" s="700">
        <v>8.1705610043062009</v>
      </c>
      <c r="F30" s="700">
        <v>1.1813373714850957</v>
      </c>
      <c r="G30" s="700">
        <v>1.1344578834124655</v>
      </c>
      <c r="H30" s="448">
        <v>13867188.338395681</v>
      </c>
      <c r="I30" s="448">
        <v>2457476.4143992327</v>
      </c>
      <c r="J30" s="448">
        <v>1228738.2071996173</v>
      </c>
      <c r="K30" s="448">
        <f t="shared" si="3"/>
        <v>17553402.959994532</v>
      </c>
    </row>
    <row r="31" spans="1:11" ht="15" customHeight="1">
      <c r="A31" s="2241"/>
      <c r="B31" s="441" t="s">
        <v>2190</v>
      </c>
      <c r="C31" s="700">
        <v>8.4543907557965703</v>
      </c>
      <c r="D31" s="700">
        <v>4.8198579793929728</v>
      </c>
      <c r="E31" s="700">
        <v>8.3504216622249743</v>
      </c>
      <c r="F31" s="700">
        <v>4.750652156418858</v>
      </c>
      <c r="G31" s="700">
        <v>4.4426199271746425</v>
      </c>
      <c r="H31" s="448">
        <v>48816947.649010003</v>
      </c>
      <c r="I31" s="448">
        <v>8651104.6466600001</v>
      </c>
      <c r="J31" s="448">
        <v>4325552.323330001</v>
      </c>
      <c r="K31" s="448">
        <f t="shared" si="3"/>
        <v>61793604.619000003</v>
      </c>
    </row>
    <row r="32" spans="1:11">
      <c r="A32" s="2241"/>
      <c r="B32" s="441" t="s">
        <v>2191</v>
      </c>
      <c r="C32" s="700">
        <v>22.435708038338163</v>
      </c>
      <c r="D32" s="700">
        <v>2.9456987633551823</v>
      </c>
      <c r="E32" s="700">
        <v>19.976280949161463</v>
      </c>
      <c r="F32" s="700">
        <v>2.4527971504244817</v>
      </c>
      <c r="G32" s="700">
        <v>2.3190282825304314</v>
      </c>
      <c r="H32" s="448">
        <v>29178388.76596</v>
      </c>
      <c r="I32" s="448">
        <v>5170853.7053599991</v>
      </c>
      <c r="J32" s="448">
        <v>2585426.8526800005</v>
      </c>
      <c r="K32" s="448">
        <f t="shared" si="3"/>
        <v>36934669.324000001</v>
      </c>
    </row>
    <row r="33" spans="1:11">
      <c r="A33" s="2244"/>
      <c r="B33" s="439" t="s">
        <v>569</v>
      </c>
      <c r="C33" s="698">
        <f t="shared" ref="C33:K33" si="5">SUM(C28:C32)</f>
        <v>127.96833230636932</v>
      </c>
      <c r="D33" s="698">
        <f t="shared" si="5"/>
        <v>19.480441768790357</v>
      </c>
      <c r="E33" s="698">
        <f t="shared" si="5"/>
        <v>119.1667905093252</v>
      </c>
      <c r="F33" s="698">
        <f t="shared" si="5"/>
        <v>17.847433285029801</v>
      </c>
      <c r="G33" s="698">
        <f t="shared" si="5"/>
        <v>16.245907465157138</v>
      </c>
      <c r="H33" s="446">
        <f t="shared" si="5"/>
        <v>235881478.89099047</v>
      </c>
      <c r="I33" s="446">
        <f t="shared" si="5"/>
        <v>41801781.069289461</v>
      </c>
      <c r="J33" s="446">
        <f t="shared" si="5"/>
        <v>20900890.534644727</v>
      </c>
      <c r="K33" s="446">
        <f t="shared" si="5"/>
        <v>298584150.4949246</v>
      </c>
    </row>
    <row r="34" spans="1:11" ht="14.25" customHeight="1">
      <c r="A34" s="2240" t="s">
        <v>569</v>
      </c>
      <c r="B34" s="2240"/>
      <c r="C34" s="926">
        <v>90.59668541963191</v>
      </c>
      <c r="D34" s="926">
        <v>13.126683836982872</v>
      </c>
      <c r="E34" s="926">
        <v>84.918049791421822</v>
      </c>
      <c r="F34" s="926">
        <v>12.075101776095797</v>
      </c>
      <c r="G34" s="926">
        <v>10.94413542984427</v>
      </c>
      <c r="H34" s="927">
        <f>+H33+H27</f>
        <v>351244766.78439003</v>
      </c>
      <c r="I34" s="927">
        <f>+I33+I27</f>
        <v>62245908.03774</v>
      </c>
      <c r="J34" s="927">
        <f>+J33+J27</f>
        <v>31122954.018870004</v>
      </c>
      <c r="K34" s="927">
        <f>+K33+K27</f>
        <v>444613628.84099996</v>
      </c>
    </row>
    <row r="35" spans="1:11" ht="8.25" customHeight="1">
      <c r="A35" s="932"/>
      <c r="B35" s="932"/>
      <c r="C35" s="933"/>
      <c r="D35" s="933"/>
      <c r="E35" s="933"/>
      <c r="F35" s="933"/>
      <c r="G35" s="933"/>
      <c r="H35" s="934"/>
      <c r="I35" s="934"/>
      <c r="J35" s="934"/>
      <c r="K35" s="934"/>
    </row>
    <row r="36" spans="1:11">
      <c r="A36" s="13" t="s">
        <v>474</v>
      </c>
      <c r="B36" s="14"/>
      <c r="C36" s="1077"/>
      <c r="D36" s="14"/>
      <c r="E36" s="14"/>
      <c r="F36" s="14"/>
      <c r="G36" s="14"/>
      <c r="H36" s="61"/>
      <c r="I36" s="61"/>
      <c r="J36" s="61"/>
      <c r="K36" s="61"/>
    </row>
    <row r="37" spans="1:11">
      <c r="A37" s="272" t="s">
        <v>2192</v>
      </c>
      <c r="B37" s="14"/>
      <c r="C37" s="14"/>
      <c r="D37" s="14"/>
      <c r="E37" s="14"/>
      <c r="F37" s="14"/>
      <c r="G37" s="14"/>
      <c r="H37" s="14"/>
      <c r="I37" s="14"/>
      <c r="J37" s="14"/>
      <c r="K37" s="14"/>
    </row>
    <row r="38" spans="1:11">
      <c r="A38" s="884" t="s">
        <v>2654</v>
      </c>
      <c r="B38" s="64"/>
      <c r="C38" s="64"/>
      <c r="D38" s="64"/>
      <c r="E38" s="64"/>
      <c r="F38" s="14"/>
      <c r="G38" s="14"/>
      <c r="H38" s="14"/>
      <c r="I38" s="14"/>
      <c r="J38" s="14"/>
      <c r="K38" s="14"/>
    </row>
    <row r="39" spans="1:11">
      <c r="A39" s="884" t="s">
        <v>2656</v>
      </c>
      <c r="B39" s="64"/>
      <c r="C39" s="64"/>
      <c r="D39" s="64"/>
      <c r="E39" s="64"/>
      <c r="F39" s="64"/>
      <c r="G39" s="64"/>
      <c r="H39" s="64"/>
      <c r="I39" s="64"/>
      <c r="J39" s="14"/>
      <c r="K39" s="14"/>
    </row>
    <row r="40" spans="1:11">
      <c r="A40" s="272" t="s">
        <v>2655</v>
      </c>
      <c r="B40" s="14"/>
      <c r="C40" s="14"/>
      <c r="D40" s="14"/>
      <c r="E40" s="14"/>
      <c r="F40" s="14"/>
      <c r="G40" s="14"/>
      <c r="H40" s="14"/>
      <c r="I40" s="14"/>
      <c r="J40" s="14"/>
      <c r="K40" s="935"/>
    </row>
    <row r="41" spans="1:11">
      <c r="A41" s="64"/>
      <c r="B41" s="64"/>
      <c r="C41" s="64"/>
      <c r="D41" s="64"/>
      <c r="E41" s="14"/>
      <c r="F41" s="14"/>
      <c r="G41" s="14"/>
      <c r="H41" s="14"/>
      <c r="I41" s="14"/>
      <c r="J41" s="14"/>
      <c r="K41" s="14"/>
    </row>
    <row r="42" spans="1:11">
      <c r="A42" s="13" t="s">
        <v>796</v>
      </c>
      <c r="B42" s="64"/>
      <c r="C42" s="64"/>
      <c r="D42" s="64"/>
      <c r="E42" s="14"/>
      <c r="F42" s="14"/>
      <c r="G42" s="14"/>
      <c r="H42" s="14"/>
      <c r="I42" s="14"/>
      <c r="J42" s="14"/>
      <c r="K42" s="14"/>
    </row>
    <row r="43" spans="1:11">
      <c r="A43" s="248" t="s">
        <v>2439</v>
      </c>
      <c r="B43" s="14"/>
      <c r="C43" s="14"/>
      <c r="D43" s="14"/>
      <c r="E43" s="14"/>
      <c r="F43" s="14"/>
      <c r="G43" s="14"/>
      <c r="H43" s="14"/>
      <c r="I43" s="14"/>
      <c r="J43" s="14"/>
      <c r="K43" s="14"/>
    </row>
    <row r="44" spans="1:11">
      <c r="B44" s="14"/>
      <c r="C44" s="14"/>
      <c r="D44" s="14"/>
      <c r="E44" s="14"/>
      <c r="F44" s="14"/>
      <c r="G44" s="14"/>
      <c r="H44" s="14"/>
      <c r="I44" s="14"/>
      <c r="J44" s="14"/>
      <c r="K44" s="14"/>
    </row>
  </sheetData>
  <mergeCells count="28">
    <mergeCell ref="F22:F23"/>
    <mergeCell ref="A1:K1"/>
    <mergeCell ref="A2:K2"/>
    <mergeCell ref="A3:K3"/>
    <mergeCell ref="A4:A5"/>
    <mergeCell ref="B4:B5"/>
    <mergeCell ref="C4:C5"/>
    <mergeCell ref="D4:D5"/>
    <mergeCell ref="E4:E5"/>
    <mergeCell ref="F4:F5"/>
    <mergeCell ref="G4:G5"/>
    <mergeCell ref="H4:K4"/>
    <mergeCell ref="A34:B34"/>
    <mergeCell ref="A6:A9"/>
    <mergeCell ref="A10:A15"/>
    <mergeCell ref="A16:B16"/>
    <mergeCell ref="A19:K19"/>
    <mergeCell ref="A20:K20"/>
    <mergeCell ref="A21:K21"/>
    <mergeCell ref="A22:A23"/>
    <mergeCell ref="B22:B23"/>
    <mergeCell ref="C22:C23"/>
    <mergeCell ref="A24:A27"/>
    <mergeCell ref="A28:A33"/>
    <mergeCell ref="G22:G23"/>
    <mergeCell ref="H22:K22"/>
    <mergeCell ref="D22:D23"/>
    <mergeCell ref="E22:E23"/>
  </mergeCells>
  <phoneticPr fontId="74" type="noConversion"/>
  <hyperlinks>
    <hyperlink ref="A1:K1" location="'Sección F -SIL'!B4" display="TABLA F 02a"/>
    <hyperlink ref="A19:K19" location="'Sección F -SIL'!B4" display="TABLA F02b"/>
  </hyperlinks>
  <pageMargins left="0.68" right="0.28999999999999998" top="0.94" bottom="0.55118110236220474" header="0.31496062992125984" footer="0.31496062992125984"/>
  <pageSetup paperSize="9" scale="90" orientation="portrait" r:id="rId1"/>
</worksheet>
</file>

<file path=xl/worksheets/sheet65.xml><?xml version="1.0" encoding="utf-8"?>
<worksheet xmlns="http://schemas.openxmlformats.org/spreadsheetml/2006/main" xmlns:r="http://schemas.openxmlformats.org/officeDocument/2006/relationships">
  <sheetPr>
    <tabColor rgb="FF008080"/>
  </sheetPr>
  <dimension ref="A1:M168"/>
  <sheetViews>
    <sheetView topLeftCell="A166" zoomScale="89" zoomScaleNormal="89" workbookViewId="0">
      <selection activeCell="D11" sqref="D11"/>
    </sheetView>
  </sheetViews>
  <sheetFormatPr baseColWidth="10" defaultColWidth="11.42578125" defaultRowHeight="14.25"/>
  <cols>
    <col min="1" max="1" width="17.5703125" style="1170" customWidth="1"/>
    <col min="2" max="2" width="17.5703125" style="1170" bestFit="1" customWidth="1"/>
    <col min="3" max="3" width="14" style="1170" customWidth="1"/>
    <col min="4" max="4" width="14.5703125" style="1170" customWidth="1"/>
    <col min="5" max="5" width="12.42578125" style="1749" customWidth="1"/>
    <col min="6" max="6" width="13.5703125" style="1170" customWidth="1"/>
    <col min="7" max="7" width="12.28515625" style="1749" customWidth="1"/>
    <col min="8" max="8" width="13" style="1170" customWidth="1"/>
    <col min="9" max="9" width="12.7109375" style="1749" customWidth="1"/>
    <col min="10" max="10" width="13.5703125" style="1170" customWidth="1"/>
    <col min="11" max="11" width="15.7109375" style="1170" customWidth="1"/>
    <col min="12" max="13" width="14.5703125" style="1170" customWidth="1"/>
    <col min="14" max="14" width="2.85546875" style="1170" customWidth="1"/>
    <col min="15" max="16384" width="11.42578125" style="1170"/>
  </cols>
  <sheetData>
    <row r="1" spans="1:13">
      <c r="A1" s="2232" t="s">
        <v>2622</v>
      </c>
      <c r="B1" s="2232"/>
      <c r="C1" s="2232"/>
      <c r="D1" s="2232"/>
      <c r="E1" s="2232"/>
      <c r="F1" s="2232"/>
      <c r="G1" s="2232"/>
      <c r="H1" s="2232"/>
      <c r="I1" s="2232"/>
      <c r="J1" s="2232"/>
      <c r="K1" s="2232"/>
      <c r="L1" s="2232"/>
      <c r="M1" s="2232"/>
    </row>
    <row r="2" spans="1:13">
      <c r="A2" s="2247" t="s">
        <v>1297</v>
      </c>
      <c r="B2" s="2247"/>
      <c r="C2" s="2247"/>
      <c r="D2" s="2247"/>
      <c r="E2" s="2247"/>
      <c r="F2" s="2247"/>
      <c r="G2" s="2247"/>
      <c r="H2" s="2247"/>
      <c r="I2" s="2247"/>
      <c r="J2" s="2247"/>
      <c r="K2" s="2247"/>
      <c r="L2" s="2247"/>
      <c r="M2" s="2247"/>
    </row>
    <row r="3" spans="1:13" ht="15" customHeight="1">
      <c r="A3" s="2248" t="s">
        <v>2178</v>
      </c>
      <c r="B3" s="2248"/>
      <c r="C3" s="2248"/>
      <c r="D3" s="2248"/>
      <c r="E3" s="2248"/>
      <c r="F3" s="2248"/>
      <c r="G3" s="2248"/>
      <c r="H3" s="2248"/>
      <c r="I3" s="2248"/>
      <c r="J3" s="2248"/>
      <c r="K3" s="2248"/>
      <c r="L3" s="2248"/>
      <c r="M3" s="2248"/>
    </row>
    <row r="4" spans="1:13">
      <c r="A4" s="2241" t="s">
        <v>2179</v>
      </c>
      <c r="B4" s="2241" t="s">
        <v>2197</v>
      </c>
      <c r="C4" s="2249" t="s">
        <v>2198</v>
      </c>
      <c r="D4" s="2249" t="s">
        <v>2199</v>
      </c>
      <c r="E4" s="2249" t="s">
        <v>2200</v>
      </c>
      <c r="F4" s="2249" t="s">
        <v>2201</v>
      </c>
      <c r="G4" s="2249" t="s">
        <v>2202</v>
      </c>
      <c r="H4" s="2249" t="s">
        <v>2203</v>
      </c>
      <c r="I4" s="2249" t="s">
        <v>2204</v>
      </c>
      <c r="J4" s="2256" t="s">
        <v>1248</v>
      </c>
      <c r="K4" s="2257"/>
      <c r="L4" s="2257"/>
      <c r="M4" s="2258"/>
    </row>
    <row r="5" spans="1:13" ht="38.25">
      <c r="A5" s="2241"/>
      <c r="B5" s="2241"/>
      <c r="C5" s="2249"/>
      <c r="D5" s="2249"/>
      <c r="E5" s="2249"/>
      <c r="F5" s="2249"/>
      <c r="G5" s="2249"/>
      <c r="H5" s="2249"/>
      <c r="I5" s="2249"/>
      <c r="J5" s="925" t="s">
        <v>2205</v>
      </c>
      <c r="K5" s="925" t="s">
        <v>2206</v>
      </c>
      <c r="L5" s="925" t="s">
        <v>2207</v>
      </c>
      <c r="M5" s="924" t="s">
        <v>1249</v>
      </c>
    </row>
    <row r="6" spans="1:13">
      <c r="A6" s="2241" t="s">
        <v>2186</v>
      </c>
      <c r="B6" s="446" t="s">
        <v>2208</v>
      </c>
      <c r="C6" s="446">
        <v>1062962</v>
      </c>
      <c r="D6" s="446">
        <v>13162107</v>
      </c>
      <c r="E6" s="726">
        <f>+D6/C6</f>
        <v>12.382481217578803</v>
      </c>
      <c r="F6" s="446">
        <v>13125969</v>
      </c>
      <c r="G6" s="700">
        <f>+F6/C6</f>
        <v>12.34848376517693</v>
      </c>
      <c r="H6" s="446">
        <v>11655030</v>
      </c>
      <c r="I6" s="700">
        <f>+H6/C6</f>
        <v>10.964672302490587</v>
      </c>
      <c r="J6" s="446">
        <v>107128221.99510524</v>
      </c>
      <c r="K6" s="446">
        <v>18984748.201664221</v>
      </c>
      <c r="L6" s="453">
        <v>9492374.1008321103</v>
      </c>
      <c r="M6" s="446">
        <f>+L6+K6+J6</f>
        <v>135605344.29760158</v>
      </c>
    </row>
    <row r="7" spans="1:13">
      <c r="A7" s="2242"/>
      <c r="B7" s="448" t="s">
        <v>2209</v>
      </c>
      <c r="C7" s="449">
        <v>15831</v>
      </c>
      <c r="D7" s="448">
        <v>361019</v>
      </c>
      <c r="E7" s="726">
        <f t="shared" ref="E7:E28" si="0">+D7/C7</f>
        <v>22.804560672099047</v>
      </c>
      <c r="F7" s="448">
        <v>392527</v>
      </c>
      <c r="G7" s="700">
        <f t="shared" ref="G7:G15" si="1">+F7/C7</f>
        <v>24.794832922746512</v>
      </c>
      <c r="H7" s="448">
        <v>394558</v>
      </c>
      <c r="I7" s="700">
        <f t="shared" ref="I7:I15" si="2">+H7/C7</f>
        <v>24.923125513233529</v>
      </c>
      <c r="J7" s="448">
        <v>3626614.1755057457</v>
      </c>
      <c r="K7" s="448">
        <v>642691.11970987904</v>
      </c>
      <c r="L7" s="449">
        <v>321345.55985493952</v>
      </c>
      <c r="M7" s="448">
        <f t="shared" ref="M7:M27" si="3">+L7+K7+J7</f>
        <v>4590650.855070564</v>
      </c>
    </row>
    <row r="8" spans="1:13">
      <c r="A8" s="2242"/>
      <c r="B8" s="448" t="s">
        <v>2210</v>
      </c>
      <c r="C8" s="449">
        <v>17867</v>
      </c>
      <c r="D8" s="448">
        <v>324677</v>
      </c>
      <c r="E8" s="726">
        <f t="shared" si="0"/>
        <v>18.171881121620864</v>
      </c>
      <c r="F8" s="448">
        <v>268235</v>
      </c>
      <c r="G8" s="700">
        <f t="shared" si="1"/>
        <v>15.012872894162422</v>
      </c>
      <c r="H8" s="448">
        <v>254860</v>
      </c>
      <c r="I8" s="700">
        <f t="shared" si="2"/>
        <v>14.264286114065037</v>
      </c>
      <c r="J8" s="448">
        <v>2342567.857626494</v>
      </c>
      <c r="K8" s="448">
        <v>415138.60768064455</v>
      </c>
      <c r="L8" s="449">
        <v>207569.30384032227</v>
      </c>
      <c r="M8" s="448">
        <f t="shared" si="3"/>
        <v>2965275.7691474608</v>
      </c>
    </row>
    <row r="9" spans="1:13">
      <c r="A9" s="2242"/>
      <c r="B9" s="448" t="s">
        <v>2211</v>
      </c>
      <c r="C9" s="449">
        <v>38162</v>
      </c>
      <c r="D9" s="448">
        <v>571953</v>
      </c>
      <c r="E9" s="726">
        <f t="shared" si="0"/>
        <v>14.987500655101934</v>
      </c>
      <c r="F9" s="448">
        <v>0</v>
      </c>
      <c r="G9" s="700">
        <f t="shared" si="1"/>
        <v>0</v>
      </c>
      <c r="H9" s="448">
        <v>0</v>
      </c>
      <c r="I9" s="700">
        <f t="shared" si="2"/>
        <v>0</v>
      </c>
      <c r="J9" s="448">
        <v>0</v>
      </c>
      <c r="K9" s="448">
        <v>0</v>
      </c>
      <c r="L9" s="449">
        <v>0</v>
      </c>
      <c r="M9" s="448">
        <f t="shared" si="3"/>
        <v>0</v>
      </c>
    </row>
    <row r="10" spans="1:13">
      <c r="A10" s="2242"/>
      <c r="B10" s="448" t="s">
        <v>2212</v>
      </c>
      <c r="C10" s="448">
        <v>785</v>
      </c>
      <c r="D10" s="448">
        <v>18070</v>
      </c>
      <c r="E10" s="726">
        <f t="shared" si="0"/>
        <v>23.019108280254777</v>
      </c>
      <c r="F10" s="448">
        <v>0</v>
      </c>
      <c r="G10" s="700">
        <f t="shared" si="1"/>
        <v>0</v>
      </c>
      <c r="H10" s="448">
        <v>0</v>
      </c>
      <c r="I10" s="700">
        <f t="shared" si="2"/>
        <v>0</v>
      </c>
      <c r="J10" s="448">
        <v>0</v>
      </c>
      <c r="K10" s="448">
        <v>0</v>
      </c>
      <c r="L10" s="449">
        <v>0</v>
      </c>
      <c r="M10" s="444">
        <f t="shared" si="3"/>
        <v>0</v>
      </c>
    </row>
    <row r="11" spans="1:13">
      <c r="A11" s="2242"/>
      <c r="B11" s="927" t="s">
        <v>569</v>
      </c>
      <c r="C11" s="927">
        <f>SUM(C6:C10)</f>
        <v>1135607</v>
      </c>
      <c r="D11" s="927">
        <f>SUM(D6:D10)</f>
        <v>14437826</v>
      </c>
      <c r="E11" s="926">
        <f t="shared" si="0"/>
        <v>12.713752204768022</v>
      </c>
      <c r="F11" s="927">
        <f>SUM(F6:F10)</f>
        <v>13786731</v>
      </c>
      <c r="G11" s="926">
        <f>+F11/C11</f>
        <v>12.140406848496003</v>
      </c>
      <c r="H11" s="927">
        <f>SUM(H6:H10)</f>
        <v>12304448</v>
      </c>
      <c r="I11" s="926">
        <f>+H11/C11</f>
        <v>10.835128702095004</v>
      </c>
      <c r="J11" s="446">
        <f>SUM(J6:J10)</f>
        <v>113097404.02823748</v>
      </c>
      <c r="K11" s="446">
        <f>SUM(K6:K10)</f>
        <v>20042577.929054745</v>
      </c>
      <c r="L11" s="446">
        <f>SUM(L6:L10)</f>
        <v>10021288.964527372</v>
      </c>
      <c r="M11" s="927">
        <f>SUM(M6:M10)</f>
        <v>143161270.9218196</v>
      </c>
    </row>
    <row r="12" spans="1:13">
      <c r="A12" s="2241" t="s">
        <v>2213</v>
      </c>
      <c r="B12" s="439" t="s">
        <v>2208</v>
      </c>
      <c r="C12" s="446">
        <v>238</v>
      </c>
      <c r="D12" s="446">
        <v>7235</v>
      </c>
      <c r="E12" s="726">
        <f t="shared" si="0"/>
        <v>30.399159663865547</v>
      </c>
      <c r="F12" s="446">
        <v>7233</v>
      </c>
      <c r="G12" s="700">
        <f t="shared" si="1"/>
        <v>30.390756302521009</v>
      </c>
      <c r="H12" s="446">
        <v>7036</v>
      </c>
      <c r="I12" s="700">
        <f t="shared" si="2"/>
        <v>29.563025210084035</v>
      </c>
      <c r="J12" s="453">
        <v>31448.392380915579</v>
      </c>
      <c r="K12" s="446">
        <v>5573.1328269976975</v>
      </c>
      <c r="L12" s="446">
        <v>2786.5664134988488</v>
      </c>
      <c r="M12" s="448">
        <f t="shared" si="3"/>
        <v>39808.091621412124</v>
      </c>
    </row>
    <row r="13" spans="1:13">
      <c r="A13" s="2242"/>
      <c r="B13" s="441" t="s">
        <v>2209</v>
      </c>
      <c r="C13" s="449">
        <v>9</v>
      </c>
      <c r="D13" s="448">
        <v>246</v>
      </c>
      <c r="E13" s="726">
        <f t="shared" si="0"/>
        <v>27.333333333333332</v>
      </c>
      <c r="F13" s="448">
        <v>257</v>
      </c>
      <c r="G13" s="700">
        <f t="shared" si="1"/>
        <v>28.555555555555557</v>
      </c>
      <c r="H13" s="448">
        <v>257</v>
      </c>
      <c r="I13" s="700">
        <f t="shared" si="2"/>
        <v>28.555555555555557</v>
      </c>
      <c r="J13" s="449">
        <v>1148.6976750846081</v>
      </c>
      <c r="K13" s="448">
        <v>203.56667659727236</v>
      </c>
      <c r="L13" s="448">
        <v>101.78333829863618</v>
      </c>
      <c r="M13" s="448">
        <f t="shared" si="3"/>
        <v>1454.0476899805167</v>
      </c>
    </row>
    <row r="14" spans="1:13">
      <c r="A14" s="2242"/>
      <c r="B14" s="449" t="s">
        <v>2210</v>
      </c>
      <c r="C14" s="449">
        <v>7</v>
      </c>
      <c r="D14" s="448">
        <v>202</v>
      </c>
      <c r="E14" s="726">
        <f t="shared" si="0"/>
        <v>28.857142857142858</v>
      </c>
      <c r="F14" s="448">
        <v>150</v>
      </c>
      <c r="G14" s="700">
        <f t="shared" si="1"/>
        <v>21.428571428571427</v>
      </c>
      <c r="H14" s="448">
        <v>150</v>
      </c>
      <c r="I14" s="700">
        <f t="shared" si="2"/>
        <v>21.428571428571427</v>
      </c>
      <c r="J14" s="449">
        <v>670.44611386261181</v>
      </c>
      <c r="K14" s="448">
        <v>118.81323536805779</v>
      </c>
      <c r="L14" s="448">
        <v>59.406617684028895</v>
      </c>
      <c r="M14" s="448">
        <f t="shared" si="3"/>
        <v>848.66596691469852</v>
      </c>
    </row>
    <row r="15" spans="1:13">
      <c r="A15" s="2242"/>
      <c r="B15" s="441" t="s">
        <v>2211</v>
      </c>
      <c r="C15" s="449">
        <v>19</v>
      </c>
      <c r="D15" s="448">
        <v>446</v>
      </c>
      <c r="E15" s="726">
        <f t="shared" si="0"/>
        <v>23.473684210526315</v>
      </c>
      <c r="F15" s="448">
        <v>0</v>
      </c>
      <c r="G15" s="700">
        <f t="shared" si="1"/>
        <v>0</v>
      </c>
      <c r="H15" s="448">
        <v>0</v>
      </c>
      <c r="I15" s="700">
        <f t="shared" si="2"/>
        <v>0</v>
      </c>
      <c r="J15" s="448">
        <v>0</v>
      </c>
      <c r="K15" s="448">
        <v>0</v>
      </c>
      <c r="L15" s="448">
        <v>0</v>
      </c>
      <c r="M15" s="448">
        <f t="shared" si="3"/>
        <v>0</v>
      </c>
    </row>
    <row r="16" spans="1:13">
      <c r="A16" s="2242"/>
      <c r="B16" s="730" t="s">
        <v>569</v>
      </c>
      <c r="C16" s="927">
        <f>SUM(C12:C15)</f>
        <v>273</v>
      </c>
      <c r="D16" s="927">
        <f>SUM(D12:D15)</f>
        <v>8129</v>
      </c>
      <c r="E16" s="926">
        <f t="shared" si="0"/>
        <v>29.776556776556777</v>
      </c>
      <c r="F16" s="927">
        <f>SUM(F12:F15)</f>
        <v>7640</v>
      </c>
      <c r="G16" s="926">
        <f t="shared" ref="G16:G28" si="4">+F16/C16</f>
        <v>27.985347985347985</v>
      </c>
      <c r="H16" s="927">
        <f>SUM(H12:H15)</f>
        <v>7443</v>
      </c>
      <c r="I16" s="926">
        <f t="shared" ref="I16:I28" si="5">+H16/C16</f>
        <v>27.263736263736263</v>
      </c>
      <c r="J16" s="927">
        <f>SUM(J12:J15)</f>
        <v>33267.536169862797</v>
      </c>
      <c r="K16" s="927">
        <f>SUM(K12:K15)</f>
        <v>5895.512738963027</v>
      </c>
      <c r="L16" s="927">
        <f>SUM(L12:L15)</f>
        <v>2947.7563694815135</v>
      </c>
      <c r="M16" s="927">
        <f>SUM(M12:M15)</f>
        <v>42110.805278307336</v>
      </c>
    </row>
    <row r="17" spans="1:13">
      <c r="A17" s="2253" t="s">
        <v>2479</v>
      </c>
      <c r="B17" s="439" t="s">
        <v>2208</v>
      </c>
      <c r="C17" s="446">
        <v>4431</v>
      </c>
      <c r="D17" s="446">
        <v>76638</v>
      </c>
      <c r="E17" s="726">
        <f t="shared" si="0"/>
        <v>17.295870006770482</v>
      </c>
      <c r="F17" s="446">
        <v>76623</v>
      </c>
      <c r="G17" s="700">
        <f t="shared" si="4"/>
        <v>17.292484766418415</v>
      </c>
      <c r="H17" s="446">
        <v>70881</v>
      </c>
      <c r="I17" s="700">
        <f t="shared" si="5"/>
        <v>15.996614759647935</v>
      </c>
      <c r="J17" s="446">
        <v>477250.87410669995</v>
      </c>
      <c r="K17" s="446">
        <v>84576.104272073411</v>
      </c>
      <c r="L17" s="446">
        <v>42288.052136036706</v>
      </c>
      <c r="M17" s="448">
        <f t="shared" si="3"/>
        <v>604115.03051481</v>
      </c>
    </row>
    <row r="18" spans="1:13">
      <c r="A18" s="2254"/>
      <c r="B18" s="441" t="s">
        <v>2209</v>
      </c>
      <c r="C18" s="449">
        <v>24</v>
      </c>
      <c r="D18" s="448">
        <v>423</v>
      </c>
      <c r="E18" s="726">
        <f t="shared" si="0"/>
        <v>17.625</v>
      </c>
      <c r="F18" s="451">
        <v>462</v>
      </c>
      <c r="G18" s="700">
        <f t="shared" si="4"/>
        <v>19.25</v>
      </c>
      <c r="H18" s="448">
        <v>465</v>
      </c>
      <c r="I18" s="700">
        <f t="shared" si="5"/>
        <v>19.375</v>
      </c>
      <c r="J18" s="448">
        <v>3130.9047059101235</v>
      </c>
      <c r="K18" s="448">
        <v>554.84387193343969</v>
      </c>
      <c r="L18" s="448">
        <v>277.42193596671984</v>
      </c>
      <c r="M18" s="448">
        <f t="shared" si="3"/>
        <v>3963.170513810283</v>
      </c>
    </row>
    <row r="19" spans="1:13">
      <c r="A19" s="2254"/>
      <c r="B19" s="441" t="s">
        <v>2210</v>
      </c>
      <c r="C19" s="449">
        <v>56</v>
      </c>
      <c r="D19" s="448">
        <v>1092</v>
      </c>
      <c r="E19" s="726">
        <f t="shared" si="0"/>
        <v>19.5</v>
      </c>
      <c r="F19" s="451">
        <v>594</v>
      </c>
      <c r="G19" s="700">
        <f t="shared" si="4"/>
        <v>10.607142857142858</v>
      </c>
      <c r="H19" s="448">
        <v>524</v>
      </c>
      <c r="I19" s="700">
        <f t="shared" si="5"/>
        <v>9.3571428571428577</v>
      </c>
      <c r="J19" s="448">
        <v>3528.1592814987202</v>
      </c>
      <c r="K19" s="448">
        <v>625.24341697445675</v>
      </c>
      <c r="L19" s="448">
        <v>312.62170848722837</v>
      </c>
      <c r="M19" s="448">
        <f t="shared" si="3"/>
        <v>4466.024406960405</v>
      </c>
    </row>
    <row r="20" spans="1:13">
      <c r="A20" s="2254"/>
      <c r="B20" s="441" t="s">
        <v>2211</v>
      </c>
      <c r="C20" s="449">
        <v>272</v>
      </c>
      <c r="D20" s="448">
        <v>4437</v>
      </c>
      <c r="E20" s="726">
        <f t="shared" si="0"/>
        <v>16.3125</v>
      </c>
      <c r="F20" s="447">
        <v>0</v>
      </c>
      <c r="G20" s="700">
        <f t="shared" si="4"/>
        <v>0</v>
      </c>
      <c r="H20" s="449">
        <v>0</v>
      </c>
      <c r="I20" s="700">
        <f t="shared" si="5"/>
        <v>0</v>
      </c>
      <c r="J20" s="448">
        <v>0</v>
      </c>
      <c r="K20" s="448">
        <v>0</v>
      </c>
      <c r="L20" s="449">
        <v>0</v>
      </c>
      <c r="M20" s="448">
        <f t="shared" si="3"/>
        <v>0</v>
      </c>
    </row>
    <row r="21" spans="1:13">
      <c r="A21" s="2254"/>
      <c r="B21" s="441" t="s">
        <v>2212</v>
      </c>
      <c r="C21" s="449">
        <v>1</v>
      </c>
      <c r="D21" s="444">
        <v>30</v>
      </c>
      <c r="E21" s="726">
        <f t="shared" si="0"/>
        <v>30</v>
      </c>
      <c r="F21" s="442">
        <v>0</v>
      </c>
      <c r="G21" s="700">
        <f t="shared" si="4"/>
        <v>0</v>
      </c>
      <c r="H21" s="448">
        <v>0</v>
      </c>
      <c r="I21" s="700">
        <f t="shared" si="5"/>
        <v>0</v>
      </c>
      <c r="J21" s="448">
        <v>0</v>
      </c>
      <c r="K21" s="448">
        <v>0</v>
      </c>
      <c r="L21" s="449">
        <v>0</v>
      </c>
      <c r="M21" s="448">
        <f t="shared" si="3"/>
        <v>0</v>
      </c>
    </row>
    <row r="22" spans="1:13">
      <c r="A22" s="2260"/>
      <c r="B22" s="927" t="s">
        <v>569</v>
      </c>
      <c r="C22" s="927">
        <f>SUM(C17:C21)</f>
        <v>4784</v>
      </c>
      <c r="D22" s="927">
        <f>SUM(D17:D21)</f>
        <v>82620</v>
      </c>
      <c r="E22" s="926">
        <f t="shared" si="0"/>
        <v>17.270066889632108</v>
      </c>
      <c r="F22" s="927">
        <f>SUM(F17:F21)</f>
        <v>77679</v>
      </c>
      <c r="G22" s="926">
        <f t="shared" si="4"/>
        <v>16.2372491638796</v>
      </c>
      <c r="H22" s="927">
        <f>SUM(H17:H21)</f>
        <v>71870</v>
      </c>
      <c r="I22" s="926">
        <f t="shared" si="5"/>
        <v>15.022993311036789</v>
      </c>
      <c r="J22" s="927">
        <f>SUM(J17:J21)</f>
        <v>483909.93809410877</v>
      </c>
      <c r="K22" s="927">
        <f>SUM(K17:K21)</f>
        <v>85756.1915609813</v>
      </c>
      <c r="L22" s="927">
        <f>SUM(L17:L21)</f>
        <v>42878.09578049065</v>
      </c>
      <c r="M22" s="927">
        <f>SUM(M17:M21)</f>
        <v>612544.22543558059</v>
      </c>
    </row>
    <row r="23" spans="1:13">
      <c r="A23" s="2241" t="s">
        <v>569</v>
      </c>
      <c r="B23" s="439" t="s">
        <v>2208</v>
      </c>
      <c r="C23" s="446">
        <v>1067631</v>
      </c>
      <c r="D23" s="446">
        <v>13245980</v>
      </c>
      <c r="E23" s="727">
        <f t="shared" si="0"/>
        <v>12.406889646329116</v>
      </c>
      <c r="F23" s="446">
        <v>13209825</v>
      </c>
      <c r="G23" s="700">
        <f t="shared" si="4"/>
        <v>12.373024949631473</v>
      </c>
      <c r="H23" s="446">
        <v>11732947</v>
      </c>
      <c r="I23" s="700">
        <f t="shared" si="5"/>
        <v>10.98970243464268</v>
      </c>
      <c r="J23" s="446">
        <v>107636921.26159286</v>
      </c>
      <c r="K23" s="446">
        <v>19074897.438763294</v>
      </c>
      <c r="L23" s="446">
        <v>9537448.7193816472</v>
      </c>
      <c r="M23" s="448">
        <f t="shared" si="3"/>
        <v>136249267.41973782</v>
      </c>
    </row>
    <row r="24" spans="1:13">
      <c r="A24" s="2241"/>
      <c r="B24" s="441" t="s">
        <v>2209</v>
      </c>
      <c r="C24" s="448">
        <v>15864</v>
      </c>
      <c r="D24" s="448">
        <v>361688</v>
      </c>
      <c r="E24" s="726">
        <f t="shared" si="0"/>
        <v>22.799293998991427</v>
      </c>
      <c r="F24" s="448">
        <v>393246</v>
      </c>
      <c r="G24" s="700">
        <f t="shared" si="4"/>
        <v>24.788577912254162</v>
      </c>
      <c r="H24" s="448">
        <v>395280</v>
      </c>
      <c r="I24" s="700">
        <f t="shared" si="5"/>
        <v>24.91679273827534</v>
      </c>
      <c r="J24" s="448">
        <v>3630893.7778867404</v>
      </c>
      <c r="K24" s="448">
        <v>643449.53025840968</v>
      </c>
      <c r="L24" s="448">
        <v>321724.76512920484</v>
      </c>
      <c r="M24" s="448">
        <f t="shared" si="3"/>
        <v>4596068.0732743554</v>
      </c>
    </row>
    <row r="25" spans="1:13">
      <c r="A25" s="2241"/>
      <c r="B25" s="441" t="s">
        <v>2210</v>
      </c>
      <c r="C25" s="448">
        <v>17930</v>
      </c>
      <c r="D25" s="448">
        <v>325971</v>
      </c>
      <c r="E25" s="726">
        <f t="shared" si="0"/>
        <v>18.180200780814278</v>
      </c>
      <c r="F25" s="448">
        <v>268979</v>
      </c>
      <c r="G25" s="700">
        <f t="shared" si="4"/>
        <v>15.001617401003903</v>
      </c>
      <c r="H25" s="448">
        <v>255534</v>
      </c>
      <c r="I25" s="700">
        <f t="shared" si="5"/>
        <v>14.251756832124931</v>
      </c>
      <c r="J25" s="448">
        <v>2346766.4630218553</v>
      </c>
      <c r="K25" s="448">
        <v>415882.66433298704</v>
      </c>
      <c r="L25" s="448">
        <v>207941.33216649352</v>
      </c>
      <c r="M25" s="448">
        <f t="shared" si="3"/>
        <v>2970590.459521336</v>
      </c>
    </row>
    <row r="26" spans="1:13">
      <c r="A26" s="2241"/>
      <c r="B26" s="441" t="s">
        <v>2211</v>
      </c>
      <c r="C26" s="448">
        <v>38453</v>
      </c>
      <c r="D26" s="448">
        <v>576836</v>
      </c>
      <c r="E26" s="726">
        <f t="shared" si="0"/>
        <v>15.001066236704549</v>
      </c>
      <c r="F26" s="448">
        <v>0</v>
      </c>
      <c r="G26" s="700">
        <f t="shared" si="4"/>
        <v>0</v>
      </c>
      <c r="H26" s="448">
        <v>0</v>
      </c>
      <c r="I26" s="700">
        <f t="shared" si="5"/>
        <v>0</v>
      </c>
      <c r="J26" s="448">
        <v>0</v>
      </c>
      <c r="K26" s="448">
        <v>0</v>
      </c>
      <c r="L26" s="449">
        <v>0</v>
      </c>
      <c r="M26" s="448">
        <f t="shared" si="3"/>
        <v>0</v>
      </c>
    </row>
    <row r="27" spans="1:13">
      <c r="A27" s="2241"/>
      <c r="B27" s="452" t="s">
        <v>2212</v>
      </c>
      <c r="C27" s="448">
        <v>786</v>
      </c>
      <c r="D27" s="448">
        <v>26229</v>
      </c>
      <c r="E27" s="726">
        <f t="shared" si="0"/>
        <v>33.37022900763359</v>
      </c>
      <c r="F27" s="448">
        <v>0</v>
      </c>
      <c r="G27" s="700">
        <f t="shared" si="4"/>
        <v>0</v>
      </c>
      <c r="H27" s="448">
        <v>0</v>
      </c>
      <c r="I27" s="700">
        <f t="shared" si="5"/>
        <v>0</v>
      </c>
      <c r="J27" s="448">
        <v>0</v>
      </c>
      <c r="K27" s="448">
        <v>0</v>
      </c>
      <c r="L27" s="449">
        <v>0</v>
      </c>
      <c r="M27" s="448">
        <f t="shared" si="3"/>
        <v>0</v>
      </c>
    </row>
    <row r="28" spans="1:13">
      <c r="A28" s="2241"/>
      <c r="B28" s="730" t="s">
        <v>569</v>
      </c>
      <c r="C28" s="927">
        <f>SUM(C23:C27)</f>
        <v>1140664</v>
      </c>
      <c r="D28" s="927">
        <f>SUM(D23:D27)</f>
        <v>14536704</v>
      </c>
      <c r="E28" s="926">
        <f t="shared" si="0"/>
        <v>12.744071873926064</v>
      </c>
      <c r="F28" s="927">
        <f>SUM(F23:F27)</f>
        <v>13872050</v>
      </c>
      <c r="G28" s="926">
        <f t="shared" si="4"/>
        <v>12.161381440985251</v>
      </c>
      <c r="H28" s="927">
        <f>SUM(H23:H27)</f>
        <v>12383761</v>
      </c>
      <c r="I28" s="926">
        <f t="shared" si="5"/>
        <v>10.856624737871977</v>
      </c>
      <c r="J28" s="927">
        <f>SUM(J23:J27)</f>
        <v>113614581.50250146</v>
      </c>
      <c r="K28" s="927">
        <f>SUM(K23:K27)</f>
        <v>20134229.63335469</v>
      </c>
      <c r="L28" s="927">
        <f>SUM(L23:L27)</f>
        <v>10067114.816677345</v>
      </c>
      <c r="M28" s="927">
        <f>SUM(M23:M27)</f>
        <v>143815925.95253348</v>
      </c>
    </row>
    <row r="29" spans="1:13" ht="15">
      <c r="A29" s="936"/>
      <c r="B29" s="937"/>
      <c r="C29" s="703"/>
      <c r="D29" s="703"/>
      <c r="E29" s="938"/>
      <c r="F29" s="703"/>
      <c r="G29" s="938"/>
      <c r="H29" s="703"/>
      <c r="I29" s="938"/>
      <c r="J29" s="703"/>
      <c r="K29" s="703"/>
      <c r="L29" s="703"/>
      <c r="M29" s="703"/>
    </row>
    <row r="30" spans="1:13">
      <c r="A30" s="696" t="s">
        <v>474</v>
      </c>
      <c r="B30" s="906"/>
      <c r="C30" s="906"/>
      <c r="D30" s="906"/>
      <c r="E30" s="906"/>
      <c r="F30" s="906"/>
      <c r="G30" s="906"/>
      <c r="H30" s="906"/>
      <c r="I30" s="906"/>
      <c r="J30" s="906"/>
      <c r="K30" s="906"/>
      <c r="L30" s="906"/>
      <c r="M30" s="906"/>
    </row>
    <row r="31" spans="1:13">
      <c r="A31" s="2255" t="s">
        <v>2476</v>
      </c>
      <c r="B31" s="2255"/>
      <c r="C31" s="2255"/>
      <c r="D31" s="2255"/>
      <c r="E31" s="2255"/>
      <c r="F31" s="2255"/>
      <c r="G31" s="2255"/>
      <c r="H31" s="2255"/>
      <c r="I31" s="2255"/>
      <c r="J31" s="2255"/>
      <c r="K31" s="2255"/>
      <c r="L31" s="2255"/>
      <c r="M31" s="2255"/>
    </row>
    <row r="32" spans="1:13" ht="12" customHeight="1">
      <c r="A32" s="2255" t="s">
        <v>2477</v>
      </c>
      <c r="B32" s="2255"/>
      <c r="C32" s="2255"/>
      <c r="D32" s="2255"/>
      <c r="E32" s="2255"/>
      <c r="F32" s="2255"/>
      <c r="G32" s="2255"/>
      <c r="H32" s="2255"/>
      <c r="I32" s="2255"/>
      <c r="J32" s="2255"/>
      <c r="K32" s="2255"/>
      <c r="L32" s="2255"/>
      <c r="M32" s="2255"/>
    </row>
    <row r="33" spans="1:13">
      <c r="A33" s="2255" t="s">
        <v>2657</v>
      </c>
      <c r="B33" s="2255"/>
      <c r="C33" s="2255"/>
      <c r="D33" s="2255"/>
      <c r="E33" s="2255"/>
      <c r="F33" s="2255"/>
      <c r="G33" s="2255"/>
      <c r="H33" s="2255"/>
      <c r="I33" s="2255"/>
      <c r="J33" s="2255"/>
      <c r="K33" s="2255"/>
      <c r="L33" s="2255"/>
      <c r="M33" s="2255"/>
    </row>
    <row r="34" spans="1:13" ht="15">
      <c r="A34" s="906"/>
      <c r="B34" s="906"/>
      <c r="C34" s="906"/>
      <c r="D34" s="906"/>
      <c r="E34" s="479"/>
      <c r="F34" s="906"/>
      <c r="G34" s="702"/>
      <c r="H34" s="906"/>
      <c r="I34" s="479"/>
      <c r="J34" s="906"/>
      <c r="K34" s="906"/>
      <c r="L34" s="906"/>
      <c r="M34" s="906"/>
    </row>
    <row r="35" spans="1:13">
      <c r="A35" s="696" t="s">
        <v>796</v>
      </c>
      <c r="B35" s="696"/>
      <c r="C35" s="696"/>
      <c r="D35" s="696"/>
      <c r="E35" s="696"/>
      <c r="F35" s="696"/>
      <c r="G35" s="696"/>
      <c r="H35" s="696"/>
      <c r="I35" s="696"/>
      <c r="J35" s="696"/>
      <c r="K35" s="696"/>
      <c r="L35" s="696"/>
      <c r="M35" s="696"/>
    </row>
    <row r="36" spans="1:13">
      <c r="A36" s="2255" t="s">
        <v>0</v>
      </c>
      <c r="B36" s="2255"/>
      <c r="C36" s="2255"/>
      <c r="D36" s="2255"/>
      <c r="E36" s="2255"/>
      <c r="F36" s="2255"/>
      <c r="G36" s="2255"/>
      <c r="H36" s="2255"/>
      <c r="I36" s="2255"/>
      <c r="J36" s="2255"/>
      <c r="K36" s="2255"/>
      <c r="L36" s="2255"/>
      <c r="M36" s="2255"/>
    </row>
    <row r="37" spans="1:13">
      <c r="A37" s="1751"/>
      <c r="B37" s="906"/>
      <c r="C37" s="906"/>
      <c r="D37" s="906"/>
      <c r="E37" s="479"/>
      <c r="F37" s="906"/>
      <c r="G37" s="479"/>
      <c r="H37" s="906"/>
      <c r="I37" s="479"/>
      <c r="J37" s="906"/>
      <c r="K37" s="906"/>
      <c r="L37" s="906"/>
      <c r="M37" s="906"/>
    </row>
    <row r="38" spans="1:13">
      <c r="A38" s="2261" t="s">
        <v>2623</v>
      </c>
      <c r="B38" s="2246"/>
      <c r="C38" s="2246"/>
      <c r="D38" s="2246"/>
      <c r="E38" s="2246"/>
      <c r="F38" s="2246"/>
      <c r="G38" s="2246"/>
      <c r="H38" s="2246"/>
      <c r="I38" s="2246"/>
      <c r="J38" s="2246"/>
      <c r="K38" s="2246"/>
      <c r="L38" s="2246"/>
      <c r="M38" s="2262"/>
    </row>
    <row r="39" spans="1:13">
      <c r="A39" s="2263" t="s">
        <v>1298</v>
      </c>
      <c r="B39" s="2264"/>
      <c r="C39" s="2264"/>
      <c r="D39" s="2264"/>
      <c r="E39" s="2264"/>
      <c r="F39" s="2264"/>
      <c r="G39" s="2264"/>
      <c r="H39" s="2264"/>
      <c r="I39" s="2264"/>
      <c r="J39" s="2264"/>
      <c r="K39" s="2264"/>
      <c r="L39" s="2264"/>
      <c r="M39" s="2265"/>
    </row>
    <row r="40" spans="1:13">
      <c r="A40" s="2250" t="s">
        <v>2178</v>
      </c>
      <c r="B40" s="2250"/>
      <c r="C40" s="2250"/>
      <c r="D40" s="2250"/>
      <c r="E40" s="2250"/>
      <c r="F40" s="2250"/>
      <c r="G40" s="2250"/>
      <c r="H40" s="2250"/>
      <c r="I40" s="2250"/>
      <c r="J40" s="2250"/>
      <c r="K40" s="2250"/>
      <c r="L40" s="2250"/>
      <c r="M40" s="2250"/>
    </row>
    <row r="41" spans="1:13" ht="15" customHeight="1">
      <c r="A41" s="2241" t="s">
        <v>2179</v>
      </c>
      <c r="B41" s="2241" t="s">
        <v>2197</v>
      </c>
      <c r="C41" s="2249" t="s">
        <v>2198</v>
      </c>
      <c r="D41" s="2249" t="s">
        <v>2199</v>
      </c>
      <c r="E41" s="2249" t="s">
        <v>2200</v>
      </c>
      <c r="F41" s="2249" t="s">
        <v>2201</v>
      </c>
      <c r="G41" s="2249" t="s">
        <v>2214</v>
      </c>
      <c r="H41" s="2249" t="s">
        <v>2203</v>
      </c>
      <c r="I41" s="2249" t="s">
        <v>2204</v>
      </c>
      <c r="J41" s="2256" t="s">
        <v>2475</v>
      </c>
      <c r="K41" s="2257"/>
      <c r="L41" s="2257"/>
      <c r="M41" s="2258"/>
    </row>
    <row r="42" spans="1:13" ht="38.25">
      <c r="A42" s="2241"/>
      <c r="B42" s="2241"/>
      <c r="C42" s="2249"/>
      <c r="D42" s="2249"/>
      <c r="E42" s="2249"/>
      <c r="F42" s="2249"/>
      <c r="G42" s="2249"/>
      <c r="H42" s="2249"/>
      <c r="I42" s="2249"/>
      <c r="J42" s="925" t="s">
        <v>2205</v>
      </c>
      <c r="K42" s="925" t="s">
        <v>2206</v>
      </c>
      <c r="L42" s="925" t="s">
        <v>2207</v>
      </c>
      <c r="M42" s="925" t="s">
        <v>2196</v>
      </c>
    </row>
    <row r="43" spans="1:13">
      <c r="A43" s="2241" t="s">
        <v>2186</v>
      </c>
      <c r="B43" s="439" t="s">
        <v>2208</v>
      </c>
      <c r="C43" s="446">
        <v>1353891</v>
      </c>
      <c r="D43" s="446">
        <v>15049600</v>
      </c>
      <c r="E43" s="700">
        <f t="shared" ref="E43:E49" si="6">+D43/C43</f>
        <v>11.115813606856092</v>
      </c>
      <c r="F43" s="453">
        <v>14994598</v>
      </c>
      <c r="G43" s="700">
        <f t="shared" ref="G43:G49" si="7">+F43/C43</f>
        <v>11.075188475290847</v>
      </c>
      <c r="H43" s="454">
        <v>13105234</v>
      </c>
      <c r="I43" s="700">
        <f t="shared" ref="I43:I77" si="8">+H43/C43</f>
        <v>9.6796817469057697</v>
      </c>
      <c r="J43" s="446">
        <v>138965014.2792325</v>
      </c>
      <c r="K43" s="446">
        <v>24626711.391256396</v>
      </c>
      <c r="L43" s="446">
        <v>12313355.695628198</v>
      </c>
      <c r="M43" s="446">
        <f>+L43+K43+J43</f>
        <v>175905081.36611709</v>
      </c>
    </row>
    <row r="44" spans="1:13">
      <c r="A44" s="2242"/>
      <c r="B44" s="441" t="s">
        <v>2209</v>
      </c>
      <c r="C44" s="448">
        <v>13809</v>
      </c>
      <c r="D44" s="448">
        <v>272275</v>
      </c>
      <c r="E44" s="700">
        <f t="shared" si="6"/>
        <v>19.717213411543195</v>
      </c>
      <c r="F44" s="449">
        <v>299097</v>
      </c>
      <c r="G44" s="700">
        <f t="shared" si="7"/>
        <v>21.65956984575277</v>
      </c>
      <c r="H44" s="451">
        <v>302176</v>
      </c>
      <c r="I44" s="700">
        <f t="shared" si="8"/>
        <v>21.882540372221015</v>
      </c>
      <c r="J44" s="448">
        <v>3204207.7352332179</v>
      </c>
      <c r="K44" s="448">
        <v>567834.28219322849</v>
      </c>
      <c r="L44" s="448">
        <v>283917.14109661424</v>
      </c>
      <c r="M44" s="448">
        <f>+L44+K44+J44</f>
        <v>4055959.1585230604</v>
      </c>
    </row>
    <row r="45" spans="1:13">
      <c r="A45" s="2242"/>
      <c r="B45" s="441" t="s">
        <v>2210</v>
      </c>
      <c r="C45" s="448">
        <v>22035</v>
      </c>
      <c r="D45" s="448">
        <v>347341</v>
      </c>
      <c r="E45" s="700">
        <f t="shared" si="6"/>
        <v>15.763149534830951</v>
      </c>
      <c r="F45" s="449">
        <v>273196</v>
      </c>
      <c r="G45" s="700">
        <f t="shared" si="7"/>
        <v>12.398275470841842</v>
      </c>
      <c r="H45" s="451">
        <v>251633</v>
      </c>
      <c r="I45" s="700">
        <f t="shared" si="8"/>
        <v>11.419695938280009</v>
      </c>
      <c r="J45" s="448">
        <v>2668260.897754753</v>
      </c>
      <c r="K45" s="448">
        <v>472856.3616274246</v>
      </c>
      <c r="L45" s="448">
        <v>236428.1808137123</v>
      </c>
      <c r="M45" s="448">
        <f>+L45+K45+J45</f>
        <v>3377545.4401958901</v>
      </c>
    </row>
    <row r="46" spans="1:13">
      <c r="A46" s="2242"/>
      <c r="B46" s="441" t="s">
        <v>2211</v>
      </c>
      <c r="C46" s="448">
        <v>63988</v>
      </c>
      <c r="D46" s="448">
        <v>960596</v>
      </c>
      <c r="E46" s="700">
        <f t="shared" si="6"/>
        <v>15.01212727386385</v>
      </c>
      <c r="F46" s="449">
        <v>0</v>
      </c>
      <c r="G46" s="700">
        <f t="shared" si="7"/>
        <v>0</v>
      </c>
      <c r="H46" s="451">
        <v>0</v>
      </c>
      <c r="I46" s="700">
        <f t="shared" si="8"/>
        <v>0</v>
      </c>
      <c r="J46" s="448">
        <v>0</v>
      </c>
      <c r="K46" s="448">
        <v>0</v>
      </c>
      <c r="L46" s="449">
        <v>0</v>
      </c>
      <c r="M46" s="448">
        <f>+L46+K46+J46</f>
        <v>0</v>
      </c>
    </row>
    <row r="47" spans="1:13">
      <c r="A47" s="2242"/>
      <c r="B47" s="441" t="s">
        <v>2212</v>
      </c>
      <c r="C47" s="448">
        <v>585</v>
      </c>
      <c r="D47" s="448">
        <v>12542</v>
      </c>
      <c r="E47" s="700">
        <f t="shared" si="6"/>
        <v>21.439316239316238</v>
      </c>
      <c r="F47" s="449">
        <v>0</v>
      </c>
      <c r="G47" s="700">
        <f t="shared" si="7"/>
        <v>0</v>
      </c>
      <c r="H47" s="451">
        <v>0</v>
      </c>
      <c r="I47" s="700">
        <f t="shared" si="8"/>
        <v>0</v>
      </c>
      <c r="J47" s="448">
        <v>0</v>
      </c>
      <c r="K47" s="448">
        <v>0</v>
      </c>
      <c r="L47" s="449">
        <v>0</v>
      </c>
      <c r="M47" s="448">
        <f>+L47+K47+J47</f>
        <v>0</v>
      </c>
    </row>
    <row r="48" spans="1:13">
      <c r="A48" s="2242"/>
      <c r="B48" s="730" t="s">
        <v>569</v>
      </c>
      <c r="C48" s="927">
        <f>SUM(C43:C47)</f>
        <v>1454308</v>
      </c>
      <c r="D48" s="927">
        <f>SUM(D43:D47)</f>
        <v>16642354</v>
      </c>
      <c r="E48" s="926">
        <f t="shared" si="6"/>
        <v>11.443486524175071</v>
      </c>
      <c r="F48" s="927">
        <f>SUM(F43:F47)</f>
        <v>15566891</v>
      </c>
      <c r="G48" s="926">
        <f t="shared" si="7"/>
        <v>10.703984988049299</v>
      </c>
      <c r="H48" s="927">
        <f>SUM(H43:H47)</f>
        <v>13659043</v>
      </c>
      <c r="I48" s="926">
        <f t="shared" si="8"/>
        <v>9.3921253269596257</v>
      </c>
      <c r="J48" s="927">
        <f>SUM(J43:J47)</f>
        <v>144837482.91222048</v>
      </c>
      <c r="K48" s="927">
        <f>SUM(K43:K47)</f>
        <v>25667402.03507705</v>
      </c>
      <c r="L48" s="927">
        <f>SUM(L43:L47)</f>
        <v>12833701.017538525</v>
      </c>
      <c r="M48" s="927">
        <f>SUM(M43:M47)</f>
        <v>183338585.96483603</v>
      </c>
    </row>
    <row r="49" spans="1:13">
      <c r="A49" s="2241" t="s">
        <v>2189</v>
      </c>
      <c r="B49" s="441" t="s">
        <v>2208</v>
      </c>
      <c r="C49" s="448">
        <v>131733</v>
      </c>
      <c r="D49" s="448">
        <v>1899389</v>
      </c>
      <c r="E49" s="700">
        <f t="shared" si="6"/>
        <v>14.418475249178263</v>
      </c>
      <c r="F49" s="442">
        <v>1893111</v>
      </c>
      <c r="G49" s="700">
        <f t="shared" si="7"/>
        <v>14.370818245997587</v>
      </c>
      <c r="H49" s="446">
        <v>1819256</v>
      </c>
      <c r="I49" s="700">
        <f t="shared" si="8"/>
        <v>13.810176645183819</v>
      </c>
      <c r="J49" s="446">
        <v>13468852.679196401</v>
      </c>
      <c r="K49" s="446">
        <v>2386885.284920881</v>
      </c>
      <c r="L49" s="446">
        <v>1193442.6424604405</v>
      </c>
      <c r="M49" s="446">
        <f>+L49+K49+J49</f>
        <v>17049180.606577724</v>
      </c>
    </row>
    <row r="50" spans="1:13">
      <c r="A50" s="2242"/>
      <c r="B50" s="441" t="s">
        <v>2209</v>
      </c>
      <c r="C50" s="448">
        <v>1825</v>
      </c>
      <c r="D50" s="448">
        <v>29652</v>
      </c>
      <c r="E50" s="700">
        <f t="shared" ref="E50:E58" si="9">+D50/C50</f>
        <v>16.247671232876712</v>
      </c>
      <c r="F50" s="442">
        <v>32538</v>
      </c>
      <c r="G50" s="700">
        <f t="shared" ref="G50:G58" si="10">+F50/C50</f>
        <v>17.82904109589041</v>
      </c>
      <c r="H50" s="448">
        <v>32580</v>
      </c>
      <c r="I50" s="700">
        <f t="shared" si="8"/>
        <v>17.852054794520548</v>
      </c>
      <c r="J50" s="448">
        <v>241205.86673245474</v>
      </c>
      <c r="K50" s="448">
        <v>42745.343471574262</v>
      </c>
      <c r="L50" s="448">
        <v>21372.671735787131</v>
      </c>
      <c r="M50" s="448">
        <f t="shared" ref="M50:M76" si="11">+L50+K50+J50</f>
        <v>305323.88193981611</v>
      </c>
    </row>
    <row r="51" spans="1:13">
      <c r="A51" s="2242"/>
      <c r="B51" s="441" t="s">
        <v>2210</v>
      </c>
      <c r="C51" s="448">
        <v>2225</v>
      </c>
      <c r="D51" s="448">
        <v>36217</v>
      </c>
      <c r="E51" s="700">
        <f t="shared" si="9"/>
        <v>16.277303370786516</v>
      </c>
      <c r="F51" s="442">
        <v>30634</v>
      </c>
      <c r="G51" s="700">
        <f t="shared" si="10"/>
        <v>13.76808988764045</v>
      </c>
      <c r="H51" s="448">
        <v>29559</v>
      </c>
      <c r="I51" s="700">
        <f t="shared" si="8"/>
        <v>13.284943820224719</v>
      </c>
      <c r="J51" s="448">
        <v>218839.9083715356</v>
      </c>
      <c r="K51" s="448">
        <v>38781.755913943023</v>
      </c>
      <c r="L51" s="448">
        <v>19390.877956971512</v>
      </c>
      <c r="M51" s="448">
        <f t="shared" si="11"/>
        <v>277012.54224245012</v>
      </c>
    </row>
    <row r="52" spans="1:13">
      <c r="A52" s="2242"/>
      <c r="B52" s="441" t="s">
        <v>2211</v>
      </c>
      <c r="C52" s="448">
        <v>1882</v>
      </c>
      <c r="D52" s="448">
        <v>25985</v>
      </c>
      <c r="E52" s="700">
        <f t="shared" si="9"/>
        <v>13.80712008501594</v>
      </c>
      <c r="F52" s="442">
        <v>0</v>
      </c>
      <c r="G52" s="700">
        <f t="shared" si="10"/>
        <v>0</v>
      </c>
      <c r="H52" s="448">
        <v>0</v>
      </c>
      <c r="I52" s="700">
        <f t="shared" si="8"/>
        <v>0</v>
      </c>
      <c r="J52" s="448">
        <v>0</v>
      </c>
      <c r="K52" s="448">
        <v>0</v>
      </c>
      <c r="L52" s="449">
        <v>0</v>
      </c>
      <c r="M52" s="448">
        <f t="shared" si="11"/>
        <v>0</v>
      </c>
    </row>
    <row r="53" spans="1:13">
      <c r="A53" s="2242"/>
      <c r="B53" s="441" t="s">
        <v>2212</v>
      </c>
      <c r="C53" s="448">
        <v>38</v>
      </c>
      <c r="D53" s="448">
        <v>660</v>
      </c>
      <c r="E53" s="700">
        <f t="shared" si="9"/>
        <v>17.368421052631579</v>
      </c>
      <c r="F53" s="442">
        <v>0</v>
      </c>
      <c r="G53" s="700">
        <f t="shared" si="10"/>
        <v>0</v>
      </c>
      <c r="H53" s="448">
        <v>0</v>
      </c>
      <c r="I53" s="700">
        <f t="shared" si="8"/>
        <v>0</v>
      </c>
      <c r="J53" s="448"/>
      <c r="K53" s="448"/>
      <c r="L53" s="448"/>
      <c r="M53" s="448">
        <f t="shared" si="11"/>
        <v>0</v>
      </c>
    </row>
    <row r="54" spans="1:13">
      <c r="A54" s="2242"/>
      <c r="B54" s="730" t="s">
        <v>569</v>
      </c>
      <c r="C54" s="927">
        <f>SUM(C49:C53)</f>
        <v>137703</v>
      </c>
      <c r="D54" s="927">
        <f>SUM(D49:D53)</f>
        <v>1991903</v>
      </c>
      <c r="E54" s="926">
        <f>+D54/C54</f>
        <v>14.465211360682048</v>
      </c>
      <c r="F54" s="927">
        <f>SUM(F49:F53)</f>
        <v>1956283</v>
      </c>
      <c r="G54" s="926">
        <f>+F54/C54</f>
        <v>14.20653871012251</v>
      </c>
      <c r="H54" s="927">
        <f>SUM(H49:H53)</f>
        <v>1881395</v>
      </c>
      <c r="I54" s="926">
        <f t="shared" si="8"/>
        <v>13.662701611439111</v>
      </c>
      <c r="J54" s="927">
        <f>SUM(J49:J53)</f>
        <v>13928898.454300391</v>
      </c>
      <c r="K54" s="927">
        <f>SUM(K49:K53)</f>
        <v>2468412.3843063982</v>
      </c>
      <c r="L54" s="927">
        <f>SUM(L49:L53)</f>
        <v>1234206.1921531991</v>
      </c>
      <c r="M54" s="927">
        <f>SUM(M49:M53)</f>
        <v>17631517.03075999</v>
      </c>
    </row>
    <row r="55" spans="1:13">
      <c r="A55" s="2241" t="s">
        <v>2213</v>
      </c>
      <c r="B55" s="439" t="s">
        <v>2208</v>
      </c>
      <c r="C55" s="448">
        <v>209</v>
      </c>
      <c r="D55" s="448">
        <v>5463</v>
      </c>
      <c r="E55" s="700">
        <f t="shared" si="9"/>
        <v>26.138755980861244</v>
      </c>
      <c r="F55" s="448">
        <v>5482</v>
      </c>
      <c r="G55" s="700">
        <f t="shared" si="10"/>
        <v>26.229665071770334</v>
      </c>
      <c r="H55" s="446">
        <v>5290</v>
      </c>
      <c r="I55" s="700">
        <f t="shared" si="8"/>
        <v>25.311004784688997</v>
      </c>
      <c r="J55" s="446">
        <v>30293.419199816297</v>
      </c>
      <c r="K55" s="446">
        <v>5368.4540354104829</v>
      </c>
      <c r="L55" s="446">
        <v>2684.2270177052415</v>
      </c>
      <c r="M55" s="448">
        <f t="shared" si="11"/>
        <v>38346.100252932025</v>
      </c>
    </row>
    <row r="56" spans="1:13">
      <c r="A56" s="2242"/>
      <c r="B56" s="441" t="s">
        <v>2209</v>
      </c>
      <c r="C56" s="448">
        <v>5</v>
      </c>
      <c r="D56" s="448">
        <v>125</v>
      </c>
      <c r="E56" s="700">
        <f t="shared" si="9"/>
        <v>25</v>
      </c>
      <c r="F56" s="448">
        <v>132</v>
      </c>
      <c r="G56" s="700">
        <f t="shared" si="10"/>
        <v>26.4</v>
      </c>
      <c r="H56" s="448">
        <v>132</v>
      </c>
      <c r="I56" s="700">
        <f t="shared" si="8"/>
        <v>26.4</v>
      </c>
      <c r="J56" s="448">
        <v>755.90384392736314</v>
      </c>
      <c r="K56" s="448">
        <v>133.95764322763398</v>
      </c>
      <c r="L56" s="448">
        <v>66.97882161381699</v>
      </c>
      <c r="M56" s="448">
        <f t="shared" si="11"/>
        <v>956.84030876881411</v>
      </c>
    </row>
    <row r="57" spans="1:13">
      <c r="A57" s="2242"/>
      <c r="B57" s="449" t="s">
        <v>2210</v>
      </c>
      <c r="C57" s="448">
        <v>13</v>
      </c>
      <c r="D57" s="448">
        <v>261</v>
      </c>
      <c r="E57" s="700">
        <f t="shared" si="9"/>
        <v>20.076923076923077</v>
      </c>
      <c r="F57" s="448">
        <v>154</v>
      </c>
      <c r="G57" s="700">
        <f t="shared" si="10"/>
        <v>11.846153846153847</v>
      </c>
      <c r="H57" s="448">
        <v>132</v>
      </c>
      <c r="I57" s="700">
        <f t="shared" si="8"/>
        <v>10.153846153846153</v>
      </c>
      <c r="J57" s="448">
        <v>755.90384392736314</v>
      </c>
      <c r="K57" s="448">
        <v>133.95764322763398</v>
      </c>
      <c r="L57" s="448">
        <v>66.97882161381699</v>
      </c>
      <c r="M57" s="448">
        <f t="shared" si="11"/>
        <v>956.84030876881411</v>
      </c>
    </row>
    <row r="58" spans="1:13">
      <c r="A58" s="2242"/>
      <c r="B58" s="441" t="s">
        <v>2211</v>
      </c>
      <c r="C58" s="448">
        <v>34</v>
      </c>
      <c r="D58" s="448">
        <v>624</v>
      </c>
      <c r="E58" s="700">
        <f t="shared" si="9"/>
        <v>18.352941176470587</v>
      </c>
      <c r="F58" s="448">
        <v>0</v>
      </c>
      <c r="G58" s="700">
        <f t="shared" si="10"/>
        <v>0</v>
      </c>
      <c r="H58" s="448">
        <v>0</v>
      </c>
      <c r="I58" s="700">
        <f t="shared" si="8"/>
        <v>0</v>
      </c>
      <c r="J58" s="448">
        <v>0</v>
      </c>
      <c r="K58" s="448">
        <v>0</v>
      </c>
      <c r="L58" s="449">
        <v>0</v>
      </c>
      <c r="M58" s="448">
        <f t="shared" si="11"/>
        <v>0</v>
      </c>
    </row>
    <row r="59" spans="1:13">
      <c r="A59" s="2242"/>
      <c r="B59" s="730" t="s">
        <v>569</v>
      </c>
      <c r="C59" s="927">
        <f>SUM(C55:C58)</f>
        <v>261</v>
      </c>
      <c r="D59" s="927">
        <f>SUM(D55:D58)</f>
        <v>6473</v>
      </c>
      <c r="E59" s="926">
        <f t="shared" ref="E59:E77" si="12">+D59/C59</f>
        <v>24.800766283524904</v>
      </c>
      <c r="F59" s="927">
        <f>SUM(F55:F58)</f>
        <v>5768</v>
      </c>
      <c r="G59" s="926">
        <f t="shared" ref="G59:G77" si="13">+F59/C59</f>
        <v>22.09961685823755</v>
      </c>
      <c r="H59" s="927">
        <f>SUM(H55:H58)</f>
        <v>5554</v>
      </c>
      <c r="I59" s="926">
        <f t="shared" si="8"/>
        <v>21.279693486590038</v>
      </c>
      <c r="J59" s="927">
        <f>SUM(J55:J58)</f>
        <v>31805.226887671026</v>
      </c>
      <c r="K59" s="927">
        <f>SUM(K55:K58)</f>
        <v>5636.36932186575</v>
      </c>
      <c r="L59" s="927">
        <f>SUM(L55:L58)</f>
        <v>2818.184660932875</v>
      </c>
      <c r="M59" s="927">
        <f>SUM(M55:M58)</f>
        <v>40259.780870469651</v>
      </c>
    </row>
    <row r="60" spans="1:13">
      <c r="A60" s="2241" t="s">
        <v>2190</v>
      </c>
      <c r="B60" s="441" t="s">
        <v>2208</v>
      </c>
      <c r="C60" s="448">
        <v>135466</v>
      </c>
      <c r="D60" s="448">
        <v>7787979</v>
      </c>
      <c r="E60" s="700">
        <f t="shared" si="12"/>
        <v>57.490285385262723</v>
      </c>
      <c r="F60" s="448">
        <v>7768204</v>
      </c>
      <c r="G60" s="700">
        <f t="shared" si="13"/>
        <v>57.344307796790339</v>
      </c>
      <c r="H60" s="446">
        <v>7296901</v>
      </c>
      <c r="I60" s="700">
        <f t="shared" si="8"/>
        <v>53.865183883778954</v>
      </c>
      <c r="J60" s="446">
        <v>46920401.331785649</v>
      </c>
      <c r="K60" s="446">
        <v>8315007.8309493558</v>
      </c>
      <c r="L60" s="446">
        <v>4157503.9154746779</v>
      </c>
      <c r="M60" s="448">
        <f t="shared" si="11"/>
        <v>59392913.078209683</v>
      </c>
    </row>
    <row r="61" spans="1:13">
      <c r="A61" s="2241"/>
      <c r="B61" s="441" t="s">
        <v>2209</v>
      </c>
      <c r="C61" s="448">
        <v>753</v>
      </c>
      <c r="D61" s="448">
        <v>6084</v>
      </c>
      <c r="E61" s="700">
        <f t="shared" si="12"/>
        <v>8.0796812749003983</v>
      </c>
      <c r="F61" s="448">
        <v>7461</v>
      </c>
      <c r="G61" s="700">
        <f t="shared" si="13"/>
        <v>9.908366533864541</v>
      </c>
      <c r="H61" s="448">
        <v>7317</v>
      </c>
      <c r="I61" s="700">
        <f t="shared" si="8"/>
        <v>9.717131474103585</v>
      </c>
      <c r="J61" s="448">
        <v>47049.641559434007</v>
      </c>
      <c r="K61" s="448">
        <v>8337.9111624313427</v>
      </c>
      <c r="L61" s="448">
        <v>4168.9555812156714</v>
      </c>
      <c r="M61" s="448">
        <f t="shared" si="11"/>
        <v>59556.50830308102</v>
      </c>
    </row>
    <row r="62" spans="1:13">
      <c r="A62" s="2241"/>
      <c r="B62" s="441" t="s">
        <v>2210</v>
      </c>
      <c r="C62" s="448">
        <v>721</v>
      </c>
      <c r="D62" s="448">
        <v>9242</v>
      </c>
      <c r="E62" s="700">
        <f t="shared" si="12"/>
        <v>12.818307905686547</v>
      </c>
      <c r="F62" s="448">
        <v>7476</v>
      </c>
      <c r="G62" s="700">
        <f t="shared" si="13"/>
        <v>10.368932038834952</v>
      </c>
      <c r="H62" s="448">
        <v>7345</v>
      </c>
      <c r="I62" s="700">
        <f t="shared" si="8"/>
        <v>10.187239944521497</v>
      </c>
      <c r="J62" s="448">
        <v>47229.686654919067</v>
      </c>
      <c r="K62" s="448">
        <v>8369.8178882135053</v>
      </c>
      <c r="L62" s="448">
        <v>4184.9089441067526</v>
      </c>
      <c r="M62" s="448">
        <f t="shared" si="11"/>
        <v>59784.413487239326</v>
      </c>
    </row>
    <row r="63" spans="1:13">
      <c r="A63" s="2241"/>
      <c r="B63" s="441" t="s">
        <v>2211</v>
      </c>
      <c r="C63" s="448">
        <v>1328</v>
      </c>
      <c r="D63" s="448">
        <v>64607</v>
      </c>
      <c r="E63" s="700">
        <f t="shared" si="12"/>
        <v>48.649849397590359</v>
      </c>
      <c r="F63" s="449">
        <v>0</v>
      </c>
      <c r="G63" s="700">
        <f t="shared" si="13"/>
        <v>0</v>
      </c>
      <c r="H63" s="451">
        <v>0</v>
      </c>
      <c r="I63" s="700">
        <f t="shared" si="8"/>
        <v>0</v>
      </c>
      <c r="J63" s="448">
        <v>0</v>
      </c>
      <c r="K63" s="448">
        <v>0</v>
      </c>
      <c r="L63" s="449">
        <v>0</v>
      </c>
      <c r="M63" s="448">
        <f t="shared" si="11"/>
        <v>0</v>
      </c>
    </row>
    <row r="64" spans="1:13">
      <c r="A64" s="2241"/>
      <c r="B64" s="441" t="s">
        <v>2212</v>
      </c>
      <c r="C64" s="448">
        <v>28</v>
      </c>
      <c r="D64" s="448">
        <v>1984</v>
      </c>
      <c r="E64" s="700">
        <f t="shared" si="12"/>
        <v>70.857142857142861</v>
      </c>
      <c r="F64" s="448">
        <v>0</v>
      </c>
      <c r="G64" s="700">
        <f t="shared" si="13"/>
        <v>0</v>
      </c>
      <c r="H64" s="448">
        <v>0</v>
      </c>
      <c r="I64" s="700">
        <f t="shared" si="8"/>
        <v>0</v>
      </c>
      <c r="J64" s="448">
        <v>0</v>
      </c>
      <c r="K64" s="448">
        <v>0</v>
      </c>
      <c r="L64" s="449">
        <v>0</v>
      </c>
      <c r="M64" s="448">
        <f t="shared" si="11"/>
        <v>0</v>
      </c>
    </row>
    <row r="65" spans="1:13">
      <c r="A65" s="2241"/>
      <c r="B65" s="730" t="s">
        <v>569</v>
      </c>
      <c r="C65" s="927">
        <f>SUM(C60:C64)</f>
        <v>138296</v>
      </c>
      <c r="D65" s="927">
        <f>SUM(D60:D64)</f>
        <v>7869896</v>
      </c>
      <c r="E65" s="926">
        <f t="shared" si="12"/>
        <v>56.906172268178402</v>
      </c>
      <c r="F65" s="927">
        <f>SUM(F60:F64)</f>
        <v>7783141</v>
      </c>
      <c r="G65" s="926">
        <f t="shared" si="13"/>
        <v>56.278858390698211</v>
      </c>
      <c r="H65" s="927">
        <f>SUM(H60:H64)</f>
        <v>7311563</v>
      </c>
      <c r="I65" s="926">
        <f t="shared" si="8"/>
        <v>52.868940533348756</v>
      </c>
      <c r="J65" s="927">
        <f>SUM(J60:J64)</f>
        <v>47014680.660000004</v>
      </c>
      <c r="K65" s="927">
        <f>SUM(K60:K64)</f>
        <v>8331715.5600000005</v>
      </c>
      <c r="L65" s="927">
        <f>SUM(L60:L64)</f>
        <v>4165857.7800000003</v>
      </c>
      <c r="M65" s="927">
        <f>SUM(M60:M64)</f>
        <v>59512254.000000007</v>
      </c>
    </row>
    <row r="66" spans="1:13">
      <c r="A66" s="2241" t="s">
        <v>2191</v>
      </c>
      <c r="B66" s="441" t="s">
        <v>2208</v>
      </c>
      <c r="C66" s="448">
        <v>329675</v>
      </c>
      <c r="D66" s="448">
        <v>4172131</v>
      </c>
      <c r="E66" s="700">
        <f t="shared" si="12"/>
        <v>12.655284750132706</v>
      </c>
      <c r="F66" s="448">
        <v>4160324</v>
      </c>
      <c r="G66" s="700">
        <f t="shared" si="13"/>
        <v>12.61947069083188</v>
      </c>
      <c r="H66" s="446">
        <v>3897153</v>
      </c>
      <c r="I66" s="700">
        <f t="shared" si="8"/>
        <v>11.821196633047698</v>
      </c>
      <c r="J66" s="446">
        <v>28389012.169089958</v>
      </c>
      <c r="K66" s="446">
        <v>5030964.1818640437</v>
      </c>
      <c r="L66" s="446">
        <v>2515482.0909320218</v>
      </c>
      <c r="M66" s="448">
        <f t="shared" si="11"/>
        <v>35935458.441886023</v>
      </c>
    </row>
    <row r="67" spans="1:13">
      <c r="A67" s="2241"/>
      <c r="B67" s="441" t="s">
        <v>2209</v>
      </c>
      <c r="C67" s="448">
        <v>2062</v>
      </c>
      <c r="D67" s="448">
        <v>41779</v>
      </c>
      <c r="E67" s="700">
        <f t="shared" si="12"/>
        <v>20.261396702230844</v>
      </c>
      <c r="F67" s="448">
        <v>45973</v>
      </c>
      <c r="G67" s="700">
        <f t="shared" si="13"/>
        <v>22.295344325897187</v>
      </c>
      <c r="H67" s="448">
        <v>46073</v>
      </c>
      <c r="I67" s="700">
        <f t="shared" si="8"/>
        <v>22.343840931134821</v>
      </c>
      <c r="J67" s="448">
        <v>335621.14642829821</v>
      </c>
      <c r="K67" s="448">
        <v>59477.165189825006</v>
      </c>
      <c r="L67" s="448">
        <v>29738.582594912503</v>
      </c>
      <c r="M67" s="448">
        <f t="shared" si="11"/>
        <v>424836.8942130357</v>
      </c>
    </row>
    <row r="68" spans="1:13">
      <c r="A68" s="2241"/>
      <c r="B68" s="441" t="s">
        <v>2210</v>
      </c>
      <c r="C68" s="448">
        <v>11786</v>
      </c>
      <c r="D68" s="448">
        <v>192443</v>
      </c>
      <c r="E68" s="700">
        <f t="shared" si="12"/>
        <v>16.328101136942134</v>
      </c>
      <c r="F68" s="448">
        <v>119888</v>
      </c>
      <c r="G68" s="700">
        <f t="shared" si="13"/>
        <v>10.172068555913796</v>
      </c>
      <c r="H68" s="448">
        <v>106583</v>
      </c>
      <c r="I68" s="700">
        <f t="shared" si="8"/>
        <v>9.0431868318343795</v>
      </c>
      <c r="J68" s="448">
        <v>776409.36448174226</v>
      </c>
      <c r="K68" s="448">
        <v>137591.53294613154</v>
      </c>
      <c r="L68" s="448">
        <v>68795.766473065771</v>
      </c>
      <c r="M68" s="448">
        <f t="shared" si="11"/>
        <v>982796.66390093951</v>
      </c>
    </row>
    <row r="69" spans="1:13">
      <c r="A69" s="2241"/>
      <c r="B69" s="441" t="s">
        <v>2211</v>
      </c>
      <c r="C69" s="448">
        <v>27531</v>
      </c>
      <c r="D69" s="448">
        <v>468085</v>
      </c>
      <c r="E69" s="700">
        <f t="shared" si="12"/>
        <v>17.002106716065526</v>
      </c>
      <c r="F69" s="448">
        <v>0</v>
      </c>
      <c r="G69" s="700">
        <f t="shared" si="13"/>
        <v>0</v>
      </c>
      <c r="H69" s="448">
        <v>0</v>
      </c>
      <c r="I69" s="700">
        <f t="shared" si="8"/>
        <v>0</v>
      </c>
      <c r="J69" s="448">
        <v>0</v>
      </c>
      <c r="K69" s="448">
        <v>0</v>
      </c>
      <c r="L69" s="449">
        <v>0</v>
      </c>
      <c r="M69" s="448">
        <f t="shared" si="11"/>
        <v>0</v>
      </c>
    </row>
    <row r="70" spans="1:13">
      <c r="A70" s="2241"/>
      <c r="B70" s="441" t="s">
        <v>2212</v>
      </c>
      <c r="C70" s="448">
        <v>150</v>
      </c>
      <c r="D70" s="448">
        <v>2041</v>
      </c>
      <c r="E70" s="700">
        <f t="shared" si="12"/>
        <v>13.606666666666667</v>
      </c>
      <c r="F70" s="448">
        <v>0</v>
      </c>
      <c r="G70" s="700">
        <f t="shared" si="13"/>
        <v>0</v>
      </c>
      <c r="H70" s="448">
        <v>0</v>
      </c>
      <c r="I70" s="700">
        <f t="shared" si="8"/>
        <v>0</v>
      </c>
      <c r="J70" s="448">
        <v>0</v>
      </c>
      <c r="K70" s="448"/>
      <c r="L70" s="449"/>
      <c r="M70" s="448">
        <f t="shared" si="11"/>
        <v>0</v>
      </c>
    </row>
    <row r="71" spans="1:13">
      <c r="A71" s="2241"/>
      <c r="B71" s="730" t="s">
        <v>569</v>
      </c>
      <c r="C71" s="927">
        <f>SUM(C66:C70)</f>
        <v>371204</v>
      </c>
      <c r="D71" s="927">
        <f>SUM(D66:D70)</f>
        <v>4876479</v>
      </c>
      <c r="E71" s="926">
        <f t="shared" si="12"/>
        <v>13.13692470986304</v>
      </c>
      <c r="F71" s="927">
        <f>SUM(F66:F70)</f>
        <v>4326185</v>
      </c>
      <c r="G71" s="926">
        <f t="shared" si="13"/>
        <v>11.654467624271291</v>
      </c>
      <c r="H71" s="927">
        <f>SUM(H66:H70)</f>
        <v>4049809</v>
      </c>
      <c r="I71" s="926">
        <f t="shared" si="8"/>
        <v>10.909928233531966</v>
      </c>
      <c r="J71" s="927">
        <f>SUM(J66:J70)</f>
        <v>29501042.68</v>
      </c>
      <c r="K71" s="927">
        <f>SUM(K66:K70)</f>
        <v>5228032.88</v>
      </c>
      <c r="L71" s="927">
        <f>SUM(L66:L70)</f>
        <v>2614016.44</v>
      </c>
      <c r="M71" s="927">
        <f>SUM(M66:M70)</f>
        <v>37343092</v>
      </c>
    </row>
    <row r="72" spans="1:13">
      <c r="A72" s="2241" t="s">
        <v>569</v>
      </c>
      <c r="B72" s="441" t="s">
        <v>2208</v>
      </c>
      <c r="C72" s="448">
        <v>1950974</v>
      </c>
      <c r="D72" s="448">
        <v>28914562</v>
      </c>
      <c r="E72" s="700">
        <f t="shared" si="12"/>
        <v>14.820577824204731</v>
      </c>
      <c r="F72" s="448">
        <v>28821719</v>
      </c>
      <c r="G72" s="700">
        <f t="shared" si="13"/>
        <v>14.772989798941452</v>
      </c>
      <c r="H72" s="448">
        <v>26123834</v>
      </c>
      <c r="I72" s="700">
        <f t="shared" si="8"/>
        <v>13.390149740591109</v>
      </c>
      <c r="J72" s="448">
        <v>227773573.87850434</v>
      </c>
      <c r="K72" s="448">
        <v>40364937.143026084</v>
      </c>
      <c r="L72" s="448">
        <v>20182468.571513042</v>
      </c>
      <c r="M72" s="448">
        <f t="shared" si="11"/>
        <v>288320979.59304345</v>
      </c>
    </row>
    <row r="73" spans="1:13">
      <c r="A73" s="2241"/>
      <c r="B73" s="441" t="s">
        <v>2209</v>
      </c>
      <c r="C73" s="448">
        <v>18454</v>
      </c>
      <c r="D73" s="448">
        <v>349915</v>
      </c>
      <c r="E73" s="700">
        <f t="shared" si="12"/>
        <v>18.961471767638454</v>
      </c>
      <c r="F73" s="448">
        <v>385201</v>
      </c>
      <c r="G73" s="700">
        <f t="shared" si="13"/>
        <v>20.873577544163869</v>
      </c>
      <c r="H73" s="448">
        <v>388278</v>
      </c>
      <c r="I73" s="700">
        <f t="shared" si="8"/>
        <v>21.040316462555545</v>
      </c>
      <c r="J73" s="448">
        <v>3828840.2937973319</v>
      </c>
      <c r="K73" s="448">
        <v>678528.65966028674</v>
      </c>
      <c r="L73" s="448">
        <v>339264.32983014337</v>
      </c>
      <c r="M73" s="448">
        <f t="shared" si="11"/>
        <v>4846633.2832877617</v>
      </c>
    </row>
    <row r="74" spans="1:13">
      <c r="A74" s="2241"/>
      <c r="B74" s="441" t="s">
        <v>2210</v>
      </c>
      <c r="C74" s="448">
        <v>36780</v>
      </c>
      <c r="D74" s="448">
        <v>585504</v>
      </c>
      <c r="E74" s="700">
        <f t="shared" si="12"/>
        <v>15.919086460032627</v>
      </c>
      <c r="F74" s="448">
        <v>431348</v>
      </c>
      <c r="G74" s="700">
        <f t="shared" si="13"/>
        <v>11.727786840674279</v>
      </c>
      <c r="H74" s="448">
        <v>395252</v>
      </c>
      <c r="I74" s="700">
        <f t="shared" si="8"/>
        <v>10.746383904295813</v>
      </c>
      <c r="J74" s="448">
        <v>3711495.7611068771</v>
      </c>
      <c r="K74" s="448">
        <v>657733.42601894028</v>
      </c>
      <c r="L74" s="448">
        <v>328866.71300947014</v>
      </c>
      <c r="M74" s="448">
        <f t="shared" si="11"/>
        <v>4698095.900135288</v>
      </c>
    </row>
    <row r="75" spans="1:13">
      <c r="A75" s="2241"/>
      <c r="B75" s="441" t="s">
        <v>2211</v>
      </c>
      <c r="C75" s="448">
        <v>94763</v>
      </c>
      <c r="D75" s="448">
        <v>1519897</v>
      </c>
      <c r="E75" s="700">
        <f t="shared" si="12"/>
        <v>16.038928695798994</v>
      </c>
      <c r="F75" s="448">
        <v>0</v>
      </c>
      <c r="G75" s="700">
        <f t="shared" si="13"/>
        <v>0</v>
      </c>
      <c r="H75" s="448">
        <v>0</v>
      </c>
      <c r="I75" s="700">
        <f t="shared" si="8"/>
        <v>0</v>
      </c>
      <c r="J75" s="448">
        <v>0</v>
      </c>
      <c r="K75" s="448">
        <v>0</v>
      </c>
      <c r="L75" s="449">
        <v>0</v>
      </c>
      <c r="M75" s="448">
        <f t="shared" si="11"/>
        <v>0</v>
      </c>
    </row>
    <row r="76" spans="1:13">
      <c r="A76" s="2241"/>
      <c r="B76" s="441" t="s">
        <v>2212</v>
      </c>
      <c r="C76" s="448">
        <v>801</v>
      </c>
      <c r="D76" s="448">
        <v>17227</v>
      </c>
      <c r="E76" s="700">
        <f t="shared" si="12"/>
        <v>21.506866416978777</v>
      </c>
      <c r="F76" s="448">
        <v>0</v>
      </c>
      <c r="G76" s="700">
        <f t="shared" si="13"/>
        <v>0</v>
      </c>
      <c r="H76" s="448">
        <v>0</v>
      </c>
      <c r="I76" s="700">
        <f t="shared" si="8"/>
        <v>0</v>
      </c>
      <c r="J76" s="448">
        <v>0</v>
      </c>
      <c r="K76" s="448">
        <v>0</v>
      </c>
      <c r="L76" s="449">
        <v>0</v>
      </c>
      <c r="M76" s="448">
        <f t="shared" si="11"/>
        <v>0</v>
      </c>
    </row>
    <row r="77" spans="1:13">
      <c r="A77" s="2241"/>
      <c r="B77" s="730" t="s">
        <v>569</v>
      </c>
      <c r="C77" s="927">
        <f>SUM(C72:C76)</f>
        <v>2101772</v>
      </c>
      <c r="D77" s="927">
        <f>SUM(D72:D76)</f>
        <v>31387105</v>
      </c>
      <c r="E77" s="926">
        <f t="shared" si="12"/>
        <v>14.933639329099446</v>
      </c>
      <c r="F77" s="927">
        <f>SUM(F72:F76)</f>
        <v>29638268</v>
      </c>
      <c r="G77" s="926">
        <f t="shared" si="13"/>
        <v>14.101561920132156</v>
      </c>
      <c r="H77" s="927">
        <f>SUM(H72:H76)</f>
        <v>26907364</v>
      </c>
      <c r="I77" s="926">
        <f t="shared" si="8"/>
        <v>12.802227834417815</v>
      </c>
      <c r="J77" s="927">
        <f>SUM(J72:J76)</f>
        <v>235313909.93340856</v>
      </c>
      <c r="K77" s="927">
        <f>SUM(K72:K76)</f>
        <v>41701199.228705309</v>
      </c>
      <c r="L77" s="927">
        <f>SUM(L72:L76)</f>
        <v>20850599.614352655</v>
      </c>
      <c r="M77" s="927">
        <f>SUM(M72:M76)</f>
        <v>297865708.77646649</v>
      </c>
    </row>
    <row r="79" spans="1:13" ht="15">
      <c r="A79" s="939" t="s">
        <v>474</v>
      </c>
      <c r="B79" s="937"/>
      <c r="C79" s="703"/>
      <c r="D79" s="703"/>
      <c r="E79" s="938"/>
      <c r="F79" s="703"/>
      <c r="G79" s="938"/>
      <c r="H79" s="703"/>
      <c r="I79" s="938"/>
      <c r="J79" s="703"/>
      <c r="K79" s="703"/>
      <c r="L79" s="703"/>
      <c r="M79" s="703"/>
    </row>
    <row r="80" spans="1:13">
      <c r="A80" s="523" t="s">
        <v>2658</v>
      </c>
      <c r="B80" s="906"/>
      <c r="C80" s="906"/>
      <c r="D80" s="906"/>
      <c r="E80" s="479"/>
      <c r="F80" s="906"/>
      <c r="G80" s="479"/>
      <c r="H80" s="906"/>
      <c r="I80" s="479"/>
      <c r="J80" s="906"/>
      <c r="K80" s="906"/>
      <c r="L80" s="906"/>
      <c r="M80" s="906"/>
    </row>
    <row r="81" spans="1:13">
      <c r="A81" s="523" t="s">
        <v>2193</v>
      </c>
      <c r="B81" s="906"/>
      <c r="C81" s="906"/>
      <c r="D81" s="906"/>
      <c r="E81" s="906"/>
      <c r="F81" s="906"/>
      <c r="G81" s="906"/>
      <c r="H81" s="906"/>
      <c r="I81" s="906"/>
      <c r="J81" s="906"/>
      <c r="K81" s="906"/>
      <c r="L81" s="906"/>
      <c r="M81" s="906"/>
    </row>
    <row r="82" spans="1:13">
      <c r="A82" s="906"/>
      <c r="B82" s="906"/>
      <c r="C82" s="906"/>
      <c r="D82" s="906"/>
      <c r="E82" s="906"/>
      <c r="F82" s="906"/>
      <c r="G82" s="906"/>
      <c r="H82" s="906"/>
      <c r="I82" s="906"/>
      <c r="J82" s="906"/>
      <c r="K82" s="906"/>
      <c r="L82" s="906"/>
      <c r="M82" s="906"/>
    </row>
    <row r="83" spans="1:13">
      <c r="A83" s="939" t="s">
        <v>796</v>
      </c>
      <c r="B83" s="906"/>
      <c r="C83" s="906"/>
      <c r="D83" s="906"/>
      <c r="E83" s="906"/>
      <c r="F83" s="906"/>
      <c r="G83" s="906"/>
      <c r="H83" s="906"/>
      <c r="I83" s="906"/>
      <c r="J83" s="906"/>
      <c r="K83" s="906"/>
      <c r="L83" s="906"/>
      <c r="M83" s="906"/>
    </row>
    <row r="84" spans="1:13">
      <c r="A84" s="523" t="s">
        <v>0</v>
      </c>
      <c r="B84" s="906"/>
      <c r="C84" s="906"/>
      <c r="D84" s="906"/>
      <c r="E84" s="906"/>
      <c r="F84" s="906"/>
      <c r="G84" s="906"/>
      <c r="H84" s="906"/>
      <c r="I84" s="906"/>
      <c r="J84" s="906"/>
      <c r="K84" s="906"/>
      <c r="L84" s="906"/>
      <c r="M84" s="906"/>
    </row>
    <row r="85" spans="1:13" ht="15">
      <c r="A85" s="14"/>
      <c r="B85" s="14"/>
      <c r="C85" s="14"/>
      <c r="D85" s="16"/>
      <c r="E85" s="1078"/>
      <c r="F85" s="1079"/>
      <c r="G85" s="1078"/>
      <c r="H85" s="16"/>
      <c r="I85" s="491"/>
      <c r="J85" s="14"/>
      <c r="K85" s="14"/>
      <c r="L85" s="14"/>
      <c r="M85" s="14"/>
    </row>
    <row r="86" spans="1:13">
      <c r="A86" s="2259" t="s">
        <v>2624</v>
      </c>
      <c r="B86" s="2259"/>
      <c r="C86" s="2259"/>
      <c r="D86" s="2259"/>
      <c r="E86" s="2259"/>
      <c r="F86" s="2259"/>
      <c r="G86" s="2259"/>
      <c r="H86" s="2259"/>
      <c r="I86" s="2259"/>
      <c r="J86" s="2259"/>
      <c r="K86" s="2259"/>
      <c r="L86" s="2259"/>
      <c r="M86" s="2259"/>
    </row>
    <row r="87" spans="1:13">
      <c r="A87" s="2247" t="s">
        <v>1297</v>
      </c>
      <c r="B87" s="2247"/>
      <c r="C87" s="2247"/>
      <c r="D87" s="2247"/>
      <c r="E87" s="2247"/>
      <c r="F87" s="2247"/>
      <c r="G87" s="2247"/>
      <c r="H87" s="2247"/>
      <c r="I87" s="2247"/>
      <c r="J87" s="2247"/>
      <c r="K87" s="2247"/>
      <c r="L87" s="2247"/>
      <c r="M87" s="2247"/>
    </row>
    <row r="88" spans="1:13">
      <c r="A88" s="2250" t="s">
        <v>2194</v>
      </c>
      <c r="B88" s="2250"/>
      <c r="C88" s="2250"/>
      <c r="D88" s="2250"/>
      <c r="E88" s="2250"/>
      <c r="F88" s="2250"/>
      <c r="G88" s="2250"/>
      <c r="H88" s="2250"/>
      <c r="I88" s="2250"/>
      <c r="J88" s="2250"/>
      <c r="K88" s="2250"/>
      <c r="L88" s="2250"/>
      <c r="M88" s="2250"/>
    </row>
    <row r="89" spans="1:13">
      <c r="A89" s="2241" t="s">
        <v>2179</v>
      </c>
      <c r="B89" s="2241" t="s">
        <v>2197</v>
      </c>
      <c r="C89" s="2249" t="s">
        <v>2198</v>
      </c>
      <c r="D89" s="2249" t="s">
        <v>2199</v>
      </c>
      <c r="E89" s="2249" t="s">
        <v>2200</v>
      </c>
      <c r="F89" s="2249" t="s">
        <v>2201</v>
      </c>
      <c r="G89" s="2249" t="s">
        <v>2202</v>
      </c>
      <c r="H89" s="2249" t="s">
        <v>2203</v>
      </c>
      <c r="I89" s="2249" t="s">
        <v>2204</v>
      </c>
      <c r="J89" s="2256" t="s">
        <v>1250</v>
      </c>
      <c r="K89" s="2257"/>
      <c r="L89" s="2257"/>
      <c r="M89" s="2258"/>
    </row>
    <row r="90" spans="1:13" ht="39.75" customHeight="1">
      <c r="A90" s="2241"/>
      <c r="B90" s="2241"/>
      <c r="C90" s="2249"/>
      <c r="D90" s="2249"/>
      <c r="E90" s="2249"/>
      <c r="F90" s="2249"/>
      <c r="G90" s="2249"/>
      <c r="H90" s="2249"/>
      <c r="I90" s="2249"/>
      <c r="J90" s="925" t="s">
        <v>2205</v>
      </c>
      <c r="K90" s="925" t="s">
        <v>2206</v>
      </c>
      <c r="L90" s="925" t="s">
        <v>2207</v>
      </c>
      <c r="M90" s="925" t="s">
        <v>1249</v>
      </c>
    </row>
    <row r="91" spans="1:13">
      <c r="A91" s="2251" t="s">
        <v>2186</v>
      </c>
      <c r="B91" s="441" t="s">
        <v>2208</v>
      </c>
      <c r="C91" s="448">
        <v>1108727</v>
      </c>
      <c r="D91" s="449">
        <v>14054344</v>
      </c>
      <c r="E91" s="700">
        <f t="shared" ref="E91:E113" si="14">+D91/$C91</f>
        <v>12.676108726494439</v>
      </c>
      <c r="F91" s="455">
        <v>14027799</v>
      </c>
      <c r="G91" s="700">
        <f t="shared" ref="G91:G113" si="15">+F91/$C91</f>
        <v>12.652166854419528</v>
      </c>
      <c r="H91" s="455">
        <v>12537640</v>
      </c>
      <c r="I91" s="700">
        <f t="shared" ref="I91:I113" si="16">+H91/$C91</f>
        <v>11.308139875731356</v>
      </c>
      <c r="J91" s="706">
        <v>109071242.77606595</v>
      </c>
      <c r="K91" s="706">
        <v>19329080.998290166</v>
      </c>
      <c r="L91" s="706">
        <v>9664540.4991450831</v>
      </c>
      <c r="M91" s="706">
        <f>+L91+K91+J91</f>
        <v>138064864.27350119</v>
      </c>
    </row>
    <row r="92" spans="1:13">
      <c r="A92" s="2242"/>
      <c r="B92" s="441" t="s">
        <v>2209</v>
      </c>
      <c r="C92" s="448">
        <v>17359</v>
      </c>
      <c r="D92" s="449">
        <v>386711</v>
      </c>
      <c r="E92" s="700">
        <f t="shared" si="14"/>
        <v>22.277262515121837</v>
      </c>
      <c r="F92" s="455">
        <v>416564</v>
      </c>
      <c r="G92" s="700">
        <f t="shared" si="15"/>
        <v>23.997004435739385</v>
      </c>
      <c r="H92" s="451">
        <v>420277</v>
      </c>
      <c r="I92" s="700">
        <f t="shared" si="16"/>
        <v>24.210899245348234</v>
      </c>
      <c r="J92" s="704">
        <v>3656201.2228933573</v>
      </c>
      <c r="K92" s="704">
        <v>647934.39393046836</v>
      </c>
      <c r="L92" s="704">
        <v>323967.19696523418</v>
      </c>
      <c r="M92" s="704">
        <f>+L92+K92+J92</f>
        <v>4628102.8137890603</v>
      </c>
    </row>
    <row r="93" spans="1:13">
      <c r="A93" s="2242"/>
      <c r="B93" s="456" t="s">
        <v>2210</v>
      </c>
      <c r="C93" s="448">
        <v>17734</v>
      </c>
      <c r="D93" s="455">
        <v>327998</v>
      </c>
      <c r="E93" s="700">
        <f t="shared" si="14"/>
        <v>18.495432502537497</v>
      </c>
      <c r="F93" s="455">
        <v>270428</v>
      </c>
      <c r="G93" s="700">
        <f t="shared" si="15"/>
        <v>15.249125972707793</v>
      </c>
      <c r="H93" s="451">
        <v>257522</v>
      </c>
      <c r="I93" s="700">
        <f t="shared" si="16"/>
        <v>14.521371377015901</v>
      </c>
      <c r="J93" s="704">
        <v>2240313.5344592803</v>
      </c>
      <c r="K93" s="704">
        <v>397017.58838518895</v>
      </c>
      <c r="L93" s="704">
        <v>198508.79419259448</v>
      </c>
      <c r="M93" s="704">
        <f>+L93+K93+J93</f>
        <v>2835839.9170370637</v>
      </c>
    </row>
    <row r="94" spans="1:13">
      <c r="A94" s="2242"/>
      <c r="B94" s="441" t="s">
        <v>2211</v>
      </c>
      <c r="C94" s="448">
        <v>62388</v>
      </c>
      <c r="D94" s="449">
        <v>1093885</v>
      </c>
      <c r="E94" s="700">
        <f t="shared" si="14"/>
        <v>17.53358017567481</v>
      </c>
      <c r="F94" s="455">
        <v>0</v>
      </c>
      <c r="G94" s="700">
        <f t="shared" si="15"/>
        <v>0</v>
      </c>
      <c r="H94" s="451">
        <v>0</v>
      </c>
      <c r="I94" s="700">
        <f t="shared" si="16"/>
        <v>0</v>
      </c>
      <c r="J94" s="704">
        <v>0</v>
      </c>
      <c r="K94" s="704">
        <v>0</v>
      </c>
      <c r="L94" s="704">
        <v>0</v>
      </c>
      <c r="M94" s="704">
        <f>+L94+K94+J94</f>
        <v>0</v>
      </c>
    </row>
    <row r="95" spans="1:13">
      <c r="A95" s="2242"/>
      <c r="B95" s="441" t="s">
        <v>2212</v>
      </c>
      <c r="C95" s="448">
        <v>78</v>
      </c>
      <c r="D95" s="449">
        <v>1937</v>
      </c>
      <c r="E95" s="700">
        <f t="shared" si="14"/>
        <v>24.833333333333332</v>
      </c>
      <c r="F95" s="455">
        <v>0</v>
      </c>
      <c r="G95" s="700">
        <f t="shared" si="15"/>
        <v>0</v>
      </c>
      <c r="H95" s="451">
        <v>0</v>
      </c>
      <c r="I95" s="700">
        <f t="shared" si="16"/>
        <v>0</v>
      </c>
      <c r="J95" s="704">
        <v>0</v>
      </c>
      <c r="K95" s="704">
        <v>0</v>
      </c>
      <c r="L95" s="704">
        <v>0</v>
      </c>
      <c r="M95" s="704">
        <f>+L95+K95+J95</f>
        <v>0</v>
      </c>
    </row>
    <row r="96" spans="1:13">
      <c r="A96" s="2242"/>
      <c r="B96" s="730" t="s">
        <v>569</v>
      </c>
      <c r="C96" s="927">
        <f>SUM(C91:C95)</f>
        <v>1206286</v>
      </c>
      <c r="D96" s="927">
        <f>SUM(D91:D95)</f>
        <v>15864875</v>
      </c>
      <c r="E96" s="926">
        <f t="shared" si="14"/>
        <v>13.151835468537312</v>
      </c>
      <c r="F96" s="927">
        <f>SUM(F91:F95)</f>
        <v>14714791</v>
      </c>
      <c r="G96" s="926">
        <f t="shared" si="15"/>
        <v>12.198426409657412</v>
      </c>
      <c r="H96" s="927">
        <f>SUM(H91:H95)</f>
        <v>13215439</v>
      </c>
      <c r="I96" s="926">
        <f t="shared" si="16"/>
        <v>10.955477390933824</v>
      </c>
      <c r="J96" s="940">
        <f>SUM(J91:J95)</f>
        <v>114967757.53341858</v>
      </c>
      <c r="K96" s="940">
        <f>SUM(K91:K95)</f>
        <v>20374032.980605826</v>
      </c>
      <c r="L96" s="940">
        <f>SUM(L91:L95)</f>
        <v>10187016.490302913</v>
      </c>
      <c r="M96" s="940">
        <f>SUM(M91:M95)</f>
        <v>145528807.00432733</v>
      </c>
    </row>
    <row r="97" spans="1:13">
      <c r="A97" s="2253" t="s">
        <v>2213</v>
      </c>
      <c r="B97" s="439" t="s">
        <v>2208</v>
      </c>
      <c r="C97" s="448">
        <v>220</v>
      </c>
      <c r="D97" s="448">
        <v>6700</v>
      </c>
      <c r="E97" s="700">
        <f t="shared" si="14"/>
        <v>30.454545454545453</v>
      </c>
      <c r="F97" s="448">
        <v>6693</v>
      </c>
      <c r="G97" s="700">
        <f t="shared" si="15"/>
        <v>30.422727272727272</v>
      </c>
      <c r="H97" s="448">
        <v>6476</v>
      </c>
      <c r="I97" s="700">
        <f t="shared" si="16"/>
        <v>29.436363636363637</v>
      </c>
      <c r="J97" s="704">
        <v>30409.719482310913</v>
      </c>
      <c r="K97" s="704">
        <v>5389.0642120550992</v>
      </c>
      <c r="L97" s="704">
        <v>2694.5321060275496</v>
      </c>
      <c r="M97" s="704">
        <f>+L97+K97+J97</f>
        <v>38493.31580039356</v>
      </c>
    </row>
    <row r="98" spans="1:13">
      <c r="A98" s="2254"/>
      <c r="B98" s="441" t="s">
        <v>2209</v>
      </c>
      <c r="C98" s="448">
        <v>15</v>
      </c>
      <c r="D98" s="448">
        <v>374</v>
      </c>
      <c r="E98" s="700">
        <f t="shared" si="14"/>
        <v>24.933333333333334</v>
      </c>
      <c r="F98" s="448">
        <v>416</v>
      </c>
      <c r="G98" s="700">
        <f t="shared" si="15"/>
        <v>27.733333333333334</v>
      </c>
      <c r="H98" s="448">
        <v>422</v>
      </c>
      <c r="I98" s="700">
        <f t="shared" si="16"/>
        <v>28.133333333333333</v>
      </c>
      <c r="J98" s="704">
        <v>1981.6092683037689</v>
      </c>
      <c r="K98" s="704">
        <v>351.17126273737682</v>
      </c>
      <c r="L98" s="704">
        <v>175.58563136868841</v>
      </c>
      <c r="M98" s="704">
        <f>+L98+K98+J98</f>
        <v>2508.366162409834</v>
      </c>
    </row>
    <row r="99" spans="1:13">
      <c r="A99" s="2254"/>
      <c r="B99" s="441" t="s">
        <v>2210</v>
      </c>
      <c r="C99" s="448">
        <v>5</v>
      </c>
      <c r="D99" s="448">
        <v>108</v>
      </c>
      <c r="E99" s="700">
        <f t="shared" si="14"/>
        <v>21.6</v>
      </c>
      <c r="F99" s="448">
        <v>94</v>
      </c>
      <c r="G99" s="700">
        <f t="shared" si="15"/>
        <v>18.8</v>
      </c>
      <c r="H99" s="448">
        <v>94</v>
      </c>
      <c r="I99" s="700">
        <f t="shared" si="16"/>
        <v>18.8</v>
      </c>
      <c r="J99" s="704">
        <v>441.40111663638447</v>
      </c>
      <c r="K99" s="704">
        <v>78.222982695055478</v>
      </c>
      <c r="L99" s="704">
        <v>39.111491347527739</v>
      </c>
      <c r="M99" s="704">
        <f>+L99+K99+J99</f>
        <v>558.7355906789677</v>
      </c>
    </row>
    <row r="100" spans="1:13">
      <c r="A100" s="2254"/>
      <c r="B100" s="441" t="s">
        <v>2211</v>
      </c>
      <c r="C100" s="448">
        <v>26</v>
      </c>
      <c r="D100" s="448">
        <v>613</v>
      </c>
      <c r="E100" s="700">
        <f t="shared" si="14"/>
        <v>23.576923076923077</v>
      </c>
      <c r="F100" s="448">
        <v>0</v>
      </c>
      <c r="G100" s="700">
        <f t="shared" si="15"/>
        <v>0</v>
      </c>
      <c r="H100" s="448">
        <v>0</v>
      </c>
      <c r="I100" s="700">
        <f t="shared" si="16"/>
        <v>0</v>
      </c>
      <c r="J100" s="704">
        <v>0</v>
      </c>
      <c r="K100" s="704">
        <v>0</v>
      </c>
      <c r="L100" s="704">
        <v>0</v>
      </c>
      <c r="M100" s="704">
        <f>+L100+K100+J100</f>
        <v>0</v>
      </c>
    </row>
    <row r="101" spans="1:13">
      <c r="A101" s="2260"/>
      <c r="B101" s="730" t="s">
        <v>569</v>
      </c>
      <c r="C101" s="927">
        <f>SUM(C97:C100)</f>
        <v>266</v>
      </c>
      <c r="D101" s="927">
        <f>SUM(D97:D100)</f>
        <v>7795</v>
      </c>
      <c r="E101" s="926">
        <f t="shared" si="14"/>
        <v>29.304511278195488</v>
      </c>
      <c r="F101" s="927">
        <f>SUM(F97:F100)</f>
        <v>7203</v>
      </c>
      <c r="G101" s="926">
        <f t="shared" si="15"/>
        <v>27.078947368421051</v>
      </c>
      <c r="H101" s="927">
        <f>SUM(H97:H100)</f>
        <v>6992</v>
      </c>
      <c r="I101" s="926">
        <f t="shared" si="16"/>
        <v>26.285714285714285</v>
      </c>
      <c r="J101" s="940">
        <f>SUM(J97:J100)</f>
        <v>32832.729867251066</v>
      </c>
      <c r="K101" s="940">
        <f>SUM(K97:K100)</f>
        <v>5818.4584574875316</v>
      </c>
      <c r="L101" s="940">
        <f>SUM(L97:L100)</f>
        <v>2909.2292287437658</v>
      </c>
      <c r="M101" s="940">
        <f>SUM(M97:M100)</f>
        <v>41560.417553482359</v>
      </c>
    </row>
    <row r="102" spans="1:13">
      <c r="A102" s="2253" t="s">
        <v>2479</v>
      </c>
      <c r="B102" s="439" t="s">
        <v>2208</v>
      </c>
      <c r="C102" s="448">
        <v>3446</v>
      </c>
      <c r="D102" s="448">
        <v>60252</v>
      </c>
      <c r="E102" s="700">
        <f t="shared" si="14"/>
        <v>17.484619849100405</v>
      </c>
      <c r="F102" s="448">
        <v>60352</v>
      </c>
      <c r="G102" s="700">
        <f t="shared" si="15"/>
        <v>17.513639001741151</v>
      </c>
      <c r="H102" s="448">
        <v>55998</v>
      </c>
      <c r="I102" s="700">
        <f t="shared" si="16"/>
        <v>16.250145095763205</v>
      </c>
      <c r="J102" s="704">
        <v>354431.4863029964</v>
      </c>
      <c r="K102" s="704">
        <v>62810.643142303161</v>
      </c>
      <c r="L102" s="704">
        <v>31405.32157115158</v>
      </c>
      <c r="M102" s="706">
        <f>+L102+K102+J102</f>
        <v>448647.45101645112</v>
      </c>
    </row>
    <row r="103" spans="1:13">
      <c r="A103" s="2254"/>
      <c r="B103" s="441" t="s">
        <v>2209</v>
      </c>
      <c r="C103" s="448">
        <v>34</v>
      </c>
      <c r="D103" s="448">
        <v>582</v>
      </c>
      <c r="E103" s="700">
        <f t="shared" si="14"/>
        <v>17.117647058823529</v>
      </c>
      <c r="F103" s="448">
        <v>636</v>
      </c>
      <c r="G103" s="700">
        <f t="shared" si="15"/>
        <v>18.705882352941178</v>
      </c>
      <c r="H103" s="448">
        <v>654</v>
      </c>
      <c r="I103" s="700">
        <f t="shared" si="16"/>
        <v>19.235294117647058</v>
      </c>
      <c r="J103" s="704">
        <v>4139.4012650837467</v>
      </c>
      <c r="K103" s="704">
        <v>733.56478115408174</v>
      </c>
      <c r="L103" s="704">
        <v>366.78239057704087</v>
      </c>
      <c r="M103" s="704">
        <f>+L103+K103+J103</f>
        <v>5239.7484368148689</v>
      </c>
    </row>
    <row r="104" spans="1:13">
      <c r="A104" s="2254"/>
      <c r="B104" s="441" t="s">
        <v>2210</v>
      </c>
      <c r="C104" s="448">
        <v>65</v>
      </c>
      <c r="D104" s="448">
        <v>1009</v>
      </c>
      <c r="E104" s="700">
        <f t="shared" si="14"/>
        <v>15.523076923076923</v>
      </c>
      <c r="F104" s="448">
        <v>721</v>
      </c>
      <c r="G104" s="700">
        <f t="shared" si="15"/>
        <v>11.092307692307692</v>
      </c>
      <c r="H104" s="448">
        <v>652</v>
      </c>
      <c r="I104" s="700">
        <f t="shared" si="16"/>
        <v>10.030769230769231</v>
      </c>
      <c r="J104" s="704">
        <v>4126.7425456186584</v>
      </c>
      <c r="K104" s="704">
        <v>731.32146378052187</v>
      </c>
      <c r="L104" s="704">
        <v>365.66073189026093</v>
      </c>
      <c r="M104" s="704">
        <f>+L104+K104+J104</f>
        <v>5223.7247412894412</v>
      </c>
    </row>
    <row r="105" spans="1:13">
      <c r="A105" s="2254"/>
      <c r="B105" s="441" t="s">
        <v>2211</v>
      </c>
      <c r="C105" s="448">
        <v>159</v>
      </c>
      <c r="D105" s="448">
        <v>2612</v>
      </c>
      <c r="E105" s="700">
        <f t="shared" si="14"/>
        <v>16.427672955974842</v>
      </c>
      <c r="F105" s="448">
        <v>0</v>
      </c>
      <c r="G105" s="700">
        <f t="shared" si="15"/>
        <v>0</v>
      </c>
      <c r="H105" s="448">
        <v>0</v>
      </c>
      <c r="I105" s="700">
        <f t="shared" si="16"/>
        <v>0</v>
      </c>
      <c r="J105" s="704">
        <v>0</v>
      </c>
      <c r="K105" s="704">
        <v>0</v>
      </c>
      <c r="L105" s="704">
        <v>0</v>
      </c>
      <c r="M105" s="704">
        <f>+L105+K105+J105</f>
        <v>0</v>
      </c>
    </row>
    <row r="106" spans="1:13">
      <c r="A106" s="2254"/>
      <c r="B106" s="441" t="s">
        <v>2212</v>
      </c>
      <c r="C106" s="448">
        <v>1</v>
      </c>
      <c r="D106" s="448">
        <v>7</v>
      </c>
      <c r="E106" s="700">
        <f t="shared" si="14"/>
        <v>7</v>
      </c>
      <c r="F106" s="448">
        <v>0</v>
      </c>
      <c r="G106" s="700">
        <f t="shared" si="15"/>
        <v>0</v>
      </c>
      <c r="H106" s="448">
        <v>0</v>
      </c>
      <c r="I106" s="700">
        <f t="shared" si="16"/>
        <v>0</v>
      </c>
      <c r="J106" s="704">
        <v>0</v>
      </c>
      <c r="K106" s="704">
        <v>0</v>
      </c>
      <c r="L106" s="704">
        <v>0</v>
      </c>
      <c r="M106" s="704">
        <f>+L106+K106+J106</f>
        <v>0</v>
      </c>
    </row>
    <row r="107" spans="1:13">
      <c r="A107" s="2254"/>
      <c r="B107" s="730" t="s">
        <v>569</v>
      </c>
      <c r="C107" s="927">
        <f>SUM(C102:C106)</f>
        <v>3705</v>
      </c>
      <c r="D107" s="927">
        <f>SUM(D102:D106)</f>
        <v>64462</v>
      </c>
      <c r="E107" s="926">
        <f t="shared" si="14"/>
        <v>17.398650472334683</v>
      </c>
      <c r="F107" s="941">
        <f>SUM(F102:F106)</f>
        <v>61709</v>
      </c>
      <c r="G107" s="926">
        <f t="shared" si="15"/>
        <v>16.655600539811065</v>
      </c>
      <c r="H107" s="927">
        <f>SUM(H102:H106)</f>
        <v>57304</v>
      </c>
      <c r="I107" s="926">
        <f t="shared" si="16"/>
        <v>15.466666666666667</v>
      </c>
      <c r="J107" s="940">
        <f>SUM(J102:J106)</f>
        <v>362697.63011369883</v>
      </c>
      <c r="K107" s="940">
        <f>SUM(K102:K106)</f>
        <v>64275.529387237766</v>
      </c>
      <c r="L107" s="940">
        <f>SUM(L102:L106)</f>
        <v>32137.764693618883</v>
      </c>
      <c r="M107" s="940">
        <f>SUM(M102:M106)</f>
        <v>459110.92419455544</v>
      </c>
    </row>
    <row r="108" spans="1:13">
      <c r="A108" s="2241" t="s">
        <v>569</v>
      </c>
      <c r="B108" s="439" t="s">
        <v>2208</v>
      </c>
      <c r="C108" s="446">
        <v>1112393</v>
      </c>
      <c r="D108" s="446">
        <v>14121296</v>
      </c>
      <c r="E108" s="700">
        <f t="shared" si="14"/>
        <v>12.694520731432148</v>
      </c>
      <c r="F108" s="446">
        <v>14094844</v>
      </c>
      <c r="G108" s="700">
        <f t="shared" si="15"/>
        <v>12.670741365686407</v>
      </c>
      <c r="H108" s="446">
        <v>12600114</v>
      </c>
      <c r="I108" s="700">
        <f t="shared" si="16"/>
        <v>11.32703460018177</v>
      </c>
      <c r="J108" s="706">
        <v>107513063.20089032</v>
      </c>
      <c r="K108" s="706">
        <v>19052947.909018576</v>
      </c>
      <c r="L108" s="706">
        <v>9526473.9545092881</v>
      </c>
      <c r="M108" s="706">
        <f>+L108+K108+J108</f>
        <v>136092485.0644182</v>
      </c>
    </row>
    <row r="109" spans="1:13">
      <c r="A109" s="2241"/>
      <c r="B109" s="441" t="s">
        <v>2209</v>
      </c>
      <c r="C109" s="448">
        <v>17408</v>
      </c>
      <c r="D109" s="448">
        <v>387667</v>
      </c>
      <c r="E109" s="700">
        <f t="shared" si="14"/>
        <v>22.269473805147058</v>
      </c>
      <c r="F109" s="448">
        <v>417616</v>
      </c>
      <c r="G109" s="700">
        <f t="shared" si="15"/>
        <v>23.989889705882351</v>
      </c>
      <c r="H109" s="448">
        <v>421353</v>
      </c>
      <c r="I109" s="700">
        <f t="shared" si="16"/>
        <v>24.204561121323529</v>
      </c>
      <c r="J109" s="704">
        <v>3632735.1860391335</v>
      </c>
      <c r="K109" s="704">
        <v>643775.85575377045</v>
      </c>
      <c r="L109" s="704">
        <v>321887.92787688522</v>
      </c>
      <c r="M109" s="704">
        <f>+L109+K109+J109</f>
        <v>4598398.9696697891</v>
      </c>
    </row>
    <row r="110" spans="1:13">
      <c r="A110" s="2241"/>
      <c r="B110" s="441" t="s">
        <v>2210</v>
      </c>
      <c r="C110" s="448">
        <v>17804</v>
      </c>
      <c r="D110" s="448">
        <v>329115</v>
      </c>
      <c r="E110" s="700">
        <f t="shared" si="14"/>
        <v>18.485452707256798</v>
      </c>
      <c r="F110" s="448">
        <v>271243</v>
      </c>
      <c r="G110" s="700">
        <f t="shared" si="15"/>
        <v>15.234947202875759</v>
      </c>
      <c r="H110" s="448">
        <v>258268</v>
      </c>
      <c r="I110" s="700">
        <f t="shared" si="16"/>
        <v>14.506178386879354</v>
      </c>
      <c r="J110" s="704">
        <v>2347136.0012887493</v>
      </c>
      <c r="K110" s="704">
        <v>415948.15212712012</v>
      </c>
      <c r="L110" s="704">
        <v>207974.07606356006</v>
      </c>
      <c r="M110" s="704">
        <f>+L110+K110+J110</f>
        <v>2971058.2294794293</v>
      </c>
    </row>
    <row r="111" spans="1:13">
      <c r="A111" s="2241"/>
      <c r="B111" s="441" t="s">
        <v>2211</v>
      </c>
      <c r="C111" s="448">
        <v>62573</v>
      </c>
      <c r="D111" s="448">
        <v>1097110</v>
      </c>
      <c r="E111" s="700">
        <f t="shared" si="14"/>
        <v>17.533281127642912</v>
      </c>
      <c r="F111" s="448">
        <v>0</v>
      </c>
      <c r="G111" s="700">
        <f t="shared" si="15"/>
        <v>0</v>
      </c>
      <c r="H111" s="448">
        <v>0</v>
      </c>
      <c r="I111" s="700">
        <f t="shared" si="16"/>
        <v>0</v>
      </c>
      <c r="J111" s="704">
        <v>0</v>
      </c>
      <c r="K111" s="704">
        <v>0</v>
      </c>
      <c r="L111" s="704">
        <v>0</v>
      </c>
      <c r="M111" s="704">
        <f>+L111+K111+J111</f>
        <v>0</v>
      </c>
    </row>
    <row r="112" spans="1:13">
      <c r="A112" s="2241"/>
      <c r="B112" s="452" t="s">
        <v>2188</v>
      </c>
      <c r="C112" s="448">
        <v>79</v>
      </c>
      <c r="D112" s="448">
        <v>1944</v>
      </c>
      <c r="E112" s="728">
        <f t="shared" si="14"/>
        <v>24.60759493670886</v>
      </c>
      <c r="F112" s="448">
        <v>0</v>
      </c>
      <c r="G112" s="728">
        <f t="shared" si="15"/>
        <v>0</v>
      </c>
      <c r="H112" s="448">
        <v>0</v>
      </c>
      <c r="I112" s="728">
        <f t="shared" si="16"/>
        <v>0</v>
      </c>
      <c r="J112" s="705">
        <v>0</v>
      </c>
      <c r="K112" s="705">
        <v>0</v>
      </c>
      <c r="L112" s="705">
        <v>0</v>
      </c>
      <c r="M112" s="704">
        <f>+L112+K112+J112</f>
        <v>0</v>
      </c>
    </row>
    <row r="113" spans="1:13">
      <c r="A113" s="2241"/>
      <c r="B113" s="730" t="s">
        <v>569</v>
      </c>
      <c r="C113" s="927">
        <f>SUM(C108:C112)</f>
        <v>1210257</v>
      </c>
      <c r="D113" s="927">
        <f>SUM(D108:D112)</f>
        <v>15937132</v>
      </c>
      <c r="E113" s="728">
        <f t="shared" si="14"/>
        <v>13.168386549303165</v>
      </c>
      <c r="F113" s="927">
        <f>SUM(F108:F112)</f>
        <v>14783703</v>
      </c>
      <c r="G113" s="728">
        <f t="shared" si="15"/>
        <v>12.215341865405447</v>
      </c>
      <c r="H113" s="927">
        <f>SUM(H108:H112)</f>
        <v>13279735</v>
      </c>
      <c r="I113" s="728">
        <f t="shared" si="16"/>
        <v>10.972657047222201</v>
      </c>
      <c r="J113" s="940">
        <f>SUM(J108:J112)</f>
        <v>113492934.38821819</v>
      </c>
      <c r="K113" s="940">
        <f>SUM(K108:K112)</f>
        <v>20112671.916899469</v>
      </c>
      <c r="L113" s="940">
        <f>SUM(L108:L112)</f>
        <v>10056335.958449734</v>
      </c>
      <c r="M113" s="940">
        <f>SUM(M108:M112)</f>
        <v>143661942.26356742</v>
      </c>
    </row>
    <row r="114" spans="1:13" ht="15">
      <c r="A114" s="936"/>
      <c r="B114" s="937"/>
      <c r="C114" s="703"/>
      <c r="D114" s="703"/>
      <c r="E114" s="942"/>
      <c r="F114" s="703"/>
      <c r="G114" s="942"/>
      <c r="H114" s="703"/>
      <c r="I114" s="938"/>
      <c r="J114" s="943"/>
      <c r="K114" s="943"/>
      <c r="L114" s="943"/>
      <c r="M114" s="943"/>
    </row>
    <row r="115" spans="1:13">
      <c r="A115" s="696" t="s">
        <v>474</v>
      </c>
      <c r="B115" s="906"/>
      <c r="C115" s="906"/>
      <c r="D115" s="906"/>
      <c r="E115" s="906"/>
      <c r="F115" s="906"/>
      <c r="G115" s="906"/>
      <c r="H115" s="906"/>
      <c r="I115" s="906"/>
      <c r="J115" s="906"/>
      <c r="K115" s="906"/>
      <c r="L115" s="906"/>
      <c r="M115" s="906"/>
    </row>
    <row r="116" spans="1:13">
      <c r="A116" s="2255" t="s">
        <v>2476</v>
      </c>
      <c r="B116" s="2255"/>
      <c r="C116" s="2255"/>
      <c r="D116" s="2255"/>
      <c r="E116" s="2255"/>
      <c r="F116" s="2255"/>
      <c r="G116" s="2255"/>
      <c r="H116" s="2255"/>
      <c r="I116" s="2255"/>
      <c r="J116" s="2255"/>
      <c r="K116" s="2255"/>
      <c r="L116" s="2255"/>
      <c r="M116" s="2255"/>
    </row>
    <row r="117" spans="1:13">
      <c r="A117" s="2255" t="s">
        <v>2477</v>
      </c>
      <c r="B117" s="2255"/>
      <c r="C117" s="2255"/>
      <c r="D117" s="2255"/>
      <c r="E117" s="2255"/>
      <c r="F117" s="2255"/>
      <c r="G117" s="2255"/>
      <c r="H117" s="2255"/>
      <c r="I117" s="2255"/>
      <c r="J117" s="2255"/>
      <c r="K117" s="2255"/>
      <c r="L117" s="2255"/>
      <c r="M117" s="2255"/>
    </row>
    <row r="118" spans="1:13">
      <c r="A118" s="905" t="s">
        <v>2657</v>
      </c>
      <c r="B118" s="905"/>
      <c r="C118" s="905"/>
      <c r="D118" s="905"/>
      <c r="E118" s="799"/>
      <c r="F118" s="905"/>
      <c r="G118" s="800"/>
      <c r="H118" s="905"/>
      <c r="I118" s="799"/>
      <c r="J118" s="905"/>
      <c r="K118" s="905"/>
      <c r="L118" s="905"/>
      <c r="M118" s="905"/>
    </row>
    <row r="119" spans="1:13" ht="15">
      <c r="A119" s="906"/>
      <c r="B119" s="906"/>
      <c r="C119" s="906"/>
      <c r="D119" s="906"/>
      <c r="E119" s="479"/>
      <c r="F119" s="906"/>
      <c r="G119" s="702"/>
      <c r="H119" s="906"/>
      <c r="I119" s="479"/>
      <c r="J119" s="906"/>
      <c r="K119" s="906"/>
      <c r="L119" s="906"/>
      <c r="M119" s="906"/>
    </row>
    <row r="120" spans="1:13">
      <c r="A120" s="696" t="s">
        <v>796</v>
      </c>
      <c r="B120" s="696"/>
      <c r="C120" s="696"/>
      <c r="D120" s="696"/>
      <c r="E120" s="696"/>
      <c r="F120" s="696"/>
      <c r="G120" s="696"/>
      <c r="H120" s="696"/>
      <c r="I120" s="696"/>
      <c r="J120" s="696"/>
      <c r="K120" s="696"/>
      <c r="L120" s="696"/>
      <c r="M120" s="696"/>
    </row>
    <row r="121" spans="1:13">
      <c r="A121" s="905" t="s">
        <v>0</v>
      </c>
      <c r="B121" s="906"/>
      <c r="C121" s="906"/>
      <c r="D121" s="906"/>
      <c r="E121" s="906"/>
      <c r="F121" s="906"/>
      <c r="G121" s="906"/>
      <c r="H121" s="906"/>
      <c r="I121" s="906"/>
      <c r="J121" s="906"/>
      <c r="K121" s="906"/>
      <c r="L121" s="906"/>
      <c r="M121" s="906"/>
    </row>
    <row r="122" spans="1:13">
      <c r="A122" s="14"/>
      <c r="B122" s="14"/>
      <c r="C122" s="61"/>
      <c r="D122" s="61"/>
      <c r="E122" s="923"/>
      <c r="F122" s="61"/>
      <c r="G122" s="1752"/>
      <c r="H122" s="14"/>
      <c r="I122" s="923"/>
      <c r="J122" s="14"/>
      <c r="K122" s="14"/>
      <c r="L122" s="14"/>
      <c r="M122" s="14"/>
    </row>
    <row r="123" spans="1:13">
      <c r="A123" s="2259" t="s">
        <v>2625</v>
      </c>
      <c r="B123" s="2259"/>
      <c r="C123" s="2259"/>
      <c r="D123" s="2259"/>
      <c r="E123" s="2259"/>
      <c r="F123" s="2259"/>
      <c r="G123" s="2259"/>
      <c r="H123" s="2259"/>
      <c r="I123" s="2259"/>
      <c r="J123" s="2259"/>
      <c r="K123" s="2259"/>
      <c r="L123" s="2259"/>
      <c r="M123" s="2259"/>
    </row>
    <row r="124" spans="1:13">
      <c r="A124" s="2247" t="s">
        <v>1298</v>
      </c>
      <c r="B124" s="2247"/>
      <c r="C124" s="2247"/>
      <c r="D124" s="2247"/>
      <c r="E124" s="2247"/>
      <c r="F124" s="2247"/>
      <c r="G124" s="2247"/>
      <c r="H124" s="2247"/>
      <c r="I124" s="2247"/>
      <c r="J124" s="2247"/>
      <c r="K124" s="2247"/>
      <c r="L124" s="2247"/>
      <c r="M124" s="2247"/>
    </row>
    <row r="125" spans="1:13">
      <c r="A125" s="2250" t="s">
        <v>2194</v>
      </c>
      <c r="B125" s="2250"/>
      <c r="C125" s="2250"/>
      <c r="D125" s="2250"/>
      <c r="E125" s="2250"/>
      <c r="F125" s="2250"/>
      <c r="G125" s="2250"/>
      <c r="H125" s="2250"/>
      <c r="I125" s="2250"/>
      <c r="J125" s="2250"/>
      <c r="K125" s="2250"/>
      <c r="L125" s="2250"/>
      <c r="M125" s="2250"/>
    </row>
    <row r="126" spans="1:13">
      <c r="A126" s="2241" t="s">
        <v>2179</v>
      </c>
      <c r="B126" s="2241" t="s">
        <v>2197</v>
      </c>
      <c r="C126" s="2249" t="s">
        <v>2198</v>
      </c>
      <c r="D126" s="2249" t="s">
        <v>2199</v>
      </c>
      <c r="E126" s="2249" t="s">
        <v>2200</v>
      </c>
      <c r="F126" s="2249" t="s">
        <v>2201</v>
      </c>
      <c r="G126" s="2249" t="s">
        <v>2202</v>
      </c>
      <c r="H126" s="2252" t="s">
        <v>2203</v>
      </c>
      <c r="I126" s="2249" t="s">
        <v>2204</v>
      </c>
      <c r="J126" s="2256" t="s">
        <v>1250</v>
      </c>
      <c r="K126" s="2257"/>
      <c r="L126" s="2257"/>
      <c r="M126" s="2258"/>
    </row>
    <row r="127" spans="1:13" ht="38.25">
      <c r="A127" s="2241"/>
      <c r="B127" s="2241"/>
      <c r="C127" s="2249"/>
      <c r="D127" s="2249"/>
      <c r="E127" s="2249"/>
      <c r="F127" s="2249"/>
      <c r="G127" s="2249"/>
      <c r="H127" s="2252"/>
      <c r="I127" s="2249"/>
      <c r="J127" s="925" t="s">
        <v>2205</v>
      </c>
      <c r="K127" s="925" t="s">
        <v>2206</v>
      </c>
      <c r="L127" s="925" t="s">
        <v>2207</v>
      </c>
      <c r="M127" s="924" t="s">
        <v>1249</v>
      </c>
    </row>
    <row r="128" spans="1:13" ht="15" customHeight="1">
      <c r="A128" s="2251" t="s">
        <v>2186</v>
      </c>
      <c r="B128" s="441" t="s">
        <v>2208</v>
      </c>
      <c r="C128" s="448">
        <v>1370779</v>
      </c>
      <c r="D128" s="448">
        <v>15536649</v>
      </c>
      <c r="E128" s="700">
        <f t="shared" ref="E128:E161" si="17">+D128/$C128</f>
        <v>11.334174947238031</v>
      </c>
      <c r="F128" s="448">
        <v>15498278</v>
      </c>
      <c r="G128" s="700">
        <f t="shared" ref="G128:G161" si="18">+F128/$C128</f>
        <v>11.306182834723906</v>
      </c>
      <c r="H128" s="451">
        <v>13618480</v>
      </c>
      <c r="I128" s="700">
        <f t="shared" ref="I128:I161" si="19">+H128/$C128</f>
        <v>9.934847265678858</v>
      </c>
      <c r="J128" s="706">
        <v>137994443.41706416</v>
      </c>
      <c r="K128" s="706">
        <v>24454711.491631627</v>
      </c>
      <c r="L128" s="707">
        <v>12227355.745815814</v>
      </c>
      <c r="M128" s="706">
        <f>+L128+K128+J128</f>
        <v>174676510.6545116</v>
      </c>
    </row>
    <row r="129" spans="1:13">
      <c r="A129" s="2242"/>
      <c r="B129" s="441" t="s">
        <v>2209</v>
      </c>
      <c r="C129" s="448">
        <v>15252</v>
      </c>
      <c r="D129" s="448">
        <v>300386</v>
      </c>
      <c r="E129" s="700">
        <f t="shared" si="17"/>
        <v>19.69485969053239</v>
      </c>
      <c r="F129" s="448">
        <v>324988</v>
      </c>
      <c r="G129" s="700">
        <f t="shared" si="18"/>
        <v>21.307894046682403</v>
      </c>
      <c r="H129" s="451">
        <v>329131</v>
      </c>
      <c r="I129" s="700">
        <f t="shared" si="19"/>
        <v>21.579530553370049</v>
      </c>
      <c r="J129" s="704">
        <v>3335045.4056768273</v>
      </c>
      <c r="K129" s="704">
        <v>591020.70480348845</v>
      </c>
      <c r="L129" s="725">
        <v>295510.35240174423</v>
      </c>
      <c r="M129" s="704">
        <f t="shared" ref="M129:M160" si="20">+L129+K129+J129</f>
        <v>4221576.4628820596</v>
      </c>
    </row>
    <row r="130" spans="1:13">
      <c r="A130" s="2242"/>
      <c r="B130" s="441" t="s">
        <v>2210</v>
      </c>
      <c r="C130" s="448">
        <v>21101</v>
      </c>
      <c r="D130" s="448">
        <v>345034</v>
      </c>
      <c r="E130" s="700">
        <f t="shared" si="17"/>
        <v>16.351547320032225</v>
      </c>
      <c r="F130" s="448">
        <v>281322</v>
      </c>
      <c r="G130" s="700">
        <f t="shared" si="18"/>
        <v>13.33216435240036</v>
      </c>
      <c r="H130" s="451">
        <v>262557</v>
      </c>
      <c r="I130" s="700">
        <f t="shared" si="19"/>
        <v>12.442870006160845</v>
      </c>
      <c r="J130" s="704">
        <v>2660458.955790523</v>
      </c>
      <c r="K130" s="704">
        <v>471473.73900085222</v>
      </c>
      <c r="L130" s="725">
        <v>235736.86950042611</v>
      </c>
      <c r="M130" s="704">
        <f t="shared" si="20"/>
        <v>3367669.5642918013</v>
      </c>
    </row>
    <row r="131" spans="1:13">
      <c r="A131" s="2242"/>
      <c r="B131" s="441" t="s">
        <v>2211</v>
      </c>
      <c r="C131" s="448">
        <v>103606</v>
      </c>
      <c r="D131" s="448">
        <v>1698374</v>
      </c>
      <c r="E131" s="700">
        <f t="shared" si="17"/>
        <v>16.392622048916085</v>
      </c>
      <c r="F131" s="448">
        <v>0</v>
      </c>
      <c r="G131" s="700">
        <f t="shared" si="18"/>
        <v>0</v>
      </c>
      <c r="H131" s="16"/>
      <c r="I131" s="700">
        <f t="shared" si="19"/>
        <v>0</v>
      </c>
      <c r="J131" s="704">
        <v>0</v>
      </c>
      <c r="K131" s="704">
        <v>0</v>
      </c>
      <c r="L131" s="725">
        <v>0</v>
      </c>
      <c r="M131" s="704">
        <f t="shared" si="20"/>
        <v>0</v>
      </c>
    </row>
    <row r="132" spans="1:13">
      <c r="A132" s="2242"/>
      <c r="B132" s="441" t="s">
        <v>2212</v>
      </c>
      <c r="C132" s="448">
        <v>60</v>
      </c>
      <c r="D132" s="448">
        <v>1171</v>
      </c>
      <c r="E132" s="700">
        <f t="shared" si="17"/>
        <v>19.516666666666666</v>
      </c>
      <c r="F132" s="448">
        <v>0</v>
      </c>
      <c r="G132" s="700">
        <f t="shared" si="18"/>
        <v>0</v>
      </c>
      <c r="H132" s="14"/>
      <c r="I132" s="700">
        <f t="shared" si="19"/>
        <v>0</v>
      </c>
      <c r="J132" s="704">
        <v>0</v>
      </c>
      <c r="K132" s="704">
        <v>0</v>
      </c>
      <c r="L132" s="725">
        <v>0</v>
      </c>
      <c r="M132" s="705">
        <f t="shared" si="20"/>
        <v>0</v>
      </c>
    </row>
    <row r="133" spans="1:13">
      <c r="A133" s="2242"/>
      <c r="B133" s="730" t="s">
        <v>569</v>
      </c>
      <c r="C133" s="940">
        <f>SUM(C128:C132)</f>
        <v>1510798</v>
      </c>
      <c r="D133" s="940">
        <f>SUM(D128:D132)</f>
        <v>17881614</v>
      </c>
      <c r="E133" s="926">
        <f t="shared" si="17"/>
        <v>11.835873492022097</v>
      </c>
      <c r="F133" s="927">
        <f>SUM(F128:F132)</f>
        <v>16104588</v>
      </c>
      <c r="G133" s="926">
        <f t="shared" si="18"/>
        <v>10.659656684745412</v>
      </c>
      <c r="H133" s="941">
        <f>SUM(H128:H132)</f>
        <v>14210168</v>
      </c>
      <c r="I133" s="926">
        <f t="shared" si="19"/>
        <v>9.4057365710041978</v>
      </c>
      <c r="J133" s="940">
        <f>SUM(J128:J132)</f>
        <v>143989947.77853152</v>
      </c>
      <c r="K133" s="940">
        <f>SUM(K128:K132)</f>
        <v>25517205.935435969</v>
      </c>
      <c r="L133" s="940">
        <f>SUM(L128:L132)</f>
        <v>12758602.967717985</v>
      </c>
      <c r="M133" s="940">
        <f>SUM(M128:M132)</f>
        <v>182265756.68168548</v>
      </c>
    </row>
    <row r="134" spans="1:13">
      <c r="A134" s="2241" t="s">
        <v>2189</v>
      </c>
      <c r="B134" s="441" t="s">
        <v>2208</v>
      </c>
      <c r="C134" s="448">
        <v>134850</v>
      </c>
      <c r="D134" s="448">
        <v>1949685</v>
      </c>
      <c r="E134" s="700">
        <f t="shared" si="17"/>
        <v>14.458175750834259</v>
      </c>
      <c r="F134" s="448">
        <v>1945312</v>
      </c>
      <c r="G134" s="700">
        <f t="shared" si="18"/>
        <v>14.425747126436782</v>
      </c>
      <c r="H134" s="451">
        <v>1866148</v>
      </c>
      <c r="I134" s="700">
        <f t="shared" si="19"/>
        <v>13.838694846125325</v>
      </c>
      <c r="J134" s="704">
        <v>13399145.763146317</v>
      </c>
      <c r="K134" s="704">
        <v>2374532.1605575751</v>
      </c>
      <c r="L134" s="704">
        <v>1187266.0802787875</v>
      </c>
      <c r="M134" s="704">
        <f t="shared" si="20"/>
        <v>16960944.003982678</v>
      </c>
    </row>
    <row r="135" spans="1:13" ht="15" customHeight="1">
      <c r="A135" s="2242"/>
      <c r="B135" s="441" t="s">
        <v>2209</v>
      </c>
      <c r="C135" s="448">
        <v>1934</v>
      </c>
      <c r="D135" s="448">
        <v>31478</v>
      </c>
      <c r="E135" s="700">
        <f t="shared" si="17"/>
        <v>16.276111685625647</v>
      </c>
      <c r="F135" s="448">
        <v>34356</v>
      </c>
      <c r="G135" s="700">
        <f t="shared" si="18"/>
        <v>17.764219234746641</v>
      </c>
      <c r="H135" s="451">
        <v>34834</v>
      </c>
      <c r="I135" s="700">
        <f t="shared" si="19"/>
        <v>18.011375387797312</v>
      </c>
      <c r="J135" s="704">
        <v>250111.9115490512</v>
      </c>
      <c r="K135" s="704">
        <v>44323.629894768572</v>
      </c>
      <c r="L135" s="704">
        <v>22161.814947384286</v>
      </c>
      <c r="M135" s="704">
        <f t="shared" si="20"/>
        <v>316597.35639120406</v>
      </c>
    </row>
    <row r="136" spans="1:13" ht="15" customHeight="1">
      <c r="A136" s="2242"/>
      <c r="B136" s="441" t="s">
        <v>2210</v>
      </c>
      <c r="C136" s="448">
        <v>2314</v>
      </c>
      <c r="D136" s="448">
        <v>38528</v>
      </c>
      <c r="E136" s="700">
        <f t="shared" si="17"/>
        <v>16.649956784788245</v>
      </c>
      <c r="F136" s="448">
        <v>31475</v>
      </c>
      <c r="G136" s="700">
        <f t="shared" si="18"/>
        <v>13.601987899740708</v>
      </c>
      <c r="H136" s="451">
        <v>30352</v>
      </c>
      <c r="I136" s="700">
        <f t="shared" si="19"/>
        <v>13.116681071737252</v>
      </c>
      <c r="J136" s="704">
        <v>217930.66370031584</v>
      </c>
      <c r="K136" s="704">
        <v>38620.623946891421</v>
      </c>
      <c r="L136" s="704">
        <v>19310.31197344571</v>
      </c>
      <c r="M136" s="704">
        <f t="shared" si="20"/>
        <v>275861.59962065297</v>
      </c>
    </row>
    <row r="137" spans="1:13">
      <c r="A137" s="2242"/>
      <c r="B137" s="441" t="s">
        <v>2211</v>
      </c>
      <c r="C137" s="448">
        <v>2557</v>
      </c>
      <c r="D137" s="448">
        <v>36791</v>
      </c>
      <c r="E137" s="700">
        <f t="shared" si="17"/>
        <v>14.388345717637858</v>
      </c>
      <c r="F137" s="448">
        <v>0</v>
      </c>
      <c r="G137" s="700">
        <f t="shared" si="18"/>
        <v>0</v>
      </c>
      <c r="H137" s="729">
        <v>0</v>
      </c>
      <c r="I137" s="700">
        <f t="shared" si="19"/>
        <v>0</v>
      </c>
      <c r="J137" s="704">
        <v>0</v>
      </c>
      <c r="K137" s="704">
        <v>0</v>
      </c>
      <c r="L137" s="704">
        <v>0</v>
      </c>
      <c r="M137" s="704">
        <f t="shared" si="20"/>
        <v>0</v>
      </c>
    </row>
    <row r="138" spans="1:13">
      <c r="A138" s="2242"/>
      <c r="B138" s="730" t="s">
        <v>569</v>
      </c>
      <c r="C138" s="927">
        <f>SUM(C134:C137)</f>
        <v>141655</v>
      </c>
      <c r="D138" s="927">
        <f>SUM(D134:D137)</f>
        <v>2056482</v>
      </c>
      <c r="E138" s="926">
        <f t="shared" si="17"/>
        <v>14.517539091454591</v>
      </c>
      <c r="F138" s="927">
        <f>SUM(F134:F137)</f>
        <v>2011143</v>
      </c>
      <c r="G138" s="926">
        <f t="shared" si="18"/>
        <v>14.197472733048604</v>
      </c>
      <c r="H138" s="941">
        <f>SUM(H134:H137)</f>
        <v>1931334</v>
      </c>
      <c r="I138" s="926">
        <f t="shared" si="19"/>
        <v>13.6340686880096</v>
      </c>
      <c r="J138" s="940">
        <f>SUM(J134:J137)</f>
        <v>13867188.338395683</v>
      </c>
      <c r="K138" s="940">
        <f>SUM(K134:K137)</f>
        <v>2457476.414399235</v>
      </c>
      <c r="L138" s="940">
        <f>SUM(L134:L137)</f>
        <v>1228738.2071996175</v>
      </c>
      <c r="M138" s="940">
        <f>SUM(M134:M137)</f>
        <v>17553402.959994532</v>
      </c>
    </row>
    <row r="139" spans="1:13">
      <c r="A139" s="2241" t="s">
        <v>2213</v>
      </c>
      <c r="B139" s="439" t="s">
        <v>2208</v>
      </c>
      <c r="C139" s="446">
        <v>177</v>
      </c>
      <c r="D139" s="446">
        <v>4530</v>
      </c>
      <c r="E139" s="698">
        <f t="shared" si="17"/>
        <v>25.593220338983052</v>
      </c>
      <c r="F139" s="446">
        <v>4529</v>
      </c>
      <c r="G139" s="698">
        <f t="shared" si="18"/>
        <v>25.587570621468927</v>
      </c>
      <c r="H139" s="454">
        <v>4403</v>
      </c>
      <c r="I139" s="698">
        <f t="shared" si="19"/>
        <v>24.875706214689266</v>
      </c>
      <c r="J139" s="706">
        <v>26740.996458871752</v>
      </c>
      <c r="K139" s="706">
        <v>4738.910764863349</v>
      </c>
      <c r="L139" s="706">
        <v>2369.4553824316745</v>
      </c>
      <c r="M139" s="704">
        <f t="shared" si="20"/>
        <v>33849.362606166775</v>
      </c>
    </row>
    <row r="140" spans="1:13">
      <c r="A140" s="2242"/>
      <c r="B140" s="441" t="s">
        <v>2209</v>
      </c>
      <c r="C140" s="449">
        <v>10</v>
      </c>
      <c r="D140" s="448">
        <v>174</v>
      </c>
      <c r="E140" s="700">
        <f t="shared" si="17"/>
        <v>17.399999999999999</v>
      </c>
      <c r="F140" s="448">
        <v>184</v>
      </c>
      <c r="G140" s="700">
        <f t="shared" si="18"/>
        <v>18.399999999999999</v>
      </c>
      <c r="H140" s="451">
        <v>187</v>
      </c>
      <c r="I140" s="700">
        <f t="shared" si="19"/>
        <v>18.7</v>
      </c>
      <c r="J140" s="704">
        <v>1135.7179963227388</v>
      </c>
      <c r="K140" s="704">
        <v>201.26648036099169</v>
      </c>
      <c r="L140" s="704">
        <v>100.63324018049585</v>
      </c>
      <c r="M140" s="704">
        <f t="shared" si="20"/>
        <v>1437.6177168642264</v>
      </c>
    </row>
    <row r="141" spans="1:13">
      <c r="A141" s="2242"/>
      <c r="B141" s="449" t="s">
        <v>2210</v>
      </c>
      <c r="C141" s="449">
        <v>11</v>
      </c>
      <c r="D141" s="448">
        <v>205</v>
      </c>
      <c r="E141" s="700">
        <f t="shared" si="17"/>
        <v>18.636363636363637</v>
      </c>
      <c r="F141" s="448">
        <v>183</v>
      </c>
      <c r="G141" s="700">
        <f t="shared" si="18"/>
        <v>16.636363636363637</v>
      </c>
      <c r="H141" s="451">
        <v>186</v>
      </c>
      <c r="I141" s="700">
        <f t="shared" si="19"/>
        <v>16.90909090909091</v>
      </c>
      <c r="J141" s="704">
        <v>1129.6446380536331</v>
      </c>
      <c r="K141" s="704">
        <v>200.19018902216285</v>
      </c>
      <c r="L141" s="704">
        <v>100.09509451108143</v>
      </c>
      <c r="M141" s="704">
        <f t="shared" si="20"/>
        <v>1429.9299215868773</v>
      </c>
    </row>
    <row r="142" spans="1:13">
      <c r="A142" s="2242"/>
      <c r="B142" s="441" t="s">
        <v>2211</v>
      </c>
      <c r="C142" s="449">
        <v>37</v>
      </c>
      <c r="D142" s="449">
        <v>755</v>
      </c>
      <c r="E142" s="944">
        <f t="shared" si="17"/>
        <v>20.405405405405407</v>
      </c>
      <c r="F142" s="448">
        <v>0</v>
      </c>
      <c r="G142" s="944">
        <f t="shared" si="18"/>
        <v>0</v>
      </c>
      <c r="H142" s="451">
        <v>0</v>
      </c>
      <c r="I142" s="944">
        <f t="shared" si="19"/>
        <v>0</v>
      </c>
      <c r="J142" s="704">
        <v>0</v>
      </c>
      <c r="K142" s="704">
        <v>0</v>
      </c>
      <c r="L142" s="704">
        <v>0</v>
      </c>
      <c r="M142" s="704">
        <f t="shared" si="20"/>
        <v>0</v>
      </c>
    </row>
    <row r="143" spans="1:13">
      <c r="A143" s="2242"/>
      <c r="B143" s="730" t="s">
        <v>569</v>
      </c>
      <c r="C143" s="927">
        <f>SUM(C139:C142)</f>
        <v>235</v>
      </c>
      <c r="D143" s="927">
        <f>SUM(D139:D142)</f>
        <v>5664</v>
      </c>
      <c r="E143" s="926">
        <f t="shared" si="17"/>
        <v>24.102127659574467</v>
      </c>
      <c r="F143" s="927">
        <f>SUM(F139:F142)</f>
        <v>4896</v>
      </c>
      <c r="G143" s="926">
        <f t="shared" si="18"/>
        <v>20.834042553191491</v>
      </c>
      <c r="H143" s="945">
        <f>SUM(H139:H142)</f>
        <v>4776</v>
      </c>
      <c r="I143" s="926">
        <f t="shared" si="19"/>
        <v>20.323404255319147</v>
      </c>
      <c r="J143" s="940">
        <f>SUM(J139:J142)</f>
        <v>29006.359093248124</v>
      </c>
      <c r="K143" s="940">
        <f>SUM(K139:K142)</f>
        <v>5140.3674342465029</v>
      </c>
      <c r="L143" s="940">
        <f>SUM(L139:L142)</f>
        <v>2570.1837171232514</v>
      </c>
      <c r="M143" s="940">
        <f>SUM(M139:M142)</f>
        <v>36716.910244617873</v>
      </c>
    </row>
    <row r="144" spans="1:13">
      <c r="A144" s="2241" t="s">
        <v>2190</v>
      </c>
      <c r="B144" s="441" t="s">
        <v>2208</v>
      </c>
      <c r="C144" s="448">
        <v>140543</v>
      </c>
      <c r="D144" s="448">
        <v>8086382</v>
      </c>
      <c r="E144" s="944">
        <f t="shared" si="17"/>
        <v>57.536711184477348</v>
      </c>
      <c r="F144" s="448">
        <v>8068531</v>
      </c>
      <c r="G144" s="944">
        <f t="shared" si="18"/>
        <v>57.409696676462005</v>
      </c>
      <c r="H144" s="454">
        <v>7544782</v>
      </c>
      <c r="I144" s="944">
        <f t="shared" si="19"/>
        <v>53.683086315220251</v>
      </c>
      <c r="J144" s="706">
        <v>48697778.257506274</v>
      </c>
      <c r="K144" s="706">
        <v>8629986.0203175675</v>
      </c>
      <c r="L144" s="706">
        <v>4314993.0101587838</v>
      </c>
      <c r="M144" s="704">
        <f t="shared" si="20"/>
        <v>61642757.287982628</v>
      </c>
    </row>
    <row r="145" spans="1:13">
      <c r="A145" s="2241"/>
      <c r="B145" s="441" t="s">
        <v>2209</v>
      </c>
      <c r="C145" s="448">
        <v>842</v>
      </c>
      <c r="D145" s="448">
        <v>6514</v>
      </c>
      <c r="E145" s="944">
        <f t="shared" si="17"/>
        <v>7.7363420427553447</v>
      </c>
      <c r="F145" s="448">
        <v>7910</v>
      </c>
      <c r="G145" s="944">
        <f t="shared" si="18"/>
        <v>9.3942992874109272</v>
      </c>
      <c r="H145" s="451">
        <v>7824</v>
      </c>
      <c r="I145" s="944">
        <f t="shared" si="19"/>
        <v>9.2921615201900245</v>
      </c>
      <c r="J145" s="704">
        <v>50499.990203392103</v>
      </c>
      <c r="K145" s="704">
        <v>8949.3653524998663</v>
      </c>
      <c r="L145" s="704">
        <v>4474.6826762499331</v>
      </c>
      <c r="M145" s="704">
        <f t="shared" si="20"/>
        <v>63924.038232141902</v>
      </c>
    </row>
    <row r="146" spans="1:13">
      <c r="A146" s="2241"/>
      <c r="B146" s="441" t="s">
        <v>2210</v>
      </c>
      <c r="C146" s="448">
        <v>769</v>
      </c>
      <c r="D146" s="448">
        <v>14036</v>
      </c>
      <c r="E146" s="944">
        <f t="shared" si="17"/>
        <v>18.252275682704813</v>
      </c>
      <c r="F146" s="448">
        <v>11207</v>
      </c>
      <c r="G146" s="944">
        <f t="shared" si="18"/>
        <v>14.573472041612483</v>
      </c>
      <c r="H146" s="451">
        <v>10639</v>
      </c>
      <c r="I146" s="944">
        <f t="shared" si="19"/>
        <v>13.834850455136541</v>
      </c>
      <c r="J146" s="704">
        <v>68669.401300343627</v>
      </c>
      <c r="K146" s="704">
        <v>12169.260989934315</v>
      </c>
      <c r="L146" s="704">
        <v>6084.6304949671576</v>
      </c>
      <c r="M146" s="704">
        <f t="shared" si="20"/>
        <v>86923.292785245096</v>
      </c>
    </row>
    <row r="147" spans="1:13">
      <c r="A147" s="2241"/>
      <c r="B147" s="441" t="s">
        <v>2211</v>
      </c>
      <c r="C147" s="448">
        <v>1770</v>
      </c>
      <c r="D147" s="448">
        <v>98114</v>
      </c>
      <c r="E147" s="944">
        <f t="shared" si="17"/>
        <v>55.431638418079096</v>
      </c>
      <c r="F147" s="448">
        <v>0</v>
      </c>
      <c r="G147" s="944">
        <f t="shared" si="18"/>
        <v>0</v>
      </c>
      <c r="H147" s="14"/>
      <c r="I147" s="944">
        <f t="shared" si="19"/>
        <v>0</v>
      </c>
      <c r="J147" s="704">
        <v>0</v>
      </c>
      <c r="K147" s="704">
        <v>0</v>
      </c>
      <c r="L147" s="704">
        <v>0</v>
      </c>
      <c r="M147" s="704">
        <f t="shared" si="20"/>
        <v>0</v>
      </c>
    </row>
    <row r="148" spans="1:13">
      <c r="A148" s="2241"/>
      <c r="B148" s="441" t="s">
        <v>2212</v>
      </c>
      <c r="C148" s="448">
        <v>6</v>
      </c>
      <c r="D148" s="448">
        <v>420</v>
      </c>
      <c r="E148" s="944">
        <f t="shared" si="17"/>
        <v>70</v>
      </c>
      <c r="F148" s="448">
        <v>0</v>
      </c>
      <c r="G148" s="944">
        <f t="shared" si="18"/>
        <v>0</v>
      </c>
      <c r="H148" s="451">
        <v>0</v>
      </c>
      <c r="I148" s="944">
        <f t="shared" si="19"/>
        <v>0</v>
      </c>
      <c r="J148" s="704">
        <v>0</v>
      </c>
      <c r="K148" s="704">
        <v>0</v>
      </c>
      <c r="L148" s="704">
        <v>0</v>
      </c>
      <c r="M148" s="704">
        <f t="shared" si="20"/>
        <v>0</v>
      </c>
    </row>
    <row r="149" spans="1:13">
      <c r="A149" s="2241"/>
      <c r="B149" s="730" t="s">
        <v>569</v>
      </c>
      <c r="C149" s="927">
        <f>SUM(C144:C148)</f>
        <v>143930</v>
      </c>
      <c r="D149" s="927">
        <f>SUM(D144:D148)</f>
        <v>8205466</v>
      </c>
      <c r="E149" s="926">
        <f t="shared" si="17"/>
        <v>57.010116028625028</v>
      </c>
      <c r="F149" s="927">
        <f>SUM(F144:F148)</f>
        <v>8087648</v>
      </c>
      <c r="G149" s="926">
        <f t="shared" si="18"/>
        <v>56.191537552977138</v>
      </c>
      <c r="H149" s="941">
        <f>SUM(H144:H148)</f>
        <v>7563245</v>
      </c>
      <c r="I149" s="926">
        <f t="shared" si="19"/>
        <v>52.548078927256306</v>
      </c>
      <c r="J149" s="940">
        <f>SUM(J144:J148)</f>
        <v>48816947.64901001</v>
      </c>
      <c r="K149" s="940">
        <f>SUM(K144:K148)</f>
        <v>8651104.6466600019</v>
      </c>
      <c r="L149" s="940">
        <f>SUM(L144:L148)</f>
        <v>4325552.323330001</v>
      </c>
      <c r="M149" s="940">
        <f>SUM(M144:M148)</f>
        <v>61793604.61900001</v>
      </c>
    </row>
    <row r="150" spans="1:13">
      <c r="A150" s="2241" t="s">
        <v>2191</v>
      </c>
      <c r="B150" s="441" t="s">
        <v>2208</v>
      </c>
      <c r="C150" s="448">
        <v>326214</v>
      </c>
      <c r="D150" s="448">
        <v>4027974</v>
      </c>
      <c r="E150" s="698">
        <f t="shared" si="17"/>
        <v>12.347642958303444</v>
      </c>
      <c r="F150" s="442">
        <v>4017918</v>
      </c>
      <c r="G150" s="698">
        <f t="shared" si="18"/>
        <v>12.316816568265004</v>
      </c>
      <c r="H150" s="454">
        <v>3801135</v>
      </c>
      <c r="I150" s="698">
        <f t="shared" si="19"/>
        <v>11.652274273942872</v>
      </c>
      <c r="J150" s="706">
        <v>28093092.338057697</v>
      </c>
      <c r="K150" s="706">
        <v>4978522.6928203516</v>
      </c>
      <c r="L150" s="706">
        <v>2489261.3464101758</v>
      </c>
      <c r="M150" s="704">
        <f t="shared" si="20"/>
        <v>35560876.377288222</v>
      </c>
    </row>
    <row r="151" spans="1:13">
      <c r="A151" s="2241"/>
      <c r="B151" s="441" t="s">
        <v>2209</v>
      </c>
      <c r="C151" s="448">
        <v>1971</v>
      </c>
      <c r="D151" s="448">
        <v>39094</v>
      </c>
      <c r="E151" s="700">
        <f t="shared" si="17"/>
        <v>19.834601725012686</v>
      </c>
      <c r="F151" s="442">
        <v>41973</v>
      </c>
      <c r="G151" s="700">
        <f t="shared" si="18"/>
        <v>21.295281582952814</v>
      </c>
      <c r="H151" s="451">
        <v>42258</v>
      </c>
      <c r="I151" s="700">
        <f t="shared" si="19"/>
        <v>21.439878234398783</v>
      </c>
      <c r="J151" s="704">
        <v>312316.68857371341</v>
      </c>
      <c r="K151" s="704">
        <v>55347.261266227702</v>
      </c>
      <c r="L151" s="704">
        <v>27673.630633113851</v>
      </c>
      <c r="M151" s="704">
        <f t="shared" si="20"/>
        <v>395337.58047305496</v>
      </c>
    </row>
    <row r="152" spans="1:13">
      <c r="A152" s="2241"/>
      <c r="B152" s="441" t="s">
        <v>2210</v>
      </c>
      <c r="C152" s="448">
        <v>11886</v>
      </c>
      <c r="D152" s="448">
        <v>199310</v>
      </c>
      <c r="E152" s="700">
        <f t="shared" si="17"/>
        <v>16.768467104156151</v>
      </c>
      <c r="F152" s="442">
        <v>115822</v>
      </c>
      <c r="G152" s="700">
        <f t="shared" si="18"/>
        <v>9.7444051825677267</v>
      </c>
      <c r="H152" s="451">
        <v>104588</v>
      </c>
      <c r="I152" s="700">
        <f t="shared" si="19"/>
        <v>8.7992596331818955</v>
      </c>
      <c r="J152" s="704">
        <v>772979.73932858964</v>
      </c>
      <c r="K152" s="704">
        <v>136983.75127342096</v>
      </c>
      <c r="L152" s="704">
        <v>68491.87563671048</v>
      </c>
      <c r="M152" s="704">
        <f t="shared" si="20"/>
        <v>978455.36623872106</v>
      </c>
    </row>
    <row r="153" spans="1:13">
      <c r="A153" s="2241"/>
      <c r="B153" s="441" t="s">
        <v>2211</v>
      </c>
      <c r="C153" s="448">
        <v>41870</v>
      </c>
      <c r="D153" s="448">
        <v>748211</v>
      </c>
      <c r="E153" s="944">
        <f t="shared" si="17"/>
        <v>17.869859087652259</v>
      </c>
      <c r="F153" s="442">
        <v>0</v>
      </c>
      <c r="G153" s="944">
        <f t="shared" si="18"/>
        <v>0</v>
      </c>
      <c r="H153" s="14">
        <v>0</v>
      </c>
      <c r="I153" s="944">
        <f t="shared" si="19"/>
        <v>0</v>
      </c>
      <c r="J153" s="704">
        <v>0</v>
      </c>
      <c r="K153" s="704">
        <v>0</v>
      </c>
      <c r="L153" s="704">
        <v>0</v>
      </c>
      <c r="M153" s="704">
        <f t="shared" si="20"/>
        <v>0</v>
      </c>
    </row>
    <row r="154" spans="1:13">
      <c r="A154" s="2241"/>
      <c r="B154" s="441" t="s">
        <v>2212</v>
      </c>
      <c r="C154" s="448">
        <v>11</v>
      </c>
      <c r="D154" s="448">
        <v>254</v>
      </c>
      <c r="E154" s="700">
        <f t="shared" si="17"/>
        <v>23.09090909090909</v>
      </c>
      <c r="F154" s="442">
        <v>0</v>
      </c>
      <c r="G154" s="700">
        <f t="shared" si="18"/>
        <v>0</v>
      </c>
      <c r="H154" s="451">
        <v>0</v>
      </c>
      <c r="I154" s="700">
        <f t="shared" si="19"/>
        <v>0</v>
      </c>
      <c r="J154" s="704">
        <v>0</v>
      </c>
      <c r="K154" s="704">
        <v>0</v>
      </c>
      <c r="L154" s="704">
        <v>0</v>
      </c>
      <c r="M154" s="704">
        <f t="shared" si="20"/>
        <v>0</v>
      </c>
    </row>
    <row r="155" spans="1:13">
      <c r="A155" s="2241"/>
      <c r="B155" s="730" t="s">
        <v>569</v>
      </c>
      <c r="C155" s="927">
        <f>SUM(C150:C154)</f>
        <v>381952</v>
      </c>
      <c r="D155" s="927">
        <f>SUM(D150:D154)</f>
        <v>5014843</v>
      </c>
      <c r="E155" s="926">
        <f t="shared" si="17"/>
        <v>13.129511038036194</v>
      </c>
      <c r="F155" s="927">
        <f>SUM(F150:F154)</f>
        <v>4175713</v>
      </c>
      <c r="G155" s="926">
        <f t="shared" si="18"/>
        <v>10.93255958863941</v>
      </c>
      <c r="H155" s="941">
        <f>SUM(H150:H154)</f>
        <v>3947981</v>
      </c>
      <c r="I155" s="926">
        <f t="shared" si="19"/>
        <v>10.336327601373995</v>
      </c>
      <c r="J155" s="940">
        <f>SUM(J150:J154)</f>
        <v>29178388.76596</v>
      </c>
      <c r="K155" s="940">
        <f>SUM(K150:K154)</f>
        <v>5170853.70536</v>
      </c>
      <c r="L155" s="940">
        <f>SUM(L150:L154)</f>
        <v>2585426.85268</v>
      </c>
      <c r="M155" s="940">
        <f>SUM(M150:M154)</f>
        <v>36934669.324000001</v>
      </c>
    </row>
    <row r="156" spans="1:13">
      <c r="A156" s="2241" t="s">
        <v>569</v>
      </c>
      <c r="B156" s="439" t="s">
        <v>2208</v>
      </c>
      <c r="C156" s="446">
        <v>1972563</v>
      </c>
      <c r="D156" s="446">
        <v>29605220</v>
      </c>
      <c r="E156" s="698">
        <f t="shared" si="17"/>
        <v>15.008504164379033</v>
      </c>
      <c r="F156" s="446">
        <v>29534568</v>
      </c>
      <c r="G156" s="698">
        <f t="shared" si="18"/>
        <v>14.97268680391957</v>
      </c>
      <c r="H156" s="454">
        <v>26834948</v>
      </c>
      <c r="I156" s="698">
        <f t="shared" si="19"/>
        <v>13.604101871524509</v>
      </c>
      <c r="J156" s="706">
        <v>228211200.77223337</v>
      </c>
      <c r="K156" s="706">
        <v>40442491.276091993</v>
      </c>
      <c r="L156" s="706">
        <v>20221245.638045996</v>
      </c>
      <c r="M156" s="704">
        <f t="shared" si="20"/>
        <v>288874937.68637133</v>
      </c>
    </row>
    <row r="157" spans="1:13">
      <c r="A157" s="2241"/>
      <c r="B157" s="441" t="s">
        <v>2209</v>
      </c>
      <c r="C157" s="448">
        <v>20009</v>
      </c>
      <c r="D157" s="448">
        <v>377646</v>
      </c>
      <c r="E157" s="700">
        <f t="shared" si="17"/>
        <v>18.873806786945874</v>
      </c>
      <c r="F157" s="448">
        <v>409411</v>
      </c>
      <c r="G157" s="700">
        <f t="shared" si="18"/>
        <v>20.461342395921836</v>
      </c>
      <c r="H157" s="451">
        <v>414234</v>
      </c>
      <c r="I157" s="700">
        <f t="shared" si="19"/>
        <v>20.702383927232745</v>
      </c>
      <c r="J157" s="704">
        <v>3949109.7139993072</v>
      </c>
      <c r="K157" s="704">
        <v>699842.22779734561</v>
      </c>
      <c r="L157" s="704">
        <v>349921.1138986728</v>
      </c>
      <c r="M157" s="704">
        <f t="shared" si="20"/>
        <v>4998873.0556953251</v>
      </c>
    </row>
    <row r="158" spans="1:13">
      <c r="A158" s="2241"/>
      <c r="B158" s="441" t="s">
        <v>2210</v>
      </c>
      <c r="C158" s="448">
        <v>36081</v>
      </c>
      <c r="D158" s="448">
        <v>597113</v>
      </c>
      <c r="E158" s="700">
        <f t="shared" si="17"/>
        <v>16.549236440231702</v>
      </c>
      <c r="F158" s="448">
        <v>440009</v>
      </c>
      <c r="G158" s="700">
        <f t="shared" si="18"/>
        <v>12.195033397078795</v>
      </c>
      <c r="H158" s="451">
        <v>408322</v>
      </c>
      <c r="I158" s="700">
        <f t="shared" si="19"/>
        <v>11.316814944153432</v>
      </c>
      <c r="J158" s="704">
        <v>3721168.4047578261</v>
      </c>
      <c r="K158" s="704">
        <v>659447.56540012104</v>
      </c>
      <c r="L158" s="704">
        <v>329723.78270006052</v>
      </c>
      <c r="M158" s="704">
        <f t="shared" si="20"/>
        <v>4710339.7528580073</v>
      </c>
    </row>
    <row r="159" spans="1:13">
      <c r="A159" s="2241"/>
      <c r="B159" s="441" t="s">
        <v>2211</v>
      </c>
      <c r="C159" s="448">
        <v>149840</v>
      </c>
      <c r="D159" s="448">
        <v>2582245</v>
      </c>
      <c r="E159" s="700">
        <f t="shared" si="17"/>
        <v>17.233348905499199</v>
      </c>
      <c r="F159" s="448">
        <v>0</v>
      </c>
      <c r="G159" s="700">
        <f t="shared" si="18"/>
        <v>0</v>
      </c>
      <c r="H159" s="451">
        <v>0</v>
      </c>
      <c r="I159" s="700">
        <f t="shared" si="19"/>
        <v>0</v>
      </c>
      <c r="J159" s="704">
        <v>0</v>
      </c>
      <c r="K159" s="704">
        <v>0</v>
      </c>
      <c r="L159" s="704">
        <v>0</v>
      </c>
      <c r="M159" s="704">
        <f t="shared" si="20"/>
        <v>0</v>
      </c>
    </row>
    <row r="160" spans="1:13">
      <c r="A160" s="2241"/>
      <c r="B160" s="452" t="s">
        <v>2215</v>
      </c>
      <c r="C160" s="444">
        <v>77</v>
      </c>
      <c r="D160" s="444">
        <v>1845</v>
      </c>
      <c r="E160" s="728">
        <f t="shared" si="17"/>
        <v>23.961038961038962</v>
      </c>
      <c r="F160" s="444">
        <v>0</v>
      </c>
      <c r="G160" s="728">
        <f t="shared" si="18"/>
        <v>0</v>
      </c>
      <c r="H160" s="729">
        <v>0</v>
      </c>
      <c r="I160" s="728">
        <f t="shared" si="19"/>
        <v>0</v>
      </c>
      <c r="J160" s="705">
        <v>0</v>
      </c>
      <c r="K160" s="705">
        <v>0</v>
      </c>
      <c r="L160" s="705">
        <v>0</v>
      </c>
      <c r="M160" s="704">
        <f t="shared" si="20"/>
        <v>0</v>
      </c>
    </row>
    <row r="161" spans="1:13">
      <c r="A161" s="2241"/>
      <c r="B161" s="730" t="s">
        <v>569</v>
      </c>
      <c r="C161" s="927">
        <f>SUM(C156:C160)</f>
        <v>2178570</v>
      </c>
      <c r="D161" s="927">
        <f>SUM(D156:D160)</f>
        <v>33164069</v>
      </c>
      <c r="E161" s="926">
        <f t="shared" si="17"/>
        <v>15.222861326466443</v>
      </c>
      <c r="F161" s="927">
        <f>SUM(F156:F160)</f>
        <v>30383988</v>
      </c>
      <c r="G161" s="926">
        <f t="shared" si="18"/>
        <v>13.946757735578842</v>
      </c>
      <c r="H161" s="941">
        <f>SUM(H156:H160)</f>
        <v>27657504</v>
      </c>
      <c r="I161" s="926">
        <f t="shared" si="19"/>
        <v>12.695256062462992</v>
      </c>
      <c r="J161" s="940">
        <f>SUM(J156:J160)</f>
        <v>235881478.8909905</v>
      </c>
      <c r="K161" s="940">
        <f>SUM(K156:K160)</f>
        <v>41801781.069289461</v>
      </c>
      <c r="L161" s="940">
        <f>SUM(L156:L160)</f>
        <v>20900890.53464473</v>
      </c>
      <c r="M161" s="940">
        <f>SUM(M156:M160)</f>
        <v>298584150.4949246</v>
      </c>
    </row>
    <row r="162" spans="1:13" ht="15">
      <c r="A162" s="936"/>
      <c r="B162" s="937"/>
      <c r="C162" s="703"/>
      <c r="D162" s="703"/>
      <c r="E162" s="930"/>
      <c r="F162" s="703"/>
      <c r="G162" s="938"/>
      <c r="H162" s="703"/>
      <c r="I162" s="938"/>
      <c r="J162" s="943"/>
      <c r="K162" s="943"/>
      <c r="L162" s="943"/>
      <c r="M162" s="943"/>
    </row>
    <row r="163" spans="1:13">
      <c r="A163" s="696" t="s">
        <v>474</v>
      </c>
    </row>
    <row r="164" spans="1:13" ht="12.75" customHeight="1">
      <c r="A164" s="905" t="s">
        <v>2658</v>
      </c>
    </row>
    <row r="165" spans="1:13">
      <c r="A165" s="905" t="s">
        <v>2193</v>
      </c>
    </row>
    <row r="166" spans="1:13">
      <c r="A166" s="906"/>
    </row>
    <row r="167" spans="1:13">
      <c r="A167" s="696" t="s">
        <v>796</v>
      </c>
    </row>
    <row r="168" spans="1:13">
      <c r="A168" s="248" t="s">
        <v>2439</v>
      </c>
    </row>
  </sheetData>
  <mergeCells count="78">
    <mergeCell ref="E4:E5"/>
    <mergeCell ref="F4:F5"/>
    <mergeCell ref="G4:G5"/>
    <mergeCell ref="H4:H5"/>
    <mergeCell ref="A33:M33"/>
    <mergeCell ref="A36:M36"/>
    <mergeCell ref="A60:A65"/>
    <mergeCell ref="A31:M31"/>
    <mergeCell ref="A1:M1"/>
    <mergeCell ref="A2:M2"/>
    <mergeCell ref="A3:M3"/>
    <mergeCell ref="A4:A5"/>
    <mergeCell ref="B4:B5"/>
    <mergeCell ref="C4:C5"/>
    <mergeCell ref="A6:A11"/>
    <mergeCell ref="A12:A16"/>
    <mergeCell ref="A17:A22"/>
    <mergeCell ref="I4:I5"/>
    <mergeCell ref="J4:M4"/>
    <mergeCell ref="D4:D5"/>
    <mergeCell ref="A23:A28"/>
    <mergeCell ref="A49:A54"/>
    <mergeCell ref="I41:I42"/>
    <mergeCell ref="A86:M86"/>
    <mergeCell ref="A87:M87"/>
    <mergeCell ref="A66:A71"/>
    <mergeCell ref="C41:C42"/>
    <mergeCell ref="D41:D42"/>
    <mergeCell ref="E41:E42"/>
    <mergeCell ref="H41:H42"/>
    <mergeCell ref="A38:M38"/>
    <mergeCell ref="F41:F42"/>
    <mergeCell ref="G41:G42"/>
    <mergeCell ref="B41:B42"/>
    <mergeCell ref="A39:M39"/>
    <mergeCell ref="A32:M32"/>
    <mergeCell ref="A55:A59"/>
    <mergeCell ref="A40:M40"/>
    <mergeCell ref="A41:A42"/>
    <mergeCell ref="J41:M41"/>
    <mergeCell ref="A43:A48"/>
    <mergeCell ref="I89:I90"/>
    <mergeCell ref="J89:M89"/>
    <mergeCell ref="A97:A101"/>
    <mergeCell ref="H89:H90"/>
    <mergeCell ref="A72:A77"/>
    <mergeCell ref="A88:M88"/>
    <mergeCell ref="A89:A90"/>
    <mergeCell ref="B89:B90"/>
    <mergeCell ref="C89:C90"/>
    <mergeCell ref="A91:A96"/>
    <mergeCell ref="A108:A113"/>
    <mergeCell ref="A116:M116"/>
    <mergeCell ref="J126:M126"/>
    <mergeCell ref="A126:A127"/>
    <mergeCell ref="A123:M123"/>
    <mergeCell ref="A124:M124"/>
    <mergeCell ref="A125:M125"/>
    <mergeCell ref="A117:M117"/>
    <mergeCell ref="A102:A107"/>
    <mergeCell ref="D89:D90"/>
    <mergeCell ref="E89:E90"/>
    <mergeCell ref="F89:F90"/>
    <mergeCell ref="G89:G90"/>
    <mergeCell ref="I126:I127"/>
    <mergeCell ref="A156:A161"/>
    <mergeCell ref="A128:A133"/>
    <mergeCell ref="A134:A138"/>
    <mergeCell ref="A139:A143"/>
    <mergeCell ref="A144:A149"/>
    <mergeCell ref="A150:A155"/>
    <mergeCell ref="B126:B127"/>
    <mergeCell ref="C126:C127"/>
    <mergeCell ref="D126:D127"/>
    <mergeCell ref="E126:E127"/>
    <mergeCell ref="F126:F127"/>
    <mergeCell ref="H126:H127"/>
    <mergeCell ref="G126:G127"/>
  </mergeCells>
  <phoneticPr fontId="74" type="noConversion"/>
  <hyperlinks>
    <hyperlink ref="A1:M1" location="'Sección F -SIL'!B4" display="TABLA F04.1a"/>
    <hyperlink ref="A38:M38" location="'Sección F -SIL'!B4" display="TABLA F04.1b"/>
  </hyperlinks>
  <pageMargins left="0.7" right="0.7" top="0.75" bottom="0.75" header="0.3" footer="0.3"/>
  <pageSetup orientation="portrait" horizontalDpi="300" verticalDpi="300" r:id="rId1"/>
</worksheet>
</file>

<file path=xl/worksheets/sheet66.xml><?xml version="1.0" encoding="utf-8"?>
<worksheet xmlns="http://schemas.openxmlformats.org/spreadsheetml/2006/main" xmlns:r="http://schemas.openxmlformats.org/officeDocument/2006/relationships">
  <sheetPr>
    <tabColor rgb="FF008080"/>
  </sheetPr>
  <dimension ref="A1:S136"/>
  <sheetViews>
    <sheetView topLeftCell="A121" zoomScale="91" zoomScaleNormal="91" workbookViewId="0">
      <selection activeCell="A137" sqref="A137"/>
    </sheetView>
  </sheetViews>
  <sheetFormatPr baseColWidth="10" defaultColWidth="11.42578125" defaultRowHeight="12.75"/>
  <cols>
    <col min="1" max="1" width="17.5703125" style="14" customWidth="1"/>
    <col min="2" max="2" width="23.140625" style="14" customWidth="1"/>
    <col min="3" max="3" width="11" style="14" customWidth="1"/>
    <col min="4" max="5" width="9.7109375" style="14" bestFit="1" customWidth="1"/>
    <col min="6" max="6" width="10.140625" style="14" bestFit="1" customWidth="1"/>
    <col min="7" max="7" width="11.5703125" style="14" customWidth="1"/>
    <col min="8" max="8" width="10.140625" style="14" bestFit="1" customWidth="1"/>
    <col min="9" max="9" width="11.42578125" style="14"/>
    <col min="10" max="12" width="10.140625" style="14" bestFit="1" customWidth="1"/>
    <col min="13" max="14" width="9.7109375" style="14" bestFit="1" customWidth="1"/>
    <col min="15" max="15" width="11.28515625" style="14" bestFit="1" customWidth="1"/>
    <col min="16" max="16" width="8.5703125" style="14" bestFit="1" customWidth="1"/>
    <col min="17" max="17" width="10.140625" style="14" bestFit="1" customWidth="1"/>
    <col min="18" max="18" width="11.28515625" style="14" bestFit="1" customWidth="1"/>
    <col min="19" max="16384" width="11.42578125" style="14"/>
  </cols>
  <sheetData>
    <row r="1" spans="1:18" ht="14.25">
      <c r="A1" s="2246" t="s">
        <v>2626</v>
      </c>
      <c r="B1" s="2246"/>
      <c r="C1" s="2246"/>
      <c r="D1" s="2246"/>
      <c r="E1" s="2246"/>
      <c r="F1" s="2246"/>
      <c r="G1" s="2246"/>
      <c r="H1" s="2246"/>
      <c r="I1" s="2246"/>
      <c r="J1" s="2246"/>
      <c r="K1" s="2246"/>
      <c r="L1" s="2246"/>
      <c r="M1" s="2246"/>
      <c r="N1" s="2246"/>
      <c r="O1" s="2246"/>
      <c r="P1" s="2246"/>
      <c r="Q1" s="2246"/>
      <c r="R1" s="2246"/>
    </row>
    <row r="2" spans="1:18">
      <c r="A2" s="2277" t="s">
        <v>2216</v>
      </c>
      <c r="B2" s="2277"/>
      <c r="C2" s="2277"/>
      <c r="D2" s="2277"/>
      <c r="E2" s="2277"/>
      <c r="F2" s="2277"/>
      <c r="G2" s="2277"/>
      <c r="H2" s="2277"/>
      <c r="I2" s="2277"/>
      <c r="J2" s="2277"/>
      <c r="K2" s="2277"/>
      <c r="L2" s="2277"/>
      <c r="M2" s="2277"/>
      <c r="N2" s="2277"/>
      <c r="O2" s="2277"/>
      <c r="P2" s="2277"/>
      <c r="Q2" s="2277"/>
      <c r="R2" s="2277"/>
    </row>
    <row r="3" spans="1:18">
      <c r="A3" s="2268" t="s">
        <v>2178</v>
      </c>
      <c r="B3" s="2268"/>
      <c r="C3" s="2268"/>
      <c r="D3" s="2268"/>
      <c r="E3" s="2268"/>
      <c r="F3" s="2268"/>
      <c r="G3" s="2268"/>
      <c r="H3" s="2268"/>
      <c r="I3" s="2268"/>
      <c r="J3" s="2268"/>
      <c r="K3" s="2268"/>
      <c r="L3" s="2268"/>
      <c r="M3" s="2268"/>
      <c r="N3" s="2268"/>
      <c r="O3" s="2268"/>
      <c r="P3" s="2268"/>
      <c r="Q3" s="2268"/>
      <c r="R3" s="2268"/>
    </row>
    <row r="4" spans="1:18">
      <c r="A4" s="2269" t="s">
        <v>2179</v>
      </c>
      <c r="B4" s="2269" t="s">
        <v>2217</v>
      </c>
      <c r="C4" s="2275" t="s">
        <v>2218</v>
      </c>
      <c r="D4" s="2275"/>
      <c r="E4" s="2275"/>
      <c r="F4" s="2275"/>
      <c r="G4" s="2275"/>
      <c r="H4" s="2275"/>
      <c r="I4" s="2275"/>
      <c r="J4" s="2275"/>
      <c r="K4" s="2275"/>
      <c r="L4" s="2275"/>
      <c r="M4" s="2275"/>
      <c r="N4" s="2275"/>
      <c r="O4" s="2275"/>
      <c r="P4" s="2275"/>
      <c r="Q4" s="2275"/>
      <c r="R4" s="2269" t="s">
        <v>569</v>
      </c>
    </row>
    <row r="5" spans="1:18">
      <c r="A5" s="2266"/>
      <c r="B5" s="2266"/>
      <c r="C5" s="1753" t="s">
        <v>540</v>
      </c>
      <c r="D5" s="1753" t="s">
        <v>765</v>
      </c>
      <c r="E5" s="1753" t="s">
        <v>767</v>
      </c>
      <c r="F5" s="1753" t="s">
        <v>769</v>
      </c>
      <c r="G5" s="1753" t="s">
        <v>771</v>
      </c>
      <c r="H5" s="1753" t="s">
        <v>773</v>
      </c>
      <c r="I5" s="1753" t="s">
        <v>775</v>
      </c>
      <c r="J5" s="1753" t="s">
        <v>777</v>
      </c>
      <c r="K5" s="1753" t="s">
        <v>779</v>
      </c>
      <c r="L5" s="1753" t="s">
        <v>781</v>
      </c>
      <c r="M5" s="1753" t="s">
        <v>783</v>
      </c>
      <c r="N5" s="1753" t="s">
        <v>785</v>
      </c>
      <c r="O5" s="1753" t="s">
        <v>787</v>
      </c>
      <c r="P5" s="1753" t="s">
        <v>61</v>
      </c>
      <c r="Q5" s="1753" t="s">
        <v>62</v>
      </c>
      <c r="R5" s="2267"/>
    </row>
    <row r="6" spans="1:18">
      <c r="A6" s="2270" t="s">
        <v>2186</v>
      </c>
      <c r="B6" s="439" t="s">
        <v>2198</v>
      </c>
      <c r="C6" s="446">
        <v>25038</v>
      </c>
      <c r="D6" s="446">
        <v>44435</v>
      </c>
      <c r="E6" s="446">
        <v>24463</v>
      </c>
      <c r="F6" s="446">
        <v>35840</v>
      </c>
      <c r="G6" s="446">
        <v>107717</v>
      </c>
      <c r="H6" s="446">
        <v>64018</v>
      </c>
      <c r="I6" s="446">
        <v>43949</v>
      </c>
      <c r="J6" s="446">
        <v>88612</v>
      </c>
      <c r="K6" s="446">
        <v>34568</v>
      </c>
      <c r="L6" s="446">
        <v>47338</v>
      </c>
      <c r="M6" s="446">
        <v>6984</v>
      </c>
      <c r="N6" s="446">
        <v>11135</v>
      </c>
      <c r="O6" s="446">
        <v>574456</v>
      </c>
      <c r="P6" s="446">
        <v>13791</v>
      </c>
      <c r="Q6" s="446">
        <v>13263</v>
      </c>
      <c r="R6" s="446">
        <f>SUM(C6:Q6)</f>
        <v>1135607</v>
      </c>
    </row>
    <row r="7" spans="1:18">
      <c r="A7" s="2271"/>
      <c r="B7" s="441" t="s">
        <v>2199</v>
      </c>
      <c r="C7" s="448">
        <v>298939</v>
      </c>
      <c r="D7" s="448">
        <v>564134</v>
      </c>
      <c r="E7" s="448">
        <v>339754</v>
      </c>
      <c r="F7" s="448">
        <v>477042</v>
      </c>
      <c r="G7" s="448">
        <v>1465202</v>
      </c>
      <c r="H7" s="448">
        <v>1085485</v>
      </c>
      <c r="I7" s="448">
        <v>607459</v>
      </c>
      <c r="J7" s="448">
        <v>1342674</v>
      </c>
      <c r="K7" s="448">
        <v>433488</v>
      </c>
      <c r="L7" s="448">
        <v>550626</v>
      </c>
      <c r="M7" s="448">
        <v>94244</v>
      </c>
      <c r="N7" s="448">
        <v>139996</v>
      </c>
      <c r="O7" s="448">
        <v>6735470</v>
      </c>
      <c r="P7" s="448">
        <v>140444</v>
      </c>
      <c r="Q7" s="448">
        <v>162869</v>
      </c>
      <c r="R7" s="448">
        <f>SUM(C7:Q7)</f>
        <v>14437826</v>
      </c>
    </row>
    <row r="8" spans="1:18">
      <c r="A8" s="2271"/>
      <c r="B8" s="441" t="s">
        <v>2219</v>
      </c>
      <c r="C8" s="442">
        <f>+C7/C6</f>
        <v>11.939412093617701</v>
      </c>
      <c r="D8" s="442">
        <f t="shared" ref="D8:R8" si="0">+D7/D6</f>
        <v>12.695712838978283</v>
      </c>
      <c r="E8" s="442">
        <f t="shared" si="0"/>
        <v>13.88848465028819</v>
      </c>
      <c r="F8" s="442">
        <f t="shared" si="0"/>
        <v>13.310323660714285</v>
      </c>
      <c r="G8" s="442">
        <f t="shared" si="0"/>
        <v>13.602328323291589</v>
      </c>
      <c r="H8" s="442">
        <f t="shared" si="0"/>
        <v>16.955934268486988</v>
      </c>
      <c r="I8" s="442">
        <f t="shared" si="0"/>
        <v>13.821907210630503</v>
      </c>
      <c r="J8" s="442">
        <f t="shared" si="0"/>
        <v>15.152281857987631</v>
      </c>
      <c r="K8" s="442">
        <f t="shared" si="0"/>
        <v>12.540152742420736</v>
      </c>
      <c r="L8" s="442">
        <f t="shared" si="0"/>
        <v>11.631796865097808</v>
      </c>
      <c r="M8" s="442">
        <f t="shared" si="0"/>
        <v>13.494272623138603</v>
      </c>
      <c r="N8" s="442">
        <f t="shared" si="0"/>
        <v>12.572608890884599</v>
      </c>
      <c r="O8" s="442">
        <f t="shared" si="0"/>
        <v>11.724953695322183</v>
      </c>
      <c r="P8" s="442">
        <f t="shared" si="0"/>
        <v>10.183743020810674</v>
      </c>
      <c r="Q8" s="442">
        <f t="shared" si="0"/>
        <v>12.279951745457288</v>
      </c>
      <c r="R8" s="442">
        <f t="shared" si="0"/>
        <v>12.713752204768022</v>
      </c>
    </row>
    <row r="9" spans="1:18">
      <c r="A9" s="2271"/>
      <c r="B9" s="441" t="s">
        <v>2201</v>
      </c>
      <c r="C9" s="448">
        <v>289487</v>
      </c>
      <c r="D9" s="448">
        <v>546930</v>
      </c>
      <c r="E9" s="448">
        <v>333180</v>
      </c>
      <c r="F9" s="448">
        <v>451113</v>
      </c>
      <c r="G9" s="448">
        <v>1432144</v>
      </c>
      <c r="H9" s="448">
        <v>1059873</v>
      </c>
      <c r="I9" s="448">
        <v>586216</v>
      </c>
      <c r="J9" s="448">
        <v>1290569</v>
      </c>
      <c r="K9" s="448">
        <v>415312</v>
      </c>
      <c r="L9" s="448">
        <v>509468</v>
      </c>
      <c r="M9" s="448">
        <v>90484</v>
      </c>
      <c r="N9" s="448">
        <v>137540</v>
      </c>
      <c r="O9" s="448">
        <v>6358942</v>
      </c>
      <c r="P9" s="449">
        <v>125002</v>
      </c>
      <c r="Q9" s="448">
        <v>160471</v>
      </c>
      <c r="R9" s="448">
        <f>SUM(C9:Q9)</f>
        <v>13786731</v>
      </c>
    </row>
    <row r="10" spans="1:18">
      <c r="A10" s="2269"/>
      <c r="B10" s="452" t="s">
        <v>2220</v>
      </c>
      <c r="C10" s="443">
        <f>+C9/C6</f>
        <v>11.561905903027398</v>
      </c>
      <c r="D10" s="443">
        <f t="shared" ref="D10:Q10" si="1">+D9/D6</f>
        <v>12.308540564870034</v>
      </c>
      <c r="E10" s="443">
        <f t="shared" si="1"/>
        <v>13.619752278951886</v>
      </c>
      <c r="F10" s="443">
        <f t="shared" si="1"/>
        <v>12.586858258928572</v>
      </c>
      <c r="G10" s="443">
        <f t="shared" si="1"/>
        <v>13.295431547480899</v>
      </c>
      <c r="H10" s="443">
        <f t="shared" si="1"/>
        <v>16.555859289574808</v>
      </c>
      <c r="I10" s="443">
        <f t="shared" si="1"/>
        <v>13.338551502878337</v>
      </c>
      <c r="J10" s="443">
        <f t="shared" si="1"/>
        <v>14.564268947772311</v>
      </c>
      <c r="K10" s="443">
        <f t="shared" si="1"/>
        <v>12.01434853043277</v>
      </c>
      <c r="L10" s="443">
        <f t="shared" si="1"/>
        <v>10.762347374202543</v>
      </c>
      <c r="M10" s="443">
        <f t="shared" si="1"/>
        <v>12.95589919816724</v>
      </c>
      <c r="N10" s="443">
        <f t="shared" si="1"/>
        <v>12.352043107319263</v>
      </c>
      <c r="O10" s="443">
        <f t="shared" si="1"/>
        <v>11.069502276936788</v>
      </c>
      <c r="P10" s="443">
        <f t="shared" si="1"/>
        <v>9.0640272641577848</v>
      </c>
      <c r="Q10" s="443">
        <f t="shared" si="1"/>
        <v>12.099148005730227</v>
      </c>
      <c r="R10" s="443">
        <f>+R9/R6</f>
        <v>12.140406848496003</v>
      </c>
    </row>
    <row r="11" spans="1:18">
      <c r="A11" s="2272" t="s">
        <v>2213</v>
      </c>
      <c r="B11" s="439" t="s">
        <v>2198</v>
      </c>
      <c r="C11" s="448">
        <v>6</v>
      </c>
      <c r="D11" s="448">
        <v>3</v>
      </c>
      <c r="E11" s="448">
        <v>10</v>
      </c>
      <c r="F11" s="448">
        <v>4</v>
      </c>
      <c r="G11" s="448">
        <v>77</v>
      </c>
      <c r="H11" s="448">
        <v>24</v>
      </c>
      <c r="I11" s="448">
        <v>17</v>
      </c>
      <c r="J11" s="448">
        <v>6</v>
      </c>
      <c r="K11" s="448">
        <v>9</v>
      </c>
      <c r="L11" s="448">
        <v>13</v>
      </c>
      <c r="M11" s="448">
        <v>4</v>
      </c>
      <c r="N11" s="448"/>
      <c r="O11" s="448">
        <v>95</v>
      </c>
      <c r="P11" s="448">
        <v>5</v>
      </c>
      <c r="Q11" s="448"/>
      <c r="R11" s="446">
        <f>SUM(C11:Q11)</f>
        <v>273</v>
      </c>
    </row>
    <row r="12" spans="1:18">
      <c r="A12" s="2272"/>
      <c r="B12" s="456" t="s">
        <v>2199</v>
      </c>
      <c r="C12" s="448">
        <v>78</v>
      </c>
      <c r="D12" s="455">
        <v>50</v>
      </c>
      <c r="E12" s="448">
        <v>463</v>
      </c>
      <c r="F12" s="455">
        <v>82</v>
      </c>
      <c r="G12" s="448">
        <v>2236</v>
      </c>
      <c r="H12" s="448">
        <v>563</v>
      </c>
      <c r="I12" s="448">
        <v>489</v>
      </c>
      <c r="J12" s="448">
        <v>180</v>
      </c>
      <c r="K12" s="448">
        <v>426</v>
      </c>
      <c r="L12" s="448">
        <v>258</v>
      </c>
      <c r="M12" s="448">
        <v>360</v>
      </c>
      <c r="N12" s="448"/>
      <c r="O12" s="448">
        <v>2921</v>
      </c>
      <c r="P12" s="448">
        <v>23</v>
      </c>
      <c r="Q12" s="448"/>
      <c r="R12" s="448">
        <f>SUM(C12:Q12)</f>
        <v>8129</v>
      </c>
    </row>
    <row r="13" spans="1:18">
      <c r="A13" s="2272"/>
      <c r="B13" s="441" t="s">
        <v>2219</v>
      </c>
      <c r="C13" s="442">
        <f>+C12/C11</f>
        <v>13</v>
      </c>
      <c r="D13" s="442">
        <f t="shared" ref="D13:P13" si="2">+D12/D11</f>
        <v>16.666666666666668</v>
      </c>
      <c r="E13" s="442">
        <f t="shared" si="2"/>
        <v>46.3</v>
      </c>
      <c r="F13" s="442">
        <f t="shared" si="2"/>
        <v>20.5</v>
      </c>
      <c r="G13" s="442">
        <f t="shared" si="2"/>
        <v>29.038961038961038</v>
      </c>
      <c r="H13" s="442">
        <f t="shared" si="2"/>
        <v>23.458333333333332</v>
      </c>
      <c r="I13" s="442">
        <f t="shared" si="2"/>
        <v>28.764705882352942</v>
      </c>
      <c r="J13" s="442">
        <f t="shared" si="2"/>
        <v>30</v>
      </c>
      <c r="K13" s="442">
        <f t="shared" si="2"/>
        <v>47.333333333333336</v>
      </c>
      <c r="L13" s="442">
        <f t="shared" si="2"/>
        <v>19.846153846153847</v>
      </c>
      <c r="M13" s="442">
        <f t="shared" si="2"/>
        <v>90</v>
      </c>
      <c r="N13" s="442"/>
      <c r="O13" s="442">
        <f t="shared" si="2"/>
        <v>30.747368421052631</v>
      </c>
      <c r="P13" s="442">
        <f t="shared" si="2"/>
        <v>4.5999999999999996</v>
      </c>
      <c r="Q13" s="442"/>
      <c r="R13" s="442">
        <f>+R12/R11</f>
        <v>29.776556776556777</v>
      </c>
    </row>
    <row r="14" spans="1:18">
      <c r="A14" s="2272"/>
      <c r="B14" s="441" t="s">
        <v>2201</v>
      </c>
      <c r="C14" s="448">
        <v>78</v>
      </c>
      <c r="D14" s="448">
        <v>50</v>
      </c>
      <c r="E14" s="448">
        <v>463</v>
      </c>
      <c r="F14" s="448">
        <v>52</v>
      </c>
      <c r="G14" s="448">
        <v>2240</v>
      </c>
      <c r="H14" s="448">
        <v>551</v>
      </c>
      <c r="I14" s="448">
        <v>460</v>
      </c>
      <c r="J14" s="448">
        <v>120</v>
      </c>
      <c r="K14" s="448">
        <v>336</v>
      </c>
      <c r="L14" s="448">
        <v>251</v>
      </c>
      <c r="M14" s="448">
        <v>360</v>
      </c>
      <c r="N14" s="448"/>
      <c r="O14" s="448">
        <v>2671</v>
      </c>
      <c r="P14" s="448">
        <v>8</v>
      </c>
      <c r="Q14" s="448"/>
      <c r="R14" s="448">
        <f>SUM(C14:Q14)</f>
        <v>7640</v>
      </c>
    </row>
    <row r="15" spans="1:18">
      <c r="A15" s="2273"/>
      <c r="B15" s="452" t="s">
        <v>2220</v>
      </c>
      <c r="C15" s="443">
        <f>+C14/C11</f>
        <v>13</v>
      </c>
      <c r="D15" s="443">
        <f t="shared" ref="D15:P15" si="3">+D14/D11</f>
        <v>16.666666666666668</v>
      </c>
      <c r="E15" s="443">
        <f t="shared" si="3"/>
        <v>46.3</v>
      </c>
      <c r="F15" s="443">
        <f t="shared" si="3"/>
        <v>13</v>
      </c>
      <c r="G15" s="443">
        <f t="shared" si="3"/>
        <v>29.09090909090909</v>
      </c>
      <c r="H15" s="443">
        <f t="shared" si="3"/>
        <v>22.958333333333332</v>
      </c>
      <c r="I15" s="443">
        <f t="shared" si="3"/>
        <v>27.058823529411764</v>
      </c>
      <c r="J15" s="443">
        <f t="shared" si="3"/>
        <v>20</v>
      </c>
      <c r="K15" s="443">
        <f t="shared" si="3"/>
        <v>37.333333333333336</v>
      </c>
      <c r="L15" s="443">
        <f t="shared" si="3"/>
        <v>19.307692307692307</v>
      </c>
      <c r="M15" s="443">
        <f t="shared" si="3"/>
        <v>90</v>
      </c>
      <c r="N15" s="443"/>
      <c r="O15" s="443">
        <f t="shared" si="3"/>
        <v>28.11578947368421</v>
      </c>
      <c r="P15" s="443">
        <f t="shared" si="3"/>
        <v>1.6</v>
      </c>
      <c r="Q15" s="443"/>
      <c r="R15" s="443">
        <f>+R14/R11</f>
        <v>27.985347985347985</v>
      </c>
    </row>
    <row r="16" spans="1:18" ht="12.75" customHeight="1">
      <c r="A16" s="2274" t="s">
        <v>1251</v>
      </c>
      <c r="B16" s="439" t="s">
        <v>2198</v>
      </c>
      <c r="C16" s="448">
        <v>33</v>
      </c>
      <c r="D16" s="448">
        <v>45</v>
      </c>
      <c r="E16" s="448">
        <v>27</v>
      </c>
      <c r="F16" s="448">
        <v>168</v>
      </c>
      <c r="G16" s="448">
        <v>189</v>
      </c>
      <c r="H16" s="448">
        <v>84</v>
      </c>
      <c r="I16" s="448">
        <v>66</v>
      </c>
      <c r="J16" s="448">
        <v>90</v>
      </c>
      <c r="K16" s="448">
        <v>70</v>
      </c>
      <c r="L16" s="448">
        <v>88</v>
      </c>
      <c r="M16" s="448">
        <v>12</v>
      </c>
      <c r="N16" s="448">
        <v>21</v>
      </c>
      <c r="O16" s="448">
        <v>3867</v>
      </c>
      <c r="P16" s="448">
        <v>8</v>
      </c>
      <c r="Q16" s="448">
        <v>16</v>
      </c>
      <c r="R16" s="448">
        <f>SUM(C16:Q16)</f>
        <v>4784</v>
      </c>
    </row>
    <row r="17" spans="1:18">
      <c r="A17" s="2272"/>
      <c r="B17" s="456" t="s">
        <v>2199</v>
      </c>
      <c r="C17" s="448">
        <v>514</v>
      </c>
      <c r="D17" s="448">
        <v>546</v>
      </c>
      <c r="E17" s="448">
        <v>496</v>
      </c>
      <c r="F17" s="448">
        <v>2433</v>
      </c>
      <c r="G17" s="448">
        <v>3228</v>
      </c>
      <c r="H17" s="448">
        <v>1162</v>
      </c>
      <c r="I17" s="448">
        <v>720</v>
      </c>
      <c r="J17" s="448">
        <v>1714</v>
      </c>
      <c r="K17" s="448">
        <v>1256</v>
      </c>
      <c r="L17" s="448">
        <v>1058</v>
      </c>
      <c r="M17" s="448">
        <v>146</v>
      </c>
      <c r="N17" s="448">
        <v>180</v>
      </c>
      <c r="O17" s="448">
        <v>68926</v>
      </c>
      <c r="P17" s="448">
        <v>69</v>
      </c>
      <c r="Q17" s="448">
        <v>172</v>
      </c>
      <c r="R17" s="448">
        <f>SUM(C17:Q17)</f>
        <v>82620</v>
      </c>
    </row>
    <row r="18" spans="1:18">
      <c r="A18" s="2272"/>
      <c r="B18" s="441" t="s">
        <v>2201</v>
      </c>
      <c r="C18" s="448">
        <v>536</v>
      </c>
      <c r="D18" s="448">
        <v>530</v>
      </c>
      <c r="E18" s="448">
        <v>303</v>
      </c>
      <c r="F18" s="448">
        <v>2338</v>
      </c>
      <c r="G18" s="448">
        <v>3186</v>
      </c>
      <c r="H18" s="448">
        <v>1158</v>
      </c>
      <c r="I18" s="448">
        <v>706</v>
      </c>
      <c r="J18" s="448">
        <v>1604</v>
      </c>
      <c r="K18" s="448">
        <v>1242</v>
      </c>
      <c r="L18" s="448">
        <v>971</v>
      </c>
      <c r="M18" s="448">
        <v>136</v>
      </c>
      <c r="N18" s="448">
        <v>165</v>
      </c>
      <c r="O18" s="448">
        <v>64573</v>
      </c>
      <c r="P18" s="448">
        <v>59</v>
      </c>
      <c r="Q18" s="448">
        <v>172</v>
      </c>
      <c r="R18" s="448">
        <f>SUM(C18:Q18)</f>
        <v>77679</v>
      </c>
    </row>
    <row r="19" spans="1:18">
      <c r="A19" s="2266" t="s">
        <v>569</v>
      </c>
      <c r="B19" s="439" t="s">
        <v>2198</v>
      </c>
      <c r="C19" s="446">
        <f>+C16+C11+C6</f>
        <v>25077</v>
      </c>
      <c r="D19" s="446">
        <f t="shared" ref="D19:Q19" si="4">+D16+D11+D6</f>
        <v>44483</v>
      </c>
      <c r="E19" s="446">
        <f t="shared" si="4"/>
        <v>24500</v>
      </c>
      <c r="F19" s="446">
        <f t="shared" si="4"/>
        <v>36012</v>
      </c>
      <c r="G19" s="446">
        <f t="shared" si="4"/>
        <v>107983</v>
      </c>
      <c r="H19" s="446">
        <f t="shared" si="4"/>
        <v>64126</v>
      </c>
      <c r="I19" s="446">
        <f t="shared" si="4"/>
        <v>44032</v>
      </c>
      <c r="J19" s="446">
        <f t="shared" si="4"/>
        <v>88708</v>
      </c>
      <c r="K19" s="446">
        <f t="shared" si="4"/>
        <v>34647</v>
      </c>
      <c r="L19" s="446">
        <f t="shared" si="4"/>
        <v>47439</v>
      </c>
      <c r="M19" s="446">
        <f t="shared" si="4"/>
        <v>7000</v>
      </c>
      <c r="N19" s="446">
        <f t="shared" si="4"/>
        <v>11156</v>
      </c>
      <c r="O19" s="446">
        <f>+O16+O11+O6</f>
        <v>578418</v>
      </c>
      <c r="P19" s="446">
        <f t="shared" si="4"/>
        <v>13804</v>
      </c>
      <c r="Q19" s="446">
        <f t="shared" si="4"/>
        <v>13279</v>
      </c>
      <c r="R19" s="446">
        <f>SUM(C19:Q19)</f>
        <v>1140664</v>
      </c>
    </row>
    <row r="20" spans="1:18">
      <c r="A20" s="2266"/>
      <c r="B20" s="441" t="s">
        <v>2199</v>
      </c>
      <c r="C20" s="448">
        <f>+C7+C12+C17</f>
        <v>299531</v>
      </c>
      <c r="D20" s="448">
        <f t="shared" ref="D20:R20" si="5">+D7+D12+D17</f>
        <v>564730</v>
      </c>
      <c r="E20" s="448">
        <f t="shared" si="5"/>
        <v>340713</v>
      </c>
      <c r="F20" s="448">
        <f t="shared" si="5"/>
        <v>479557</v>
      </c>
      <c r="G20" s="448">
        <f t="shared" si="5"/>
        <v>1470666</v>
      </c>
      <c r="H20" s="448">
        <f t="shared" si="5"/>
        <v>1087210</v>
      </c>
      <c r="I20" s="448">
        <f t="shared" si="5"/>
        <v>608668</v>
      </c>
      <c r="J20" s="448">
        <f t="shared" si="5"/>
        <v>1344568</v>
      </c>
      <c r="K20" s="448">
        <f t="shared" si="5"/>
        <v>435170</v>
      </c>
      <c r="L20" s="448">
        <f t="shared" si="5"/>
        <v>551942</v>
      </c>
      <c r="M20" s="448">
        <f t="shared" si="5"/>
        <v>94750</v>
      </c>
      <c r="N20" s="448">
        <f t="shared" si="5"/>
        <v>140176</v>
      </c>
      <c r="O20" s="448">
        <f t="shared" si="5"/>
        <v>6807317</v>
      </c>
      <c r="P20" s="448">
        <f t="shared" si="5"/>
        <v>140536</v>
      </c>
      <c r="Q20" s="448">
        <f t="shared" si="5"/>
        <v>163041</v>
      </c>
      <c r="R20" s="448">
        <f t="shared" si="5"/>
        <v>14528575</v>
      </c>
    </row>
    <row r="21" spans="1:18">
      <c r="A21" s="2266"/>
      <c r="B21" s="441" t="s">
        <v>2219</v>
      </c>
      <c r="C21" s="442">
        <f>+C20/C19</f>
        <v>11.944451090640825</v>
      </c>
      <c r="D21" s="442">
        <f t="shared" ref="D21:R21" si="6">+D20/D19</f>
        <v>12.695411730323944</v>
      </c>
      <c r="E21" s="442">
        <f t="shared" si="6"/>
        <v>13.906653061224489</v>
      </c>
      <c r="F21" s="442">
        <f t="shared" si="6"/>
        <v>13.316588914806175</v>
      </c>
      <c r="G21" s="442">
        <f t="shared" si="6"/>
        <v>13.619421575618384</v>
      </c>
      <c r="H21" s="442">
        <f t="shared" si="6"/>
        <v>16.954277516140099</v>
      </c>
      <c r="I21" s="442">
        <f t="shared" si="6"/>
        <v>13.823310319767442</v>
      </c>
      <c r="J21" s="442">
        <f t="shared" si="6"/>
        <v>15.157234973170402</v>
      </c>
      <c r="K21" s="442">
        <f t="shared" si="6"/>
        <v>12.56010621410223</v>
      </c>
      <c r="L21" s="442">
        <f t="shared" si="6"/>
        <v>11.634773077004153</v>
      </c>
      <c r="M21" s="442">
        <f t="shared" si="6"/>
        <v>13.535714285714286</v>
      </c>
      <c r="N21" s="442">
        <f t="shared" si="6"/>
        <v>12.565077088562209</v>
      </c>
      <c r="O21" s="442">
        <f t="shared" si="6"/>
        <v>11.768854012150383</v>
      </c>
      <c r="P21" s="442">
        <f t="shared" si="6"/>
        <v>10.180817154447986</v>
      </c>
      <c r="Q21" s="442">
        <f t="shared" si="6"/>
        <v>12.278108291286994</v>
      </c>
      <c r="R21" s="442">
        <f t="shared" si="6"/>
        <v>12.736945323074981</v>
      </c>
    </row>
    <row r="22" spans="1:18">
      <c r="A22" s="2266"/>
      <c r="B22" s="441" t="s">
        <v>2201</v>
      </c>
      <c r="C22" s="448">
        <f>+C9+C14+C18</f>
        <v>290101</v>
      </c>
      <c r="D22" s="448">
        <f t="shared" ref="D22:R22" si="7">+D9+D14+D18</f>
        <v>547510</v>
      </c>
      <c r="E22" s="448">
        <f t="shared" si="7"/>
        <v>333946</v>
      </c>
      <c r="F22" s="448">
        <f t="shared" si="7"/>
        <v>453503</v>
      </c>
      <c r="G22" s="448">
        <f t="shared" si="7"/>
        <v>1437570</v>
      </c>
      <c r="H22" s="448">
        <f t="shared" si="7"/>
        <v>1061582</v>
      </c>
      <c r="I22" s="448">
        <f t="shared" si="7"/>
        <v>587382</v>
      </c>
      <c r="J22" s="448">
        <f t="shared" si="7"/>
        <v>1292293</v>
      </c>
      <c r="K22" s="448">
        <f t="shared" si="7"/>
        <v>416890</v>
      </c>
      <c r="L22" s="448">
        <f t="shared" si="7"/>
        <v>510690</v>
      </c>
      <c r="M22" s="448">
        <f t="shared" si="7"/>
        <v>90980</v>
      </c>
      <c r="N22" s="448">
        <f t="shared" si="7"/>
        <v>137705</v>
      </c>
      <c r="O22" s="448">
        <f t="shared" si="7"/>
        <v>6426186</v>
      </c>
      <c r="P22" s="448">
        <f t="shared" si="7"/>
        <v>125069</v>
      </c>
      <c r="Q22" s="448">
        <f t="shared" si="7"/>
        <v>160643</v>
      </c>
      <c r="R22" s="448">
        <f t="shared" si="7"/>
        <v>13872050</v>
      </c>
    </row>
    <row r="23" spans="1:18">
      <c r="A23" s="2266"/>
      <c r="B23" s="452" t="s">
        <v>2220</v>
      </c>
      <c r="C23" s="443">
        <f>+C22/C19</f>
        <v>11.568409299357977</v>
      </c>
      <c r="D23" s="443">
        <f t="shared" ref="D23:R23" si="8">+D22/D19</f>
        <v>12.30829755187375</v>
      </c>
      <c r="E23" s="443">
        <f t="shared" si="8"/>
        <v>13.630448979591836</v>
      </c>
      <c r="F23" s="443">
        <f t="shared" si="8"/>
        <v>12.59310785293791</v>
      </c>
      <c r="G23" s="443">
        <f t="shared" si="8"/>
        <v>13.312928886954428</v>
      </c>
      <c r="H23" s="443">
        <f t="shared" si="8"/>
        <v>16.554626828431527</v>
      </c>
      <c r="I23" s="443">
        <f t="shared" si="8"/>
        <v>13.339889171511627</v>
      </c>
      <c r="J23" s="443">
        <f t="shared" si="8"/>
        <v>14.567942011994409</v>
      </c>
      <c r="K23" s="443">
        <f t="shared" si="8"/>
        <v>12.032499206280486</v>
      </c>
      <c r="L23" s="443">
        <f t="shared" si="8"/>
        <v>10.765193195472079</v>
      </c>
      <c r="M23" s="443">
        <f t="shared" si="8"/>
        <v>12.997142857142856</v>
      </c>
      <c r="N23" s="443">
        <f t="shared" si="8"/>
        <v>12.343581929006813</v>
      </c>
      <c r="O23" s="443">
        <f t="shared" si="8"/>
        <v>11.109934338143004</v>
      </c>
      <c r="P23" s="443">
        <f t="shared" si="8"/>
        <v>9.0603448275862064</v>
      </c>
      <c r="Q23" s="443">
        <f t="shared" si="8"/>
        <v>12.097522403795466</v>
      </c>
      <c r="R23" s="443">
        <f t="shared" si="8"/>
        <v>12.161381440985251</v>
      </c>
    </row>
    <row r="24" spans="1:18" s="16" customFormat="1">
      <c r="A24" s="1754"/>
      <c r="B24" s="947"/>
      <c r="C24" s="933"/>
      <c r="D24" s="933"/>
      <c r="E24" s="933"/>
      <c r="F24" s="933"/>
      <c r="G24" s="933"/>
      <c r="H24" s="933"/>
      <c r="I24" s="933"/>
      <c r="J24" s="933"/>
      <c r="K24" s="933"/>
      <c r="L24" s="933"/>
      <c r="M24" s="933"/>
      <c r="N24" s="933"/>
      <c r="O24" s="933"/>
      <c r="P24" s="933"/>
      <c r="Q24" s="933"/>
      <c r="R24" s="933"/>
    </row>
    <row r="25" spans="1:18" s="16" customFormat="1">
      <c r="A25" s="1755" t="s">
        <v>474</v>
      </c>
      <c r="B25" s="947"/>
      <c r="C25" s="933"/>
      <c r="D25" s="933"/>
      <c r="E25" s="933"/>
      <c r="F25" s="933"/>
      <c r="G25" s="933"/>
      <c r="H25" s="933"/>
      <c r="I25" s="933"/>
      <c r="J25" s="933"/>
      <c r="K25" s="933"/>
      <c r="L25" s="933"/>
      <c r="M25" s="933"/>
      <c r="N25" s="933"/>
      <c r="O25" s="933"/>
      <c r="P25" s="933"/>
      <c r="Q25" s="933"/>
      <c r="R25" s="933"/>
    </row>
    <row r="26" spans="1:18" s="16" customFormat="1">
      <c r="A26" s="905" t="s">
        <v>2660</v>
      </c>
      <c r="B26" s="947"/>
      <c r="C26" s="933"/>
      <c r="D26" s="933"/>
      <c r="E26" s="933"/>
      <c r="F26" s="933"/>
      <c r="G26" s="933"/>
      <c r="H26" s="933"/>
      <c r="I26" s="933"/>
      <c r="J26" s="933"/>
      <c r="K26" s="933"/>
      <c r="L26" s="933"/>
      <c r="M26" s="933"/>
      <c r="N26" s="933"/>
      <c r="O26" s="933"/>
      <c r="P26" s="933"/>
      <c r="Q26" s="933"/>
      <c r="R26" s="933"/>
    </row>
    <row r="27" spans="1:18" s="16" customFormat="1"/>
    <row r="28" spans="1:18" s="16" customFormat="1">
      <c r="A28" s="2278" t="s">
        <v>2449</v>
      </c>
      <c r="B28" s="2278"/>
      <c r="C28" s="2278"/>
      <c r="D28" s="2278"/>
      <c r="E28" s="2278"/>
      <c r="F28" s="2278"/>
      <c r="G28" s="2278"/>
      <c r="H28" s="2278"/>
      <c r="I28" s="2278"/>
      <c r="J28" s="2278"/>
      <c r="K28" s="2278"/>
      <c r="L28" s="2278"/>
      <c r="M28" s="2278"/>
      <c r="N28" s="2278"/>
      <c r="O28" s="2278"/>
      <c r="P28" s="2278"/>
      <c r="Q28" s="2278"/>
      <c r="R28" s="2278"/>
    </row>
    <row r="29" spans="1:18" s="16" customFormat="1">
      <c r="A29" s="905"/>
      <c r="B29" s="906"/>
      <c r="C29" s="906"/>
      <c r="D29" s="906"/>
      <c r="E29" s="906"/>
      <c r="F29" s="906"/>
      <c r="G29" s="906"/>
      <c r="H29" s="906"/>
      <c r="I29" s="906"/>
      <c r="J29" s="906"/>
      <c r="K29" s="906"/>
      <c r="L29" s="906"/>
      <c r="M29" s="906"/>
      <c r="N29" s="906"/>
      <c r="O29" s="906"/>
      <c r="P29" s="906"/>
      <c r="Q29" s="906"/>
      <c r="R29" s="906"/>
    </row>
    <row r="30" spans="1:18" s="16" customFormat="1"/>
    <row r="31" spans="1:18" ht="14.25">
      <c r="A31" s="2246" t="s">
        <v>2627</v>
      </c>
      <c r="B31" s="2246"/>
      <c r="C31" s="2246"/>
      <c r="D31" s="2246"/>
      <c r="E31" s="2246"/>
      <c r="F31" s="2246"/>
      <c r="G31" s="2246"/>
      <c r="H31" s="2246"/>
      <c r="I31" s="2246"/>
      <c r="J31" s="2246"/>
      <c r="K31" s="2246"/>
      <c r="L31" s="2246"/>
      <c r="M31" s="2246"/>
      <c r="N31" s="2246"/>
      <c r="O31" s="2246"/>
      <c r="P31" s="2246"/>
      <c r="Q31" s="2246"/>
      <c r="R31" s="2246"/>
    </row>
    <row r="32" spans="1:18">
      <c r="A32" s="2277" t="s">
        <v>2221</v>
      </c>
      <c r="B32" s="2277"/>
      <c r="C32" s="2277"/>
      <c r="D32" s="2277"/>
      <c r="E32" s="2277"/>
      <c r="F32" s="2277"/>
      <c r="G32" s="2277"/>
      <c r="H32" s="2277"/>
      <c r="I32" s="2277"/>
      <c r="J32" s="2277"/>
      <c r="K32" s="2277"/>
      <c r="L32" s="2277"/>
      <c r="M32" s="2277"/>
      <c r="N32" s="2277"/>
      <c r="O32" s="2277"/>
      <c r="P32" s="2277"/>
      <c r="Q32" s="2277"/>
      <c r="R32" s="2277"/>
    </row>
    <row r="33" spans="1:18">
      <c r="A33" s="2268" t="s">
        <v>2178</v>
      </c>
      <c r="B33" s="2268"/>
      <c r="C33" s="2268"/>
      <c r="D33" s="2268"/>
      <c r="E33" s="2268"/>
      <c r="F33" s="2268"/>
      <c r="G33" s="2268"/>
      <c r="H33" s="2268"/>
      <c r="I33" s="2268"/>
      <c r="J33" s="2268"/>
      <c r="K33" s="2268"/>
      <c r="L33" s="2268"/>
      <c r="M33" s="2268"/>
      <c r="N33" s="2268"/>
      <c r="O33" s="2268"/>
      <c r="P33" s="2268"/>
      <c r="Q33" s="2268"/>
      <c r="R33" s="2268"/>
    </row>
    <row r="34" spans="1:18">
      <c r="A34" s="2269" t="s">
        <v>2179</v>
      </c>
      <c r="B34" s="2269" t="s">
        <v>2217</v>
      </c>
      <c r="C34" s="2275" t="s">
        <v>2218</v>
      </c>
      <c r="D34" s="2275"/>
      <c r="E34" s="2275"/>
      <c r="F34" s="2275"/>
      <c r="G34" s="2275"/>
      <c r="H34" s="2275"/>
      <c r="I34" s="2275"/>
      <c r="J34" s="2275"/>
      <c r="K34" s="2275"/>
      <c r="L34" s="2275"/>
      <c r="M34" s="2275"/>
      <c r="N34" s="2275"/>
      <c r="O34" s="2275"/>
      <c r="P34" s="2275"/>
      <c r="Q34" s="2275"/>
      <c r="R34" s="2269" t="s">
        <v>569</v>
      </c>
    </row>
    <row r="35" spans="1:18">
      <c r="A35" s="2266"/>
      <c r="B35" s="2266"/>
      <c r="C35" s="1753" t="s">
        <v>540</v>
      </c>
      <c r="D35" s="1753" t="s">
        <v>765</v>
      </c>
      <c r="E35" s="1753" t="s">
        <v>767</v>
      </c>
      <c r="F35" s="1753" t="s">
        <v>769</v>
      </c>
      <c r="G35" s="1753" t="s">
        <v>771</v>
      </c>
      <c r="H35" s="1753" t="s">
        <v>773</v>
      </c>
      <c r="I35" s="1753" t="s">
        <v>775</v>
      </c>
      <c r="J35" s="1753" t="s">
        <v>777</v>
      </c>
      <c r="K35" s="1753" t="s">
        <v>779</v>
      </c>
      <c r="L35" s="1753" t="s">
        <v>781</v>
      </c>
      <c r="M35" s="1753" t="s">
        <v>783</v>
      </c>
      <c r="N35" s="1753" t="s">
        <v>785</v>
      </c>
      <c r="O35" s="1753" t="s">
        <v>787</v>
      </c>
      <c r="P35" s="1753" t="s">
        <v>61</v>
      </c>
      <c r="Q35" s="1753" t="s">
        <v>62</v>
      </c>
      <c r="R35" s="2267"/>
    </row>
    <row r="36" spans="1:18">
      <c r="A36" s="2266" t="s">
        <v>2186</v>
      </c>
      <c r="B36" s="439" t="s">
        <v>2198</v>
      </c>
      <c r="C36" s="446">
        <v>30062</v>
      </c>
      <c r="D36" s="446">
        <v>45605</v>
      </c>
      <c r="E36" s="446">
        <v>30825</v>
      </c>
      <c r="F36" s="446">
        <v>48599</v>
      </c>
      <c r="G36" s="446">
        <v>151946</v>
      </c>
      <c r="H36" s="446">
        <v>73602</v>
      </c>
      <c r="I36" s="446">
        <v>66445</v>
      </c>
      <c r="J36" s="446">
        <v>92929</v>
      </c>
      <c r="K36" s="446">
        <v>51509</v>
      </c>
      <c r="L36" s="446">
        <v>68747</v>
      </c>
      <c r="M36" s="446">
        <v>12408</v>
      </c>
      <c r="N36" s="446">
        <v>19392</v>
      </c>
      <c r="O36" s="446">
        <v>724620</v>
      </c>
      <c r="P36" s="446">
        <v>18539</v>
      </c>
      <c r="Q36" s="446">
        <v>19080</v>
      </c>
      <c r="R36" s="446">
        <f>SUM(C36:Q36)</f>
        <v>1454308</v>
      </c>
    </row>
    <row r="37" spans="1:18">
      <c r="A37" s="2267"/>
      <c r="B37" s="441" t="s">
        <v>2199</v>
      </c>
      <c r="C37" s="448">
        <v>314845</v>
      </c>
      <c r="D37" s="448">
        <v>512847</v>
      </c>
      <c r="E37" s="448">
        <v>376224</v>
      </c>
      <c r="F37" s="448">
        <v>629198</v>
      </c>
      <c r="G37" s="448">
        <v>1846906</v>
      </c>
      <c r="H37" s="448">
        <v>1166712</v>
      </c>
      <c r="I37" s="448">
        <v>770724</v>
      </c>
      <c r="J37" s="448">
        <v>1170853</v>
      </c>
      <c r="K37" s="448">
        <v>572237</v>
      </c>
      <c r="L37" s="448">
        <v>697807</v>
      </c>
      <c r="M37" s="448">
        <v>143831</v>
      </c>
      <c r="N37" s="448">
        <v>210800</v>
      </c>
      <c r="O37" s="448">
        <v>7875421</v>
      </c>
      <c r="P37" s="448">
        <v>150659</v>
      </c>
      <c r="Q37" s="448">
        <v>203290</v>
      </c>
      <c r="R37" s="448">
        <f>SUM(C37:Q37)</f>
        <v>16642354</v>
      </c>
    </row>
    <row r="38" spans="1:18">
      <c r="A38" s="2267"/>
      <c r="B38" s="441" t="s">
        <v>2219</v>
      </c>
      <c r="C38" s="442">
        <f>+C37/C36</f>
        <v>10.473188743263922</v>
      </c>
      <c r="D38" s="442">
        <f t="shared" ref="D38:R38" si="9">+D37/D36</f>
        <v>11.245411687314988</v>
      </c>
      <c r="E38" s="442">
        <f t="shared" si="9"/>
        <v>12.205158150851581</v>
      </c>
      <c r="F38" s="442">
        <f t="shared" si="9"/>
        <v>12.946727298915615</v>
      </c>
      <c r="G38" s="442">
        <f t="shared" si="9"/>
        <v>12.155015597646532</v>
      </c>
      <c r="H38" s="442">
        <f t="shared" si="9"/>
        <v>15.851634466454716</v>
      </c>
      <c r="I38" s="442">
        <f t="shared" si="9"/>
        <v>11.599428098427271</v>
      </c>
      <c r="J38" s="442">
        <f t="shared" si="9"/>
        <v>12.599436128657363</v>
      </c>
      <c r="K38" s="442">
        <f t="shared" si="9"/>
        <v>11.109456599817507</v>
      </c>
      <c r="L38" s="442">
        <f t="shared" si="9"/>
        <v>10.150362924927633</v>
      </c>
      <c r="M38" s="442">
        <f t="shared" si="9"/>
        <v>11.591795615731787</v>
      </c>
      <c r="N38" s="442">
        <f t="shared" si="9"/>
        <v>10.87046204620462</v>
      </c>
      <c r="O38" s="442">
        <f t="shared" si="9"/>
        <v>10.868346167646491</v>
      </c>
      <c r="P38" s="442">
        <f t="shared" si="9"/>
        <v>8.1265979826312105</v>
      </c>
      <c r="Q38" s="442">
        <f t="shared" si="9"/>
        <v>10.65461215932914</v>
      </c>
      <c r="R38" s="442">
        <f t="shared" si="9"/>
        <v>11.443486524175071</v>
      </c>
    </row>
    <row r="39" spans="1:18">
      <c r="A39" s="2267"/>
      <c r="B39" s="441" t="s">
        <v>2201</v>
      </c>
      <c r="C39" s="448">
        <v>300803</v>
      </c>
      <c r="D39" s="448">
        <v>492996</v>
      </c>
      <c r="E39" s="448">
        <v>366003</v>
      </c>
      <c r="F39" s="448">
        <v>589856</v>
      </c>
      <c r="G39" s="448">
        <v>1800404</v>
      </c>
      <c r="H39" s="448">
        <v>1130702</v>
      </c>
      <c r="I39" s="448">
        <v>736666</v>
      </c>
      <c r="J39" s="448">
        <v>1126304</v>
      </c>
      <c r="K39" s="448">
        <v>549750</v>
      </c>
      <c r="L39" s="448">
        <v>628232</v>
      </c>
      <c r="M39" s="448">
        <v>138663</v>
      </c>
      <c r="N39" s="448">
        <v>207655</v>
      </c>
      <c r="O39" s="448">
        <v>7161774</v>
      </c>
      <c r="P39" s="448">
        <v>135815</v>
      </c>
      <c r="Q39" s="448">
        <v>201268</v>
      </c>
      <c r="R39" s="448">
        <f>SUM(C39:Q39)</f>
        <v>15566891</v>
      </c>
    </row>
    <row r="40" spans="1:18">
      <c r="A40" s="2267"/>
      <c r="B40" s="452" t="s">
        <v>2220</v>
      </c>
      <c r="C40" s="443">
        <f>+C39/C36</f>
        <v>10.006087419333378</v>
      </c>
      <c r="D40" s="443">
        <f t="shared" ref="D40:R40" si="10">+D39/D36</f>
        <v>10.810130468150422</v>
      </c>
      <c r="E40" s="443">
        <f t="shared" si="10"/>
        <v>11.873576642335767</v>
      </c>
      <c r="F40" s="443">
        <f t="shared" si="10"/>
        <v>12.137204469227761</v>
      </c>
      <c r="G40" s="443">
        <f t="shared" si="10"/>
        <v>11.848972661340213</v>
      </c>
      <c r="H40" s="443">
        <f t="shared" si="10"/>
        <v>15.362381457025624</v>
      </c>
      <c r="I40" s="443">
        <f t="shared" si="10"/>
        <v>11.08685378884792</v>
      </c>
      <c r="J40" s="443">
        <f t="shared" si="10"/>
        <v>12.120048639283754</v>
      </c>
      <c r="K40" s="443">
        <f t="shared" si="10"/>
        <v>10.672892115940904</v>
      </c>
      <c r="L40" s="443">
        <f t="shared" si="10"/>
        <v>9.1383187630005676</v>
      </c>
      <c r="M40" s="443">
        <f t="shared" si="10"/>
        <v>11.175290135396517</v>
      </c>
      <c r="N40" s="443">
        <f t="shared" si="10"/>
        <v>10.708281765676567</v>
      </c>
      <c r="O40" s="443">
        <f t="shared" si="10"/>
        <v>9.8834892771383629</v>
      </c>
      <c r="P40" s="443">
        <f t="shared" si="10"/>
        <v>7.325907546253843</v>
      </c>
      <c r="Q40" s="443">
        <f t="shared" si="10"/>
        <v>10.548637316561845</v>
      </c>
      <c r="R40" s="443">
        <f t="shared" si="10"/>
        <v>10.703984988049299</v>
      </c>
    </row>
    <row r="41" spans="1:18">
      <c r="A41" s="2266" t="s">
        <v>2213</v>
      </c>
      <c r="B41" s="439" t="s">
        <v>2198</v>
      </c>
      <c r="C41" s="448">
        <v>4</v>
      </c>
      <c r="D41" s="448">
        <v>5</v>
      </c>
      <c r="E41" s="448">
        <v>4</v>
      </c>
      <c r="F41" s="448">
        <v>4</v>
      </c>
      <c r="G41" s="448">
        <v>77</v>
      </c>
      <c r="H41" s="448">
        <v>19</v>
      </c>
      <c r="I41" s="448">
        <v>36</v>
      </c>
      <c r="J41" s="448">
        <v>5</v>
      </c>
      <c r="K41" s="448">
        <v>4</v>
      </c>
      <c r="L41" s="448">
        <v>28</v>
      </c>
      <c r="M41" s="448"/>
      <c r="N41" s="448"/>
      <c r="O41" s="448">
        <v>72</v>
      </c>
      <c r="P41" s="448">
        <v>3</v>
      </c>
      <c r="Q41" s="450"/>
      <c r="R41" s="446">
        <f>SUM(C41:Q41)</f>
        <v>261</v>
      </c>
    </row>
    <row r="42" spans="1:18">
      <c r="A42" s="2267"/>
      <c r="B42" s="441" t="s">
        <v>2199</v>
      </c>
      <c r="C42" s="448">
        <v>69</v>
      </c>
      <c r="D42" s="448">
        <v>54</v>
      </c>
      <c r="E42" s="448">
        <v>86</v>
      </c>
      <c r="F42" s="448">
        <v>57</v>
      </c>
      <c r="G42" s="448">
        <v>2606</v>
      </c>
      <c r="H42" s="448">
        <v>384</v>
      </c>
      <c r="I42" s="448">
        <v>905</v>
      </c>
      <c r="J42" s="448">
        <v>59</v>
      </c>
      <c r="K42" s="448">
        <v>93</v>
      </c>
      <c r="L42" s="448">
        <v>361</v>
      </c>
      <c r="M42" s="448"/>
      <c r="N42" s="448"/>
      <c r="O42" s="448">
        <v>1784</v>
      </c>
      <c r="P42" s="448">
        <v>15</v>
      </c>
      <c r="Q42" s="450"/>
      <c r="R42" s="448">
        <f>SUM(C42:Q42)</f>
        <v>6473</v>
      </c>
    </row>
    <row r="43" spans="1:18">
      <c r="A43" s="2267"/>
      <c r="B43" s="441" t="s">
        <v>2219</v>
      </c>
      <c r="C43" s="442">
        <f>+C42/C41</f>
        <v>17.25</v>
      </c>
      <c r="D43" s="442">
        <f t="shared" ref="D43:R43" si="11">+D42/D41</f>
        <v>10.8</v>
      </c>
      <c r="E43" s="442">
        <f t="shared" si="11"/>
        <v>21.5</v>
      </c>
      <c r="F43" s="442">
        <f t="shared" si="11"/>
        <v>14.25</v>
      </c>
      <c r="G43" s="442">
        <f t="shared" si="11"/>
        <v>33.844155844155843</v>
      </c>
      <c r="H43" s="442">
        <f t="shared" si="11"/>
        <v>20.210526315789473</v>
      </c>
      <c r="I43" s="442">
        <f t="shared" si="11"/>
        <v>25.138888888888889</v>
      </c>
      <c r="J43" s="442">
        <f t="shared" si="11"/>
        <v>11.8</v>
      </c>
      <c r="K43" s="442">
        <f t="shared" si="11"/>
        <v>23.25</v>
      </c>
      <c r="L43" s="442">
        <f t="shared" si="11"/>
        <v>12.892857142857142</v>
      </c>
      <c r="M43" s="442"/>
      <c r="N43" s="442"/>
      <c r="O43" s="442">
        <f t="shared" si="11"/>
        <v>24.777777777777779</v>
      </c>
      <c r="P43" s="442">
        <f t="shared" si="11"/>
        <v>5</v>
      </c>
      <c r="Q43" s="450"/>
      <c r="R43" s="442">
        <f t="shared" si="11"/>
        <v>24.800766283524904</v>
      </c>
    </row>
    <row r="44" spans="1:18">
      <c r="A44" s="2267"/>
      <c r="B44" s="441" t="s">
        <v>2201</v>
      </c>
      <c r="C44" s="448">
        <v>69</v>
      </c>
      <c r="D44" s="448">
        <v>54</v>
      </c>
      <c r="E44" s="448">
        <v>86</v>
      </c>
      <c r="F44" s="448">
        <v>57</v>
      </c>
      <c r="G44" s="448">
        <v>2467</v>
      </c>
      <c r="H44" s="448">
        <v>383</v>
      </c>
      <c r="I44" s="448">
        <v>598</v>
      </c>
      <c r="J44" s="448">
        <v>59</v>
      </c>
      <c r="K44" s="448">
        <v>93</v>
      </c>
      <c r="L44" s="448">
        <v>208</v>
      </c>
      <c r="M44" s="448"/>
      <c r="N44" s="448"/>
      <c r="O44" s="448">
        <v>1684</v>
      </c>
      <c r="P44" s="448">
        <v>10</v>
      </c>
      <c r="Q44" s="948"/>
      <c r="R44" s="448">
        <f>SUM(C44:Q44)</f>
        <v>5768</v>
      </c>
    </row>
    <row r="45" spans="1:18">
      <c r="A45" s="2267"/>
      <c r="B45" s="452" t="s">
        <v>2220</v>
      </c>
      <c r="C45" s="443">
        <f>+C44/C41</f>
        <v>17.25</v>
      </c>
      <c r="D45" s="443">
        <f t="shared" ref="D45:P45" si="12">+D44/D41</f>
        <v>10.8</v>
      </c>
      <c r="E45" s="443">
        <f t="shared" si="12"/>
        <v>21.5</v>
      </c>
      <c r="F45" s="443">
        <f t="shared" si="12"/>
        <v>14.25</v>
      </c>
      <c r="G45" s="443">
        <f t="shared" si="12"/>
        <v>32.038961038961041</v>
      </c>
      <c r="H45" s="443">
        <f t="shared" si="12"/>
        <v>20.157894736842106</v>
      </c>
      <c r="I45" s="443">
        <f t="shared" si="12"/>
        <v>16.611111111111111</v>
      </c>
      <c r="J45" s="443">
        <f t="shared" si="12"/>
        <v>11.8</v>
      </c>
      <c r="K45" s="443">
        <f t="shared" si="12"/>
        <v>23.25</v>
      </c>
      <c r="L45" s="443">
        <f t="shared" si="12"/>
        <v>7.4285714285714288</v>
      </c>
      <c r="M45" s="443"/>
      <c r="N45" s="443"/>
      <c r="O45" s="443">
        <f t="shared" si="12"/>
        <v>23.388888888888889</v>
      </c>
      <c r="P45" s="443">
        <f t="shared" si="12"/>
        <v>3.3333333333333335</v>
      </c>
      <c r="Q45" s="459"/>
      <c r="R45" s="443">
        <f>+R44/R41</f>
        <v>22.09961685823755</v>
      </c>
    </row>
    <row r="46" spans="1:18">
      <c r="A46" s="2274" t="s">
        <v>2189</v>
      </c>
      <c r="B46" s="439" t="s">
        <v>2198</v>
      </c>
      <c r="C46" s="448">
        <v>2309</v>
      </c>
      <c r="D46" s="448">
        <v>6542</v>
      </c>
      <c r="E46" s="448">
        <v>3757</v>
      </c>
      <c r="F46" s="448">
        <v>5284</v>
      </c>
      <c r="G46" s="448">
        <v>15694</v>
      </c>
      <c r="H46" s="448">
        <v>11075</v>
      </c>
      <c r="I46" s="448">
        <v>5191</v>
      </c>
      <c r="J46" s="448">
        <v>10540</v>
      </c>
      <c r="K46" s="448">
        <v>4294</v>
      </c>
      <c r="L46" s="448">
        <v>3483</v>
      </c>
      <c r="M46" s="448">
        <v>1093</v>
      </c>
      <c r="N46" s="448">
        <v>959</v>
      </c>
      <c r="O46" s="448">
        <v>64433</v>
      </c>
      <c r="P46" s="448">
        <v>1018</v>
      </c>
      <c r="Q46" s="448">
        <v>2031</v>
      </c>
      <c r="R46" s="448">
        <f>SUM(C46:Q46)</f>
        <v>137703</v>
      </c>
    </row>
    <row r="47" spans="1:18">
      <c r="A47" s="2272"/>
      <c r="B47" s="441" t="s">
        <v>2199</v>
      </c>
      <c r="C47" s="448">
        <v>30461</v>
      </c>
      <c r="D47" s="448">
        <v>86970</v>
      </c>
      <c r="E47" s="448">
        <v>56118</v>
      </c>
      <c r="F47" s="448">
        <v>76630</v>
      </c>
      <c r="G47" s="448">
        <v>235732</v>
      </c>
      <c r="H47" s="448">
        <v>191813</v>
      </c>
      <c r="I47" s="448">
        <v>67394</v>
      </c>
      <c r="J47" s="448">
        <v>191951</v>
      </c>
      <c r="K47" s="448">
        <v>64796</v>
      </c>
      <c r="L47" s="448">
        <v>44550</v>
      </c>
      <c r="M47" s="448">
        <v>16434</v>
      </c>
      <c r="N47" s="448">
        <v>10576</v>
      </c>
      <c r="O47" s="448">
        <v>878601</v>
      </c>
      <c r="P47" s="448">
        <v>9571</v>
      </c>
      <c r="Q47" s="448">
        <v>30306</v>
      </c>
      <c r="R47" s="448">
        <f>SUM(C47:Q47)</f>
        <v>1991903</v>
      </c>
    </row>
    <row r="48" spans="1:18" ht="12.75" customHeight="1">
      <c r="A48" s="2272"/>
      <c r="B48" s="441" t="s">
        <v>2219</v>
      </c>
      <c r="C48" s="442">
        <f>+C47/C46</f>
        <v>13.192291035080121</v>
      </c>
      <c r="D48" s="442">
        <f t="shared" ref="D48:Q48" si="13">+D47/D46</f>
        <v>13.294099663711403</v>
      </c>
      <c r="E48" s="442">
        <f t="shared" si="13"/>
        <v>14.93691775352675</v>
      </c>
      <c r="F48" s="442">
        <f t="shared" si="13"/>
        <v>14.50227100681302</v>
      </c>
      <c r="G48" s="442">
        <f t="shared" si="13"/>
        <v>15.020517395182873</v>
      </c>
      <c r="H48" s="442">
        <f t="shared" si="13"/>
        <v>17.319458239277651</v>
      </c>
      <c r="I48" s="442">
        <f t="shared" si="13"/>
        <v>12.982854941244462</v>
      </c>
      <c r="J48" s="442">
        <f t="shared" si="13"/>
        <v>18.211669829222011</v>
      </c>
      <c r="K48" s="442">
        <f t="shared" si="13"/>
        <v>15.089892873777364</v>
      </c>
      <c r="L48" s="442">
        <f t="shared" si="13"/>
        <v>12.790697674418604</v>
      </c>
      <c r="M48" s="442">
        <f t="shared" si="13"/>
        <v>15.035681610247027</v>
      </c>
      <c r="N48" s="442">
        <f t="shared" si="13"/>
        <v>11.028154327424401</v>
      </c>
      <c r="O48" s="442">
        <f t="shared" si="13"/>
        <v>13.635885338258346</v>
      </c>
      <c r="P48" s="442">
        <f t="shared" si="13"/>
        <v>9.4017681728880156</v>
      </c>
      <c r="Q48" s="442">
        <f t="shared" si="13"/>
        <v>14.921713441654358</v>
      </c>
      <c r="R48" s="442">
        <f>+R47/R46</f>
        <v>14.465211360682048</v>
      </c>
    </row>
    <row r="49" spans="1:18">
      <c r="A49" s="2272"/>
      <c r="B49" s="441" t="s">
        <v>2201</v>
      </c>
      <c r="C49" s="448">
        <v>30021</v>
      </c>
      <c r="D49" s="448">
        <v>85521</v>
      </c>
      <c r="E49" s="448">
        <v>54553</v>
      </c>
      <c r="F49" s="448">
        <v>75036</v>
      </c>
      <c r="G49" s="448">
        <v>232764</v>
      </c>
      <c r="H49" s="448">
        <v>189569</v>
      </c>
      <c r="I49" s="448">
        <v>64440</v>
      </c>
      <c r="J49" s="448">
        <v>190655</v>
      </c>
      <c r="K49" s="448">
        <v>63353</v>
      </c>
      <c r="L49" s="448">
        <v>41866</v>
      </c>
      <c r="M49" s="448">
        <v>15719</v>
      </c>
      <c r="N49" s="448">
        <v>10384</v>
      </c>
      <c r="O49" s="448">
        <v>863567</v>
      </c>
      <c r="P49" s="448">
        <v>8759</v>
      </c>
      <c r="Q49" s="448">
        <v>30076</v>
      </c>
      <c r="R49" s="448">
        <f>SUM(C49:Q49)</f>
        <v>1956283</v>
      </c>
    </row>
    <row r="50" spans="1:18">
      <c r="A50" s="2273"/>
      <c r="B50" s="452" t="s">
        <v>2220</v>
      </c>
      <c r="C50" s="443">
        <f>+C49/C46</f>
        <v>13.001732351667389</v>
      </c>
      <c r="D50" s="443">
        <f t="shared" ref="D50:R50" si="14">+D49/D46</f>
        <v>13.072607765209415</v>
      </c>
      <c r="E50" s="443">
        <f t="shared" si="14"/>
        <v>14.520361990950226</v>
      </c>
      <c r="F50" s="443">
        <f t="shared" si="14"/>
        <v>14.200605601816806</v>
      </c>
      <c r="G50" s="443">
        <f t="shared" si="14"/>
        <v>14.831400535236396</v>
      </c>
      <c r="H50" s="443">
        <f t="shared" si="14"/>
        <v>17.11683972911964</v>
      </c>
      <c r="I50" s="443">
        <f t="shared" si="14"/>
        <v>12.413793103448276</v>
      </c>
      <c r="J50" s="443">
        <f t="shared" si="14"/>
        <v>18.088709677419356</v>
      </c>
      <c r="K50" s="443">
        <f t="shared" si="14"/>
        <v>14.753842571029343</v>
      </c>
      <c r="L50" s="443">
        <f t="shared" si="14"/>
        <v>12.020097616996841</v>
      </c>
      <c r="M50" s="443">
        <f t="shared" si="14"/>
        <v>14.381518755718206</v>
      </c>
      <c r="N50" s="443">
        <f t="shared" si="14"/>
        <v>10.827945776850886</v>
      </c>
      <c r="O50" s="443">
        <f t="shared" si="14"/>
        <v>13.402557695590769</v>
      </c>
      <c r="P50" s="443">
        <f t="shared" si="14"/>
        <v>8.6041257367387036</v>
      </c>
      <c r="Q50" s="443">
        <f t="shared" si="14"/>
        <v>14.808468734613491</v>
      </c>
      <c r="R50" s="443">
        <f t="shared" si="14"/>
        <v>14.20653871012251</v>
      </c>
    </row>
    <row r="51" spans="1:18">
      <c r="A51" s="2266" t="s">
        <v>2190</v>
      </c>
      <c r="B51" s="441" t="s">
        <v>2198</v>
      </c>
      <c r="C51" s="448">
        <v>2799</v>
      </c>
      <c r="D51" s="448">
        <v>4991</v>
      </c>
      <c r="E51" s="448">
        <v>2732</v>
      </c>
      <c r="F51" s="448">
        <v>5621</v>
      </c>
      <c r="G51" s="448">
        <v>14207</v>
      </c>
      <c r="H51" s="448">
        <v>5545</v>
      </c>
      <c r="I51" s="448">
        <v>7553</v>
      </c>
      <c r="J51" s="448">
        <v>8326</v>
      </c>
      <c r="K51" s="448">
        <v>5611</v>
      </c>
      <c r="L51" s="448">
        <v>8520</v>
      </c>
      <c r="M51" s="448">
        <v>1124</v>
      </c>
      <c r="N51" s="448">
        <v>1863</v>
      </c>
      <c r="O51" s="448">
        <v>65340</v>
      </c>
      <c r="P51" s="448">
        <v>2226</v>
      </c>
      <c r="Q51" s="448">
        <v>1838</v>
      </c>
      <c r="R51" s="448">
        <f>SUM(C51:Q51)</f>
        <v>138296</v>
      </c>
    </row>
    <row r="52" spans="1:18">
      <c r="A52" s="2266"/>
      <c r="B52" s="441" t="s">
        <v>2199</v>
      </c>
      <c r="C52" s="448">
        <v>159535</v>
      </c>
      <c r="D52" s="448">
        <v>284502</v>
      </c>
      <c r="E52" s="448">
        <v>161389</v>
      </c>
      <c r="F52" s="448">
        <v>319998</v>
      </c>
      <c r="G52" s="448">
        <v>809012</v>
      </c>
      <c r="H52" s="448">
        <v>312593</v>
      </c>
      <c r="I52" s="448">
        <v>434519</v>
      </c>
      <c r="J52" s="448">
        <v>487831</v>
      </c>
      <c r="K52" s="448">
        <v>324911</v>
      </c>
      <c r="L52" s="448">
        <v>485328</v>
      </c>
      <c r="M52" s="448">
        <v>62834</v>
      </c>
      <c r="N52" s="448">
        <v>104912</v>
      </c>
      <c r="O52" s="448">
        <v>3692874</v>
      </c>
      <c r="P52" s="448">
        <v>125063</v>
      </c>
      <c r="Q52" s="448">
        <v>104595</v>
      </c>
      <c r="R52" s="448">
        <f>SUM(C52:Q52)</f>
        <v>7869896</v>
      </c>
    </row>
    <row r="53" spans="1:18">
      <c r="A53" s="2266"/>
      <c r="B53" s="441" t="s">
        <v>2219</v>
      </c>
      <c r="C53" s="442">
        <f>+C52/C51</f>
        <v>56.997141836370133</v>
      </c>
      <c r="D53" s="442">
        <f t="shared" ref="D53:R53" si="15">+D52/D51</f>
        <v>57.003005409737526</v>
      </c>
      <c r="E53" s="442">
        <f t="shared" si="15"/>
        <v>59.073572474377748</v>
      </c>
      <c r="F53" s="442">
        <f t="shared" si="15"/>
        <v>56.929016189290159</v>
      </c>
      <c r="G53" s="442">
        <f t="shared" si="15"/>
        <v>56.944604772295349</v>
      </c>
      <c r="H53" s="442">
        <f t="shared" si="15"/>
        <v>56.37385031559964</v>
      </c>
      <c r="I53" s="442">
        <f t="shared" si="15"/>
        <v>57.529326095591159</v>
      </c>
      <c r="J53" s="442">
        <f t="shared" si="15"/>
        <v>58.591280326687482</v>
      </c>
      <c r="K53" s="442">
        <f t="shared" si="15"/>
        <v>57.906077348066297</v>
      </c>
      <c r="L53" s="442">
        <f t="shared" si="15"/>
        <v>56.963380281690142</v>
      </c>
      <c r="M53" s="442">
        <f t="shared" si="15"/>
        <v>55.902135231316727</v>
      </c>
      <c r="N53" s="442">
        <f t="shared" si="15"/>
        <v>56.31347289318304</v>
      </c>
      <c r="O53" s="442">
        <f t="shared" si="15"/>
        <v>56.517814508723596</v>
      </c>
      <c r="P53" s="442">
        <f t="shared" si="15"/>
        <v>56.182839173405213</v>
      </c>
      <c r="Q53" s="442">
        <f t="shared" si="15"/>
        <v>56.906964091403701</v>
      </c>
      <c r="R53" s="442">
        <f t="shared" si="15"/>
        <v>56.906172268178402</v>
      </c>
    </row>
    <row r="54" spans="1:18">
      <c r="A54" s="2266"/>
      <c r="B54" s="441" t="s">
        <v>2201</v>
      </c>
      <c r="C54" s="448">
        <v>158478</v>
      </c>
      <c r="D54" s="448">
        <v>282019</v>
      </c>
      <c r="E54" s="448">
        <v>158760</v>
      </c>
      <c r="F54" s="448">
        <v>317187</v>
      </c>
      <c r="G54" s="448">
        <v>798707</v>
      </c>
      <c r="H54" s="448">
        <v>310868</v>
      </c>
      <c r="I54" s="448">
        <v>431488</v>
      </c>
      <c r="J54" s="448">
        <v>479332</v>
      </c>
      <c r="K54" s="448">
        <v>313632</v>
      </c>
      <c r="L54" s="448">
        <v>479282</v>
      </c>
      <c r="M54" s="448">
        <v>62606</v>
      </c>
      <c r="N54" s="448">
        <v>104102</v>
      </c>
      <c r="O54" s="448">
        <v>3659749</v>
      </c>
      <c r="P54" s="448">
        <v>122483</v>
      </c>
      <c r="Q54" s="448">
        <v>104448</v>
      </c>
      <c r="R54" s="448">
        <f>SUM(C54:Q54)</f>
        <v>7783141</v>
      </c>
    </row>
    <row r="55" spans="1:18">
      <c r="A55" s="2266"/>
      <c r="B55" s="452" t="s">
        <v>2220</v>
      </c>
      <c r="C55" s="443">
        <f>+C54/C51</f>
        <v>56.619506966773848</v>
      </c>
      <c r="D55" s="443">
        <f t="shared" ref="D55:R55" si="16">+D54/D51</f>
        <v>56.505509917852137</v>
      </c>
      <c r="E55" s="443">
        <f t="shared" si="16"/>
        <v>58.111273792093705</v>
      </c>
      <c r="F55" s="443">
        <f t="shared" si="16"/>
        <v>56.428927237146418</v>
      </c>
      <c r="G55" s="443">
        <f t="shared" si="16"/>
        <v>56.219258112198212</v>
      </c>
      <c r="H55" s="443">
        <f t="shared" si="16"/>
        <v>56.062759242560865</v>
      </c>
      <c r="I55" s="443">
        <f t="shared" si="16"/>
        <v>57.128028597908113</v>
      </c>
      <c r="J55" s="443">
        <f t="shared" si="16"/>
        <v>57.570502041796779</v>
      </c>
      <c r="K55" s="443">
        <f t="shared" si="16"/>
        <v>55.895918731063979</v>
      </c>
      <c r="L55" s="443">
        <f t="shared" si="16"/>
        <v>56.253755868544602</v>
      </c>
      <c r="M55" s="443">
        <f t="shared" si="16"/>
        <v>55.69928825622776</v>
      </c>
      <c r="N55" s="443">
        <f t="shared" si="16"/>
        <v>55.878690284487384</v>
      </c>
      <c r="O55" s="443">
        <f t="shared" si="16"/>
        <v>56.010850933578205</v>
      </c>
      <c r="P55" s="443">
        <f t="shared" si="16"/>
        <v>55.023809523809526</v>
      </c>
      <c r="Q55" s="443">
        <f t="shared" si="16"/>
        <v>56.826985854189338</v>
      </c>
      <c r="R55" s="443">
        <f t="shared" si="16"/>
        <v>56.278858390698211</v>
      </c>
    </row>
    <row r="56" spans="1:18">
      <c r="A56" s="2266" t="s">
        <v>2191</v>
      </c>
      <c r="B56" s="441" t="s">
        <v>2198</v>
      </c>
      <c r="C56" s="448">
        <v>4223</v>
      </c>
      <c r="D56" s="448">
        <v>5883</v>
      </c>
      <c r="E56" s="448">
        <v>2277</v>
      </c>
      <c r="F56" s="448">
        <v>8161</v>
      </c>
      <c r="G56" s="448">
        <v>24905</v>
      </c>
      <c r="H56" s="448">
        <v>28584</v>
      </c>
      <c r="I56" s="448">
        <v>8221</v>
      </c>
      <c r="J56" s="448">
        <v>15865</v>
      </c>
      <c r="K56" s="448">
        <v>15579</v>
      </c>
      <c r="L56" s="448">
        <v>9799</v>
      </c>
      <c r="M56" s="448">
        <v>1448</v>
      </c>
      <c r="N56" s="448">
        <v>2476</v>
      </c>
      <c r="O56" s="448">
        <v>240121</v>
      </c>
      <c r="P56" s="448">
        <v>1727</v>
      </c>
      <c r="Q56" s="448">
        <v>1935</v>
      </c>
      <c r="R56" s="448">
        <f>SUM(C56:Q56)</f>
        <v>371204</v>
      </c>
    </row>
    <row r="57" spans="1:18">
      <c r="A57" s="2266"/>
      <c r="B57" s="441" t="s">
        <v>2199</v>
      </c>
      <c r="C57" s="448">
        <v>44044</v>
      </c>
      <c r="D57" s="448">
        <v>58711</v>
      </c>
      <c r="E57" s="448">
        <v>26159</v>
      </c>
      <c r="F57" s="448">
        <v>97385</v>
      </c>
      <c r="G57" s="448">
        <v>303247</v>
      </c>
      <c r="H57" s="448">
        <v>469298</v>
      </c>
      <c r="I57" s="448">
        <v>77678</v>
      </c>
      <c r="J57" s="448">
        <v>178826</v>
      </c>
      <c r="K57" s="448">
        <v>190995</v>
      </c>
      <c r="L57" s="448">
        <v>90343</v>
      </c>
      <c r="M57" s="448">
        <v>12886</v>
      </c>
      <c r="N57" s="448">
        <v>29639</v>
      </c>
      <c r="O57" s="448">
        <v>3264947</v>
      </c>
      <c r="P57" s="448">
        <v>13140</v>
      </c>
      <c r="Q57" s="448">
        <v>19181</v>
      </c>
      <c r="R57" s="448">
        <f>SUM(C57:Q57)</f>
        <v>4876479</v>
      </c>
    </row>
    <row r="58" spans="1:18">
      <c r="A58" s="2266"/>
      <c r="B58" s="441" t="s">
        <v>2219</v>
      </c>
      <c r="C58" s="442">
        <f>+C57/C56</f>
        <v>10.429552450864314</v>
      </c>
      <c r="D58" s="442">
        <f t="shared" ref="D58:R58" si="17">+D57/D56</f>
        <v>9.9797722250552443</v>
      </c>
      <c r="E58" s="442">
        <f t="shared" si="17"/>
        <v>11.488361879666227</v>
      </c>
      <c r="F58" s="442">
        <f t="shared" si="17"/>
        <v>11.932973900257322</v>
      </c>
      <c r="G58" s="442">
        <f t="shared" si="17"/>
        <v>12.176149367596867</v>
      </c>
      <c r="H58" s="442">
        <f t="shared" si="17"/>
        <v>16.418205989364679</v>
      </c>
      <c r="I58" s="442">
        <f t="shared" si="17"/>
        <v>9.44872886510157</v>
      </c>
      <c r="J58" s="442">
        <f t="shared" si="17"/>
        <v>11.271730223763001</v>
      </c>
      <c r="K58" s="442">
        <f t="shared" si="17"/>
        <v>12.259772771037936</v>
      </c>
      <c r="L58" s="442">
        <f t="shared" si="17"/>
        <v>9.2196142463516679</v>
      </c>
      <c r="M58" s="442">
        <f t="shared" si="17"/>
        <v>8.8991712707182327</v>
      </c>
      <c r="N58" s="442">
        <f t="shared" si="17"/>
        <v>11.970516962843295</v>
      </c>
      <c r="O58" s="442">
        <f t="shared" si="17"/>
        <v>13.597090633472291</v>
      </c>
      <c r="P58" s="442">
        <f t="shared" si="17"/>
        <v>7.6085697741748701</v>
      </c>
      <c r="Q58" s="442">
        <f t="shared" si="17"/>
        <v>9.9126614987080099</v>
      </c>
      <c r="R58" s="442">
        <f t="shared" si="17"/>
        <v>13.13692470986304</v>
      </c>
    </row>
    <row r="59" spans="1:18">
      <c r="A59" s="2266"/>
      <c r="B59" s="441" t="s">
        <v>2201</v>
      </c>
      <c r="C59" s="448">
        <v>38329</v>
      </c>
      <c r="D59" s="448">
        <v>56330</v>
      </c>
      <c r="E59" s="448">
        <v>25620</v>
      </c>
      <c r="F59" s="448">
        <v>91322</v>
      </c>
      <c r="G59" s="448">
        <v>292910</v>
      </c>
      <c r="H59" s="448">
        <v>460501</v>
      </c>
      <c r="I59" s="448">
        <v>72987</v>
      </c>
      <c r="J59" s="448">
        <v>171189</v>
      </c>
      <c r="K59" s="448">
        <v>176526</v>
      </c>
      <c r="L59" s="448">
        <v>79024</v>
      </c>
      <c r="M59" s="448">
        <v>12526</v>
      </c>
      <c r="N59" s="448">
        <v>28925</v>
      </c>
      <c r="O59" s="448">
        <v>2790163</v>
      </c>
      <c r="P59" s="448">
        <v>10953</v>
      </c>
      <c r="Q59" s="448">
        <v>18880</v>
      </c>
      <c r="R59" s="448">
        <f>SUM(C59:Q59)</f>
        <v>4326185</v>
      </c>
    </row>
    <row r="60" spans="1:18">
      <c r="A60" s="2266"/>
      <c r="B60" s="452" t="s">
        <v>2220</v>
      </c>
      <c r="C60" s="443">
        <f>+C59/C56</f>
        <v>9.0762491120056836</v>
      </c>
      <c r="D60" s="443">
        <f t="shared" ref="D60:R60" si="18">+D59/D56</f>
        <v>9.5750467448580654</v>
      </c>
      <c r="E60" s="443">
        <f t="shared" si="18"/>
        <v>11.251646903820816</v>
      </c>
      <c r="F60" s="443">
        <f t="shared" si="18"/>
        <v>11.190050238941307</v>
      </c>
      <c r="G60" s="443">
        <f t="shared" si="18"/>
        <v>11.761092150170649</v>
      </c>
      <c r="H60" s="443">
        <f t="shared" si="18"/>
        <v>16.110446403582422</v>
      </c>
      <c r="I60" s="443">
        <f t="shared" si="18"/>
        <v>8.8781170173944783</v>
      </c>
      <c r="J60" s="443">
        <f t="shared" si="18"/>
        <v>10.790356129845572</v>
      </c>
      <c r="K60" s="443">
        <f t="shared" si="18"/>
        <v>11.331022530329289</v>
      </c>
      <c r="L60" s="443">
        <f t="shared" si="18"/>
        <v>8.0644963771813458</v>
      </c>
      <c r="M60" s="443">
        <f t="shared" si="18"/>
        <v>8.6505524861878449</v>
      </c>
      <c r="N60" s="443">
        <f t="shared" si="18"/>
        <v>11.682148626817447</v>
      </c>
      <c r="O60" s="443">
        <f t="shared" si="18"/>
        <v>11.619820840326335</v>
      </c>
      <c r="P60" s="443">
        <f t="shared" si="18"/>
        <v>6.3422119281991893</v>
      </c>
      <c r="Q60" s="443">
        <f t="shared" si="18"/>
        <v>9.7571059431524549</v>
      </c>
      <c r="R60" s="443">
        <f t="shared" si="18"/>
        <v>11.654467624271291</v>
      </c>
    </row>
    <row r="61" spans="1:18">
      <c r="A61" s="2266" t="s">
        <v>569</v>
      </c>
      <c r="B61" s="439" t="s">
        <v>2198</v>
      </c>
      <c r="C61" s="446">
        <f t="shared" ref="C61:N61" si="19">+C36+C41+C46+C51+C56</f>
        <v>39397</v>
      </c>
      <c r="D61" s="446">
        <f t="shared" si="19"/>
        <v>63026</v>
      </c>
      <c r="E61" s="446">
        <f t="shared" si="19"/>
        <v>39595</v>
      </c>
      <c r="F61" s="446">
        <f t="shared" si="19"/>
        <v>67669</v>
      </c>
      <c r="G61" s="446">
        <f t="shared" si="19"/>
        <v>206829</v>
      </c>
      <c r="H61" s="446">
        <f t="shared" si="19"/>
        <v>118825</v>
      </c>
      <c r="I61" s="446">
        <f t="shared" si="19"/>
        <v>87446</v>
      </c>
      <c r="J61" s="446">
        <f t="shared" si="19"/>
        <v>127665</v>
      </c>
      <c r="K61" s="446">
        <f t="shared" si="19"/>
        <v>76997</v>
      </c>
      <c r="L61" s="446">
        <f t="shared" si="19"/>
        <v>90577</v>
      </c>
      <c r="M61" s="446">
        <f t="shared" si="19"/>
        <v>16073</v>
      </c>
      <c r="N61" s="446">
        <f t="shared" si="19"/>
        <v>24690</v>
      </c>
      <c r="O61" s="446">
        <f>+O36+O41+O46+O51+O56</f>
        <v>1094586</v>
      </c>
      <c r="P61" s="446">
        <f>+P36+P41+P46+P51+P56</f>
        <v>23513</v>
      </c>
      <c r="Q61" s="446">
        <f>+Q36+Q41+Q46+Q51+Q56</f>
        <v>24884</v>
      </c>
      <c r="R61" s="446">
        <f>SUM(C61:Q61)</f>
        <v>2101772</v>
      </c>
    </row>
    <row r="62" spans="1:18">
      <c r="A62" s="2266"/>
      <c r="B62" s="441" t="s">
        <v>2199</v>
      </c>
      <c r="C62" s="448">
        <v>548954</v>
      </c>
      <c r="D62" s="448">
        <v>943084</v>
      </c>
      <c r="E62" s="448">
        <v>619976</v>
      </c>
      <c r="F62" s="448">
        <v>1123268</v>
      </c>
      <c r="G62" s="448">
        <v>3197503</v>
      </c>
      <c r="H62" s="448">
        <v>2140800</v>
      </c>
      <c r="I62" s="448">
        <v>1351220</v>
      </c>
      <c r="J62" s="448">
        <v>2029520</v>
      </c>
      <c r="K62" s="448">
        <v>1153032</v>
      </c>
      <c r="L62" s="448">
        <v>1318389</v>
      </c>
      <c r="M62" s="448">
        <v>235985</v>
      </c>
      <c r="N62" s="448">
        <v>355927</v>
      </c>
      <c r="O62" s="448">
        <v>15713627</v>
      </c>
      <c r="P62" s="448">
        <v>298448</v>
      </c>
      <c r="Q62" s="448">
        <v>357372</v>
      </c>
      <c r="R62" s="448">
        <f>SUM(C62:Q62)</f>
        <v>31387105</v>
      </c>
    </row>
    <row r="63" spans="1:18">
      <c r="A63" s="2266"/>
      <c r="B63" s="441" t="s">
        <v>2219</v>
      </c>
      <c r="C63" s="442">
        <f>+C62/C61</f>
        <v>13.933903596720562</v>
      </c>
      <c r="D63" s="442">
        <f t="shared" ref="D63:R63" si="20">+D62/D61</f>
        <v>14.963411925237203</v>
      </c>
      <c r="E63" s="442">
        <f t="shared" si="20"/>
        <v>15.657936608157595</v>
      </c>
      <c r="F63" s="442">
        <f t="shared" si="20"/>
        <v>16.599447309698679</v>
      </c>
      <c r="G63" s="442">
        <f t="shared" si="20"/>
        <v>15.4596454075589</v>
      </c>
      <c r="H63" s="442">
        <f t="shared" si="20"/>
        <v>18.016410687986536</v>
      </c>
      <c r="I63" s="442">
        <f t="shared" si="20"/>
        <v>15.452050408251949</v>
      </c>
      <c r="J63" s="442">
        <f t="shared" si="20"/>
        <v>15.897231034347707</v>
      </c>
      <c r="K63" s="442">
        <f t="shared" si="20"/>
        <v>14.975025000974064</v>
      </c>
      <c r="L63" s="442">
        <f t="shared" si="20"/>
        <v>14.555450059065768</v>
      </c>
      <c r="M63" s="442">
        <f t="shared" si="20"/>
        <v>14.682075530392584</v>
      </c>
      <c r="N63" s="442">
        <f t="shared" si="20"/>
        <v>14.415836371000404</v>
      </c>
      <c r="O63" s="442">
        <f t="shared" si="20"/>
        <v>14.355771953962503</v>
      </c>
      <c r="P63" s="442">
        <f t="shared" si="20"/>
        <v>12.692893293071918</v>
      </c>
      <c r="Q63" s="442">
        <f t="shared" si="20"/>
        <v>14.361517440925896</v>
      </c>
      <c r="R63" s="442">
        <f t="shared" si="20"/>
        <v>14.933639329099446</v>
      </c>
    </row>
    <row r="64" spans="1:18">
      <c r="A64" s="2266"/>
      <c r="B64" s="441" t="s">
        <v>2201</v>
      </c>
      <c r="C64" s="448">
        <v>527700</v>
      </c>
      <c r="D64" s="448">
        <v>916920</v>
      </c>
      <c r="E64" s="448">
        <v>605022</v>
      </c>
      <c r="F64" s="448">
        <v>1073458</v>
      </c>
      <c r="G64" s="448">
        <v>3127252</v>
      </c>
      <c r="H64" s="448">
        <v>2092023</v>
      </c>
      <c r="I64" s="448">
        <v>1306179</v>
      </c>
      <c r="J64" s="448">
        <v>1967539</v>
      </c>
      <c r="K64" s="448">
        <v>1103354</v>
      </c>
      <c r="L64" s="448">
        <v>1228612</v>
      </c>
      <c r="M64" s="448">
        <v>229514</v>
      </c>
      <c r="N64" s="448">
        <v>351066</v>
      </c>
      <c r="O64" s="448">
        <v>14476937</v>
      </c>
      <c r="P64" s="448">
        <v>278020</v>
      </c>
      <c r="Q64" s="448">
        <v>354672</v>
      </c>
      <c r="R64" s="448">
        <f>SUM(C64:Q64)</f>
        <v>29638268</v>
      </c>
    </row>
    <row r="65" spans="1:19">
      <c r="A65" s="2266"/>
      <c r="B65" s="452" t="s">
        <v>2220</v>
      </c>
      <c r="C65" s="443">
        <f>+C64/C61</f>
        <v>13.394420894992004</v>
      </c>
      <c r="D65" s="443">
        <f t="shared" ref="D65:R65" si="21">+D64/D61</f>
        <v>14.548281661536508</v>
      </c>
      <c r="E65" s="443">
        <f t="shared" si="21"/>
        <v>15.280262659426695</v>
      </c>
      <c r="F65" s="443">
        <f t="shared" si="21"/>
        <v>15.863364317486589</v>
      </c>
      <c r="G65" s="443">
        <f t="shared" si="21"/>
        <v>15.119988009418408</v>
      </c>
      <c r="H65" s="443">
        <f t="shared" si="21"/>
        <v>17.605916263412581</v>
      </c>
      <c r="I65" s="443">
        <f t="shared" si="21"/>
        <v>14.936978249433936</v>
      </c>
      <c r="J65" s="443">
        <f t="shared" si="21"/>
        <v>15.411733834645361</v>
      </c>
      <c r="K65" s="443">
        <f t="shared" si="21"/>
        <v>14.329831032377886</v>
      </c>
      <c r="L65" s="443">
        <f t="shared" si="21"/>
        <v>13.564282323327115</v>
      </c>
      <c r="M65" s="443">
        <f t="shared" si="21"/>
        <v>14.279474895787967</v>
      </c>
      <c r="N65" s="443">
        <f t="shared" si="21"/>
        <v>14.218955042527339</v>
      </c>
      <c r="O65" s="443">
        <f t="shared" si="21"/>
        <v>13.225947527192929</v>
      </c>
      <c r="P65" s="443">
        <f t="shared" si="21"/>
        <v>11.824097307872242</v>
      </c>
      <c r="Q65" s="443">
        <f t="shared" si="21"/>
        <v>14.25301398488989</v>
      </c>
      <c r="R65" s="443">
        <f t="shared" si="21"/>
        <v>14.101561920132156</v>
      </c>
    </row>
    <row r="66" spans="1:19">
      <c r="A66" s="1754"/>
      <c r="B66" s="947"/>
      <c r="C66" s="933"/>
      <c r="D66" s="933"/>
      <c r="E66" s="933"/>
      <c r="F66" s="933"/>
      <c r="G66" s="933"/>
      <c r="H66" s="933"/>
      <c r="I66" s="933"/>
      <c r="J66" s="933"/>
      <c r="K66" s="933"/>
      <c r="L66" s="933"/>
      <c r="M66" s="933"/>
      <c r="N66" s="933"/>
      <c r="O66" s="933"/>
      <c r="P66" s="933"/>
      <c r="Q66" s="933"/>
      <c r="R66" s="933"/>
    </row>
    <row r="67" spans="1:19">
      <c r="A67" s="2278" t="s">
        <v>2448</v>
      </c>
      <c r="B67" s="2278"/>
      <c r="C67" s="2278"/>
      <c r="D67" s="2278"/>
      <c r="E67" s="2278"/>
      <c r="F67" s="2278"/>
      <c r="G67" s="2278"/>
      <c r="H67" s="2278"/>
      <c r="I67" s="2278"/>
      <c r="J67" s="2278"/>
      <c r="K67" s="2278"/>
      <c r="L67" s="2278"/>
      <c r="M67" s="2278"/>
      <c r="N67" s="2278"/>
      <c r="O67" s="2278"/>
      <c r="P67" s="2278"/>
      <c r="Q67" s="2278"/>
      <c r="R67" s="2278"/>
    </row>
    <row r="68" spans="1:19">
      <c r="A68" s="2278"/>
      <c r="B68" s="2278"/>
      <c r="C68" s="2278"/>
      <c r="D68" s="2278"/>
      <c r="E68" s="2278"/>
      <c r="F68" s="2278"/>
      <c r="G68" s="2278"/>
      <c r="H68" s="2278"/>
      <c r="I68" s="2278"/>
      <c r="J68" s="2278"/>
      <c r="K68" s="2278"/>
      <c r="L68" s="2278"/>
      <c r="M68" s="2278"/>
      <c r="N68" s="2278"/>
      <c r="O68" s="2278"/>
      <c r="P68" s="2278"/>
      <c r="Q68" s="2278"/>
      <c r="R68" s="2278"/>
      <c r="S68" s="16"/>
    </row>
    <row r="69" spans="1:19">
      <c r="A69" s="2276" t="s">
        <v>2628</v>
      </c>
      <c r="B69" s="2276"/>
      <c r="C69" s="2276"/>
      <c r="D69" s="2276"/>
      <c r="E69" s="2276"/>
      <c r="F69" s="2276"/>
      <c r="G69" s="2276"/>
      <c r="H69" s="2276"/>
      <c r="I69" s="2276"/>
      <c r="J69" s="2276"/>
      <c r="K69" s="2276"/>
      <c r="L69" s="2276"/>
      <c r="M69" s="2276"/>
      <c r="N69" s="2276"/>
      <c r="O69" s="2276"/>
      <c r="P69" s="2276"/>
      <c r="Q69" s="2276"/>
      <c r="R69" s="2276"/>
    </row>
    <row r="70" spans="1:19">
      <c r="A70" s="2277" t="s">
        <v>2216</v>
      </c>
      <c r="B70" s="2277"/>
      <c r="C70" s="2277"/>
      <c r="D70" s="2277"/>
      <c r="E70" s="2277"/>
      <c r="F70" s="2277"/>
      <c r="G70" s="2277"/>
      <c r="H70" s="2277"/>
      <c r="I70" s="2277"/>
      <c r="J70" s="2277"/>
      <c r="K70" s="2277"/>
      <c r="L70" s="2277"/>
      <c r="M70" s="2277"/>
      <c r="N70" s="2277"/>
      <c r="O70" s="2277"/>
      <c r="P70" s="2277"/>
      <c r="Q70" s="2277"/>
      <c r="R70" s="2277"/>
    </row>
    <row r="71" spans="1:19">
      <c r="A71" s="2268" t="s">
        <v>2194</v>
      </c>
      <c r="B71" s="2268"/>
      <c r="C71" s="2268"/>
      <c r="D71" s="2268"/>
      <c r="E71" s="2268"/>
      <c r="F71" s="2268"/>
      <c r="G71" s="2268"/>
      <c r="H71" s="2268"/>
      <c r="I71" s="2268"/>
      <c r="J71" s="2268"/>
      <c r="K71" s="2268"/>
      <c r="L71" s="2268"/>
      <c r="M71" s="2268"/>
      <c r="N71" s="2268"/>
      <c r="O71" s="2268"/>
      <c r="P71" s="2268"/>
      <c r="Q71" s="2268"/>
      <c r="R71" s="2268"/>
    </row>
    <row r="72" spans="1:19">
      <c r="A72" s="2269" t="s">
        <v>2179</v>
      </c>
      <c r="B72" s="2269" t="s">
        <v>2217</v>
      </c>
      <c r="C72" s="2275" t="s">
        <v>2218</v>
      </c>
      <c r="D72" s="2275"/>
      <c r="E72" s="2275"/>
      <c r="F72" s="2275"/>
      <c r="G72" s="2275"/>
      <c r="H72" s="2275"/>
      <c r="I72" s="2275"/>
      <c r="J72" s="2275"/>
      <c r="K72" s="2275"/>
      <c r="L72" s="2275"/>
      <c r="M72" s="2275"/>
      <c r="N72" s="2275"/>
      <c r="O72" s="2275"/>
      <c r="P72" s="2275"/>
      <c r="Q72" s="2275"/>
      <c r="R72" s="2269" t="s">
        <v>569</v>
      </c>
    </row>
    <row r="73" spans="1:19">
      <c r="A73" s="2266"/>
      <c r="B73" s="2266"/>
      <c r="C73" s="1753" t="s">
        <v>540</v>
      </c>
      <c r="D73" s="1753" t="s">
        <v>765</v>
      </c>
      <c r="E73" s="1753" t="s">
        <v>767</v>
      </c>
      <c r="F73" s="1753" t="s">
        <v>769</v>
      </c>
      <c r="G73" s="1753" t="s">
        <v>771</v>
      </c>
      <c r="H73" s="1753" t="s">
        <v>773</v>
      </c>
      <c r="I73" s="1753" t="s">
        <v>775</v>
      </c>
      <c r="J73" s="1753" t="s">
        <v>777</v>
      </c>
      <c r="K73" s="1753" t="s">
        <v>779</v>
      </c>
      <c r="L73" s="1753" t="s">
        <v>781</v>
      </c>
      <c r="M73" s="1753" t="s">
        <v>783</v>
      </c>
      <c r="N73" s="1753" t="s">
        <v>785</v>
      </c>
      <c r="O73" s="1753" t="s">
        <v>787</v>
      </c>
      <c r="P73" s="1753" t="s">
        <v>61</v>
      </c>
      <c r="Q73" s="1753" t="s">
        <v>62</v>
      </c>
      <c r="R73" s="2267"/>
    </row>
    <row r="74" spans="1:19">
      <c r="A74" s="2270" t="s">
        <v>2186</v>
      </c>
      <c r="B74" s="439" t="s">
        <v>2198</v>
      </c>
      <c r="C74" s="446">
        <v>28022</v>
      </c>
      <c r="D74" s="446">
        <v>54326</v>
      </c>
      <c r="E74" s="446">
        <v>30154</v>
      </c>
      <c r="F74" s="446">
        <v>36646</v>
      </c>
      <c r="G74" s="446">
        <v>114457</v>
      </c>
      <c r="H74" s="446">
        <v>79517</v>
      </c>
      <c r="I74" s="446">
        <v>39379</v>
      </c>
      <c r="J74" s="446">
        <v>132294</v>
      </c>
      <c r="K74" s="446">
        <v>38242</v>
      </c>
      <c r="L74" s="446">
        <v>41058</v>
      </c>
      <c r="M74" s="446">
        <v>7042</v>
      </c>
      <c r="N74" s="446">
        <v>10859</v>
      </c>
      <c r="O74" s="446">
        <v>567578</v>
      </c>
      <c r="P74" s="446">
        <v>13405</v>
      </c>
      <c r="Q74" s="446">
        <v>13307</v>
      </c>
      <c r="R74" s="446">
        <f>SUM(C74:Q74)</f>
        <v>1206286</v>
      </c>
    </row>
    <row r="75" spans="1:19">
      <c r="A75" s="2271"/>
      <c r="B75" s="441" t="s">
        <v>2199</v>
      </c>
      <c r="C75" s="448">
        <v>333418</v>
      </c>
      <c r="D75" s="448">
        <v>688934</v>
      </c>
      <c r="E75" s="448">
        <v>396681</v>
      </c>
      <c r="F75" s="448">
        <v>497735</v>
      </c>
      <c r="G75" s="448">
        <v>1601361</v>
      </c>
      <c r="H75" s="448">
        <v>1354575</v>
      </c>
      <c r="I75" s="448">
        <v>568424</v>
      </c>
      <c r="J75" s="448">
        <v>2048498</v>
      </c>
      <c r="K75" s="448">
        <v>479943</v>
      </c>
      <c r="L75" s="448">
        <v>495071</v>
      </c>
      <c r="M75" s="448">
        <v>91675</v>
      </c>
      <c r="N75" s="448">
        <v>149804</v>
      </c>
      <c r="O75" s="448">
        <v>6863605</v>
      </c>
      <c r="P75" s="448">
        <v>141364</v>
      </c>
      <c r="Q75" s="448">
        <v>153787</v>
      </c>
      <c r="R75" s="448">
        <f>SUM(C75:Q75)</f>
        <v>15864875</v>
      </c>
    </row>
    <row r="76" spans="1:19">
      <c r="A76" s="2271"/>
      <c r="B76" s="441" t="s">
        <v>2219</v>
      </c>
      <c r="C76" s="442">
        <v>11.898436942402398</v>
      </c>
      <c r="D76" s="442">
        <v>12.681478481758274</v>
      </c>
      <c r="E76" s="442">
        <v>13.155170126683027</v>
      </c>
      <c r="F76" s="442">
        <v>13.582246357037603</v>
      </c>
      <c r="G76" s="442">
        <v>13.990939828931388</v>
      </c>
      <c r="H76" s="442">
        <v>17.0350365330684</v>
      </c>
      <c r="I76" s="442">
        <v>14.434698697275197</v>
      </c>
      <c r="J76" s="442">
        <v>15.484436180023282</v>
      </c>
      <c r="K76" s="442">
        <v>12.550154280633858</v>
      </c>
      <c r="L76" s="442">
        <v>12.057844999756442</v>
      </c>
      <c r="M76" s="442">
        <v>13.01831865947174</v>
      </c>
      <c r="N76" s="442">
        <v>13.795377106547564</v>
      </c>
      <c r="O76" s="442">
        <v>12.092796056224872</v>
      </c>
      <c r="P76" s="442">
        <v>10.545617306975009</v>
      </c>
      <c r="Q76" s="442">
        <v>11.556849778312166</v>
      </c>
      <c r="R76" s="442">
        <f>+R75/R74</f>
        <v>13.151835468537312</v>
      </c>
    </row>
    <row r="77" spans="1:19">
      <c r="A77" s="2271"/>
      <c r="B77" s="441" t="s">
        <v>2201</v>
      </c>
      <c r="C77" s="448">
        <v>321022</v>
      </c>
      <c r="D77" s="448">
        <v>658079</v>
      </c>
      <c r="E77" s="448">
        <v>387546</v>
      </c>
      <c r="F77" s="448">
        <v>461658</v>
      </c>
      <c r="G77" s="448">
        <v>1548359</v>
      </c>
      <c r="H77" s="448">
        <v>1259495</v>
      </c>
      <c r="I77" s="448">
        <v>514096</v>
      </c>
      <c r="J77" s="448">
        <v>1920380</v>
      </c>
      <c r="K77" s="448">
        <v>431611</v>
      </c>
      <c r="L77" s="448">
        <v>449766</v>
      </c>
      <c r="M77" s="448">
        <v>88389</v>
      </c>
      <c r="N77" s="448">
        <v>146712</v>
      </c>
      <c r="O77" s="448">
        <v>6256130</v>
      </c>
      <c r="P77" s="448">
        <v>122684</v>
      </c>
      <c r="Q77" s="448">
        <v>148864</v>
      </c>
      <c r="R77" s="448">
        <f>SUM(C77:Q77)</f>
        <v>14714791</v>
      </c>
    </row>
    <row r="78" spans="1:19">
      <c r="A78" s="2269"/>
      <c r="B78" s="452" t="s">
        <v>2220</v>
      </c>
      <c r="C78" s="442">
        <v>11.456070230533152</v>
      </c>
      <c r="D78" s="442">
        <v>12.113518388985016</v>
      </c>
      <c r="E78" s="442">
        <v>12.852225243748757</v>
      </c>
      <c r="F78" s="442">
        <v>12.597773290400044</v>
      </c>
      <c r="G78" s="442">
        <v>13.527866360292512</v>
      </c>
      <c r="H78" s="442">
        <v>15.839317378673742</v>
      </c>
      <c r="I78" s="442">
        <v>13.055080118845069</v>
      </c>
      <c r="J78" s="442">
        <v>14.516002237440851</v>
      </c>
      <c r="K78" s="442">
        <v>11.286308247476596</v>
      </c>
      <c r="L78" s="442">
        <v>10.954405962297239</v>
      </c>
      <c r="M78" s="442">
        <v>12.55168986083499</v>
      </c>
      <c r="N78" s="442">
        <v>13.510636338521042</v>
      </c>
      <c r="O78" s="442">
        <v>11.022502633999204</v>
      </c>
      <c r="P78" s="442">
        <v>9.1521074226035068</v>
      </c>
      <c r="Q78" s="442">
        <v>11.186894115878861</v>
      </c>
      <c r="R78" s="443">
        <f>+R77/R74</f>
        <v>12.198426409657412</v>
      </c>
    </row>
    <row r="79" spans="1:19">
      <c r="A79" s="2272" t="s">
        <v>2213</v>
      </c>
      <c r="B79" s="439" t="s">
        <v>2198</v>
      </c>
      <c r="C79" s="446">
        <v>1</v>
      </c>
      <c r="D79" s="446">
        <v>2</v>
      </c>
      <c r="E79" s="446">
        <v>13</v>
      </c>
      <c r="F79" s="446">
        <v>2</v>
      </c>
      <c r="G79" s="446">
        <v>59</v>
      </c>
      <c r="H79" s="446">
        <v>16</v>
      </c>
      <c r="I79" s="446">
        <v>20</v>
      </c>
      <c r="J79" s="446">
        <v>13</v>
      </c>
      <c r="K79" s="446">
        <v>15</v>
      </c>
      <c r="L79" s="446">
        <v>20</v>
      </c>
      <c r="M79" s="446">
        <v>5</v>
      </c>
      <c r="N79" s="949">
        <v>0</v>
      </c>
      <c r="O79" s="446">
        <v>93</v>
      </c>
      <c r="P79" s="446">
        <v>7</v>
      </c>
      <c r="Q79" s="949">
        <v>0</v>
      </c>
      <c r="R79" s="446">
        <f>SUM(C79:Q79)</f>
        <v>266</v>
      </c>
    </row>
    <row r="80" spans="1:19">
      <c r="A80" s="2272"/>
      <c r="B80" s="456" t="s">
        <v>2199</v>
      </c>
      <c r="C80" s="448">
        <v>13</v>
      </c>
      <c r="D80" s="448">
        <v>16</v>
      </c>
      <c r="E80" s="448">
        <v>587</v>
      </c>
      <c r="F80" s="448">
        <v>45</v>
      </c>
      <c r="G80" s="448">
        <v>1528</v>
      </c>
      <c r="H80" s="448">
        <v>376</v>
      </c>
      <c r="I80" s="448">
        <v>396</v>
      </c>
      <c r="J80" s="448">
        <v>526</v>
      </c>
      <c r="K80" s="448">
        <v>517</v>
      </c>
      <c r="L80" s="448">
        <v>498</v>
      </c>
      <c r="M80" s="448">
        <v>374</v>
      </c>
      <c r="N80" s="950">
        <v>0</v>
      </c>
      <c r="O80" s="448">
        <v>2840</v>
      </c>
      <c r="P80" s="448">
        <v>79</v>
      </c>
      <c r="Q80" s="950">
        <v>0</v>
      </c>
      <c r="R80" s="448">
        <f>SUM(C80:Q80)</f>
        <v>7795</v>
      </c>
    </row>
    <row r="81" spans="1:18">
      <c r="A81" s="2272"/>
      <c r="B81" s="441" t="s">
        <v>2219</v>
      </c>
      <c r="C81" s="951">
        <v>13</v>
      </c>
      <c r="D81" s="951">
        <v>8</v>
      </c>
      <c r="E81" s="951">
        <v>45.153846153846153</v>
      </c>
      <c r="F81" s="950">
        <v>22.5</v>
      </c>
      <c r="G81" s="950">
        <v>25.898305084745761</v>
      </c>
      <c r="H81" s="950">
        <v>23.5</v>
      </c>
      <c r="I81" s="950">
        <v>19.8</v>
      </c>
      <c r="J81" s="951">
        <v>40.46153846153846</v>
      </c>
      <c r="K81" s="951">
        <v>34.466666666666669</v>
      </c>
      <c r="L81" s="950">
        <v>24.9</v>
      </c>
      <c r="M81" s="950">
        <v>74.8</v>
      </c>
      <c r="N81" s="950">
        <v>0</v>
      </c>
      <c r="O81" s="951">
        <v>30.537634408602152</v>
      </c>
      <c r="P81" s="951">
        <v>11.285714285714286</v>
      </c>
      <c r="Q81" s="950">
        <v>0</v>
      </c>
      <c r="R81" s="442">
        <f>+R80/R79</f>
        <v>29.304511278195488</v>
      </c>
    </row>
    <row r="82" spans="1:18">
      <c r="A82" s="2272"/>
      <c r="B82" s="441" t="s">
        <v>2201</v>
      </c>
      <c r="C82" s="448">
        <v>13</v>
      </c>
      <c r="D82" s="448">
        <v>16</v>
      </c>
      <c r="E82" s="448">
        <v>587</v>
      </c>
      <c r="F82" s="448">
        <v>46</v>
      </c>
      <c r="G82" s="448">
        <v>1521</v>
      </c>
      <c r="H82" s="448">
        <v>348</v>
      </c>
      <c r="I82" s="448">
        <v>349</v>
      </c>
      <c r="J82" s="448">
        <v>527</v>
      </c>
      <c r="K82" s="448">
        <v>390</v>
      </c>
      <c r="L82" s="448">
        <v>468</v>
      </c>
      <c r="M82" s="448">
        <v>375</v>
      </c>
      <c r="N82" s="950">
        <v>0</v>
      </c>
      <c r="O82" s="448">
        <v>2492</v>
      </c>
      <c r="P82" s="448">
        <v>71</v>
      </c>
      <c r="Q82" s="950">
        <v>0</v>
      </c>
      <c r="R82" s="448">
        <f>SUM(C82:Q82)</f>
        <v>7203</v>
      </c>
    </row>
    <row r="83" spans="1:18">
      <c r="A83" s="2273"/>
      <c r="B83" s="452" t="s">
        <v>2220</v>
      </c>
      <c r="C83" s="443">
        <v>13</v>
      </c>
      <c r="D83" s="443">
        <v>8</v>
      </c>
      <c r="E83" s="443">
        <v>45.153846153846153</v>
      </c>
      <c r="F83" s="443">
        <v>23</v>
      </c>
      <c r="G83" s="443">
        <v>25.779661016949152</v>
      </c>
      <c r="H83" s="443">
        <v>21.75</v>
      </c>
      <c r="I83" s="443">
        <v>17.45</v>
      </c>
      <c r="J83" s="443">
        <v>40.53846153846154</v>
      </c>
      <c r="K83" s="443">
        <v>26</v>
      </c>
      <c r="L83" s="443">
        <v>23.4</v>
      </c>
      <c r="M83" s="443">
        <v>75</v>
      </c>
      <c r="N83" s="952">
        <v>0</v>
      </c>
      <c r="O83" s="443">
        <v>26.795698924731184</v>
      </c>
      <c r="P83" s="443">
        <v>10.142857142857142</v>
      </c>
      <c r="Q83" s="952">
        <v>0</v>
      </c>
      <c r="R83" s="443">
        <f>+R82/R79</f>
        <v>27.078947368421051</v>
      </c>
    </row>
    <row r="84" spans="1:18">
      <c r="A84" s="2274" t="s">
        <v>1251</v>
      </c>
      <c r="B84" s="439" t="s">
        <v>2198</v>
      </c>
      <c r="C84" s="448">
        <v>34</v>
      </c>
      <c r="D84" s="448">
        <v>72</v>
      </c>
      <c r="E84" s="448">
        <v>39</v>
      </c>
      <c r="F84" s="448">
        <v>199</v>
      </c>
      <c r="G84" s="448">
        <v>281</v>
      </c>
      <c r="H84" s="448">
        <v>82</v>
      </c>
      <c r="I84" s="448">
        <v>58</v>
      </c>
      <c r="J84" s="448">
        <v>171</v>
      </c>
      <c r="K84" s="448">
        <v>69</v>
      </c>
      <c r="L84" s="448">
        <v>116</v>
      </c>
      <c r="M84" s="448">
        <v>6</v>
      </c>
      <c r="N84" s="448">
        <v>17</v>
      </c>
      <c r="O84" s="448">
        <v>2515</v>
      </c>
      <c r="P84" s="448">
        <v>17</v>
      </c>
      <c r="Q84" s="448">
        <v>29</v>
      </c>
      <c r="R84" s="953">
        <f>SUM(C84:Q84)</f>
        <v>3705</v>
      </c>
    </row>
    <row r="85" spans="1:18">
      <c r="A85" s="2272"/>
      <c r="B85" s="456" t="s">
        <v>2199</v>
      </c>
      <c r="C85" s="448">
        <v>489</v>
      </c>
      <c r="D85" s="448">
        <v>769</v>
      </c>
      <c r="E85" s="448">
        <v>506</v>
      </c>
      <c r="F85" s="448">
        <v>2970</v>
      </c>
      <c r="G85" s="448">
        <v>3811</v>
      </c>
      <c r="H85" s="448">
        <v>1537</v>
      </c>
      <c r="I85" s="448">
        <v>686</v>
      </c>
      <c r="J85" s="448">
        <v>3106</v>
      </c>
      <c r="K85" s="448">
        <v>985</v>
      </c>
      <c r="L85" s="448">
        <v>1464</v>
      </c>
      <c r="M85" s="448">
        <v>196</v>
      </c>
      <c r="N85" s="448">
        <v>149</v>
      </c>
      <c r="O85" s="448">
        <v>47202</v>
      </c>
      <c r="P85" s="448">
        <v>217</v>
      </c>
      <c r="Q85" s="448">
        <v>375</v>
      </c>
      <c r="R85" s="953">
        <f>SUM(C85:Q85)</f>
        <v>64462</v>
      </c>
    </row>
    <row r="86" spans="1:18" ht="12.75" customHeight="1">
      <c r="A86" s="2272"/>
      <c r="B86" s="441" t="s">
        <v>2201</v>
      </c>
      <c r="C86" s="442">
        <v>492</v>
      </c>
      <c r="D86" s="442">
        <v>757</v>
      </c>
      <c r="E86" s="442">
        <v>501</v>
      </c>
      <c r="F86" s="442">
        <v>2853</v>
      </c>
      <c r="G86" s="442">
        <v>3691</v>
      </c>
      <c r="H86" s="442">
        <v>1459</v>
      </c>
      <c r="I86" s="442">
        <v>663</v>
      </c>
      <c r="J86" s="442">
        <v>3026</v>
      </c>
      <c r="K86" s="442">
        <v>784</v>
      </c>
      <c r="L86" s="442">
        <v>1341</v>
      </c>
      <c r="M86" s="442">
        <v>197</v>
      </c>
      <c r="N86" s="442">
        <v>149</v>
      </c>
      <c r="O86" s="442">
        <v>45219</v>
      </c>
      <c r="P86" s="442">
        <v>210</v>
      </c>
      <c r="Q86" s="442">
        <v>367</v>
      </c>
      <c r="R86" s="953">
        <f>SUM(C86:Q86)</f>
        <v>61709</v>
      </c>
    </row>
    <row r="87" spans="1:18">
      <c r="A87" s="2266" t="s">
        <v>569</v>
      </c>
      <c r="B87" s="439" t="s">
        <v>2198</v>
      </c>
      <c r="C87" s="446">
        <f>+C74+C79+C84</f>
        <v>28057</v>
      </c>
      <c r="D87" s="446">
        <f t="shared" ref="D87:Q87" si="22">+D74+D79+D84</f>
        <v>54400</v>
      </c>
      <c r="E87" s="446">
        <f t="shared" si="22"/>
        <v>30206</v>
      </c>
      <c r="F87" s="446">
        <f t="shared" si="22"/>
        <v>36847</v>
      </c>
      <c r="G87" s="446">
        <f t="shared" si="22"/>
        <v>114797</v>
      </c>
      <c r="H87" s="446">
        <f t="shared" si="22"/>
        <v>79615</v>
      </c>
      <c r="I87" s="446">
        <f t="shared" si="22"/>
        <v>39457</v>
      </c>
      <c r="J87" s="446">
        <f t="shared" si="22"/>
        <v>132478</v>
      </c>
      <c r="K87" s="446">
        <f t="shared" si="22"/>
        <v>38326</v>
      </c>
      <c r="L87" s="446">
        <f t="shared" si="22"/>
        <v>41194</v>
      </c>
      <c r="M87" s="446">
        <f t="shared" si="22"/>
        <v>7053</v>
      </c>
      <c r="N87" s="446">
        <f t="shared" si="22"/>
        <v>10876</v>
      </c>
      <c r="O87" s="446">
        <f t="shared" si="22"/>
        <v>570186</v>
      </c>
      <c r="P87" s="446">
        <f t="shared" si="22"/>
        <v>13429</v>
      </c>
      <c r="Q87" s="446">
        <f t="shared" si="22"/>
        <v>13336</v>
      </c>
      <c r="R87" s="446">
        <f>SUM(C87:Q87)</f>
        <v>1210257</v>
      </c>
    </row>
    <row r="88" spans="1:18">
      <c r="A88" s="2266"/>
      <c r="B88" s="441" t="s">
        <v>2199</v>
      </c>
      <c r="C88" s="448">
        <f>+C75+C80+C85</f>
        <v>333920</v>
      </c>
      <c r="D88" s="448">
        <f t="shared" ref="D88:Q88" si="23">+D75+D80+D85</f>
        <v>689719</v>
      </c>
      <c r="E88" s="448">
        <f t="shared" si="23"/>
        <v>397774</v>
      </c>
      <c r="F88" s="448">
        <f t="shared" si="23"/>
        <v>500750</v>
      </c>
      <c r="G88" s="448">
        <f t="shared" si="23"/>
        <v>1606700</v>
      </c>
      <c r="H88" s="448">
        <f t="shared" si="23"/>
        <v>1356488</v>
      </c>
      <c r="I88" s="448">
        <f t="shared" si="23"/>
        <v>569506</v>
      </c>
      <c r="J88" s="448">
        <f t="shared" si="23"/>
        <v>2052130</v>
      </c>
      <c r="K88" s="448">
        <f t="shared" si="23"/>
        <v>481445</v>
      </c>
      <c r="L88" s="448">
        <f t="shared" si="23"/>
        <v>497033</v>
      </c>
      <c r="M88" s="448">
        <f t="shared" si="23"/>
        <v>92245</v>
      </c>
      <c r="N88" s="448">
        <f t="shared" si="23"/>
        <v>149953</v>
      </c>
      <c r="O88" s="448">
        <f t="shared" si="23"/>
        <v>6913647</v>
      </c>
      <c r="P88" s="448">
        <f t="shared" si="23"/>
        <v>141660</v>
      </c>
      <c r="Q88" s="448">
        <f t="shared" si="23"/>
        <v>154162</v>
      </c>
      <c r="R88" s="448">
        <v>15937132</v>
      </c>
    </row>
    <row r="89" spans="1:18">
      <c r="A89" s="2266"/>
      <c r="B89" s="441" t="s">
        <v>2219</v>
      </c>
      <c r="C89" s="442">
        <f>+C88/C87</f>
        <v>11.901486260113341</v>
      </c>
      <c r="D89" s="442">
        <f t="shared" ref="D89:R89" si="24">+D88/D87</f>
        <v>12.678658088235293</v>
      </c>
      <c r="E89" s="442">
        <f t="shared" si="24"/>
        <v>13.168708203668146</v>
      </c>
      <c r="F89" s="442">
        <f t="shared" si="24"/>
        <v>13.589980188346406</v>
      </c>
      <c r="G89" s="442">
        <f t="shared" si="24"/>
        <v>13.996010348702493</v>
      </c>
      <c r="H89" s="442">
        <f t="shared" si="24"/>
        <v>17.03809583621177</v>
      </c>
      <c r="I89" s="442">
        <f t="shared" si="24"/>
        <v>14.433585928985984</v>
      </c>
      <c r="J89" s="442">
        <f t="shared" si="24"/>
        <v>15.490345566811094</v>
      </c>
      <c r="K89" s="442">
        <f t="shared" si="24"/>
        <v>12.56183791681887</v>
      </c>
      <c r="L89" s="442">
        <f t="shared" si="24"/>
        <v>12.065664902655726</v>
      </c>
      <c r="M89" s="442">
        <f t="shared" si="24"/>
        <v>13.078831702821494</v>
      </c>
      <c r="N89" s="442">
        <f t="shared" si="24"/>
        <v>13.787513791835234</v>
      </c>
      <c r="O89" s="442">
        <f t="shared" si="24"/>
        <v>12.125248603087414</v>
      </c>
      <c r="P89" s="442">
        <f t="shared" si="24"/>
        <v>10.548812271948767</v>
      </c>
      <c r="Q89" s="442">
        <f t="shared" si="24"/>
        <v>11.559838032393522</v>
      </c>
      <c r="R89" s="442">
        <f t="shared" si="24"/>
        <v>13.168386549303165</v>
      </c>
    </row>
    <row r="90" spans="1:18">
      <c r="A90" s="2266"/>
      <c r="B90" s="441" t="s">
        <v>2201</v>
      </c>
      <c r="C90" s="448">
        <f>+C77+C82+C86</f>
        <v>321527</v>
      </c>
      <c r="D90" s="448">
        <f t="shared" ref="D90:Q90" si="25">+D77+D82+D86</f>
        <v>658852</v>
      </c>
      <c r="E90" s="448">
        <f t="shared" si="25"/>
        <v>388634</v>
      </c>
      <c r="F90" s="448">
        <f t="shared" si="25"/>
        <v>464557</v>
      </c>
      <c r="G90" s="448">
        <f t="shared" si="25"/>
        <v>1553571</v>
      </c>
      <c r="H90" s="448">
        <f t="shared" si="25"/>
        <v>1261302</v>
      </c>
      <c r="I90" s="448">
        <f t="shared" si="25"/>
        <v>515108</v>
      </c>
      <c r="J90" s="448">
        <f t="shared" si="25"/>
        <v>1923933</v>
      </c>
      <c r="K90" s="448">
        <f t="shared" si="25"/>
        <v>432785</v>
      </c>
      <c r="L90" s="448">
        <f t="shared" si="25"/>
        <v>451575</v>
      </c>
      <c r="M90" s="448">
        <f t="shared" si="25"/>
        <v>88961</v>
      </c>
      <c r="N90" s="448">
        <f t="shared" si="25"/>
        <v>146861</v>
      </c>
      <c r="O90" s="448">
        <f t="shared" si="25"/>
        <v>6303841</v>
      </c>
      <c r="P90" s="448">
        <f t="shared" si="25"/>
        <v>122965</v>
      </c>
      <c r="Q90" s="448">
        <f t="shared" si="25"/>
        <v>149231</v>
      </c>
      <c r="R90" s="448">
        <v>15932251</v>
      </c>
    </row>
    <row r="91" spans="1:18">
      <c r="A91" s="2266"/>
      <c r="B91" s="452" t="s">
        <v>2220</v>
      </c>
      <c r="C91" s="443">
        <f>+C90/C87</f>
        <v>11.459778308443525</v>
      </c>
      <c r="D91" s="443">
        <f t="shared" ref="D91:R91" si="26">+D90/D87</f>
        <v>12.11125</v>
      </c>
      <c r="E91" s="443">
        <f t="shared" si="26"/>
        <v>12.866119314043567</v>
      </c>
      <c r="F91" s="443">
        <f t="shared" si="26"/>
        <v>12.607729258827042</v>
      </c>
      <c r="G91" s="443">
        <f t="shared" si="26"/>
        <v>13.533202087162557</v>
      </c>
      <c r="H91" s="443">
        <f t="shared" si="26"/>
        <v>15.842517113609244</v>
      </c>
      <c r="I91" s="443">
        <f t="shared" si="26"/>
        <v>13.05492054641762</v>
      </c>
      <c r="J91" s="443">
        <f t="shared" si="26"/>
        <v>14.522660366249491</v>
      </c>
      <c r="K91" s="443">
        <f t="shared" si="26"/>
        <v>11.292203725930177</v>
      </c>
      <c r="L91" s="443">
        <f t="shared" si="26"/>
        <v>10.962154682720785</v>
      </c>
      <c r="M91" s="443">
        <f t="shared" si="26"/>
        <v>12.613214235077272</v>
      </c>
      <c r="N91" s="443">
        <f t="shared" si="26"/>
        <v>13.503218094887826</v>
      </c>
      <c r="O91" s="443">
        <f t="shared" si="26"/>
        <v>11.055762505568358</v>
      </c>
      <c r="P91" s="443">
        <f t="shared" si="26"/>
        <v>9.1566758507707195</v>
      </c>
      <c r="Q91" s="443">
        <f t="shared" si="26"/>
        <v>11.190086982603479</v>
      </c>
      <c r="R91" s="443">
        <f t="shared" si="26"/>
        <v>13.164353521607394</v>
      </c>
    </row>
    <row r="92" spans="1:18">
      <c r="A92" s="1754"/>
      <c r="B92" s="947"/>
      <c r="C92" s="933"/>
      <c r="D92" s="933"/>
      <c r="E92" s="933"/>
      <c r="F92" s="933"/>
      <c r="G92" s="933"/>
      <c r="H92" s="933"/>
      <c r="I92" s="933"/>
      <c r="J92" s="933"/>
      <c r="K92" s="933"/>
      <c r="L92" s="933"/>
      <c r="M92" s="933"/>
      <c r="N92" s="933"/>
      <c r="O92" s="933"/>
      <c r="P92" s="933"/>
      <c r="Q92" s="933"/>
      <c r="R92" s="933"/>
    </row>
    <row r="93" spans="1:18" ht="6" customHeight="1">
      <c r="A93" s="1754"/>
      <c r="B93" s="937"/>
      <c r="C93" s="954"/>
      <c r="D93" s="954"/>
      <c r="E93" s="954"/>
      <c r="F93" s="954"/>
      <c r="G93" s="954"/>
      <c r="H93" s="954"/>
      <c r="I93" s="954"/>
      <c r="J93" s="954"/>
      <c r="K93" s="954"/>
      <c r="L93" s="954"/>
      <c r="M93" s="954"/>
      <c r="N93" s="954"/>
      <c r="O93" s="954"/>
      <c r="P93" s="954"/>
      <c r="Q93" s="954"/>
      <c r="R93" s="954"/>
    </row>
    <row r="94" spans="1:18" ht="15">
      <c r="A94" s="1755" t="s">
        <v>474</v>
      </c>
      <c r="B94" s="937"/>
      <c r="C94" s="954"/>
      <c r="D94" s="954"/>
      <c r="E94" s="954"/>
      <c r="F94" s="954"/>
      <c r="G94" s="954"/>
      <c r="H94" s="954"/>
      <c r="I94" s="954"/>
      <c r="J94" s="954"/>
      <c r="K94" s="954"/>
      <c r="L94" s="954"/>
      <c r="M94" s="954"/>
      <c r="N94" s="954"/>
      <c r="O94" s="954"/>
      <c r="P94" s="954"/>
      <c r="Q94" s="954"/>
      <c r="R94" s="954"/>
    </row>
    <row r="95" spans="1:18" ht="12.75" customHeight="1">
      <c r="A95" s="905" t="s">
        <v>2660</v>
      </c>
      <c r="B95" s="937"/>
      <c r="C95" s="954"/>
      <c r="D95" s="954"/>
      <c r="E95" s="954"/>
      <c r="F95" s="954"/>
      <c r="G95" s="954"/>
      <c r="H95" s="954"/>
      <c r="I95" s="954"/>
      <c r="J95" s="954"/>
      <c r="K95" s="954"/>
      <c r="L95" s="954"/>
      <c r="M95" s="954"/>
      <c r="N95" s="954"/>
      <c r="O95" s="954"/>
      <c r="P95" s="954"/>
      <c r="Q95" s="954"/>
      <c r="R95" s="954"/>
    </row>
    <row r="96" spans="1:18" ht="9" customHeight="1"/>
    <row r="97" spans="1:18" ht="11.25" customHeight="1">
      <c r="A97" s="2278" t="s">
        <v>2450</v>
      </c>
      <c r="B97" s="2278"/>
      <c r="C97" s="2278"/>
      <c r="D97" s="2278"/>
      <c r="E97" s="2278"/>
      <c r="F97" s="2278"/>
      <c r="G97" s="2278"/>
      <c r="H97" s="2278"/>
      <c r="I97" s="2278"/>
      <c r="J97" s="2278"/>
      <c r="K97" s="2278"/>
      <c r="L97" s="2278"/>
      <c r="M97" s="2278"/>
      <c r="N97" s="2278"/>
      <c r="O97" s="2278"/>
      <c r="P97" s="2278"/>
      <c r="Q97" s="2278"/>
      <c r="R97" s="2278"/>
    </row>
    <row r="98" spans="1:18" ht="11.25" customHeight="1">
      <c r="A98" s="905"/>
      <c r="B98" s="906"/>
      <c r="C98" s="906"/>
      <c r="D98" s="906"/>
      <c r="E98" s="906"/>
      <c r="F98" s="906"/>
      <c r="G98" s="906"/>
      <c r="H98" s="906"/>
      <c r="I98" s="906"/>
      <c r="J98" s="906"/>
      <c r="K98" s="906"/>
      <c r="L98" s="906"/>
      <c r="M98" s="906"/>
      <c r="N98" s="906"/>
      <c r="O98" s="906"/>
      <c r="P98" s="906"/>
      <c r="Q98" s="906"/>
      <c r="R98" s="906"/>
    </row>
    <row r="100" spans="1:18">
      <c r="A100" s="2276" t="s">
        <v>2629</v>
      </c>
      <c r="B100" s="2276"/>
      <c r="C100" s="2276"/>
      <c r="D100" s="2276"/>
      <c r="E100" s="2276"/>
      <c r="F100" s="2276"/>
      <c r="G100" s="2276"/>
      <c r="H100" s="2276"/>
      <c r="I100" s="2276"/>
      <c r="J100" s="2276"/>
      <c r="K100" s="2276"/>
      <c r="L100" s="2276"/>
      <c r="M100" s="2276"/>
      <c r="N100" s="2276"/>
      <c r="O100" s="2276"/>
      <c r="P100" s="2276"/>
      <c r="Q100" s="2276"/>
      <c r="R100" s="2276"/>
    </row>
    <row r="101" spans="1:18">
      <c r="A101" s="2277" t="s">
        <v>2221</v>
      </c>
      <c r="B101" s="2277"/>
      <c r="C101" s="2277"/>
      <c r="D101" s="2277"/>
      <c r="E101" s="2277"/>
      <c r="F101" s="2277"/>
      <c r="G101" s="2277"/>
      <c r="H101" s="2277"/>
      <c r="I101" s="2277"/>
      <c r="J101" s="2277"/>
      <c r="K101" s="2277"/>
      <c r="L101" s="2277"/>
      <c r="M101" s="2277"/>
      <c r="N101" s="2277"/>
      <c r="O101" s="2277"/>
      <c r="P101" s="2277"/>
      <c r="Q101" s="2277"/>
      <c r="R101" s="2277"/>
    </row>
    <row r="102" spans="1:18">
      <c r="A102" s="2268" t="s">
        <v>2194</v>
      </c>
      <c r="B102" s="2268"/>
      <c r="C102" s="2268"/>
      <c r="D102" s="2268"/>
      <c r="E102" s="2268"/>
      <c r="F102" s="2268"/>
      <c r="G102" s="2268"/>
      <c r="H102" s="2268"/>
      <c r="I102" s="2268"/>
      <c r="J102" s="2268"/>
      <c r="K102" s="2268"/>
      <c r="L102" s="2268"/>
      <c r="M102" s="2268"/>
      <c r="N102" s="2268"/>
      <c r="O102" s="2268"/>
      <c r="P102" s="2268"/>
      <c r="Q102" s="2268"/>
      <c r="R102" s="2268"/>
    </row>
    <row r="103" spans="1:18">
      <c r="A103" s="2269" t="s">
        <v>2179</v>
      </c>
      <c r="B103" s="2269" t="s">
        <v>2217</v>
      </c>
      <c r="C103" s="2275" t="s">
        <v>2218</v>
      </c>
      <c r="D103" s="2275"/>
      <c r="E103" s="2275"/>
      <c r="F103" s="2275"/>
      <c r="G103" s="2275"/>
      <c r="H103" s="2275"/>
      <c r="I103" s="2275"/>
      <c r="J103" s="2275"/>
      <c r="K103" s="2275"/>
      <c r="L103" s="2275"/>
      <c r="M103" s="2275"/>
      <c r="N103" s="2275"/>
      <c r="O103" s="2275"/>
      <c r="P103" s="2275"/>
      <c r="Q103" s="2275"/>
      <c r="R103" s="2269" t="s">
        <v>569</v>
      </c>
    </row>
    <row r="104" spans="1:18">
      <c r="A104" s="2266"/>
      <c r="B104" s="2266"/>
      <c r="C104" s="1753" t="s">
        <v>540</v>
      </c>
      <c r="D104" s="1753" t="s">
        <v>765</v>
      </c>
      <c r="E104" s="1753" t="s">
        <v>767</v>
      </c>
      <c r="F104" s="1753" t="s">
        <v>769</v>
      </c>
      <c r="G104" s="1753" t="s">
        <v>771</v>
      </c>
      <c r="H104" s="1753" t="s">
        <v>773</v>
      </c>
      <c r="I104" s="1753" t="s">
        <v>775</v>
      </c>
      <c r="J104" s="1753" t="s">
        <v>777</v>
      </c>
      <c r="K104" s="1753" t="s">
        <v>779</v>
      </c>
      <c r="L104" s="1753" t="s">
        <v>781</v>
      </c>
      <c r="M104" s="1753" t="s">
        <v>783</v>
      </c>
      <c r="N104" s="1753" t="s">
        <v>785</v>
      </c>
      <c r="O104" s="1753" t="s">
        <v>787</v>
      </c>
      <c r="P104" s="1753" t="s">
        <v>61</v>
      </c>
      <c r="Q104" s="1753" t="s">
        <v>62</v>
      </c>
      <c r="R104" s="2267"/>
    </row>
    <row r="105" spans="1:18">
      <c r="A105" s="2266" t="s">
        <v>2186</v>
      </c>
      <c r="B105" s="439" t="s">
        <v>2198</v>
      </c>
      <c r="C105" s="446">
        <v>28542</v>
      </c>
      <c r="D105" s="446">
        <v>47985</v>
      </c>
      <c r="E105" s="446">
        <v>31331</v>
      </c>
      <c r="F105" s="446">
        <v>51556</v>
      </c>
      <c r="G105" s="446">
        <v>155215</v>
      </c>
      <c r="H105" s="446">
        <v>82199</v>
      </c>
      <c r="I105" s="446">
        <v>59631</v>
      </c>
      <c r="J105" s="446">
        <v>157406</v>
      </c>
      <c r="K105" s="446">
        <v>59610</v>
      </c>
      <c r="L105" s="446">
        <v>63469</v>
      </c>
      <c r="M105" s="446">
        <v>12326</v>
      </c>
      <c r="N105" s="446">
        <v>17898</v>
      </c>
      <c r="O105" s="446">
        <v>705496</v>
      </c>
      <c r="P105" s="446">
        <v>19713</v>
      </c>
      <c r="Q105" s="446">
        <v>18421</v>
      </c>
      <c r="R105" s="446">
        <f>SUM(C105:Q105)</f>
        <v>1510798</v>
      </c>
    </row>
    <row r="106" spans="1:18">
      <c r="A106" s="2267"/>
      <c r="B106" s="441" t="s">
        <v>2199</v>
      </c>
      <c r="C106" s="448">
        <v>322557</v>
      </c>
      <c r="D106" s="448">
        <v>525847</v>
      </c>
      <c r="E106" s="448">
        <v>388995</v>
      </c>
      <c r="F106" s="448">
        <v>666439</v>
      </c>
      <c r="G106" s="448">
        <v>1960122</v>
      </c>
      <c r="H106" s="448">
        <v>1306926</v>
      </c>
      <c r="I106" s="448">
        <v>737008</v>
      </c>
      <c r="J106" s="448">
        <v>2162318</v>
      </c>
      <c r="K106" s="448">
        <v>649587</v>
      </c>
      <c r="L106" s="448">
        <v>643932</v>
      </c>
      <c r="M106" s="448">
        <v>135787</v>
      </c>
      <c r="N106" s="448">
        <v>218648</v>
      </c>
      <c r="O106" s="448">
        <v>7819352</v>
      </c>
      <c r="P106" s="448">
        <v>161424</v>
      </c>
      <c r="Q106" s="448">
        <v>182672</v>
      </c>
      <c r="R106" s="448">
        <f>SUM(C106:Q106)</f>
        <v>17881614</v>
      </c>
    </row>
    <row r="107" spans="1:18">
      <c r="A107" s="2267"/>
      <c r="B107" s="441" t="s">
        <v>2219</v>
      </c>
      <c r="C107" s="442">
        <f>+C106/C105</f>
        <v>11.301135169224301</v>
      </c>
      <c r="D107" s="442">
        <f t="shared" ref="D107:R107" si="27">+D106/D105</f>
        <v>10.95857038657914</v>
      </c>
      <c r="E107" s="442">
        <f t="shared" si="27"/>
        <v>12.415658612875427</v>
      </c>
      <c r="F107" s="442">
        <f t="shared" si="27"/>
        <v>12.926507099076732</v>
      </c>
      <c r="G107" s="442">
        <f t="shared" si="27"/>
        <v>12.628431530457751</v>
      </c>
      <c r="H107" s="442">
        <f t="shared" si="27"/>
        <v>15.899536490711565</v>
      </c>
      <c r="I107" s="442">
        <f t="shared" si="27"/>
        <v>12.359477453002633</v>
      </c>
      <c r="J107" s="442">
        <f t="shared" si="27"/>
        <v>13.737201885569801</v>
      </c>
      <c r="K107" s="442">
        <f t="shared" si="27"/>
        <v>10.897282335178661</v>
      </c>
      <c r="L107" s="442">
        <f t="shared" si="27"/>
        <v>10.145614394428776</v>
      </c>
      <c r="M107" s="442">
        <f t="shared" si="27"/>
        <v>11.016306993347396</v>
      </c>
      <c r="N107" s="442">
        <f t="shared" si="27"/>
        <v>12.216337020896189</v>
      </c>
      <c r="O107" s="442">
        <f t="shared" si="27"/>
        <v>11.083481692312926</v>
      </c>
      <c r="P107" s="442">
        <f t="shared" si="27"/>
        <v>8.1887079592147316</v>
      </c>
      <c r="Q107" s="442">
        <f t="shared" si="27"/>
        <v>9.9165083328809516</v>
      </c>
      <c r="R107" s="442">
        <f t="shared" si="27"/>
        <v>11.835873492022097</v>
      </c>
    </row>
    <row r="108" spans="1:18">
      <c r="A108" s="2267"/>
      <c r="B108" s="441" t="s">
        <v>2201</v>
      </c>
      <c r="C108" s="448">
        <v>303002</v>
      </c>
      <c r="D108" s="448">
        <v>489688</v>
      </c>
      <c r="E108" s="448">
        <v>374723</v>
      </c>
      <c r="F108" s="448">
        <v>602247</v>
      </c>
      <c r="G108" s="448">
        <v>1892457</v>
      </c>
      <c r="H108" s="448">
        <v>1200367</v>
      </c>
      <c r="I108" s="448">
        <v>681102</v>
      </c>
      <c r="J108" s="448">
        <v>2033489</v>
      </c>
      <c r="K108" s="448">
        <v>571992</v>
      </c>
      <c r="L108" s="448">
        <v>565028</v>
      </c>
      <c r="M108" s="448">
        <v>131511</v>
      </c>
      <c r="N108" s="448">
        <v>214987</v>
      </c>
      <c r="O108" s="448">
        <v>6727900</v>
      </c>
      <c r="P108" s="448">
        <v>139340</v>
      </c>
      <c r="Q108" s="448">
        <v>176755</v>
      </c>
      <c r="R108" s="448">
        <f>SUM(C108:Q108)</f>
        <v>16104588</v>
      </c>
    </row>
    <row r="109" spans="1:18">
      <c r="A109" s="2267"/>
      <c r="B109" s="452" t="s">
        <v>2220</v>
      </c>
      <c r="C109" s="443">
        <f>+C108/C105</f>
        <v>10.616004484619157</v>
      </c>
      <c r="D109" s="443">
        <f t="shared" ref="D109:R109" si="28">+D108/D105</f>
        <v>10.205022402834219</v>
      </c>
      <c r="E109" s="443">
        <f t="shared" si="28"/>
        <v>11.960135329226645</v>
      </c>
      <c r="F109" s="443">
        <f t="shared" si="28"/>
        <v>11.681414384358755</v>
      </c>
      <c r="G109" s="443">
        <f t="shared" si="28"/>
        <v>12.192487839448507</v>
      </c>
      <c r="H109" s="443">
        <f t="shared" si="28"/>
        <v>14.60318252046862</v>
      </c>
      <c r="I109" s="443">
        <f t="shared" si="28"/>
        <v>11.421944961513306</v>
      </c>
      <c r="J109" s="443">
        <f t="shared" si="28"/>
        <v>12.918751508837021</v>
      </c>
      <c r="K109" s="443">
        <f t="shared" si="28"/>
        <v>9.595571212883744</v>
      </c>
      <c r="L109" s="443">
        <f t="shared" si="28"/>
        <v>8.9024248058107105</v>
      </c>
      <c r="M109" s="443">
        <f t="shared" si="28"/>
        <v>10.669398020444589</v>
      </c>
      <c r="N109" s="443">
        <f t="shared" si="28"/>
        <v>12.011789026706895</v>
      </c>
      <c r="O109" s="443">
        <f t="shared" si="28"/>
        <v>9.5364112624309705</v>
      </c>
      <c r="P109" s="443">
        <f t="shared" si="28"/>
        <v>7.0684319991883529</v>
      </c>
      <c r="Q109" s="443">
        <f t="shared" si="28"/>
        <v>9.5952988437109816</v>
      </c>
      <c r="R109" s="443">
        <f t="shared" si="28"/>
        <v>10.659656684745412</v>
      </c>
    </row>
    <row r="110" spans="1:18">
      <c r="A110" s="2272" t="s">
        <v>2213</v>
      </c>
      <c r="B110" s="439" t="s">
        <v>2198</v>
      </c>
      <c r="C110" s="448">
        <v>6</v>
      </c>
      <c r="D110" s="448">
        <v>6</v>
      </c>
      <c r="E110" s="448">
        <v>9</v>
      </c>
      <c r="F110" s="448">
        <v>4</v>
      </c>
      <c r="G110" s="448">
        <v>67</v>
      </c>
      <c r="H110" s="448">
        <v>9</v>
      </c>
      <c r="I110" s="448">
        <v>16</v>
      </c>
      <c r="J110" s="448">
        <v>8</v>
      </c>
      <c r="K110" s="448">
        <v>14</v>
      </c>
      <c r="L110" s="448">
        <v>22</v>
      </c>
      <c r="M110" s="448"/>
      <c r="N110" s="448"/>
      <c r="O110" s="448">
        <v>68</v>
      </c>
      <c r="P110" s="448">
        <v>6</v>
      </c>
      <c r="Q110" s="442"/>
      <c r="R110" s="446">
        <f>SUM(C110:Q110)</f>
        <v>235</v>
      </c>
    </row>
    <row r="111" spans="1:18">
      <c r="A111" s="2272"/>
      <c r="B111" s="441" t="s">
        <v>2199</v>
      </c>
      <c r="C111" s="448">
        <v>76</v>
      </c>
      <c r="D111" s="448">
        <v>109</v>
      </c>
      <c r="E111" s="448">
        <v>177</v>
      </c>
      <c r="F111" s="448">
        <v>86</v>
      </c>
      <c r="G111" s="448">
        <v>2329</v>
      </c>
      <c r="H111" s="448">
        <v>213</v>
      </c>
      <c r="I111" s="448">
        <v>342</v>
      </c>
      <c r="J111" s="448">
        <v>166</v>
      </c>
      <c r="K111" s="448">
        <v>401</v>
      </c>
      <c r="L111" s="448">
        <v>345</v>
      </c>
      <c r="M111" s="448"/>
      <c r="N111" s="448"/>
      <c r="O111" s="448">
        <v>1348</v>
      </c>
      <c r="P111" s="448">
        <v>72</v>
      </c>
      <c r="Q111" s="442"/>
      <c r="R111" s="448">
        <f>SUM(C111:Q111)</f>
        <v>5664</v>
      </c>
    </row>
    <row r="112" spans="1:18">
      <c r="A112" s="2272"/>
      <c r="B112" s="441" t="s">
        <v>2219</v>
      </c>
      <c r="C112" s="442">
        <f>+C111/C110</f>
        <v>12.666666666666666</v>
      </c>
      <c r="D112" s="442">
        <f t="shared" ref="D112:R112" si="29">+D111/D110</f>
        <v>18.166666666666668</v>
      </c>
      <c r="E112" s="442">
        <f t="shared" si="29"/>
        <v>19.666666666666668</v>
      </c>
      <c r="F112" s="442">
        <f t="shared" si="29"/>
        <v>21.5</v>
      </c>
      <c r="G112" s="442">
        <f t="shared" si="29"/>
        <v>34.761194029850749</v>
      </c>
      <c r="H112" s="442">
        <f t="shared" si="29"/>
        <v>23.666666666666668</v>
      </c>
      <c r="I112" s="442">
        <f t="shared" si="29"/>
        <v>21.375</v>
      </c>
      <c r="J112" s="442">
        <f t="shared" si="29"/>
        <v>20.75</v>
      </c>
      <c r="K112" s="442">
        <f t="shared" si="29"/>
        <v>28.642857142857142</v>
      </c>
      <c r="L112" s="442">
        <f t="shared" si="29"/>
        <v>15.681818181818182</v>
      </c>
      <c r="M112" s="442"/>
      <c r="N112" s="442"/>
      <c r="O112" s="442">
        <f t="shared" si="29"/>
        <v>19.823529411764707</v>
      </c>
      <c r="P112" s="442">
        <f t="shared" si="29"/>
        <v>12</v>
      </c>
      <c r="Q112" s="442"/>
      <c r="R112" s="442">
        <f t="shared" si="29"/>
        <v>24.102127659574467</v>
      </c>
    </row>
    <row r="113" spans="1:18">
      <c r="A113" s="2272"/>
      <c r="B113" s="441" t="s">
        <v>2201</v>
      </c>
      <c r="C113" s="448">
        <v>77</v>
      </c>
      <c r="D113" s="448">
        <v>70</v>
      </c>
      <c r="E113" s="448">
        <v>137</v>
      </c>
      <c r="F113" s="448">
        <v>57</v>
      </c>
      <c r="G113" s="448">
        <v>2310</v>
      </c>
      <c r="H113" s="448">
        <v>200</v>
      </c>
      <c r="I113" s="448">
        <v>341</v>
      </c>
      <c r="J113" s="448">
        <v>100</v>
      </c>
      <c r="K113" s="448">
        <v>187</v>
      </c>
      <c r="L113" s="448">
        <v>243</v>
      </c>
      <c r="M113" s="448"/>
      <c r="N113" s="448"/>
      <c r="O113" s="448">
        <v>1109</v>
      </c>
      <c r="P113" s="448">
        <v>65</v>
      </c>
      <c r="Q113" s="442"/>
      <c r="R113" s="448">
        <f>SUM(C113:Q113)</f>
        <v>4896</v>
      </c>
    </row>
    <row r="114" spans="1:18">
      <c r="A114" s="2273"/>
      <c r="B114" s="452" t="s">
        <v>2220</v>
      </c>
      <c r="C114" s="443">
        <f>+C113/C110</f>
        <v>12.833333333333334</v>
      </c>
      <c r="D114" s="443">
        <f t="shared" ref="D114:R114" si="30">+D113/D110</f>
        <v>11.666666666666666</v>
      </c>
      <c r="E114" s="443">
        <f t="shared" si="30"/>
        <v>15.222222222222221</v>
      </c>
      <c r="F114" s="443">
        <f t="shared" si="30"/>
        <v>14.25</v>
      </c>
      <c r="G114" s="443">
        <f t="shared" si="30"/>
        <v>34.477611940298509</v>
      </c>
      <c r="H114" s="443">
        <f t="shared" si="30"/>
        <v>22.222222222222221</v>
      </c>
      <c r="I114" s="443">
        <f t="shared" si="30"/>
        <v>21.3125</v>
      </c>
      <c r="J114" s="443">
        <f t="shared" si="30"/>
        <v>12.5</v>
      </c>
      <c r="K114" s="443">
        <f t="shared" si="30"/>
        <v>13.357142857142858</v>
      </c>
      <c r="L114" s="443">
        <f t="shared" si="30"/>
        <v>11.045454545454545</v>
      </c>
      <c r="M114" s="443"/>
      <c r="N114" s="443"/>
      <c r="O114" s="443">
        <f t="shared" si="30"/>
        <v>16.308823529411764</v>
      </c>
      <c r="P114" s="443">
        <f t="shared" si="30"/>
        <v>10.833333333333334</v>
      </c>
      <c r="Q114" s="443"/>
      <c r="R114" s="443">
        <f t="shared" si="30"/>
        <v>20.834042553191491</v>
      </c>
    </row>
    <row r="115" spans="1:18">
      <c r="A115" s="2274" t="s">
        <v>2189</v>
      </c>
      <c r="B115" s="439" t="s">
        <v>2198</v>
      </c>
      <c r="C115" s="449">
        <v>2438</v>
      </c>
      <c r="D115" s="446">
        <v>7020</v>
      </c>
      <c r="E115" s="446">
        <v>3917</v>
      </c>
      <c r="F115" s="446">
        <v>5999</v>
      </c>
      <c r="G115" s="446">
        <v>15860</v>
      </c>
      <c r="H115" s="446">
        <v>12235</v>
      </c>
      <c r="I115" s="446">
        <v>5001</v>
      </c>
      <c r="J115" s="446">
        <v>15455</v>
      </c>
      <c r="K115" s="446">
        <v>4640</v>
      </c>
      <c r="L115" s="446">
        <v>3021</v>
      </c>
      <c r="M115" s="446">
        <v>911</v>
      </c>
      <c r="N115" s="446">
        <v>1047</v>
      </c>
      <c r="O115" s="446">
        <v>60572</v>
      </c>
      <c r="P115" s="446">
        <v>1019</v>
      </c>
      <c r="Q115" s="448">
        <v>2520</v>
      </c>
      <c r="R115" s="446">
        <f>SUM(C115:Q115)</f>
        <v>141655</v>
      </c>
    </row>
    <row r="116" spans="1:18">
      <c r="A116" s="2272"/>
      <c r="B116" s="441" t="s">
        <v>2199</v>
      </c>
      <c r="C116" s="449">
        <v>32203</v>
      </c>
      <c r="D116" s="448">
        <v>90420</v>
      </c>
      <c r="E116" s="448">
        <v>58961</v>
      </c>
      <c r="F116" s="448">
        <v>85469</v>
      </c>
      <c r="G116" s="448">
        <v>236949</v>
      </c>
      <c r="H116" s="448">
        <v>214202</v>
      </c>
      <c r="I116" s="448">
        <v>67432</v>
      </c>
      <c r="J116" s="448">
        <v>275914</v>
      </c>
      <c r="K116" s="448">
        <v>69815</v>
      </c>
      <c r="L116" s="448">
        <v>36234</v>
      </c>
      <c r="M116" s="448">
        <v>12206</v>
      </c>
      <c r="N116" s="448">
        <v>12272</v>
      </c>
      <c r="O116" s="448">
        <v>818507</v>
      </c>
      <c r="P116" s="448">
        <v>9483</v>
      </c>
      <c r="Q116" s="448">
        <v>36415</v>
      </c>
      <c r="R116" s="448">
        <f>SUM(C116:Q116)</f>
        <v>2056482</v>
      </c>
    </row>
    <row r="117" spans="1:18">
      <c r="A117" s="2272"/>
      <c r="B117" s="441" t="s">
        <v>2219</v>
      </c>
      <c r="C117" s="442">
        <f>+C116/C115</f>
        <v>13.208777686628384</v>
      </c>
      <c r="D117" s="442">
        <f t="shared" ref="D117:R117" si="31">+D116/D115</f>
        <v>12.880341880341881</v>
      </c>
      <c r="E117" s="442">
        <f t="shared" si="31"/>
        <v>15.052591268828184</v>
      </c>
      <c r="F117" s="442">
        <f t="shared" si="31"/>
        <v>14.247207867977997</v>
      </c>
      <c r="G117" s="442">
        <f t="shared" si="31"/>
        <v>14.940037831021437</v>
      </c>
      <c r="H117" s="442">
        <f t="shared" si="31"/>
        <v>17.507315079689416</v>
      </c>
      <c r="I117" s="442">
        <f t="shared" si="31"/>
        <v>13.483703259348131</v>
      </c>
      <c r="J117" s="442">
        <f t="shared" si="31"/>
        <v>17.852733743125203</v>
      </c>
      <c r="K117" s="442">
        <f t="shared" si="31"/>
        <v>15.046336206896552</v>
      </c>
      <c r="L117" s="442">
        <f t="shared" si="31"/>
        <v>11.994041708043694</v>
      </c>
      <c r="M117" s="442">
        <f t="shared" si="31"/>
        <v>13.398463227222832</v>
      </c>
      <c r="N117" s="442">
        <f t="shared" si="31"/>
        <v>11.721107927411653</v>
      </c>
      <c r="O117" s="442">
        <f t="shared" si="31"/>
        <v>13.512959783398269</v>
      </c>
      <c r="P117" s="442">
        <f t="shared" si="31"/>
        <v>9.306182531894013</v>
      </c>
      <c r="Q117" s="442">
        <f t="shared" si="31"/>
        <v>14.450396825396826</v>
      </c>
      <c r="R117" s="442">
        <f t="shared" si="31"/>
        <v>14.517539091454591</v>
      </c>
    </row>
    <row r="118" spans="1:18">
      <c r="A118" s="2272"/>
      <c r="B118" s="441" t="s">
        <v>2201</v>
      </c>
      <c r="C118" s="449">
        <v>31716</v>
      </c>
      <c r="D118" s="448">
        <v>89674</v>
      </c>
      <c r="E118" s="448">
        <v>58144</v>
      </c>
      <c r="F118" s="448">
        <v>83253</v>
      </c>
      <c r="G118" s="448">
        <v>232344</v>
      </c>
      <c r="H118" s="448">
        <v>208843</v>
      </c>
      <c r="I118" s="448">
        <v>62507</v>
      </c>
      <c r="J118" s="448">
        <v>273741</v>
      </c>
      <c r="K118" s="448">
        <v>67282</v>
      </c>
      <c r="L118" s="448">
        <v>33640</v>
      </c>
      <c r="M118" s="448">
        <v>11860</v>
      </c>
      <c r="N118" s="448">
        <v>12086</v>
      </c>
      <c r="O118" s="448">
        <v>801747</v>
      </c>
      <c r="P118" s="448">
        <v>8349</v>
      </c>
      <c r="Q118" s="448">
        <v>35957</v>
      </c>
      <c r="R118" s="448">
        <f>SUM(C118:Q118)</f>
        <v>2011143</v>
      </c>
    </row>
    <row r="119" spans="1:18" ht="12.75" customHeight="1">
      <c r="A119" s="2273"/>
      <c r="B119" s="452" t="s">
        <v>2220</v>
      </c>
      <c r="C119" s="459">
        <f>+C118/C115</f>
        <v>13.009023789991797</v>
      </c>
      <c r="D119" s="459">
        <f t="shared" ref="D119:R119" si="32">+D118/D115</f>
        <v>12.774074074074074</v>
      </c>
      <c r="E119" s="459">
        <f t="shared" si="32"/>
        <v>14.844013275465917</v>
      </c>
      <c r="F119" s="459">
        <f t="shared" si="32"/>
        <v>13.877812968828138</v>
      </c>
      <c r="G119" s="459">
        <f t="shared" si="32"/>
        <v>14.64968474148802</v>
      </c>
      <c r="H119" s="459">
        <f t="shared" si="32"/>
        <v>17.069309358398037</v>
      </c>
      <c r="I119" s="459">
        <f t="shared" si="32"/>
        <v>12.498900219956008</v>
      </c>
      <c r="J119" s="459">
        <f t="shared" si="32"/>
        <v>17.712131996117762</v>
      </c>
      <c r="K119" s="459">
        <f t="shared" si="32"/>
        <v>14.500431034482759</v>
      </c>
      <c r="L119" s="459">
        <f t="shared" si="32"/>
        <v>11.13538563389606</v>
      </c>
      <c r="M119" s="459">
        <f t="shared" si="32"/>
        <v>13.018660812294183</v>
      </c>
      <c r="N119" s="459">
        <f t="shared" si="32"/>
        <v>11.543457497612225</v>
      </c>
      <c r="O119" s="459">
        <f t="shared" si="32"/>
        <v>13.236264280525656</v>
      </c>
      <c r="P119" s="459">
        <f t="shared" si="32"/>
        <v>8.1933267909715415</v>
      </c>
      <c r="Q119" s="459">
        <f t="shared" si="32"/>
        <v>14.268650793650794</v>
      </c>
      <c r="R119" s="443">
        <f t="shared" si="32"/>
        <v>14.197472733048604</v>
      </c>
    </row>
    <row r="120" spans="1:18">
      <c r="A120" s="2266" t="s">
        <v>2190</v>
      </c>
      <c r="B120" s="441" t="s">
        <v>2198</v>
      </c>
      <c r="C120" s="446">
        <v>2975</v>
      </c>
      <c r="D120" s="455">
        <v>5024</v>
      </c>
      <c r="E120" s="446">
        <v>2687</v>
      </c>
      <c r="F120" s="455">
        <v>6045</v>
      </c>
      <c r="G120" s="446">
        <v>14553</v>
      </c>
      <c r="H120" s="455">
        <v>7368</v>
      </c>
      <c r="I120" s="446">
        <v>6641</v>
      </c>
      <c r="J120" s="455">
        <v>13004</v>
      </c>
      <c r="K120" s="446">
        <v>6132</v>
      </c>
      <c r="L120" s="455">
        <v>7550</v>
      </c>
      <c r="M120" s="446">
        <v>1092</v>
      </c>
      <c r="N120" s="455">
        <v>1931</v>
      </c>
      <c r="O120" s="446">
        <v>64527</v>
      </c>
      <c r="P120" s="455">
        <v>2374</v>
      </c>
      <c r="Q120" s="440">
        <v>2027</v>
      </c>
      <c r="R120" s="448">
        <f>SUM(C120:Q120)</f>
        <v>143930</v>
      </c>
    </row>
    <row r="121" spans="1:18">
      <c r="A121" s="2266"/>
      <c r="B121" s="441" t="s">
        <v>2199</v>
      </c>
      <c r="C121" s="448">
        <v>168878</v>
      </c>
      <c r="D121" s="455">
        <v>288457</v>
      </c>
      <c r="E121" s="448">
        <v>155814</v>
      </c>
      <c r="F121" s="455">
        <v>349959</v>
      </c>
      <c r="G121" s="448">
        <v>828210</v>
      </c>
      <c r="H121" s="455">
        <v>425612</v>
      </c>
      <c r="I121" s="448">
        <v>386091</v>
      </c>
      <c r="J121" s="455">
        <v>750193</v>
      </c>
      <c r="K121" s="448">
        <v>354741</v>
      </c>
      <c r="L121" s="455">
        <v>430963</v>
      </c>
      <c r="M121" s="448">
        <v>60752</v>
      </c>
      <c r="N121" s="455">
        <v>109024</v>
      </c>
      <c r="O121" s="448">
        <v>3649985</v>
      </c>
      <c r="P121" s="455">
        <v>132461</v>
      </c>
      <c r="Q121" s="442">
        <v>114326</v>
      </c>
      <c r="R121" s="448">
        <f>SUM(C121:Q121)</f>
        <v>8205466</v>
      </c>
    </row>
    <row r="122" spans="1:18">
      <c r="A122" s="2266"/>
      <c r="B122" s="441" t="s">
        <v>2219</v>
      </c>
      <c r="C122" s="951">
        <f>+C121/C120</f>
        <v>56.765714285714289</v>
      </c>
      <c r="D122" s="951">
        <f t="shared" ref="D122:R122" si="33">+D121/D120</f>
        <v>57.415804140127392</v>
      </c>
      <c r="E122" s="951">
        <f t="shared" si="33"/>
        <v>57.988090807592108</v>
      </c>
      <c r="F122" s="951">
        <f t="shared" si="33"/>
        <v>57.892307692307689</v>
      </c>
      <c r="G122" s="951">
        <f t="shared" si="33"/>
        <v>56.909915481344051</v>
      </c>
      <c r="H122" s="951">
        <f t="shared" si="33"/>
        <v>57.764929424538543</v>
      </c>
      <c r="I122" s="951">
        <f t="shared" si="33"/>
        <v>58.137479295286852</v>
      </c>
      <c r="J122" s="951">
        <f t="shared" si="33"/>
        <v>57.689403260535222</v>
      </c>
      <c r="K122" s="951">
        <f t="shared" si="33"/>
        <v>57.850782778864968</v>
      </c>
      <c r="L122" s="951">
        <f t="shared" si="33"/>
        <v>57.081192052980136</v>
      </c>
      <c r="M122" s="951">
        <f t="shared" si="33"/>
        <v>55.633699633699635</v>
      </c>
      <c r="N122" s="951">
        <f t="shared" si="33"/>
        <v>56.459865354738476</v>
      </c>
      <c r="O122" s="951">
        <f t="shared" si="33"/>
        <v>56.565236257690579</v>
      </c>
      <c r="P122" s="951">
        <f t="shared" si="33"/>
        <v>55.796545914069078</v>
      </c>
      <c r="Q122" s="951">
        <f t="shared" si="33"/>
        <v>56.401578687715833</v>
      </c>
      <c r="R122" s="951">
        <f t="shared" si="33"/>
        <v>57.010116028625028</v>
      </c>
    </row>
    <row r="123" spans="1:18">
      <c r="A123" s="2266"/>
      <c r="B123" s="441" t="s">
        <v>2201</v>
      </c>
      <c r="C123" s="448">
        <v>168041</v>
      </c>
      <c r="D123" s="455">
        <v>285575</v>
      </c>
      <c r="E123" s="448">
        <v>154945</v>
      </c>
      <c r="F123" s="455">
        <v>348112</v>
      </c>
      <c r="G123" s="448">
        <v>815090</v>
      </c>
      <c r="H123" s="455">
        <v>415227</v>
      </c>
      <c r="I123" s="448">
        <v>382921</v>
      </c>
      <c r="J123" s="455">
        <v>743020</v>
      </c>
      <c r="K123" s="448">
        <v>344497</v>
      </c>
      <c r="L123" s="455">
        <v>424838</v>
      </c>
      <c r="M123" s="448">
        <v>60468</v>
      </c>
      <c r="N123" s="455">
        <v>108218</v>
      </c>
      <c r="O123" s="448">
        <v>3592185</v>
      </c>
      <c r="P123" s="455">
        <v>131058</v>
      </c>
      <c r="Q123" s="448">
        <v>113453</v>
      </c>
      <c r="R123" s="448">
        <f>SUM(C123:Q123)</f>
        <v>8087648</v>
      </c>
    </row>
    <row r="124" spans="1:18">
      <c r="A124" s="2266"/>
      <c r="B124" s="452" t="s">
        <v>2220</v>
      </c>
      <c r="C124" s="443">
        <f>+C123/C120</f>
        <v>56.484369747899159</v>
      </c>
      <c r="D124" s="443">
        <f t="shared" ref="D124:R124" si="34">+D123/D120</f>
        <v>56.842157643312099</v>
      </c>
      <c r="E124" s="443">
        <f t="shared" si="34"/>
        <v>57.664681801265353</v>
      </c>
      <c r="F124" s="443">
        <f t="shared" si="34"/>
        <v>57.586765922249796</v>
      </c>
      <c r="G124" s="443">
        <f t="shared" si="34"/>
        <v>56.008383151240295</v>
      </c>
      <c r="H124" s="443">
        <f t="shared" si="34"/>
        <v>56.355456026058633</v>
      </c>
      <c r="I124" s="443">
        <f t="shared" si="34"/>
        <v>57.660141544948047</v>
      </c>
      <c r="J124" s="443">
        <f t="shared" si="34"/>
        <v>57.137803752691482</v>
      </c>
      <c r="K124" s="443">
        <f t="shared" si="34"/>
        <v>56.18020221787345</v>
      </c>
      <c r="L124" s="443">
        <f t="shared" si="34"/>
        <v>56.269933774834435</v>
      </c>
      <c r="M124" s="443">
        <f t="shared" si="34"/>
        <v>55.373626373626372</v>
      </c>
      <c r="N124" s="443">
        <f t="shared" si="34"/>
        <v>56.042465044018641</v>
      </c>
      <c r="O124" s="443">
        <f t="shared" si="34"/>
        <v>55.669487191408251</v>
      </c>
      <c r="P124" s="443">
        <f t="shared" si="34"/>
        <v>55.205560235888797</v>
      </c>
      <c r="Q124" s="443">
        <f t="shared" si="34"/>
        <v>55.970892945239271</v>
      </c>
      <c r="R124" s="443">
        <f t="shared" si="34"/>
        <v>56.191537552977138</v>
      </c>
    </row>
    <row r="125" spans="1:18">
      <c r="A125" s="2266" t="s">
        <v>2191</v>
      </c>
      <c r="B125" s="441" t="s">
        <v>2198</v>
      </c>
      <c r="C125" s="448">
        <v>5638</v>
      </c>
      <c r="D125" s="448">
        <v>6498</v>
      </c>
      <c r="E125" s="448">
        <v>3228</v>
      </c>
      <c r="F125" s="448">
        <v>9488</v>
      </c>
      <c r="G125" s="448">
        <v>26602</v>
      </c>
      <c r="H125" s="448">
        <v>28511</v>
      </c>
      <c r="I125" s="448">
        <v>6981</v>
      </c>
      <c r="J125" s="448">
        <v>23155</v>
      </c>
      <c r="K125" s="448">
        <v>18158</v>
      </c>
      <c r="L125" s="448">
        <v>9475</v>
      </c>
      <c r="M125" s="448">
        <v>1430</v>
      </c>
      <c r="N125" s="448">
        <v>2693</v>
      </c>
      <c r="O125" s="448">
        <v>235976</v>
      </c>
      <c r="P125" s="448">
        <v>2233</v>
      </c>
      <c r="Q125" s="448">
        <v>1886</v>
      </c>
      <c r="R125" s="448">
        <f>SUM(C125:Q125)</f>
        <v>381952</v>
      </c>
    </row>
    <row r="126" spans="1:18">
      <c r="A126" s="2266"/>
      <c r="B126" s="441" t="s">
        <v>2199</v>
      </c>
      <c r="C126" s="448">
        <v>59581</v>
      </c>
      <c r="D126" s="448">
        <v>66584</v>
      </c>
      <c r="E126" s="448">
        <v>37655</v>
      </c>
      <c r="F126" s="448">
        <v>124426</v>
      </c>
      <c r="G126" s="448">
        <v>328507</v>
      </c>
      <c r="H126" s="448">
        <v>487061</v>
      </c>
      <c r="I126" s="448">
        <v>69367</v>
      </c>
      <c r="J126" s="448">
        <v>263807</v>
      </c>
      <c r="K126" s="448">
        <v>228316</v>
      </c>
      <c r="L126" s="448">
        <v>85623</v>
      </c>
      <c r="M126" s="448">
        <v>13463</v>
      </c>
      <c r="N126" s="448">
        <v>33637</v>
      </c>
      <c r="O126" s="448">
        <v>3182689</v>
      </c>
      <c r="P126" s="448">
        <v>15504</v>
      </c>
      <c r="Q126" s="448">
        <v>18623</v>
      </c>
      <c r="R126" s="448">
        <f>SUM(C126:Q126)</f>
        <v>5014843</v>
      </c>
    </row>
    <row r="127" spans="1:18">
      <c r="A127" s="2266"/>
      <c r="B127" s="441" t="s">
        <v>2219</v>
      </c>
      <c r="C127" s="951">
        <f>+C126/C125</f>
        <v>10.567754522880454</v>
      </c>
      <c r="D127" s="951">
        <f t="shared" ref="D127:R127" si="35">+D126/D125</f>
        <v>10.246845183133273</v>
      </c>
      <c r="E127" s="951">
        <f t="shared" si="35"/>
        <v>11.665117719950434</v>
      </c>
      <c r="F127" s="951">
        <f t="shared" si="35"/>
        <v>13.114038785834738</v>
      </c>
      <c r="G127" s="951">
        <f t="shared" si="35"/>
        <v>12.348958724907902</v>
      </c>
      <c r="H127" s="951">
        <f t="shared" si="35"/>
        <v>17.083266107818034</v>
      </c>
      <c r="I127" s="951">
        <f t="shared" si="35"/>
        <v>9.9365420426872948</v>
      </c>
      <c r="J127" s="951">
        <f t="shared" si="35"/>
        <v>11.393090045346577</v>
      </c>
      <c r="K127" s="951">
        <f t="shared" si="35"/>
        <v>12.57385174578698</v>
      </c>
      <c r="L127" s="951">
        <f t="shared" si="35"/>
        <v>9.036728232189974</v>
      </c>
      <c r="M127" s="951">
        <f t="shared" si="35"/>
        <v>9.4146853146853147</v>
      </c>
      <c r="N127" s="951">
        <f t="shared" si="35"/>
        <v>12.490531006312663</v>
      </c>
      <c r="O127" s="951">
        <f t="shared" si="35"/>
        <v>13.487341933077941</v>
      </c>
      <c r="P127" s="951">
        <f t="shared" si="35"/>
        <v>6.9431258396775641</v>
      </c>
      <c r="Q127" s="951">
        <f t="shared" si="35"/>
        <v>9.8743372216330858</v>
      </c>
      <c r="R127" s="951">
        <f t="shared" si="35"/>
        <v>13.129511038036194</v>
      </c>
    </row>
    <row r="128" spans="1:18">
      <c r="A128" s="2266"/>
      <c r="B128" s="441" t="s">
        <v>2201</v>
      </c>
      <c r="C128" s="448">
        <v>53447</v>
      </c>
      <c r="D128" s="448">
        <v>61088</v>
      </c>
      <c r="E128" s="448">
        <v>36738</v>
      </c>
      <c r="F128" s="448">
        <v>111516</v>
      </c>
      <c r="G128" s="448">
        <v>314371</v>
      </c>
      <c r="H128" s="448">
        <v>434312</v>
      </c>
      <c r="I128" s="448">
        <v>62218</v>
      </c>
      <c r="J128" s="448">
        <v>252393</v>
      </c>
      <c r="K128" s="448">
        <v>188758</v>
      </c>
      <c r="L128" s="448">
        <v>72866</v>
      </c>
      <c r="M128" s="448">
        <v>12940</v>
      </c>
      <c r="N128" s="448">
        <v>31999</v>
      </c>
      <c r="O128" s="448">
        <v>2512390</v>
      </c>
      <c r="P128" s="448">
        <v>12855</v>
      </c>
      <c r="Q128" s="448">
        <v>17822</v>
      </c>
      <c r="R128" s="448">
        <f>SUM(C128:Q128)</f>
        <v>4175713</v>
      </c>
    </row>
    <row r="129" spans="1:18">
      <c r="A129" s="2266"/>
      <c r="B129" s="452" t="s">
        <v>2220</v>
      </c>
      <c r="C129" s="443">
        <f>+C128/C125</f>
        <v>9.4797800638524308</v>
      </c>
      <c r="D129" s="443">
        <f t="shared" ref="D129:R129" si="36">+D128/D125</f>
        <v>9.4010464758387204</v>
      </c>
      <c r="E129" s="443">
        <f t="shared" si="36"/>
        <v>11.381040892193308</v>
      </c>
      <c r="F129" s="443">
        <f t="shared" si="36"/>
        <v>11.753372681281618</v>
      </c>
      <c r="G129" s="443">
        <f t="shared" si="36"/>
        <v>11.817570107510713</v>
      </c>
      <c r="H129" s="443">
        <f t="shared" si="36"/>
        <v>15.233138087054119</v>
      </c>
      <c r="I129" s="443">
        <f t="shared" si="36"/>
        <v>8.9124767225325883</v>
      </c>
      <c r="J129" s="443">
        <f t="shared" si="36"/>
        <v>10.900151155258044</v>
      </c>
      <c r="K129" s="443">
        <f t="shared" si="36"/>
        <v>10.395307853287807</v>
      </c>
      <c r="L129" s="443">
        <f t="shared" si="36"/>
        <v>7.6903430079155672</v>
      </c>
      <c r="M129" s="443">
        <f t="shared" si="36"/>
        <v>9.0489510489510483</v>
      </c>
      <c r="N129" s="443">
        <f t="shared" si="36"/>
        <v>11.882287411808392</v>
      </c>
      <c r="O129" s="443">
        <f t="shared" si="36"/>
        <v>10.646803064718446</v>
      </c>
      <c r="P129" s="443">
        <f t="shared" si="36"/>
        <v>5.7568293775190327</v>
      </c>
      <c r="Q129" s="443">
        <f t="shared" si="36"/>
        <v>9.4496288441145282</v>
      </c>
      <c r="R129" s="443">
        <f t="shared" si="36"/>
        <v>10.93255958863941</v>
      </c>
    </row>
    <row r="130" spans="1:18">
      <c r="A130" s="2266" t="s">
        <v>569</v>
      </c>
      <c r="B130" s="439" t="s">
        <v>2198</v>
      </c>
      <c r="C130" s="446">
        <f>+C105+C110+C115+C120+C125</f>
        <v>39599</v>
      </c>
      <c r="D130" s="446">
        <f t="shared" ref="D130:Q130" si="37">+D105+D110+D115+D120+D125</f>
        <v>66533</v>
      </c>
      <c r="E130" s="446">
        <f t="shared" si="37"/>
        <v>41172</v>
      </c>
      <c r="F130" s="446">
        <f t="shared" si="37"/>
        <v>73092</v>
      </c>
      <c r="G130" s="446">
        <f t="shared" si="37"/>
        <v>212297</v>
      </c>
      <c r="H130" s="446">
        <f t="shared" si="37"/>
        <v>130322</v>
      </c>
      <c r="I130" s="446">
        <f t="shared" si="37"/>
        <v>78270</v>
      </c>
      <c r="J130" s="446">
        <f t="shared" si="37"/>
        <v>209028</v>
      </c>
      <c r="K130" s="446">
        <f t="shared" si="37"/>
        <v>88554</v>
      </c>
      <c r="L130" s="446">
        <f t="shared" si="37"/>
        <v>83537</v>
      </c>
      <c r="M130" s="446">
        <f t="shared" si="37"/>
        <v>15759</v>
      </c>
      <c r="N130" s="446">
        <f t="shared" si="37"/>
        <v>23569</v>
      </c>
      <c r="O130" s="446">
        <f t="shared" si="37"/>
        <v>1066639</v>
      </c>
      <c r="P130" s="446">
        <f t="shared" si="37"/>
        <v>25345</v>
      </c>
      <c r="Q130" s="446">
        <f t="shared" si="37"/>
        <v>24854</v>
      </c>
      <c r="R130" s="446">
        <f>SUM(C130:Q130)</f>
        <v>2178570</v>
      </c>
    </row>
    <row r="131" spans="1:18">
      <c r="A131" s="2266"/>
      <c r="B131" s="441" t="s">
        <v>2199</v>
      </c>
      <c r="C131" s="448">
        <f>+C106+C111+C116+C121+C126</f>
        <v>583295</v>
      </c>
      <c r="D131" s="448">
        <f t="shared" ref="D131:Q131" si="38">+D106+D111+D116+D121+D126</f>
        <v>971417</v>
      </c>
      <c r="E131" s="448">
        <f t="shared" si="38"/>
        <v>641602</v>
      </c>
      <c r="F131" s="448">
        <f t="shared" si="38"/>
        <v>1226379</v>
      </c>
      <c r="G131" s="448">
        <f t="shared" si="38"/>
        <v>3356117</v>
      </c>
      <c r="H131" s="448">
        <f t="shared" si="38"/>
        <v>2434014</v>
      </c>
      <c r="I131" s="448">
        <f t="shared" si="38"/>
        <v>1260240</v>
      </c>
      <c r="J131" s="448">
        <f t="shared" si="38"/>
        <v>3452398</v>
      </c>
      <c r="K131" s="448">
        <f t="shared" si="38"/>
        <v>1302860</v>
      </c>
      <c r="L131" s="448">
        <f t="shared" si="38"/>
        <v>1197097</v>
      </c>
      <c r="M131" s="448">
        <f t="shared" si="38"/>
        <v>222208</v>
      </c>
      <c r="N131" s="448">
        <f t="shared" si="38"/>
        <v>373581</v>
      </c>
      <c r="O131" s="448">
        <f t="shared" si="38"/>
        <v>15471881</v>
      </c>
      <c r="P131" s="448">
        <f t="shared" si="38"/>
        <v>318944</v>
      </c>
      <c r="Q131" s="448">
        <f t="shared" si="38"/>
        <v>352036</v>
      </c>
      <c r="R131" s="448">
        <f>SUM(C131:Q131)</f>
        <v>33164069</v>
      </c>
    </row>
    <row r="132" spans="1:18">
      <c r="A132" s="2266"/>
      <c r="B132" s="441" t="s">
        <v>2219</v>
      </c>
      <c r="C132" s="442">
        <v>14.730043687971918</v>
      </c>
      <c r="D132" s="442">
        <v>14.600529060766837</v>
      </c>
      <c r="E132" s="442">
        <v>15.583454775089868</v>
      </c>
      <c r="F132" s="442">
        <v>16.778566737809882</v>
      </c>
      <c r="G132" s="442">
        <v>15.808593621200488</v>
      </c>
      <c r="H132" s="442">
        <v>18.676923313024663</v>
      </c>
      <c r="I132" s="442">
        <v>16.101188194710616</v>
      </c>
      <c r="J132" s="442">
        <v>16.516437989168914</v>
      </c>
      <c r="K132" s="442">
        <v>14.71260473835174</v>
      </c>
      <c r="L132" s="442">
        <v>14.330141135065899</v>
      </c>
      <c r="M132" s="442">
        <v>14.100387080398502</v>
      </c>
      <c r="N132" s="442">
        <v>15.850523993381136</v>
      </c>
      <c r="O132" s="442">
        <v>14.50526466780232</v>
      </c>
      <c r="P132" s="442">
        <v>12.584099427895048</v>
      </c>
      <c r="Q132" s="442">
        <v>14.164158686730506</v>
      </c>
      <c r="R132" s="442">
        <f>+R131/R130</f>
        <v>15.222861326466443</v>
      </c>
    </row>
    <row r="133" spans="1:18">
      <c r="A133" s="2266"/>
      <c r="B133" s="441" t="s">
        <v>2201</v>
      </c>
      <c r="C133" s="448">
        <f>+C108+C113+C118+C123+C128</f>
        <v>556283</v>
      </c>
      <c r="D133" s="448">
        <f t="shared" ref="D133:Q133" si="39">+D108+D113+D118+D123+D128</f>
        <v>926095</v>
      </c>
      <c r="E133" s="448">
        <f t="shared" si="39"/>
        <v>624687</v>
      </c>
      <c r="F133" s="448">
        <f t="shared" si="39"/>
        <v>1145185</v>
      </c>
      <c r="G133" s="448">
        <f t="shared" si="39"/>
        <v>3256572</v>
      </c>
      <c r="H133" s="448">
        <f t="shared" si="39"/>
        <v>2258949</v>
      </c>
      <c r="I133" s="448">
        <f t="shared" si="39"/>
        <v>1189089</v>
      </c>
      <c r="J133" s="448">
        <f t="shared" si="39"/>
        <v>3302743</v>
      </c>
      <c r="K133" s="448">
        <f t="shared" si="39"/>
        <v>1172716</v>
      </c>
      <c r="L133" s="448">
        <f t="shared" si="39"/>
        <v>1096615</v>
      </c>
      <c r="M133" s="448">
        <f t="shared" si="39"/>
        <v>216779</v>
      </c>
      <c r="N133" s="448">
        <f t="shared" si="39"/>
        <v>367290</v>
      </c>
      <c r="O133" s="448">
        <f t="shared" si="39"/>
        <v>13635331</v>
      </c>
      <c r="P133" s="448">
        <f t="shared" si="39"/>
        <v>291667</v>
      </c>
      <c r="Q133" s="448">
        <f t="shared" si="39"/>
        <v>343987</v>
      </c>
      <c r="R133" s="448">
        <f>SUM(C133:Q133)</f>
        <v>30383988</v>
      </c>
    </row>
    <row r="134" spans="1:18">
      <c r="A134" s="2266"/>
      <c r="B134" s="452" t="s">
        <v>2220</v>
      </c>
      <c r="C134" s="443">
        <f>+C133/C130</f>
        <v>14.04790525013258</v>
      </c>
      <c r="D134" s="443">
        <f t="shared" ref="D134:R134" si="40">+D133/D130</f>
        <v>13.919333263192701</v>
      </c>
      <c r="E134" s="443">
        <f t="shared" si="40"/>
        <v>15.172617312736811</v>
      </c>
      <c r="F134" s="443">
        <f t="shared" si="40"/>
        <v>15.667720133530345</v>
      </c>
      <c r="G134" s="443">
        <f t="shared" si="40"/>
        <v>15.339698629749831</v>
      </c>
      <c r="H134" s="443">
        <f t="shared" si="40"/>
        <v>17.333596783352004</v>
      </c>
      <c r="I134" s="443">
        <f t="shared" si="40"/>
        <v>15.192142583365275</v>
      </c>
      <c r="J134" s="443">
        <f t="shared" si="40"/>
        <v>15.800481275235853</v>
      </c>
      <c r="K134" s="443">
        <f t="shared" si="40"/>
        <v>13.242947805858572</v>
      </c>
      <c r="L134" s="443">
        <f t="shared" si="40"/>
        <v>13.127296886409615</v>
      </c>
      <c r="M134" s="443">
        <f t="shared" si="40"/>
        <v>13.755885525731328</v>
      </c>
      <c r="N134" s="443">
        <f t="shared" si="40"/>
        <v>15.583605583605584</v>
      </c>
      <c r="O134" s="443">
        <f t="shared" si="40"/>
        <v>12.783454383348069</v>
      </c>
      <c r="P134" s="443">
        <f t="shared" si="40"/>
        <v>11.50787137502466</v>
      </c>
      <c r="Q134" s="443">
        <f t="shared" si="40"/>
        <v>13.840307395187898</v>
      </c>
      <c r="R134" s="443">
        <f t="shared" si="40"/>
        <v>13.946757735578842</v>
      </c>
    </row>
    <row r="135" spans="1:18" ht="7.5" customHeight="1"/>
    <row r="136" spans="1:18">
      <c r="A136" s="2278" t="s">
        <v>2450</v>
      </c>
      <c r="B136" s="2278"/>
      <c r="C136" s="2278"/>
      <c r="D136" s="2278"/>
      <c r="E136" s="2278"/>
      <c r="F136" s="2278"/>
      <c r="G136" s="2278"/>
      <c r="H136" s="2278"/>
      <c r="I136" s="2278"/>
      <c r="J136" s="2278"/>
      <c r="K136" s="2278"/>
      <c r="L136" s="2278"/>
      <c r="M136" s="2278"/>
      <c r="N136" s="2278"/>
      <c r="O136" s="2278"/>
      <c r="P136" s="2278"/>
      <c r="Q136" s="2278"/>
      <c r="R136" s="2278"/>
    </row>
  </sheetData>
  <mergeCells count="53">
    <mergeCell ref="A68:R68"/>
    <mergeCell ref="A16:A18"/>
    <mergeCell ref="A19:A23"/>
    <mergeCell ref="A28:R28"/>
    <mergeCell ref="A31:R31"/>
    <mergeCell ref="A1:R1"/>
    <mergeCell ref="A2:R2"/>
    <mergeCell ref="A3:R3"/>
    <mergeCell ref="A41:A45"/>
    <mergeCell ref="A4:A5"/>
    <mergeCell ref="B4:B5"/>
    <mergeCell ref="C4:Q4"/>
    <mergeCell ref="A33:R33"/>
    <mergeCell ref="A34:A35"/>
    <mergeCell ref="B34:B35"/>
    <mergeCell ref="R4:R5"/>
    <mergeCell ref="A6:A10"/>
    <mergeCell ref="A11:A15"/>
    <mergeCell ref="A32:R32"/>
    <mergeCell ref="C34:Q34"/>
    <mergeCell ref="R34:R35"/>
    <mergeCell ref="A67:R67"/>
    <mergeCell ref="A36:A40"/>
    <mergeCell ref="A61:A65"/>
    <mergeCell ref="A46:A50"/>
    <mergeCell ref="A51:A55"/>
    <mergeCell ref="A56:A60"/>
    <mergeCell ref="B72:B73"/>
    <mergeCell ref="C72:Q72"/>
    <mergeCell ref="R72:R73"/>
    <mergeCell ref="A72:A73"/>
    <mergeCell ref="A69:R69"/>
    <mergeCell ref="A70:R70"/>
    <mergeCell ref="A71:R71"/>
    <mergeCell ref="A136:R136"/>
    <mergeCell ref="A110:A114"/>
    <mergeCell ref="A115:A119"/>
    <mergeCell ref="A120:A124"/>
    <mergeCell ref="A125:A129"/>
    <mergeCell ref="A130:A134"/>
    <mergeCell ref="A74:A78"/>
    <mergeCell ref="A79:A83"/>
    <mergeCell ref="A84:A86"/>
    <mergeCell ref="C103:Q103"/>
    <mergeCell ref="A100:R100"/>
    <mergeCell ref="A101:R101"/>
    <mergeCell ref="A97:R97"/>
    <mergeCell ref="A87:A91"/>
    <mergeCell ref="A105:A109"/>
    <mergeCell ref="A102:R102"/>
    <mergeCell ref="A103:A104"/>
    <mergeCell ref="B103:B104"/>
    <mergeCell ref="R103:R104"/>
  </mergeCells>
  <phoneticPr fontId="74" type="noConversion"/>
  <hyperlinks>
    <hyperlink ref="A1:R1" location="'Sección F -SIL'!B4" display="TABLA F05.1a"/>
    <hyperlink ref="A31:R31" location="'Sección F -SIL'!B4" display="TABLA F05.1b"/>
  </hyperlinks>
  <pageMargins left="0.62" right="0.51181102362204722" top="0.72" bottom="0.25" header="0.31496062992125984" footer="0.25"/>
  <pageSetup scale="65" orientation="landscape" r:id="rId1"/>
</worksheet>
</file>

<file path=xl/worksheets/sheet67.xml><?xml version="1.0" encoding="utf-8"?>
<worksheet xmlns="http://schemas.openxmlformats.org/spreadsheetml/2006/main" xmlns:r="http://schemas.openxmlformats.org/officeDocument/2006/relationships">
  <sheetPr>
    <tabColor rgb="FF008080"/>
  </sheetPr>
  <dimension ref="A1:S187"/>
  <sheetViews>
    <sheetView topLeftCell="A169" zoomScale="89" zoomScaleNormal="89" workbookViewId="0">
      <selection activeCell="A188" sqref="A188"/>
    </sheetView>
  </sheetViews>
  <sheetFormatPr baseColWidth="10" defaultColWidth="11.42578125" defaultRowHeight="12.75"/>
  <cols>
    <col min="1" max="1" width="14" style="14" customWidth="1"/>
    <col min="2" max="2" width="36.140625" style="14" customWidth="1"/>
    <col min="3" max="5" width="10" style="14" bestFit="1" customWidth="1"/>
    <col min="6" max="12" width="11" style="14" bestFit="1" customWidth="1"/>
    <col min="13" max="14" width="10" style="14" bestFit="1" customWidth="1"/>
    <col min="15" max="15" width="12" style="14" bestFit="1" customWidth="1"/>
    <col min="16" max="17" width="10" style="14" bestFit="1" customWidth="1"/>
    <col min="18" max="18" width="12" style="14" bestFit="1" customWidth="1"/>
    <col min="19" max="16384" width="11.42578125" style="14"/>
  </cols>
  <sheetData>
    <row r="1" spans="1:18" ht="14.25">
      <c r="A1" s="2232" t="s">
        <v>2630</v>
      </c>
      <c r="B1" s="2232"/>
      <c r="C1" s="2232"/>
      <c r="D1" s="2232"/>
      <c r="E1" s="2232"/>
      <c r="F1" s="2232"/>
      <c r="G1" s="2232"/>
      <c r="H1" s="2232"/>
      <c r="I1" s="2232"/>
      <c r="J1" s="2232"/>
      <c r="K1" s="2232"/>
      <c r="L1" s="2232"/>
      <c r="M1" s="2232"/>
      <c r="N1" s="2232"/>
      <c r="O1" s="2232"/>
      <c r="P1" s="2232"/>
      <c r="Q1" s="2232"/>
      <c r="R1" s="2232"/>
    </row>
    <row r="2" spans="1:18">
      <c r="A2" s="2277" t="s">
        <v>2222</v>
      </c>
      <c r="B2" s="2277"/>
      <c r="C2" s="2277"/>
      <c r="D2" s="2277"/>
      <c r="E2" s="2277"/>
      <c r="F2" s="2277"/>
      <c r="G2" s="2277"/>
      <c r="H2" s="2277"/>
      <c r="I2" s="2277"/>
      <c r="J2" s="2277"/>
      <c r="K2" s="2277"/>
      <c r="L2" s="2277"/>
      <c r="M2" s="2277"/>
      <c r="N2" s="2277"/>
      <c r="O2" s="2277"/>
      <c r="P2" s="2277"/>
      <c r="Q2" s="2277"/>
      <c r="R2" s="2277"/>
    </row>
    <row r="3" spans="1:18">
      <c r="A3" s="2268" t="s">
        <v>2178</v>
      </c>
      <c r="B3" s="2268"/>
      <c r="C3" s="2268"/>
      <c r="D3" s="2268"/>
      <c r="E3" s="2268"/>
      <c r="F3" s="2268"/>
      <c r="G3" s="2268"/>
      <c r="H3" s="2268"/>
      <c r="I3" s="2268"/>
      <c r="J3" s="2268"/>
      <c r="K3" s="2268"/>
      <c r="L3" s="2268"/>
      <c r="M3" s="2268"/>
      <c r="N3" s="2268"/>
      <c r="O3" s="2268"/>
      <c r="P3" s="2268"/>
      <c r="Q3" s="2268"/>
      <c r="R3" s="2268"/>
    </row>
    <row r="4" spans="1:18">
      <c r="A4" s="2284" t="s">
        <v>2179</v>
      </c>
      <c r="B4" s="2251" t="s">
        <v>2217</v>
      </c>
      <c r="C4" s="2248" t="s">
        <v>2218</v>
      </c>
      <c r="D4" s="2248"/>
      <c r="E4" s="2248"/>
      <c r="F4" s="2248"/>
      <c r="G4" s="2248"/>
      <c r="H4" s="2248"/>
      <c r="I4" s="2248"/>
      <c r="J4" s="2248"/>
      <c r="K4" s="2248"/>
      <c r="L4" s="2248"/>
      <c r="M4" s="2248"/>
      <c r="N4" s="2248"/>
      <c r="O4" s="2248"/>
      <c r="P4" s="2248"/>
      <c r="Q4" s="2248"/>
      <c r="R4" s="2251" t="s">
        <v>569</v>
      </c>
    </row>
    <row r="5" spans="1:18">
      <c r="A5" s="2279"/>
      <c r="B5" s="2241"/>
      <c r="C5" s="946" t="s">
        <v>540</v>
      </c>
      <c r="D5" s="946" t="s">
        <v>765</v>
      </c>
      <c r="E5" s="946" t="s">
        <v>767</v>
      </c>
      <c r="F5" s="946" t="s">
        <v>769</v>
      </c>
      <c r="G5" s="946" t="s">
        <v>771</v>
      </c>
      <c r="H5" s="946" t="s">
        <v>773</v>
      </c>
      <c r="I5" s="946" t="s">
        <v>775</v>
      </c>
      <c r="J5" s="946" t="s">
        <v>777</v>
      </c>
      <c r="K5" s="946" t="s">
        <v>779</v>
      </c>
      <c r="L5" s="946" t="s">
        <v>781</v>
      </c>
      <c r="M5" s="946" t="s">
        <v>783</v>
      </c>
      <c r="N5" s="946" t="s">
        <v>785</v>
      </c>
      <c r="O5" s="946" t="s">
        <v>787</v>
      </c>
      <c r="P5" s="946" t="s">
        <v>61</v>
      </c>
      <c r="Q5" s="946" t="s">
        <v>62</v>
      </c>
      <c r="R5" s="2242"/>
    </row>
    <row r="6" spans="1:18">
      <c r="A6" s="2279" t="s">
        <v>2186</v>
      </c>
      <c r="B6" s="802" t="s">
        <v>2223</v>
      </c>
      <c r="C6" s="803">
        <v>24373</v>
      </c>
      <c r="D6" s="803">
        <v>43210</v>
      </c>
      <c r="E6" s="803">
        <v>24259</v>
      </c>
      <c r="F6" s="803">
        <v>34435</v>
      </c>
      <c r="G6" s="803">
        <v>106065</v>
      </c>
      <c r="H6" s="803">
        <v>62847</v>
      </c>
      <c r="I6" s="803">
        <v>42877</v>
      </c>
      <c r="J6" s="803">
        <v>85971</v>
      </c>
      <c r="K6" s="803">
        <v>33460</v>
      </c>
      <c r="L6" s="803">
        <v>44600</v>
      </c>
      <c r="M6" s="803">
        <v>6834</v>
      </c>
      <c r="N6" s="803">
        <v>10936</v>
      </c>
      <c r="O6" s="803">
        <v>552069</v>
      </c>
      <c r="P6" s="803">
        <v>11641</v>
      </c>
      <c r="Q6" s="803">
        <v>13083</v>
      </c>
      <c r="R6" s="803">
        <f>SUM(C6:Q6)</f>
        <v>1096660</v>
      </c>
    </row>
    <row r="7" spans="1:18">
      <c r="A7" s="2280"/>
      <c r="B7" s="804" t="s">
        <v>2203</v>
      </c>
      <c r="C7" s="805">
        <v>258039</v>
      </c>
      <c r="D7" s="805">
        <v>480559</v>
      </c>
      <c r="E7" s="805">
        <v>300078</v>
      </c>
      <c r="F7" s="805">
        <v>406704</v>
      </c>
      <c r="G7" s="805">
        <v>1304824</v>
      </c>
      <c r="H7" s="805">
        <v>1023123</v>
      </c>
      <c r="I7" s="805">
        <v>541565</v>
      </c>
      <c r="J7" s="805">
        <v>1230325</v>
      </c>
      <c r="K7" s="805">
        <v>371566</v>
      </c>
      <c r="L7" s="805">
        <v>441510</v>
      </c>
      <c r="M7" s="805">
        <v>82577</v>
      </c>
      <c r="N7" s="805">
        <v>122652</v>
      </c>
      <c r="O7" s="805">
        <v>5487581</v>
      </c>
      <c r="P7" s="805">
        <v>106952</v>
      </c>
      <c r="Q7" s="805">
        <v>146393</v>
      </c>
      <c r="R7" s="805">
        <f>SUM(C7:Q7)</f>
        <v>12304448</v>
      </c>
    </row>
    <row r="8" spans="1:18">
      <c r="A8" s="2280"/>
      <c r="B8" s="804" t="s">
        <v>2224</v>
      </c>
      <c r="C8" s="806">
        <f>+C7/C6</f>
        <v>10.587084068436384</v>
      </c>
      <c r="D8" s="806">
        <f t="shared" ref="D8:R8" si="0">+D7/D6</f>
        <v>11.121476510067113</v>
      </c>
      <c r="E8" s="806">
        <f t="shared" si="0"/>
        <v>12.369759676820973</v>
      </c>
      <c r="F8" s="806">
        <f t="shared" si="0"/>
        <v>11.810773921881806</v>
      </c>
      <c r="G8" s="806">
        <f t="shared" si="0"/>
        <v>12.302116626596899</v>
      </c>
      <c r="H8" s="806">
        <f t="shared" si="0"/>
        <v>16.279583751014368</v>
      </c>
      <c r="I8" s="806">
        <f t="shared" si="0"/>
        <v>12.630664458800755</v>
      </c>
      <c r="J8" s="806">
        <f t="shared" si="0"/>
        <v>14.31093043002873</v>
      </c>
      <c r="K8" s="806">
        <f t="shared" si="0"/>
        <v>11.104781829049612</v>
      </c>
      <c r="L8" s="806">
        <f t="shared" si="0"/>
        <v>9.8993273542600893</v>
      </c>
      <c r="M8" s="806">
        <f t="shared" si="0"/>
        <v>12.083260169739537</v>
      </c>
      <c r="N8" s="806">
        <f t="shared" si="0"/>
        <v>11.215435259692757</v>
      </c>
      <c r="O8" s="806">
        <f t="shared" si="0"/>
        <v>9.9400274241082176</v>
      </c>
      <c r="P8" s="806">
        <f t="shared" si="0"/>
        <v>9.1875268447727851</v>
      </c>
      <c r="Q8" s="806">
        <f t="shared" si="0"/>
        <v>11.189558969655279</v>
      </c>
      <c r="R8" s="806">
        <f t="shared" si="0"/>
        <v>11.219929604435285</v>
      </c>
    </row>
    <row r="9" spans="1:18">
      <c r="A9" s="2280"/>
      <c r="B9" s="807" t="s">
        <v>2670</v>
      </c>
      <c r="C9" s="805">
        <v>2371787.9126347201</v>
      </c>
      <c r="D9" s="805">
        <v>4417099.8473402411</v>
      </c>
      <c r="E9" s="805">
        <v>2758193.0376710556</v>
      </c>
      <c r="F9" s="805">
        <v>3738255.1909602471</v>
      </c>
      <c r="G9" s="805">
        <v>11993403.289098494</v>
      </c>
      <c r="H9" s="805">
        <v>9404124.0453519542</v>
      </c>
      <c r="I9" s="805">
        <v>4977841.8026190707</v>
      </c>
      <c r="J9" s="805">
        <v>11308639.250703624</v>
      </c>
      <c r="K9" s="805">
        <v>3415281.207670284</v>
      </c>
      <c r="L9" s="805">
        <v>4058177.5673729754</v>
      </c>
      <c r="M9" s="805">
        <v>759013.6780162584</v>
      </c>
      <c r="N9" s="805">
        <v>1127366.526224616</v>
      </c>
      <c r="O9" s="805">
        <v>50439578.069221899</v>
      </c>
      <c r="P9" s="805">
        <v>983058.61064454832</v>
      </c>
      <c r="Q9" s="805">
        <v>1345583.9927078255</v>
      </c>
      <c r="R9" s="805">
        <f t="shared" ref="R9:R14" si="1">SUM(C9:Q9)</f>
        <v>113097404.02823782</v>
      </c>
    </row>
    <row r="10" spans="1:18">
      <c r="A10" s="2280"/>
      <c r="B10" s="804" t="s">
        <v>2667</v>
      </c>
      <c r="C10" s="805">
        <v>420316.84527703904</v>
      </c>
      <c r="D10" s="805">
        <v>782777.18813624524</v>
      </c>
      <c r="E10" s="805">
        <v>488793.702878415</v>
      </c>
      <c r="F10" s="805">
        <v>662475.60346130969</v>
      </c>
      <c r="G10" s="805">
        <v>2125413.2411060622</v>
      </c>
      <c r="H10" s="805">
        <v>1666553.6282902199</v>
      </c>
      <c r="I10" s="805">
        <v>882149.18021097453</v>
      </c>
      <c r="J10" s="805">
        <v>2004062.652023427</v>
      </c>
      <c r="K10" s="805">
        <v>605239.70768840471</v>
      </c>
      <c r="L10" s="805">
        <v>719170.70814204635</v>
      </c>
      <c r="M10" s="805">
        <v>134508.75306617239</v>
      </c>
      <c r="N10" s="805">
        <v>199786.47300183069</v>
      </c>
      <c r="O10" s="805">
        <v>8938659.4046722353</v>
      </c>
      <c r="P10" s="805">
        <v>174212.91834207188</v>
      </c>
      <c r="Q10" s="805">
        <v>238457.92275834884</v>
      </c>
      <c r="R10" s="805">
        <f t="shared" si="1"/>
        <v>20042577.9290548</v>
      </c>
    </row>
    <row r="11" spans="1:18">
      <c r="A11" s="2280"/>
      <c r="B11" s="804" t="s">
        <v>2668</v>
      </c>
      <c r="C11" s="805">
        <v>210158.42263851952</v>
      </c>
      <c r="D11" s="805">
        <v>391388.59406812262</v>
      </c>
      <c r="E11" s="805">
        <v>244396.8514392075</v>
      </c>
      <c r="F11" s="805">
        <v>331237.80173065484</v>
      </c>
      <c r="G11" s="805">
        <v>1062706.6205530311</v>
      </c>
      <c r="H11" s="805">
        <v>833276.81414510997</v>
      </c>
      <c r="I11" s="805">
        <v>441074.59010548727</v>
      </c>
      <c r="J11" s="805">
        <v>1002031.3260117135</v>
      </c>
      <c r="K11" s="805">
        <v>302619.85384420236</v>
      </c>
      <c r="L11" s="805">
        <v>359585.35407102318</v>
      </c>
      <c r="M11" s="805">
        <v>67254.376533086193</v>
      </c>
      <c r="N11" s="805">
        <v>99893.236500915344</v>
      </c>
      <c r="O11" s="805">
        <v>4469329.7023361176</v>
      </c>
      <c r="P11" s="805">
        <v>87106.459171035938</v>
      </c>
      <c r="Q11" s="805">
        <v>119228.96137917442</v>
      </c>
      <c r="R11" s="805">
        <f t="shared" si="1"/>
        <v>10021288.9645274</v>
      </c>
    </row>
    <row r="12" spans="1:18">
      <c r="A12" s="2280"/>
      <c r="B12" s="787" t="s">
        <v>2669</v>
      </c>
      <c r="C12" s="808">
        <v>3002263.1805502786</v>
      </c>
      <c r="D12" s="808">
        <v>5591265.6295446083</v>
      </c>
      <c r="E12" s="808">
        <v>3491383.5919886781</v>
      </c>
      <c r="F12" s="808">
        <v>4731968.5961522115</v>
      </c>
      <c r="G12" s="808">
        <v>15181523.150757587</v>
      </c>
      <c r="H12" s="808">
        <v>11903954.487787284</v>
      </c>
      <c r="I12" s="808">
        <v>6301065.5729355318</v>
      </c>
      <c r="J12" s="808">
        <v>14314733.228738762</v>
      </c>
      <c r="K12" s="808">
        <v>4323140.7692028908</v>
      </c>
      <c r="L12" s="808">
        <v>5136933.6295860447</v>
      </c>
      <c r="M12" s="808">
        <v>960776.80761551694</v>
      </c>
      <c r="N12" s="808">
        <v>1427046.2357273619</v>
      </c>
      <c r="O12" s="808">
        <v>63847567.176230252</v>
      </c>
      <c r="P12" s="808">
        <v>1244377.988157656</v>
      </c>
      <c r="Q12" s="808">
        <v>1703270.8768453486</v>
      </c>
      <c r="R12" s="808">
        <f t="shared" si="1"/>
        <v>143161270.92182001</v>
      </c>
    </row>
    <row r="13" spans="1:18">
      <c r="A13" s="2281" t="s">
        <v>2213</v>
      </c>
      <c r="B13" s="802" t="s">
        <v>2223</v>
      </c>
      <c r="C13" s="803">
        <v>6</v>
      </c>
      <c r="D13" s="803">
        <v>3</v>
      </c>
      <c r="E13" s="803">
        <v>10</v>
      </c>
      <c r="F13" s="803">
        <v>3</v>
      </c>
      <c r="G13" s="803">
        <v>77</v>
      </c>
      <c r="H13" s="803">
        <v>23</v>
      </c>
      <c r="I13" s="803">
        <v>16</v>
      </c>
      <c r="J13" s="803">
        <v>4</v>
      </c>
      <c r="K13" s="803">
        <v>6</v>
      </c>
      <c r="L13" s="803">
        <v>12</v>
      </c>
      <c r="M13" s="803">
        <v>4</v>
      </c>
      <c r="N13" s="803"/>
      <c r="O13" s="803">
        <v>88</v>
      </c>
      <c r="P13" s="803">
        <v>2</v>
      </c>
      <c r="Q13" s="803"/>
      <c r="R13" s="805">
        <f t="shared" si="1"/>
        <v>254</v>
      </c>
    </row>
    <row r="14" spans="1:18">
      <c r="A14" s="2282"/>
      <c r="B14" s="804" t="s">
        <v>2203</v>
      </c>
      <c r="C14" s="809">
        <v>75</v>
      </c>
      <c r="D14" s="809">
        <v>47</v>
      </c>
      <c r="E14" s="809">
        <v>457</v>
      </c>
      <c r="F14" s="809">
        <v>49</v>
      </c>
      <c r="G14" s="809">
        <v>2246</v>
      </c>
      <c r="H14" s="809">
        <v>560</v>
      </c>
      <c r="I14" s="809">
        <v>463</v>
      </c>
      <c r="J14" s="809">
        <v>120</v>
      </c>
      <c r="K14" s="809">
        <v>333</v>
      </c>
      <c r="L14" s="809">
        <v>251</v>
      </c>
      <c r="M14" s="809">
        <v>360</v>
      </c>
      <c r="N14" s="809"/>
      <c r="O14" s="809">
        <v>2474</v>
      </c>
      <c r="P14" s="809">
        <v>8</v>
      </c>
      <c r="Q14" s="809"/>
      <c r="R14" s="805">
        <f t="shared" si="1"/>
        <v>7443</v>
      </c>
    </row>
    <row r="15" spans="1:18">
      <c r="A15" s="2282"/>
      <c r="B15" s="804" t="s">
        <v>2224</v>
      </c>
      <c r="C15" s="810">
        <f>+C14/C13</f>
        <v>12.5</v>
      </c>
      <c r="D15" s="810">
        <f t="shared" ref="D15:R15" si="2">+D14/D13</f>
        <v>15.666666666666666</v>
      </c>
      <c r="E15" s="810">
        <f t="shared" si="2"/>
        <v>45.7</v>
      </c>
      <c r="F15" s="810">
        <f t="shared" si="2"/>
        <v>16.333333333333332</v>
      </c>
      <c r="G15" s="810">
        <f t="shared" si="2"/>
        <v>29.168831168831169</v>
      </c>
      <c r="H15" s="810">
        <f t="shared" si="2"/>
        <v>24.347826086956523</v>
      </c>
      <c r="I15" s="810">
        <f t="shared" si="2"/>
        <v>28.9375</v>
      </c>
      <c r="J15" s="810">
        <f t="shared" si="2"/>
        <v>30</v>
      </c>
      <c r="K15" s="810">
        <f t="shared" si="2"/>
        <v>55.5</v>
      </c>
      <c r="L15" s="810">
        <f t="shared" si="2"/>
        <v>20.916666666666668</v>
      </c>
      <c r="M15" s="810">
        <f t="shared" si="2"/>
        <v>90</v>
      </c>
      <c r="N15" s="810"/>
      <c r="O15" s="810">
        <f t="shared" si="2"/>
        <v>28.113636363636363</v>
      </c>
      <c r="P15" s="810">
        <f t="shared" si="2"/>
        <v>4</v>
      </c>
      <c r="Q15" s="810"/>
      <c r="R15" s="810">
        <f t="shared" si="2"/>
        <v>29.303149606299211</v>
      </c>
    </row>
    <row r="16" spans="1:18">
      <c r="A16" s="2282"/>
      <c r="B16" s="807" t="s">
        <v>2670</v>
      </c>
      <c r="C16" s="805">
        <v>335.2230569313059</v>
      </c>
      <c r="D16" s="805">
        <v>210.07311567695172</v>
      </c>
      <c r="E16" s="805">
        <v>2042.6258269014238</v>
      </c>
      <c r="F16" s="805">
        <v>219.01239719511989</v>
      </c>
      <c r="G16" s="805">
        <v>10038.813144902841</v>
      </c>
      <c r="H16" s="805">
        <v>2502.9988250870838</v>
      </c>
      <c r="I16" s="805">
        <v>2069.4436714559283</v>
      </c>
      <c r="J16" s="805">
        <v>536.35689109008945</v>
      </c>
      <c r="K16" s="805">
        <v>1488.3903727749982</v>
      </c>
      <c r="L16" s="805">
        <v>1121.8798305301036</v>
      </c>
      <c r="M16" s="805">
        <v>1609.0706732702683</v>
      </c>
      <c r="N16" s="805">
        <v>0</v>
      </c>
      <c r="O16" s="805">
        <v>11057.89123797401</v>
      </c>
      <c r="P16" s="805">
        <v>35.757126072672634</v>
      </c>
      <c r="Q16" s="805">
        <v>0</v>
      </c>
      <c r="R16" s="805">
        <f t="shared" ref="R16:R21" si="3">SUM(C16:Q16)</f>
        <v>33267.536169862789</v>
      </c>
    </row>
    <row r="17" spans="1:18">
      <c r="A17" s="2282"/>
      <c r="B17" s="804" t="s">
        <v>2667</v>
      </c>
      <c r="C17" s="805">
        <v>59.406617684028895</v>
      </c>
      <c r="D17" s="805">
        <v>37.228147081991445</v>
      </c>
      <c r="E17" s="805">
        <v>361.98432375468269</v>
      </c>
      <c r="F17" s="805">
        <v>38.812323553565548</v>
      </c>
      <c r="G17" s="805">
        <v>1779.0301775777186</v>
      </c>
      <c r="H17" s="805">
        <v>443.569412040749</v>
      </c>
      <c r="I17" s="805">
        <v>366.73685316940504</v>
      </c>
      <c r="J17" s="805">
        <v>95.050588294446229</v>
      </c>
      <c r="K17" s="805">
        <v>263.76538251708831</v>
      </c>
      <c r="L17" s="805">
        <v>198.81414718255004</v>
      </c>
      <c r="M17" s="805">
        <v>285.15176488333867</v>
      </c>
      <c r="N17" s="805">
        <v>0</v>
      </c>
      <c r="O17" s="805">
        <v>1959.6262953371665</v>
      </c>
      <c r="P17" s="805">
        <v>6.3367058862964161</v>
      </c>
      <c r="Q17" s="805">
        <v>0</v>
      </c>
      <c r="R17" s="805">
        <f t="shared" si="3"/>
        <v>5895.5127389630279</v>
      </c>
    </row>
    <row r="18" spans="1:18">
      <c r="A18" s="2282"/>
      <c r="B18" s="804" t="s">
        <v>2668</v>
      </c>
      <c r="C18" s="805">
        <v>29.703308842014447</v>
      </c>
      <c r="D18" s="805">
        <v>18.614073540995722</v>
      </c>
      <c r="E18" s="805">
        <v>180.99216187734135</v>
      </c>
      <c r="F18" s="805">
        <v>19.406161776782774</v>
      </c>
      <c r="G18" s="805">
        <v>889.51508878885932</v>
      </c>
      <c r="H18" s="805">
        <v>221.7847060203745</v>
      </c>
      <c r="I18" s="805">
        <v>183.36842658470252</v>
      </c>
      <c r="J18" s="805">
        <v>47.525294147223114</v>
      </c>
      <c r="K18" s="805">
        <v>131.88269125854416</v>
      </c>
      <c r="L18" s="805">
        <v>99.407073591275022</v>
      </c>
      <c r="M18" s="805">
        <v>142.57588244166934</v>
      </c>
      <c r="N18" s="805">
        <v>0</v>
      </c>
      <c r="O18" s="805">
        <v>979.81314766858327</v>
      </c>
      <c r="P18" s="805">
        <v>3.168352943148208</v>
      </c>
      <c r="Q18" s="805">
        <v>0</v>
      </c>
      <c r="R18" s="805">
        <f t="shared" si="3"/>
        <v>2947.756369481514</v>
      </c>
    </row>
    <row r="19" spans="1:18">
      <c r="A19" s="2283"/>
      <c r="B19" s="787" t="s">
        <v>2669</v>
      </c>
      <c r="C19" s="808">
        <v>424.3329834573492</v>
      </c>
      <c r="D19" s="808">
        <v>265.91533629993887</v>
      </c>
      <c r="E19" s="808">
        <v>2585.6023125334477</v>
      </c>
      <c r="F19" s="808">
        <v>277.23088252546819</v>
      </c>
      <c r="G19" s="808">
        <v>12707.358411269417</v>
      </c>
      <c r="H19" s="808">
        <v>3168.352943148207</v>
      </c>
      <c r="I19" s="808">
        <v>2619.5489512100357</v>
      </c>
      <c r="J19" s="808">
        <v>678.9327735317587</v>
      </c>
      <c r="K19" s="808">
        <v>1884.0384465506306</v>
      </c>
      <c r="L19" s="808">
        <v>1420.1010513039287</v>
      </c>
      <c r="M19" s="808">
        <v>2036.7983205952762</v>
      </c>
      <c r="N19" s="808">
        <v>0</v>
      </c>
      <c r="O19" s="808">
        <v>13997.33068097976</v>
      </c>
      <c r="P19" s="808">
        <v>45.262184902117255</v>
      </c>
      <c r="Q19" s="808">
        <v>0</v>
      </c>
      <c r="R19" s="805">
        <f t="shared" si="3"/>
        <v>42110.805278307336</v>
      </c>
    </row>
    <row r="20" spans="1:18" ht="12.75" customHeight="1">
      <c r="A20" s="2281" t="s">
        <v>2659</v>
      </c>
      <c r="B20" s="811" t="s">
        <v>2223</v>
      </c>
      <c r="C20" s="812">
        <v>33</v>
      </c>
      <c r="D20" s="813">
        <v>43</v>
      </c>
      <c r="E20" s="812">
        <v>27</v>
      </c>
      <c r="F20" s="813">
        <v>161</v>
      </c>
      <c r="G20" s="812">
        <v>184</v>
      </c>
      <c r="H20" s="813">
        <v>84</v>
      </c>
      <c r="I20" s="812">
        <v>65</v>
      </c>
      <c r="J20" s="813">
        <v>87</v>
      </c>
      <c r="K20" s="812">
        <v>70</v>
      </c>
      <c r="L20" s="813">
        <v>82</v>
      </c>
      <c r="M20" s="812">
        <v>10</v>
      </c>
      <c r="N20" s="813">
        <v>18</v>
      </c>
      <c r="O20" s="812">
        <v>3624</v>
      </c>
      <c r="P20" s="813">
        <v>7</v>
      </c>
      <c r="Q20" s="812">
        <v>16</v>
      </c>
      <c r="R20" s="803">
        <f t="shared" si="3"/>
        <v>4511</v>
      </c>
    </row>
    <row r="21" spans="1:18">
      <c r="A21" s="2282"/>
      <c r="B21" s="804" t="s">
        <v>2203</v>
      </c>
      <c r="C21" s="805">
        <v>523</v>
      </c>
      <c r="D21" s="814">
        <v>467</v>
      </c>
      <c r="E21" s="805">
        <v>270</v>
      </c>
      <c r="F21" s="815">
        <v>2194</v>
      </c>
      <c r="G21" s="805">
        <v>3040</v>
      </c>
      <c r="H21" s="815">
        <v>1100</v>
      </c>
      <c r="I21" s="805">
        <v>672</v>
      </c>
      <c r="J21" s="815">
        <v>1539</v>
      </c>
      <c r="K21" s="805">
        <v>1222</v>
      </c>
      <c r="L21" s="815">
        <v>861</v>
      </c>
      <c r="M21" s="805">
        <v>127</v>
      </c>
      <c r="N21" s="815">
        <v>153</v>
      </c>
      <c r="O21" s="805">
        <v>59498</v>
      </c>
      <c r="P21" s="815">
        <v>44</v>
      </c>
      <c r="Q21" s="805">
        <v>160</v>
      </c>
      <c r="R21" s="805">
        <f t="shared" si="3"/>
        <v>71870</v>
      </c>
    </row>
    <row r="22" spans="1:18">
      <c r="A22" s="2282"/>
      <c r="B22" s="804" t="s">
        <v>2224</v>
      </c>
      <c r="C22" s="810">
        <f>+C21/C20</f>
        <v>15.848484848484848</v>
      </c>
      <c r="D22" s="810">
        <f t="shared" ref="D22:R22" si="4">+D21/D20</f>
        <v>10.86046511627907</v>
      </c>
      <c r="E22" s="810">
        <f t="shared" si="4"/>
        <v>10</v>
      </c>
      <c r="F22" s="810">
        <f t="shared" si="4"/>
        <v>13.627329192546584</v>
      </c>
      <c r="G22" s="810">
        <f t="shared" si="4"/>
        <v>16.521739130434781</v>
      </c>
      <c r="H22" s="810">
        <f t="shared" si="4"/>
        <v>13.095238095238095</v>
      </c>
      <c r="I22" s="810">
        <f t="shared" si="4"/>
        <v>10.338461538461539</v>
      </c>
      <c r="J22" s="810">
        <f t="shared" si="4"/>
        <v>17.689655172413794</v>
      </c>
      <c r="K22" s="810">
        <f t="shared" si="4"/>
        <v>17.457142857142856</v>
      </c>
      <c r="L22" s="810">
        <f t="shared" si="4"/>
        <v>10.5</v>
      </c>
      <c r="M22" s="810">
        <f t="shared" si="4"/>
        <v>12.7</v>
      </c>
      <c r="N22" s="810">
        <f t="shared" si="4"/>
        <v>8.5</v>
      </c>
      <c r="O22" s="810">
        <f t="shared" si="4"/>
        <v>16.417770419426049</v>
      </c>
      <c r="P22" s="810">
        <f t="shared" si="4"/>
        <v>6.2857142857142856</v>
      </c>
      <c r="Q22" s="810">
        <f t="shared" si="4"/>
        <v>10</v>
      </c>
      <c r="R22" s="810">
        <f t="shared" si="4"/>
        <v>15.932165816892041</v>
      </c>
    </row>
    <row r="23" spans="1:18">
      <c r="A23" s="2282"/>
      <c r="B23" s="807" t="s">
        <v>2670</v>
      </c>
      <c r="C23" s="805">
        <v>3521.4261530989129</v>
      </c>
      <c r="D23" s="805">
        <v>3144.3709627097364</v>
      </c>
      <c r="E23" s="805">
        <v>1817.9446679478133</v>
      </c>
      <c r="F23" s="805">
        <v>14772.483709175935</v>
      </c>
      <c r="G23" s="805">
        <v>20468.710335412416</v>
      </c>
      <c r="H23" s="805">
        <v>7406.4412397873875</v>
      </c>
      <c r="I23" s="805">
        <v>4524.662284670113</v>
      </c>
      <c r="J23" s="805">
        <v>10362.284607302536</v>
      </c>
      <c r="K23" s="805">
        <v>8227.8829045638067</v>
      </c>
      <c r="L23" s="805">
        <v>5797.2235522335823</v>
      </c>
      <c r="M23" s="805">
        <v>855.10730677545291</v>
      </c>
      <c r="N23" s="805">
        <v>1030.1686451704277</v>
      </c>
      <c r="O23" s="805">
        <v>400607.67353169998</v>
      </c>
      <c r="P23" s="805">
        <v>296.25764959149552</v>
      </c>
      <c r="Q23" s="805">
        <v>1077.3005439690746</v>
      </c>
      <c r="R23" s="805">
        <f t="shared" ref="R23:R28" si="5">SUM(C23:Q23)</f>
        <v>483909.93809410866</v>
      </c>
    </row>
    <row r="24" spans="1:18">
      <c r="A24" s="2282"/>
      <c r="B24" s="804" t="s">
        <v>2667</v>
      </c>
      <c r="C24" s="805">
        <v>624.05020434664277</v>
      </c>
      <c r="D24" s="805">
        <v>557.23029718906719</v>
      </c>
      <c r="E24" s="805">
        <v>322.16740950973906</v>
      </c>
      <c r="F24" s="805">
        <v>2617.9085054235834</v>
      </c>
      <c r="G24" s="805">
        <v>3627.3663885540991</v>
      </c>
      <c r="H24" s="805">
        <v>1312.5338905952333</v>
      </c>
      <c r="I24" s="805">
        <v>801.83888589090623</v>
      </c>
      <c r="J24" s="805">
        <v>1836.354234205513</v>
      </c>
      <c r="K24" s="805">
        <v>1458.1058311885226</v>
      </c>
      <c r="L24" s="805">
        <v>1027.3560725477234</v>
      </c>
      <c r="M24" s="805">
        <v>151.53800373235873</v>
      </c>
      <c r="N24" s="805">
        <v>182.56153205551882</v>
      </c>
      <c r="O24" s="805">
        <v>70993.764929668367</v>
      </c>
      <c r="P24" s="805">
        <v>52.501355623809339</v>
      </c>
      <c r="Q24" s="805">
        <v>190.91402045021576</v>
      </c>
      <c r="R24" s="805">
        <f t="shared" si="5"/>
        <v>85756.1915609813</v>
      </c>
    </row>
    <row r="25" spans="1:18">
      <c r="A25" s="2282"/>
      <c r="B25" s="804" t="s">
        <v>2668</v>
      </c>
      <c r="C25" s="805">
        <v>312.02510217332139</v>
      </c>
      <c r="D25" s="805">
        <v>278.61514859453359</v>
      </c>
      <c r="E25" s="805">
        <v>161.08370475486953</v>
      </c>
      <c r="F25" s="805">
        <v>1308.9542527117917</v>
      </c>
      <c r="G25" s="805">
        <v>1813.6831942770496</v>
      </c>
      <c r="H25" s="805">
        <v>656.26694529761664</v>
      </c>
      <c r="I25" s="805">
        <v>400.91944294545311</v>
      </c>
      <c r="J25" s="805">
        <v>918.17711710275648</v>
      </c>
      <c r="K25" s="805">
        <v>729.05291559426132</v>
      </c>
      <c r="L25" s="805">
        <v>513.67803627386172</v>
      </c>
      <c r="M25" s="805">
        <v>75.769001866179366</v>
      </c>
      <c r="N25" s="805">
        <v>91.280766027759412</v>
      </c>
      <c r="O25" s="805">
        <v>35496.882464834183</v>
      </c>
      <c r="P25" s="805">
        <v>26.250677811904669</v>
      </c>
      <c r="Q25" s="805">
        <v>95.457010225107879</v>
      </c>
      <c r="R25" s="805">
        <f t="shared" si="5"/>
        <v>42878.09578049065</v>
      </c>
    </row>
    <row r="26" spans="1:18">
      <c r="A26" s="2283"/>
      <c r="B26" s="787" t="s">
        <v>2669</v>
      </c>
      <c r="C26" s="808">
        <v>4457.5014596188767</v>
      </c>
      <c r="D26" s="808">
        <v>3980.216408493337</v>
      </c>
      <c r="E26" s="808">
        <v>2301.1957822124218</v>
      </c>
      <c r="F26" s="808">
        <v>18699.346467311309</v>
      </c>
      <c r="G26" s="808">
        <v>25909.759918243562</v>
      </c>
      <c r="H26" s="808">
        <v>9375.2420756802367</v>
      </c>
      <c r="I26" s="808">
        <v>5727.4206135064724</v>
      </c>
      <c r="J26" s="808">
        <v>13116.815958610805</v>
      </c>
      <c r="K26" s="808">
        <v>10415.04165134659</v>
      </c>
      <c r="L26" s="808">
        <v>7338.2576610551669</v>
      </c>
      <c r="M26" s="808">
        <v>1082.4143123739909</v>
      </c>
      <c r="N26" s="808">
        <v>1304.0109432537058</v>
      </c>
      <c r="O26" s="808">
        <v>507098.32092620252</v>
      </c>
      <c r="P26" s="808">
        <v>375.00968302720952</v>
      </c>
      <c r="Q26" s="808">
        <v>1363.6715746443981</v>
      </c>
      <c r="R26" s="808">
        <f t="shared" si="5"/>
        <v>612544.22543558059</v>
      </c>
    </row>
    <row r="27" spans="1:18">
      <c r="A27" s="2279" t="s">
        <v>569</v>
      </c>
      <c r="B27" s="804" t="s">
        <v>2223</v>
      </c>
      <c r="C27" s="805">
        <v>24412</v>
      </c>
      <c r="D27" s="805">
        <v>43256</v>
      </c>
      <c r="E27" s="805">
        <v>24296</v>
      </c>
      <c r="F27" s="805">
        <v>34599</v>
      </c>
      <c r="G27" s="805">
        <v>106326</v>
      </c>
      <c r="H27" s="805">
        <v>62954</v>
      </c>
      <c r="I27" s="805">
        <v>42958</v>
      </c>
      <c r="J27" s="805">
        <v>86062</v>
      </c>
      <c r="K27" s="805">
        <v>33536</v>
      </c>
      <c r="L27" s="805">
        <v>44694</v>
      </c>
      <c r="M27" s="805">
        <v>6848</v>
      </c>
      <c r="N27" s="805">
        <v>10954</v>
      </c>
      <c r="O27" s="805">
        <v>555781</v>
      </c>
      <c r="P27" s="805">
        <v>11650</v>
      </c>
      <c r="Q27" s="805">
        <v>13099</v>
      </c>
      <c r="R27" s="805">
        <f t="shared" si="5"/>
        <v>1101425</v>
      </c>
    </row>
    <row r="28" spans="1:18">
      <c r="A28" s="2279"/>
      <c r="B28" s="804" t="s">
        <v>2203</v>
      </c>
      <c r="C28" s="805">
        <v>258637</v>
      </c>
      <c r="D28" s="805">
        <v>481073</v>
      </c>
      <c r="E28" s="805">
        <v>300805</v>
      </c>
      <c r="F28" s="805">
        <v>408947</v>
      </c>
      <c r="G28" s="805">
        <v>1310110</v>
      </c>
      <c r="H28" s="805">
        <v>1024783</v>
      </c>
      <c r="I28" s="805">
        <v>542700</v>
      </c>
      <c r="J28" s="805">
        <v>1231984</v>
      </c>
      <c r="K28" s="805">
        <v>373121</v>
      </c>
      <c r="L28" s="805">
        <v>442622</v>
      </c>
      <c r="M28" s="805">
        <v>83064</v>
      </c>
      <c r="N28" s="805">
        <v>122805</v>
      </c>
      <c r="O28" s="805">
        <v>5549553</v>
      </c>
      <c r="P28" s="805">
        <v>107004</v>
      </c>
      <c r="Q28" s="805">
        <v>146553</v>
      </c>
      <c r="R28" s="805">
        <f t="shared" si="5"/>
        <v>12383761</v>
      </c>
    </row>
    <row r="29" spans="1:18">
      <c r="A29" s="2279"/>
      <c r="B29" s="804" t="s">
        <v>2224</v>
      </c>
      <c r="C29" s="821">
        <f>+C28/C27</f>
        <v>10.594666557430772</v>
      </c>
      <c r="D29" s="821">
        <f t="shared" ref="D29:R29" si="6">+D28/D27</f>
        <v>11.12153227297947</v>
      </c>
      <c r="E29" s="821">
        <f t="shared" si="6"/>
        <v>12.38084458347053</v>
      </c>
      <c r="F29" s="821">
        <f t="shared" si="6"/>
        <v>11.819619064134802</v>
      </c>
      <c r="G29" s="821">
        <f t="shared" si="6"/>
        <v>12.321633466884863</v>
      </c>
      <c r="H29" s="821">
        <f t="shared" si="6"/>
        <v>16.278282555516725</v>
      </c>
      <c r="I29" s="821">
        <f t="shared" si="6"/>
        <v>12.633269705293543</v>
      </c>
      <c r="J29" s="821">
        <f t="shared" si="6"/>
        <v>14.315075178359788</v>
      </c>
      <c r="K29" s="821">
        <f t="shared" si="6"/>
        <v>11.125984017175572</v>
      </c>
      <c r="L29" s="821">
        <f t="shared" si="6"/>
        <v>9.90338747930371</v>
      </c>
      <c r="M29" s="821">
        <f t="shared" si="6"/>
        <v>12.129672897196262</v>
      </c>
      <c r="N29" s="821">
        <f t="shared" si="6"/>
        <v>11.210973160489319</v>
      </c>
      <c r="O29" s="821">
        <f t="shared" si="6"/>
        <v>9.9851434287965937</v>
      </c>
      <c r="P29" s="821">
        <f t="shared" si="6"/>
        <v>9.1848927038626602</v>
      </c>
      <c r="Q29" s="821">
        <f t="shared" si="6"/>
        <v>11.188105962287198</v>
      </c>
      <c r="R29" s="821">
        <f t="shared" si="6"/>
        <v>11.243399232812038</v>
      </c>
    </row>
    <row r="30" spans="1:18">
      <c r="A30" s="2279"/>
      <c r="B30" s="804" t="s">
        <v>2670</v>
      </c>
      <c r="C30" s="805">
        <v>2375644.5618447503</v>
      </c>
      <c r="D30" s="805">
        <v>4420454.2914186278</v>
      </c>
      <c r="E30" s="805">
        <v>2762053.6081659049</v>
      </c>
      <c r="F30" s="805">
        <v>3753246.6870666184</v>
      </c>
      <c r="G30" s="805">
        <v>12023910.81257881</v>
      </c>
      <c r="H30" s="805">
        <v>9414033.4854168277</v>
      </c>
      <c r="I30" s="805">
        <v>4984435.9085751968</v>
      </c>
      <c r="J30" s="805">
        <v>11319537.892202016</v>
      </c>
      <c r="K30" s="805">
        <v>3424997.480947623</v>
      </c>
      <c r="L30" s="805">
        <v>4065096.6707557389</v>
      </c>
      <c r="M30" s="805">
        <v>761477.85599630408</v>
      </c>
      <c r="N30" s="805">
        <v>1128396.6948697865</v>
      </c>
      <c r="O30" s="805">
        <v>50851243.633991577</v>
      </c>
      <c r="P30" s="805">
        <v>983390.62542021251</v>
      </c>
      <c r="Q30" s="805">
        <v>1346661.2932517945</v>
      </c>
      <c r="R30" s="805">
        <f>SUM(C30:Q30)</f>
        <v>113614581.50250179</v>
      </c>
    </row>
    <row r="31" spans="1:18">
      <c r="A31" s="2279"/>
      <c r="B31" s="804" t="s">
        <v>2667</v>
      </c>
      <c r="C31" s="805">
        <v>421000.30209906976</v>
      </c>
      <c r="D31" s="805">
        <v>783371.64658051636</v>
      </c>
      <c r="E31" s="805">
        <v>489477.85461167939</v>
      </c>
      <c r="F31" s="805">
        <v>665132.32429028687</v>
      </c>
      <c r="G31" s="805">
        <v>2130819.6376721943</v>
      </c>
      <c r="H31" s="805">
        <v>1668309.7315928559</v>
      </c>
      <c r="I31" s="805">
        <v>883317.75595003483</v>
      </c>
      <c r="J31" s="805">
        <v>2005994.0568459269</v>
      </c>
      <c r="K31" s="805">
        <v>606961.57890211034</v>
      </c>
      <c r="L31" s="805">
        <v>720396.87836177659</v>
      </c>
      <c r="M31" s="805">
        <v>134945.44283478809</v>
      </c>
      <c r="N31" s="805">
        <v>199969.03453388621</v>
      </c>
      <c r="O31" s="805">
        <v>9011612.7958972417</v>
      </c>
      <c r="P31" s="805">
        <v>174271.75640358197</v>
      </c>
      <c r="Q31" s="805">
        <v>238648.83677879904</v>
      </c>
      <c r="R31" s="805">
        <f>SUM(C31:Q31)</f>
        <v>20134229.633354746</v>
      </c>
    </row>
    <row r="32" spans="1:18">
      <c r="A32" s="2279"/>
      <c r="B32" s="804" t="s">
        <v>2668</v>
      </c>
      <c r="C32" s="805">
        <v>210500.15104953488</v>
      </c>
      <c r="D32" s="805">
        <v>391685.82329025818</v>
      </c>
      <c r="E32" s="805">
        <v>244738.92730583969</v>
      </c>
      <c r="F32" s="805">
        <v>332566.16214514343</v>
      </c>
      <c r="G32" s="805">
        <v>1065409.8188360971</v>
      </c>
      <c r="H32" s="805">
        <v>834154.86579642794</v>
      </c>
      <c r="I32" s="805">
        <v>441658.87797501741</v>
      </c>
      <c r="J32" s="805">
        <v>1002997.0284229635</v>
      </c>
      <c r="K32" s="805">
        <v>303480.78945105517</v>
      </c>
      <c r="L32" s="805">
        <v>360198.43918088829</v>
      </c>
      <c r="M32" s="805">
        <v>67472.721417394045</v>
      </c>
      <c r="N32" s="805">
        <v>99984.517266943105</v>
      </c>
      <c r="O32" s="805">
        <v>4505806.3979486208</v>
      </c>
      <c r="P32" s="805">
        <v>87135.878201790983</v>
      </c>
      <c r="Q32" s="805">
        <v>119324.41838939952</v>
      </c>
      <c r="R32" s="805">
        <f>SUM(C32:Q32)</f>
        <v>10067114.816677373</v>
      </c>
    </row>
    <row r="33" spans="1:18">
      <c r="A33" s="2279"/>
      <c r="B33" s="787" t="s">
        <v>2669</v>
      </c>
      <c r="C33" s="808">
        <v>3007145.0149933551</v>
      </c>
      <c r="D33" s="808">
        <v>5595511.761289401</v>
      </c>
      <c r="E33" s="808">
        <v>3496270.3900834243</v>
      </c>
      <c r="F33" s="808">
        <v>4750945.1735020485</v>
      </c>
      <c r="G33" s="808">
        <v>15220140.269087099</v>
      </c>
      <c r="H33" s="808">
        <v>11916498.082806112</v>
      </c>
      <c r="I33" s="808">
        <v>6309412.5425002491</v>
      </c>
      <c r="J33" s="808">
        <v>14328528.977470906</v>
      </c>
      <c r="K33" s="808">
        <v>4335439.8493007878</v>
      </c>
      <c r="L33" s="808">
        <v>5145691.9882984031</v>
      </c>
      <c r="M33" s="808">
        <v>963896.02024848619</v>
      </c>
      <c r="N33" s="808">
        <v>1428350.2466706156</v>
      </c>
      <c r="O33" s="808">
        <v>64368662.827837437</v>
      </c>
      <c r="P33" s="808">
        <v>1244798.2600255853</v>
      </c>
      <c r="Q33" s="808">
        <v>1704634.5484199931</v>
      </c>
      <c r="R33" s="808">
        <f>SUM(C33:Q33)</f>
        <v>143815925.9525339</v>
      </c>
    </row>
    <row r="34" spans="1:18">
      <c r="A34" s="1756"/>
      <c r="B34" s="955"/>
      <c r="C34" s="956"/>
      <c r="D34" s="956"/>
      <c r="E34" s="956"/>
      <c r="F34" s="956"/>
      <c r="G34" s="956"/>
      <c r="H34" s="956"/>
      <c r="I34" s="956"/>
      <c r="J34" s="956"/>
      <c r="K34" s="956"/>
      <c r="L34" s="956"/>
      <c r="M34" s="956"/>
      <c r="N34" s="956"/>
      <c r="O34" s="956"/>
      <c r="P34" s="956"/>
      <c r="Q34" s="956"/>
      <c r="R34" s="956"/>
    </row>
    <row r="35" spans="1:18">
      <c r="A35" s="1305" t="s">
        <v>474</v>
      </c>
    </row>
    <row r="36" spans="1:18">
      <c r="A36" s="906" t="s">
        <v>2662</v>
      </c>
      <c r="B36" s="906"/>
      <c r="C36" s="906"/>
      <c r="D36" s="906"/>
      <c r="E36" s="906"/>
      <c r="F36" s="906"/>
      <c r="G36" s="906"/>
      <c r="H36" s="906"/>
      <c r="I36" s="906"/>
      <c r="J36" s="906"/>
      <c r="K36" s="906"/>
      <c r="L36" s="906"/>
      <c r="M36" s="906"/>
      <c r="N36" s="906"/>
      <c r="O36" s="906"/>
      <c r="P36" s="906"/>
      <c r="Q36" s="906"/>
      <c r="R36" s="906"/>
    </row>
    <row r="37" spans="1:18" ht="14.25">
      <c r="A37" s="2285" t="s">
        <v>2664</v>
      </c>
      <c r="B37" s="2285"/>
      <c r="C37" s="2285"/>
      <c r="D37" s="2285"/>
      <c r="E37" s="2285"/>
      <c r="F37" s="2285"/>
      <c r="G37" s="2285"/>
      <c r="H37" s="2285"/>
      <c r="I37" s="2285"/>
      <c r="J37" s="2285"/>
      <c r="K37" s="2285"/>
      <c r="L37" s="2285"/>
      <c r="M37" s="2285"/>
      <c r="N37" s="2285"/>
      <c r="O37" s="2285"/>
      <c r="P37" s="2285"/>
      <c r="Q37" s="2285"/>
      <c r="R37" s="2285"/>
    </row>
    <row r="38" spans="1:18" ht="14.25">
      <c r="A38" s="1757"/>
      <c r="B38" s="1757"/>
      <c r="C38" s="1757"/>
      <c r="D38" s="1757"/>
      <c r="E38" s="1757"/>
      <c r="F38" s="1757"/>
      <c r="G38" s="1757"/>
      <c r="H38" s="1757"/>
      <c r="I38" s="1757"/>
      <c r="J38" s="1757"/>
      <c r="K38" s="1757"/>
      <c r="L38" s="1757"/>
      <c r="M38" s="1757"/>
      <c r="N38" s="1757"/>
      <c r="O38" s="1757"/>
      <c r="P38" s="1757"/>
      <c r="Q38" s="1757"/>
      <c r="R38" s="1757"/>
    </row>
    <row r="39" spans="1:18">
      <c r="A39" s="2278" t="s">
        <v>2451</v>
      </c>
      <c r="B39" s="2278"/>
      <c r="C39" s="2278"/>
      <c r="D39" s="2278"/>
      <c r="E39" s="2278"/>
      <c r="F39" s="2278"/>
      <c r="G39" s="2278"/>
      <c r="H39" s="2278"/>
      <c r="I39" s="2278"/>
      <c r="J39" s="2278"/>
      <c r="K39" s="2278"/>
      <c r="L39" s="2278"/>
      <c r="M39" s="2278"/>
      <c r="N39" s="2278"/>
      <c r="O39" s="2278"/>
      <c r="P39" s="2278"/>
      <c r="Q39" s="2278"/>
      <c r="R39" s="2278"/>
    </row>
    <row r="40" spans="1:18">
      <c r="A40" s="16"/>
      <c r="B40" s="16"/>
      <c r="C40" s="16"/>
      <c r="D40" s="16"/>
      <c r="E40" s="16"/>
      <c r="F40" s="16"/>
      <c r="G40" s="16"/>
      <c r="H40" s="16"/>
      <c r="I40" s="16"/>
      <c r="J40" s="16"/>
      <c r="K40" s="16"/>
      <c r="L40" s="16"/>
      <c r="M40" s="16"/>
      <c r="N40" s="16"/>
      <c r="O40" s="16"/>
      <c r="P40" s="16"/>
      <c r="Q40" s="16"/>
      <c r="R40" s="16"/>
    </row>
    <row r="41" spans="1:18" ht="14.25">
      <c r="A41" s="2246" t="s">
        <v>2631</v>
      </c>
      <c r="B41" s="2246"/>
      <c r="C41" s="2246"/>
      <c r="D41" s="2246"/>
      <c r="E41" s="2246"/>
      <c r="F41" s="2246"/>
      <c r="G41" s="2246"/>
      <c r="H41" s="2246"/>
      <c r="I41" s="2246"/>
      <c r="J41" s="2246"/>
      <c r="K41" s="2246"/>
      <c r="L41" s="2246"/>
      <c r="M41" s="2246"/>
      <c r="N41" s="2246"/>
      <c r="O41" s="2246"/>
      <c r="P41" s="2246"/>
      <c r="Q41" s="2246"/>
      <c r="R41" s="2246"/>
    </row>
    <row r="42" spans="1:18">
      <c r="A42" s="2277" t="s">
        <v>240</v>
      </c>
      <c r="B42" s="2277"/>
      <c r="C42" s="2277"/>
      <c r="D42" s="2277"/>
      <c r="E42" s="2277"/>
      <c r="F42" s="2277"/>
      <c r="G42" s="2277"/>
      <c r="H42" s="2277"/>
      <c r="I42" s="2277"/>
      <c r="J42" s="2277"/>
      <c r="K42" s="2277"/>
      <c r="L42" s="2277"/>
      <c r="M42" s="2277"/>
      <c r="N42" s="2277"/>
      <c r="O42" s="2277"/>
      <c r="P42" s="2277"/>
      <c r="Q42" s="2277"/>
      <c r="R42" s="2277"/>
    </row>
    <row r="43" spans="1:18">
      <c r="A43" s="2268" t="s">
        <v>2178</v>
      </c>
      <c r="B43" s="2268"/>
      <c r="C43" s="2268"/>
      <c r="D43" s="2268"/>
      <c r="E43" s="2268"/>
      <c r="F43" s="2268"/>
      <c r="G43" s="2268"/>
      <c r="H43" s="2268"/>
      <c r="I43" s="2268"/>
      <c r="J43" s="2268"/>
      <c r="K43" s="2268"/>
      <c r="L43" s="2268"/>
      <c r="M43" s="2268"/>
      <c r="N43" s="2268"/>
      <c r="O43" s="2268"/>
      <c r="P43" s="2268"/>
      <c r="Q43" s="2268"/>
      <c r="R43" s="2268"/>
    </row>
    <row r="44" spans="1:18">
      <c r="A44" s="2269" t="s">
        <v>2179</v>
      </c>
      <c r="B44" s="2269" t="s">
        <v>2217</v>
      </c>
      <c r="C44" s="2275" t="s">
        <v>2218</v>
      </c>
      <c r="D44" s="2275"/>
      <c r="E44" s="2275"/>
      <c r="F44" s="2275"/>
      <c r="G44" s="2275"/>
      <c r="H44" s="2275"/>
      <c r="I44" s="2275"/>
      <c r="J44" s="2275"/>
      <c r="K44" s="2275"/>
      <c r="L44" s="2275"/>
      <c r="M44" s="2275"/>
      <c r="N44" s="2275"/>
      <c r="O44" s="2275"/>
      <c r="P44" s="2275"/>
      <c r="Q44" s="2275"/>
      <c r="R44" s="2269" t="s">
        <v>569</v>
      </c>
    </row>
    <row r="45" spans="1:18">
      <c r="A45" s="2266"/>
      <c r="B45" s="2266"/>
      <c r="C45" s="1753" t="s">
        <v>540</v>
      </c>
      <c r="D45" s="1753" t="s">
        <v>765</v>
      </c>
      <c r="E45" s="1753" t="s">
        <v>767</v>
      </c>
      <c r="F45" s="1753" t="s">
        <v>769</v>
      </c>
      <c r="G45" s="1753" t="s">
        <v>771</v>
      </c>
      <c r="H45" s="1753" t="s">
        <v>773</v>
      </c>
      <c r="I45" s="1753" t="s">
        <v>775</v>
      </c>
      <c r="J45" s="1753" t="s">
        <v>777</v>
      </c>
      <c r="K45" s="1753" t="s">
        <v>779</v>
      </c>
      <c r="L45" s="1753" t="s">
        <v>781</v>
      </c>
      <c r="M45" s="1753" t="s">
        <v>783</v>
      </c>
      <c r="N45" s="1753" t="s">
        <v>785</v>
      </c>
      <c r="O45" s="1753" t="s">
        <v>787</v>
      </c>
      <c r="P45" s="1753" t="s">
        <v>61</v>
      </c>
      <c r="Q45" s="1753" t="s">
        <v>62</v>
      </c>
      <c r="R45" s="2274"/>
    </row>
    <row r="46" spans="1:18">
      <c r="A46" s="2279" t="s">
        <v>2186</v>
      </c>
      <c r="B46" s="802" t="s">
        <v>2223</v>
      </c>
      <c r="C46" s="816">
        <v>29124</v>
      </c>
      <c r="D46" s="816">
        <v>44255</v>
      </c>
      <c r="E46" s="816">
        <v>30462</v>
      </c>
      <c r="F46" s="816">
        <v>46576</v>
      </c>
      <c r="G46" s="816">
        <v>149861</v>
      </c>
      <c r="H46" s="816">
        <v>72049</v>
      </c>
      <c r="I46" s="816">
        <v>64596</v>
      </c>
      <c r="J46" s="816">
        <v>90505</v>
      </c>
      <c r="K46" s="816">
        <v>50091</v>
      </c>
      <c r="L46" s="816">
        <v>64120</v>
      </c>
      <c r="M46" s="816">
        <v>12199</v>
      </c>
      <c r="N46" s="816">
        <v>19134</v>
      </c>
      <c r="O46" s="816">
        <v>681245</v>
      </c>
      <c r="P46" s="816">
        <v>16611</v>
      </c>
      <c r="Q46" s="817">
        <v>18907</v>
      </c>
      <c r="R46" s="818">
        <f>SUM(C46:Q46)</f>
        <v>1389735</v>
      </c>
    </row>
    <row r="47" spans="1:18">
      <c r="A47" s="2280"/>
      <c r="B47" s="804" t="s">
        <v>2203</v>
      </c>
      <c r="C47" s="818">
        <v>260241</v>
      </c>
      <c r="D47" s="818">
        <v>429016</v>
      </c>
      <c r="E47" s="818">
        <v>322492</v>
      </c>
      <c r="F47" s="818">
        <v>530890</v>
      </c>
      <c r="G47" s="818">
        <v>1614490</v>
      </c>
      <c r="H47" s="818">
        <v>1085455</v>
      </c>
      <c r="I47" s="818">
        <v>658354</v>
      </c>
      <c r="J47" s="818">
        <v>1042038</v>
      </c>
      <c r="K47" s="818">
        <v>488208</v>
      </c>
      <c r="L47" s="818">
        <v>524159</v>
      </c>
      <c r="M47" s="818">
        <v>124193</v>
      </c>
      <c r="N47" s="818">
        <v>181666</v>
      </c>
      <c r="O47" s="818">
        <v>6112423</v>
      </c>
      <c r="P47" s="818">
        <v>106272</v>
      </c>
      <c r="Q47" s="818">
        <v>179146</v>
      </c>
      <c r="R47" s="818">
        <f>SUM(C47:Q47)</f>
        <v>13659043</v>
      </c>
    </row>
    <row r="48" spans="1:18">
      <c r="A48" s="2280"/>
      <c r="B48" s="804" t="s">
        <v>2224</v>
      </c>
      <c r="C48" s="810">
        <f>+C47/C46</f>
        <v>8.9356201071281411</v>
      </c>
      <c r="D48" s="810">
        <f t="shared" ref="D48:R48" si="7">+D47/D46</f>
        <v>9.6941814484239064</v>
      </c>
      <c r="E48" s="810">
        <f t="shared" si="7"/>
        <v>10.586698181340687</v>
      </c>
      <c r="F48" s="810">
        <f t="shared" si="7"/>
        <v>11.39835967021642</v>
      </c>
      <c r="G48" s="810">
        <f t="shared" si="7"/>
        <v>10.773249878220485</v>
      </c>
      <c r="H48" s="810">
        <f t="shared" si="7"/>
        <v>15.065510971699815</v>
      </c>
      <c r="I48" s="810">
        <f t="shared" si="7"/>
        <v>10.191869465601584</v>
      </c>
      <c r="J48" s="810">
        <f t="shared" si="7"/>
        <v>11.513595933926302</v>
      </c>
      <c r="K48" s="810">
        <f t="shared" si="7"/>
        <v>9.7464215128466183</v>
      </c>
      <c r="L48" s="810">
        <f t="shared" si="7"/>
        <v>8.1746568933250163</v>
      </c>
      <c r="M48" s="810">
        <f t="shared" si="7"/>
        <v>10.180588572833839</v>
      </c>
      <c r="N48" s="810">
        <f t="shared" si="7"/>
        <v>9.4944078603532986</v>
      </c>
      <c r="O48" s="810">
        <f t="shared" si="7"/>
        <v>8.972429889393684</v>
      </c>
      <c r="P48" s="810">
        <f t="shared" si="7"/>
        <v>6.3976882788513638</v>
      </c>
      <c r="Q48" s="810">
        <f t="shared" si="7"/>
        <v>9.4751150367588721</v>
      </c>
      <c r="R48" s="820">
        <f t="shared" si="7"/>
        <v>9.8285234235303847</v>
      </c>
    </row>
    <row r="49" spans="1:18">
      <c r="A49" s="2280"/>
      <c r="B49" s="807" t="s">
        <v>2670</v>
      </c>
      <c r="C49" s="818">
        <v>2759538.2334296163</v>
      </c>
      <c r="D49" s="818">
        <v>4549191.1526355958</v>
      </c>
      <c r="E49" s="818">
        <v>3419634.1236591609</v>
      </c>
      <c r="F49" s="818">
        <v>5629440.6059977058</v>
      </c>
      <c r="G49" s="818">
        <v>17119696.291090876</v>
      </c>
      <c r="H49" s="818">
        <v>11509925.696440391</v>
      </c>
      <c r="I49" s="818">
        <v>6981040.7819341356</v>
      </c>
      <c r="J49" s="818">
        <v>11049541.393118419</v>
      </c>
      <c r="K49" s="818">
        <v>5176850.0807567062</v>
      </c>
      <c r="L49" s="818">
        <v>5558066.5648235064</v>
      </c>
      <c r="M49" s="818">
        <v>1316915.2125311703</v>
      </c>
      <c r="N49" s="818">
        <v>1926346.2433445333</v>
      </c>
      <c r="O49" s="818">
        <v>64814786.937471636</v>
      </c>
      <c r="P49" s="818">
        <v>1126884.8764915296</v>
      </c>
      <c r="Q49" s="818">
        <v>1899624.7184954793</v>
      </c>
      <c r="R49" s="818">
        <f t="shared" ref="R49:R54" si="8">SUM(C49:Q49)</f>
        <v>144837482.91222045</v>
      </c>
    </row>
    <row r="50" spans="1:18">
      <c r="A50" s="2280"/>
      <c r="B50" s="804" t="s">
        <v>2667</v>
      </c>
      <c r="C50" s="818">
        <v>489032.09200018522</v>
      </c>
      <c r="D50" s="818">
        <v>806185.7738847892</v>
      </c>
      <c r="E50" s="818">
        <v>606011.11052187672</v>
      </c>
      <c r="F50" s="818">
        <v>997622.3858730112</v>
      </c>
      <c r="G50" s="818">
        <v>3033870.2288009152</v>
      </c>
      <c r="H50" s="818">
        <v>2039733.667723614</v>
      </c>
      <c r="I50" s="818">
        <v>1237146.4676845304</v>
      </c>
      <c r="J50" s="818">
        <v>1958146.5759956695</v>
      </c>
      <c r="K50" s="818">
        <v>917416.47000751772</v>
      </c>
      <c r="L50" s="818">
        <v>984973.82161429233</v>
      </c>
      <c r="M50" s="818">
        <v>233377.37943590363</v>
      </c>
      <c r="N50" s="818">
        <v>341377.81527624646</v>
      </c>
      <c r="O50" s="818">
        <v>11486164.773729151</v>
      </c>
      <c r="P50" s="818">
        <v>199701.11735292932</v>
      </c>
      <c r="Q50" s="818">
        <v>336642.35517641407</v>
      </c>
      <c r="R50" s="818">
        <f t="shared" si="8"/>
        <v>25667402.035077047</v>
      </c>
    </row>
    <row r="51" spans="1:18">
      <c r="A51" s="2280"/>
      <c r="B51" s="804" t="s">
        <v>2668</v>
      </c>
      <c r="C51" s="818">
        <v>244516.04600009261</v>
      </c>
      <c r="D51" s="818">
        <v>403092.8869423946</v>
      </c>
      <c r="E51" s="818">
        <v>303005.55526093836</v>
      </c>
      <c r="F51" s="818">
        <v>498811.1929365056</v>
      </c>
      <c r="G51" s="818">
        <v>1516935.1144004576</v>
      </c>
      <c r="H51" s="818">
        <v>1019866.833861807</v>
      </c>
      <c r="I51" s="818">
        <v>618573.23384226521</v>
      </c>
      <c r="J51" s="818">
        <v>979073.28799783473</v>
      </c>
      <c r="K51" s="818">
        <v>458708.23500375886</v>
      </c>
      <c r="L51" s="818">
        <v>492486.91080714617</v>
      </c>
      <c r="M51" s="818">
        <v>116688.68971795181</v>
      </c>
      <c r="N51" s="818">
        <v>170688.90763812323</v>
      </c>
      <c r="O51" s="818">
        <v>5743082.3868645756</v>
      </c>
      <c r="P51" s="818">
        <v>99850.558676464658</v>
      </c>
      <c r="Q51" s="818">
        <v>168321.17758820704</v>
      </c>
      <c r="R51" s="818">
        <f t="shared" si="8"/>
        <v>12833701.017538523</v>
      </c>
    </row>
    <row r="52" spans="1:18">
      <c r="A52" s="2280"/>
      <c r="B52" s="787" t="s">
        <v>2669</v>
      </c>
      <c r="C52" s="819">
        <v>3493086.3714298941</v>
      </c>
      <c r="D52" s="819">
        <v>5758469.8134627799</v>
      </c>
      <c r="E52" s="819">
        <v>4328650.7894419758</v>
      </c>
      <c r="F52" s="819">
        <v>7125874.1848072223</v>
      </c>
      <c r="G52" s="819">
        <v>21670501.634292249</v>
      </c>
      <c r="H52" s="819">
        <v>14569526.198025813</v>
      </c>
      <c r="I52" s="819">
        <v>8836760.4834609311</v>
      </c>
      <c r="J52" s="819">
        <v>13986761.257111924</v>
      </c>
      <c r="K52" s="819">
        <v>6552974.7857679827</v>
      </c>
      <c r="L52" s="819">
        <v>7035527.2972449446</v>
      </c>
      <c r="M52" s="819">
        <v>1666981.2816850257</v>
      </c>
      <c r="N52" s="819">
        <v>2438412.966258903</v>
      </c>
      <c r="O52" s="819">
        <v>82044034.098065361</v>
      </c>
      <c r="P52" s="819">
        <v>1426436.5525209235</v>
      </c>
      <c r="Q52" s="819">
        <v>2404588.2512601004</v>
      </c>
      <c r="R52" s="819">
        <f t="shared" si="8"/>
        <v>183338585.96483606</v>
      </c>
    </row>
    <row r="53" spans="1:18">
      <c r="A53" s="2279" t="s">
        <v>2213</v>
      </c>
      <c r="B53" s="802" t="s">
        <v>2223</v>
      </c>
      <c r="C53" s="816">
        <v>4</v>
      </c>
      <c r="D53" s="816">
        <v>5</v>
      </c>
      <c r="E53" s="816">
        <v>4</v>
      </c>
      <c r="F53" s="816">
        <v>4</v>
      </c>
      <c r="G53" s="816">
        <v>75</v>
      </c>
      <c r="H53" s="816">
        <v>19</v>
      </c>
      <c r="I53" s="816">
        <v>24</v>
      </c>
      <c r="J53" s="816">
        <v>5</v>
      </c>
      <c r="K53" s="816">
        <v>4</v>
      </c>
      <c r="L53" s="816">
        <v>20</v>
      </c>
      <c r="M53" s="816"/>
      <c r="N53" s="816"/>
      <c r="O53" s="816">
        <v>61</v>
      </c>
      <c r="P53" s="816">
        <v>2</v>
      </c>
      <c r="Q53" s="816"/>
      <c r="R53" s="818">
        <f t="shared" si="8"/>
        <v>227</v>
      </c>
    </row>
    <row r="54" spans="1:18">
      <c r="A54" s="2280"/>
      <c r="B54" s="804" t="s">
        <v>2203</v>
      </c>
      <c r="C54" s="818">
        <v>63</v>
      </c>
      <c r="D54" s="818">
        <v>43</v>
      </c>
      <c r="E54" s="818">
        <v>86</v>
      </c>
      <c r="F54" s="818">
        <v>55</v>
      </c>
      <c r="G54" s="818">
        <v>2439</v>
      </c>
      <c r="H54" s="818">
        <v>350</v>
      </c>
      <c r="I54" s="818">
        <v>595</v>
      </c>
      <c r="J54" s="818">
        <v>59</v>
      </c>
      <c r="K54" s="818">
        <v>92</v>
      </c>
      <c r="L54" s="818">
        <v>184</v>
      </c>
      <c r="M54" s="818"/>
      <c r="N54" s="818"/>
      <c r="O54" s="818">
        <v>1581</v>
      </c>
      <c r="P54" s="818">
        <v>7</v>
      </c>
      <c r="Q54" s="818"/>
      <c r="R54" s="818">
        <f t="shared" si="8"/>
        <v>5554</v>
      </c>
    </row>
    <row r="55" spans="1:18">
      <c r="A55" s="2280"/>
      <c r="B55" s="804" t="s">
        <v>2224</v>
      </c>
      <c r="C55" s="820">
        <f>+C54/C53</f>
        <v>15.75</v>
      </c>
      <c r="D55" s="820">
        <f t="shared" ref="D55:R55" si="9">+D54/D53</f>
        <v>8.6</v>
      </c>
      <c r="E55" s="820">
        <f t="shared" si="9"/>
        <v>21.5</v>
      </c>
      <c r="F55" s="820">
        <f t="shared" si="9"/>
        <v>13.75</v>
      </c>
      <c r="G55" s="820">
        <f t="shared" si="9"/>
        <v>32.520000000000003</v>
      </c>
      <c r="H55" s="820">
        <f t="shared" si="9"/>
        <v>18.421052631578949</v>
      </c>
      <c r="I55" s="820">
        <f t="shared" si="9"/>
        <v>24.791666666666668</v>
      </c>
      <c r="J55" s="820">
        <f t="shared" si="9"/>
        <v>11.8</v>
      </c>
      <c r="K55" s="820">
        <f t="shared" si="9"/>
        <v>23</v>
      </c>
      <c r="L55" s="820">
        <f t="shared" si="9"/>
        <v>9.1999999999999993</v>
      </c>
      <c r="M55" s="820"/>
      <c r="N55" s="820"/>
      <c r="O55" s="820">
        <f t="shared" si="9"/>
        <v>25.918032786885245</v>
      </c>
      <c r="P55" s="820">
        <f t="shared" si="9"/>
        <v>3.5</v>
      </c>
      <c r="Q55" s="820"/>
      <c r="R55" s="820">
        <f t="shared" si="9"/>
        <v>24.466960352422909</v>
      </c>
    </row>
    <row r="56" spans="1:18">
      <c r="A56" s="2280"/>
      <c r="B56" s="807" t="s">
        <v>2670</v>
      </c>
      <c r="C56" s="818">
        <v>360.77228914715056</v>
      </c>
      <c r="D56" s="818">
        <v>246.24140370361067</v>
      </c>
      <c r="E56" s="818">
        <v>492.48280740722134</v>
      </c>
      <c r="F56" s="818">
        <v>314.9599349697346</v>
      </c>
      <c r="G56" s="818">
        <v>13967.041479839685</v>
      </c>
      <c r="H56" s="818">
        <v>2004.2904952619474</v>
      </c>
      <c r="I56" s="818">
        <v>3407.2938419453108</v>
      </c>
      <c r="J56" s="818">
        <v>337.86611205844258</v>
      </c>
      <c r="K56" s="818">
        <v>526.84207304028325</v>
      </c>
      <c r="L56" s="818">
        <v>1053.6841460805665</v>
      </c>
      <c r="M56" s="818">
        <v>0</v>
      </c>
      <c r="N56" s="818">
        <v>0</v>
      </c>
      <c r="O56" s="818">
        <v>9053.6664943118249</v>
      </c>
      <c r="P56" s="818">
        <v>40.085809905238953</v>
      </c>
      <c r="Q56" s="818">
        <v>0</v>
      </c>
      <c r="R56" s="818">
        <f t="shared" ref="R56:R61" si="10">SUM(C56:Q56)</f>
        <v>31805.226887671019</v>
      </c>
    </row>
    <row r="57" spans="1:18">
      <c r="A57" s="2280"/>
      <c r="B57" s="804" t="s">
        <v>2667</v>
      </c>
      <c r="C57" s="818">
        <v>63.934329722279855</v>
      </c>
      <c r="D57" s="818">
        <v>43.637717112032277</v>
      </c>
      <c r="E57" s="818">
        <v>87.275434224064554</v>
      </c>
      <c r="F57" s="818">
        <v>55.815684678180816</v>
      </c>
      <c r="G57" s="818">
        <v>2475.1719078196911</v>
      </c>
      <c r="H57" s="818">
        <v>355.19072067933246</v>
      </c>
      <c r="I57" s="818">
        <v>603.82422515486519</v>
      </c>
      <c r="J57" s="818">
        <v>59.875007200230336</v>
      </c>
      <c r="K57" s="818">
        <v>93.364418007138809</v>
      </c>
      <c r="L57" s="818">
        <v>186.72883601427762</v>
      </c>
      <c r="M57" s="818">
        <v>0</v>
      </c>
      <c r="N57" s="818">
        <v>0</v>
      </c>
      <c r="O57" s="818">
        <v>1604.4472268400705</v>
      </c>
      <c r="P57" s="818">
        <v>7.1038144135866501</v>
      </c>
      <c r="Q57" s="818">
        <v>0</v>
      </c>
      <c r="R57" s="818">
        <f t="shared" si="10"/>
        <v>5636.36932186575</v>
      </c>
    </row>
    <row r="58" spans="1:18">
      <c r="A58" s="2280"/>
      <c r="B58" s="804" t="s">
        <v>2668</v>
      </c>
      <c r="C58" s="818">
        <v>31.967164861139928</v>
      </c>
      <c r="D58" s="818">
        <v>21.818858556016139</v>
      </c>
      <c r="E58" s="818">
        <v>43.637717112032277</v>
      </c>
      <c r="F58" s="818">
        <v>27.907842339090408</v>
      </c>
      <c r="G58" s="818">
        <v>1237.5859539098456</v>
      </c>
      <c r="H58" s="818">
        <v>177.59536033966623</v>
      </c>
      <c r="I58" s="818">
        <v>301.91211257743259</v>
      </c>
      <c r="J58" s="818">
        <v>29.937503600115168</v>
      </c>
      <c r="K58" s="818">
        <v>46.682209003569405</v>
      </c>
      <c r="L58" s="818">
        <v>93.364418007138809</v>
      </c>
      <c r="M58" s="818">
        <v>0</v>
      </c>
      <c r="N58" s="818">
        <v>0</v>
      </c>
      <c r="O58" s="818">
        <v>802.22361342003524</v>
      </c>
      <c r="P58" s="818">
        <v>3.5519072067933251</v>
      </c>
      <c r="Q58" s="818">
        <v>0</v>
      </c>
      <c r="R58" s="818">
        <f t="shared" si="10"/>
        <v>2818.184660932875</v>
      </c>
    </row>
    <row r="59" spans="1:18">
      <c r="A59" s="2280"/>
      <c r="B59" s="787" t="s">
        <v>2669</v>
      </c>
      <c r="C59" s="819">
        <v>456.67378373057034</v>
      </c>
      <c r="D59" s="819">
        <v>311.69797937165907</v>
      </c>
      <c r="E59" s="819">
        <v>623.39595874331815</v>
      </c>
      <c r="F59" s="819">
        <v>398.68346198700578</v>
      </c>
      <c r="G59" s="819">
        <v>17679.799341569222</v>
      </c>
      <c r="H59" s="819">
        <v>2537.076576280946</v>
      </c>
      <c r="I59" s="819">
        <v>4313.0301796776084</v>
      </c>
      <c r="J59" s="819">
        <v>427.67862285878806</v>
      </c>
      <c r="K59" s="819">
        <v>666.88870005099147</v>
      </c>
      <c r="L59" s="819">
        <v>1333.7774001019829</v>
      </c>
      <c r="M59" s="819">
        <v>0</v>
      </c>
      <c r="N59" s="819">
        <v>0</v>
      </c>
      <c r="O59" s="819">
        <v>11460.33733457193</v>
      </c>
      <c r="P59" s="819">
        <v>50.741531525618925</v>
      </c>
      <c r="Q59" s="819">
        <v>0</v>
      </c>
      <c r="R59" s="819">
        <f t="shared" si="10"/>
        <v>40259.780870469644</v>
      </c>
    </row>
    <row r="60" spans="1:18" ht="12.75" customHeight="1">
      <c r="A60" s="2279" t="s">
        <v>2189</v>
      </c>
      <c r="B60" s="802" t="s">
        <v>2223</v>
      </c>
      <c r="C60" s="818">
        <v>2291</v>
      </c>
      <c r="D60" s="818">
        <v>6458</v>
      </c>
      <c r="E60" s="818">
        <v>3731</v>
      </c>
      <c r="F60" s="818">
        <v>5186</v>
      </c>
      <c r="G60" s="818">
        <v>15593</v>
      </c>
      <c r="H60" s="818">
        <v>11007</v>
      </c>
      <c r="I60" s="818">
        <v>5050</v>
      </c>
      <c r="J60" s="818">
        <v>10470</v>
      </c>
      <c r="K60" s="818">
        <v>4243</v>
      </c>
      <c r="L60" s="818">
        <v>3293</v>
      </c>
      <c r="M60" s="818">
        <v>1061</v>
      </c>
      <c r="N60" s="818">
        <v>952</v>
      </c>
      <c r="O60" s="818">
        <v>63509</v>
      </c>
      <c r="P60" s="818">
        <v>923</v>
      </c>
      <c r="Q60" s="818">
        <v>2016</v>
      </c>
      <c r="R60" s="818">
        <f t="shared" si="10"/>
        <v>135783</v>
      </c>
    </row>
    <row r="61" spans="1:18">
      <c r="A61" s="2280"/>
      <c r="B61" s="804" t="s">
        <v>2203</v>
      </c>
      <c r="C61" s="818">
        <v>28535</v>
      </c>
      <c r="D61" s="818">
        <v>77971</v>
      </c>
      <c r="E61" s="818">
        <v>52683</v>
      </c>
      <c r="F61" s="818">
        <v>72451</v>
      </c>
      <c r="G61" s="818">
        <v>225583</v>
      </c>
      <c r="H61" s="818">
        <v>187456</v>
      </c>
      <c r="I61" s="818">
        <v>61341</v>
      </c>
      <c r="J61" s="818">
        <v>187959</v>
      </c>
      <c r="K61" s="818">
        <v>61592</v>
      </c>
      <c r="L61" s="818">
        <v>39050</v>
      </c>
      <c r="M61" s="818">
        <v>15172</v>
      </c>
      <c r="N61" s="818">
        <v>9540</v>
      </c>
      <c r="O61" s="818">
        <v>825472</v>
      </c>
      <c r="P61" s="818">
        <v>7353</v>
      </c>
      <c r="Q61" s="818">
        <v>29237</v>
      </c>
      <c r="R61" s="818">
        <f t="shared" si="10"/>
        <v>1881395</v>
      </c>
    </row>
    <row r="62" spans="1:18">
      <c r="A62" s="2280"/>
      <c r="B62" s="804" t="s">
        <v>2224</v>
      </c>
      <c r="C62" s="820">
        <f>+C61/C60</f>
        <v>12.455259711916193</v>
      </c>
      <c r="D62" s="820">
        <f t="shared" ref="D62:R62" si="11">+D61/D60</f>
        <v>12.073552183338494</v>
      </c>
      <c r="E62" s="820">
        <f t="shared" si="11"/>
        <v>14.120343071562584</v>
      </c>
      <c r="F62" s="820">
        <f t="shared" si="11"/>
        <v>13.970497493251061</v>
      </c>
      <c r="G62" s="820">
        <f t="shared" si="11"/>
        <v>14.466940293721542</v>
      </c>
      <c r="H62" s="820">
        <f t="shared" si="11"/>
        <v>17.030616880167166</v>
      </c>
      <c r="I62" s="820">
        <f t="shared" si="11"/>
        <v>12.146732673267326</v>
      </c>
      <c r="J62" s="820">
        <f t="shared" si="11"/>
        <v>17.952148997134671</v>
      </c>
      <c r="K62" s="820">
        <f t="shared" si="11"/>
        <v>14.516144237567758</v>
      </c>
      <c r="L62" s="820">
        <f t="shared" si="11"/>
        <v>11.85848770118433</v>
      </c>
      <c r="M62" s="820">
        <f t="shared" si="11"/>
        <v>14.299717247879359</v>
      </c>
      <c r="N62" s="820">
        <f t="shared" si="11"/>
        <v>10.021008403361344</v>
      </c>
      <c r="O62" s="820">
        <f t="shared" si="11"/>
        <v>12.997716859027854</v>
      </c>
      <c r="P62" s="820">
        <f t="shared" si="11"/>
        <v>7.9664138678223182</v>
      </c>
      <c r="Q62" s="820">
        <f t="shared" si="11"/>
        <v>14.502480158730158</v>
      </c>
      <c r="R62" s="820">
        <f t="shared" si="11"/>
        <v>13.855895067865639</v>
      </c>
    </row>
    <row r="63" spans="1:18">
      <c r="A63" s="2280"/>
      <c r="B63" s="807" t="s">
        <v>2670</v>
      </c>
      <c r="C63" s="818">
        <v>211258.72950308767</v>
      </c>
      <c r="D63" s="818">
        <v>577257.90776538453</v>
      </c>
      <c r="E63" s="818">
        <v>390038.32649066648</v>
      </c>
      <c r="F63" s="818">
        <v>536390.6154276575</v>
      </c>
      <c r="G63" s="818">
        <v>1670102.6100401271</v>
      </c>
      <c r="H63" s="818">
        <v>1387829.5566052499</v>
      </c>
      <c r="I63" s="818">
        <v>454137.78610299283</v>
      </c>
      <c r="J63" s="818">
        <v>1391553.5145845753</v>
      </c>
      <c r="K63" s="818">
        <v>455996.06334516121</v>
      </c>
      <c r="L63" s="818">
        <v>289106.47930946463</v>
      </c>
      <c r="M63" s="818">
        <v>112325.82596883987</v>
      </c>
      <c r="N63" s="818">
        <v>70629.342192376265</v>
      </c>
      <c r="O63" s="818">
        <v>6111377.8153275903</v>
      </c>
      <c r="P63" s="818">
        <v>54437.89865204849</v>
      </c>
      <c r="Q63" s="818">
        <v>216455.98298516817</v>
      </c>
      <c r="R63" s="818">
        <f t="shared" ref="R63:R68" si="12">SUM(C63:Q63)</f>
        <v>13928898.454300391</v>
      </c>
    </row>
    <row r="64" spans="1:18">
      <c r="A64" s="2280"/>
      <c r="B64" s="804" t="s">
        <v>2667</v>
      </c>
      <c r="C64" s="818">
        <v>37438.255861306679</v>
      </c>
      <c r="D64" s="818">
        <v>102298.86973057449</v>
      </c>
      <c r="E64" s="818">
        <v>69120.716086953558</v>
      </c>
      <c r="F64" s="818">
        <v>95056.564759331712</v>
      </c>
      <c r="G64" s="818">
        <v>295967.55114635167</v>
      </c>
      <c r="H64" s="818">
        <v>245944.47838574048</v>
      </c>
      <c r="I64" s="818">
        <v>80480.113992935439</v>
      </c>
      <c r="J64" s="818">
        <v>246604.42030612729</v>
      </c>
      <c r="K64" s="818">
        <v>80809.428947243752</v>
      </c>
      <c r="L64" s="818">
        <v>51234.05962446209</v>
      </c>
      <c r="M64" s="818">
        <v>19905.842576756433</v>
      </c>
      <c r="N64" s="818">
        <v>12516.592287256553</v>
      </c>
      <c r="O64" s="818">
        <v>1083028.9799314716</v>
      </c>
      <c r="P64" s="818">
        <v>9647.2225459326437</v>
      </c>
      <c r="Q64" s="818">
        <v>38359.288123953855</v>
      </c>
      <c r="R64" s="818">
        <f t="shared" si="12"/>
        <v>2468412.3843063982</v>
      </c>
    </row>
    <row r="65" spans="1:18">
      <c r="A65" s="2280"/>
      <c r="B65" s="804" t="s">
        <v>2668</v>
      </c>
      <c r="C65" s="818">
        <v>18719.12793065334</v>
      </c>
      <c r="D65" s="818">
        <v>51149.434865287243</v>
      </c>
      <c r="E65" s="818">
        <v>34560.358043476779</v>
      </c>
      <c r="F65" s="818">
        <v>47528.282379665856</v>
      </c>
      <c r="G65" s="818">
        <v>147983.77557317584</v>
      </c>
      <c r="H65" s="818">
        <v>122972.23919287024</v>
      </c>
      <c r="I65" s="818">
        <v>40240.05699646772</v>
      </c>
      <c r="J65" s="818">
        <v>123302.21015306364</v>
      </c>
      <c r="K65" s="818">
        <v>40404.714473621876</v>
      </c>
      <c r="L65" s="818">
        <v>25617.029812231045</v>
      </c>
      <c r="M65" s="818">
        <v>9952.9212883782166</v>
      </c>
      <c r="N65" s="818">
        <v>6258.2961436282767</v>
      </c>
      <c r="O65" s="818">
        <v>541514.48996573582</v>
      </c>
      <c r="P65" s="818">
        <v>4823.6112729663218</v>
      </c>
      <c r="Q65" s="818">
        <v>19179.644061976927</v>
      </c>
      <c r="R65" s="818">
        <f t="shared" si="12"/>
        <v>1234206.1921531991</v>
      </c>
    </row>
    <row r="66" spans="1:18">
      <c r="A66" s="2280"/>
      <c r="B66" s="787" t="s">
        <v>2669</v>
      </c>
      <c r="C66" s="819">
        <v>267416.11329504766</v>
      </c>
      <c r="D66" s="819">
        <v>730706.21236124623</v>
      </c>
      <c r="E66" s="819">
        <v>493719.40062109678</v>
      </c>
      <c r="F66" s="819">
        <v>678975.46256665501</v>
      </c>
      <c r="G66" s="819">
        <v>2114053.9367596544</v>
      </c>
      <c r="H66" s="819">
        <v>1756746.2741838605</v>
      </c>
      <c r="I66" s="819">
        <v>574857.95709239598</v>
      </c>
      <c r="J66" s="819">
        <v>1761460.1450437661</v>
      </c>
      <c r="K66" s="819">
        <v>577210.20676602679</v>
      </c>
      <c r="L66" s="819">
        <v>365957.56874615775</v>
      </c>
      <c r="M66" s="819">
        <v>142184.58983397452</v>
      </c>
      <c r="N66" s="819">
        <v>89404.230623261086</v>
      </c>
      <c r="O66" s="819">
        <v>7735921.2852247972</v>
      </c>
      <c r="P66" s="819">
        <v>68908.732470947449</v>
      </c>
      <c r="Q66" s="819">
        <v>273994.91517109895</v>
      </c>
      <c r="R66" s="819">
        <f t="shared" si="12"/>
        <v>17631517.030759986</v>
      </c>
    </row>
    <row r="67" spans="1:18">
      <c r="A67" s="2279" t="s">
        <v>2190</v>
      </c>
      <c r="B67" s="804" t="s">
        <v>2223</v>
      </c>
      <c r="C67" s="818">
        <v>2781</v>
      </c>
      <c r="D67" s="818">
        <v>4937</v>
      </c>
      <c r="E67" s="818">
        <v>2715</v>
      </c>
      <c r="F67" s="818">
        <v>5563</v>
      </c>
      <c r="G67" s="818">
        <v>14042</v>
      </c>
      <c r="H67" s="818">
        <v>5532</v>
      </c>
      <c r="I67" s="818">
        <v>7499</v>
      </c>
      <c r="J67" s="818">
        <v>8241</v>
      </c>
      <c r="K67" s="818">
        <v>5435</v>
      </c>
      <c r="L67" s="818">
        <v>8423</v>
      </c>
      <c r="M67" s="818">
        <v>1117</v>
      </c>
      <c r="N67" s="818">
        <v>1842</v>
      </c>
      <c r="O67" s="818">
        <v>64778</v>
      </c>
      <c r="P67" s="818">
        <v>2200</v>
      </c>
      <c r="Q67" s="818">
        <v>1835</v>
      </c>
      <c r="R67" s="818">
        <f t="shared" si="12"/>
        <v>136940</v>
      </c>
    </row>
    <row r="68" spans="1:18">
      <c r="A68" s="2279"/>
      <c r="B68" s="804" t="s">
        <v>2203</v>
      </c>
      <c r="C68" s="818">
        <v>148484</v>
      </c>
      <c r="D68" s="818">
        <v>258957</v>
      </c>
      <c r="E68" s="818">
        <v>147276</v>
      </c>
      <c r="F68" s="818">
        <v>297605</v>
      </c>
      <c r="G68" s="818">
        <v>743802</v>
      </c>
      <c r="H68" s="818">
        <v>290821</v>
      </c>
      <c r="I68" s="818">
        <v>405873</v>
      </c>
      <c r="J68" s="818">
        <v>448575</v>
      </c>
      <c r="K68" s="818">
        <v>292115</v>
      </c>
      <c r="L68" s="818">
        <v>453671</v>
      </c>
      <c r="M68" s="818">
        <v>58222</v>
      </c>
      <c r="N68" s="818">
        <v>98152</v>
      </c>
      <c r="O68" s="818">
        <v>3454707</v>
      </c>
      <c r="P68" s="818">
        <v>116280</v>
      </c>
      <c r="Q68" s="818">
        <v>97023</v>
      </c>
      <c r="R68" s="818">
        <f t="shared" si="12"/>
        <v>7311563</v>
      </c>
    </row>
    <row r="69" spans="1:18">
      <c r="A69" s="2279"/>
      <c r="B69" s="804" t="s">
        <v>2224</v>
      </c>
      <c r="C69" s="820">
        <f>+C68/C67</f>
        <v>53.392304926285512</v>
      </c>
      <c r="D69" s="820">
        <f t="shared" ref="D69:R69" si="13">+D68/D67</f>
        <v>52.452298966983996</v>
      </c>
      <c r="E69" s="820">
        <f t="shared" si="13"/>
        <v>54.245303867403315</v>
      </c>
      <c r="F69" s="820">
        <f t="shared" si="13"/>
        <v>53.497213733596979</v>
      </c>
      <c r="G69" s="820">
        <f t="shared" si="13"/>
        <v>52.969804871100983</v>
      </c>
      <c r="H69" s="820">
        <f t="shared" si="13"/>
        <v>52.570679681851047</v>
      </c>
      <c r="I69" s="820">
        <f t="shared" si="13"/>
        <v>54.123616482197626</v>
      </c>
      <c r="J69" s="820">
        <f t="shared" si="13"/>
        <v>54.432107753913357</v>
      </c>
      <c r="K69" s="820">
        <f t="shared" si="13"/>
        <v>53.747010119595217</v>
      </c>
      <c r="L69" s="820">
        <f t="shared" si="13"/>
        <v>53.860975899323279</v>
      </c>
      <c r="M69" s="820">
        <f t="shared" si="13"/>
        <v>52.123545210384961</v>
      </c>
      <c r="N69" s="820">
        <f t="shared" si="13"/>
        <v>53.28555917480999</v>
      </c>
      <c r="O69" s="820">
        <f t="shared" si="13"/>
        <v>53.331485998332766</v>
      </c>
      <c r="P69" s="820">
        <f t="shared" si="13"/>
        <v>52.854545454545452</v>
      </c>
      <c r="Q69" s="820">
        <f t="shared" si="13"/>
        <v>52.873569482288829</v>
      </c>
      <c r="R69" s="820">
        <f t="shared" si="13"/>
        <v>53.392456550314009</v>
      </c>
    </row>
    <row r="70" spans="1:18">
      <c r="A70" s="2279"/>
      <c r="B70" s="807" t="s">
        <v>2670</v>
      </c>
      <c r="C70" s="818">
        <v>954779.14135725028</v>
      </c>
      <c r="D70" s="818">
        <v>1665140.6354115556</v>
      </c>
      <c r="E70" s="818">
        <v>947011.4815234663</v>
      </c>
      <c r="F70" s="818">
        <v>1913654.3086367853</v>
      </c>
      <c r="G70" s="818">
        <v>4782782.2182848351</v>
      </c>
      <c r="H70" s="818">
        <v>1870031.954073549</v>
      </c>
      <c r="I70" s="818">
        <v>2609837.2514216425</v>
      </c>
      <c r="J70" s="818">
        <v>2884418.8824003162</v>
      </c>
      <c r="K70" s="818">
        <v>1878352.6095577511</v>
      </c>
      <c r="L70" s="818">
        <v>2917187.0897785961</v>
      </c>
      <c r="M70" s="818">
        <v>374378.05533324683</v>
      </c>
      <c r="N70" s="818">
        <v>631135.22185889946</v>
      </c>
      <c r="O70" s="818">
        <v>22214394.703138933</v>
      </c>
      <c r="P70" s="818">
        <v>747701.56082150969</v>
      </c>
      <c r="Q70" s="818">
        <v>623875.54640166275</v>
      </c>
      <c r="R70" s="818">
        <f t="shared" ref="R70:R75" si="14">SUM(C70:Q70)</f>
        <v>47014680.659999996</v>
      </c>
    </row>
    <row r="71" spans="1:18">
      <c r="A71" s="2279"/>
      <c r="B71" s="804" t="s">
        <v>2667</v>
      </c>
      <c r="C71" s="818">
        <v>169201.36682280386</v>
      </c>
      <c r="D71" s="818">
        <v>295088.21387040231</v>
      </c>
      <c r="E71" s="818">
        <v>167824.81951048772</v>
      </c>
      <c r="F71" s="818">
        <v>339128.61165715184</v>
      </c>
      <c r="G71" s="818">
        <v>847581.65893655305</v>
      </c>
      <c r="H71" s="818">
        <v>331398.06781050237</v>
      </c>
      <c r="I71" s="818">
        <v>462502.80404940504</v>
      </c>
      <c r="J71" s="818">
        <v>511162.83991904336</v>
      </c>
      <c r="K71" s="818">
        <v>332872.61435200652</v>
      </c>
      <c r="L71" s="818">
        <v>516969.86401139677</v>
      </c>
      <c r="M71" s="818">
        <v>66345.478160322222</v>
      </c>
      <c r="N71" s="818">
        <v>111846.74817752649</v>
      </c>
      <c r="O71" s="818">
        <v>3936728.1752398112</v>
      </c>
      <c r="P71" s="818">
        <v>132504.07406963463</v>
      </c>
      <c r="Q71" s="818">
        <v>110560.2234129529</v>
      </c>
      <c r="R71" s="818">
        <f t="shared" si="14"/>
        <v>8331715.5600000015</v>
      </c>
    </row>
    <row r="72" spans="1:18">
      <c r="A72" s="2279"/>
      <c r="B72" s="804" t="s">
        <v>2668</v>
      </c>
      <c r="C72" s="818">
        <v>84600.683411401929</v>
      </c>
      <c r="D72" s="818">
        <v>147544.10693520115</v>
      </c>
      <c r="E72" s="818">
        <v>83912.409755243862</v>
      </c>
      <c r="F72" s="818">
        <v>169564.30582857592</v>
      </c>
      <c r="G72" s="818">
        <v>423790.82946827653</v>
      </c>
      <c r="H72" s="818">
        <v>165699.03390525118</v>
      </c>
      <c r="I72" s="818">
        <v>231251.40202470252</v>
      </c>
      <c r="J72" s="818">
        <v>255581.41995952168</v>
      </c>
      <c r="K72" s="818">
        <v>166436.30717600326</v>
      </c>
      <c r="L72" s="818">
        <v>258484.93200569839</v>
      </c>
      <c r="M72" s="818">
        <v>33172.739080161111</v>
      </c>
      <c r="N72" s="818">
        <v>55923.374088763245</v>
      </c>
      <c r="O72" s="818">
        <v>1968364.0876199056</v>
      </c>
      <c r="P72" s="818">
        <v>66252.037034817316</v>
      </c>
      <c r="Q72" s="818">
        <v>55280.111706476448</v>
      </c>
      <c r="R72" s="818">
        <f t="shared" si="14"/>
        <v>4165857.7800000007</v>
      </c>
    </row>
    <row r="73" spans="1:18">
      <c r="A73" s="2279"/>
      <c r="B73" s="787" t="s">
        <v>2669</v>
      </c>
      <c r="C73" s="819">
        <v>1208581.1915914561</v>
      </c>
      <c r="D73" s="819">
        <v>2107772.9562171591</v>
      </c>
      <c r="E73" s="819">
        <v>1198748.7107891978</v>
      </c>
      <c r="F73" s="819">
        <v>2422347.2261225129</v>
      </c>
      <c r="G73" s="819">
        <v>6054154.7066896642</v>
      </c>
      <c r="H73" s="819">
        <v>2367129.0557893026</v>
      </c>
      <c r="I73" s="819">
        <v>3303591.4574957499</v>
      </c>
      <c r="J73" s="819">
        <v>3651163.1422788808</v>
      </c>
      <c r="K73" s="819">
        <v>2377661.5310857608</v>
      </c>
      <c r="L73" s="819">
        <v>3692641.8857956911</v>
      </c>
      <c r="M73" s="819">
        <v>473896.27257373015</v>
      </c>
      <c r="N73" s="819">
        <v>798905.34412518912</v>
      </c>
      <c r="O73" s="819">
        <v>28119486.96599865</v>
      </c>
      <c r="P73" s="819">
        <v>946457.67192596162</v>
      </c>
      <c r="Q73" s="819">
        <v>789715.88152109203</v>
      </c>
      <c r="R73" s="819">
        <f t="shared" si="14"/>
        <v>59512254</v>
      </c>
    </row>
    <row r="74" spans="1:18" ht="12.75" customHeight="1">
      <c r="A74" s="2279" t="s">
        <v>2191</v>
      </c>
      <c r="B74" s="804" t="s">
        <v>2223</v>
      </c>
      <c r="C74" s="818">
        <v>3918</v>
      </c>
      <c r="D74" s="818">
        <v>5766</v>
      </c>
      <c r="E74" s="818">
        <v>2259</v>
      </c>
      <c r="F74" s="818">
        <v>8036</v>
      </c>
      <c r="G74" s="818">
        <v>24529</v>
      </c>
      <c r="H74" s="818">
        <v>28354</v>
      </c>
      <c r="I74" s="818">
        <v>8051</v>
      </c>
      <c r="J74" s="818">
        <v>15460</v>
      </c>
      <c r="K74" s="818">
        <v>15023</v>
      </c>
      <c r="L74" s="818">
        <v>8969</v>
      </c>
      <c r="M74" s="818">
        <v>1426</v>
      </c>
      <c r="N74" s="818">
        <v>2452</v>
      </c>
      <c r="O74" s="818">
        <v>215802</v>
      </c>
      <c r="P74" s="818">
        <v>1556</v>
      </c>
      <c r="Q74" s="818">
        <v>1922</v>
      </c>
      <c r="R74" s="818">
        <f t="shared" si="14"/>
        <v>343523</v>
      </c>
    </row>
    <row r="75" spans="1:18">
      <c r="A75" s="2279"/>
      <c r="B75" s="804" t="s">
        <v>2203</v>
      </c>
      <c r="C75" s="818">
        <v>34931</v>
      </c>
      <c r="D75" s="818">
        <v>51085</v>
      </c>
      <c r="E75" s="818">
        <v>22112</v>
      </c>
      <c r="F75" s="818">
        <v>85315</v>
      </c>
      <c r="G75" s="818">
        <v>278043</v>
      </c>
      <c r="H75" s="818">
        <v>452387</v>
      </c>
      <c r="I75" s="818">
        <v>66273</v>
      </c>
      <c r="J75" s="818">
        <v>166684</v>
      </c>
      <c r="K75" s="818">
        <v>172228</v>
      </c>
      <c r="L75" s="818">
        <v>66929</v>
      </c>
      <c r="M75" s="818">
        <v>11121</v>
      </c>
      <c r="N75" s="818">
        <v>26517</v>
      </c>
      <c r="O75" s="818">
        <v>2590767</v>
      </c>
      <c r="P75" s="818">
        <v>8290</v>
      </c>
      <c r="Q75" s="818">
        <v>17127</v>
      </c>
      <c r="R75" s="818">
        <f t="shared" si="14"/>
        <v>4049809</v>
      </c>
    </row>
    <row r="76" spans="1:18">
      <c r="A76" s="2279"/>
      <c r="B76" s="804" t="s">
        <v>2224</v>
      </c>
      <c r="C76" s="820">
        <f>+C75/C74</f>
        <v>8.9155181214905568</v>
      </c>
      <c r="D76" s="820">
        <f t="shared" ref="D76:R76" si="15">+D75/D74</f>
        <v>8.8596947624002773</v>
      </c>
      <c r="E76" s="820">
        <f t="shared" si="15"/>
        <v>9.7884019477644983</v>
      </c>
      <c r="F76" s="820">
        <f t="shared" si="15"/>
        <v>10.616600298656047</v>
      </c>
      <c r="G76" s="820">
        <f t="shared" si="15"/>
        <v>11.335276611357985</v>
      </c>
      <c r="H76" s="820">
        <f t="shared" si="15"/>
        <v>15.954962262820061</v>
      </c>
      <c r="I76" s="820">
        <f t="shared" si="15"/>
        <v>8.2316482424543533</v>
      </c>
      <c r="J76" s="820">
        <f t="shared" si="15"/>
        <v>10.78163001293661</v>
      </c>
      <c r="K76" s="820">
        <f t="shared" si="15"/>
        <v>11.464288091592891</v>
      </c>
      <c r="L76" s="820">
        <f t="shared" si="15"/>
        <v>7.4622588917382098</v>
      </c>
      <c r="M76" s="820">
        <f t="shared" si="15"/>
        <v>7.7987377279102388</v>
      </c>
      <c r="N76" s="820">
        <f t="shared" si="15"/>
        <v>10.814437194127244</v>
      </c>
      <c r="O76" s="820">
        <f t="shared" si="15"/>
        <v>12.00529652181166</v>
      </c>
      <c r="P76" s="820">
        <f t="shared" si="15"/>
        <v>5.3277634961439588</v>
      </c>
      <c r="Q76" s="820">
        <f t="shared" si="15"/>
        <v>8.9110301768990627</v>
      </c>
      <c r="R76" s="820">
        <f t="shared" si="15"/>
        <v>11.789047603799455</v>
      </c>
    </row>
    <row r="77" spans="1:18">
      <c r="A77" s="2279"/>
      <c r="B77" s="807" t="s">
        <v>2670</v>
      </c>
      <c r="C77" s="818">
        <v>254456.67236530909</v>
      </c>
      <c r="D77" s="818">
        <v>372131.31910858018</v>
      </c>
      <c r="E77" s="818">
        <v>161076.00524868211</v>
      </c>
      <c r="F77" s="818">
        <v>621481.52079374599</v>
      </c>
      <c r="G77" s="818">
        <v>2025418.5839073497</v>
      </c>
      <c r="H77" s="818">
        <v>3295436.450182505</v>
      </c>
      <c r="I77" s="818">
        <v>482769.08899447857</v>
      </c>
      <c r="J77" s="818">
        <v>1214218.2009258016</v>
      </c>
      <c r="K77" s="818">
        <v>1254603.7550637673</v>
      </c>
      <c r="L77" s="818">
        <v>487547.75485207333</v>
      </c>
      <c r="M77" s="818">
        <v>81011.498479133224</v>
      </c>
      <c r="N77" s="818">
        <v>193164.45510036647</v>
      </c>
      <c r="O77" s="818">
        <v>18872575.926651251</v>
      </c>
      <c r="P77" s="818">
        <v>60388.93286503142</v>
      </c>
      <c r="Q77" s="818">
        <v>124762.5154619292</v>
      </c>
      <c r="R77" s="818">
        <f t="shared" ref="R77:R82" si="16">SUM(C77:Q77)</f>
        <v>29501042.680000003</v>
      </c>
    </row>
    <row r="78" spans="1:18">
      <c r="A78" s="2279"/>
      <c r="B78" s="804" t="s">
        <v>2667</v>
      </c>
      <c r="C78" s="818">
        <v>45093.587507776298</v>
      </c>
      <c r="D78" s="818">
        <v>65947.322373672447</v>
      </c>
      <c r="E78" s="818">
        <v>28545.114854196832</v>
      </c>
      <c r="F78" s="818">
        <v>110135.96571028412</v>
      </c>
      <c r="G78" s="818">
        <v>358934.93892028986</v>
      </c>
      <c r="H78" s="818">
        <v>584001.39623487426</v>
      </c>
      <c r="I78" s="818">
        <v>85554.015771173421</v>
      </c>
      <c r="J78" s="818">
        <v>215177.90902482564</v>
      </c>
      <c r="K78" s="818">
        <v>222334.84266952839</v>
      </c>
      <c r="L78" s="818">
        <v>86400.867948468687</v>
      </c>
      <c r="M78" s="818">
        <v>14356.468084909686</v>
      </c>
      <c r="N78" s="818">
        <v>34231.675587406717</v>
      </c>
      <c r="O78" s="818">
        <v>3344507.1262419936</v>
      </c>
      <c r="P78" s="818">
        <v>10701.836203929619</v>
      </c>
      <c r="Q78" s="818">
        <v>22109.812866671</v>
      </c>
      <c r="R78" s="818">
        <f t="shared" si="16"/>
        <v>5228032.8800000008</v>
      </c>
    </row>
    <row r="79" spans="1:18">
      <c r="A79" s="2279"/>
      <c r="B79" s="804" t="s">
        <v>2668</v>
      </c>
      <c r="C79" s="818">
        <v>22546.793753888149</v>
      </c>
      <c r="D79" s="818">
        <v>32973.661186836223</v>
      </c>
      <c r="E79" s="818">
        <v>14272.557427098416</v>
      </c>
      <c r="F79" s="818">
        <v>55067.982855142058</v>
      </c>
      <c r="G79" s="818">
        <v>179467.46946014493</v>
      </c>
      <c r="H79" s="818">
        <v>292000.69811743713</v>
      </c>
      <c r="I79" s="818">
        <v>42777.00788558671</v>
      </c>
      <c r="J79" s="818">
        <v>107588.95451241282</v>
      </c>
      <c r="K79" s="818">
        <v>111167.42133476419</v>
      </c>
      <c r="L79" s="818">
        <v>43200.433974234344</v>
      </c>
      <c r="M79" s="818">
        <v>7178.2340424548429</v>
      </c>
      <c r="N79" s="818">
        <v>17115.837793703358</v>
      </c>
      <c r="O79" s="818">
        <v>1672253.5631209968</v>
      </c>
      <c r="P79" s="818">
        <v>5350.9181019648095</v>
      </c>
      <c r="Q79" s="818">
        <v>11054.9064333355</v>
      </c>
      <c r="R79" s="818">
        <f t="shared" si="16"/>
        <v>2614016.4400000004</v>
      </c>
    </row>
    <row r="80" spans="1:18">
      <c r="A80" s="2279"/>
      <c r="B80" s="787" t="s">
        <v>2669</v>
      </c>
      <c r="C80" s="819">
        <v>322097.05362697353</v>
      </c>
      <c r="D80" s="819">
        <v>471052.30266908882</v>
      </c>
      <c r="E80" s="819">
        <v>203893.67752997734</v>
      </c>
      <c r="F80" s="819">
        <v>786685.46935917216</v>
      </c>
      <c r="G80" s="819">
        <v>2563820.9922877843</v>
      </c>
      <c r="H80" s="819">
        <v>4171438.5445348159</v>
      </c>
      <c r="I80" s="819">
        <v>611100.11265123868</v>
      </c>
      <c r="J80" s="819">
        <v>1536985.0644630401</v>
      </c>
      <c r="K80" s="819">
        <v>1588106.0190680597</v>
      </c>
      <c r="L80" s="819">
        <v>617149.05677477631</v>
      </c>
      <c r="M80" s="819">
        <v>102546.20060649775</v>
      </c>
      <c r="N80" s="819">
        <v>244511.96848147654</v>
      </c>
      <c r="O80" s="819">
        <v>23889336.616014238</v>
      </c>
      <c r="P80" s="819">
        <v>76441.687170925841</v>
      </c>
      <c r="Q80" s="819">
        <v>157927.23476193569</v>
      </c>
      <c r="R80" s="818">
        <f t="shared" si="16"/>
        <v>37343092</v>
      </c>
    </row>
    <row r="81" spans="1:18">
      <c r="A81" s="2279" t="s">
        <v>569</v>
      </c>
      <c r="B81" s="802" t="s">
        <v>2223</v>
      </c>
      <c r="C81" s="816">
        <v>38118</v>
      </c>
      <c r="D81" s="816">
        <v>61421</v>
      </c>
      <c r="E81" s="816">
        <v>39171</v>
      </c>
      <c r="F81" s="816">
        <v>65365</v>
      </c>
      <c r="G81" s="816">
        <v>204100</v>
      </c>
      <c r="H81" s="816">
        <v>116961</v>
      </c>
      <c r="I81" s="816">
        <v>85220</v>
      </c>
      <c r="J81" s="816">
        <v>124681</v>
      </c>
      <c r="K81" s="816">
        <v>74796</v>
      </c>
      <c r="L81" s="816">
        <v>84825</v>
      </c>
      <c r="M81" s="816">
        <v>15803</v>
      </c>
      <c r="N81" s="816">
        <v>24380</v>
      </c>
      <c r="O81" s="816">
        <v>1025395</v>
      </c>
      <c r="P81" s="816">
        <v>21292</v>
      </c>
      <c r="Q81" s="816">
        <v>24680</v>
      </c>
      <c r="R81" s="816">
        <f t="shared" si="16"/>
        <v>2006208</v>
      </c>
    </row>
    <row r="82" spans="1:18">
      <c r="A82" s="2279"/>
      <c r="B82" s="804" t="s">
        <v>2203</v>
      </c>
      <c r="C82" s="818">
        <v>472254</v>
      </c>
      <c r="D82" s="818">
        <v>817072</v>
      </c>
      <c r="E82" s="818">
        <v>544649</v>
      </c>
      <c r="F82" s="818">
        <v>986316</v>
      </c>
      <c r="G82" s="818">
        <v>2864357</v>
      </c>
      <c r="H82" s="818">
        <v>2016469</v>
      </c>
      <c r="I82" s="818">
        <v>1192436</v>
      </c>
      <c r="J82" s="818">
        <v>1845315</v>
      </c>
      <c r="K82" s="818">
        <v>1014235</v>
      </c>
      <c r="L82" s="818">
        <v>1083993</v>
      </c>
      <c r="M82" s="818">
        <v>208708</v>
      </c>
      <c r="N82" s="818">
        <v>315875</v>
      </c>
      <c r="O82" s="818">
        <v>12984950</v>
      </c>
      <c r="P82" s="818">
        <v>238202</v>
      </c>
      <c r="Q82" s="818">
        <v>322533</v>
      </c>
      <c r="R82" s="818">
        <f t="shared" si="16"/>
        <v>26907364</v>
      </c>
    </row>
    <row r="83" spans="1:18">
      <c r="A83" s="2279"/>
      <c r="B83" s="804" t="s">
        <v>2224</v>
      </c>
      <c r="C83" s="821">
        <f>+C82/C81</f>
        <v>12.389264914213758</v>
      </c>
      <c r="D83" s="821">
        <f t="shared" ref="D83:R83" si="17">+D82/D81</f>
        <v>13.302811741912375</v>
      </c>
      <c r="E83" s="821">
        <f t="shared" si="17"/>
        <v>13.904393556457583</v>
      </c>
      <c r="F83" s="821">
        <f t="shared" si="17"/>
        <v>15.089359749101201</v>
      </c>
      <c r="G83" s="821">
        <f t="shared" si="17"/>
        <v>14.034086232239099</v>
      </c>
      <c r="H83" s="821">
        <f t="shared" si="17"/>
        <v>17.240524619317551</v>
      </c>
      <c r="I83" s="821">
        <f t="shared" si="17"/>
        <v>13.992443088476884</v>
      </c>
      <c r="J83" s="821">
        <f t="shared" si="17"/>
        <v>14.800290340950104</v>
      </c>
      <c r="K83" s="821">
        <f t="shared" si="17"/>
        <v>13.560016578426653</v>
      </c>
      <c r="L83" s="821">
        <f t="shared" si="17"/>
        <v>12.779168877099911</v>
      </c>
      <c r="M83" s="821">
        <f t="shared" si="17"/>
        <v>13.206859457065114</v>
      </c>
      <c r="N83" s="821">
        <f t="shared" si="17"/>
        <v>12.956316652994257</v>
      </c>
      <c r="O83" s="821">
        <f t="shared" si="17"/>
        <v>12.663363874409374</v>
      </c>
      <c r="P83" s="821">
        <f t="shared" si="17"/>
        <v>11.187394326507608</v>
      </c>
      <c r="Q83" s="821">
        <f t="shared" si="17"/>
        <v>13.068598055105349</v>
      </c>
      <c r="R83" s="821">
        <f t="shared" si="17"/>
        <v>13.412050993715507</v>
      </c>
    </row>
    <row r="84" spans="1:18">
      <c r="A84" s="2279"/>
      <c r="B84" s="804" t="s">
        <v>2670</v>
      </c>
      <c r="C84" s="818">
        <f>+C49+C56+C63+C70+C77</f>
        <v>4180393.5489444104</v>
      </c>
      <c r="D84" s="818">
        <f t="shared" ref="D84:Q84" si="18">+D49+D56+D63+D70+D77</f>
        <v>7163967.2563248202</v>
      </c>
      <c r="E84" s="818">
        <f t="shared" si="18"/>
        <v>4918252.4197293837</v>
      </c>
      <c r="F84" s="818">
        <f t="shared" si="18"/>
        <v>8701282.010790864</v>
      </c>
      <c r="G84" s="818">
        <f t="shared" si="18"/>
        <v>25611966.74480303</v>
      </c>
      <c r="H84" s="818">
        <f t="shared" si="18"/>
        <v>18065227.947796956</v>
      </c>
      <c r="I84" s="818">
        <f t="shared" si="18"/>
        <v>10531192.202295193</v>
      </c>
      <c r="J84" s="818">
        <f t="shared" si="18"/>
        <v>16540069.857141171</v>
      </c>
      <c r="K84" s="818">
        <f t="shared" si="18"/>
        <v>8766329.3507964257</v>
      </c>
      <c r="L84" s="818">
        <f t="shared" si="18"/>
        <v>9252961.5729097202</v>
      </c>
      <c r="M84" s="818">
        <f t="shared" si="18"/>
        <v>1884630.5923123902</v>
      </c>
      <c r="N84" s="818">
        <f t="shared" si="18"/>
        <v>2821275.2624961752</v>
      </c>
      <c r="O84" s="818">
        <f t="shared" si="18"/>
        <v>112022189.04908372</v>
      </c>
      <c r="P84" s="818">
        <f t="shared" si="18"/>
        <v>1989453.3546400247</v>
      </c>
      <c r="Q84" s="818">
        <f t="shared" si="18"/>
        <v>2864718.7633442394</v>
      </c>
      <c r="R84" s="818">
        <f>SUM(C84:Q84)</f>
        <v>235313909.93340853</v>
      </c>
    </row>
    <row r="85" spans="1:18">
      <c r="A85" s="2279"/>
      <c r="B85" s="804" t="s">
        <v>2667</v>
      </c>
      <c r="C85" s="818">
        <v>740829.23652179434</v>
      </c>
      <c r="D85" s="818">
        <v>1269563.8175765504</v>
      </c>
      <c r="E85" s="818">
        <v>871589.03640773881</v>
      </c>
      <c r="F85" s="818">
        <v>1541999.3436844572</v>
      </c>
      <c r="G85" s="818">
        <v>4538829.5497119296</v>
      </c>
      <c r="H85" s="818">
        <v>3201432.8008754104</v>
      </c>
      <c r="I85" s="818">
        <v>1866287.2257231993</v>
      </c>
      <c r="J85" s="818">
        <v>2931151.6202528663</v>
      </c>
      <c r="K85" s="818">
        <v>1553526.7203943036</v>
      </c>
      <c r="L85" s="818">
        <v>1639765.3420346342</v>
      </c>
      <c r="M85" s="818">
        <v>333985.16825789196</v>
      </c>
      <c r="N85" s="818">
        <v>499972.83132843627</v>
      </c>
      <c r="O85" s="818">
        <v>19852033.502369266</v>
      </c>
      <c r="P85" s="818">
        <v>352561.35398683976</v>
      </c>
      <c r="Q85" s="818">
        <v>507671.67957999185</v>
      </c>
      <c r="R85" s="818">
        <v>41701199.228705309</v>
      </c>
    </row>
    <row r="86" spans="1:18">
      <c r="A86" s="2279"/>
      <c r="B86" s="804" t="s">
        <v>2668</v>
      </c>
      <c r="C86" s="818">
        <v>370414.61826089717</v>
      </c>
      <c r="D86" s="818">
        <v>634781.90878827521</v>
      </c>
      <c r="E86" s="818">
        <v>435794.5182038694</v>
      </c>
      <c r="F86" s="818">
        <v>770999.67184222862</v>
      </c>
      <c r="G86" s="818">
        <v>2269414.7748559648</v>
      </c>
      <c r="H86" s="818">
        <v>1600716.4004377052</v>
      </c>
      <c r="I86" s="818">
        <v>933143.61286159966</v>
      </c>
      <c r="J86" s="818">
        <v>1465575.8101264331</v>
      </c>
      <c r="K86" s="818">
        <v>776763.36019715178</v>
      </c>
      <c r="L86" s="818">
        <v>819882.6710173171</v>
      </c>
      <c r="M86" s="818">
        <v>166992.58412894598</v>
      </c>
      <c r="N86" s="818">
        <v>249986.41566421813</v>
      </c>
      <c r="O86" s="818">
        <v>9926016.751184633</v>
      </c>
      <c r="P86" s="818">
        <v>176280.67699341988</v>
      </c>
      <c r="Q86" s="818">
        <v>253835.83978999592</v>
      </c>
      <c r="R86" s="818">
        <v>20850599.614352655</v>
      </c>
    </row>
    <row r="87" spans="1:18">
      <c r="A87" s="2279"/>
      <c r="B87" s="787" t="s">
        <v>2669</v>
      </c>
      <c r="C87" s="819">
        <v>5291637.4037271012</v>
      </c>
      <c r="D87" s="819">
        <v>9068312.982689647</v>
      </c>
      <c r="E87" s="819">
        <v>6225635.9743409911</v>
      </c>
      <c r="F87" s="819">
        <v>11014281.02631755</v>
      </c>
      <c r="G87" s="819">
        <v>32420211.069370922</v>
      </c>
      <c r="H87" s="819">
        <v>22867377.149110075</v>
      </c>
      <c r="I87" s="819">
        <v>13330623.040879993</v>
      </c>
      <c r="J87" s="819">
        <v>20936797.287520472</v>
      </c>
      <c r="K87" s="819">
        <v>11096619.431387883</v>
      </c>
      <c r="L87" s="819">
        <v>11712609.585961672</v>
      </c>
      <c r="M87" s="819">
        <v>2385608.3446992282</v>
      </c>
      <c r="N87" s="819">
        <v>3571234.5094888294</v>
      </c>
      <c r="O87" s="819">
        <v>141800239.30263761</v>
      </c>
      <c r="P87" s="819">
        <v>2518295.3856202844</v>
      </c>
      <c r="Q87" s="819">
        <v>3626226.2827142272</v>
      </c>
      <c r="R87" s="819">
        <v>297865708.77646649</v>
      </c>
    </row>
    <row r="88" spans="1:18">
      <c r="A88" s="1754"/>
      <c r="B88" s="947"/>
      <c r="C88" s="957"/>
      <c r="D88" s="957"/>
      <c r="E88" s="957"/>
      <c r="F88" s="957"/>
      <c r="G88" s="957"/>
      <c r="H88" s="957"/>
      <c r="I88" s="957"/>
      <c r="J88" s="957"/>
      <c r="K88" s="957"/>
      <c r="L88" s="957"/>
      <c r="M88" s="957"/>
      <c r="N88" s="957"/>
      <c r="P88" s="957"/>
      <c r="Q88" s="957"/>
      <c r="R88" s="957"/>
    </row>
    <row r="89" spans="1:18">
      <c r="A89" s="1755" t="s">
        <v>474</v>
      </c>
      <c r="B89" s="947"/>
      <c r="C89" s="957"/>
      <c r="D89" s="957"/>
      <c r="E89" s="957"/>
      <c r="F89" s="957"/>
      <c r="G89" s="957"/>
      <c r="H89" s="957"/>
      <c r="I89" s="957"/>
      <c r="J89" s="957"/>
      <c r="K89" s="957"/>
      <c r="L89" s="957"/>
      <c r="M89" s="957"/>
      <c r="N89" s="957"/>
      <c r="O89" s="956"/>
      <c r="P89" s="957"/>
      <c r="Q89" s="957"/>
      <c r="R89" s="957"/>
    </row>
    <row r="90" spans="1:18">
      <c r="A90" s="504" t="s">
        <v>2665</v>
      </c>
      <c r="B90" s="947"/>
      <c r="C90" s="957"/>
      <c r="D90" s="957"/>
      <c r="E90" s="957"/>
      <c r="F90" s="957"/>
      <c r="G90" s="957"/>
      <c r="H90" s="957"/>
      <c r="I90" s="957"/>
      <c r="J90" s="957"/>
      <c r="K90" s="957"/>
      <c r="L90" s="957"/>
      <c r="M90" s="957"/>
      <c r="N90" s="957"/>
      <c r="O90" s="956"/>
      <c r="P90" s="957"/>
      <c r="Q90" s="957"/>
      <c r="R90" s="957"/>
    </row>
    <row r="91" spans="1:18" ht="14.25">
      <c r="A91" s="1751"/>
      <c r="B91" s="947"/>
      <c r="C91" s="957"/>
      <c r="D91" s="957"/>
      <c r="E91" s="957"/>
      <c r="F91" s="957"/>
      <c r="G91" s="957"/>
      <c r="H91" s="957"/>
      <c r="I91" s="957"/>
      <c r="J91" s="957"/>
      <c r="K91" s="957"/>
      <c r="L91" s="957"/>
      <c r="M91" s="957"/>
      <c r="N91" s="957"/>
      <c r="O91" s="956"/>
      <c r="P91" s="957"/>
      <c r="Q91" s="957"/>
      <c r="R91" s="957"/>
    </row>
    <row r="92" spans="1:18">
      <c r="A92" s="2278" t="s">
        <v>2451</v>
      </c>
      <c r="B92" s="2278"/>
      <c r="C92" s="2278"/>
      <c r="D92" s="2278"/>
      <c r="E92" s="2278"/>
      <c r="F92" s="2278"/>
      <c r="G92" s="2278"/>
      <c r="H92" s="2278"/>
      <c r="I92" s="2278"/>
      <c r="J92" s="2278"/>
      <c r="K92" s="2278"/>
      <c r="L92" s="2278"/>
      <c r="M92" s="2278"/>
      <c r="N92" s="2278"/>
      <c r="O92" s="2278"/>
      <c r="P92" s="2278"/>
      <c r="Q92" s="2278"/>
      <c r="R92" s="2278"/>
    </row>
    <row r="93" spans="1:18">
      <c r="B93" s="906"/>
      <c r="C93" s="906"/>
      <c r="D93" s="906"/>
      <c r="E93" s="906"/>
      <c r="F93" s="906"/>
      <c r="G93" s="906"/>
      <c r="H93" s="906"/>
      <c r="I93" s="906"/>
      <c r="J93" s="906"/>
      <c r="K93" s="906"/>
      <c r="L93" s="906"/>
      <c r="M93" s="906"/>
      <c r="N93" s="906"/>
      <c r="O93" s="906"/>
      <c r="P93" s="906"/>
      <c r="Q93" s="906"/>
      <c r="R93" s="906"/>
    </row>
    <row r="94" spans="1:18">
      <c r="A94" s="2278"/>
      <c r="B94" s="2278"/>
      <c r="C94" s="2278"/>
      <c r="D94" s="2278"/>
      <c r="E94" s="2278"/>
      <c r="F94" s="2278"/>
      <c r="G94" s="2278"/>
      <c r="H94" s="2278"/>
      <c r="I94" s="2278"/>
      <c r="J94" s="2278"/>
      <c r="K94" s="2278"/>
      <c r="L94" s="2278"/>
      <c r="M94" s="2278"/>
      <c r="N94" s="2278"/>
      <c r="O94" s="2278"/>
      <c r="P94" s="2278"/>
      <c r="Q94" s="2278"/>
      <c r="R94" s="2278"/>
    </row>
    <row r="95" spans="1:18">
      <c r="A95" s="2276" t="s">
        <v>2632</v>
      </c>
      <c r="B95" s="2276"/>
      <c r="C95" s="2276"/>
      <c r="D95" s="2276"/>
      <c r="E95" s="2276"/>
      <c r="F95" s="2276"/>
      <c r="G95" s="2276"/>
      <c r="H95" s="2276"/>
      <c r="I95" s="2276"/>
      <c r="J95" s="2276"/>
      <c r="K95" s="2276"/>
      <c r="L95" s="2276"/>
      <c r="M95" s="2276"/>
      <c r="N95" s="2276"/>
      <c r="O95" s="2276"/>
      <c r="P95" s="2276"/>
      <c r="Q95" s="2276"/>
      <c r="R95" s="2276"/>
    </row>
    <row r="96" spans="1:18">
      <c r="A96" s="2277" t="s">
        <v>2222</v>
      </c>
      <c r="B96" s="2277"/>
      <c r="C96" s="2277"/>
      <c r="D96" s="2277"/>
      <c r="E96" s="2277"/>
      <c r="F96" s="2277"/>
      <c r="G96" s="2277"/>
      <c r="H96" s="2277"/>
      <c r="I96" s="2277"/>
      <c r="J96" s="2277"/>
      <c r="K96" s="2277"/>
      <c r="L96" s="2277"/>
      <c r="M96" s="2277"/>
      <c r="N96" s="2277"/>
      <c r="O96" s="2277"/>
      <c r="P96" s="2277"/>
      <c r="Q96" s="2277"/>
      <c r="R96" s="2277"/>
    </row>
    <row r="97" spans="1:18">
      <c r="A97" s="2268" t="s">
        <v>2194</v>
      </c>
      <c r="B97" s="2268"/>
      <c r="C97" s="2268"/>
      <c r="D97" s="2268"/>
      <c r="E97" s="2268"/>
      <c r="F97" s="2268"/>
      <c r="G97" s="2268"/>
      <c r="H97" s="2268"/>
      <c r="I97" s="2268"/>
      <c r="J97" s="2268"/>
      <c r="K97" s="2268"/>
      <c r="L97" s="2268"/>
      <c r="M97" s="2268"/>
      <c r="N97" s="2268"/>
      <c r="O97" s="2268"/>
      <c r="P97" s="2268"/>
      <c r="Q97" s="2268"/>
      <c r="R97" s="2268"/>
    </row>
    <row r="98" spans="1:18">
      <c r="A98" s="2269" t="s">
        <v>2179</v>
      </c>
      <c r="B98" s="2269" t="s">
        <v>2217</v>
      </c>
      <c r="C98" s="2275" t="s">
        <v>2218</v>
      </c>
      <c r="D98" s="2275"/>
      <c r="E98" s="2275"/>
      <c r="F98" s="2275"/>
      <c r="G98" s="2275"/>
      <c r="H98" s="2275"/>
      <c r="I98" s="2275"/>
      <c r="J98" s="2275"/>
      <c r="K98" s="2275"/>
      <c r="L98" s="2275"/>
      <c r="M98" s="2275"/>
      <c r="N98" s="2275"/>
      <c r="O98" s="2275"/>
      <c r="P98" s="2275"/>
      <c r="Q98" s="2275"/>
      <c r="R98" s="2269" t="s">
        <v>569</v>
      </c>
    </row>
    <row r="99" spans="1:18">
      <c r="A99" s="2266"/>
      <c r="B99" s="2266"/>
      <c r="C99" s="1753" t="s">
        <v>540</v>
      </c>
      <c r="D99" s="1753" t="s">
        <v>765</v>
      </c>
      <c r="E99" s="1753" t="s">
        <v>767</v>
      </c>
      <c r="F99" s="1753" t="s">
        <v>769</v>
      </c>
      <c r="G99" s="1753" t="s">
        <v>771</v>
      </c>
      <c r="H99" s="1753" t="s">
        <v>773</v>
      </c>
      <c r="I99" s="1753" t="s">
        <v>775</v>
      </c>
      <c r="J99" s="1753" t="s">
        <v>777</v>
      </c>
      <c r="K99" s="1753" t="s">
        <v>779</v>
      </c>
      <c r="L99" s="1753" t="s">
        <v>781</v>
      </c>
      <c r="M99" s="1753" t="s">
        <v>783</v>
      </c>
      <c r="N99" s="1753" t="s">
        <v>785</v>
      </c>
      <c r="O99" s="1753" t="s">
        <v>787</v>
      </c>
      <c r="P99" s="1753" t="s">
        <v>61</v>
      </c>
      <c r="Q99" s="1753" t="s">
        <v>62</v>
      </c>
      <c r="R99" s="2267"/>
    </row>
    <row r="100" spans="1:18">
      <c r="A100" s="2279" t="s">
        <v>2186</v>
      </c>
      <c r="B100" s="802" t="s">
        <v>2223</v>
      </c>
      <c r="C100" s="816">
        <v>27268</v>
      </c>
      <c r="D100" s="816">
        <v>52166</v>
      </c>
      <c r="E100" s="816">
        <v>29778</v>
      </c>
      <c r="F100" s="816">
        <v>34934</v>
      </c>
      <c r="G100" s="816">
        <v>112135</v>
      </c>
      <c r="H100" s="816">
        <v>75241</v>
      </c>
      <c r="I100" s="816">
        <v>37159</v>
      </c>
      <c r="J100" s="816">
        <v>126854</v>
      </c>
      <c r="K100" s="816">
        <v>35588</v>
      </c>
      <c r="L100" s="816">
        <v>38104</v>
      </c>
      <c r="M100" s="816">
        <v>6893</v>
      </c>
      <c r="N100" s="816">
        <v>10694</v>
      </c>
      <c r="O100" s="816">
        <v>533117</v>
      </c>
      <c r="P100" s="816">
        <v>10966</v>
      </c>
      <c r="Q100" s="816">
        <v>12923</v>
      </c>
      <c r="R100" s="816">
        <f>SUM(C100:Q100)</f>
        <v>1143820</v>
      </c>
    </row>
    <row r="101" spans="1:18">
      <c r="A101" s="2280"/>
      <c r="B101" s="804" t="s">
        <v>2203</v>
      </c>
      <c r="C101" s="818">
        <v>287758</v>
      </c>
      <c r="D101" s="818">
        <v>575973</v>
      </c>
      <c r="E101" s="818">
        <v>347604</v>
      </c>
      <c r="F101" s="818">
        <v>416309</v>
      </c>
      <c r="G101" s="818">
        <v>1417193</v>
      </c>
      <c r="H101" s="818">
        <v>1214035</v>
      </c>
      <c r="I101" s="818">
        <v>476405</v>
      </c>
      <c r="J101" s="818">
        <v>1814042</v>
      </c>
      <c r="K101" s="818">
        <v>384923</v>
      </c>
      <c r="L101" s="818">
        <v>393778</v>
      </c>
      <c r="M101" s="818">
        <v>80189</v>
      </c>
      <c r="N101" s="818">
        <v>133705</v>
      </c>
      <c r="O101" s="818">
        <v>5433705</v>
      </c>
      <c r="P101" s="818">
        <v>106558</v>
      </c>
      <c r="Q101" s="818">
        <v>133262</v>
      </c>
      <c r="R101" s="818">
        <f>SUM(C101:Q101)</f>
        <v>13215439</v>
      </c>
    </row>
    <row r="102" spans="1:18">
      <c r="A102" s="2280"/>
      <c r="B102" s="804" t="s">
        <v>2224</v>
      </c>
      <c r="C102" s="821">
        <f>+C101/C100</f>
        <v>10.552955845679918</v>
      </c>
      <c r="D102" s="821">
        <f t="shared" ref="D102:R102" si="19">+D101/D100</f>
        <v>11.041157075489783</v>
      </c>
      <c r="E102" s="821">
        <f t="shared" si="19"/>
        <v>11.673181543421318</v>
      </c>
      <c r="F102" s="821">
        <f t="shared" si="19"/>
        <v>11.917014942462931</v>
      </c>
      <c r="G102" s="821">
        <f t="shared" si="19"/>
        <v>12.638275293173407</v>
      </c>
      <c r="H102" s="821">
        <f t="shared" si="19"/>
        <v>16.135285283289697</v>
      </c>
      <c r="I102" s="821">
        <f t="shared" si="19"/>
        <v>12.820716380957506</v>
      </c>
      <c r="J102" s="821">
        <f t="shared" si="19"/>
        <v>14.300234915729893</v>
      </c>
      <c r="K102" s="821">
        <f t="shared" si="19"/>
        <v>10.816089693154996</v>
      </c>
      <c r="L102" s="821">
        <f t="shared" si="19"/>
        <v>10.334295612009237</v>
      </c>
      <c r="M102" s="821">
        <f t="shared" si="19"/>
        <v>11.633396199042506</v>
      </c>
      <c r="N102" s="821">
        <f t="shared" si="19"/>
        <v>12.502805311389563</v>
      </c>
      <c r="O102" s="821">
        <f t="shared" si="19"/>
        <v>10.192331139318386</v>
      </c>
      <c r="P102" s="821">
        <f t="shared" si="19"/>
        <v>9.7171256611344159</v>
      </c>
      <c r="Q102" s="821">
        <f t="shared" si="19"/>
        <v>10.312001857153911</v>
      </c>
      <c r="R102" s="821">
        <f t="shared" si="19"/>
        <v>11.553775069503942</v>
      </c>
    </row>
    <row r="103" spans="1:18">
      <c r="A103" s="2280"/>
      <c r="B103" s="804" t="s">
        <v>2671</v>
      </c>
      <c r="C103" s="818">
        <v>2503351.7215963444</v>
      </c>
      <c r="D103" s="818">
        <v>5010679.1162817748</v>
      </c>
      <c r="E103" s="818">
        <v>3023982.206693734</v>
      </c>
      <c r="F103" s="818">
        <v>3621681.5930957696</v>
      </c>
      <c r="G103" s="818">
        <v>12328875.431384314</v>
      </c>
      <c r="H103" s="818">
        <v>10561501.703960335</v>
      </c>
      <c r="I103" s="818">
        <v>4144486.9540624633</v>
      </c>
      <c r="J103" s="818">
        <v>15781264.686813489</v>
      </c>
      <c r="K103" s="818">
        <v>3348638.9769599093</v>
      </c>
      <c r="L103" s="818">
        <v>3425673.0802506451</v>
      </c>
      <c r="M103" s="818">
        <v>697604.48433436861</v>
      </c>
      <c r="N103" s="818">
        <v>1163167.1124209897</v>
      </c>
      <c r="O103" s="818">
        <v>47270535.541658834</v>
      </c>
      <c r="P103" s="818">
        <v>927001.69152504276</v>
      </c>
      <c r="Q103" s="818">
        <v>1159313.2323805836</v>
      </c>
      <c r="R103" s="818">
        <f t="shared" ref="R103:R108" si="20">SUM(C103:Q103)</f>
        <v>114967757.5334186</v>
      </c>
    </row>
    <row r="104" spans="1:18">
      <c r="A104" s="2280"/>
      <c r="B104" s="804" t="s">
        <v>2672</v>
      </c>
      <c r="C104" s="818">
        <v>443631.9506626433</v>
      </c>
      <c r="D104" s="818">
        <v>887968.45098664367</v>
      </c>
      <c r="E104" s="818">
        <v>535895.58093306678</v>
      </c>
      <c r="F104" s="818">
        <v>641816.99118152878</v>
      </c>
      <c r="G104" s="818">
        <v>2184864.0004984862</v>
      </c>
      <c r="H104" s="818">
        <v>1871658.5298157556</v>
      </c>
      <c r="I104" s="818">
        <v>734466.04249208211</v>
      </c>
      <c r="J104" s="818">
        <v>2796679.8179163146</v>
      </c>
      <c r="K104" s="818">
        <v>593429.69211947755</v>
      </c>
      <c r="L104" s="818">
        <v>607081.30536087381</v>
      </c>
      <c r="M104" s="818">
        <v>123626.1111478628</v>
      </c>
      <c r="N104" s="818">
        <v>206130.88068220072</v>
      </c>
      <c r="O104" s="818">
        <v>8377056.931433212</v>
      </c>
      <c r="P104" s="818">
        <v>164278.78077658985</v>
      </c>
      <c r="Q104" s="818">
        <v>205447.91459909081</v>
      </c>
      <c r="R104" s="818">
        <f t="shared" si="20"/>
        <v>20374032.980605826</v>
      </c>
    </row>
    <row r="105" spans="1:18">
      <c r="A105" s="2280"/>
      <c r="B105" s="804" t="s">
        <v>2673</v>
      </c>
      <c r="C105" s="818">
        <v>221815.97533132165</v>
      </c>
      <c r="D105" s="818">
        <v>443984.22549332184</v>
      </c>
      <c r="E105" s="818">
        <v>267947.79046653339</v>
      </c>
      <c r="F105" s="818">
        <v>320908.49559076439</v>
      </c>
      <c r="G105" s="818">
        <v>1092432.0002492431</v>
      </c>
      <c r="H105" s="818">
        <v>935829.26490787778</v>
      </c>
      <c r="I105" s="818">
        <v>367233.02124604105</v>
      </c>
      <c r="J105" s="818">
        <v>1398339.9089581573</v>
      </c>
      <c r="K105" s="818">
        <v>296714.84605973877</v>
      </c>
      <c r="L105" s="818">
        <v>303540.65268043691</v>
      </c>
      <c r="M105" s="818">
        <v>61813.0555739314</v>
      </c>
      <c r="N105" s="818">
        <v>103065.44034110036</v>
      </c>
      <c r="O105" s="818">
        <v>4188528.465716606</v>
      </c>
      <c r="P105" s="818">
        <v>82139.390388294923</v>
      </c>
      <c r="Q105" s="818">
        <v>102723.95729954541</v>
      </c>
      <c r="R105" s="818">
        <f t="shared" si="20"/>
        <v>10187016.490302913</v>
      </c>
    </row>
    <row r="106" spans="1:18">
      <c r="A106" s="2280"/>
      <c r="B106" s="787" t="s">
        <v>2674</v>
      </c>
      <c r="C106" s="819">
        <v>3168799.6475903089</v>
      </c>
      <c r="D106" s="819">
        <v>6342631.7927617403</v>
      </c>
      <c r="E106" s="819">
        <v>3827825.5780933341</v>
      </c>
      <c r="F106" s="819">
        <v>4584407.0798680624</v>
      </c>
      <c r="G106" s="819">
        <v>15606171.432132043</v>
      </c>
      <c r="H106" s="819">
        <v>13368989.498683967</v>
      </c>
      <c r="I106" s="819">
        <v>5246186.0178005863</v>
      </c>
      <c r="J106" s="819">
        <v>19976284.413687959</v>
      </c>
      <c r="K106" s="819">
        <v>4238783.5151391253</v>
      </c>
      <c r="L106" s="819">
        <v>4336295.0382919554</v>
      </c>
      <c r="M106" s="819">
        <v>883043.65105616278</v>
      </c>
      <c r="N106" s="819">
        <v>1472363.4334442907</v>
      </c>
      <c r="O106" s="819">
        <v>59836120.93880865</v>
      </c>
      <c r="P106" s="819">
        <v>1173419.8626899275</v>
      </c>
      <c r="Q106" s="819">
        <v>1467485.1042792199</v>
      </c>
      <c r="R106" s="819">
        <f t="shared" si="20"/>
        <v>145528807.00432733</v>
      </c>
    </row>
    <row r="107" spans="1:18">
      <c r="A107" s="2281" t="s">
        <v>2213</v>
      </c>
      <c r="B107" s="802" t="s">
        <v>2223</v>
      </c>
      <c r="C107" s="805">
        <v>1</v>
      </c>
      <c r="D107" s="805">
        <v>2</v>
      </c>
      <c r="E107" s="805">
        <v>13</v>
      </c>
      <c r="F107" s="805">
        <v>2</v>
      </c>
      <c r="G107" s="805">
        <v>59</v>
      </c>
      <c r="H107" s="805">
        <v>15</v>
      </c>
      <c r="I107" s="805">
        <v>17</v>
      </c>
      <c r="J107" s="805">
        <v>13</v>
      </c>
      <c r="K107" s="805">
        <v>9</v>
      </c>
      <c r="L107" s="805">
        <v>19</v>
      </c>
      <c r="M107" s="805">
        <v>5</v>
      </c>
      <c r="N107" s="805"/>
      <c r="O107" s="805">
        <v>80</v>
      </c>
      <c r="P107" s="805">
        <v>5</v>
      </c>
      <c r="Q107" s="814"/>
      <c r="R107" s="816">
        <f t="shared" si="20"/>
        <v>240</v>
      </c>
    </row>
    <row r="108" spans="1:18">
      <c r="A108" s="2282"/>
      <c r="B108" s="804" t="s">
        <v>2203</v>
      </c>
      <c r="C108" s="805">
        <v>13</v>
      </c>
      <c r="D108" s="805">
        <v>12</v>
      </c>
      <c r="E108" s="805">
        <v>548</v>
      </c>
      <c r="F108" s="805">
        <v>46</v>
      </c>
      <c r="G108" s="805">
        <v>1518</v>
      </c>
      <c r="H108" s="805">
        <v>348</v>
      </c>
      <c r="I108" s="805">
        <v>350</v>
      </c>
      <c r="J108" s="805">
        <v>531</v>
      </c>
      <c r="K108" s="805">
        <v>390</v>
      </c>
      <c r="L108" s="805">
        <v>466</v>
      </c>
      <c r="M108" s="805">
        <v>375</v>
      </c>
      <c r="N108" s="805"/>
      <c r="O108" s="805">
        <v>2318</v>
      </c>
      <c r="P108" s="805">
        <v>77</v>
      </c>
      <c r="Q108" s="805"/>
      <c r="R108" s="818">
        <f t="shared" si="20"/>
        <v>6992</v>
      </c>
    </row>
    <row r="109" spans="1:18">
      <c r="A109" s="2282"/>
      <c r="B109" s="804" t="s">
        <v>2224</v>
      </c>
      <c r="C109" s="806">
        <f>+C108/C107</f>
        <v>13</v>
      </c>
      <c r="D109" s="806">
        <f t="shared" ref="D109:R109" si="21">+D108/D107</f>
        <v>6</v>
      </c>
      <c r="E109" s="806">
        <f t="shared" si="21"/>
        <v>42.153846153846153</v>
      </c>
      <c r="F109" s="806">
        <f t="shared" si="21"/>
        <v>23</v>
      </c>
      <c r="G109" s="806">
        <f t="shared" si="21"/>
        <v>25.728813559322035</v>
      </c>
      <c r="H109" s="806">
        <f t="shared" si="21"/>
        <v>23.2</v>
      </c>
      <c r="I109" s="806">
        <f t="shared" si="21"/>
        <v>20.588235294117649</v>
      </c>
      <c r="J109" s="806">
        <f t="shared" si="21"/>
        <v>40.846153846153847</v>
      </c>
      <c r="K109" s="806">
        <f t="shared" si="21"/>
        <v>43.333333333333336</v>
      </c>
      <c r="L109" s="806">
        <f t="shared" si="21"/>
        <v>24.526315789473685</v>
      </c>
      <c r="M109" s="806">
        <f t="shared" si="21"/>
        <v>75</v>
      </c>
      <c r="N109" s="806"/>
      <c r="O109" s="806">
        <f t="shared" si="21"/>
        <v>28.975000000000001</v>
      </c>
      <c r="P109" s="806">
        <f t="shared" si="21"/>
        <v>15.4</v>
      </c>
      <c r="Q109" s="806"/>
      <c r="R109" s="806">
        <f t="shared" si="21"/>
        <v>29.133333333333333</v>
      </c>
    </row>
    <row r="110" spans="1:18">
      <c r="A110" s="2282"/>
      <c r="B110" s="804" t="s">
        <v>2671</v>
      </c>
      <c r="C110" s="805">
        <v>61.044835279499985</v>
      </c>
      <c r="D110" s="805">
        <v>56.34907871953844</v>
      </c>
      <c r="E110" s="805">
        <v>2573.2745948589222</v>
      </c>
      <c r="F110" s="805">
        <v>216.00480175823066</v>
      </c>
      <c r="G110" s="805">
        <v>7128.1584580216131</v>
      </c>
      <c r="H110" s="805">
        <v>1634.123282866615</v>
      </c>
      <c r="I110" s="805">
        <v>1643.5147959865378</v>
      </c>
      <c r="J110" s="805">
        <v>2493.446733339576</v>
      </c>
      <c r="K110" s="805">
        <v>1831.3450583849994</v>
      </c>
      <c r="L110" s="805">
        <v>2188.2225569420762</v>
      </c>
      <c r="M110" s="805">
        <v>1760.9087099855763</v>
      </c>
      <c r="N110" s="805">
        <v>0</v>
      </c>
      <c r="O110" s="805">
        <v>10884.763705990841</v>
      </c>
      <c r="P110" s="805">
        <v>361.57325511703834</v>
      </c>
      <c r="Q110" s="805">
        <v>0</v>
      </c>
      <c r="R110" s="818">
        <f t="shared" ref="R110:R115" si="22">SUM(C110:Q110)</f>
        <v>32832.729867251066</v>
      </c>
    </row>
    <row r="111" spans="1:18">
      <c r="A111" s="2282"/>
      <c r="B111" s="804" t="s">
        <v>2672</v>
      </c>
      <c r="C111" s="805">
        <v>10.818072074848098</v>
      </c>
      <c r="D111" s="805">
        <v>9.9859126844751671</v>
      </c>
      <c r="E111" s="805">
        <v>456.02334592436597</v>
      </c>
      <c r="F111" s="805">
        <v>38.279331957154803</v>
      </c>
      <c r="G111" s="805">
        <v>1263.2179545861088</v>
      </c>
      <c r="H111" s="805">
        <v>289.59146784977986</v>
      </c>
      <c r="I111" s="805">
        <v>291.25578663052568</v>
      </c>
      <c r="J111" s="805">
        <v>441.87663628802613</v>
      </c>
      <c r="K111" s="805">
        <v>324.54216224544297</v>
      </c>
      <c r="L111" s="805">
        <v>387.78627591378563</v>
      </c>
      <c r="M111" s="805">
        <v>312.05977138984895</v>
      </c>
      <c r="N111" s="805">
        <v>0</v>
      </c>
      <c r="O111" s="805">
        <v>1928.945466884453</v>
      </c>
      <c r="P111" s="805">
        <v>64.076273058715657</v>
      </c>
      <c r="Q111" s="805">
        <v>0</v>
      </c>
      <c r="R111" s="818">
        <f t="shared" si="22"/>
        <v>5818.4584574875298</v>
      </c>
    </row>
    <row r="112" spans="1:18">
      <c r="A112" s="2282"/>
      <c r="B112" s="804" t="s">
        <v>2673</v>
      </c>
      <c r="C112" s="805">
        <v>5.4090360374240491</v>
      </c>
      <c r="D112" s="805">
        <v>4.9929563422375836</v>
      </c>
      <c r="E112" s="805">
        <v>228.01167296218298</v>
      </c>
      <c r="F112" s="805">
        <v>19.139665978577401</v>
      </c>
      <c r="G112" s="805">
        <v>631.60897729305441</v>
      </c>
      <c r="H112" s="805">
        <v>144.79573392488993</v>
      </c>
      <c r="I112" s="805">
        <v>145.62789331526284</v>
      </c>
      <c r="J112" s="805">
        <v>220.93831814401307</v>
      </c>
      <c r="K112" s="805">
        <v>162.27108112272148</v>
      </c>
      <c r="L112" s="805">
        <v>193.89313795689282</v>
      </c>
      <c r="M112" s="805">
        <v>156.02988569492447</v>
      </c>
      <c r="N112" s="805">
        <v>0</v>
      </c>
      <c r="O112" s="805">
        <v>964.47273344222651</v>
      </c>
      <c r="P112" s="805">
        <v>32.038136529357828</v>
      </c>
      <c r="Q112" s="805">
        <v>0</v>
      </c>
      <c r="R112" s="818">
        <f t="shared" si="22"/>
        <v>2909.2292287437649</v>
      </c>
    </row>
    <row r="113" spans="1:19">
      <c r="A113" s="2283"/>
      <c r="B113" s="787" t="s">
        <v>2674</v>
      </c>
      <c r="C113" s="808">
        <v>77.271943391772126</v>
      </c>
      <c r="D113" s="808">
        <v>71.327947746251184</v>
      </c>
      <c r="E113" s="808">
        <v>3257.3096137454709</v>
      </c>
      <c r="F113" s="808">
        <v>273.42379969396285</v>
      </c>
      <c r="G113" s="808">
        <v>9022.9853899007758</v>
      </c>
      <c r="H113" s="808">
        <v>2068.5104846412846</v>
      </c>
      <c r="I113" s="808">
        <v>2080.3984759323262</v>
      </c>
      <c r="J113" s="808">
        <v>3156.261687771615</v>
      </c>
      <c r="K113" s="808">
        <v>2318.1583017531639</v>
      </c>
      <c r="L113" s="808">
        <v>2769.9019708127544</v>
      </c>
      <c r="M113" s="808">
        <v>2228.9983670703496</v>
      </c>
      <c r="N113" s="808">
        <v>0</v>
      </c>
      <c r="O113" s="808">
        <v>13778.181906317521</v>
      </c>
      <c r="P113" s="808">
        <v>457.68766470511179</v>
      </c>
      <c r="Q113" s="808">
        <v>0</v>
      </c>
      <c r="R113" s="819">
        <f t="shared" si="22"/>
        <v>41560.417553482359</v>
      </c>
    </row>
    <row r="114" spans="1:19" ht="12.75" customHeight="1">
      <c r="A114" s="2281" t="s">
        <v>2659</v>
      </c>
      <c r="B114" s="811" t="s">
        <v>2223</v>
      </c>
      <c r="C114" s="805">
        <v>34</v>
      </c>
      <c r="D114" s="805">
        <v>71</v>
      </c>
      <c r="E114" s="805">
        <v>38</v>
      </c>
      <c r="F114" s="805">
        <v>194</v>
      </c>
      <c r="G114" s="805">
        <v>275</v>
      </c>
      <c r="H114" s="805">
        <v>79</v>
      </c>
      <c r="I114" s="805">
        <v>56</v>
      </c>
      <c r="J114" s="805">
        <v>165</v>
      </c>
      <c r="K114" s="805">
        <v>58</v>
      </c>
      <c r="L114" s="805">
        <v>110</v>
      </c>
      <c r="M114" s="805">
        <v>6</v>
      </c>
      <c r="N114" s="805">
        <v>17</v>
      </c>
      <c r="O114" s="805">
        <v>2398</v>
      </c>
      <c r="P114" s="805">
        <v>16</v>
      </c>
      <c r="Q114" s="805">
        <v>28</v>
      </c>
      <c r="R114" s="816">
        <f t="shared" si="22"/>
        <v>3545</v>
      </c>
    </row>
    <row r="115" spans="1:19">
      <c r="A115" s="2282"/>
      <c r="B115" s="804" t="s">
        <v>2203</v>
      </c>
      <c r="C115" s="805">
        <v>427</v>
      </c>
      <c r="D115" s="805">
        <v>632</v>
      </c>
      <c r="E115" s="805">
        <v>466</v>
      </c>
      <c r="F115" s="805">
        <v>2668</v>
      </c>
      <c r="G115" s="805">
        <v>3454</v>
      </c>
      <c r="H115" s="805">
        <v>1458</v>
      </c>
      <c r="I115" s="805">
        <v>618</v>
      </c>
      <c r="J115" s="805">
        <v>2946</v>
      </c>
      <c r="K115" s="805">
        <v>667</v>
      </c>
      <c r="L115" s="805">
        <v>1237</v>
      </c>
      <c r="M115" s="805">
        <v>155</v>
      </c>
      <c r="N115" s="805">
        <v>122</v>
      </c>
      <c r="O115" s="805">
        <v>41920</v>
      </c>
      <c r="P115" s="805">
        <v>192</v>
      </c>
      <c r="Q115" s="805">
        <v>342</v>
      </c>
      <c r="R115" s="818">
        <f t="shared" si="22"/>
        <v>57304</v>
      </c>
    </row>
    <row r="116" spans="1:19">
      <c r="A116" s="2282"/>
      <c r="B116" s="804" t="s">
        <v>2224</v>
      </c>
      <c r="C116" s="806">
        <f>+C115/C114</f>
        <v>12.558823529411764</v>
      </c>
      <c r="D116" s="806">
        <f t="shared" ref="D116:R116" si="23">+D115/D114</f>
        <v>8.9014084507042259</v>
      </c>
      <c r="E116" s="806">
        <f t="shared" si="23"/>
        <v>12.263157894736842</v>
      </c>
      <c r="F116" s="806">
        <f t="shared" si="23"/>
        <v>13.75257731958763</v>
      </c>
      <c r="G116" s="806">
        <f t="shared" si="23"/>
        <v>12.56</v>
      </c>
      <c r="H116" s="806">
        <f t="shared" si="23"/>
        <v>18.455696202531644</v>
      </c>
      <c r="I116" s="806">
        <f t="shared" si="23"/>
        <v>11.035714285714286</v>
      </c>
      <c r="J116" s="806">
        <f t="shared" si="23"/>
        <v>17.854545454545455</v>
      </c>
      <c r="K116" s="806">
        <f t="shared" si="23"/>
        <v>11.5</v>
      </c>
      <c r="L116" s="806">
        <f t="shared" si="23"/>
        <v>11.245454545454546</v>
      </c>
      <c r="M116" s="806">
        <f t="shared" si="23"/>
        <v>25.833333333333332</v>
      </c>
      <c r="N116" s="806">
        <f t="shared" si="23"/>
        <v>7.1764705882352944</v>
      </c>
      <c r="O116" s="806">
        <f t="shared" si="23"/>
        <v>17.481234361968308</v>
      </c>
      <c r="P116" s="806">
        <f t="shared" si="23"/>
        <v>12</v>
      </c>
      <c r="Q116" s="806">
        <f t="shared" si="23"/>
        <v>12.214285714285714</v>
      </c>
      <c r="R116" s="806">
        <f t="shared" si="23"/>
        <v>16.164739069111423</v>
      </c>
    </row>
    <row r="117" spans="1:19">
      <c r="A117" s="2282"/>
      <c r="B117" s="804" t="s">
        <v>2671</v>
      </c>
      <c r="C117" s="805">
        <v>2702.6366057962687</v>
      </c>
      <c r="D117" s="805">
        <v>4000.1553509677792</v>
      </c>
      <c r="E117" s="805">
        <v>2949.4816353654833</v>
      </c>
      <c r="F117" s="805">
        <v>16886.731766427274</v>
      </c>
      <c r="G117" s="805">
        <v>21861.608516206823</v>
      </c>
      <c r="H117" s="805">
        <v>9228.2064900490877</v>
      </c>
      <c r="I117" s="805">
        <v>3911.5443147121641</v>
      </c>
      <c r="J117" s="805">
        <v>18646.293772074492</v>
      </c>
      <c r="K117" s="805">
        <v>4221.6829416068185</v>
      </c>
      <c r="L117" s="805">
        <v>7829.417989156872</v>
      </c>
      <c r="M117" s="805">
        <v>981.050758544313</v>
      </c>
      <c r="N117" s="805">
        <v>772.18188737036257</v>
      </c>
      <c r="O117" s="805">
        <v>265326.75998824259</v>
      </c>
      <c r="P117" s="805">
        <v>1215.2370686484396</v>
      </c>
      <c r="Q117" s="805">
        <v>2164.6410285300326</v>
      </c>
      <c r="R117" s="818">
        <f>SUM(C117:Q117)</f>
        <v>362697.63011369883</v>
      </c>
    </row>
    <row r="118" spans="1:19">
      <c r="A118" s="2282"/>
      <c r="B118" s="804" t="s">
        <v>2672</v>
      </c>
      <c r="C118" s="805">
        <v>478.948259255035</v>
      </c>
      <c r="D118" s="805">
        <v>708.888290044923</v>
      </c>
      <c r="E118" s="805">
        <v>522.69294803945274</v>
      </c>
      <c r="F118" s="805">
        <v>2992.5853763288842</v>
      </c>
      <c r="G118" s="805">
        <v>3874.2091041379181</v>
      </c>
      <c r="H118" s="805">
        <v>1635.3783653251548</v>
      </c>
      <c r="I118" s="805">
        <v>693.18506843000387</v>
      </c>
      <c r="J118" s="805">
        <v>3304.4064912537078</v>
      </c>
      <c r="K118" s="805">
        <v>748.14634408222105</v>
      </c>
      <c r="L118" s="805">
        <v>1387.4917955467874</v>
      </c>
      <c r="M118" s="805">
        <v>173.85709645089094</v>
      </c>
      <c r="N118" s="805">
        <v>136.84235978715287</v>
      </c>
      <c r="O118" s="805">
        <v>47019.932149815148</v>
      </c>
      <c r="P118" s="805">
        <v>215.35846786174878</v>
      </c>
      <c r="Q118" s="805">
        <v>383.60727087874</v>
      </c>
      <c r="R118" s="818">
        <f>SUM(C118:Q118)</f>
        <v>64275.529387237766</v>
      </c>
    </row>
    <row r="119" spans="1:19">
      <c r="A119" s="2282"/>
      <c r="B119" s="804" t="s">
        <v>2673</v>
      </c>
      <c r="C119" s="805">
        <v>239.4741296275175</v>
      </c>
      <c r="D119" s="805">
        <v>354.4441450224615</v>
      </c>
      <c r="E119" s="805">
        <v>261.34647401972637</v>
      </c>
      <c r="F119" s="805">
        <v>1496.2926881644421</v>
      </c>
      <c r="G119" s="805">
        <v>1937.104552068959</v>
      </c>
      <c r="H119" s="805">
        <v>817.68918266257742</v>
      </c>
      <c r="I119" s="805">
        <v>346.59253421500193</v>
      </c>
      <c r="J119" s="805">
        <v>1652.2032456268539</v>
      </c>
      <c r="K119" s="805">
        <v>374.07317204111052</v>
      </c>
      <c r="L119" s="805">
        <v>693.74589777339372</v>
      </c>
      <c r="M119" s="805">
        <v>86.928548225445468</v>
      </c>
      <c r="N119" s="805">
        <v>68.421179893576436</v>
      </c>
      <c r="O119" s="805">
        <v>23509.966074907574</v>
      </c>
      <c r="P119" s="805">
        <v>107.67923393087439</v>
      </c>
      <c r="Q119" s="805">
        <v>191.80363543937</v>
      </c>
      <c r="R119" s="818">
        <f>SUM(C119:Q119)</f>
        <v>32137.764693618883</v>
      </c>
    </row>
    <row r="120" spans="1:19">
      <c r="A120" s="2282"/>
      <c r="B120" s="804" t="s">
        <v>2674</v>
      </c>
      <c r="C120" s="805">
        <v>3421.0589946788209</v>
      </c>
      <c r="D120" s="805">
        <v>5063.4877860351635</v>
      </c>
      <c r="E120" s="805">
        <v>3733.5210574246621</v>
      </c>
      <c r="F120" s="805">
        <v>21375.609830920599</v>
      </c>
      <c r="G120" s="805">
        <v>27672.922172413699</v>
      </c>
      <c r="H120" s="805">
        <v>11681.27403803682</v>
      </c>
      <c r="I120" s="805">
        <v>4951.3219173571697</v>
      </c>
      <c r="J120" s="805">
        <v>23602.903508955053</v>
      </c>
      <c r="K120" s="805">
        <v>5343.9024577301498</v>
      </c>
      <c r="L120" s="805">
        <v>9910.6556824770523</v>
      </c>
      <c r="M120" s="805">
        <v>1241.8364032206493</v>
      </c>
      <c r="N120" s="805">
        <v>977.44542705109177</v>
      </c>
      <c r="O120" s="805">
        <v>335856.6582129653</v>
      </c>
      <c r="P120" s="805">
        <v>1538.2747704410626</v>
      </c>
      <c r="Q120" s="805">
        <v>2740.0519348481425</v>
      </c>
      <c r="R120" s="818">
        <f>SUM(C120:Q120)</f>
        <v>459110.92419455538</v>
      </c>
    </row>
    <row r="121" spans="1:19">
      <c r="A121" s="2279" t="s">
        <v>569</v>
      </c>
      <c r="B121" s="802" t="s">
        <v>2223</v>
      </c>
      <c r="C121" s="803">
        <f>+C100+C107+C114</f>
        <v>27303</v>
      </c>
      <c r="D121" s="803">
        <f t="shared" ref="D121:R121" si="24">+D100+D107+D114</f>
        <v>52239</v>
      </c>
      <c r="E121" s="803">
        <f t="shared" si="24"/>
        <v>29829</v>
      </c>
      <c r="F121" s="803">
        <f t="shared" si="24"/>
        <v>35130</v>
      </c>
      <c r="G121" s="803">
        <f t="shared" si="24"/>
        <v>112469</v>
      </c>
      <c r="H121" s="803">
        <f t="shared" si="24"/>
        <v>75335</v>
      </c>
      <c r="I121" s="803">
        <f t="shared" si="24"/>
        <v>37232</v>
      </c>
      <c r="J121" s="803">
        <f t="shared" si="24"/>
        <v>127032</v>
      </c>
      <c r="K121" s="803">
        <f t="shared" si="24"/>
        <v>35655</v>
      </c>
      <c r="L121" s="803">
        <f t="shared" si="24"/>
        <v>38233</v>
      </c>
      <c r="M121" s="803">
        <f t="shared" si="24"/>
        <v>6904</v>
      </c>
      <c r="N121" s="803">
        <f t="shared" si="24"/>
        <v>10711</v>
      </c>
      <c r="O121" s="803">
        <f t="shared" si="24"/>
        <v>535595</v>
      </c>
      <c r="P121" s="803">
        <f t="shared" si="24"/>
        <v>10987</v>
      </c>
      <c r="Q121" s="803">
        <f t="shared" si="24"/>
        <v>12951</v>
      </c>
      <c r="R121" s="803">
        <f t="shared" si="24"/>
        <v>1147605</v>
      </c>
    </row>
    <row r="122" spans="1:19">
      <c r="A122" s="2279"/>
      <c r="B122" s="804" t="s">
        <v>2203</v>
      </c>
      <c r="C122" s="805">
        <f>+C101+C108+C115</f>
        <v>288198</v>
      </c>
      <c r="D122" s="805">
        <f t="shared" ref="D122:R122" si="25">+D101+D108+D115</f>
        <v>576617</v>
      </c>
      <c r="E122" s="805">
        <f t="shared" si="25"/>
        <v>348618</v>
      </c>
      <c r="F122" s="805">
        <f t="shared" si="25"/>
        <v>419023</v>
      </c>
      <c r="G122" s="805">
        <f t="shared" si="25"/>
        <v>1422165</v>
      </c>
      <c r="H122" s="805">
        <f t="shared" si="25"/>
        <v>1215841</v>
      </c>
      <c r="I122" s="805">
        <f t="shared" si="25"/>
        <v>477373</v>
      </c>
      <c r="J122" s="805">
        <f t="shared" si="25"/>
        <v>1817519</v>
      </c>
      <c r="K122" s="805">
        <f t="shared" si="25"/>
        <v>385980</v>
      </c>
      <c r="L122" s="805">
        <f t="shared" si="25"/>
        <v>395481</v>
      </c>
      <c r="M122" s="805">
        <f t="shared" si="25"/>
        <v>80719</v>
      </c>
      <c r="N122" s="805">
        <f t="shared" si="25"/>
        <v>133827</v>
      </c>
      <c r="O122" s="805">
        <f t="shared" si="25"/>
        <v>5477943</v>
      </c>
      <c r="P122" s="805">
        <f t="shared" si="25"/>
        <v>106827</v>
      </c>
      <c r="Q122" s="805">
        <f t="shared" si="25"/>
        <v>133604</v>
      </c>
      <c r="R122" s="805">
        <f t="shared" si="25"/>
        <v>13279735</v>
      </c>
    </row>
    <row r="123" spans="1:19">
      <c r="A123" s="2279"/>
      <c r="B123" s="804" t="s">
        <v>2224</v>
      </c>
      <c r="C123" s="821">
        <f>+C122/C121</f>
        <v>10.555543346884958</v>
      </c>
      <c r="D123" s="821">
        <f t="shared" ref="D123:R123" si="26">+D122/D121</f>
        <v>11.038055858649669</v>
      </c>
      <c r="E123" s="821">
        <f t="shared" si="26"/>
        <v>11.687217137684803</v>
      </c>
      <c r="F123" s="821">
        <f t="shared" si="26"/>
        <v>11.927782522060916</v>
      </c>
      <c r="G123" s="821">
        <f t="shared" si="26"/>
        <v>12.644951053179097</v>
      </c>
      <c r="H123" s="821">
        <f t="shared" si="26"/>
        <v>16.139125240592023</v>
      </c>
      <c r="I123" s="821">
        <f t="shared" si="26"/>
        <v>12.821578212290502</v>
      </c>
      <c r="J123" s="821">
        <f t="shared" si="26"/>
        <v>14.307568171799232</v>
      </c>
      <c r="K123" s="821">
        <f t="shared" si="26"/>
        <v>10.825410180900294</v>
      </c>
      <c r="L123" s="821">
        <f t="shared" si="26"/>
        <v>10.343969868961368</v>
      </c>
      <c r="M123" s="821">
        <f t="shared" si="26"/>
        <v>11.691628041714948</v>
      </c>
      <c r="N123" s="821">
        <f t="shared" si="26"/>
        <v>12.494351601157689</v>
      </c>
      <c r="O123" s="821">
        <f t="shared" si="26"/>
        <v>10.227770983672364</v>
      </c>
      <c r="P123" s="821">
        <f t="shared" si="26"/>
        <v>9.7230363156457624</v>
      </c>
      <c r="Q123" s="821">
        <f t="shared" si="26"/>
        <v>10.316114585746275</v>
      </c>
      <c r="R123" s="821">
        <f t="shared" si="26"/>
        <v>11.571694964730897</v>
      </c>
    </row>
    <row r="124" spans="1:19">
      <c r="A124" s="2279"/>
      <c r="B124" s="804" t="s">
        <v>2671</v>
      </c>
      <c r="C124" s="805">
        <f>+C103+C110+C117</f>
        <v>2506115.4030374205</v>
      </c>
      <c r="D124" s="805">
        <f t="shared" ref="D124:R124" si="27">+D103+D110+D117</f>
        <v>5014735.6207114626</v>
      </c>
      <c r="E124" s="805">
        <f t="shared" si="27"/>
        <v>3029504.9629239584</v>
      </c>
      <c r="F124" s="805">
        <f t="shared" si="27"/>
        <v>3638784.3296639551</v>
      </c>
      <c r="G124" s="805">
        <f t="shared" si="27"/>
        <v>12357865.198358543</v>
      </c>
      <c r="H124" s="805">
        <f t="shared" si="27"/>
        <v>10572364.033733251</v>
      </c>
      <c r="I124" s="805">
        <f t="shared" si="27"/>
        <v>4150042.013173162</v>
      </c>
      <c r="J124" s="805">
        <f t="shared" si="27"/>
        <v>15802404.427318903</v>
      </c>
      <c r="K124" s="805">
        <f t="shared" si="27"/>
        <v>3354692.0049599009</v>
      </c>
      <c r="L124" s="805">
        <f t="shared" si="27"/>
        <v>3435690.7207967439</v>
      </c>
      <c r="M124" s="805">
        <f t="shared" si="27"/>
        <v>700346.44380289852</v>
      </c>
      <c r="N124" s="805">
        <f t="shared" si="27"/>
        <v>1163939.29430836</v>
      </c>
      <c r="O124" s="805">
        <f t="shared" si="27"/>
        <v>47546747.065353066</v>
      </c>
      <c r="P124" s="805">
        <f t="shared" si="27"/>
        <v>928578.50184880826</v>
      </c>
      <c r="Q124" s="805">
        <f t="shared" si="27"/>
        <v>1161477.8734091136</v>
      </c>
      <c r="R124" s="805">
        <f t="shared" si="27"/>
        <v>115363287.89339955</v>
      </c>
    </row>
    <row r="125" spans="1:19">
      <c r="A125" s="2279"/>
      <c r="B125" s="804" t="s">
        <v>2675</v>
      </c>
      <c r="C125" s="805">
        <f t="shared" ref="C125:R127" si="28">+C104+C111+C118</f>
        <v>444121.71699397318</v>
      </c>
      <c r="D125" s="805">
        <f t="shared" si="28"/>
        <v>888687.32518937311</v>
      </c>
      <c r="E125" s="805">
        <f t="shared" si="28"/>
        <v>536874.29722703062</v>
      </c>
      <c r="F125" s="805">
        <f t="shared" si="28"/>
        <v>644847.85588981479</v>
      </c>
      <c r="G125" s="805">
        <f t="shared" si="28"/>
        <v>2190001.4275572104</v>
      </c>
      <c r="H125" s="805">
        <f t="shared" si="28"/>
        <v>1873583.4996489303</v>
      </c>
      <c r="I125" s="805">
        <f t="shared" si="28"/>
        <v>735450.4833471427</v>
      </c>
      <c r="J125" s="805">
        <f t="shared" si="28"/>
        <v>2800426.1010438562</v>
      </c>
      <c r="K125" s="805">
        <f t="shared" si="28"/>
        <v>594502.38062580524</v>
      </c>
      <c r="L125" s="805">
        <f t="shared" si="28"/>
        <v>608856.58343233448</v>
      </c>
      <c r="M125" s="805">
        <f t="shared" si="28"/>
        <v>124112.02801570354</v>
      </c>
      <c r="N125" s="805">
        <f t="shared" si="28"/>
        <v>206267.72304198786</v>
      </c>
      <c r="O125" s="805">
        <f t="shared" si="28"/>
        <v>8426005.8090499118</v>
      </c>
      <c r="P125" s="805">
        <f t="shared" si="28"/>
        <v>164558.21551751031</v>
      </c>
      <c r="Q125" s="805">
        <f t="shared" si="28"/>
        <v>205831.52186996955</v>
      </c>
      <c r="R125" s="805">
        <f t="shared" si="28"/>
        <v>20444126.968450554</v>
      </c>
    </row>
    <row r="126" spans="1:19">
      <c r="A126" s="2279"/>
      <c r="B126" s="804" t="s">
        <v>2676</v>
      </c>
      <c r="C126" s="805">
        <f t="shared" si="28"/>
        <v>222060.85849698659</v>
      </c>
      <c r="D126" s="805">
        <f t="shared" si="28"/>
        <v>444343.66259468655</v>
      </c>
      <c r="E126" s="805">
        <f t="shared" si="28"/>
        <v>268437.14861351531</v>
      </c>
      <c r="F126" s="805">
        <f t="shared" si="28"/>
        <v>322423.92794490739</v>
      </c>
      <c r="G126" s="805">
        <f t="shared" si="28"/>
        <v>1095000.7137786052</v>
      </c>
      <c r="H126" s="805">
        <f t="shared" si="28"/>
        <v>936791.74982446514</v>
      </c>
      <c r="I126" s="805">
        <f t="shared" si="28"/>
        <v>367725.24167357135</v>
      </c>
      <c r="J126" s="805">
        <f t="shared" si="28"/>
        <v>1400213.0505219281</v>
      </c>
      <c r="K126" s="805">
        <f t="shared" si="28"/>
        <v>297251.19031290262</v>
      </c>
      <c r="L126" s="805">
        <f t="shared" si="28"/>
        <v>304428.29171616724</v>
      </c>
      <c r="M126" s="805">
        <f t="shared" si="28"/>
        <v>62056.014007851772</v>
      </c>
      <c r="N126" s="805">
        <f t="shared" si="28"/>
        <v>103133.86152099393</v>
      </c>
      <c r="O126" s="805">
        <f t="shared" si="28"/>
        <v>4213002.9045249559</v>
      </c>
      <c r="P126" s="805">
        <f t="shared" si="28"/>
        <v>82279.107758755155</v>
      </c>
      <c r="Q126" s="805">
        <f t="shared" si="28"/>
        <v>102915.76093498478</v>
      </c>
      <c r="R126" s="805">
        <f t="shared" si="28"/>
        <v>10222063.484225277</v>
      </c>
    </row>
    <row r="127" spans="1:19">
      <c r="A127" s="2279"/>
      <c r="B127" s="787" t="s">
        <v>2674</v>
      </c>
      <c r="C127" s="808">
        <f t="shared" si="28"/>
        <v>3172297.9785283795</v>
      </c>
      <c r="D127" s="808">
        <f t="shared" si="28"/>
        <v>6347766.6084955214</v>
      </c>
      <c r="E127" s="808">
        <f t="shared" si="28"/>
        <v>3834816.4087645044</v>
      </c>
      <c r="F127" s="808">
        <f t="shared" si="28"/>
        <v>4606056.1134986766</v>
      </c>
      <c r="G127" s="808">
        <f t="shared" si="28"/>
        <v>15642867.339694358</v>
      </c>
      <c r="H127" s="808">
        <f t="shared" si="28"/>
        <v>13382739.283206645</v>
      </c>
      <c r="I127" s="808">
        <f t="shared" si="28"/>
        <v>5253217.7381938752</v>
      </c>
      <c r="J127" s="808">
        <f t="shared" si="28"/>
        <v>20003043.578884684</v>
      </c>
      <c r="K127" s="808">
        <f t="shared" si="28"/>
        <v>4246445.5758986082</v>
      </c>
      <c r="L127" s="808">
        <f t="shared" si="28"/>
        <v>4348975.5959452456</v>
      </c>
      <c r="M127" s="808">
        <f t="shared" si="28"/>
        <v>886514.48582645378</v>
      </c>
      <c r="N127" s="808">
        <f t="shared" si="28"/>
        <v>1473340.8788713417</v>
      </c>
      <c r="O127" s="808">
        <f t="shared" si="28"/>
        <v>60185755.778927937</v>
      </c>
      <c r="P127" s="808">
        <f t="shared" si="28"/>
        <v>1175415.8251250735</v>
      </c>
      <c r="Q127" s="808">
        <f t="shared" si="28"/>
        <v>1470225.1562140679</v>
      </c>
      <c r="R127" s="808">
        <f t="shared" si="28"/>
        <v>146029478.34607536</v>
      </c>
    </row>
    <row r="128" spans="1:19">
      <c r="A128" s="1754"/>
      <c r="B128" s="947"/>
      <c r="C128" s="455"/>
      <c r="D128" s="455"/>
      <c r="E128" s="455"/>
      <c r="F128" s="455"/>
      <c r="G128" s="455"/>
      <c r="H128" s="455"/>
      <c r="I128" s="455"/>
      <c r="J128" s="455"/>
      <c r="K128" s="455"/>
      <c r="L128" s="455"/>
      <c r="M128" s="455"/>
      <c r="N128" s="455"/>
      <c r="O128" s="956"/>
      <c r="P128" s="455"/>
      <c r="Q128" s="455"/>
      <c r="R128" s="455"/>
      <c r="S128" s="16"/>
    </row>
    <row r="129" spans="1:19">
      <c r="A129" s="1755" t="s">
        <v>474</v>
      </c>
      <c r="B129" s="947"/>
      <c r="C129" s="455"/>
      <c r="D129" s="455"/>
      <c r="E129" s="455"/>
      <c r="F129" s="455"/>
      <c r="G129" s="455"/>
      <c r="H129" s="455"/>
      <c r="I129" s="455"/>
      <c r="J129" s="455"/>
      <c r="K129" s="455"/>
      <c r="L129" s="455"/>
      <c r="M129" s="455"/>
      <c r="N129" s="455"/>
      <c r="O129" s="956"/>
      <c r="P129" s="455"/>
      <c r="Q129" s="455"/>
      <c r="R129" s="455"/>
      <c r="S129" s="16"/>
    </row>
    <row r="130" spans="1:19">
      <c r="A130" s="905" t="s">
        <v>2662</v>
      </c>
      <c r="B130" s="947"/>
      <c r="C130" s="455"/>
      <c r="D130" s="455"/>
      <c r="E130" s="455"/>
      <c r="F130" s="455"/>
      <c r="G130" s="455"/>
      <c r="H130" s="455"/>
      <c r="I130" s="455"/>
      <c r="J130" s="455"/>
      <c r="K130" s="455"/>
      <c r="L130" s="455"/>
      <c r="M130" s="455"/>
      <c r="N130" s="455"/>
      <c r="O130" s="956"/>
      <c r="P130" s="455"/>
      <c r="Q130" s="455"/>
      <c r="R130" s="455"/>
      <c r="S130" s="16"/>
    </row>
    <row r="131" spans="1:19">
      <c r="A131" s="504" t="s">
        <v>2663</v>
      </c>
      <c r="B131" s="947"/>
      <c r="C131" s="455"/>
      <c r="D131" s="455"/>
      <c r="E131" s="455"/>
      <c r="F131" s="455"/>
      <c r="G131" s="455"/>
      <c r="H131" s="455"/>
      <c r="I131" s="455"/>
      <c r="J131" s="455"/>
      <c r="K131" s="455"/>
      <c r="L131" s="455"/>
      <c r="M131" s="455"/>
      <c r="N131" s="455"/>
      <c r="O131" s="956"/>
      <c r="P131" s="455"/>
      <c r="Q131" s="455"/>
      <c r="R131" s="455"/>
      <c r="S131" s="16"/>
    </row>
    <row r="132" spans="1:19">
      <c r="S132" s="16"/>
    </row>
    <row r="133" spans="1:19">
      <c r="A133" s="2278" t="s">
        <v>2452</v>
      </c>
      <c r="B133" s="2278"/>
      <c r="C133" s="2278"/>
      <c r="D133" s="2278"/>
      <c r="E133" s="2278"/>
      <c r="F133" s="2278"/>
      <c r="G133" s="2278"/>
      <c r="H133" s="2278"/>
      <c r="I133" s="2278"/>
      <c r="J133" s="2278"/>
      <c r="K133" s="2278"/>
      <c r="L133" s="2278"/>
      <c r="M133" s="2278"/>
      <c r="N133" s="2278"/>
      <c r="O133" s="2278"/>
      <c r="P133" s="2278"/>
      <c r="Q133" s="2278"/>
      <c r="R133" s="2278"/>
      <c r="S133" s="16"/>
    </row>
    <row r="134" spans="1:19">
      <c r="B134" s="906"/>
      <c r="C134" s="906"/>
      <c r="D134" s="906"/>
      <c r="E134" s="906"/>
      <c r="F134" s="906"/>
      <c r="G134" s="906"/>
      <c r="H134" s="906"/>
      <c r="I134" s="906"/>
      <c r="J134" s="906"/>
      <c r="K134" s="906"/>
      <c r="L134" s="906"/>
      <c r="M134" s="906"/>
      <c r="N134" s="906"/>
      <c r="O134" s="906"/>
      <c r="P134" s="906"/>
      <c r="Q134" s="906"/>
      <c r="R134" s="906"/>
      <c r="S134" s="16"/>
    </row>
    <row r="136" spans="1:19">
      <c r="A136" s="2276" t="s">
        <v>2633</v>
      </c>
      <c r="B136" s="2276"/>
      <c r="C136" s="2276"/>
      <c r="D136" s="2276"/>
      <c r="E136" s="2276"/>
      <c r="F136" s="2276"/>
      <c r="G136" s="2276"/>
      <c r="H136" s="2276"/>
      <c r="I136" s="2276"/>
      <c r="J136" s="2276"/>
      <c r="K136" s="2276"/>
      <c r="L136" s="2276"/>
      <c r="M136" s="2276"/>
      <c r="N136" s="2276"/>
      <c r="O136" s="2276"/>
      <c r="P136" s="2276"/>
      <c r="Q136" s="2276"/>
      <c r="R136" s="2276"/>
    </row>
    <row r="137" spans="1:19">
      <c r="A137" s="2277" t="s">
        <v>240</v>
      </c>
      <c r="B137" s="2277"/>
      <c r="C137" s="2277"/>
      <c r="D137" s="2277"/>
      <c r="E137" s="2277"/>
      <c r="F137" s="2277"/>
      <c r="G137" s="2277"/>
      <c r="H137" s="2277"/>
      <c r="I137" s="2277"/>
      <c r="J137" s="2277"/>
      <c r="K137" s="2277"/>
      <c r="L137" s="2277"/>
      <c r="M137" s="2277"/>
      <c r="N137" s="2277"/>
      <c r="O137" s="2277"/>
      <c r="P137" s="2277"/>
      <c r="Q137" s="2277"/>
      <c r="R137" s="2277"/>
    </row>
    <row r="138" spans="1:19">
      <c r="A138" s="2268" t="s">
        <v>2194</v>
      </c>
      <c r="B138" s="2268"/>
      <c r="C138" s="2268"/>
      <c r="D138" s="2268"/>
      <c r="E138" s="2268"/>
      <c r="F138" s="2268"/>
      <c r="G138" s="2268"/>
      <c r="H138" s="2268"/>
      <c r="I138" s="2268"/>
      <c r="J138" s="2268"/>
      <c r="K138" s="2268"/>
      <c r="L138" s="2268"/>
      <c r="M138" s="2268"/>
      <c r="N138" s="2268"/>
      <c r="O138" s="2268"/>
      <c r="P138" s="2268"/>
      <c r="Q138" s="2268"/>
      <c r="R138" s="2268"/>
    </row>
    <row r="139" spans="1:19">
      <c r="A139" s="2269" t="s">
        <v>2179</v>
      </c>
      <c r="B139" s="2269" t="s">
        <v>2217</v>
      </c>
      <c r="C139" s="2275" t="s">
        <v>2218</v>
      </c>
      <c r="D139" s="2275"/>
      <c r="E139" s="2275"/>
      <c r="F139" s="2275"/>
      <c r="G139" s="2275"/>
      <c r="H139" s="2275"/>
      <c r="I139" s="2275"/>
      <c r="J139" s="2275"/>
      <c r="K139" s="2275"/>
      <c r="L139" s="2275"/>
      <c r="M139" s="2275"/>
      <c r="N139" s="2275"/>
      <c r="O139" s="2275"/>
      <c r="P139" s="2275"/>
      <c r="Q139" s="2275"/>
      <c r="R139" s="2269" t="s">
        <v>569</v>
      </c>
    </row>
    <row r="140" spans="1:19">
      <c r="A140" s="2266"/>
      <c r="B140" s="2266"/>
      <c r="C140" s="1753" t="s">
        <v>540</v>
      </c>
      <c r="D140" s="1753" t="s">
        <v>765</v>
      </c>
      <c r="E140" s="1753" t="s">
        <v>767</v>
      </c>
      <c r="F140" s="1753" t="s">
        <v>769</v>
      </c>
      <c r="G140" s="1753" t="s">
        <v>771</v>
      </c>
      <c r="H140" s="1753" t="s">
        <v>773</v>
      </c>
      <c r="I140" s="1753" t="s">
        <v>775</v>
      </c>
      <c r="J140" s="1753" t="s">
        <v>777</v>
      </c>
      <c r="K140" s="1753" t="s">
        <v>779</v>
      </c>
      <c r="L140" s="1753" t="s">
        <v>781</v>
      </c>
      <c r="M140" s="1753" t="s">
        <v>783</v>
      </c>
      <c r="N140" s="1753" t="s">
        <v>785</v>
      </c>
      <c r="O140" s="1753" t="s">
        <v>787</v>
      </c>
      <c r="P140" s="1753" t="s">
        <v>61</v>
      </c>
      <c r="Q140" s="1753" t="s">
        <v>62</v>
      </c>
      <c r="R140" s="2267"/>
    </row>
    <row r="141" spans="1:19">
      <c r="A141" s="2279" t="s">
        <v>2186</v>
      </c>
      <c r="B141" s="802" t="s">
        <v>2223</v>
      </c>
      <c r="C141" s="803">
        <v>27399</v>
      </c>
      <c r="D141" s="803">
        <v>45581</v>
      </c>
      <c r="E141" s="803">
        <v>30714</v>
      </c>
      <c r="F141" s="803">
        <v>48696</v>
      </c>
      <c r="G141" s="803">
        <v>152348</v>
      </c>
      <c r="H141" s="803">
        <v>77018</v>
      </c>
      <c r="I141" s="803">
        <v>57125</v>
      </c>
      <c r="J141" s="803">
        <v>151538</v>
      </c>
      <c r="K141" s="803">
        <v>54951</v>
      </c>
      <c r="L141" s="803">
        <v>58191</v>
      </c>
      <c r="M141" s="803">
        <v>12126</v>
      </c>
      <c r="N141" s="803">
        <v>17618</v>
      </c>
      <c r="O141" s="803">
        <v>639030</v>
      </c>
      <c r="P141" s="803">
        <v>16864</v>
      </c>
      <c r="Q141" s="803">
        <v>17933</v>
      </c>
      <c r="R141" s="803">
        <f>SUM(C141:Q141)</f>
        <v>1407132</v>
      </c>
    </row>
    <row r="142" spans="1:19">
      <c r="A142" s="2280"/>
      <c r="B142" s="804" t="s">
        <v>2203</v>
      </c>
      <c r="C142" s="805">
        <v>269139</v>
      </c>
      <c r="D142" s="805">
        <v>420471</v>
      </c>
      <c r="E142" s="805">
        <v>334439</v>
      </c>
      <c r="F142" s="805">
        <v>538896</v>
      </c>
      <c r="G142" s="805">
        <v>1707812</v>
      </c>
      <c r="H142" s="805">
        <v>1147840</v>
      </c>
      <c r="I142" s="805">
        <v>615945</v>
      </c>
      <c r="J142" s="805">
        <v>1885904</v>
      </c>
      <c r="K142" s="805">
        <v>499087</v>
      </c>
      <c r="L142" s="805">
        <v>471410</v>
      </c>
      <c r="M142" s="805">
        <v>116645</v>
      </c>
      <c r="N142" s="805">
        <v>193720</v>
      </c>
      <c r="O142" s="805">
        <v>5744918</v>
      </c>
      <c r="P142" s="805">
        <v>110159</v>
      </c>
      <c r="Q142" s="805">
        <v>153783</v>
      </c>
      <c r="R142" s="805">
        <f>SUM(C142:Q142)</f>
        <v>14210168</v>
      </c>
    </row>
    <row r="143" spans="1:19">
      <c r="A143" s="2280"/>
      <c r="B143" s="804" t="s">
        <v>2224</v>
      </c>
      <c r="C143" s="821">
        <f>+C142/C141</f>
        <v>9.822949742691339</v>
      </c>
      <c r="D143" s="821">
        <f t="shared" ref="D143:Q143" si="29">+D142/D141</f>
        <v>9.2246988876944336</v>
      </c>
      <c r="E143" s="821">
        <f t="shared" si="29"/>
        <v>10.888812919189945</v>
      </c>
      <c r="F143" s="821">
        <f t="shared" si="29"/>
        <v>11.066535239034007</v>
      </c>
      <c r="G143" s="821">
        <f t="shared" si="29"/>
        <v>11.209940399611416</v>
      </c>
      <c r="H143" s="821">
        <f t="shared" si="29"/>
        <v>14.903529045158274</v>
      </c>
      <c r="I143" s="821">
        <f t="shared" si="29"/>
        <v>10.782407002188183</v>
      </c>
      <c r="J143" s="821">
        <f t="shared" si="29"/>
        <v>12.445089680476185</v>
      </c>
      <c r="K143" s="821">
        <f t="shared" si="29"/>
        <v>9.0824006842459646</v>
      </c>
      <c r="L143" s="821">
        <f t="shared" si="29"/>
        <v>8.1010809231668119</v>
      </c>
      <c r="M143" s="821">
        <f t="shared" si="29"/>
        <v>9.6194128319313865</v>
      </c>
      <c r="N143" s="821">
        <f t="shared" si="29"/>
        <v>10.995572709728686</v>
      </c>
      <c r="O143" s="821">
        <f t="shared" si="29"/>
        <v>8.9900599345883609</v>
      </c>
      <c r="P143" s="821">
        <f t="shared" si="29"/>
        <v>6.5321987666034156</v>
      </c>
      <c r="Q143" s="821">
        <f t="shared" si="29"/>
        <v>8.575419617465009</v>
      </c>
      <c r="R143" s="821">
        <f>+R142/R141</f>
        <v>10.098674466929896</v>
      </c>
    </row>
    <row r="144" spans="1:19">
      <c r="A144" s="2280"/>
      <c r="B144" s="804" t="s">
        <v>2671</v>
      </c>
      <c r="C144" s="805">
        <v>2727153.5815175581</v>
      </c>
      <c r="D144" s="805">
        <v>4260582.7976408815</v>
      </c>
      <c r="E144" s="805">
        <v>3388830.7404320841</v>
      </c>
      <c r="F144" s="805">
        <v>5460569.2837733896</v>
      </c>
      <c r="G144" s="805">
        <v>17305056.540890262</v>
      </c>
      <c r="H144" s="805">
        <v>11630926.647602592</v>
      </c>
      <c r="I144" s="805">
        <v>6241297.6668852614</v>
      </c>
      <c r="J144" s="805">
        <v>19109641.664709646</v>
      </c>
      <c r="K144" s="805">
        <v>5057189.4059904125</v>
      </c>
      <c r="L144" s="805">
        <v>4776741.6460014796</v>
      </c>
      <c r="M144" s="805">
        <v>1181949.9571452506</v>
      </c>
      <c r="N144" s="805">
        <v>1962941.7951749146</v>
      </c>
      <c r="O144" s="805">
        <v>58212573.054164156</v>
      </c>
      <c r="P144" s="805">
        <v>1116228.0880377528</v>
      </c>
      <c r="Q144" s="805">
        <v>1558264.9085658886</v>
      </c>
      <c r="R144" s="805">
        <f t="shared" ref="R144:R149" si="30">SUM(C144:Q144)</f>
        <v>143989947.77853152</v>
      </c>
    </row>
    <row r="145" spans="1:18">
      <c r="A145" s="2280"/>
      <c r="B145" s="804" t="s">
        <v>2672</v>
      </c>
      <c r="C145" s="805">
        <v>483293.03976260521</v>
      </c>
      <c r="D145" s="805">
        <v>755039.98945534613</v>
      </c>
      <c r="E145" s="805">
        <v>600552.28311454656</v>
      </c>
      <c r="F145" s="805">
        <v>967695.82244085381</v>
      </c>
      <c r="G145" s="805">
        <v>3066718.8806640976</v>
      </c>
      <c r="H145" s="805">
        <v>2061176.8742586873</v>
      </c>
      <c r="I145" s="805">
        <v>1106052.7510935906</v>
      </c>
      <c r="J145" s="805">
        <v>3386518.7760244943</v>
      </c>
      <c r="K145" s="805">
        <v>896210.78080842749</v>
      </c>
      <c r="L145" s="805">
        <v>846511.17777241417</v>
      </c>
      <c r="M145" s="805">
        <v>209459.48607637352</v>
      </c>
      <c r="N145" s="805">
        <v>347863.10294238996</v>
      </c>
      <c r="O145" s="805">
        <v>10316152.186813902</v>
      </c>
      <c r="P145" s="805">
        <v>197812.57256365239</v>
      </c>
      <c r="Q145" s="805">
        <v>276148.21164458786</v>
      </c>
      <c r="R145" s="805">
        <f t="shared" si="30"/>
        <v>25517205.935435966</v>
      </c>
    </row>
    <row r="146" spans="1:18">
      <c r="A146" s="2280"/>
      <c r="B146" s="804" t="s">
        <v>2673</v>
      </c>
      <c r="C146" s="805">
        <v>241646.51988130261</v>
      </c>
      <c r="D146" s="805">
        <v>377519.99472767307</v>
      </c>
      <c r="E146" s="805">
        <v>300276.14155727328</v>
      </c>
      <c r="F146" s="805">
        <v>483847.9112204269</v>
      </c>
      <c r="G146" s="805">
        <v>1533359.4403320488</v>
      </c>
      <c r="H146" s="805">
        <v>1030588.4371293436</v>
      </c>
      <c r="I146" s="805">
        <v>553026.37554679532</v>
      </c>
      <c r="J146" s="805">
        <v>1693259.3880122472</v>
      </c>
      <c r="K146" s="805">
        <v>448105.39040421374</v>
      </c>
      <c r="L146" s="805">
        <v>423255.58888620709</v>
      </c>
      <c r="M146" s="805">
        <v>104729.74303818676</v>
      </c>
      <c r="N146" s="805">
        <v>173931.55147119498</v>
      </c>
      <c r="O146" s="805">
        <v>5158076.0934069511</v>
      </c>
      <c r="P146" s="805">
        <v>98906.286281826193</v>
      </c>
      <c r="Q146" s="805">
        <v>138074.10582229393</v>
      </c>
      <c r="R146" s="805">
        <f t="shared" si="30"/>
        <v>12758602.967717983</v>
      </c>
    </row>
    <row r="147" spans="1:18">
      <c r="A147" s="2280"/>
      <c r="B147" s="787" t="s">
        <v>2677</v>
      </c>
      <c r="C147" s="808">
        <v>3452093.1411614656</v>
      </c>
      <c r="D147" s="808">
        <v>5393142.7818239005</v>
      </c>
      <c r="E147" s="808">
        <v>4289659.165103904</v>
      </c>
      <c r="F147" s="808">
        <v>6912113.0174346697</v>
      </c>
      <c r="G147" s="808">
        <v>21905134.861886408</v>
      </c>
      <c r="H147" s="808">
        <v>14722691.958990622</v>
      </c>
      <c r="I147" s="808">
        <v>7900376.7935256474</v>
      </c>
      <c r="J147" s="808">
        <v>24189419.828746386</v>
      </c>
      <c r="K147" s="808">
        <v>6401505.577203053</v>
      </c>
      <c r="L147" s="808">
        <v>6046508.4126601005</v>
      </c>
      <c r="M147" s="808">
        <v>1496139.1862598108</v>
      </c>
      <c r="N147" s="808">
        <v>2484736.4495884995</v>
      </c>
      <c r="O147" s="808">
        <v>73686801.334385008</v>
      </c>
      <c r="P147" s="808">
        <v>1412946.9468832312</v>
      </c>
      <c r="Q147" s="808">
        <v>1972487.2260327702</v>
      </c>
      <c r="R147" s="805">
        <f t="shared" si="30"/>
        <v>182265756.68168545</v>
      </c>
    </row>
    <row r="148" spans="1:18">
      <c r="A148" s="2281" t="s">
        <v>2213</v>
      </c>
      <c r="B148" s="802" t="s">
        <v>2223</v>
      </c>
      <c r="C148" s="803">
        <v>6</v>
      </c>
      <c r="D148" s="803">
        <v>3</v>
      </c>
      <c r="E148" s="803">
        <v>7</v>
      </c>
      <c r="F148" s="803">
        <v>3</v>
      </c>
      <c r="G148" s="803">
        <v>66</v>
      </c>
      <c r="H148" s="803">
        <v>8</v>
      </c>
      <c r="I148" s="803">
        <v>16</v>
      </c>
      <c r="J148" s="803">
        <v>6</v>
      </c>
      <c r="K148" s="803">
        <v>7</v>
      </c>
      <c r="L148" s="803">
        <v>14</v>
      </c>
      <c r="M148" s="803"/>
      <c r="N148" s="803"/>
      <c r="O148" s="803">
        <v>57</v>
      </c>
      <c r="P148" s="803">
        <v>5</v>
      </c>
      <c r="Q148" s="822"/>
      <c r="R148" s="803">
        <f t="shared" si="30"/>
        <v>198</v>
      </c>
    </row>
    <row r="149" spans="1:18">
      <c r="A149" s="2282"/>
      <c r="B149" s="804" t="s">
        <v>2203</v>
      </c>
      <c r="C149" s="805">
        <v>74</v>
      </c>
      <c r="D149" s="805">
        <v>70</v>
      </c>
      <c r="E149" s="805">
        <v>134</v>
      </c>
      <c r="F149" s="805">
        <v>27</v>
      </c>
      <c r="G149" s="805">
        <v>2323</v>
      </c>
      <c r="H149" s="805">
        <v>203</v>
      </c>
      <c r="I149" s="805">
        <v>317</v>
      </c>
      <c r="J149" s="805">
        <v>90</v>
      </c>
      <c r="K149" s="805">
        <v>180</v>
      </c>
      <c r="L149" s="805">
        <v>242</v>
      </c>
      <c r="M149" s="805"/>
      <c r="N149" s="805"/>
      <c r="O149" s="805">
        <v>1054</v>
      </c>
      <c r="P149" s="805">
        <v>62</v>
      </c>
      <c r="Q149" s="805"/>
      <c r="R149" s="805">
        <f t="shared" si="30"/>
        <v>4776</v>
      </c>
    </row>
    <row r="150" spans="1:18">
      <c r="A150" s="2282"/>
      <c r="B150" s="804" t="s">
        <v>2224</v>
      </c>
      <c r="C150" s="821">
        <f>+C149/C148</f>
        <v>12.333333333333334</v>
      </c>
      <c r="D150" s="821">
        <f t="shared" ref="D150:R150" si="31">+D149/D148</f>
        <v>23.333333333333332</v>
      </c>
      <c r="E150" s="821">
        <f t="shared" si="31"/>
        <v>19.142857142857142</v>
      </c>
      <c r="F150" s="821">
        <f t="shared" si="31"/>
        <v>9</v>
      </c>
      <c r="G150" s="821">
        <f t="shared" si="31"/>
        <v>35.196969696969695</v>
      </c>
      <c r="H150" s="821">
        <f t="shared" si="31"/>
        <v>25.375</v>
      </c>
      <c r="I150" s="821">
        <f t="shared" si="31"/>
        <v>19.8125</v>
      </c>
      <c r="J150" s="821">
        <f t="shared" si="31"/>
        <v>15</v>
      </c>
      <c r="K150" s="821">
        <f t="shared" si="31"/>
        <v>25.714285714285715</v>
      </c>
      <c r="L150" s="821">
        <f t="shared" si="31"/>
        <v>17.285714285714285</v>
      </c>
      <c r="M150" s="821"/>
      <c r="N150" s="821"/>
      <c r="O150" s="821">
        <f t="shared" si="31"/>
        <v>18.491228070175438</v>
      </c>
      <c r="P150" s="821">
        <f t="shared" si="31"/>
        <v>12.4</v>
      </c>
      <c r="Q150" s="821"/>
      <c r="R150" s="821">
        <f t="shared" si="31"/>
        <v>24.121212121212121</v>
      </c>
    </row>
    <row r="151" spans="1:18">
      <c r="A151" s="2282"/>
      <c r="B151" s="804" t="s">
        <v>2671</v>
      </c>
      <c r="C151" s="805">
        <v>449.42851191381095</v>
      </c>
      <c r="D151" s="805">
        <v>425.13507883738868</v>
      </c>
      <c r="E151" s="805">
        <v>813.83000806014411</v>
      </c>
      <c r="F151" s="805">
        <v>163.98067326584993</v>
      </c>
      <c r="G151" s="805">
        <v>14108.411259132201</v>
      </c>
      <c r="H151" s="805">
        <v>1232.8917286284272</v>
      </c>
      <c r="I151" s="805">
        <v>1925.2545713064603</v>
      </c>
      <c r="J151" s="805">
        <v>546.60224421949977</v>
      </c>
      <c r="K151" s="805">
        <v>1093.2044884389995</v>
      </c>
      <c r="L151" s="805">
        <v>1469.7527011235438</v>
      </c>
      <c r="M151" s="805">
        <v>0</v>
      </c>
      <c r="N151" s="805">
        <v>0</v>
      </c>
      <c r="O151" s="805">
        <v>6401.3196156372533</v>
      </c>
      <c r="P151" s="805">
        <v>376.5482126845443</v>
      </c>
      <c r="Q151" s="805">
        <v>0</v>
      </c>
      <c r="R151" s="805">
        <f t="shared" ref="R151:R156" si="32">SUM(C151:Q151)</f>
        <v>29006.359093248124</v>
      </c>
    </row>
    <row r="152" spans="1:18">
      <c r="A152" s="2282"/>
      <c r="B152" s="804" t="s">
        <v>2672</v>
      </c>
      <c r="C152" s="805">
        <v>79.645559073333587</v>
      </c>
      <c r="D152" s="805">
        <v>75.340393718018248</v>
      </c>
      <c r="E152" s="805">
        <v>144.22303940306352</v>
      </c>
      <c r="F152" s="805">
        <v>29.059866148378472</v>
      </c>
      <c r="G152" s="805">
        <v>2500.2247800993773</v>
      </c>
      <c r="H152" s="805">
        <v>218.48714178225293</v>
      </c>
      <c r="I152" s="805">
        <v>341.18435440873981</v>
      </c>
      <c r="J152" s="805">
        <v>96.866220494594899</v>
      </c>
      <c r="K152" s="805">
        <v>193.7324409891898</v>
      </c>
      <c r="L152" s="805">
        <v>260.46250399657742</v>
      </c>
      <c r="M152" s="805">
        <v>0</v>
      </c>
      <c r="N152" s="805">
        <v>0</v>
      </c>
      <c r="O152" s="805">
        <v>1134.4110711255892</v>
      </c>
      <c r="P152" s="805">
        <v>66.730063007387599</v>
      </c>
      <c r="Q152" s="805">
        <v>0</v>
      </c>
      <c r="R152" s="805">
        <f t="shared" si="32"/>
        <v>5140.3674342465029</v>
      </c>
    </row>
    <row r="153" spans="1:18">
      <c r="A153" s="2282"/>
      <c r="B153" s="804" t="s">
        <v>2673</v>
      </c>
      <c r="C153" s="805">
        <v>39.822779536666793</v>
      </c>
      <c r="D153" s="805">
        <v>37.670196859009124</v>
      </c>
      <c r="E153" s="805">
        <v>72.111519701531762</v>
      </c>
      <c r="F153" s="805">
        <v>14.529933074189236</v>
      </c>
      <c r="G153" s="805">
        <v>1250.1123900496887</v>
      </c>
      <c r="H153" s="805">
        <v>109.24357089112647</v>
      </c>
      <c r="I153" s="805">
        <v>170.5921772043699</v>
      </c>
      <c r="J153" s="805">
        <v>48.433110247297449</v>
      </c>
      <c r="K153" s="805">
        <v>96.866220494594899</v>
      </c>
      <c r="L153" s="805">
        <v>130.23125199828871</v>
      </c>
      <c r="M153" s="805">
        <v>0</v>
      </c>
      <c r="N153" s="805">
        <v>0</v>
      </c>
      <c r="O153" s="805">
        <v>567.20553556279458</v>
      </c>
      <c r="P153" s="805">
        <v>33.3650315036938</v>
      </c>
      <c r="Q153" s="805">
        <v>0</v>
      </c>
      <c r="R153" s="805">
        <f t="shared" si="32"/>
        <v>2570.1837171232514</v>
      </c>
    </row>
    <row r="154" spans="1:18">
      <c r="A154" s="2283"/>
      <c r="B154" s="787" t="s">
        <v>2677</v>
      </c>
      <c r="C154" s="808">
        <v>568.89685052381128</v>
      </c>
      <c r="D154" s="808">
        <v>538.14566941441603</v>
      </c>
      <c r="E154" s="808">
        <v>1030.1645671647393</v>
      </c>
      <c r="F154" s="808">
        <v>207.57047248841764</v>
      </c>
      <c r="G154" s="808">
        <v>17858.748429281266</v>
      </c>
      <c r="H154" s="808">
        <v>1560.6224413018065</v>
      </c>
      <c r="I154" s="808">
        <v>2437.03110291957</v>
      </c>
      <c r="J154" s="808">
        <v>691.90157496139204</v>
      </c>
      <c r="K154" s="808">
        <v>1383.8031499227841</v>
      </c>
      <c r="L154" s="808">
        <v>1860.4464571184099</v>
      </c>
      <c r="M154" s="808">
        <v>0</v>
      </c>
      <c r="N154" s="808">
        <v>0</v>
      </c>
      <c r="O154" s="808">
        <v>8102.9362223256367</v>
      </c>
      <c r="P154" s="808">
        <v>476.64330719562565</v>
      </c>
      <c r="Q154" s="808">
        <v>0</v>
      </c>
      <c r="R154" s="805">
        <f t="shared" si="32"/>
        <v>36716.91024461788</v>
      </c>
    </row>
    <row r="155" spans="1:18" ht="12.75" customHeight="1">
      <c r="A155" s="2279" t="s">
        <v>2189</v>
      </c>
      <c r="B155" s="802" t="s">
        <v>2223</v>
      </c>
      <c r="C155" s="805">
        <v>2411</v>
      </c>
      <c r="D155" s="805">
        <v>6947</v>
      </c>
      <c r="E155" s="805">
        <v>3881</v>
      </c>
      <c r="F155" s="805">
        <v>5899</v>
      </c>
      <c r="G155" s="805">
        <v>15677</v>
      </c>
      <c r="H155" s="805">
        <v>11964</v>
      </c>
      <c r="I155" s="805">
        <v>4769</v>
      </c>
      <c r="J155" s="805">
        <v>15364</v>
      </c>
      <c r="K155" s="805">
        <v>4501</v>
      </c>
      <c r="L155" s="805">
        <v>2842</v>
      </c>
      <c r="M155" s="805">
        <v>895</v>
      </c>
      <c r="N155" s="805">
        <v>1036</v>
      </c>
      <c r="O155" s="805">
        <v>59509</v>
      </c>
      <c r="P155" s="805">
        <v>909</v>
      </c>
      <c r="Q155" s="805">
        <v>2494</v>
      </c>
      <c r="R155" s="803">
        <f t="shared" si="32"/>
        <v>139098</v>
      </c>
    </row>
    <row r="156" spans="1:18">
      <c r="A156" s="2280"/>
      <c r="B156" s="804" t="s">
        <v>2203</v>
      </c>
      <c r="C156" s="805">
        <v>30304</v>
      </c>
      <c r="D156" s="805">
        <v>81496</v>
      </c>
      <c r="E156" s="805">
        <v>56422</v>
      </c>
      <c r="F156" s="805">
        <v>79575</v>
      </c>
      <c r="G156" s="805">
        <v>225404</v>
      </c>
      <c r="H156" s="805">
        <v>206674</v>
      </c>
      <c r="I156" s="805">
        <v>59581</v>
      </c>
      <c r="J156" s="805">
        <v>270165</v>
      </c>
      <c r="K156" s="805">
        <v>64673</v>
      </c>
      <c r="L156" s="805">
        <v>30795</v>
      </c>
      <c r="M156" s="805">
        <v>11252</v>
      </c>
      <c r="N156" s="805">
        <v>11324</v>
      </c>
      <c r="O156" s="805">
        <v>762236</v>
      </c>
      <c r="P156" s="805">
        <v>6846</v>
      </c>
      <c r="Q156" s="805">
        <v>34587</v>
      </c>
      <c r="R156" s="805">
        <f t="shared" si="32"/>
        <v>1931334</v>
      </c>
    </row>
    <row r="157" spans="1:18">
      <c r="A157" s="2280"/>
      <c r="B157" s="804" t="s">
        <v>2224</v>
      </c>
      <c r="C157" s="821">
        <f>+C156/C155</f>
        <v>12.569058481957693</v>
      </c>
      <c r="D157" s="821">
        <f t="shared" ref="D157:R157" si="33">+D156/D155</f>
        <v>11.731106952641428</v>
      </c>
      <c r="E157" s="821">
        <f t="shared" si="33"/>
        <v>14.538005668642102</v>
      </c>
      <c r="F157" s="821">
        <f t="shared" si="33"/>
        <v>13.489574504153246</v>
      </c>
      <c r="G157" s="821">
        <f t="shared" si="33"/>
        <v>14.378005996045161</v>
      </c>
      <c r="H157" s="821">
        <f t="shared" si="33"/>
        <v>17.274657305249079</v>
      </c>
      <c r="I157" s="821">
        <f t="shared" si="33"/>
        <v>12.493394841685888</v>
      </c>
      <c r="J157" s="821">
        <f t="shared" si="33"/>
        <v>17.584287945847436</v>
      </c>
      <c r="K157" s="821">
        <f t="shared" si="33"/>
        <v>14.368584758942458</v>
      </c>
      <c r="L157" s="821">
        <f t="shared" si="33"/>
        <v>10.835679099225898</v>
      </c>
      <c r="M157" s="821">
        <f t="shared" si="33"/>
        <v>12.572067039106145</v>
      </c>
      <c r="N157" s="821">
        <f t="shared" si="33"/>
        <v>10.930501930501931</v>
      </c>
      <c r="O157" s="821">
        <f t="shared" si="33"/>
        <v>12.808751617402409</v>
      </c>
      <c r="P157" s="821">
        <f t="shared" si="33"/>
        <v>7.5313531353135312</v>
      </c>
      <c r="Q157" s="821">
        <f t="shared" si="33"/>
        <v>13.868083400160385</v>
      </c>
      <c r="R157" s="821">
        <f t="shared" si="33"/>
        <v>13.884699995686494</v>
      </c>
    </row>
    <row r="158" spans="1:18">
      <c r="A158" s="2280"/>
      <c r="B158" s="804" t="s">
        <v>2671</v>
      </c>
      <c r="C158" s="805">
        <v>217586.01847569749</v>
      </c>
      <c r="D158" s="805">
        <v>585150.15053113259</v>
      </c>
      <c r="E158" s="805">
        <v>405116.1013211392</v>
      </c>
      <c r="F158" s="805">
        <v>571357.16143755359</v>
      </c>
      <c r="G158" s="805">
        <v>1618425.2543722319</v>
      </c>
      <c r="H158" s="805">
        <v>1483941.8156826261</v>
      </c>
      <c r="I158" s="805">
        <v>427798.06516633224</v>
      </c>
      <c r="J158" s="805">
        <v>1939814.1064376584</v>
      </c>
      <c r="K158" s="805">
        <v>464359.17941125866</v>
      </c>
      <c r="L158" s="805">
        <v>221111.45191918901</v>
      </c>
      <c r="M158" s="805">
        <v>80790.584737610494</v>
      </c>
      <c r="N158" s="805">
        <v>81307.552574537956</v>
      </c>
      <c r="O158" s="805">
        <v>5472937.4465034893</v>
      </c>
      <c r="P158" s="805">
        <v>49155.025161187463</v>
      </c>
      <c r="Q158" s="805">
        <v>248338.42466403605</v>
      </c>
      <c r="R158" s="805">
        <f t="shared" ref="R158:R163" si="34">SUM(C158:Q158)</f>
        <v>13867188.338395678</v>
      </c>
    </row>
    <row r="159" spans="1:18">
      <c r="A159" s="2280"/>
      <c r="B159" s="804" t="s">
        <v>2672</v>
      </c>
      <c r="C159" s="805">
        <v>38559.547577971709</v>
      </c>
      <c r="D159" s="805">
        <v>103697.49503083363</v>
      </c>
      <c r="E159" s="805">
        <v>71792.726816404422</v>
      </c>
      <c r="F159" s="805">
        <v>101253.16784969305</v>
      </c>
      <c r="G159" s="805">
        <v>286809.53874950943</v>
      </c>
      <c r="H159" s="805">
        <v>262977.03062730085</v>
      </c>
      <c r="I159" s="805">
        <v>75812.315345932308</v>
      </c>
      <c r="J159" s="805">
        <v>343764.52519148379</v>
      </c>
      <c r="K159" s="805">
        <v>82291.500148830659</v>
      </c>
      <c r="L159" s="805">
        <v>39184.307935046156</v>
      </c>
      <c r="M159" s="805">
        <v>14317.318814260087</v>
      </c>
      <c r="N159" s="805">
        <v>14408.933367639638</v>
      </c>
      <c r="O159" s="805">
        <v>969887.64874745382</v>
      </c>
      <c r="P159" s="805">
        <v>8711.0171171724614</v>
      </c>
      <c r="Q159" s="805">
        <v>44009.341079702594</v>
      </c>
      <c r="R159" s="805">
        <f t="shared" si="34"/>
        <v>2457476.414399235</v>
      </c>
    </row>
    <row r="160" spans="1:18">
      <c r="A160" s="2280"/>
      <c r="B160" s="804" t="s">
        <v>2673</v>
      </c>
      <c r="C160" s="805">
        <v>19279.773788985854</v>
      </c>
      <c r="D160" s="805">
        <v>51848.747515416813</v>
      </c>
      <c r="E160" s="805">
        <v>35896.363408202211</v>
      </c>
      <c r="F160" s="805">
        <v>50626.583924846527</v>
      </c>
      <c r="G160" s="805">
        <v>143404.76937475472</v>
      </c>
      <c r="H160" s="805">
        <v>131488.51531365042</v>
      </c>
      <c r="I160" s="805">
        <v>37906.157672966154</v>
      </c>
      <c r="J160" s="805">
        <v>171882.26259574189</v>
      </c>
      <c r="K160" s="805">
        <v>41145.750074415329</v>
      </c>
      <c r="L160" s="805">
        <v>19592.153967523078</v>
      </c>
      <c r="M160" s="805">
        <v>7158.6594071300433</v>
      </c>
      <c r="N160" s="805">
        <v>7204.4666838198191</v>
      </c>
      <c r="O160" s="805">
        <v>484943.82437372691</v>
      </c>
      <c r="P160" s="805">
        <v>4355.5085585862307</v>
      </c>
      <c r="Q160" s="805">
        <v>22004.670539851297</v>
      </c>
      <c r="R160" s="805">
        <f t="shared" si="34"/>
        <v>1228738.2071996175</v>
      </c>
    </row>
    <row r="161" spans="1:18">
      <c r="A161" s="2280"/>
      <c r="B161" s="787" t="s">
        <v>2677</v>
      </c>
      <c r="C161" s="808">
        <v>275425.33984265506</v>
      </c>
      <c r="D161" s="808">
        <v>740696.39307738293</v>
      </c>
      <c r="E161" s="808">
        <v>512805.19154574582</v>
      </c>
      <c r="F161" s="808">
        <v>723236.91321209318</v>
      </c>
      <c r="G161" s="808">
        <v>2048639.5624964959</v>
      </c>
      <c r="H161" s="808">
        <v>1878407.3616235773</v>
      </c>
      <c r="I161" s="808">
        <v>541516.53818523069</v>
      </c>
      <c r="J161" s="808">
        <v>2455460.894224884</v>
      </c>
      <c r="K161" s="808">
        <v>587796.4296345046</v>
      </c>
      <c r="L161" s="808">
        <v>279887.91382175824</v>
      </c>
      <c r="M161" s="808">
        <v>102266.56295900061</v>
      </c>
      <c r="N161" s="808">
        <v>102920.95262599741</v>
      </c>
      <c r="O161" s="808">
        <v>6927768.9196246695</v>
      </c>
      <c r="P161" s="808">
        <v>62221.550836946153</v>
      </c>
      <c r="Q161" s="808">
        <v>314352.43628358992</v>
      </c>
      <c r="R161" s="805">
        <f t="shared" si="34"/>
        <v>17553402.959994528</v>
      </c>
    </row>
    <row r="162" spans="1:18">
      <c r="A162" s="2279" t="s">
        <v>2190</v>
      </c>
      <c r="B162" s="804" t="s">
        <v>2223</v>
      </c>
      <c r="C162" s="805">
        <v>2961</v>
      </c>
      <c r="D162" s="805">
        <v>4969</v>
      </c>
      <c r="E162" s="805">
        <v>2667</v>
      </c>
      <c r="F162" s="805">
        <v>6009</v>
      </c>
      <c r="G162" s="805">
        <v>14360</v>
      </c>
      <c r="H162" s="805">
        <v>7228</v>
      </c>
      <c r="I162" s="805">
        <v>6597</v>
      </c>
      <c r="J162" s="805">
        <v>12872</v>
      </c>
      <c r="K162" s="805">
        <v>5953</v>
      </c>
      <c r="L162" s="805">
        <v>7429</v>
      </c>
      <c r="M162" s="805">
        <v>1086</v>
      </c>
      <c r="N162" s="805">
        <v>1906</v>
      </c>
      <c r="O162" s="805">
        <v>63761</v>
      </c>
      <c r="P162" s="805">
        <v>2347</v>
      </c>
      <c r="Q162" s="805">
        <v>2009</v>
      </c>
      <c r="R162" s="803">
        <f t="shared" si="34"/>
        <v>142154</v>
      </c>
    </row>
    <row r="163" spans="1:18">
      <c r="A163" s="2279"/>
      <c r="B163" s="804" t="s">
        <v>2203</v>
      </c>
      <c r="C163" s="805">
        <v>157815</v>
      </c>
      <c r="D163" s="805">
        <v>262554</v>
      </c>
      <c r="E163" s="805">
        <v>143263</v>
      </c>
      <c r="F163" s="805">
        <v>324583</v>
      </c>
      <c r="G163" s="805">
        <v>761232</v>
      </c>
      <c r="H163" s="805">
        <v>388624</v>
      </c>
      <c r="I163" s="805">
        <v>358934</v>
      </c>
      <c r="J163" s="805">
        <v>692694</v>
      </c>
      <c r="K163" s="805">
        <v>318917</v>
      </c>
      <c r="L163" s="805">
        <v>400710</v>
      </c>
      <c r="M163" s="805">
        <v>56344</v>
      </c>
      <c r="N163" s="805">
        <v>100902</v>
      </c>
      <c r="O163" s="805">
        <v>3366872</v>
      </c>
      <c r="P163" s="805">
        <v>124864</v>
      </c>
      <c r="Q163" s="805">
        <v>104937</v>
      </c>
      <c r="R163" s="805">
        <f t="shared" si="34"/>
        <v>7563245</v>
      </c>
    </row>
    <row r="164" spans="1:18">
      <c r="A164" s="2279"/>
      <c r="B164" s="804" t="s">
        <v>2224</v>
      </c>
      <c r="C164" s="821">
        <f>+C163/C162</f>
        <v>53.297872340425535</v>
      </c>
      <c r="D164" s="821">
        <f t="shared" ref="D164:R164" si="35">+D163/D162</f>
        <v>52.838398068021732</v>
      </c>
      <c r="E164" s="821">
        <f t="shared" si="35"/>
        <v>53.716910386201725</v>
      </c>
      <c r="F164" s="821">
        <f t="shared" si="35"/>
        <v>54.016142452987189</v>
      </c>
      <c r="G164" s="821">
        <f t="shared" si="35"/>
        <v>53.010584958217272</v>
      </c>
      <c r="H164" s="821">
        <f t="shared" si="35"/>
        <v>53.766463752075261</v>
      </c>
      <c r="I164" s="821">
        <f t="shared" si="35"/>
        <v>54.408670607852052</v>
      </c>
      <c r="J164" s="821">
        <f t="shared" si="35"/>
        <v>53.814014916096951</v>
      </c>
      <c r="K164" s="821">
        <f t="shared" si="35"/>
        <v>53.572484461615993</v>
      </c>
      <c r="L164" s="821">
        <f t="shared" si="35"/>
        <v>53.9386189258312</v>
      </c>
      <c r="M164" s="821">
        <f t="shared" si="35"/>
        <v>51.882136279926335</v>
      </c>
      <c r="N164" s="821">
        <f t="shared" si="35"/>
        <v>52.939139559286467</v>
      </c>
      <c r="O164" s="821">
        <f t="shared" si="35"/>
        <v>52.804567055096378</v>
      </c>
      <c r="P164" s="821">
        <f t="shared" si="35"/>
        <v>53.201533873029398</v>
      </c>
      <c r="Q164" s="821">
        <f t="shared" si="35"/>
        <v>52.233449477351918</v>
      </c>
      <c r="R164" s="821">
        <f t="shared" si="35"/>
        <v>53.204587982047642</v>
      </c>
    </row>
    <row r="165" spans="1:18">
      <c r="A165" s="2279"/>
      <c r="B165" s="804" t="s">
        <v>2671</v>
      </c>
      <c r="C165" s="805">
        <v>1018616.5585312275</v>
      </c>
      <c r="D165" s="805">
        <v>1694654.1957900573</v>
      </c>
      <c r="E165" s="805">
        <v>924690.7076314626</v>
      </c>
      <c r="F165" s="805">
        <v>2095020.2351978039</v>
      </c>
      <c r="G165" s="805">
        <v>4913370.2124883151</v>
      </c>
      <c r="H165" s="805">
        <v>2508372.7240290199</v>
      </c>
      <c r="I165" s="805">
        <v>2316738.6865624152</v>
      </c>
      <c r="J165" s="805">
        <v>4470991.8473860547</v>
      </c>
      <c r="K165" s="805">
        <v>2058449.0510857874</v>
      </c>
      <c r="L165" s="805">
        <v>2586381.7835379918</v>
      </c>
      <c r="M165" s="805">
        <v>363672.21983894741</v>
      </c>
      <c r="N165" s="805">
        <v>651271.72948653752</v>
      </c>
      <c r="O165" s="805">
        <v>21731467.66565378</v>
      </c>
      <c r="P165" s="805">
        <v>805934.40398215118</v>
      </c>
      <c r="Q165" s="805">
        <v>677315.62780845561</v>
      </c>
      <c r="R165" s="805">
        <f t="shared" ref="R165:R170" si="36">SUM(C165:Q165)</f>
        <v>48816947.64901001</v>
      </c>
    </row>
    <row r="166" spans="1:18">
      <c r="A166" s="2279"/>
      <c r="B166" s="804" t="s">
        <v>2672</v>
      </c>
      <c r="C166" s="805">
        <v>180514.32682831882</v>
      </c>
      <c r="D166" s="805">
        <v>300318.465076719</v>
      </c>
      <c r="E166" s="805">
        <v>163869.23932709463</v>
      </c>
      <c r="F166" s="805">
        <v>371269.40876923112</v>
      </c>
      <c r="G166" s="805">
        <v>870723.8351245115</v>
      </c>
      <c r="H166" s="805">
        <v>444521.74856210483</v>
      </c>
      <c r="I166" s="805">
        <v>410561.28622625087</v>
      </c>
      <c r="J166" s="805">
        <v>792327.66915702238</v>
      </c>
      <c r="K166" s="805">
        <v>364788.43943292438</v>
      </c>
      <c r="L166" s="805">
        <v>458346.13885483402</v>
      </c>
      <c r="M166" s="805">
        <v>64448.241490446373</v>
      </c>
      <c r="N166" s="805">
        <v>115415.24320014589</v>
      </c>
      <c r="O166" s="805">
        <v>3851146.1685968726</v>
      </c>
      <c r="P166" s="805">
        <v>142823.81842721667</v>
      </c>
      <c r="Q166" s="805">
        <v>120030.6175863086</v>
      </c>
      <c r="R166" s="805">
        <f t="shared" si="36"/>
        <v>8651104.6466600019</v>
      </c>
    </row>
    <row r="167" spans="1:18">
      <c r="A167" s="2279"/>
      <c r="B167" s="804" t="s">
        <v>2673</v>
      </c>
      <c r="C167" s="805">
        <v>90257.163414159411</v>
      </c>
      <c r="D167" s="805">
        <v>150159.2325383595</v>
      </c>
      <c r="E167" s="805">
        <v>81934.619663547317</v>
      </c>
      <c r="F167" s="805">
        <v>185634.70438461556</v>
      </c>
      <c r="G167" s="805">
        <v>435361.91756225575</v>
      </c>
      <c r="H167" s="805">
        <v>222260.87428105241</v>
      </c>
      <c r="I167" s="805">
        <v>205280.64311312544</v>
      </c>
      <c r="J167" s="805">
        <v>396163.83457851119</v>
      </c>
      <c r="K167" s="805">
        <v>182394.21971646219</v>
      </c>
      <c r="L167" s="805">
        <v>229173.06942741701</v>
      </c>
      <c r="M167" s="805">
        <v>32224.120745223187</v>
      </c>
      <c r="N167" s="805">
        <v>57707.621600072947</v>
      </c>
      <c r="O167" s="805">
        <v>1925573.0842984363</v>
      </c>
      <c r="P167" s="805">
        <v>71411.909213608335</v>
      </c>
      <c r="Q167" s="805">
        <v>60015.308793154298</v>
      </c>
      <c r="R167" s="805">
        <f t="shared" si="36"/>
        <v>4325552.323330001</v>
      </c>
    </row>
    <row r="168" spans="1:18">
      <c r="A168" s="2279"/>
      <c r="B168" s="787" t="s">
        <v>2677</v>
      </c>
      <c r="C168" s="808">
        <v>1289388.0487737057</v>
      </c>
      <c r="D168" s="808">
        <v>2145131.8934051357</v>
      </c>
      <c r="E168" s="808">
        <v>1170494.5666221045</v>
      </c>
      <c r="F168" s="808">
        <v>2651924.3483516504</v>
      </c>
      <c r="G168" s="808">
        <v>6219455.965175082</v>
      </c>
      <c r="H168" s="808">
        <v>3175155.346872177</v>
      </c>
      <c r="I168" s="808">
        <v>2932580.6159017915</v>
      </c>
      <c r="J168" s="808">
        <v>5659483.3511215877</v>
      </c>
      <c r="K168" s="808">
        <v>2605631.7102351738</v>
      </c>
      <c r="L168" s="808">
        <v>3273900.9918202427</v>
      </c>
      <c r="M168" s="808">
        <v>460344.58207461692</v>
      </c>
      <c r="N168" s="808">
        <v>824394.59428675636</v>
      </c>
      <c r="O168" s="808">
        <v>27508186.918549087</v>
      </c>
      <c r="P168" s="808">
        <v>1020170.1316229762</v>
      </c>
      <c r="Q168" s="808">
        <v>857361.55418791843</v>
      </c>
      <c r="R168" s="805">
        <f t="shared" si="36"/>
        <v>61793604.619000003</v>
      </c>
    </row>
    <row r="169" spans="1:18" ht="12.75" customHeight="1">
      <c r="A169" s="2279" t="s">
        <v>2191</v>
      </c>
      <c r="B169" s="804" t="s">
        <v>2223</v>
      </c>
      <c r="C169" s="805">
        <v>5298</v>
      </c>
      <c r="D169" s="805">
        <v>6225</v>
      </c>
      <c r="E169" s="805">
        <v>3193</v>
      </c>
      <c r="F169" s="805">
        <v>9288</v>
      </c>
      <c r="G169" s="805">
        <v>26128</v>
      </c>
      <c r="H169" s="805">
        <v>26517</v>
      </c>
      <c r="I169" s="805">
        <v>6747</v>
      </c>
      <c r="J169" s="805">
        <v>22678</v>
      </c>
      <c r="K169" s="805">
        <v>16175</v>
      </c>
      <c r="L169" s="805">
        <v>8586</v>
      </c>
      <c r="M169" s="805">
        <v>1408</v>
      </c>
      <c r="N169" s="805">
        <v>2619</v>
      </c>
      <c r="O169" s="805">
        <v>201381</v>
      </c>
      <c r="P169" s="805">
        <v>1983</v>
      </c>
      <c r="Q169" s="805">
        <v>1845</v>
      </c>
      <c r="R169" s="803">
        <f t="shared" si="36"/>
        <v>340071</v>
      </c>
    </row>
    <row r="170" spans="1:18">
      <c r="A170" s="2279"/>
      <c r="B170" s="804" t="s">
        <v>2203</v>
      </c>
      <c r="C170" s="805">
        <v>49901</v>
      </c>
      <c r="D170" s="805">
        <v>55354</v>
      </c>
      <c r="E170" s="805">
        <v>32976</v>
      </c>
      <c r="F170" s="805">
        <v>105538</v>
      </c>
      <c r="G170" s="805">
        <v>299385</v>
      </c>
      <c r="H170" s="805">
        <v>428531</v>
      </c>
      <c r="I170" s="805">
        <v>56749</v>
      </c>
      <c r="J170" s="805">
        <v>242944</v>
      </c>
      <c r="K170" s="805">
        <v>183679</v>
      </c>
      <c r="L170" s="805">
        <v>61426</v>
      </c>
      <c r="M170" s="805">
        <v>11691</v>
      </c>
      <c r="N170" s="805">
        <v>29758</v>
      </c>
      <c r="O170" s="805">
        <v>2364404</v>
      </c>
      <c r="P170" s="805">
        <v>9584</v>
      </c>
      <c r="Q170" s="805">
        <v>16061</v>
      </c>
      <c r="R170" s="805">
        <f t="shared" si="36"/>
        <v>3947981</v>
      </c>
    </row>
    <row r="171" spans="1:18">
      <c r="A171" s="2279"/>
      <c r="B171" s="804" t="s">
        <v>2224</v>
      </c>
      <c r="C171" s="821">
        <f>+C170/C169</f>
        <v>9.4188372970932424</v>
      </c>
      <c r="D171" s="821">
        <f t="shared" ref="D171:R171" si="37">+D170/D169</f>
        <v>8.892208835341366</v>
      </c>
      <c r="E171" s="821">
        <f t="shared" si="37"/>
        <v>10.327591606639524</v>
      </c>
      <c r="F171" s="821">
        <f t="shared" si="37"/>
        <v>11.362833763996555</v>
      </c>
      <c r="G171" s="821">
        <f t="shared" si="37"/>
        <v>11.458397121861605</v>
      </c>
      <c r="H171" s="821">
        <f t="shared" si="37"/>
        <v>16.160613945770638</v>
      </c>
      <c r="I171" s="821">
        <f t="shared" si="37"/>
        <v>8.4109974803616421</v>
      </c>
      <c r="J171" s="821">
        <f t="shared" si="37"/>
        <v>10.712761266425611</v>
      </c>
      <c r="K171" s="821">
        <f t="shared" si="37"/>
        <v>11.355734157650696</v>
      </c>
      <c r="L171" s="821">
        <f t="shared" si="37"/>
        <v>7.1542045189843932</v>
      </c>
      <c r="M171" s="821">
        <f t="shared" si="37"/>
        <v>8.303267045454545</v>
      </c>
      <c r="N171" s="821">
        <f t="shared" si="37"/>
        <v>11.362352042764414</v>
      </c>
      <c r="O171" s="821">
        <f t="shared" si="37"/>
        <v>11.740948748888922</v>
      </c>
      <c r="P171" s="821">
        <f t="shared" si="37"/>
        <v>4.833081190115986</v>
      </c>
      <c r="Q171" s="821">
        <f t="shared" si="37"/>
        <v>8.7051490514905154</v>
      </c>
      <c r="R171" s="821">
        <f t="shared" si="37"/>
        <v>11.609284531759544</v>
      </c>
    </row>
    <row r="172" spans="1:18">
      <c r="A172" s="2279"/>
      <c r="B172" s="804" t="s">
        <v>2671</v>
      </c>
      <c r="C172" s="805">
        <v>368803.89693115797</v>
      </c>
      <c r="D172" s="805">
        <v>409105.44699960563</v>
      </c>
      <c r="E172" s="805">
        <v>243716.10398993737</v>
      </c>
      <c r="F172" s="805">
        <v>780000.91529870254</v>
      </c>
      <c r="G172" s="805">
        <v>2212668.176644451</v>
      </c>
      <c r="H172" s="805">
        <v>3167149.0101562305</v>
      </c>
      <c r="I172" s="805">
        <v>419415.48960835021</v>
      </c>
      <c r="J172" s="805">
        <v>1795529.0261927266</v>
      </c>
      <c r="K172" s="805">
        <v>1357518.5063308985</v>
      </c>
      <c r="L172" s="805">
        <v>453981.84751594777</v>
      </c>
      <c r="M172" s="805">
        <v>86404.808701672664</v>
      </c>
      <c r="N172" s="805">
        <v>219932.79423012363</v>
      </c>
      <c r="O172" s="805">
        <v>17474627.94572489</v>
      </c>
      <c r="P172" s="805">
        <v>70832.579471117177</v>
      </c>
      <c r="Q172" s="805">
        <v>118702.21816419168</v>
      </c>
      <c r="R172" s="805">
        <f>SUM(C172:Q172)</f>
        <v>29178388.765960008</v>
      </c>
    </row>
    <row r="173" spans="1:18">
      <c r="A173" s="2279"/>
      <c r="B173" s="804" t="s">
        <v>2672</v>
      </c>
      <c r="C173" s="805">
        <v>65357.652620711538</v>
      </c>
      <c r="D173" s="805">
        <v>72499.699468284554</v>
      </c>
      <c r="E173" s="805">
        <v>43190.19564378637</v>
      </c>
      <c r="F173" s="805">
        <v>138228.0103060992</v>
      </c>
      <c r="G173" s="805">
        <v>392118.41105091537</v>
      </c>
      <c r="H173" s="805">
        <v>561266.91319224343</v>
      </c>
      <c r="I173" s="805">
        <v>74326.795626796244</v>
      </c>
      <c r="J173" s="805">
        <v>318195.0172999769</v>
      </c>
      <c r="K173" s="805">
        <v>240572.89985610862</v>
      </c>
      <c r="L173" s="805">
        <v>80452.47930662366</v>
      </c>
      <c r="M173" s="805">
        <v>15312.244580043258</v>
      </c>
      <c r="N173" s="805">
        <v>38975.431888882667</v>
      </c>
      <c r="O173" s="805">
        <v>3096769.5093689677</v>
      </c>
      <c r="P173" s="805">
        <v>12552.60902019798</v>
      </c>
      <c r="Q173" s="805">
        <v>21035.836130363085</v>
      </c>
      <c r="R173" s="805">
        <f>SUM(C173:Q173)</f>
        <v>5170853.70536</v>
      </c>
    </row>
    <row r="174" spans="1:18">
      <c r="A174" s="2279"/>
      <c r="B174" s="804" t="s">
        <v>2673</v>
      </c>
      <c r="C174" s="805">
        <v>32678.826310355769</v>
      </c>
      <c r="D174" s="805">
        <v>36249.849734142277</v>
      </c>
      <c r="E174" s="805">
        <v>21595.097821893185</v>
      </c>
      <c r="F174" s="805">
        <v>69114.005153049598</v>
      </c>
      <c r="G174" s="805">
        <v>196059.20552545768</v>
      </c>
      <c r="H174" s="805">
        <v>280633.45659612172</v>
      </c>
      <c r="I174" s="805">
        <v>37163.397813398122</v>
      </c>
      <c r="J174" s="805">
        <v>159097.50864998845</v>
      </c>
      <c r="K174" s="805">
        <v>120286.44992805431</v>
      </c>
      <c r="L174" s="805">
        <v>40226.23965331183</v>
      </c>
      <c r="M174" s="805">
        <v>7656.1222900216289</v>
      </c>
      <c r="N174" s="805">
        <v>19487.715944441334</v>
      </c>
      <c r="O174" s="805">
        <v>1548384.7546844839</v>
      </c>
      <c r="P174" s="805">
        <v>6276.3045100989902</v>
      </c>
      <c r="Q174" s="805">
        <v>10517.918065181542</v>
      </c>
      <c r="R174" s="805">
        <f>SUM(C174:Q174)</f>
        <v>2585426.85268</v>
      </c>
    </row>
    <row r="175" spans="1:18">
      <c r="A175" s="2279"/>
      <c r="B175" s="787" t="s">
        <v>2677</v>
      </c>
      <c r="C175" s="808">
        <v>466840.37586222525</v>
      </c>
      <c r="D175" s="808">
        <v>517854.99620203243</v>
      </c>
      <c r="E175" s="808">
        <v>308501.39745561691</v>
      </c>
      <c r="F175" s="808">
        <v>987342.93075785122</v>
      </c>
      <c r="G175" s="808">
        <v>2800845.7932208236</v>
      </c>
      <c r="H175" s="808">
        <v>4009049.3799445955</v>
      </c>
      <c r="I175" s="808">
        <v>530905.68304854457</v>
      </c>
      <c r="J175" s="808">
        <v>2272821.5521426918</v>
      </c>
      <c r="K175" s="808">
        <v>1718377.8561150613</v>
      </c>
      <c r="L175" s="808">
        <v>574660.56647588324</v>
      </c>
      <c r="M175" s="808">
        <v>109373.17557173755</v>
      </c>
      <c r="N175" s="808">
        <v>278395.94206344761</v>
      </c>
      <c r="O175" s="808">
        <v>22119782.209778339</v>
      </c>
      <c r="P175" s="808">
        <v>89661.493001414143</v>
      </c>
      <c r="Q175" s="808">
        <v>150255.9723597363</v>
      </c>
      <c r="R175" s="805">
        <f>SUM(C175:Q175)</f>
        <v>36934669.324000008</v>
      </c>
    </row>
    <row r="176" spans="1:18">
      <c r="A176" s="2279" t="s">
        <v>569</v>
      </c>
      <c r="B176" s="802" t="s">
        <v>2223</v>
      </c>
      <c r="C176" s="803">
        <f>+C141+C148+C155+C162+C169</f>
        <v>38075</v>
      </c>
      <c r="D176" s="803">
        <f t="shared" ref="D176:R176" si="38">+D141+D148+D155+D162+D169</f>
        <v>63725</v>
      </c>
      <c r="E176" s="803">
        <f t="shared" si="38"/>
        <v>40462</v>
      </c>
      <c r="F176" s="803">
        <f t="shared" si="38"/>
        <v>69895</v>
      </c>
      <c r="G176" s="803">
        <f t="shared" si="38"/>
        <v>208579</v>
      </c>
      <c r="H176" s="803">
        <f t="shared" si="38"/>
        <v>122735</v>
      </c>
      <c r="I176" s="803">
        <f t="shared" si="38"/>
        <v>75254</v>
      </c>
      <c r="J176" s="803">
        <f t="shared" si="38"/>
        <v>202458</v>
      </c>
      <c r="K176" s="803">
        <f t="shared" si="38"/>
        <v>81587</v>
      </c>
      <c r="L176" s="803">
        <f t="shared" si="38"/>
        <v>77062</v>
      </c>
      <c r="M176" s="803">
        <f t="shared" si="38"/>
        <v>15515</v>
      </c>
      <c r="N176" s="803">
        <f t="shared" si="38"/>
        <v>23179</v>
      </c>
      <c r="O176" s="803">
        <f t="shared" si="38"/>
        <v>963738</v>
      </c>
      <c r="P176" s="803">
        <f t="shared" si="38"/>
        <v>22108</v>
      </c>
      <c r="Q176" s="803">
        <f t="shared" si="38"/>
        <v>24281</v>
      </c>
      <c r="R176" s="803">
        <f t="shared" si="38"/>
        <v>2028653</v>
      </c>
    </row>
    <row r="177" spans="1:18">
      <c r="A177" s="2279"/>
      <c r="B177" s="804" t="s">
        <v>2203</v>
      </c>
      <c r="C177" s="805">
        <f>+C142+C149+C156+C163+C170</f>
        <v>507233</v>
      </c>
      <c r="D177" s="805">
        <f t="shared" ref="D177:R177" si="39">+D142+D149+D156+D163+D170</f>
        <v>819945</v>
      </c>
      <c r="E177" s="805">
        <f t="shared" si="39"/>
        <v>567234</v>
      </c>
      <c r="F177" s="805">
        <f t="shared" si="39"/>
        <v>1048619</v>
      </c>
      <c r="G177" s="805">
        <f t="shared" si="39"/>
        <v>2996156</v>
      </c>
      <c r="H177" s="805">
        <f t="shared" si="39"/>
        <v>2171872</v>
      </c>
      <c r="I177" s="805">
        <f t="shared" si="39"/>
        <v>1091526</v>
      </c>
      <c r="J177" s="805">
        <f t="shared" si="39"/>
        <v>3091797</v>
      </c>
      <c r="K177" s="805">
        <f t="shared" si="39"/>
        <v>1066536</v>
      </c>
      <c r="L177" s="805">
        <f t="shared" si="39"/>
        <v>964583</v>
      </c>
      <c r="M177" s="805">
        <f t="shared" si="39"/>
        <v>195932</v>
      </c>
      <c r="N177" s="805">
        <f t="shared" si="39"/>
        <v>335704</v>
      </c>
      <c r="O177" s="805">
        <f t="shared" si="39"/>
        <v>12239484</v>
      </c>
      <c r="P177" s="805">
        <f t="shared" si="39"/>
        <v>251515</v>
      </c>
      <c r="Q177" s="805">
        <f t="shared" si="39"/>
        <v>309368</v>
      </c>
      <c r="R177" s="805">
        <f t="shared" si="39"/>
        <v>27657504</v>
      </c>
    </row>
    <row r="178" spans="1:18">
      <c r="A178" s="2279"/>
      <c r="B178" s="804" t="s">
        <v>2224</v>
      </c>
      <c r="C178" s="821">
        <f>+C177/C176</f>
        <v>13.321943532501642</v>
      </c>
      <c r="D178" s="821">
        <f t="shared" ref="D178:R178" si="40">+D177/D176</f>
        <v>12.866928207140054</v>
      </c>
      <c r="E178" s="821">
        <f t="shared" si="40"/>
        <v>14.018931342988482</v>
      </c>
      <c r="F178" s="821">
        <f t="shared" si="40"/>
        <v>15.002775591959368</v>
      </c>
      <c r="G178" s="821">
        <f t="shared" si="40"/>
        <v>14.364610051826885</v>
      </c>
      <c r="H178" s="821">
        <f t="shared" si="40"/>
        <v>17.695620646107468</v>
      </c>
      <c r="I178" s="821">
        <f t="shared" si="40"/>
        <v>14.504557897254632</v>
      </c>
      <c r="J178" s="821">
        <f t="shared" si="40"/>
        <v>15.271300714222209</v>
      </c>
      <c r="K178" s="821">
        <f t="shared" si="40"/>
        <v>13.072376726684398</v>
      </c>
      <c r="L178" s="821">
        <f t="shared" si="40"/>
        <v>12.516973346136878</v>
      </c>
      <c r="M178" s="821">
        <f t="shared" si="40"/>
        <v>12.62855301321302</v>
      </c>
      <c r="N178" s="821">
        <f t="shared" si="40"/>
        <v>14.483109711376677</v>
      </c>
      <c r="O178" s="821">
        <f t="shared" si="40"/>
        <v>12.700011828941062</v>
      </c>
      <c r="P178" s="821">
        <f t="shared" si="40"/>
        <v>11.376650986068391</v>
      </c>
      <c r="Q178" s="821">
        <f t="shared" si="40"/>
        <v>12.741155636094065</v>
      </c>
      <c r="R178" s="821">
        <f t="shared" si="40"/>
        <v>13.633432627462657</v>
      </c>
    </row>
    <row r="179" spans="1:18">
      <c r="A179" s="2279"/>
      <c r="B179" s="804" t="s">
        <v>2671</v>
      </c>
      <c r="C179" s="805">
        <f t="shared" ref="C179:R182" si="41">+C144+C151+C158+C165+C172</f>
        <v>4332609.4839675548</v>
      </c>
      <c r="D179" s="805">
        <f t="shared" si="41"/>
        <v>6949917.7260405142</v>
      </c>
      <c r="E179" s="805">
        <f t="shared" si="41"/>
        <v>4963167.4833826832</v>
      </c>
      <c r="F179" s="805">
        <f t="shared" si="41"/>
        <v>8907111.5763807148</v>
      </c>
      <c r="G179" s="805">
        <f t="shared" si="41"/>
        <v>26063628.595654394</v>
      </c>
      <c r="H179" s="805">
        <f t="shared" si="41"/>
        <v>18791623.089199096</v>
      </c>
      <c r="I179" s="805">
        <f t="shared" si="41"/>
        <v>9407175.1627936661</v>
      </c>
      <c r="J179" s="805">
        <f t="shared" si="41"/>
        <v>27316523.246970303</v>
      </c>
      <c r="K179" s="805">
        <f t="shared" si="41"/>
        <v>8938609.3473067954</v>
      </c>
      <c r="L179" s="805">
        <f t="shared" si="41"/>
        <v>8039686.481675731</v>
      </c>
      <c r="M179" s="805">
        <f t="shared" si="41"/>
        <v>1712817.5704234811</v>
      </c>
      <c r="N179" s="805">
        <f t="shared" si="41"/>
        <v>2915453.8714661137</v>
      </c>
      <c r="O179" s="805">
        <f t="shared" si="41"/>
        <v>102898007.43166195</v>
      </c>
      <c r="P179" s="805">
        <f t="shared" si="41"/>
        <v>2042526.6448648928</v>
      </c>
      <c r="Q179" s="805">
        <f t="shared" si="41"/>
        <v>2602621.179202572</v>
      </c>
      <c r="R179" s="805">
        <f t="shared" si="41"/>
        <v>235881478.89099047</v>
      </c>
    </row>
    <row r="180" spans="1:18">
      <c r="A180" s="2279"/>
      <c r="B180" s="804" t="s">
        <v>2675</v>
      </c>
      <c r="C180" s="805">
        <f t="shared" si="41"/>
        <v>767804.21234868071</v>
      </c>
      <c r="D180" s="805">
        <f t="shared" si="41"/>
        <v>1231630.9894249013</v>
      </c>
      <c r="E180" s="805">
        <f t="shared" si="41"/>
        <v>879548.66794123501</v>
      </c>
      <c r="F180" s="805">
        <f t="shared" si="41"/>
        <v>1578475.4692320256</v>
      </c>
      <c r="G180" s="805">
        <f t="shared" si="41"/>
        <v>4618870.890369134</v>
      </c>
      <c r="H180" s="805">
        <f t="shared" si="41"/>
        <v>3330161.0537821185</v>
      </c>
      <c r="I180" s="805">
        <f t="shared" si="41"/>
        <v>1667094.3326469788</v>
      </c>
      <c r="J180" s="805">
        <f t="shared" si="41"/>
        <v>4840902.8538934728</v>
      </c>
      <c r="K180" s="805">
        <f t="shared" si="41"/>
        <v>1584057.3526872806</v>
      </c>
      <c r="L180" s="805">
        <f t="shared" si="41"/>
        <v>1424754.5663729145</v>
      </c>
      <c r="M180" s="805">
        <f t="shared" si="41"/>
        <v>303537.29096112325</v>
      </c>
      <c r="N180" s="805">
        <f t="shared" si="41"/>
        <v>516662.71139905817</v>
      </c>
      <c r="O180" s="805">
        <f t="shared" si="41"/>
        <v>18235089.924598321</v>
      </c>
      <c r="P180" s="805">
        <f t="shared" si="41"/>
        <v>361966.74719124689</v>
      </c>
      <c r="Q180" s="805">
        <f t="shared" si="41"/>
        <v>461224.00644096214</v>
      </c>
      <c r="R180" s="805">
        <f t="shared" si="41"/>
        <v>41801781.069289453</v>
      </c>
    </row>
    <row r="181" spans="1:18">
      <c r="A181" s="2279"/>
      <c r="B181" s="804" t="s">
        <v>2676</v>
      </c>
      <c r="C181" s="805">
        <f t="shared" si="41"/>
        <v>383902.10617434036</v>
      </c>
      <c r="D181" s="805">
        <f t="shared" si="41"/>
        <v>615815.49471245066</v>
      </c>
      <c r="E181" s="805">
        <f t="shared" si="41"/>
        <v>439774.3339706175</v>
      </c>
      <c r="F181" s="805">
        <f t="shared" si="41"/>
        <v>789237.73461601278</v>
      </c>
      <c r="G181" s="805">
        <f t="shared" si="41"/>
        <v>2309435.445184567</v>
      </c>
      <c r="H181" s="805">
        <f t="shared" si="41"/>
        <v>1665080.5268910592</v>
      </c>
      <c r="I181" s="805">
        <f t="shared" si="41"/>
        <v>833547.16632348939</v>
      </c>
      <c r="J181" s="805">
        <f t="shared" si="41"/>
        <v>2420451.4269467364</v>
      </c>
      <c r="K181" s="805">
        <f t="shared" si="41"/>
        <v>792028.67634364031</v>
      </c>
      <c r="L181" s="805">
        <f t="shared" si="41"/>
        <v>712377.28318645724</v>
      </c>
      <c r="M181" s="805">
        <f t="shared" si="41"/>
        <v>151768.64548056162</v>
      </c>
      <c r="N181" s="805">
        <f t="shared" si="41"/>
        <v>258331.35569952909</v>
      </c>
      <c r="O181" s="805">
        <f t="shared" si="41"/>
        <v>9117544.9622991607</v>
      </c>
      <c r="P181" s="805">
        <f t="shared" si="41"/>
        <v>180983.37359562344</v>
      </c>
      <c r="Q181" s="805">
        <f t="shared" si="41"/>
        <v>230612.00322048107</v>
      </c>
      <c r="R181" s="805">
        <f t="shared" si="41"/>
        <v>20900890.534644727</v>
      </c>
    </row>
    <row r="182" spans="1:18">
      <c r="A182" s="2279"/>
      <c r="B182" s="787" t="s">
        <v>2677</v>
      </c>
      <c r="C182" s="808">
        <f t="shared" si="41"/>
        <v>5484315.8024905752</v>
      </c>
      <c r="D182" s="808">
        <f t="shared" si="41"/>
        <v>8797364.2101778667</v>
      </c>
      <c r="E182" s="808">
        <f t="shared" si="41"/>
        <v>6282490.4852945367</v>
      </c>
      <c r="F182" s="808">
        <f t="shared" si="41"/>
        <v>11274824.780228753</v>
      </c>
      <c r="G182" s="808">
        <f t="shared" si="41"/>
        <v>32991934.931208089</v>
      </c>
      <c r="H182" s="808">
        <f t="shared" si="41"/>
        <v>23786864.669872273</v>
      </c>
      <c r="I182" s="808">
        <f t="shared" si="41"/>
        <v>11907816.661764136</v>
      </c>
      <c r="J182" s="808">
        <f t="shared" si="41"/>
        <v>34577877.527810514</v>
      </c>
      <c r="K182" s="808">
        <f t="shared" si="41"/>
        <v>11314695.376337716</v>
      </c>
      <c r="L182" s="808">
        <f t="shared" si="41"/>
        <v>10176818.331235103</v>
      </c>
      <c r="M182" s="808">
        <f t="shared" si="41"/>
        <v>2168123.5068651657</v>
      </c>
      <c r="N182" s="808">
        <f t="shared" si="41"/>
        <v>3690447.9385647005</v>
      </c>
      <c r="O182" s="808">
        <f t="shared" si="41"/>
        <v>130250642.31855944</v>
      </c>
      <c r="P182" s="808">
        <f t="shared" si="41"/>
        <v>2585476.765651763</v>
      </c>
      <c r="Q182" s="808">
        <f t="shared" si="41"/>
        <v>3294457.188864015</v>
      </c>
      <c r="R182" s="808">
        <f t="shared" si="41"/>
        <v>298584150.4949246</v>
      </c>
    </row>
    <row r="183" spans="1:18">
      <c r="A183" s="1754"/>
      <c r="B183" s="947"/>
      <c r="C183" s="455"/>
      <c r="D183" s="455"/>
      <c r="E183" s="455"/>
      <c r="F183" s="455"/>
      <c r="G183" s="455"/>
      <c r="H183" s="455"/>
      <c r="I183" s="455"/>
      <c r="J183" s="455"/>
      <c r="K183" s="455"/>
      <c r="L183" s="455"/>
      <c r="M183" s="455"/>
      <c r="N183" s="455"/>
      <c r="P183" s="455"/>
      <c r="Q183" s="455"/>
      <c r="R183" s="455"/>
    </row>
    <row r="184" spans="1:18">
      <c r="A184" s="1305" t="s">
        <v>474</v>
      </c>
    </row>
    <row r="185" spans="1:18">
      <c r="A185" s="504" t="s">
        <v>2665</v>
      </c>
      <c r="B185" s="906"/>
      <c r="C185" s="906"/>
      <c r="D185" s="906"/>
      <c r="E185" s="906"/>
      <c r="F185" s="906"/>
      <c r="G185" s="906"/>
      <c r="H185" s="906"/>
      <c r="I185" s="906"/>
      <c r="J185" s="906"/>
      <c r="K185" s="906"/>
      <c r="L185" s="906"/>
      <c r="M185" s="906"/>
      <c r="N185" s="906"/>
      <c r="O185" s="906"/>
      <c r="P185" s="906"/>
      <c r="Q185" s="906"/>
      <c r="R185" s="906"/>
    </row>
    <row r="187" spans="1:18">
      <c r="A187" s="2278" t="s">
        <v>2452</v>
      </c>
      <c r="B187" s="2278"/>
      <c r="C187" s="2278"/>
      <c r="D187" s="2278"/>
      <c r="E187" s="2278"/>
      <c r="F187" s="2278"/>
      <c r="G187" s="2278"/>
      <c r="H187" s="2278"/>
      <c r="I187" s="2278"/>
      <c r="J187" s="2278"/>
      <c r="K187" s="2278"/>
      <c r="L187" s="2278"/>
      <c r="M187" s="2278"/>
      <c r="N187" s="2278"/>
      <c r="O187" s="2278"/>
      <c r="P187" s="2278"/>
      <c r="Q187" s="2278"/>
      <c r="R187" s="2278"/>
    </row>
  </sheetData>
  <mergeCells count="54">
    <mergeCell ref="A41:R41"/>
    <mergeCell ref="A37:R37"/>
    <mergeCell ref="B44:B45"/>
    <mergeCell ref="A6:A12"/>
    <mergeCell ref="C139:Q139"/>
    <mergeCell ref="R139:R140"/>
    <mergeCell ref="A100:A106"/>
    <mergeCell ref="A107:A113"/>
    <mergeCell ref="A114:A120"/>
    <mergeCell ref="A46:A52"/>
    <mergeCell ref="A13:A19"/>
    <mergeCell ref="R44:R45"/>
    <mergeCell ref="A44:A45"/>
    <mergeCell ref="A42:R42"/>
    <mergeCell ref="A43:R43"/>
    <mergeCell ref="C44:Q44"/>
    <mergeCell ref="A20:A26"/>
    <mergeCell ref="A27:A33"/>
    <mergeCell ref="A39:R39"/>
    <mergeCell ref="A1:R1"/>
    <mergeCell ref="A2:R2"/>
    <mergeCell ref="A3:R3"/>
    <mergeCell ref="B4:B5"/>
    <mergeCell ref="C4:Q4"/>
    <mergeCell ref="R4:R5"/>
    <mergeCell ref="A4:A5"/>
    <mergeCell ref="A187:R187"/>
    <mergeCell ref="A139:A140"/>
    <mergeCell ref="A141:A147"/>
    <mergeCell ref="A148:A154"/>
    <mergeCell ref="A155:A161"/>
    <mergeCell ref="A176:A182"/>
    <mergeCell ref="A162:A168"/>
    <mergeCell ref="A169:A175"/>
    <mergeCell ref="B139:B140"/>
    <mergeCell ref="A137:R137"/>
    <mergeCell ref="A138:R138"/>
    <mergeCell ref="A96:R96"/>
    <mergeCell ref="A97:R97"/>
    <mergeCell ref="B98:B99"/>
    <mergeCell ref="C98:Q98"/>
    <mergeCell ref="A121:A127"/>
    <mergeCell ref="A133:R133"/>
    <mergeCell ref="A136:R136"/>
    <mergeCell ref="A98:A99"/>
    <mergeCell ref="A81:A87"/>
    <mergeCell ref="A92:R92"/>
    <mergeCell ref="R98:R99"/>
    <mergeCell ref="A53:A59"/>
    <mergeCell ref="A60:A66"/>
    <mergeCell ref="A95:R95"/>
    <mergeCell ref="A94:R94"/>
    <mergeCell ref="A67:A73"/>
    <mergeCell ref="A74:A80"/>
  </mergeCells>
  <phoneticPr fontId="74" type="noConversion"/>
  <hyperlinks>
    <hyperlink ref="A1:R1" location="'Sección F -SIL'!B4" display="TABLA F06.1a"/>
    <hyperlink ref="A41:R41" location="'Sección F -SIL'!B4" display="TABLA F06.1b"/>
  </hyperlinks>
  <pageMargins left="0.25" right="0.5" top="1.59" bottom="0.74803149606299213" header="0.31496062992125984" footer="0.31496062992125984"/>
  <pageSetup scale="65" orientation="landscape" r:id="rId1"/>
</worksheet>
</file>

<file path=xl/worksheets/sheet68.xml><?xml version="1.0" encoding="utf-8"?>
<worksheet xmlns="http://schemas.openxmlformats.org/spreadsheetml/2006/main" xmlns:r="http://schemas.openxmlformats.org/officeDocument/2006/relationships">
  <sheetPr>
    <tabColor rgb="FF008080"/>
  </sheetPr>
  <dimension ref="A1:P128"/>
  <sheetViews>
    <sheetView zoomScale="82" zoomScaleNormal="82" workbookViewId="0">
      <selection activeCell="A26" sqref="A26"/>
    </sheetView>
  </sheetViews>
  <sheetFormatPr baseColWidth="10" defaultColWidth="11.42578125" defaultRowHeight="12.75"/>
  <cols>
    <col min="1" max="1" width="19" style="14" customWidth="1"/>
    <col min="2" max="2" width="25" style="14" customWidth="1"/>
    <col min="3" max="3" width="12.85546875" style="14" bestFit="1" customWidth="1"/>
    <col min="4" max="13" width="11.28515625" style="14" customWidth="1"/>
    <col min="14" max="14" width="12.85546875" style="14" bestFit="1" customWidth="1"/>
    <col min="15" max="15" width="12.85546875" style="14" customWidth="1"/>
    <col min="16" max="16384" width="11.42578125" style="14"/>
  </cols>
  <sheetData>
    <row r="1" spans="1:16" ht="14.25">
      <c r="A1" s="2232" t="s">
        <v>2634</v>
      </c>
      <c r="B1" s="2232"/>
      <c r="C1" s="2232"/>
      <c r="D1" s="2232"/>
      <c r="E1" s="2232"/>
      <c r="F1" s="2232"/>
      <c r="G1" s="2232"/>
      <c r="H1" s="2232"/>
      <c r="I1" s="2232"/>
      <c r="J1" s="2232"/>
      <c r="K1" s="2232"/>
      <c r="L1" s="2232"/>
      <c r="M1" s="2232"/>
      <c r="N1" s="2232"/>
      <c r="O1" s="2232"/>
    </row>
    <row r="2" spans="1:16">
      <c r="A2" s="2277" t="s">
        <v>244</v>
      </c>
      <c r="B2" s="2277"/>
      <c r="C2" s="2277"/>
      <c r="D2" s="2277"/>
      <c r="E2" s="2277"/>
      <c r="F2" s="2277"/>
      <c r="G2" s="2277"/>
      <c r="H2" s="2277"/>
      <c r="I2" s="2277"/>
      <c r="J2" s="2277"/>
      <c r="K2" s="2277"/>
      <c r="L2" s="2277"/>
      <c r="M2" s="2277"/>
      <c r="N2" s="2277"/>
      <c r="O2" s="2277"/>
    </row>
    <row r="3" spans="1:16">
      <c r="A3" s="2268" t="s">
        <v>2178</v>
      </c>
      <c r="B3" s="2268"/>
      <c r="C3" s="2268"/>
      <c r="D3" s="2268"/>
      <c r="E3" s="2268"/>
      <c r="F3" s="2268"/>
      <c r="G3" s="2268"/>
      <c r="H3" s="2268"/>
      <c r="I3" s="2268"/>
      <c r="J3" s="2268"/>
      <c r="K3" s="2268"/>
      <c r="L3" s="2268"/>
      <c r="M3" s="2268"/>
      <c r="N3" s="2268"/>
      <c r="O3" s="2268"/>
    </row>
    <row r="4" spans="1:16" ht="15" customHeight="1">
      <c r="A4" s="2269" t="s">
        <v>2179</v>
      </c>
      <c r="B4" s="2269" t="s">
        <v>2217</v>
      </c>
      <c r="C4" s="1758"/>
      <c r="D4" s="2275" t="s">
        <v>1720</v>
      </c>
      <c r="E4" s="2275"/>
      <c r="F4" s="2275"/>
      <c r="G4" s="2275"/>
      <c r="H4" s="2275"/>
      <c r="I4" s="2275"/>
      <c r="J4" s="2275"/>
      <c r="K4" s="2275"/>
      <c r="L4" s="2275"/>
      <c r="M4" s="2275"/>
      <c r="N4" s="2275"/>
      <c r="O4" s="2269" t="s">
        <v>569</v>
      </c>
      <c r="P4" s="16"/>
    </row>
    <row r="5" spans="1:16" ht="17.25" customHeight="1">
      <c r="A5" s="2266"/>
      <c r="B5" s="2266"/>
      <c r="C5" s="1759" t="s">
        <v>245</v>
      </c>
      <c r="D5" s="1760" t="s">
        <v>1434</v>
      </c>
      <c r="E5" s="1760" t="s">
        <v>820</v>
      </c>
      <c r="F5" s="1760" t="s">
        <v>821</v>
      </c>
      <c r="G5" s="1760" t="s">
        <v>822</v>
      </c>
      <c r="H5" s="1760" t="s">
        <v>823</v>
      </c>
      <c r="I5" s="1760" t="s">
        <v>824</v>
      </c>
      <c r="J5" s="1760" t="s">
        <v>825</v>
      </c>
      <c r="K5" s="1760" t="s">
        <v>826</v>
      </c>
      <c r="L5" s="1760" t="s">
        <v>827</v>
      </c>
      <c r="M5" s="1760" t="s">
        <v>828</v>
      </c>
      <c r="N5" s="1753" t="s">
        <v>246</v>
      </c>
      <c r="O5" s="2267"/>
    </row>
    <row r="6" spans="1:16">
      <c r="A6" s="2266" t="s">
        <v>2186</v>
      </c>
      <c r="B6" s="439" t="s">
        <v>2198</v>
      </c>
      <c r="C6" s="470">
        <v>15</v>
      </c>
      <c r="D6" s="446">
        <v>22835</v>
      </c>
      <c r="E6" s="446">
        <v>139662</v>
      </c>
      <c r="F6" s="446">
        <v>160895</v>
      </c>
      <c r="G6" s="446">
        <v>140834</v>
      </c>
      <c r="H6" s="446">
        <v>131855</v>
      </c>
      <c r="I6" s="446">
        <v>128427</v>
      </c>
      <c r="J6" s="446">
        <v>120268</v>
      </c>
      <c r="K6" s="446">
        <v>99803</v>
      </c>
      <c r="L6" s="446">
        <v>80459</v>
      </c>
      <c r="M6" s="446">
        <v>64313</v>
      </c>
      <c r="N6" s="446">
        <v>46241</v>
      </c>
      <c r="O6" s="446">
        <f>SUM(C6:N6)</f>
        <v>1135607</v>
      </c>
    </row>
    <row r="7" spans="1:16">
      <c r="A7" s="2267"/>
      <c r="B7" s="441" t="s">
        <v>2199</v>
      </c>
      <c r="C7" s="460">
        <v>159</v>
      </c>
      <c r="D7" s="448">
        <v>194209</v>
      </c>
      <c r="E7" s="448">
        <v>1285973</v>
      </c>
      <c r="F7" s="448">
        <v>1617607</v>
      </c>
      <c r="G7" s="448">
        <v>1566393</v>
      </c>
      <c r="H7" s="448">
        <v>1577252</v>
      </c>
      <c r="I7" s="448">
        <v>1665857</v>
      </c>
      <c r="J7" s="448">
        <v>1684432</v>
      </c>
      <c r="K7" s="448">
        <v>1537977</v>
      </c>
      <c r="L7" s="448">
        <v>1342930</v>
      </c>
      <c r="M7" s="448">
        <v>1141777</v>
      </c>
      <c r="N7" s="448">
        <v>823260</v>
      </c>
      <c r="O7" s="448">
        <f>SUM(C7:N7)</f>
        <v>14437826</v>
      </c>
    </row>
    <row r="8" spans="1:16">
      <c r="A8" s="2267"/>
      <c r="B8" s="441" t="s">
        <v>2219</v>
      </c>
      <c r="C8" s="960">
        <f>+C7/C6</f>
        <v>10.6</v>
      </c>
      <c r="D8" s="960">
        <f t="shared" ref="D8:N8" si="0">+D7/D6</f>
        <v>8.5048828552660396</v>
      </c>
      <c r="E8" s="960">
        <f t="shared" si="0"/>
        <v>9.2077515716515581</v>
      </c>
      <c r="F8" s="960">
        <f t="shared" si="0"/>
        <v>10.053805276733273</v>
      </c>
      <c r="G8" s="960">
        <f t="shared" si="0"/>
        <v>11.122264509990485</v>
      </c>
      <c r="H8" s="960">
        <f t="shared" si="0"/>
        <v>11.962018884380569</v>
      </c>
      <c r="I8" s="960">
        <f t="shared" si="0"/>
        <v>12.971236577978152</v>
      </c>
      <c r="J8" s="960">
        <f t="shared" si="0"/>
        <v>14.005654039312203</v>
      </c>
      <c r="K8" s="960">
        <f t="shared" si="0"/>
        <v>15.410127952065569</v>
      </c>
      <c r="L8" s="960">
        <f t="shared" si="0"/>
        <v>16.690861183957047</v>
      </c>
      <c r="M8" s="960">
        <f t="shared" si="0"/>
        <v>17.753440206490133</v>
      </c>
      <c r="N8" s="960">
        <f t="shared" si="0"/>
        <v>17.803680716247484</v>
      </c>
      <c r="O8" s="442">
        <f>+O7/O6</f>
        <v>12.713752204768022</v>
      </c>
    </row>
    <row r="9" spans="1:16">
      <c r="A9" s="2267"/>
      <c r="B9" s="441" t="s">
        <v>2201</v>
      </c>
      <c r="C9" s="460">
        <v>156</v>
      </c>
      <c r="D9" s="460">
        <v>186422</v>
      </c>
      <c r="E9" s="460">
        <v>1221228</v>
      </c>
      <c r="F9" s="460">
        <v>1539389</v>
      </c>
      <c r="G9" s="460">
        <v>1493231</v>
      </c>
      <c r="H9" s="460">
        <v>1512783</v>
      </c>
      <c r="I9" s="460">
        <v>1601207</v>
      </c>
      <c r="J9" s="460">
        <v>1614403</v>
      </c>
      <c r="K9" s="460">
        <v>1475428</v>
      </c>
      <c r="L9" s="460">
        <v>1284635</v>
      </c>
      <c r="M9" s="460">
        <v>1090968</v>
      </c>
      <c r="N9" s="460">
        <v>766881</v>
      </c>
      <c r="O9" s="448">
        <f>SUM(C9:N9)</f>
        <v>13786731</v>
      </c>
    </row>
    <row r="10" spans="1:16">
      <c r="A10" s="2267"/>
      <c r="B10" s="452" t="s">
        <v>2220</v>
      </c>
      <c r="C10" s="461">
        <f>+C9/C6</f>
        <v>10.4</v>
      </c>
      <c r="D10" s="461">
        <f t="shared" ref="D10:N10" si="1">+D9/D6</f>
        <v>8.1638712502737025</v>
      </c>
      <c r="E10" s="461">
        <f t="shared" si="1"/>
        <v>8.7441680628947029</v>
      </c>
      <c r="F10" s="461">
        <f t="shared" si="1"/>
        <v>9.5676621399049075</v>
      </c>
      <c r="G10" s="461">
        <f t="shared" si="1"/>
        <v>10.60277347799537</v>
      </c>
      <c r="H10" s="461">
        <f t="shared" si="1"/>
        <v>11.473080277577642</v>
      </c>
      <c r="I10" s="461">
        <f t="shared" si="1"/>
        <v>12.467837759972591</v>
      </c>
      <c r="J10" s="461">
        <f t="shared" si="1"/>
        <v>13.423379452555958</v>
      </c>
      <c r="K10" s="461">
        <f t="shared" si="1"/>
        <v>14.783403304509884</v>
      </c>
      <c r="L10" s="461">
        <f t="shared" si="1"/>
        <v>15.966330677736487</v>
      </c>
      <c r="M10" s="461">
        <f t="shared" si="1"/>
        <v>16.963413306796447</v>
      </c>
      <c r="N10" s="461">
        <f t="shared" si="1"/>
        <v>16.584438052810277</v>
      </c>
      <c r="O10" s="443">
        <f>+O9/O6</f>
        <v>12.140406848496003</v>
      </c>
    </row>
    <row r="11" spans="1:16">
      <c r="A11" s="2274" t="s">
        <v>2213</v>
      </c>
      <c r="B11" s="439" t="s">
        <v>2198</v>
      </c>
      <c r="C11" s="469"/>
      <c r="D11" s="448"/>
      <c r="E11" s="446">
        <v>11</v>
      </c>
      <c r="F11" s="446">
        <v>19</v>
      </c>
      <c r="G11" s="446">
        <v>17</v>
      </c>
      <c r="H11" s="446">
        <v>18</v>
      </c>
      <c r="I11" s="446">
        <v>25</v>
      </c>
      <c r="J11" s="446">
        <v>32</v>
      </c>
      <c r="K11" s="446">
        <v>26</v>
      </c>
      <c r="L11" s="446">
        <v>46</v>
      </c>
      <c r="M11" s="446">
        <v>46</v>
      </c>
      <c r="N11" s="446">
        <v>33</v>
      </c>
      <c r="O11" s="448">
        <f>SUM(C11:N11)</f>
        <v>273</v>
      </c>
    </row>
    <row r="12" spans="1:16">
      <c r="A12" s="2272"/>
      <c r="B12" s="441" t="s">
        <v>2199</v>
      </c>
      <c r="C12" s="469"/>
      <c r="D12" s="448"/>
      <c r="E12" s="448">
        <v>87</v>
      </c>
      <c r="F12" s="448">
        <v>242</v>
      </c>
      <c r="G12" s="448">
        <v>559</v>
      </c>
      <c r="H12" s="448">
        <v>258</v>
      </c>
      <c r="I12" s="448">
        <v>670</v>
      </c>
      <c r="J12" s="448">
        <v>773</v>
      </c>
      <c r="K12" s="448">
        <v>864</v>
      </c>
      <c r="L12" s="448">
        <v>1961</v>
      </c>
      <c r="M12" s="448">
        <v>1514</v>
      </c>
      <c r="N12" s="448">
        <v>1201</v>
      </c>
      <c r="O12" s="448">
        <f>SUM(C12:N12)</f>
        <v>8129</v>
      </c>
    </row>
    <row r="13" spans="1:16">
      <c r="A13" s="2272"/>
      <c r="B13" s="441" t="s">
        <v>2219</v>
      </c>
      <c r="C13" s="469"/>
      <c r="D13" s="448"/>
      <c r="E13" s="468">
        <f>+E12/E11</f>
        <v>7.9090909090909092</v>
      </c>
      <c r="F13" s="468">
        <f t="shared" ref="F13:N13" si="2">+F12/F11</f>
        <v>12.736842105263158</v>
      </c>
      <c r="G13" s="468">
        <f t="shared" si="2"/>
        <v>32.882352941176471</v>
      </c>
      <c r="H13" s="468">
        <f t="shared" si="2"/>
        <v>14.333333333333334</v>
      </c>
      <c r="I13" s="468">
        <f t="shared" si="2"/>
        <v>26.8</v>
      </c>
      <c r="J13" s="468">
        <f t="shared" si="2"/>
        <v>24.15625</v>
      </c>
      <c r="K13" s="468">
        <f t="shared" si="2"/>
        <v>33.230769230769234</v>
      </c>
      <c r="L13" s="468">
        <f t="shared" si="2"/>
        <v>42.630434782608695</v>
      </c>
      <c r="M13" s="468">
        <f t="shared" si="2"/>
        <v>32.913043478260867</v>
      </c>
      <c r="N13" s="468">
        <f t="shared" si="2"/>
        <v>36.393939393939391</v>
      </c>
      <c r="O13" s="468">
        <f>+O12/O11</f>
        <v>29.776556776556777</v>
      </c>
    </row>
    <row r="14" spans="1:16">
      <c r="A14" s="2272"/>
      <c r="B14" s="441" t="s">
        <v>2201</v>
      </c>
      <c r="C14" s="469"/>
      <c r="D14" s="448"/>
      <c r="E14" s="448">
        <v>82</v>
      </c>
      <c r="F14" s="448">
        <v>235</v>
      </c>
      <c r="G14" s="448">
        <v>528</v>
      </c>
      <c r="H14" s="448">
        <v>259</v>
      </c>
      <c r="I14" s="448">
        <v>614</v>
      </c>
      <c r="J14" s="448">
        <v>667</v>
      </c>
      <c r="K14" s="448">
        <v>772</v>
      </c>
      <c r="L14" s="448">
        <v>1867</v>
      </c>
      <c r="M14" s="448">
        <v>1423</v>
      </c>
      <c r="N14" s="448">
        <v>1193</v>
      </c>
      <c r="O14" s="448">
        <f>SUM(C14:N14)</f>
        <v>7640</v>
      </c>
    </row>
    <row r="15" spans="1:16">
      <c r="A15" s="2273"/>
      <c r="B15" s="452" t="s">
        <v>2220</v>
      </c>
      <c r="C15" s="708"/>
      <c r="D15" s="444"/>
      <c r="E15" s="461">
        <f>+E14/E11</f>
        <v>7.4545454545454541</v>
      </c>
      <c r="F15" s="461">
        <f t="shared" ref="F15:N15" si="3">+F14/F11</f>
        <v>12.368421052631579</v>
      </c>
      <c r="G15" s="461">
        <f t="shared" si="3"/>
        <v>31.058823529411764</v>
      </c>
      <c r="H15" s="461">
        <f t="shared" si="3"/>
        <v>14.388888888888889</v>
      </c>
      <c r="I15" s="461">
        <f t="shared" si="3"/>
        <v>24.56</v>
      </c>
      <c r="J15" s="461">
        <f t="shared" si="3"/>
        <v>20.84375</v>
      </c>
      <c r="K15" s="461">
        <f t="shared" si="3"/>
        <v>29.692307692307693</v>
      </c>
      <c r="L15" s="461">
        <f t="shared" si="3"/>
        <v>40.586956521739133</v>
      </c>
      <c r="M15" s="461">
        <f t="shared" si="3"/>
        <v>30.934782608695652</v>
      </c>
      <c r="N15" s="461">
        <f t="shared" si="3"/>
        <v>36.151515151515149</v>
      </c>
      <c r="O15" s="443">
        <f>+O14/O11</f>
        <v>27.985347985347985</v>
      </c>
    </row>
    <row r="16" spans="1:16">
      <c r="A16" s="2274" t="s">
        <v>2188</v>
      </c>
      <c r="B16" s="439" t="s">
        <v>2198</v>
      </c>
      <c r="C16" s="460">
        <v>1</v>
      </c>
      <c r="D16" s="460">
        <v>94</v>
      </c>
      <c r="E16" s="460">
        <v>1495</v>
      </c>
      <c r="F16" s="460">
        <v>1687</v>
      </c>
      <c r="G16" s="460">
        <v>838</v>
      </c>
      <c r="H16" s="460">
        <v>455</v>
      </c>
      <c r="I16" s="460">
        <v>129</v>
      </c>
      <c r="J16" s="460">
        <v>30</v>
      </c>
      <c r="K16" s="460">
        <v>21</v>
      </c>
      <c r="L16" s="460">
        <v>13</v>
      </c>
      <c r="M16" s="460">
        <v>12</v>
      </c>
      <c r="N16" s="460">
        <v>9</v>
      </c>
      <c r="O16" s="448">
        <f>SUM(C16:N16)</f>
        <v>4784</v>
      </c>
    </row>
    <row r="17" spans="1:16">
      <c r="A17" s="2272"/>
      <c r="B17" s="441" t="s">
        <v>2199</v>
      </c>
      <c r="C17" s="460">
        <v>14</v>
      </c>
      <c r="D17" s="460">
        <v>1455</v>
      </c>
      <c r="E17" s="460">
        <v>25705</v>
      </c>
      <c r="F17" s="460">
        <v>29258</v>
      </c>
      <c r="G17" s="460">
        <v>14748</v>
      </c>
      <c r="H17" s="460">
        <v>7854</v>
      </c>
      <c r="I17" s="460">
        <v>2293</v>
      </c>
      <c r="J17" s="460">
        <v>440</v>
      </c>
      <c r="K17" s="460">
        <v>202</v>
      </c>
      <c r="L17" s="460">
        <v>309</v>
      </c>
      <c r="M17" s="460">
        <v>201</v>
      </c>
      <c r="N17" s="460">
        <v>141</v>
      </c>
      <c r="O17" s="448">
        <f>SUM(C17:N17)</f>
        <v>82620</v>
      </c>
    </row>
    <row r="18" spans="1:16">
      <c r="A18" s="2272"/>
      <c r="B18" s="441" t="s">
        <v>2201</v>
      </c>
      <c r="C18" s="460">
        <v>14</v>
      </c>
      <c r="D18" s="460">
        <v>1389</v>
      </c>
      <c r="E18" s="460">
        <v>24160</v>
      </c>
      <c r="F18" s="460">
        <v>27281</v>
      </c>
      <c r="G18" s="460">
        <v>14035</v>
      </c>
      <c r="H18" s="460">
        <v>7382</v>
      </c>
      <c r="I18" s="460">
        <v>2276</v>
      </c>
      <c r="J18" s="460">
        <v>413</v>
      </c>
      <c r="K18" s="460">
        <v>193</v>
      </c>
      <c r="L18" s="460">
        <v>249</v>
      </c>
      <c r="M18" s="460">
        <v>144</v>
      </c>
      <c r="N18" s="460">
        <v>143</v>
      </c>
      <c r="O18" s="448">
        <f>SUM(C18:N18)</f>
        <v>77679</v>
      </c>
    </row>
    <row r="19" spans="1:16">
      <c r="A19" s="2266" t="s">
        <v>569</v>
      </c>
      <c r="B19" s="439" t="s">
        <v>2198</v>
      </c>
      <c r="C19" s="961">
        <f>+C6+C11+C16</f>
        <v>16</v>
      </c>
      <c r="D19" s="961">
        <f t="shared" ref="D19:N19" si="4">+D6+D11+D16</f>
        <v>22929</v>
      </c>
      <c r="E19" s="961">
        <f t="shared" si="4"/>
        <v>141168</v>
      </c>
      <c r="F19" s="961">
        <f t="shared" si="4"/>
        <v>162601</v>
      </c>
      <c r="G19" s="961">
        <f t="shared" si="4"/>
        <v>141689</v>
      </c>
      <c r="H19" s="961">
        <f t="shared" si="4"/>
        <v>132328</v>
      </c>
      <c r="I19" s="961">
        <f t="shared" si="4"/>
        <v>128581</v>
      </c>
      <c r="J19" s="961">
        <f t="shared" si="4"/>
        <v>120330</v>
      </c>
      <c r="K19" s="961">
        <f t="shared" si="4"/>
        <v>99850</v>
      </c>
      <c r="L19" s="961">
        <f t="shared" si="4"/>
        <v>80518</v>
      </c>
      <c r="M19" s="961">
        <f t="shared" si="4"/>
        <v>64371</v>
      </c>
      <c r="N19" s="961">
        <f t="shared" si="4"/>
        <v>46283</v>
      </c>
      <c r="O19" s="961">
        <f>SUM(C19:N19)</f>
        <v>1140664</v>
      </c>
    </row>
    <row r="20" spans="1:16">
      <c r="A20" s="2266"/>
      <c r="B20" s="441" t="s">
        <v>2199</v>
      </c>
      <c r="C20" s="962">
        <f>+C7+C12+C17</f>
        <v>173</v>
      </c>
      <c r="D20" s="962">
        <f t="shared" ref="D20:N20" si="5">+D7+D12+D17</f>
        <v>195664</v>
      </c>
      <c r="E20" s="962">
        <f t="shared" si="5"/>
        <v>1311765</v>
      </c>
      <c r="F20" s="962">
        <f t="shared" si="5"/>
        <v>1647107</v>
      </c>
      <c r="G20" s="962">
        <f t="shared" si="5"/>
        <v>1581700</v>
      </c>
      <c r="H20" s="962">
        <f t="shared" si="5"/>
        <v>1585364</v>
      </c>
      <c r="I20" s="962">
        <f t="shared" si="5"/>
        <v>1668820</v>
      </c>
      <c r="J20" s="962">
        <f t="shared" si="5"/>
        <v>1685645</v>
      </c>
      <c r="K20" s="962">
        <f t="shared" si="5"/>
        <v>1539043</v>
      </c>
      <c r="L20" s="962">
        <f t="shared" si="5"/>
        <v>1345200</v>
      </c>
      <c r="M20" s="962">
        <f t="shared" si="5"/>
        <v>1143492</v>
      </c>
      <c r="N20" s="962">
        <f t="shared" si="5"/>
        <v>824602</v>
      </c>
      <c r="O20" s="962">
        <f>SUM(C20:N20)</f>
        <v>14528575</v>
      </c>
    </row>
    <row r="21" spans="1:16">
      <c r="A21" s="2266"/>
      <c r="B21" s="441" t="s">
        <v>2219</v>
      </c>
      <c r="C21" s="468">
        <f>+C20/C19</f>
        <v>10.8125</v>
      </c>
      <c r="D21" s="468">
        <f t="shared" ref="D21:O21" si="6">+D20/D19</f>
        <v>8.5334728945876392</v>
      </c>
      <c r="E21" s="468">
        <f t="shared" si="6"/>
        <v>9.2922262835770137</v>
      </c>
      <c r="F21" s="468">
        <f t="shared" si="6"/>
        <v>10.129747049526141</v>
      </c>
      <c r="G21" s="468">
        <f t="shared" si="6"/>
        <v>11.163181333766206</v>
      </c>
      <c r="H21" s="468">
        <f t="shared" si="6"/>
        <v>11.980563448400943</v>
      </c>
      <c r="I21" s="468">
        <f t="shared" si="6"/>
        <v>12.978744915656279</v>
      </c>
      <c r="J21" s="468">
        <f t="shared" si="6"/>
        <v>14.008518241502534</v>
      </c>
      <c r="K21" s="468">
        <f t="shared" si="6"/>
        <v>15.413550325488233</v>
      </c>
      <c r="L21" s="468">
        <f t="shared" si="6"/>
        <v>16.706823319009413</v>
      </c>
      <c r="M21" s="468">
        <f t="shared" si="6"/>
        <v>17.764086312159201</v>
      </c>
      <c r="N21" s="468">
        <f t="shared" si="6"/>
        <v>17.816520104574035</v>
      </c>
      <c r="O21" s="468">
        <f t="shared" si="6"/>
        <v>12.736945323074981</v>
      </c>
    </row>
    <row r="22" spans="1:16">
      <c r="A22" s="2266"/>
      <c r="B22" s="441" t="s">
        <v>2201</v>
      </c>
      <c r="C22" s="962">
        <f>+C9+C14+C18</f>
        <v>170</v>
      </c>
      <c r="D22" s="962">
        <f t="shared" ref="D22:N22" si="7">+D9+D14+D18</f>
        <v>187811</v>
      </c>
      <c r="E22" s="962">
        <f t="shared" si="7"/>
        <v>1245470</v>
      </c>
      <c r="F22" s="962">
        <f t="shared" si="7"/>
        <v>1566905</v>
      </c>
      <c r="G22" s="962">
        <f t="shared" si="7"/>
        <v>1507794</v>
      </c>
      <c r="H22" s="962">
        <f t="shared" si="7"/>
        <v>1520424</v>
      </c>
      <c r="I22" s="962">
        <f t="shared" si="7"/>
        <v>1604097</v>
      </c>
      <c r="J22" s="962">
        <f t="shared" si="7"/>
        <v>1615483</v>
      </c>
      <c r="K22" s="962">
        <f t="shared" si="7"/>
        <v>1476393</v>
      </c>
      <c r="L22" s="962">
        <f t="shared" si="7"/>
        <v>1286751</v>
      </c>
      <c r="M22" s="962">
        <f t="shared" si="7"/>
        <v>1092535</v>
      </c>
      <c r="N22" s="962">
        <f t="shared" si="7"/>
        <v>768217</v>
      </c>
      <c r="O22" s="962">
        <f>SUM(C22:N22)</f>
        <v>13872050</v>
      </c>
    </row>
    <row r="23" spans="1:16">
      <c r="A23" s="2266"/>
      <c r="B23" s="452" t="s">
        <v>2220</v>
      </c>
      <c r="C23" s="461">
        <f>+C22/C19</f>
        <v>10.625</v>
      </c>
      <c r="D23" s="461">
        <f t="shared" ref="D23:O23" si="8">+D22/D19</f>
        <v>8.1909808539404256</v>
      </c>
      <c r="E23" s="461">
        <f t="shared" si="8"/>
        <v>8.822608523178058</v>
      </c>
      <c r="F23" s="461">
        <f t="shared" si="8"/>
        <v>9.6365028505359742</v>
      </c>
      <c r="G23" s="461">
        <f t="shared" si="8"/>
        <v>10.641574151839592</v>
      </c>
      <c r="H23" s="461">
        <f t="shared" si="8"/>
        <v>11.489813191463636</v>
      </c>
      <c r="I23" s="461">
        <f t="shared" si="8"/>
        <v>12.475381277171588</v>
      </c>
      <c r="J23" s="461">
        <f t="shared" si="8"/>
        <v>13.425438377794398</v>
      </c>
      <c r="K23" s="461">
        <f t="shared" si="8"/>
        <v>14.786109163745618</v>
      </c>
      <c r="L23" s="461">
        <f t="shared" si="8"/>
        <v>15.980911100623462</v>
      </c>
      <c r="M23" s="461">
        <f t="shared" si="8"/>
        <v>16.972472075934814</v>
      </c>
      <c r="N23" s="461">
        <f t="shared" si="8"/>
        <v>16.598254218611586</v>
      </c>
      <c r="O23" s="461">
        <f t="shared" si="8"/>
        <v>12.161381440985251</v>
      </c>
    </row>
    <row r="24" spans="1:16">
      <c r="A24" s="1754"/>
      <c r="B24" s="947"/>
      <c r="C24" s="963"/>
      <c r="D24" s="963"/>
      <c r="E24" s="963"/>
      <c r="F24" s="963"/>
      <c r="G24" s="963"/>
      <c r="H24" s="963"/>
      <c r="I24" s="963"/>
      <c r="J24" s="963"/>
      <c r="K24" s="963"/>
      <c r="L24" s="963"/>
      <c r="M24" s="963"/>
      <c r="N24" s="963"/>
      <c r="O24" s="963"/>
      <c r="P24" s="16"/>
    </row>
    <row r="25" spans="1:16">
      <c r="A25" s="14" t="s">
        <v>2453</v>
      </c>
    </row>
    <row r="26" spans="1:16">
      <c r="A26" s="906"/>
      <c r="B26" s="906"/>
      <c r="C26" s="906"/>
      <c r="E26" s="61"/>
      <c r="G26" s="61"/>
      <c r="H26" s="906"/>
      <c r="I26" s="906"/>
      <c r="J26" s="906"/>
      <c r="K26" s="906"/>
      <c r="L26" s="906"/>
      <c r="M26" s="906"/>
      <c r="N26" s="906"/>
      <c r="O26" s="906"/>
    </row>
    <row r="28" spans="1:16" ht="14.25">
      <c r="A28" s="2246" t="s">
        <v>2635</v>
      </c>
      <c r="B28" s="2246"/>
      <c r="C28" s="2246"/>
      <c r="D28" s="2246"/>
      <c r="E28" s="2246"/>
      <c r="F28" s="2246"/>
      <c r="G28" s="2246"/>
      <c r="H28" s="2246"/>
      <c r="I28" s="2246"/>
      <c r="J28" s="2246"/>
      <c r="K28" s="2246"/>
      <c r="L28" s="2246"/>
      <c r="M28" s="2246"/>
      <c r="N28" s="2246"/>
      <c r="O28" s="2246"/>
    </row>
    <row r="29" spans="1:16">
      <c r="A29" s="2277" t="s">
        <v>247</v>
      </c>
      <c r="B29" s="2277"/>
      <c r="C29" s="2277"/>
      <c r="D29" s="2277"/>
      <c r="E29" s="2277"/>
      <c r="F29" s="2277"/>
      <c r="G29" s="2277"/>
      <c r="H29" s="2277"/>
      <c r="I29" s="2277"/>
      <c r="J29" s="2277"/>
      <c r="K29" s="2277"/>
      <c r="L29" s="2277"/>
      <c r="M29" s="2277"/>
      <c r="N29" s="2277"/>
      <c r="O29" s="2277"/>
    </row>
    <row r="30" spans="1:16">
      <c r="A30" s="2268" t="s">
        <v>2178</v>
      </c>
      <c r="B30" s="2268"/>
      <c r="C30" s="2268"/>
      <c r="D30" s="2268"/>
      <c r="E30" s="2268"/>
      <c r="F30" s="2268"/>
      <c r="G30" s="2268"/>
      <c r="H30" s="2268"/>
      <c r="I30" s="2268"/>
      <c r="J30" s="2268"/>
      <c r="K30" s="2268"/>
      <c r="L30" s="2268"/>
      <c r="M30" s="2268"/>
      <c r="N30" s="2268"/>
      <c r="O30" s="2268"/>
    </row>
    <row r="31" spans="1:16" ht="15" customHeight="1">
      <c r="A31" s="2269" t="s">
        <v>2179</v>
      </c>
      <c r="B31" s="2269" t="s">
        <v>2217</v>
      </c>
      <c r="C31" s="1758"/>
      <c r="D31" s="2275" t="s">
        <v>1720</v>
      </c>
      <c r="E31" s="2275"/>
      <c r="F31" s="2275"/>
      <c r="G31" s="2275"/>
      <c r="H31" s="2275"/>
      <c r="I31" s="2275"/>
      <c r="J31" s="2275"/>
      <c r="K31" s="2275"/>
      <c r="L31" s="2275"/>
      <c r="M31" s="2275"/>
      <c r="N31" s="2275"/>
      <c r="O31" s="2269" t="s">
        <v>569</v>
      </c>
    </row>
    <row r="32" spans="1:16" ht="15" customHeight="1">
      <c r="A32" s="2266"/>
      <c r="B32" s="2266"/>
      <c r="C32" s="1753" t="s">
        <v>245</v>
      </c>
      <c r="D32" s="1760" t="s">
        <v>1434</v>
      </c>
      <c r="E32" s="1760" t="s">
        <v>820</v>
      </c>
      <c r="F32" s="1760" t="s">
        <v>821</v>
      </c>
      <c r="G32" s="1760" t="s">
        <v>822</v>
      </c>
      <c r="H32" s="1760" t="s">
        <v>823</v>
      </c>
      <c r="I32" s="1760" t="s">
        <v>824</v>
      </c>
      <c r="J32" s="1760" t="s">
        <v>825</v>
      </c>
      <c r="K32" s="1760" t="s">
        <v>826</v>
      </c>
      <c r="L32" s="1760" t="s">
        <v>827</v>
      </c>
      <c r="M32" s="1760" t="s">
        <v>828</v>
      </c>
      <c r="N32" s="1753" t="s">
        <v>246</v>
      </c>
      <c r="O32" s="2274"/>
    </row>
    <row r="33" spans="1:15">
      <c r="A33" s="2266" t="s">
        <v>2186</v>
      </c>
      <c r="B33" s="439" t="s">
        <v>2198</v>
      </c>
      <c r="C33" s="466">
        <v>7</v>
      </c>
      <c r="D33" s="446">
        <v>17186</v>
      </c>
      <c r="E33" s="446">
        <v>167445</v>
      </c>
      <c r="F33" s="446">
        <v>247336</v>
      </c>
      <c r="G33" s="446">
        <v>221339</v>
      </c>
      <c r="H33" s="446">
        <v>198204</v>
      </c>
      <c r="I33" s="446">
        <v>177561</v>
      </c>
      <c r="J33" s="446">
        <v>155247</v>
      </c>
      <c r="K33" s="446">
        <v>126807</v>
      </c>
      <c r="L33" s="446">
        <v>92344</v>
      </c>
      <c r="M33" s="446">
        <v>38225</v>
      </c>
      <c r="N33" s="446">
        <v>12607</v>
      </c>
      <c r="O33" s="446">
        <f>SUM(C33:N33)</f>
        <v>1454308</v>
      </c>
    </row>
    <row r="34" spans="1:15">
      <c r="A34" s="2267"/>
      <c r="B34" s="441" t="s">
        <v>2199</v>
      </c>
      <c r="C34" s="465">
        <v>54</v>
      </c>
      <c r="D34" s="448">
        <v>147157</v>
      </c>
      <c r="E34" s="448">
        <v>1607412</v>
      </c>
      <c r="F34" s="448">
        <v>2585075</v>
      </c>
      <c r="G34" s="448">
        <v>2469777</v>
      </c>
      <c r="H34" s="448">
        <v>2262721</v>
      </c>
      <c r="I34" s="448">
        <v>2057037</v>
      </c>
      <c r="J34" s="448">
        <v>1885966</v>
      </c>
      <c r="K34" s="448">
        <v>1622795</v>
      </c>
      <c r="L34" s="448">
        <v>1268157</v>
      </c>
      <c r="M34" s="448">
        <v>543361</v>
      </c>
      <c r="N34" s="448">
        <v>192842</v>
      </c>
      <c r="O34" s="448">
        <f>SUM(C34:N34)</f>
        <v>16642354</v>
      </c>
    </row>
    <row r="35" spans="1:15">
      <c r="A35" s="2267"/>
      <c r="B35" s="456" t="s">
        <v>2219</v>
      </c>
      <c r="C35" s="951">
        <f t="shared" ref="C35:N35" si="9">+C34/C33</f>
        <v>7.7142857142857144</v>
      </c>
      <c r="D35" s="951">
        <f t="shared" si="9"/>
        <v>8.5626091004305831</v>
      </c>
      <c r="E35" s="951">
        <f t="shared" si="9"/>
        <v>9.5996416733852907</v>
      </c>
      <c r="F35" s="951">
        <f t="shared" si="9"/>
        <v>10.451673027784066</v>
      </c>
      <c r="G35" s="951">
        <f t="shared" si="9"/>
        <v>11.15834534356801</v>
      </c>
      <c r="H35" s="951">
        <f t="shared" si="9"/>
        <v>11.416121773526266</v>
      </c>
      <c r="I35" s="951">
        <f t="shared" si="9"/>
        <v>11.584959535033031</v>
      </c>
      <c r="J35" s="951">
        <f t="shared" si="9"/>
        <v>12.148163893666222</v>
      </c>
      <c r="K35" s="951">
        <f t="shared" si="9"/>
        <v>12.797361344405278</v>
      </c>
      <c r="L35" s="951">
        <f t="shared" si="9"/>
        <v>13.732965866759075</v>
      </c>
      <c r="M35" s="951">
        <f t="shared" si="9"/>
        <v>14.214807063440157</v>
      </c>
      <c r="N35" s="951">
        <f t="shared" si="9"/>
        <v>15.296422622352662</v>
      </c>
      <c r="O35" s="951">
        <f>+O34/O33</f>
        <v>11.443486524175071</v>
      </c>
    </row>
    <row r="36" spans="1:15">
      <c r="A36" s="2267"/>
      <c r="B36" s="441" t="s">
        <v>2201</v>
      </c>
      <c r="C36" s="460">
        <v>54</v>
      </c>
      <c r="D36" s="460">
        <v>138704</v>
      </c>
      <c r="E36" s="460">
        <v>1489150</v>
      </c>
      <c r="F36" s="460">
        <v>2393459</v>
      </c>
      <c r="G36" s="460">
        <v>2294787</v>
      </c>
      <c r="H36" s="460">
        <v>2109347</v>
      </c>
      <c r="I36" s="460">
        <v>1933999</v>
      </c>
      <c r="J36" s="460">
        <v>1789005</v>
      </c>
      <c r="K36" s="460">
        <v>1539223</v>
      </c>
      <c r="L36" s="460">
        <v>1199552</v>
      </c>
      <c r="M36" s="460">
        <v>504145</v>
      </c>
      <c r="N36" s="460">
        <v>175466</v>
      </c>
      <c r="O36" s="448">
        <f>SUM(C36:N36)</f>
        <v>15566891</v>
      </c>
    </row>
    <row r="37" spans="1:15">
      <c r="A37" s="2267"/>
      <c r="B37" s="452" t="s">
        <v>2220</v>
      </c>
      <c r="C37" s="464">
        <f t="shared" ref="C37:N37" si="10">+C36/C33</f>
        <v>7.7142857142857144</v>
      </c>
      <c r="D37" s="464">
        <f t="shared" si="10"/>
        <v>8.0707552659141157</v>
      </c>
      <c r="E37" s="464">
        <f t="shared" si="10"/>
        <v>8.893367971572756</v>
      </c>
      <c r="F37" s="464">
        <f t="shared" si="10"/>
        <v>9.6769536177507511</v>
      </c>
      <c r="G37" s="464">
        <f t="shared" si="10"/>
        <v>10.3677481148826</v>
      </c>
      <c r="H37" s="464">
        <f t="shared" si="10"/>
        <v>10.642302879861154</v>
      </c>
      <c r="I37" s="464">
        <f t="shared" si="10"/>
        <v>10.89202583900744</v>
      </c>
      <c r="J37" s="464">
        <f t="shared" si="10"/>
        <v>11.523604320856442</v>
      </c>
      <c r="K37" s="464">
        <f t="shared" si="10"/>
        <v>12.138312553723376</v>
      </c>
      <c r="L37" s="464">
        <f t="shared" si="10"/>
        <v>12.990037252014208</v>
      </c>
      <c r="M37" s="464">
        <f t="shared" si="10"/>
        <v>13.188881621975147</v>
      </c>
      <c r="N37" s="464">
        <f t="shared" si="10"/>
        <v>13.918140715475529</v>
      </c>
      <c r="O37" s="464">
        <f>+O36/O33</f>
        <v>10.703984988049299</v>
      </c>
    </row>
    <row r="38" spans="1:15">
      <c r="A38" s="2266" t="s">
        <v>2213</v>
      </c>
      <c r="B38" s="439" t="s">
        <v>2198</v>
      </c>
      <c r="C38" s="460"/>
      <c r="D38" s="460">
        <v>8</v>
      </c>
      <c r="E38" s="460">
        <v>25</v>
      </c>
      <c r="F38" s="460">
        <v>31</v>
      </c>
      <c r="G38" s="460">
        <v>22</v>
      </c>
      <c r="H38" s="460">
        <v>43</v>
      </c>
      <c r="I38" s="460">
        <v>22</v>
      </c>
      <c r="J38" s="460">
        <v>31</v>
      </c>
      <c r="K38" s="460">
        <v>23</v>
      </c>
      <c r="L38" s="460">
        <v>41</v>
      </c>
      <c r="M38" s="460">
        <v>2</v>
      </c>
      <c r="N38" s="460">
        <v>13</v>
      </c>
      <c r="O38" s="446">
        <f>SUM(C38:N38)</f>
        <v>261</v>
      </c>
    </row>
    <row r="39" spans="1:15">
      <c r="A39" s="2267"/>
      <c r="B39" s="441" t="s">
        <v>2199</v>
      </c>
      <c r="C39" s="460"/>
      <c r="D39" s="460">
        <v>111</v>
      </c>
      <c r="E39" s="460">
        <v>408</v>
      </c>
      <c r="F39" s="460">
        <v>505</v>
      </c>
      <c r="G39" s="460">
        <v>253</v>
      </c>
      <c r="H39" s="460">
        <v>1310</v>
      </c>
      <c r="I39" s="460">
        <v>417</v>
      </c>
      <c r="J39" s="460">
        <v>1027</v>
      </c>
      <c r="K39" s="460">
        <v>466</v>
      </c>
      <c r="L39" s="460">
        <v>1203</v>
      </c>
      <c r="M39" s="460">
        <v>61</v>
      </c>
      <c r="N39" s="460">
        <v>712</v>
      </c>
      <c r="O39" s="448">
        <f>SUM(C39:N39)</f>
        <v>6473</v>
      </c>
    </row>
    <row r="40" spans="1:15">
      <c r="A40" s="2267"/>
      <c r="B40" s="964" t="s">
        <v>2219</v>
      </c>
      <c r="C40" s="951"/>
      <c r="D40" s="965">
        <f>+D39/D38</f>
        <v>13.875</v>
      </c>
      <c r="E40" s="965">
        <f t="shared" ref="E40:N40" si="11">+E39/E38</f>
        <v>16.32</v>
      </c>
      <c r="F40" s="965">
        <f t="shared" si="11"/>
        <v>16.29032258064516</v>
      </c>
      <c r="G40" s="965">
        <f t="shared" si="11"/>
        <v>11.5</v>
      </c>
      <c r="H40" s="965">
        <f t="shared" si="11"/>
        <v>30.465116279069768</v>
      </c>
      <c r="I40" s="965">
        <f t="shared" si="11"/>
        <v>18.954545454545453</v>
      </c>
      <c r="J40" s="965">
        <f t="shared" si="11"/>
        <v>33.12903225806452</v>
      </c>
      <c r="K40" s="965">
        <f t="shared" si="11"/>
        <v>20.260869565217391</v>
      </c>
      <c r="L40" s="965">
        <f t="shared" si="11"/>
        <v>29.341463414634145</v>
      </c>
      <c r="M40" s="965">
        <f t="shared" si="11"/>
        <v>30.5</v>
      </c>
      <c r="N40" s="965">
        <f t="shared" si="11"/>
        <v>54.769230769230766</v>
      </c>
      <c r="O40" s="951">
        <f>+O39/O38</f>
        <v>24.800766283524904</v>
      </c>
    </row>
    <row r="41" spans="1:15">
      <c r="A41" s="2267"/>
      <c r="B41" s="441" t="s">
        <v>2201</v>
      </c>
      <c r="C41" s="463"/>
      <c r="D41" s="460">
        <v>111</v>
      </c>
      <c r="E41" s="460">
        <v>350</v>
      </c>
      <c r="F41" s="460">
        <v>473</v>
      </c>
      <c r="G41" s="460">
        <v>230</v>
      </c>
      <c r="H41" s="460">
        <v>1222</v>
      </c>
      <c r="I41" s="460">
        <v>400</v>
      </c>
      <c r="J41" s="460">
        <v>964</v>
      </c>
      <c r="K41" s="460">
        <v>347</v>
      </c>
      <c r="L41" s="460">
        <v>1033</v>
      </c>
      <c r="M41" s="460">
        <v>61</v>
      </c>
      <c r="N41" s="460">
        <v>577</v>
      </c>
      <c r="O41" s="448">
        <f>SUM(C41:N41)</f>
        <v>5768</v>
      </c>
    </row>
    <row r="42" spans="1:15">
      <c r="A42" s="2267"/>
      <c r="B42" s="452" t="s">
        <v>2220</v>
      </c>
      <c r="C42" s="464"/>
      <c r="D42" s="464">
        <f>+D41/D38</f>
        <v>13.875</v>
      </c>
      <c r="E42" s="464">
        <f t="shared" ref="E42:N42" si="12">+E41/E38</f>
        <v>14</v>
      </c>
      <c r="F42" s="464">
        <f t="shared" si="12"/>
        <v>15.258064516129032</v>
      </c>
      <c r="G42" s="464">
        <f t="shared" si="12"/>
        <v>10.454545454545455</v>
      </c>
      <c r="H42" s="464">
        <f t="shared" si="12"/>
        <v>28.418604651162791</v>
      </c>
      <c r="I42" s="464">
        <f t="shared" si="12"/>
        <v>18.181818181818183</v>
      </c>
      <c r="J42" s="464">
        <f t="shared" si="12"/>
        <v>31.096774193548388</v>
      </c>
      <c r="K42" s="464">
        <f t="shared" si="12"/>
        <v>15.086956521739131</v>
      </c>
      <c r="L42" s="464">
        <f t="shared" si="12"/>
        <v>25.195121951219512</v>
      </c>
      <c r="M42" s="464">
        <f t="shared" si="12"/>
        <v>30.5</v>
      </c>
      <c r="N42" s="464">
        <f t="shared" si="12"/>
        <v>44.384615384615387</v>
      </c>
      <c r="O42" s="464">
        <f>+O41/O38</f>
        <v>22.09961685823755</v>
      </c>
    </row>
    <row r="43" spans="1:15">
      <c r="A43" s="2274" t="s">
        <v>2189</v>
      </c>
      <c r="B43" s="439" t="s">
        <v>2198</v>
      </c>
      <c r="C43" s="460">
        <v>2</v>
      </c>
      <c r="D43" s="460">
        <v>4367</v>
      </c>
      <c r="E43" s="460">
        <v>34780</v>
      </c>
      <c r="F43" s="460">
        <v>44551</v>
      </c>
      <c r="G43" s="460">
        <v>31316</v>
      </c>
      <c r="H43" s="460">
        <v>17593</v>
      </c>
      <c r="I43" s="460">
        <v>4711</v>
      </c>
      <c r="J43" s="460">
        <v>301</v>
      </c>
      <c r="K43" s="460">
        <v>51</v>
      </c>
      <c r="L43" s="460">
        <v>14</v>
      </c>
      <c r="M43" s="460">
        <v>6</v>
      </c>
      <c r="N43" s="460">
        <v>11</v>
      </c>
      <c r="O43" s="446">
        <f>SUM(C43:N43)</f>
        <v>137703</v>
      </c>
    </row>
    <row r="44" spans="1:15">
      <c r="A44" s="2272"/>
      <c r="B44" s="441" t="s">
        <v>2199</v>
      </c>
      <c r="C44" s="460">
        <v>31</v>
      </c>
      <c r="D44" s="460">
        <v>59220</v>
      </c>
      <c r="E44" s="460">
        <v>491626</v>
      </c>
      <c r="F44" s="460">
        <v>645079</v>
      </c>
      <c r="G44" s="460">
        <v>460854</v>
      </c>
      <c r="H44" s="460">
        <v>260685</v>
      </c>
      <c r="I44" s="460">
        <v>69018</v>
      </c>
      <c r="J44" s="460">
        <v>4339</v>
      </c>
      <c r="K44" s="460">
        <v>677</v>
      </c>
      <c r="L44" s="460">
        <v>135</v>
      </c>
      <c r="M44" s="460">
        <v>75</v>
      </c>
      <c r="N44" s="460">
        <v>164</v>
      </c>
      <c r="O44" s="448">
        <f>SUM(C44:N44)</f>
        <v>1991903</v>
      </c>
    </row>
    <row r="45" spans="1:15">
      <c r="A45" s="2272"/>
      <c r="B45" s="441" t="s">
        <v>2219</v>
      </c>
      <c r="C45" s="951">
        <f>+C44/C43</f>
        <v>15.5</v>
      </c>
      <c r="D45" s="951">
        <f t="shared" ref="D45:O45" si="13">+D44/D43</f>
        <v>13.560796885733913</v>
      </c>
      <c r="E45" s="951">
        <f t="shared" si="13"/>
        <v>14.135307648073606</v>
      </c>
      <c r="F45" s="951">
        <f t="shared" si="13"/>
        <v>14.479562748310924</v>
      </c>
      <c r="G45" s="951">
        <f t="shared" si="13"/>
        <v>14.716247285732534</v>
      </c>
      <c r="H45" s="951">
        <f t="shared" si="13"/>
        <v>14.817541067470016</v>
      </c>
      <c r="I45" s="951">
        <f t="shared" si="13"/>
        <v>14.650392697940989</v>
      </c>
      <c r="J45" s="951">
        <f t="shared" si="13"/>
        <v>14.415282392026578</v>
      </c>
      <c r="K45" s="951">
        <f t="shared" si="13"/>
        <v>13.274509803921569</v>
      </c>
      <c r="L45" s="951">
        <f t="shared" si="13"/>
        <v>9.6428571428571423</v>
      </c>
      <c r="M45" s="951">
        <f t="shared" si="13"/>
        <v>12.5</v>
      </c>
      <c r="N45" s="951">
        <f t="shared" si="13"/>
        <v>14.909090909090908</v>
      </c>
      <c r="O45" s="951">
        <f t="shared" si="13"/>
        <v>14.465211360682048</v>
      </c>
    </row>
    <row r="46" spans="1:15">
      <c r="A46" s="2272"/>
      <c r="B46" s="441" t="s">
        <v>2201</v>
      </c>
      <c r="C46" s="460">
        <v>25</v>
      </c>
      <c r="D46" s="460">
        <v>57710</v>
      </c>
      <c r="E46" s="460">
        <v>481303</v>
      </c>
      <c r="F46" s="460">
        <v>633647</v>
      </c>
      <c r="G46" s="460">
        <v>453998</v>
      </c>
      <c r="H46" s="460">
        <v>256597</v>
      </c>
      <c r="I46" s="460">
        <v>67775</v>
      </c>
      <c r="J46" s="460">
        <v>4215</v>
      </c>
      <c r="K46" s="460">
        <v>669</v>
      </c>
      <c r="L46" s="460">
        <v>135</v>
      </c>
      <c r="M46" s="460">
        <v>45</v>
      </c>
      <c r="N46" s="460">
        <v>164</v>
      </c>
      <c r="O46" s="448">
        <f>SUM(C46:N46)</f>
        <v>1956283</v>
      </c>
    </row>
    <row r="47" spans="1:15">
      <c r="A47" s="2273"/>
      <c r="B47" s="452" t="s">
        <v>2220</v>
      </c>
      <c r="C47" s="464">
        <f>+C46/C43</f>
        <v>12.5</v>
      </c>
      <c r="D47" s="464">
        <f t="shared" ref="D47:O47" si="14">+D46/D43</f>
        <v>13.215021754064574</v>
      </c>
      <c r="E47" s="464">
        <f t="shared" si="14"/>
        <v>13.838499137435308</v>
      </c>
      <c r="F47" s="464">
        <f t="shared" si="14"/>
        <v>14.222957958294987</v>
      </c>
      <c r="G47" s="464">
        <f t="shared" si="14"/>
        <v>14.497317665091327</v>
      </c>
      <c r="H47" s="464">
        <f t="shared" si="14"/>
        <v>14.585175922241801</v>
      </c>
      <c r="I47" s="464">
        <f t="shared" si="14"/>
        <v>14.386542135427723</v>
      </c>
      <c r="J47" s="464">
        <f t="shared" si="14"/>
        <v>14.003322259136212</v>
      </c>
      <c r="K47" s="464">
        <f t="shared" si="14"/>
        <v>13.117647058823529</v>
      </c>
      <c r="L47" s="464">
        <f t="shared" si="14"/>
        <v>9.6428571428571423</v>
      </c>
      <c r="M47" s="464">
        <f t="shared" si="14"/>
        <v>7.5</v>
      </c>
      <c r="N47" s="464">
        <f t="shared" si="14"/>
        <v>14.909090909090908</v>
      </c>
      <c r="O47" s="464">
        <f t="shared" si="14"/>
        <v>14.20653871012251</v>
      </c>
    </row>
    <row r="48" spans="1:15">
      <c r="A48" s="2266" t="s">
        <v>2190</v>
      </c>
      <c r="B48" s="441" t="s">
        <v>2198</v>
      </c>
      <c r="C48" s="466">
        <v>1</v>
      </c>
      <c r="D48" s="451">
        <v>4215</v>
      </c>
      <c r="E48" s="448">
        <v>34599</v>
      </c>
      <c r="F48" s="448">
        <v>44234</v>
      </c>
      <c r="G48" s="448">
        <v>32135</v>
      </c>
      <c r="H48" s="448">
        <v>18150</v>
      </c>
      <c r="I48" s="448">
        <v>4634</v>
      </c>
      <c r="J48" s="448">
        <v>251</v>
      </c>
      <c r="K48" s="448">
        <v>26</v>
      </c>
      <c r="L48" s="448">
        <v>26</v>
      </c>
      <c r="M48" s="448">
        <v>6</v>
      </c>
      <c r="N48" s="448">
        <v>19</v>
      </c>
      <c r="O48" s="446">
        <f>SUM(C48:N48)</f>
        <v>138296</v>
      </c>
    </row>
    <row r="49" spans="1:15">
      <c r="A49" s="2266"/>
      <c r="B49" s="441" t="s">
        <v>2199</v>
      </c>
      <c r="C49" s="465">
        <v>18</v>
      </c>
      <c r="D49" s="451">
        <v>235928</v>
      </c>
      <c r="E49" s="448">
        <v>1938420</v>
      </c>
      <c r="F49" s="448">
        <v>2507308</v>
      </c>
      <c r="G49" s="448">
        <v>1841414</v>
      </c>
      <c r="H49" s="448">
        <v>1054327</v>
      </c>
      <c r="I49" s="448">
        <v>274455</v>
      </c>
      <c r="J49" s="448">
        <v>14237</v>
      </c>
      <c r="K49" s="448">
        <v>1093</v>
      </c>
      <c r="L49" s="448">
        <v>1150</v>
      </c>
      <c r="M49" s="448">
        <v>160</v>
      </c>
      <c r="N49" s="448">
        <v>1386</v>
      </c>
      <c r="O49" s="448">
        <f>SUM(C49:N49)</f>
        <v>7869896</v>
      </c>
    </row>
    <row r="50" spans="1:15">
      <c r="A50" s="2266"/>
      <c r="B50" s="441" t="s">
        <v>2219</v>
      </c>
      <c r="C50" s="966">
        <f>+C49/C48</f>
        <v>18</v>
      </c>
      <c r="D50" s="966">
        <f t="shared" ref="D50:N50" si="15">+D49/D48</f>
        <v>55.973428232502968</v>
      </c>
      <c r="E50" s="966">
        <f t="shared" si="15"/>
        <v>56.025318650828062</v>
      </c>
      <c r="F50" s="966">
        <f t="shared" si="15"/>
        <v>56.682823167699055</v>
      </c>
      <c r="G50" s="966">
        <f t="shared" si="15"/>
        <v>57.302442819355839</v>
      </c>
      <c r="H50" s="966">
        <f t="shared" si="15"/>
        <v>58.089641873278239</v>
      </c>
      <c r="I50" s="966">
        <f t="shared" si="15"/>
        <v>59.226370306430731</v>
      </c>
      <c r="J50" s="966">
        <f t="shared" si="15"/>
        <v>56.721115537848604</v>
      </c>
      <c r="K50" s="966">
        <f t="shared" si="15"/>
        <v>42.03846153846154</v>
      </c>
      <c r="L50" s="966">
        <f t="shared" si="15"/>
        <v>44.230769230769234</v>
      </c>
      <c r="M50" s="966">
        <f t="shared" si="15"/>
        <v>26.666666666666668</v>
      </c>
      <c r="N50" s="966">
        <f t="shared" si="15"/>
        <v>72.94736842105263</v>
      </c>
      <c r="O50" s="951">
        <f>+O49/O48</f>
        <v>56.906172268178402</v>
      </c>
    </row>
    <row r="51" spans="1:15">
      <c r="A51" s="2266"/>
      <c r="B51" s="441" t="s">
        <v>2201</v>
      </c>
      <c r="C51" s="460">
        <v>18</v>
      </c>
      <c r="D51" s="451">
        <v>232437</v>
      </c>
      <c r="E51" s="448">
        <v>1917450</v>
      </c>
      <c r="F51" s="448">
        <v>2479341</v>
      </c>
      <c r="G51" s="448">
        <v>1822160</v>
      </c>
      <c r="H51" s="448">
        <v>1042074</v>
      </c>
      <c r="I51" s="448">
        <v>271956</v>
      </c>
      <c r="J51" s="448">
        <v>14026</v>
      </c>
      <c r="K51" s="448">
        <v>1006</v>
      </c>
      <c r="L51" s="448">
        <v>1127</v>
      </c>
      <c r="M51" s="448">
        <v>160</v>
      </c>
      <c r="N51" s="448">
        <v>1386</v>
      </c>
      <c r="O51" s="448">
        <f>SUM(C51:N51)</f>
        <v>7783141</v>
      </c>
    </row>
    <row r="52" spans="1:15">
      <c r="A52" s="2266"/>
      <c r="B52" s="452" t="s">
        <v>2220</v>
      </c>
      <c r="C52" s="464">
        <f>+C51/C48</f>
        <v>18</v>
      </c>
      <c r="D52" s="464">
        <f t="shared" ref="D52:N52" si="16">+D51/D48</f>
        <v>55.145195729537363</v>
      </c>
      <c r="E52" s="464">
        <f t="shared" si="16"/>
        <v>55.419231769704325</v>
      </c>
      <c r="F52" s="464">
        <f t="shared" si="16"/>
        <v>56.050571958222179</v>
      </c>
      <c r="G52" s="464">
        <f t="shared" si="16"/>
        <v>56.703283024739378</v>
      </c>
      <c r="H52" s="464">
        <f t="shared" si="16"/>
        <v>57.414545454545454</v>
      </c>
      <c r="I52" s="464">
        <f t="shared" si="16"/>
        <v>58.687095381959431</v>
      </c>
      <c r="J52" s="464">
        <f t="shared" si="16"/>
        <v>55.880478087649401</v>
      </c>
      <c r="K52" s="464">
        <f t="shared" si="16"/>
        <v>38.692307692307693</v>
      </c>
      <c r="L52" s="464">
        <f t="shared" si="16"/>
        <v>43.346153846153847</v>
      </c>
      <c r="M52" s="464">
        <f t="shared" si="16"/>
        <v>26.666666666666668</v>
      </c>
      <c r="N52" s="464">
        <f t="shared" si="16"/>
        <v>72.94736842105263</v>
      </c>
      <c r="O52" s="464">
        <f>+O51/O48</f>
        <v>56.278858390698211</v>
      </c>
    </row>
    <row r="53" spans="1:15">
      <c r="A53" s="2266" t="s">
        <v>2191</v>
      </c>
      <c r="B53" s="441" t="s">
        <v>2198</v>
      </c>
      <c r="C53" s="465">
        <v>1</v>
      </c>
      <c r="D53" s="460">
        <v>4707</v>
      </c>
      <c r="E53" s="460">
        <v>80140</v>
      </c>
      <c r="F53" s="460">
        <v>119679</v>
      </c>
      <c r="G53" s="460">
        <v>94459</v>
      </c>
      <c r="H53" s="460">
        <v>55707</v>
      </c>
      <c r="I53" s="460">
        <v>15325</v>
      </c>
      <c r="J53" s="460">
        <v>1059</v>
      </c>
      <c r="K53" s="460">
        <v>38</v>
      </c>
      <c r="L53" s="460">
        <v>49</v>
      </c>
      <c r="M53" s="460">
        <v>12</v>
      </c>
      <c r="N53" s="460">
        <v>28</v>
      </c>
      <c r="O53" s="446">
        <f>SUM(C53:N53)</f>
        <v>371204</v>
      </c>
    </row>
    <row r="54" spans="1:15">
      <c r="A54" s="2266"/>
      <c r="B54" s="441" t="s">
        <v>2199</v>
      </c>
      <c r="C54" s="465">
        <v>14</v>
      </c>
      <c r="D54" s="460">
        <v>53720</v>
      </c>
      <c r="E54" s="460">
        <v>1009684</v>
      </c>
      <c r="F54" s="460">
        <v>1570628</v>
      </c>
      <c r="G54" s="460">
        <v>1261603</v>
      </c>
      <c r="H54" s="460">
        <v>755887</v>
      </c>
      <c r="I54" s="460">
        <v>207961</v>
      </c>
      <c r="J54" s="460">
        <v>15095</v>
      </c>
      <c r="K54" s="460">
        <v>476</v>
      </c>
      <c r="L54" s="460">
        <v>729</v>
      </c>
      <c r="M54" s="460">
        <v>239</v>
      </c>
      <c r="N54" s="460">
        <v>443</v>
      </c>
      <c r="O54" s="448">
        <f>SUM(C54:N54)</f>
        <v>4876479</v>
      </c>
    </row>
    <row r="55" spans="1:15">
      <c r="A55" s="2266"/>
      <c r="B55" s="441" t="s">
        <v>2219</v>
      </c>
      <c r="C55" s="951">
        <f>+C54/C53</f>
        <v>14</v>
      </c>
      <c r="D55" s="951">
        <f t="shared" ref="D55:N55" si="17">+D54/D53</f>
        <v>11.412789462502655</v>
      </c>
      <c r="E55" s="951">
        <f t="shared" si="17"/>
        <v>12.59900174694285</v>
      </c>
      <c r="F55" s="951">
        <f t="shared" si="17"/>
        <v>13.123672490578965</v>
      </c>
      <c r="G55" s="951">
        <f t="shared" si="17"/>
        <v>13.356091002445506</v>
      </c>
      <c r="H55" s="951">
        <f t="shared" si="17"/>
        <v>13.568976968783097</v>
      </c>
      <c r="I55" s="951">
        <f t="shared" si="17"/>
        <v>13.57004893964111</v>
      </c>
      <c r="J55" s="951">
        <f t="shared" si="17"/>
        <v>14.254013220018885</v>
      </c>
      <c r="K55" s="951">
        <f t="shared" si="17"/>
        <v>12.526315789473685</v>
      </c>
      <c r="L55" s="951">
        <f t="shared" si="17"/>
        <v>14.877551020408163</v>
      </c>
      <c r="M55" s="951">
        <f t="shared" si="17"/>
        <v>19.916666666666668</v>
      </c>
      <c r="N55" s="951">
        <f t="shared" si="17"/>
        <v>15.821428571428571</v>
      </c>
      <c r="O55" s="951">
        <f>+O54/O53</f>
        <v>13.13692470986304</v>
      </c>
    </row>
    <row r="56" spans="1:15">
      <c r="A56" s="2266"/>
      <c r="B56" s="441" t="s">
        <v>2201</v>
      </c>
      <c r="C56" s="460">
        <v>7</v>
      </c>
      <c r="D56" s="460">
        <v>48835</v>
      </c>
      <c r="E56" s="460">
        <v>894120</v>
      </c>
      <c r="F56" s="460">
        <v>1392963</v>
      </c>
      <c r="G56" s="460">
        <v>1120616</v>
      </c>
      <c r="H56" s="460">
        <v>671281</v>
      </c>
      <c r="I56" s="460">
        <v>183920</v>
      </c>
      <c r="J56" s="460">
        <v>12955</v>
      </c>
      <c r="K56" s="460">
        <v>411</v>
      </c>
      <c r="L56" s="460">
        <v>625</v>
      </c>
      <c r="M56" s="460">
        <v>160</v>
      </c>
      <c r="N56" s="460">
        <v>292</v>
      </c>
      <c r="O56" s="448">
        <f>SUM(C56:N56)</f>
        <v>4326185</v>
      </c>
    </row>
    <row r="57" spans="1:15">
      <c r="A57" s="2266"/>
      <c r="B57" s="452" t="s">
        <v>2220</v>
      </c>
      <c r="C57" s="443">
        <f>+C56/C53</f>
        <v>7</v>
      </c>
      <c r="D57" s="443">
        <f t="shared" ref="D57:N57" si="18">+D56/D53</f>
        <v>10.374973443807097</v>
      </c>
      <c r="E57" s="443">
        <f t="shared" si="18"/>
        <v>11.156975293236835</v>
      </c>
      <c r="F57" s="443">
        <f t="shared" si="18"/>
        <v>11.639159752337504</v>
      </c>
      <c r="G57" s="443">
        <f t="shared" si="18"/>
        <v>11.863517504949238</v>
      </c>
      <c r="H57" s="443">
        <f t="shared" si="18"/>
        <v>12.05020912991186</v>
      </c>
      <c r="I57" s="443">
        <f t="shared" si="18"/>
        <v>12.001305057096248</v>
      </c>
      <c r="J57" s="443">
        <f t="shared" si="18"/>
        <v>12.233238904627006</v>
      </c>
      <c r="K57" s="443">
        <f t="shared" si="18"/>
        <v>10.815789473684211</v>
      </c>
      <c r="L57" s="443">
        <f t="shared" si="18"/>
        <v>12.755102040816327</v>
      </c>
      <c r="M57" s="443">
        <f t="shared" si="18"/>
        <v>13.333333333333334</v>
      </c>
      <c r="N57" s="443">
        <f t="shared" si="18"/>
        <v>10.428571428571429</v>
      </c>
      <c r="O57" s="464">
        <f>+O56/O53</f>
        <v>11.654467624271291</v>
      </c>
    </row>
    <row r="58" spans="1:15">
      <c r="A58" s="2266" t="s">
        <v>569</v>
      </c>
      <c r="B58" s="439" t="s">
        <v>2198</v>
      </c>
      <c r="C58" s="470">
        <f>+C33+C38+C43+C48+C53</f>
        <v>11</v>
      </c>
      <c r="D58" s="470">
        <f t="shared" ref="D58:N58" si="19">+D33+D38+D43+D48+D53</f>
        <v>30483</v>
      </c>
      <c r="E58" s="470">
        <f t="shared" si="19"/>
        <v>316989</v>
      </c>
      <c r="F58" s="470">
        <f t="shared" si="19"/>
        <v>455831</v>
      </c>
      <c r="G58" s="470">
        <f t="shared" si="19"/>
        <v>379271</v>
      </c>
      <c r="H58" s="470">
        <f t="shared" si="19"/>
        <v>289697</v>
      </c>
      <c r="I58" s="470">
        <f t="shared" si="19"/>
        <v>202253</v>
      </c>
      <c r="J58" s="470">
        <f t="shared" si="19"/>
        <v>156889</v>
      </c>
      <c r="K58" s="470">
        <f t="shared" si="19"/>
        <v>126945</v>
      </c>
      <c r="L58" s="470">
        <f t="shared" si="19"/>
        <v>92474</v>
      </c>
      <c r="M58" s="470">
        <f t="shared" si="19"/>
        <v>38251</v>
      </c>
      <c r="N58" s="470">
        <f t="shared" si="19"/>
        <v>12678</v>
      </c>
      <c r="O58" s="470">
        <f>SUM(C58:N58)</f>
        <v>2101772</v>
      </c>
    </row>
    <row r="59" spans="1:15">
      <c r="A59" s="2266"/>
      <c r="B59" s="441" t="s">
        <v>2199</v>
      </c>
      <c r="C59" s="460">
        <f>+C34+C39+C44+C49+C54</f>
        <v>117</v>
      </c>
      <c r="D59" s="460">
        <f t="shared" ref="D59:N59" si="20">+D34+D39+D44+D49+D54</f>
        <v>496136</v>
      </c>
      <c r="E59" s="460">
        <f t="shared" si="20"/>
        <v>5047550</v>
      </c>
      <c r="F59" s="460">
        <f t="shared" si="20"/>
        <v>7308595</v>
      </c>
      <c r="G59" s="460">
        <f t="shared" si="20"/>
        <v>6033901</v>
      </c>
      <c r="H59" s="460">
        <f t="shared" si="20"/>
        <v>4334930</v>
      </c>
      <c r="I59" s="460">
        <f t="shared" si="20"/>
        <v>2608888</v>
      </c>
      <c r="J59" s="460">
        <f t="shared" si="20"/>
        <v>1920664</v>
      </c>
      <c r="K59" s="460">
        <f t="shared" si="20"/>
        <v>1625507</v>
      </c>
      <c r="L59" s="460">
        <f t="shared" si="20"/>
        <v>1271374</v>
      </c>
      <c r="M59" s="460">
        <f t="shared" si="20"/>
        <v>543896</v>
      </c>
      <c r="N59" s="460">
        <f t="shared" si="20"/>
        <v>195547</v>
      </c>
      <c r="O59" s="460">
        <f>SUM(C59:N59)</f>
        <v>31387105</v>
      </c>
    </row>
    <row r="60" spans="1:15">
      <c r="A60" s="2266"/>
      <c r="B60" s="441" t="s">
        <v>2219</v>
      </c>
      <c r="C60" s="468">
        <f>+C59/C58</f>
        <v>10.636363636363637</v>
      </c>
      <c r="D60" s="468">
        <f t="shared" ref="D60:O60" si="21">+D59/D58</f>
        <v>16.275825870157135</v>
      </c>
      <c r="E60" s="468">
        <f t="shared" si="21"/>
        <v>15.923423210269126</v>
      </c>
      <c r="F60" s="468">
        <f t="shared" si="21"/>
        <v>16.03356287746994</v>
      </c>
      <c r="G60" s="468">
        <f t="shared" si="21"/>
        <v>15.90920740051309</v>
      </c>
      <c r="H60" s="468">
        <f t="shared" si="21"/>
        <v>14.963668936854713</v>
      </c>
      <c r="I60" s="468">
        <f t="shared" si="21"/>
        <v>12.899131286062506</v>
      </c>
      <c r="J60" s="468">
        <f t="shared" si="21"/>
        <v>12.242183964458949</v>
      </c>
      <c r="K60" s="468">
        <f t="shared" si="21"/>
        <v>12.804813108038914</v>
      </c>
      <c r="L60" s="468">
        <f t="shared" si="21"/>
        <v>13.748448212470532</v>
      </c>
      <c r="M60" s="468">
        <f t="shared" si="21"/>
        <v>14.219131525973177</v>
      </c>
      <c r="N60" s="468">
        <f t="shared" si="21"/>
        <v>15.424120523741916</v>
      </c>
      <c r="O60" s="468">
        <f t="shared" si="21"/>
        <v>14.933639329099446</v>
      </c>
    </row>
    <row r="61" spans="1:15">
      <c r="A61" s="2266"/>
      <c r="B61" s="441" t="s">
        <v>2201</v>
      </c>
      <c r="C61" s="460">
        <f>+C36+C41+C46+C51+C56</f>
        <v>104</v>
      </c>
      <c r="D61" s="460">
        <f t="shared" ref="D61:N61" si="22">+D36+D41+D46+D51+D56</f>
        <v>477797</v>
      </c>
      <c r="E61" s="460">
        <f t="shared" si="22"/>
        <v>4782373</v>
      </c>
      <c r="F61" s="460">
        <f t="shared" si="22"/>
        <v>6899883</v>
      </c>
      <c r="G61" s="460">
        <f t="shared" si="22"/>
        <v>5691791</v>
      </c>
      <c r="H61" s="460">
        <f t="shared" si="22"/>
        <v>4080521</v>
      </c>
      <c r="I61" s="460">
        <f t="shared" si="22"/>
        <v>2458050</v>
      </c>
      <c r="J61" s="460">
        <f t="shared" si="22"/>
        <v>1821165</v>
      </c>
      <c r="K61" s="460">
        <f t="shared" si="22"/>
        <v>1541656</v>
      </c>
      <c r="L61" s="460">
        <f t="shared" si="22"/>
        <v>1202472</v>
      </c>
      <c r="M61" s="460">
        <f t="shared" si="22"/>
        <v>504571</v>
      </c>
      <c r="N61" s="460">
        <f t="shared" si="22"/>
        <v>177885</v>
      </c>
      <c r="O61" s="460">
        <f>SUM(C61:N61)</f>
        <v>29638268</v>
      </c>
    </row>
    <row r="62" spans="1:15">
      <c r="A62" s="2266"/>
      <c r="B62" s="452" t="s">
        <v>2220</v>
      </c>
      <c r="C62" s="461">
        <f>+C61/C58</f>
        <v>9.454545454545455</v>
      </c>
      <c r="D62" s="461">
        <f t="shared" ref="D62:O62" si="23">+D61/D58</f>
        <v>15.674211855788473</v>
      </c>
      <c r="E62" s="461">
        <f t="shared" si="23"/>
        <v>15.086873677004565</v>
      </c>
      <c r="F62" s="461">
        <f t="shared" si="23"/>
        <v>15.136932327989978</v>
      </c>
      <c r="G62" s="461">
        <f t="shared" si="23"/>
        <v>15.007187472809679</v>
      </c>
      <c r="H62" s="461">
        <f t="shared" si="23"/>
        <v>14.085478965954083</v>
      </c>
      <c r="I62" s="461">
        <f t="shared" si="23"/>
        <v>12.153342595659892</v>
      </c>
      <c r="J62" s="461">
        <f t="shared" si="23"/>
        <v>11.607983988679894</v>
      </c>
      <c r="K62" s="461">
        <f t="shared" si="23"/>
        <v>12.144282957186183</v>
      </c>
      <c r="L62" s="461">
        <f t="shared" si="23"/>
        <v>13.003352293617665</v>
      </c>
      <c r="M62" s="461">
        <f t="shared" si="23"/>
        <v>13.191053828658074</v>
      </c>
      <c r="N62" s="461">
        <f t="shared" si="23"/>
        <v>14.0309985802177</v>
      </c>
      <c r="O62" s="461">
        <f t="shared" si="23"/>
        <v>14.101561920132156</v>
      </c>
    </row>
    <row r="64" spans="1:15">
      <c r="A64" s="2255" t="s">
        <v>2449</v>
      </c>
      <c r="B64" s="2255"/>
      <c r="C64" s="2255"/>
      <c r="D64" s="2255"/>
      <c r="E64" s="2255"/>
      <c r="F64" s="2255"/>
      <c r="G64" s="2255"/>
      <c r="H64" s="2255"/>
      <c r="I64" s="2255"/>
      <c r="J64" s="2255"/>
      <c r="K64" s="2255"/>
      <c r="L64" s="2255"/>
      <c r="M64" s="2255"/>
      <c r="N64" s="2255"/>
      <c r="O64" s="2255"/>
    </row>
    <row r="66" spans="1:15">
      <c r="A66" s="2276" t="s">
        <v>2636</v>
      </c>
      <c r="B66" s="2276"/>
      <c r="C66" s="2276"/>
      <c r="D66" s="2276"/>
      <c r="E66" s="2276"/>
      <c r="F66" s="2276"/>
      <c r="G66" s="2276"/>
      <c r="H66" s="2276"/>
      <c r="I66" s="2276"/>
      <c r="J66" s="2276"/>
      <c r="K66" s="2276"/>
      <c r="L66" s="2276"/>
      <c r="M66" s="2276"/>
      <c r="N66" s="2276"/>
      <c r="O66" s="2276"/>
    </row>
    <row r="67" spans="1:15">
      <c r="A67" s="2277" t="s">
        <v>244</v>
      </c>
      <c r="B67" s="2277"/>
      <c r="C67" s="2277"/>
      <c r="D67" s="2277"/>
      <c r="E67" s="2277"/>
      <c r="F67" s="2277"/>
      <c r="G67" s="2277"/>
      <c r="H67" s="2277"/>
      <c r="I67" s="2277"/>
      <c r="J67" s="2277"/>
      <c r="K67" s="2277"/>
      <c r="L67" s="2277"/>
      <c r="M67" s="2277"/>
      <c r="N67" s="2277"/>
      <c r="O67" s="2277"/>
    </row>
    <row r="68" spans="1:15">
      <c r="A68" s="2268" t="s">
        <v>2194</v>
      </c>
      <c r="B68" s="2268"/>
      <c r="C68" s="2268"/>
      <c r="D68" s="2268"/>
      <c r="E68" s="2268"/>
      <c r="F68" s="2268"/>
      <c r="G68" s="2268"/>
      <c r="H68" s="2268"/>
      <c r="I68" s="2268"/>
      <c r="J68" s="2268"/>
      <c r="K68" s="2268"/>
      <c r="L68" s="2268"/>
      <c r="M68" s="2268"/>
      <c r="N68" s="2268"/>
      <c r="O68" s="2268"/>
    </row>
    <row r="69" spans="1:15">
      <c r="A69" s="2269" t="s">
        <v>2179</v>
      </c>
      <c r="B69" s="2269" t="s">
        <v>2217</v>
      </c>
      <c r="C69" s="1758"/>
      <c r="D69" s="2275" t="s">
        <v>1720</v>
      </c>
      <c r="E69" s="2275"/>
      <c r="F69" s="2275"/>
      <c r="G69" s="2275"/>
      <c r="H69" s="2275"/>
      <c r="I69" s="2275"/>
      <c r="J69" s="2275"/>
      <c r="K69" s="2275"/>
      <c r="L69" s="2275"/>
      <c r="M69" s="2275"/>
      <c r="N69" s="2275"/>
      <c r="O69" s="2269" t="s">
        <v>569</v>
      </c>
    </row>
    <row r="70" spans="1:15">
      <c r="A70" s="2266"/>
      <c r="B70" s="2266"/>
      <c r="C70" s="1753" t="s">
        <v>245</v>
      </c>
      <c r="D70" s="1760" t="s">
        <v>1434</v>
      </c>
      <c r="E70" s="1760" t="s">
        <v>820</v>
      </c>
      <c r="F70" s="1760" t="s">
        <v>821</v>
      </c>
      <c r="G70" s="1760" t="s">
        <v>822</v>
      </c>
      <c r="H70" s="1760" t="s">
        <v>823</v>
      </c>
      <c r="I70" s="1760" t="s">
        <v>824</v>
      </c>
      <c r="J70" s="1760" t="s">
        <v>825</v>
      </c>
      <c r="K70" s="1760" t="s">
        <v>826</v>
      </c>
      <c r="L70" s="1760" t="s">
        <v>827</v>
      </c>
      <c r="M70" s="1760" t="s">
        <v>828</v>
      </c>
      <c r="N70" s="1753" t="s">
        <v>246</v>
      </c>
      <c r="O70" s="2267"/>
    </row>
    <row r="71" spans="1:15">
      <c r="A71" s="2270" t="s">
        <v>2186</v>
      </c>
      <c r="B71" s="439" t="s">
        <v>2198</v>
      </c>
      <c r="C71" s="466">
        <v>13</v>
      </c>
      <c r="D71" s="446">
        <v>21139</v>
      </c>
      <c r="E71" s="446">
        <v>136392</v>
      </c>
      <c r="F71" s="446">
        <v>161193</v>
      </c>
      <c r="G71" s="446">
        <v>144652</v>
      </c>
      <c r="H71" s="446">
        <v>141896</v>
      </c>
      <c r="I71" s="446">
        <v>134130</v>
      </c>
      <c r="J71" s="446">
        <v>133529</v>
      </c>
      <c r="K71" s="446">
        <v>113455</v>
      </c>
      <c r="L71" s="446">
        <v>94271</v>
      </c>
      <c r="M71" s="446">
        <v>74758</v>
      </c>
      <c r="N71" s="446">
        <v>50858</v>
      </c>
      <c r="O71" s="446">
        <f>SUM(C71:N71)</f>
        <v>1206286</v>
      </c>
    </row>
    <row r="72" spans="1:15">
      <c r="A72" s="2271"/>
      <c r="B72" s="441" t="s">
        <v>2199</v>
      </c>
      <c r="C72" s="465">
        <v>186</v>
      </c>
      <c r="D72" s="448">
        <v>177182</v>
      </c>
      <c r="E72" s="448">
        <v>1275973</v>
      </c>
      <c r="F72" s="448">
        <v>1659576</v>
      </c>
      <c r="G72" s="448">
        <v>1635462</v>
      </c>
      <c r="H72" s="448">
        <v>1751309</v>
      </c>
      <c r="I72" s="448">
        <v>1785781</v>
      </c>
      <c r="J72" s="448">
        <v>1928995</v>
      </c>
      <c r="K72" s="448">
        <v>1782084</v>
      </c>
      <c r="L72" s="448">
        <v>1611004</v>
      </c>
      <c r="M72" s="448">
        <v>1353022</v>
      </c>
      <c r="N72" s="448">
        <v>904301</v>
      </c>
      <c r="O72" s="448">
        <f>SUM(C72:N72)</f>
        <v>15864875</v>
      </c>
    </row>
    <row r="73" spans="1:15">
      <c r="A73" s="2271"/>
      <c r="B73" s="441" t="s">
        <v>2219</v>
      </c>
      <c r="C73" s="951">
        <f t="shared" ref="C73:N73" si="24">+C72/C71</f>
        <v>14.307692307692308</v>
      </c>
      <c r="D73" s="951">
        <f t="shared" si="24"/>
        <v>8.381758834381948</v>
      </c>
      <c r="E73" s="951">
        <f t="shared" si="24"/>
        <v>9.3551894539269167</v>
      </c>
      <c r="F73" s="951">
        <f t="shared" si="24"/>
        <v>10.295583555117158</v>
      </c>
      <c r="G73" s="951">
        <f t="shared" si="24"/>
        <v>11.306183115338882</v>
      </c>
      <c r="H73" s="951">
        <f t="shared" si="24"/>
        <v>12.342201330551953</v>
      </c>
      <c r="I73" s="951">
        <f t="shared" si="24"/>
        <v>13.313807500186387</v>
      </c>
      <c r="J73" s="951">
        <f t="shared" si="24"/>
        <v>14.446262609620382</v>
      </c>
      <c r="K73" s="951">
        <f t="shared" si="24"/>
        <v>15.707408223524746</v>
      </c>
      <c r="L73" s="951">
        <f t="shared" si="24"/>
        <v>17.089072991694159</v>
      </c>
      <c r="M73" s="951">
        <f t="shared" si="24"/>
        <v>18.09869177880628</v>
      </c>
      <c r="N73" s="951">
        <f t="shared" si="24"/>
        <v>17.780899760116402</v>
      </c>
      <c r="O73" s="951">
        <f>+O72/O71</f>
        <v>13.151835468537312</v>
      </c>
    </row>
    <row r="74" spans="1:15">
      <c r="A74" s="2271"/>
      <c r="B74" s="441" t="s">
        <v>2201</v>
      </c>
      <c r="C74" s="467">
        <v>182</v>
      </c>
      <c r="D74" s="467">
        <v>168585</v>
      </c>
      <c r="E74" s="467">
        <v>1196744</v>
      </c>
      <c r="F74" s="467">
        <v>1551350</v>
      </c>
      <c r="G74" s="467">
        <v>1527473</v>
      </c>
      <c r="H74" s="467">
        <v>1636643</v>
      </c>
      <c r="I74" s="467">
        <v>1668717</v>
      </c>
      <c r="J74" s="467">
        <v>1795570</v>
      </c>
      <c r="K74" s="467">
        <v>1642231</v>
      </c>
      <c r="L74" s="467">
        <v>1484172</v>
      </c>
      <c r="M74" s="467">
        <v>1232284</v>
      </c>
      <c r="N74" s="467">
        <v>810840</v>
      </c>
      <c r="O74" s="448">
        <f>SUM(C74:N74)</f>
        <v>14714791</v>
      </c>
    </row>
    <row r="75" spans="1:15">
      <c r="A75" s="2269"/>
      <c r="B75" s="452" t="s">
        <v>2220</v>
      </c>
      <c r="C75" s="464">
        <f t="shared" ref="C75:N75" si="25">+C74/C71</f>
        <v>14</v>
      </c>
      <c r="D75" s="464">
        <f t="shared" si="25"/>
        <v>7.9750697762429636</v>
      </c>
      <c r="E75" s="464">
        <f t="shared" si="25"/>
        <v>8.7742976127632115</v>
      </c>
      <c r="F75" s="464">
        <f t="shared" si="25"/>
        <v>9.6241772285397005</v>
      </c>
      <c r="G75" s="464">
        <f t="shared" si="25"/>
        <v>10.559639686972872</v>
      </c>
      <c r="H75" s="464">
        <f t="shared" si="25"/>
        <v>11.534102441224558</v>
      </c>
      <c r="I75" s="464">
        <f t="shared" si="25"/>
        <v>12.441042272422276</v>
      </c>
      <c r="J75" s="464">
        <f t="shared" si="25"/>
        <v>13.447041466647695</v>
      </c>
      <c r="K75" s="464">
        <f t="shared" si="25"/>
        <v>14.474734476224054</v>
      </c>
      <c r="L75" s="464">
        <f t="shared" si="25"/>
        <v>15.743675149303604</v>
      </c>
      <c r="M75" s="464">
        <f t="shared" si="25"/>
        <v>16.483640546831108</v>
      </c>
      <c r="N75" s="464">
        <f t="shared" si="25"/>
        <v>15.943214440206065</v>
      </c>
      <c r="O75" s="464">
        <f>+O74/O71</f>
        <v>12.198426409657412</v>
      </c>
    </row>
    <row r="76" spans="1:15">
      <c r="A76" s="2274" t="s">
        <v>2213</v>
      </c>
      <c r="B76" s="441" t="s">
        <v>2198</v>
      </c>
      <c r="C76" s="441"/>
      <c r="D76" s="448">
        <v>2</v>
      </c>
      <c r="E76" s="448">
        <v>15</v>
      </c>
      <c r="F76" s="448">
        <v>14</v>
      </c>
      <c r="G76" s="448">
        <v>14</v>
      </c>
      <c r="H76" s="448">
        <v>12</v>
      </c>
      <c r="I76" s="448">
        <v>15</v>
      </c>
      <c r="J76" s="448">
        <v>42</v>
      </c>
      <c r="K76" s="448">
        <v>30</v>
      </c>
      <c r="L76" s="448">
        <v>58</v>
      </c>
      <c r="M76" s="448">
        <v>37</v>
      </c>
      <c r="N76" s="448">
        <v>27</v>
      </c>
      <c r="O76" s="448">
        <f>SUM(C76:N76)</f>
        <v>266</v>
      </c>
    </row>
    <row r="77" spans="1:15">
      <c r="A77" s="2272"/>
      <c r="B77" s="441" t="s">
        <v>2199</v>
      </c>
      <c r="C77" s="441"/>
      <c r="D77" s="448">
        <v>6</v>
      </c>
      <c r="E77" s="448">
        <v>114</v>
      </c>
      <c r="F77" s="448">
        <v>266</v>
      </c>
      <c r="G77" s="448">
        <v>176</v>
      </c>
      <c r="H77" s="448">
        <v>210</v>
      </c>
      <c r="I77" s="448">
        <v>503</v>
      </c>
      <c r="J77" s="448">
        <v>826</v>
      </c>
      <c r="K77" s="448">
        <v>999</v>
      </c>
      <c r="L77" s="448">
        <v>2509</v>
      </c>
      <c r="M77" s="448">
        <v>1285</v>
      </c>
      <c r="N77" s="448">
        <v>901</v>
      </c>
      <c r="O77" s="448">
        <f>SUM(C77:N77)</f>
        <v>7795</v>
      </c>
    </row>
    <row r="78" spans="1:15">
      <c r="A78" s="2272"/>
      <c r="B78" s="441" t="s">
        <v>2219</v>
      </c>
      <c r="C78" s="442"/>
      <c r="D78" s="442">
        <f t="shared" ref="D78:N78" si="26">+D77/D76</f>
        <v>3</v>
      </c>
      <c r="E78" s="442">
        <f t="shared" si="26"/>
        <v>7.6</v>
      </c>
      <c r="F78" s="442">
        <f t="shared" si="26"/>
        <v>19</v>
      </c>
      <c r="G78" s="442">
        <f t="shared" si="26"/>
        <v>12.571428571428571</v>
      </c>
      <c r="H78" s="442">
        <f t="shared" si="26"/>
        <v>17.5</v>
      </c>
      <c r="I78" s="442">
        <f t="shared" si="26"/>
        <v>33.533333333333331</v>
      </c>
      <c r="J78" s="442">
        <f t="shared" si="26"/>
        <v>19.666666666666668</v>
      </c>
      <c r="K78" s="442">
        <f t="shared" si="26"/>
        <v>33.299999999999997</v>
      </c>
      <c r="L78" s="442">
        <f t="shared" si="26"/>
        <v>43.258620689655174</v>
      </c>
      <c r="M78" s="442">
        <f t="shared" si="26"/>
        <v>34.729729729729726</v>
      </c>
      <c r="N78" s="442">
        <f t="shared" si="26"/>
        <v>33.370370370370374</v>
      </c>
      <c r="O78" s="442">
        <f>+O77/O76</f>
        <v>29.304511278195488</v>
      </c>
    </row>
    <row r="79" spans="1:15">
      <c r="A79" s="2272"/>
      <c r="B79" s="441" t="s">
        <v>2201</v>
      </c>
      <c r="C79" s="16"/>
      <c r="D79" s="950">
        <v>6</v>
      </c>
      <c r="E79" s="16">
        <v>76</v>
      </c>
      <c r="F79" s="950">
        <v>268</v>
      </c>
      <c r="G79" s="967">
        <v>168</v>
      </c>
      <c r="H79" s="967">
        <v>202</v>
      </c>
      <c r="I79" s="967">
        <v>454</v>
      </c>
      <c r="J79" s="967">
        <v>754</v>
      </c>
      <c r="K79" s="967">
        <v>881</v>
      </c>
      <c r="L79" s="967">
        <v>2441</v>
      </c>
      <c r="M79" s="967">
        <v>1157</v>
      </c>
      <c r="N79" s="16">
        <v>796</v>
      </c>
      <c r="O79" s="448">
        <f>SUM(C79:N79)</f>
        <v>7203</v>
      </c>
    </row>
    <row r="80" spans="1:15">
      <c r="A80" s="2273"/>
      <c r="B80" s="452" t="s">
        <v>2220</v>
      </c>
      <c r="C80" s="464"/>
      <c r="D80" s="464">
        <f t="shared" ref="D80:N80" si="27">+D79/D76</f>
        <v>3</v>
      </c>
      <c r="E80" s="464">
        <f t="shared" si="27"/>
        <v>5.0666666666666664</v>
      </c>
      <c r="F80" s="464">
        <f t="shared" si="27"/>
        <v>19.142857142857142</v>
      </c>
      <c r="G80" s="464">
        <f t="shared" si="27"/>
        <v>12</v>
      </c>
      <c r="H80" s="464">
        <f t="shared" si="27"/>
        <v>16.833333333333332</v>
      </c>
      <c r="I80" s="464">
        <f t="shared" si="27"/>
        <v>30.266666666666666</v>
      </c>
      <c r="J80" s="464">
        <f t="shared" si="27"/>
        <v>17.952380952380953</v>
      </c>
      <c r="K80" s="464">
        <f t="shared" si="27"/>
        <v>29.366666666666667</v>
      </c>
      <c r="L80" s="464">
        <f t="shared" si="27"/>
        <v>42.086206896551722</v>
      </c>
      <c r="M80" s="464">
        <f t="shared" si="27"/>
        <v>31.27027027027027</v>
      </c>
      <c r="N80" s="464">
        <f t="shared" si="27"/>
        <v>29.481481481481481</v>
      </c>
      <c r="O80" s="464">
        <f>+O79/O76</f>
        <v>27.078947368421051</v>
      </c>
    </row>
    <row r="81" spans="1:15">
      <c r="A81" s="2274" t="s">
        <v>2188</v>
      </c>
      <c r="B81" s="439" t="s">
        <v>2198</v>
      </c>
      <c r="C81" s="465">
        <v>0</v>
      </c>
      <c r="D81" s="448">
        <v>66</v>
      </c>
      <c r="E81" s="448">
        <v>1004</v>
      </c>
      <c r="F81" s="448">
        <v>1300</v>
      </c>
      <c r="G81" s="448">
        <v>655</v>
      </c>
      <c r="H81" s="448">
        <v>457</v>
      </c>
      <c r="I81" s="448">
        <v>147</v>
      </c>
      <c r="J81" s="448">
        <v>23</v>
      </c>
      <c r="K81" s="448">
        <v>26</v>
      </c>
      <c r="L81" s="448">
        <v>8</v>
      </c>
      <c r="M81" s="448">
        <v>10</v>
      </c>
      <c r="N81" s="448">
        <v>9</v>
      </c>
      <c r="O81" s="448">
        <f>SUM(C81:N81)</f>
        <v>3705</v>
      </c>
    </row>
    <row r="82" spans="1:15">
      <c r="A82" s="2272"/>
      <c r="B82" s="441" t="s">
        <v>2199</v>
      </c>
      <c r="C82" s="465">
        <v>0</v>
      </c>
      <c r="D82" s="448">
        <v>1018</v>
      </c>
      <c r="E82" s="448">
        <v>16650</v>
      </c>
      <c r="F82" s="448">
        <v>23358</v>
      </c>
      <c r="G82" s="448">
        <v>11444</v>
      </c>
      <c r="H82" s="448">
        <v>8082</v>
      </c>
      <c r="I82" s="448">
        <v>2681</v>
      </c>
      <c r="J82" s="448">
        <v>378</v>
      </c>
      <c r="K82" s="448">
        <v>316</v>
      </c>
      <c r="L82" s="448">
        <v>92</v>
      </c>
      <c r="M82" s="448">
        <v>197</v>
      </c>
      <c r="N82" s="448">
        <v>246</v>
      </c>
      <c r="O82" s="448">
        <f>SUM(C82:N82)</f>
        <v>64462</v>
      </c>
    </row>
    <row r="83" spans="1:15">
      <c r="A83" s="2272"/>
      <c r="B83" s="441" t="s">
        <v>2201</v>
      </c>
      <c r="C83" s="465">
        <v>0</v>
      </c>
      <c r="D83" s="448">
        <v>1010</v>
      </c>
      <c r="E83" s="448">
        <v>15979</v>
      </c>
      <c r="F83" s="448">
        <v>22473</v>
      </c>
      <c r="G83" s="448">
        <v>11038</v>
      </c>
      <c r="H83" s="448">
        <v>7658</v>
      </c>
      <c r="I83" s="448">
        <v>2454</v>
      </c>
      <c r="J83" s="448">
        <v>358</v>
      </c>
      <c r="K83" s="448">
        <v>280</v>
      </c>
      <c r="L83" s="448">
        <v>62</v>
      </c>
      <c r="M83" s="448">
        <v>181</v>
      </c>
      <c r="N83" s="448">
        <v>216</v>
      </c>
      <c r="O83" s="448">
        <f>SUM(C83:N83)</f>
        <v>61709</v>
      </c>
    </row>
    <row r="84" spans="1:15">
      <c r="A84" s="2286" t="s">
        <v>569</v>
      </c>
      <c r="B84" s="439" t="s">
        <v>2198</v>
      </c>
      <c r="C84" s="968">
        <f>+C71+C76+C81</f>
        <v>13</v>
      </c>
      <c r="D84" s="969">
        <f t="shared" ref="D84:N84" si="28">+D71+D76+D81</f>
        <v>21207</v>
      </c>
      <c r="E84" s="968">
        <f t="shared" si="28"/>
        <v>137411</v>
      </c>
      <c r="F84" s="969">
        <f t="shared" si="28"/>
        <v>162507</v>
      </c>
      <c r="G84" s="968">
        <f t="shared" si="28"/>
        <v>145321</v>
      </c>
      <c r="H84" s="969">
        <f t="shared" si="28"/>
        <v>142365</v>
      </c>
      <c r="I84" s="968">
        <f t="shared" si="28"/>
        <v>134292</v>
      </c>
      <c r="J84" s="969">
        <f t="shared" si="28"/>
        <v>133594</v>
      </c>
      <c r="K84" s="968">
        <f t="shared" si="28"/>
        <v>113511</v>
      </c>
      <c r="L84" s="969">
        <f t="shared" si="28"/>
        <v>94337</v>
      </c>
      <c r="M84" s="968">
        <f t="shared" si="28"/>
        <v>74805</v>
      </c>
      <c r="N84" s="969">
        <f t="shared" si="28"/>
        <v>50894</v>
      </c>
      <c r="O84" s="968">
        <f>SUM(C84:N84)</f>
        <v>1210257</v>
      </c>
    </row>
    <row r="85" spans="1:15">
      <c r="A85" s="2287"/>
      <c r="B85" s="441" t="s">
        <v>2199</v>
      </c>
      <c r="C85" s="970">
        <f>+C72+C77+C82</f>
        <v>186</v>
      </c>
      <c r="D85" s="971">
        <f t="shared" ref="D85:N85" si="29">+D72+D77+D82</f>
        <v>178206</v>
      </c>
      <c r="E85" s="970">
        <f t="shared" si="29"/>
        <v>1292737</v>
      </c>
      <c r="F85" s="971">
        <f t="shared" si="29"/>
        <v>1683200</v>
      </c>
      <c r="G85" s="970">
        <f t="shared" si="29"/>
        <v>1647082</v>
      </c>
      <c r="H85" s="971">
        <f t="shared" si="29"/>
        <v>1759601</v>
      </c>
      <c r="I85" s="970">
        <f t="shared" si="29"/>
        <v>1788965</v>
      </c>
      <c r="J85" s="971">
        <f t="shared" si="29"/>
        <v>1930199</v>
      </c>
      <c r="K85" s="970">
        <f t="shared" si="29"/>
        <v>1783399</v>
      </c>
      <c r="L85" s="971">
        <f t="shared" si="29"/>
        <v>1613605</v>
      </c>
      <c r="M85" s="970">
        <f t="shared" si="29"/>
        <v>1354504</v>
      </c>
      <c r="N85" s="971">
        <f t="shared" si="29"/>
        <v>905448</v>
      </c>
      <c r="O85" s="970">
        <f>SUM(C85:N85)</f>
        <v>15937132</v>
      </c>
    </row>
    <row r="86" spans="1:15">
      <c r="A86" s="2287"/>
      <c r="B86" s="441" t="s">
        <v>2219</v>
      </c>
      <c r="C86" s="972">
        <f>+C85/C84</f>
        <v>14.307692307692308</v>
      </c>
      <c r="D86" s="973">
        <f t="shared" ref="D86:N86" si="30">+D85/D84</f>
        <v>8.403168765030415</v>
      </c>
      <c r="E86" s="972">
        <f t="shared" si="30"/>
        <v>9.4078130571788279</v>
      </c>
      <c r="F86" s="973">
        <f t="shared" si="30"/>
        <v>10.35770766797738</v>
      </c>
      <c r="G86" s="972">
        <f t="shared" si="30"/>
        <v>11.334094865848707</v>
      </c>
      <c r="H86" s="973">
        <f t="shared" si="30"/>
        <v>12.359786464369753</v>
      </c>
      <c r="I86" s="972">
        <f t="shared" si="30"/>
        <v>13.321456229708396</v>
      </c>
      <c r="J86" s="973">
        <f t="shared" si="30"/>
        <v>14.448246178720602</v>
      </c>
      <c r="K86" s="972">
        <f t="shared" si="30"/>
        <v>15.711243844208932</v>
      </c>
      <c r="L86" s="973">
        <f t="shared" si="30"/>
        <v>17.104688510340587</v>
      </c>
      <c r="M86" s="972">
        <f t="shared" si="30"/>
        <v>18.107131876211483</v>
      </c>
      <c r="N86" s="973">
        <f t="shared" si="30"/>
        <v>17.790859433332024</v>
      </c>
      <c r="O86" s="972">
        <f>+O85/O84</f>
        <v>13.168386549303165</v>
      </c>
    </row>
    <row r="87" spans="1:15">
      <c r="A87" s="2287"/>
      <c r="B87" s="441" t="s">
        <v>2201</v>
      </c>
      <c r="C87" s="970">
        <f>+C74+C79+C83</f>
        <v>182</v>
      </c>
      <c r="D87" s="971">
        <f t="shared" ref="D87:N87" si="31">+D74+D79+D83</f>
        <v>169601</v>
      </c>
      <c r="E87" s="970">
        <f t="shared" si="31"/>
        <v>1212799</v>
      </c>
      <c r="F87" s="971">
        <f t="shared" si="31"/>
        <v>1574091</v>
      </c>
      <c r="G87" s="970">
        <f t="shared" si="31"/>
        <v>1538679</v>
      </c>
      <c r="H87" s="971">
        <f t="shared" si="31"/>
        <v>1644503</v>
      </c>
      <c r="I87" s="970">
        <f t="shared" si="31"/>
        <v>1671625</v>
      </c>
      <c r="J87" s="971">
        <f t="shared" si="31"/>
        <v>1796682</v>
      </c>
      <c r="K87" s="970">
        <f t="shared" si="31"/>
        <v>1643392</v>
      </c>
      <c r="L87" s="971">
        <f t="shared" si="31"/>
        <v>1486675</v>
      </c>
      <c r="M87" s="970">
        <f t="shared" si="31"/>
        <v>1233622</v>
      </c>
      <c r="N87" s="971">
        <f t="shared" si="31"/>
        <v>811852</v>
      </c>
      <c r="O87" s="970">
        <f>SUM(C87:N87)</f>
        <v>14783703</v>
      </c>
    </row>
    <row r="88" spans="1:15">
      <c r="A88" s="2288"/>
      <c r="B88" s="452" t="s">
        <v>2220</v>
      </c>
      <c r="C88" s="974">
        <f>+C87/C84</f>
        <v>14</v>
      </c>
      <c r="D88" s="975">
        <f t="shared" ref="D88:N88" si="32">+D87/D84</f>
        <v>7.997406516716179</v>
      </c>
      <c r="E88" s="974">
        <f t="shared" si="32"/>
        <v>8.8260692375428462</v>
      </c>
      <c r="F88" s="975">
        <f t="shared" si="32"/>
        <v>9.6862965903007261</v>
      </c>
      <c r="G88" s="974">
        <f t="shared" si="32"/>
        <v>10.588139360450313</v>
      </c>
      <c r="H88" s="975">
        <f t="shared" si="32"/>
        <v>11.551315281143539</v>
      </c>
      <c r="I88" s="974">
        <f t="shared" si="32"/>
        <v>12.447688618830608</v>
      </c>
      <c r="J88" s="975">
        <f t="shared" si="32"/>
        <v>13.448822551911015</v>
      </c>
      <c r="K88" s="974">
        <f t="shared" si="32"/>
        <v>14.477821532714891</v>
      </c>
      <c r="L88" s="975">
        <f t="shared" si="32"/>
        <v>15.759193105568334</v>
      </c>
      <c r="M88" s="974">
        <f t="shared" si="32"/>
        <v>16.491170376311743</v>
      </c>
      <c r="N88" s="975">
        <f t="shared" si="32"/>
        <v>15.951821432781861</v>
      </c>
      <c r="O88" s="974">
        <f>+O87/O84</f>
        <v>12.215341865405447</v>
      </c>
    </row>
    <row r="90" spans="1:15">
      <c r="A90" s="2255" t="s">
        <v>2449</v>
      </c>
      <c r="B90" s="2255"/>
      <c r="C90" s="2255"/>
      <c r="D90" s="2255"/>
      <c r="E90" s="2255"/>
      <c r="F90" s="2255"/>
      <c r="G90" s="2255"/>
      <c r="H90" s="2255"/>
      <c r="I90" s="2255"/>
      <c r="J90" s="2255"/>
      <c r="K90" s="2255"/>
      <c r="L90" s="2255"/>
      <c r="M90" s="2255"/>
      <c r="N90" s="2255"/>
      <c r="O90" s="2255"/>
    </row>
    <row r="92" spans="1:15">
      <c r="A92" s="2276" t="s">
        <v>2637</v>
      </c>
      <c r="B92" s="2276"/>
      <c r="C92" s="2276"/>
      <c r="D92" s="2276"/>
      <c r="E92" s="2276"/>
      <c r="F92" s="2276"/>
      <c r="G92" s="2276"/>
      <c r="H92" s="2276"/>
      <c r="I92" s="2276"/>
      <c r="J92" s="2276"/>
      <c r="K92" s="2276"/>
      <c r="L92" s="2276"/>
      <c r="M92" s="2276"/>
      <c r="N92" s="2276"/>
      <c r="O92" s="2276"/>
    </row>
    <row r="93" spans="1:15">
      <c r="A93" s="2277" t="s">
        <v>247</v>
      </c>
      <c r="B93" s="2277"/>
      <c r="C93" s="2277"/>
      <c r="D93" s="2277"/>
      <c r="E93" s="2277"/>
      <c r="F93" s="2277"/>
      <c r="G93" s="2277"/>
      <c r="H93" s="2277"/>
      <c r="I93" s="2277"/>
      <c r="J93" s="2277"/>
      <c r="K93" s="2277"/>
      <c r="L93" s="2277"/>
      <c r="M93" s="2277"/>
      <c r="N93" s="2277"/>
      <c r="O93" s="2277"/>
    </row>
    <row r="94" spans="1:15">
      <c r="A94" s="2268" t="s">
        <v>2194</v>
      </c>
      <c r="B94" s="2268"/>
      <c r="C94" s="2268"/>
      <c r="D94" s="2268"/>
      <c r="E94" s="2268"/>
      <c r="F94" s="2268"/>
      <c r="G94" s="2268"/>
      <c r="H94" s="2268"/>
      <c r="I94" s="2268"/>
      <c r="J94" s="2268"/>
      <c r="K94" s="2268"/>
      <c r="L94" s="2268"/>
      <c r="M94" s="2268"/>
      <c r="N94" s="2268"/>
      <c r="O94" s="2268"/>
    </row>
    <row r="95" spans="1:15">
      <c r="A95" s="2269" t="s">
        <v>2179</v>
      </c>
      <c r="B95" s="2269" t="s">
        <v>2217</v>
      </c>
      <c r="C95" s="1758"/>
      <c r="D95" s="2275" t="s">
        <v>1720</v>
      </c>
      <c r="E95" s="2275"/>
      <c r="F95" s="2275"/>
      <c r="G95" s="2275"/>
      <c r="H95" s="2275"/>
      <c r="I95" s="2275"/>
      <c r="J95" s="2275"/>
      <c r="K95" s="2275"/>
      <c r="L95" s="2275"/>
      <c r="M95" s="2275"/>
      <c r="N95" s="2275"/>
      <c r="O95" s="2266" t="s">
        <v>569</v>
      </c>
    </row>
    <row r="96" spans="1:15">
      <c r="A96" s="2266"/>
      <c r="B96" s="2266"/>
      <c r="C96" s="1753" t="s">
        <v>245</v>
      </c>
      <c r="D96" s="1760" t="s">
        <v>1434</v>
      </c>
      <c r="E96" s="1760" t="s">
        <v>820</v>
      </c>
      <c r="F96" s="1760" t="s">
        <v>821</v>
      </c>
      <c r="G96" s="1760" t="s">
        <v>822</v>
      </c>
      <c r="H96" s="1760" t="s">
        <v>823</v>
      </c>
      <c r="I96" s="1760" t="s">
        <v>824</v>
      </c>
      <c r="J96" s="1760" t="s">
        <v>825</v>
      </c>
      <c r="K96" s="1760" t="s">
        <v>826</v>
      </c>
      <c r="L96" s="1760" t="s">
        <v>827</v>
      </c>
      <c r="M96" s="1760" t="s">
        <v>828</v>
      </c>
      <c r="N96" s="1753" t="s">
        <v>246</v>
      </c>
      <c r="O96" s="2267"/>
    </row>
    <row r="97" spans="1:15">
      <c r="A97" s="2266" t="s">
        <v>2186</v>
      </c>
      <c r="B97" s="439" t="s">
        <v>2198</v>
      </c>
      <c r="C97" s="466">
        <v>11</v>
      </c>
      <c r="D97" s="446">
        <v>13737</v>
      </c>
      <c r="E97" s="446">
        <v>160981</v>
      </c>
      <c r="F97" s="446">
        <v>252554</v>
      </c>
      <c r="G97" s="446">
        <v>232649</v>
      </c>
      <c r="H97" s="446">
        <v>211942</v>
      </c>
      <c r="I97" s="446">
        <v>181675</v>
      </c>
      <c r="J97" s="446">
        <v>166906</v>
      </c>
      <c r="K97" s="446">
        <v>133421</v>
      </c>
      <c r="L97" s="446">
        <v>102404</v>
      </c>
      <c r="M97" s="446">
        <v>41120</v>
      </c>
      <c r="N97" s="446">
        <v>13398</v>
      </c>
      <c r="O97" s="448">
        <f>SUM(C97:N97)</f>
        <v>1510798</v>
      </c>
    </row>
    <row r="98" spans="1:15">
      <c r="A98" s="2267"/>
      <c r="B98" s="441" t="s">
        <v>2199</v>
      </c>
      <c r="C98" s="465">
        <v>128</v>
      </c>
      <c r="D98" s="448">
        <v>112947</v>
      </c>
      <c r="E98" s="448">
        <v>1562351</v>
      </c>
      <c r="F98" s="448">
        <v>2719043</v>
      </c>
      <c r="G98" s="448">
        <v>2663683</v>
      </c>
      <c r="H98" s="448">
        <v>2488813</v>
      </c>
      <c r="I98" s="448">
        <v>2179153</v>
      </c>
      <c r="J98" s="448">
        <v>2107780</v>
      </c>
      <c r="K98" s="448">
        <v>1770164</v>
      </c>
      <c r="L98" s="448">
        <v>1461738</v>
      </c>
      <c r="M98" s="448">
        <v>611320</v>
      </c>
      <c r="N98" s="448">
        <v>204494</v>
      </c>
      <c r="O98" s="448">
        <f>SUM(C98:N98)</f>
        <v>17881614</v>
      </c>
    </row>
    <row r="99" spans="1:15">
      <c r="A99" s="2267"/>
      <c r="B99" s="441" t="s">
        <v>2219</v>
      </c>
      <c r="C99" s="951">
        <f>+C98/C97</f>
        <v>11.636363636363637</v>
      </c>
      <c r="D99" s="951">
        <f t="shared" ref="D99:O99" si="33">+D98/D97</f>
        <v>8.2221008953920069</v>
      </c>
      <c r="E99" s="951">
        <f t="shared" si="33"/>
        <v>9.705188811101932</v>
      </c>
      <c r="F99" s="951">
        <f t="shared" si="33"/>
        <v>10.766184657538586</v>
      </c>
      <c r="G99" s="951">
        <f t="shared" si="33"/>
        <v>11.449363633628341</v>
      </c>
      <c r="H99" s="951">
        <f t="shared" si="33"/>
        <v>11.742896641534005</v>
      </c>
      <c r="I99" s="951">
        <f t="shared" si="33"/>
        <v>11.994787395073621</v>
      </c>
      <c r="J99" s="951">
        <f t="shared" si="33"/>
        <v>12.628545408792974</v>
      </c>
      <c r="K99" s="951">
        <f t="shared" si="33"/>
        <v>13.267506614401031</v>
      </c>
      <c r="L99" s="951">
        <f t="shared" si="33"/>
        <v>14.274227569235578</v>
      </c>
      <c r="M99" s="951">
        <f t="shared" si="33"/>
        <v>14.866731517509727</v>
      </c>
      <c r="N99" s="951">
        <f t="shared" si="33"/>
        <v>15.263024331989849</v>
      </c>
      <c r="O99" s="951">
        <f t="shared" si="33"/>
        <v>11.835873492022097</v>
      </c>
    </row>
    <row r="100" spans="1:15">
      <c r="A100" s="2267"/>
      <c r="B100" s="441" t="s">
        <v>2201</v>
      </c>
      <c r="C100" s="460">
        <v>128</v>
      </c>
      <c r="D100" s="460">
        <v>105279</v>
      </c>
      <c r="E100" s="460">
        <v>1407459</v>
      </c>
      <c r="F100" s="460">
        <v>2430535</v>
      </c>
      <c r="G100" s="460">
        <v>2382450</v>
      </c>
      <c r="H100" s="460">
        <v>2249075</v>
      </c>
      <c r="I100" s="460">
        <v>1976954</v>
      </c>
      <c r="J100" s="460">
        <v>1925761</v>
      </c>
      <c r="K100" s="460">
        <v>1604906</v>
      </c>
      <c r="L100" s="460">
        <v>1308540</v>
      </c>
      <c r="M100" s="460">
        <v>535053</v>
      </c>
      <c r="N100" s="460">
        <v>178448</v>
      </c>
      <c r="O100" s="448">
        <f>SUM(C100:N100)</f>
        <v>16104588</v>
      </c>
    </row>
    <row r="101" spans="1:15">
      <c r="A101" s="2267"/>
      <c r="B101" s="452" t="s">
        <v>2220</v>
      </c>
      <c r="C101" s="464">
        <f>+C100/C97</f>
        <v>11.636363636363637</v>
      </c>
      <c r="D101" s="464">
        <f t="shared" ref="D101:O101" si="34">+D100/D97</f>
        <v>7.6639004149377596</v>
      </c>
      <c r="E101" s="464">
        <f t="shared" si="34"/>
        <v>8.7430131506202589</v>
      </c>
      <c r="F101" s="464">
        <f t="shared" si="34"/>
        <v>9.6238230239869491</v>
      </c>
      <c r="G101" s="464">
        <f t="shared" si="34"/>
        <v>10.240534023357075</v>
      </c>
      <c r="H101" s="464">
        <f t="shared" si="34"/>
        <v>10.611747553575979</v>
      </c>
      <c r="I101" s="464">
        <f t="shared" si="34"/>
        <v>10.88181643043897</v>
      </c>
      <c r="J101" s="464">
        <f t="shared" si="34"/>
        <v>11.53799743568236</v>
      </c>
      <c r="K101" s="464">
        <f t="shared" si="34"/>
        <v>12.028886007450101</v>
      </c>
      <c r="L101" s="464">
        <f t="shared" si="34"/>
        <v>12.778211788602007</v>
      </c>
      <c r="M101" s="464">
        <f t="shared" si="34"/>
        <v>13.011989299610894</v>
      </c>
      <c r="N101" s="464">
        <f t="shared" si="34"/>
        <v>13.319002836244216</v>
      </c>
      <c r="O101" s="464">
        <f t="shared" si="34"/>
        <v>10.659656684745412</v>
      </c>
    </row>
    <row r="102" spans="1:15">
      <c r="A102" s="2272" t="s">
        <v>2213</v>
      </c>
      <c r="B102" s="441" t="s">
        <v>2198</v>
      </c>
      <c r="C102" s="441"/>
      <c r="D102" s="448">
        <v>4</v>
      </c>
      <c r="E102" s="448">
        <v>13</v>
      </c>
      <c r="F102" s="448">
        <v>25</v>
      </c>
      <c r="G102" s="448">
        <v>32</v>
      </c>
      <c r="H102" s="448">
        <v>27</v>
      </c>
      <c r="I102" s="448">
        <v>27</v>
      </c>
      <c r="J102" s="448">
        <v>24</v>
      </c>
      <c r="K102" s="448">
        <v>41</v>
      </c>
      <c r="L102" s="448">
        <v>31</v>
      </c>
      <c r="M102" s="448">
        <v>7</v>
      </c>
      <c r="N102" s="448">
        <v>4</v>
      </c>
      <c r="O102" s="448">
        <f>SUM(C102:N102)</f>
        <v>235</v>
      </c>
    </row>
    <row r="103" spans="1:15">
      <c r="A103" s="2272"/>
      <c r="B103" s="441" t="s">
        <v>2199</v>
      </c>
      <c r="C103" s="441"/>
      <c r="D103" s="448">
        <v>32</v>
      </c>
      <c r="E103" s="448">
        <v>199</v>
      </c>
      <c r="F103" s="448">
        <v>502</v>
      </c>
      <c r="G103" s="448">
        <v>525</v>
      </c>
      <c r="H103" s="448">
        <v>610</v>
      </c>
      <c r="I103" s="448">
        <v>704</v>
      </c>
      <c r="J103" s="448">
        <v>726</v>
      </c>
      <c r="K103" s="448">
        <v>1003</v>
      </c>
      <c r="L103" s="448">
        <v>1010</v>
      </c>
      <c r="M103" s="448">
        <v>210</v>
      </c>
      <c r="N103" s="448">
        <v>143</v>
      </c>
      <c r="O103" s="448">
        <f>SUM(C103:N103)</f>
        <v>5664</v>
      </c>
    </row>
    <row r="104" spans="1:15">
      <c r="A104" s="2272"/>
      <c r="B104" s="441" t="s">
        <v>2219</v>
      </c>
      <c r="C104" s="951"/>
      <c r="D104" s="951">
        <f t="shared" ref="D104:O104" si="35">+D103/D102</f>
        <v>8</v>
      </c>
      <c r="E104" s="951">
        <f t="shared" si="35"/>
        <v>15.307692307692308</v>
      </c>
      <c r="F104" s="951">
        <f t="shared" si="35"/>
        <v>20.079999999999998</v>
      </c>
      <c r="G104" s="951">
        <f t="shared" si="35"/>
        <v>16.40625</v>
      </c>
      <c r="H104" s="951">
        <f t="shared" si="35"/>
        <v>22.592592592592592</v>
      </c>
      <c r="I104" s="951">
        <f t="shared" si="35"/>
        <v>26.074074074074073</v>
      </c>
      <c r="J104" s="951">
        <f t="shared" si="35"/>
        <v>30.25</v>
      </c>
      <c r="K104" s="951">
        <f t="shared" si="35"/>
        <v>24.463414634146343</v>
      </c>
      <c r="L104" s="951">
        <f t="shared" si="35"/>
        <v>32.58064516129032</v>
      </c>
      <c r="M104" s="951">
        <f t="shared" si="35"/>
        <v>30</v>
      </c>
      <c r="N104" s="951">
        <f t="shared" si="35"/>
        <v>35.75</v>
      </c>
      <c r="O104" s="951">
        <f t="shared" si="35"/>
        <v>24.102127659574467</v>
      </c>
    </row>
    <row r="105" spans="1:15">
      <c r="A105" s="2272"/>
      <c r="B105" s="441" t="s">
        <v>2201</v>
      </c>
      <c r="C105" s="731"/>
      <c r="D105" s="732">
        <v>33</v>
      </c>
      <c r="E105" s="732">
        <v>168</v>
      </c>
      <c r="F105" s="732">
        <v>452</v>
      </c>
      <c r="G105" s="732">
        <v>380</v>
      </c>
      <c r="H105" s="732">
        <v>495</v>
      </c>
      <c r="I105" s="732">
        <v>697</v>
      </c>
      <c r="J105" s="732">
        <v>647</v>
      </c>
      <c r="K105" s="732">
        <v>781</v>
      </c>
      <c r="L105" s="732">
        <v>950</v>
      </c>
      <c r="M105" s="732">
        <v>150</v>
      </c>
      <c r="N105" s="732">
        <v>143</v>
      </c>
      <c r="O105" s="448">
        <f>SUM(C105:N105)</f>
        <v>4896</v>
      </c>
    </row>
    <row r="106" spans="1:15">
      <c r="A106" s="2272"/>
      <c r="B106" s="452" t="s">
        <v>2220</v>
      </c>
      <c r="C106" s="464"/>
      <c r="D106" s="464">
        <f t="shared" ref="D106:O106" si="36">+D105/D102</f>
        <v>8.25</v>
      </c>
      <c r="E106" s="464">
        <f t="shared" si="36"/>
        <v>12.923076923076923</v>
      </c>
      <c r="F106" s="464">
        <f t="shared" si="36"/>
        <v>18.079999999999998</v>
      </c>
      <c r="G106" s="464">
        <f t="shared" si="36"/>
        <v>11.875</v>
      </c>
      <c r="H106" s="464">
        <f t="shared" si="36"/>
        <v>18.333333333333332</v>
      </c>
      <c r="I106" s="464">
        <f t="shared" si="36"/>
        <v>25.814814814814813</v>
      </c>
      <c r="J106" s="464">
        <f t="shared" si="36"/>
        <v>26.958333333333332</v>
      </c>
      <c r="K106" s="464">
        <f t="shared" si="36"/>
        <v>19.048780487804876</v>
      </c>
      <c r="L106" s="464">
        <f t="shared" si="36"/>
        <v>30.64516129032258</v>
      </c>
      <c r="M106" s="464">
        <f t="shared" si="36"/>
        <v>21.428571428571427</v>
      </c>
      <c r="N106" s="464">
        <f t="shared" si="36"/>
        <v>35.75</v>
      </c>
      <c r="O106" s="464">
        <f t="shared" si="36"/>
        <v>20.834042553191491</v>
      </c>
    </row>
    <row r="107" spans="1:15">
      <c r="A107" s="2274" t="s">
        <v>2189</v>
      </c>
      <c r="B107" s="439" t="s">
        <v>2198</v>
      </c>
      <c r="C107" s="465">
        <v>5</v>
      </c>
      <c r="D107" s="465">
        <v>3622</v>
      </c>
      <c r="E107" s="465">
        <v>32987</v>
      </c>
      <c r="F107" s="465">
        <v>46086</v>
      </c>
      <c r="G107" s="465">
        <v>33648</v>
      </c>
      <c r="H107" s="465">
        <v>19687</v>
      </c>
      <c r="I107" s="465">
        <v>5127</v>
      </c>
      <c r="J107" s="465">
        <v>377</v>
      </c>
      <c r="K107" s="465">
        <v>33</v>
      </c>
      <c r="L107" s="465">
        <v>38</v>
      </c>
      <c r="M107" s="465">
        <v>30</v>
      </c>
      <c r="N107" s="465">
        <v>15</v>
      </c>
      <c r="O107" s="448">
        <f>SUM(C107:N107)</f>
        <v>141655</v>
      </c>
    </row>
    <row r="108" spans="1:15">
      <c r="A108" s="2272"/>
      <c r="B108" s="441" t="s">
        <v>2199</v>
      </c>
      <c r="C108" s="465">
        <v>77</v>
      </c>
      <c r="D108" s="465">
        <v>48744</v>
      </c>
      <c r="E108" s="465">
        <v>463018</v>
      </c>
      <c r="F108" s="465">
        <v>669654</v>
      </c>
      <c r="G108" s="465">
        <v>497421</v>
      </c>
      <c r="H108" s="465">
        <v>293612</v>
      </c>
      <c r="I108" s="465">
        <v>76999</v>
      </c>
      <c r="J108" s="465">
        <v>5411</v>
      </c>
      <c r="K108" s="465">
        <v>430</v>
      </c>
      <c r="L108" s="465">
        <v>481</v>
      </c>
      <c r="M108" s="465">
        <v>396</v>
      </c>
      <c r="N108" s="465">
        <v>239</v>
      </c>
      <c r="O108" s="448">
        <f>SUM(C108:N108)</f>
        <v>2056482</v>
      </c>
    </row>
    <row r="109" spans="1:15">
      <c r="A109" s="2272"/>
      <c r="B109" s="441" t="s">
        <v>2219</v>
      </c>
      <c r="C109" s="951">
        <f t="shared" ref="C109:O109" si="37">+C108/C107</f>
        <v>15.4</v>
      </c>
      <c r="D109" s="951">
        <f t="shared" si="37"/>
        <v>13.457758144671452</v>
      </c>
      <c r="E109" s="951">
        <f t="shared" si="37"/>
        <v>14.036377967077939</v>
      </c>
      <c r="F109" s="951">
        <f t="shared" si="37"/>
        <v>14.530529878922016</v>
      </c>
      <c r="G109" s="951">
        <f t="shared" si="37"/>
        <v>14.783077746077034</v>
      </c>
      <c r="H109" s="951">
        <f t="shared" si="37"/>
        <v>14.914004165185148</v>
      </c>
      <c r="I109" s="951">
        <f t="shared" si="37"/>
        <v>15.018334308562512</v>
      </c>
      <c r="J109" s="951">
        <f t="shared" si="37"/>
        <v>14.352785145888594</v>
      </c>
      <c r="K109" s="951">
        <f t="shared" si="37"/>
        <v>13.030303030303031</v>
      </c>
      <c r="L109" s="951">
        <f t="shared" si="37"/>
        <v>12.657894736842104</v>
      </c>
      <c r="M109" s="951">
        <f t="shared" si="37"/>
        <v>13.2</v>
      </c>
      <c r="N109" s="951">
        <f t="shared" si="37"/>
        <v>15.933333333333334</v>
      </c>
      <c r="O109" s="951">
        <f t="shared" si="37"/>
        <v>14.517539091454591</v>
      </c>
    </row>
    <row r="110" spans="1:15">
      <c r="A110" s="2272"/>
      <c r="B110" s="441" t="s">
        <v>2201</v>
      </c>
      <c r="C110" s="460">
        <v>69</v>
      </c>
      <c r="D110" s="460">
        <v>47302</v>
      </c>
      <c r="E110" s="460">
        <v>451125</v>
      </c>
      <c r="F110" s="460">
        <v>655141</v>
      </c>
      <c r="G110" s="460">
        <v>487004</v>
      </c>
      <c r="H110" s="460">
        <v>287635</v>
      </c>
      <c r="I110" s="460">
        <v>76035</v>
      </c>
      <c r="J110" s="460">
        <v>5321</v>
      </c>
      <c r="K110" s="460">
        <v>430</v>
      </c>
      <c r="L110" s="460">
        <v>463</v>
      </c>
      <c r="M110" s="460">
        <v>399</v>
      </c>
      <c r="N110" s="460">
        <v>219</v>
      </c>
      <c r="O110" s="448">
        <f>SUM(C110:N110)</f>
        <v>2011143</v>
      </c>
    </row>
    <row r="111" spans="1:15">
      <c r="A111" s="2273"/>
      <c r="B111" s="452" t="s">
        <v>2220</v>
      </c>
      <c r="C111" s="464">
        <f t="shared" ref="C111:O111" si="38">+C110/C107</f>
        <v>13.8</v>
      </c>
      <c r="D111" s="464">
        <f t="shared" si="38"/>
        <v>13.059635560463832</v>
      </c>
      <c r="E111" s="464">
        <f t="shared" si="38"/>
        <v>13.675841998362991</v>
      </c>
      <c r="F111" s="464">
        <f t="shared" si="38"/>
        <v>14.215618626046956</v>
      </c>
      <c r="G111" s="464">
        <f t="shared" si="38"/>
        <v>14.473490252020923</v>
      </c>
      <c r="H111" s="464">
        <f t="shared" si="38"/>
        <v>14.610402803880733</v>
      </c>
      <c r="I111" s="464">
        <f t="shared" si="38"/>
        <v>14.830310122878876</v>
      </c>
      <c r="J111" s="464">
        <f t="shared" si="38"/>
        <v>14.114058355437665</v>
      </c>
      <c r="K111" s="464">
        <f t="shared" si="38"/>
        <v>13.030303030303031</v>
      </c>
      <c r="L111" s="464">
        <f t="shared" si="38"/>
        <v>12.184210526315789</v>
      </c>
      <c r="M111" s="464">
        <f t="shared" si="38"/>
        <v>13.3</v>
      </c>
      <c r="N111" s="464">
        <f t="shared" si="38"/>
        <v>14.6</v>
      </c>
      <c r="O111" s="464">
        <f t="shared" si="38"/>
        <v>14.197472733048604</v>
      </c>
    </row>
    <row r="112" spans="1:15">
      <c r="A112" s="2266" t="s">
        <v>2190</v>
      </c>
      <c r="B112" s="441" t="s">
        <v>2198</v>
      </c>
      <c r="C112" s="441"/>
      <c r="D112" s="448">
        <v>3524</v>
      </c>
      <c r="E112" s="448">
        <v>34595</v>
      </c>
      <c r="F112" s="448">
        <v>45373</v>
      </c>
      <c r="G112" s="448">
        <v>34638</v>
      </c>
      <c r="H112" s="448">
        <v>20271</v>
      </c>
      <c r="I112" s="448">
        <v>5150</v>
      </c>
      <c r="J112" s="448">
        <v>273</v>
      </c>
      <c r="K112" s="448">
        <v>36</v>
      </c>
      <c r="L112" s="448">
        <v>38</v>
      </c>
      <c r="M112" s="448">
        <v>17</v>
      </c>
      <c r="N112" s="448">
        <v>15</v>
      </c>
      <c r="O112" s="448">
        <f>SUM(C112:N112)</f>
        <v>143930</v>
      </c>
    </row>
    <row r="113" spans="1:16">
      <c r="A113" s="2266"/>
      <c r="B113" s="441" t="s">
        <v>2199</v>
      </c>
      <c r="C113" s="441"/>
      <c r="D113" s="448">
        <v>195574</v>
      </c>
      <c r="E113" s="448">
        <v>1938936</v>
      </c>
      <c r="F113" s="448">
        <v>2576729</v>
      </c>
      <c r="G113" s="448">
        <v>1989126</v>
      </c>
      <c r="H113" s="448">
        <v>1183670</v>
      </c>
      <c r="I113" s="448">
        <v>301513</v>
      </c>
      <c r="J113" s="448">
        <v>15240</v>
      </c>
      <c r="K113" s="448">
        <v>1350</v>
      </c>
      <c r="L113" s="448">
        <v>1453</v>
      </c>
      <c r="M113" s="448">
        <v>820</v>
      </c>
      <c r="N113" s="448">
        <v>1055</v>
      </c>
      <c r="O113" s="448">
        <f>SUM(C113:N113)</f>
        <v>8205466</v>
      </c>
    </row>
    <row r="114" spans="1:16">
      <c r="A114" s="2266"/>
      <c r="B114" s="441" t="s">
        <v>2219</v>
      </c>
      <c r="C114" s="951"/>
      <c r="D114" s="951">
        <f t="shared" ref="D114:O114" si="39">+D113/D112</f>
        <v>55.497729852440408</v>
      </c>
      <c r="E114" s="951">
        <f t="shared" si="39"/>
        <v>56.046711952594308</v>
      </c>
      <c r="F114" s="951">
        <f t="shared" si="39"/>
        <v>56.789919114892115</v>
      </c>
      <c r="G114" s="951">
        <f t="shared" si="39"/>
        <v>57.426121600554303</v>
      </c>
      <c r="H114" s="951">
        <f t="shared" si="39"/>
        <v>58.39228454442307</v>
      </c>
      <c r="I114" s="951">
        <f t="shared" si="39"/>
        <v>58.546213592233009</v>
      </c>
      <c r="J114" s="951">
        <f t="shared" si="39"/>
        <v>55.824175824175825</v>
      </c>
      <c r="K114" s="951">
        <f t="shared" si="39"/>
        <v>37.5</v>
      </c>
      <c r="L114" s="951">
        <f t="shared" si="39"/>
        <v>38.236842105263158</v>
      </c>
      <c r="M114" s="951">
        <f t="shared" si="39"/>
        <v>48.235294117647058</v>
      </c>
      <c r="N114" s="951">
        <f t="shared" si="39"/>
        <v>70.333333333333329</v>
      </c>
      <c r="O114" s="951">
        <f t="shared" si="39"/>
        <v>57.010116028625028</v>
      </c>
    </row>
    <row r="115" spans="1:16">
      <c r="A115" s="2266"/>
      <c r="B115" s="441" t="s">
        <v>2201</v>
      </c>
      <c r="C115" s="441"/>
      <c r="D115" s="448">
        <v>192335</v>
      </c>
      <c r="E115" s="448">
        <v>1912329</v>
      </c>
      <c r="F115" s="448">
        <v>2539280</v>
      </c>
      <c r="G115" s="448">
        <v>1963031</v>
      </c>
      <c r="H115" s="448">
        <v>1163089</v>
      </c>
      <c r="I115" s="448">
        <v>298168</v>
      </c>
      <c r="J115" s="448">
        <v>14949</v>
      </c>
      <c r="K115" s="448">
        <v>1235</v>
      </c>
      <c r="L115" s="448">
        <v>1357</v>
      </c>
      <c r="M115" s="448">
        <v>820</v>
      </c>
      <c r="N115" s="448">
        <v>1055</v>
      </c>
      <c r="O115" s="448">
        <f>SUM(C115:N115)</f>
        <v>8087648</v>
      </c>
    </row>
    <row r="116" spans="1:16">
      <c r="A116" s="2266"/>
      <c r="B116" s="452" t="s">
        <v>2220</v>
      </c>
      <c r="C116" s="464"/>
      <c r="D116" s="464">
        <f t="shared" ref="D116:O116" si="40">+D115/D112</f>
        <v>54.578603859250855</v>
      </c>
      <c r="E116" s="464">
        <f t="shared" si="40"/>
        <v>55.277612371730022</v>
      </c>
      <c r="F116" s="464">
        <f t="shared" si="40"/>
        <v>55.964560421395987</v>
      </c>
      <c r="G116" s="464">
        <f t="shared" si="40"/>
        <v>56.672758242392746</v>
      </c>
      <c r="H116" s="464">
        <f t="shared" si="40"/>
        <v>57.376991761629917</v>
      </c>
      <c r="I116" s="464">
        <f t="shared" si="40"/>
        <v>57.896699029126211</v>
      </c>
      <c r="J116" s="464">
        <f t="shared" si="40"/>
        <v>54.758241758241759</v>
      </c>
      <c r="K116" s="464">
        <f t="shared" si="40"/>
        <v>34.305555555555557</v>
      </c>
      <c r="L116" s="464">
        <f t="shared" si="40"/>
        <v>35.710526315789473</v>
      </c>
      <c r="M116" s="464">
        <f t="shared" si="40"/>
        <v>48.235294117647058</v>
      </c>
      <c r="N116" s="464">
        <f t="shared" si="40"/>
        <v>70.333333333333329</v>
      </c>
      <c r="O116" s="464">
        <f t="shared" si="40"/>
        <v>56.191537552977138</v>
      </c>
    </row>
    <row r="117" spans="1:16">
      <c r="A117" s="2266" t="s">
        <v>2191</v>
      </c>
      <c r="B117" s="441" t="s">
        <v>2198</v>
      </c>
      <c r="C117" s="465">
        <v>2</v>
      </c>
      <c r="D117" s="460">
        <v>3554</v>
      </c>
      <c r="E117" s="460">
        <v>79422</v>
      </c>
      <c r="F117" s="460">
        <v>122910</v>
      </c>
      <c r="G117" s="460">
        <v>98842</v>
      </c>
      <c r="H117" s="460">
        <v>58898</v>
      </c>
      <c r="I117" s="460">
        <v>16902</v>
      </c>
      <c r="J117" s="460">
        <v>1243</v>
      </c>
      <c r="K117" s="460">
        <v>52</v>
      </c>
      <c r="L117" s="460">
        <v>68</v>
      </c>
      <c r="M117" s="460">
        <v>30</v>
      </c>
      <c r="N117" s="460">
        <v>29</v>
      </c>
      <c r="O117" s="448">
        <f>SUM(C117:N117)</f>
        <v>381952</v>
      </c>
    </row>
    <row r="118" spans="1:16">
      <c r="A118" s="2266"/>
      <c r="B118" s="441" t="s">
        <v>2199</v>
      </c>
      <c r="C118" s="465">
        <v>30</v>
      </c>
      <c r="D118" s="460">
        <v>42259</v>
      </c>
      <c r="E118" s="460">
        <v>999958</v>
      </c>
      <c r="F118" s="460">
        <v>1606970</v>
      </c>
      <c r="G118" s="460">
        <v>1326346</v>
      </c>
      <c r="H118" s="460">
        <v>789814</v>
      </c>
      <c r="I118" s="460">
        <v>228937</v>
      </c>
      <c r="J118" s="460">
        <v>17754</v>
      </c>
      <c r="K118" s="460">
        <v>897</v>
      </c>
      <c r="L118" s="460">
        <v>1102</v>
      </c>
      <c r="M118" s="460">
        <v>373</v>
      </c>
      <c r="N118" s="460">
        <v>403</v>
      </c>
      <c r="O118" s="448">
        <f>SUM(C118:N118)</f>
        <v>5014843</v>
      </c>
    </row>
    <row r="119" spans="1:16">
      <c r="A119" s="2266"/>
      <c r="B119" s="441" t="s">
        <v>2219</v>
      </c>
      <c r="C119" s="951">
        <f t="shared" ref="C119:O119" si="41">+C118/C117</f>
        <v>15</v>
      </c>
      <c r="D119" s="951">
        <f t="shared" si="41"/>
        <v>11.890545863815419</v>
      </c>
      <c r="E119" s="951">
        <f t="shared" si="41"/>
        <v>12.590440935760872</v>
      </c>
      <c r="F119" s="951">
        <f t="shared" si="41"/>
        <v>13.074363355300626</v>
      </c>
      <c r="G119" s="951">
        <f t="shared" si="41"/>
        <v>13.418850286315534</v>
      </c>
      <c r="H119" s="951">
        <f t="shared" si="41"/>
        <v>13.409861115827363</v>
      </c>
      <c r="I119" s="951">
        <f t="shared" si="41"/>
        <v>13.544965092888416</v>
      </c>
      <c r="J119" s="951">
        <f t="shared" si="41"/>
        <v>14.283185840707965</v>
      </c>
      <c r="K119" s="951">
        <f t="shared" si="41"/>
        <v>17.25</v>
      </c>
      <c r="L119" s="951">
        <f t="shared" si="41"/>
        <v>16.205882352941178</v>
      </c>
      <c r="M119" s="951">
        <f t="shared" si="41"/>
        <v>12.433333333333334</v>
      </c>
      <c r="N119" s="951">
        <f t="shared" si="41"/>
        <v>13.896551724137931</v>
      </c>
      <c r="O119" s="951">
        <f t="shared" si="41"/>
        <v>13.129511038036194</v>
      </c>
    </row>
    <row r="120" spans="1:16">
      <c r="A120" s="2266"/>
      <c r="B120" s="441" t="s">
        <v>2201</v>
      </c>
      <c r="C120" s="460">
        <v>15</v>
      </c>
      <c r="D120" s="460">
        <v>36091</v>
      </c>
      <c r="E120" s="460">
        <v>832466</v>
      </c>
      <c r="F120" s="460">
        <v>1344125</v>
      </c>
      <c r="G120" s="460">
        <v>1100839</v>
      </c>
      <c r="H120" s="460">
        <v>657175</v>
      </c>
      <c r="I120" s="460">
        <v>188893</v>
      </c>
      <c r="J120" s="460">
        <v>13971</v>
      </c>
      <c r="K120" s="460">
        <v>631</v>
      </c>
      <c r="L120" s="460">
        <v>907</v>
      </c>
      <c r="M120" s="460">
        <v>308</v>
      </c>
      <c r="N120" s="460">
        <v>292</v>
      </c>
      <c r="O120" s="448">
        <f>SUM(C120:N120)</f>
        <v>4175713</v>
      </c>
    </row>
    <row r="121" spans="1:16">
      <c r="A121" s="2266"/>
      <c r="B121" s="452" t="s">
        <v>2220</v>
      </c>
      <c r="C121" s="464">
        <f t="shared" ref="C121:O121" si="42">+C120/C117</f>
        <v>7.5</v>
      </c>
      <c r="D121" s="464">
        <f t="shared" si="42"/>
        <v>10.155036578503095</v>
      </c>
      <c r="E121" s="464">
        <f t="shared" si="42"/>
        <v>10.481554229306742</v>
      </c>
      <c r="F121" s="464">
        <f t="shared" si="42"/>
        <v>10.935847367992841</v>
      </c>
      <c r="G121" s="464">
        <f t="shared" si="42"/>
        <v>11.137360636166811</v>
      </c>
      <c r="H121" s="464">
        <f t="shared" si="42"/>
        <v>11.157849162959693</v>
      </c>
      <c r="I121" s="464">
        <f t="shared" si="42"/>
        <v>11.175778014436162</v>
      </c>
      <c r="J121" s="464">
        <f t="shared" si="42"/>
        <v>11.239742558326629</v>
      </c>
      <c r="K121" s="464">
        <f t="shared" si="42"/>
        <v>12.134615384615385</v>
      </c>
      <c r="L121" s="464">
        <f t="shared" si="42"/>
        <v>13.338235294117647</v>
      </c>
      <c r="M121" s="464">
        <f t="shared" si="42"/>
        <v>10.266666666666667</v>
      </c>
      <c r="N121" s="464">
        <f t="shared" si="42"/>
        <v>10.068965517241379</v>
      </c>
      <c r="O121" s="464">
        <f t="shared" si="42"/>
        <v>10.93255958863941</v>
      </c>
    </row>
    <row r="122" spans="1:16">
      <c r="A122" s="2266" t="s">
        <v>569</v>
      </c>
      <c r="B122" s="439" t="s">
        <v>2198</v>
      </c>
      <c r="C122" s="976">
        <f>+C97+C102+C107+C112+C117</f>
        <v>18</v>
      </c>
      <c r="D122" s="976">
        <f t="shared" ref="D122:O122" si="43">+D97+D102+D107+D112+D117</f>
        <v>24441</v>
      </c>
      <c r="E122" s="976">
        <f t="shared" si="43"/>
        <v>307998</v>
      </c>
      <c r="F122" s="976">
        <f t="shared" si="43"/>
        <v>466948</v>
      </c>
      <c r="G122" s="976">
        <f t="shared" si="43"/>
        <v>399809</v>
      </c>
      <c r="H122" s="976">
        <f t="shared" si="43"/>
        <v>310825</v>
      </c>
      <c r="I122" s="976">
        <f t="shared" si="43"/>
        <v>208881</v>
      </c>
      <c r="J122" s="976">
        <f t="shared" si="43"/>
        <v>168823</v>
      </c>
      <c r="K122" s="976">
        <f t="shared" si="43"/>
        <v>133583</v>
      </c>
      <c r="L122" s="976">
        <f t="shared" si="43"/>
        <v>102579</v>
      </c>
      <c r="M122" s="976">
        <f t="shared" si="43"/>
        <v>41204</v>
      </c>
      <c r="N122" s="976">
        <f t="shared" si="43"/>
        <v>13461</v>
      </c>
      <c r="O122" s="976">
        <f t="shared" si="43"/>
        <v>2178570</v>
      </c>
    </row>
    <row r="123" spans="1:16">
      <c r="A123" s="2266"/>
      <c r="B123" s="441" t="s">
        <v>2199</v>
      </c>
      <c r="C123" s="977">
        <f>+C98+C103+C108+C113+C118</f>
        <v>235</v>
      </c>
      <c r="D123" s="977">
        <f t="shared" ref="D123:O123" si="44">+D98+D103+D108+D113+D118</f>
        <v>399556</v>
      </c>
      <c r="E123" s="977">
        <f t="shared" si="44"/>
        <v>4964462</v>
      </c>
      <c r="F123" s="977">
        <f t="shared" si="44"/>
        <v>7572898</v>
      </c>
      <c r="G123" s="977">
        <f t="shared" si="44"/>
        <v>6477101</v>
      </c>
      <c r="H123" s="977">
        <f t="shared" si="44"/>
        <v>4756519</v>
      </c>
      <c r="I123" s="977">
        <f t="shared" si="44"/>
        <v>2787306</v>
      </c>
      <c r="J123" s="977">
        <f t="shared" si="44"/>
        <v>2146911</v>
      </c>
      <c r="K123" s="977">
        <f t="shared" si="44"/>
        <v>1773844</v>
      </c>
      <c r="L123" s="977">
        <f t="shared" si="44"/>
        <v>1465784</v>
      </c>
      <c r="M123" s="977">
        <f t="shared" si="44"/>
        <v>613119</v>
      </c>
      <c r="N123" s="977">
        <f t="shared" si="44"/>
        <v>206334</v>
      </c>
      <c r="O123" s="977">
        <f t="shared" si="44"/>
        <v>33164069</v>
      </c>
    </row>
    <row r="124" spans="1:16">
      <c r="A124" s="2266"/>
      <c r="B124" s="441" t="s">
        <v>2219</v>
      </c>
      <c r="C124" s="978">
        <f>+C123/C122</f>
        <v>13.055555555555555</v>
      </c>
      <c r="D124" s="978">
        <f t="shared" ref="D124:O124" si="45">+D123/D122</f>
        <v>16.347776277566386</v>
      </c>
      <c r="E124" s="978">
        <f t="shared" si="45"/>
        <v>16.118487782388197</v>
      </c>
      <c r="F124" s="978">
        <f t="shared" si="45"/>
        <v>16.217861517770714</v>
      </c>
      <c r="G124" s="978">
        <f t="shared" si="45"/>
        <v>16.20048823313132</v>
      </c>
      <c r="H124" s="978">
        <f t="shared" si="45"/>
        <v>15.302884259631625</v>
      </c>
      <c r="I124" s="978">
        <f t="shared" si="45"/>
        <v>13.343990118775762</v>
      </c>
      <c r="J124" s="978">
        <f t="shared" si="45"/>
        <v>12.716934303975169</v>
      </c>
      <c r="K124" s="978">
        <f t="shared" si="45"/>
        <v>13.278965137779508</v>
      </c>
      <c r="L124" s="978">
        <f t="shared" si="45"/>
        <v>14.289318476491289</v>
      </c>
      <c r="M124" s="978">
        <f t="shared" si="45"/>
        <v>14.880084457819629</v>
      </c>
      <c r="N124" s="978">
        <f t="shared" si="45"/>
        <v>15.32828170269668</v>
      </c>
      <c r="O124" s="978">
        <f t="shared" si="45"/>
        <v>15.222861326466443</v>
      </c>
    </row>
    <row r="125" spans="1:16">
      <c r="A125" s="2266"/>
      <c r="B125" s="441" t="s">
        <v>2201</v>
      </c>
      <c r="C125" s="977">
        <v>212</v>
      </c>
      <c r="D125" s="977">
        <v>381040</v>
      </c>
      <c r="E125" s="977">
        <v>4603547</v>
      </c>
      <c r="F125" s="977">
        <v>6969533</v>
      </c>
      <c r="G125" s="977">
        <v>5933704</v>
      </c>
      <c r="H125" s="977">
        <v>4357469</v>
      </c>
      <c r="I125" s="977">
        <v>2540747</v>
      </c>
      <c r="J125" s="977">
        <v>1960649</v>
      </c>
      <c r="K125" s="977">
        <v>1607983</v>
      </c>
      <c r="L125" s="977">
        <v>1312217</v>
      </c>
      <c r="M125" s="977">
        <v>536730</v>
      </c>
      <c r="N125" s="977">
        <v>180157</v>
      </c>
      <c r="O125" s="977">
        <v>30383988</v>
      </c>
    </row>
    <row r="126" spans="1:16">
      <c r="A126" s="2266"/>
      <c r="B126" s="452" t="s">
        <v>2220</v>
      </c>
      <c r="C126" s="979">
        <f>+C125/C122</f>
        <v>11.777777777777779</v>
      </c>
      <c r="D126" s="979">
        <f t="shared" ref="D126:O126" si="46">+D125/D122</f>
        <v>15.590196800458246</v>
      </c>
      <c r="E126" s="979">
        <f t="shared" si="46"/>
        <v>14.94667822518328</v>
      </c>
      <c r="F126" s="979">
        <f t="shared" si="46"/>
        <v>14.925715497228813</v>
      </c>
      <c r="G126" s="979">
        <f t="shared" si="46"/>
        <v>14.841346743069815</v>
      </c>
      <c r="H126" s="979">
        <f t="shared" si="46"/>
        <v>14.019042869782032</v>
      </c>
      <c r="I126" s="979">
        <f t="shared" si="46"/>
        <v>12.163609902288863</v>
      </c>
      <c r="J126" s="979">
        <f t="shared" si="46"/>
        <v>11.613636767502058</v>
      </c>
      <c r="K126" s="979">
        <f t="shared" si="46"/>
        <v>12.037332594716393</v>
      </c>
      <c r="L126" s="979">
        <f t="shared" si="46"/>
        <v>12.792257674572769</v>
      </c>
      <c r="M126" s="979">
        <f t="shared" si="46"/>
        <v>13.026162508494322</v>
      </c>
      <c r="N126" s="979">
        <f t="shared" si="46"/>
        <v>13.383626773642375</v>
      </c>
      <c r="O126" s="979">
        <f t="shared" si="46"/>
        <v>13.946757735578842</v>
      </c>
    </row>
    <row r="127" spans="1:16">
      <c r="P127" s="16"/>
    </row>
    <row r="128" spans="1:16">
      <c r="A128" s="2255" t="s">
        <v>2449</v>
      </c>
      <c r="B128" s="2255"/>
      <c r="C128" s="2255"/>
      <c r="D128" s="2255"/>
      <c r="E128" s="2255"/>
      <c r="F128" s="2255"/>
      <c r="G128" s="2255"/>
      <c r="H128" s="2255"/>
      <c r="I128" s="2255"/>
      <c r="J128" s="2255"/>
      <c r="K128" s="2255"/>
      <c r="L128" s="2255"/>
      <c r="M128" s="2255"/>
      <c r="N128" s="2255"/>
      <c r="O128" s="2255"/>
      <c r="P128" s="16"/>
    </row>
  </sheetData>
  <mergeCells count="51">
    <mergeCell ref="A11:A15"/>
    <mergeCell ref="D31:N31"/>
    <mergeCell ref="O31:O32"/>
    <mergeCell ref="A31:A32"/>
    <mergeCell ref="A1:O1"/>
    <mergeCell ref="A2:O2"/>
    <mergeCell ref="A29:O29"/>
    <mergeCell ref="A30:O30"/>
    <mergeCell ref="A28:O28"/>
    <mergeCell ref="B31:B32"/>
    <mergeCell ref="A4:A5"/>
    <mergeCell ref="A3:O3"/>
    <mergeCell ref="B4:B5"/>
    <mergeCell ref="D4:N4"/>
    <mergeCell ref="O4:O5"/>
    <mergeCell ref="A6:A10"/>
    <mergeCell ref="A16:A18"/>
    <mergeCell ref="A19:A23"/>
    <mergeCell ref="A84:A88"/>
    <mergeCell ref="A90:O90"/>
    <mergeCell ref="D95:N95"/>
    <mergeCell ref="O95:O96"/>
    <mergeCell ref="A93:O93"/>
    <mergeCell ref="A94:O94"/>
    <mergeCell ref="A76:A80"/>
    <mergeCell ref="A81:A83"/>
    <mergeCell ref="A122:A126"/>
    <mergeCell ref="A128:O128"/>
    <mergeCell ref="A95:A96"/>
    <mergeCell ref="A69:A70"/>
    <mergeCell ref="A97:A101"/>
    <mergeCell ref="A102:A106"/>
    <mergeCell ref="A107:A111"/>
    <mergeCell ref="A112:A116"/>
    <mergeCell ref="A117:A121"/>
    <mergeCell ref="B95:B96"/>
    <mergeCell ref="A33:A37"/>
    <mergeCell ref="A38:A42"/>
    <mergeCell ref="A92:O92"/>
    <mergeCell ref="A71:A75"/>
    <mergeCell ref="A48:A52"/>
    <mergeCell ref="A53:A57"/>
    <mergeCell ref="A58:A62"/>
    <mergeCell ref="A64:O64"/>
    <mergeCell ref="A43:A47"/>
    <mergeCell ref="A66:O66"/>
    <mergeCell ref="A67:O67"/>
    <mergeCell ref="A68:O68"/>
    <mergeCell ref="B69:B70"/>
    <mergeCell ref="D69:N69"/>
    <mergeCell ref="O69:O70"/>
  </mergeCells>
  <phoneticPr fontId="74" type="noConversion"/>
  <hyperlinks>
    <hyperlink ref="A1:O1" location="'Sección F -SIL'!B4" display="TABLA F07.1a"/>
    <hyperlink ref="A28:O28" location="'Sección F -SIL'!B4" display="TABLA F07.1b"/>
  </hyperlinks>
  <pageMargins left="1.47" right="0.70866141732283472" top="0.74803149606299213" bottom="0.74803149606299213" header="0.31" footer="0.31496062992125984"/>
  <pageSetup scale="90" orientation="portrait" r:id="rId1"/>
</worksheet>
</file>

<file path=xl/worksheets/sheet69.xml><?xml version="1.0" encoding="utf-8"?>
<worksheet xmlns="http://schemas.openxmlformats.org/spreadsheetml/2006/main" xmlns:r="http://schemas.openxmlformats.org/officeDocument/2006/relationships">
  <sheetPr>
    <tabColor rgb="FF008080"/>
  </sheetPr>
  <dimension ref="A1:P185"/>
  <sheetViews>
    <sheetView zoomScale="86" zoomScaleNormal="86" workbookViewId="0">
      <selection activeCell="A40" sqref="A40"/>
    </sheetView>
  </sheetViews>
  <sheetFormatPr baseColWidth="10" defaultColWidth="38" defaultRowHeight="12.75"/>
  <cols>
    <col min="1" max="1" width="16.42578125" style="14" customWidth="1"/>
    <col min="2" max="2" width="37.140625" style="14" customWidth="1"/>
    <col min="3" max="3" width="11.5703125" style="14" bestFit="1" customWidth="1"/>
    <col min="4" max="4" width="10" style="14" bestFit="1" customWidth="1"/>
    <col min="5" max="13" width="11" style="14" bestFit="1" customWidth="1"/>
    <col min="14" max="14" width="10" style="14" bestFit="1" customWidth="1"/>
    <col min="15" max="15" width="10" style="14" customWidth="1"/>
    <col min="16" max="16" width="6.42578125" style="14" customWidth="1"/>
    <col min="17" max="143" width="11.7109375" style="14" customWidth="1"/>
    <col min="144" max="16384" width="38" style="14"/>
  </cols>
  <sheetData>
    <row r="1" spans="1:15" ht="15">
      <c r="A1" s="2293" t="s">
        <v>2638</v>
      </c>
      <c r="B1" s="2293"/>
      <c r="C1" s="2293"/>
      <c r="D1" s="2293"/>
      <c r="E1" s="2293"/>
      <c r="F1" s="2293"/>
      <c r="G1" s="2293"/>
      <c r="H1" s="2293"/>
      <c r="I1" s="2293"/>
      <c r="J1" s="2293"/>
      <c r="K1" s="2293"/>
      <c r="L1" s="2293"/>
      <c r="M1" s="2293"/>
      <c r="N1" s="2293"/>
      <c r="O1" s="2293"/>
    </row>
    <row r="2" spans="1:15">
      <c r="A2" s="2264" t="s">
        <v>248</v>
      </c>
      <c r="B2" s="2264"/>
      <c r="C2" s="2264"/>
      <c r="D2" s="2264"/>
      <c r="E2" s="2264"/>
      <c r="F2" s="2264"/>
      <c r="G2" s="2264"/>
      <c r="H2" s="2264"/>
      <c r="I2" s="2264"/>
      <c r="J2" s="2264"/>
      <c r="K2" s="2264"/>
      <c r="L2" s="2264"/>
      <c r="M2" s="2264"/>
      <c r="N2" s="2264"/>
      <c r="O2" s="2264"/>
    </row>
    <row r="3" spans="1:15">
      <c r="A3" s="2247" t="s">
        <v>2178</v>
      </c>
      <c r="B3" s="2247"/>
      <c r="C3" s="2247"/>
      <c r="D3" s="2247"/>
      <c r="E3" s="2247"/>
      <c r="F3" s="2247"/>
      <c r="G3" s="2247"/>
      <c r="H3" s="2247"/>
      <c r="I3" s="2247"/>
      <c r="J3" s="2247"/>
      <c r="K3" s="2247"/>
      <c r="L3" s="2247"/>
      <c r="M3" s="2247"/>
      <c r="N3" s="2247"/>
      <c r="O3" s="2247"/>
    </row>
    <row r="4" spans="1:15">
      <c r="A4" s="2251" t="s">
        <v>2179</v>
      </c>
      <c r="B4" s="2251" t="s">
        <v>2217</v>
      </c>
      <c r="C4" s="2294" t="s">
        <v>1720</v>
      </c>
      <c r="D4" s="2247"/>
      <c r="E4" s="2247"/>
      <c r="F4" s="2247"/>
      <c r="G4" s="2247"/>
      <c r="H4" s="2247"/>
      <c r="I4" s="2247"/>
      <c r="J4" s="2247"/>
      <c r="K4" s="2247"/>
      <c r="L4" s="2247"/>
      <c r="M4" s="2247"/>
      <c r="N4" s="2295"/>
      <c r="O4" s="2251" t="s">
        <v>569</v>
      </c>
    </row>
    <row r="5" spans="1:15">
      <c r="A5" s="2241"/>
      <c r="B5" s="2241"/>
      <c r="C5" s="1053" t="s">
        <v>245</v>
      </c>
      <c r="D5" s="1080" t="s">
        <v>1434</v>
      </c>
      <c r="E5" s="1080" t="s">
        <v>820</v>
      </c>
      <c r="F5" s="1080" t="s">
        <v>821</v>
      </c>
      <c r="G5" s="1080" t="s">
        <v>822</v>
      </c>
      <c r="H5" s="1080" t="s">
        <v>823</v>
      </c>
      <c r="I5" s="1080" t="s">
        <v>824</v>
      </c>
      <c r="J5" s="1080" t="s">
        <v>825</v>
      </c>
      <c r="K5" s="1080" t="s">
        <v>826</v>
      </c>
      <c r="L5" s="1080" t="s">
        <v>827</v>
      </c>
      <c r="M5" s="1080" t="s">
        <v>828</v>
      </c>
      <c r="N5" s="1081" t="s">
        <v>246</v>
      </c>
      <c r="O5" s="2241"/>
    </row>
    <row r="6" spans="1:15">
      <c r="A6" s="2279" t="s">
        <v>249</v>
      </c>
      <c r="B6" s="802" t="s">
        <v>2223</v>
      </c>
      <c r="C6" s="823">
        <v>14</v>
      </c>
      <c r="D6" s="816">
        <v>22055</v>
      </c>
      <c r="E6" s="816">
        <v>134347</v>
      </c>
      <c r="F6" s="816">
        <v>154999</v>
      </c>
      <c r="G6" s="816">
        <v>135900</v>
      </c>
      <c r="H6" s="816">
        <v>127643</v>
      </c>
      <c r="I6" s="816">
        <v>124486</v>
      </c>
      <c r="J6" s="816">
        <v>116515</v>
      </c>
      <c r="K6" s="816">
        <v>96714</v>
      </c>
      <c r="L6" s="816">
        <v>77859</v>
      </c>
      <c r="M6" s="816">
        <v>62174</v>
      </c>
      <c r="N6" s="816">
        <v>43954</v>
      </c>
      <c r="O6" s="816">
        <f>SUM(C6:N6)</f>
        <v>1096660</v>
      </c>
    </row>
    <row r="7" spans="1:15">
      <c r="A7" s="2280"/>
      <c r="B7" s="804" t="s">
        <v>2203</v>
      </c>
      <c r="C7" s="824">
        <v>135</v>
      </c>
      <c r="D7" s="818">
        <v>139821</v>
      </c>
      <c r="E7" s="818">
        <v>976445</v>
      </c>
      <c r="F7" s="818">
        <v>1284702</v>
      </c>
      <c r="G7" s="818">
        <v>1292889</v>
      </c>
      <c r="H7" s="818">
        <v>1338244</v>
      </c>
      <c r="I7" s="818">
        <v>1444771</v>
      </c>
      <c r="J7" s="818">
        <v>1478090</v>
      </c>
      <c r="K7" s="818">
        <v>1374093</v>
      </c>
      <c r="L7" s="818">
        <v>1210603</v>
      </c>
      <c r="M7" s="818">
        <v>1036789</v>
      </c>
      <c r="N7" s="818">
        <v>727866</v>
      </c>
      <c r="O7" s="818">
        <f>SUM(C7:N7)</f>
        <v>12304448</v>
      </c>
    </row>
    <row r="8" spans="1:15">
      <c r="A8" s="2280"/>
      <c r="B8" s="804" t="s">
        <v>2224</v>
      </c>
      <c r="C8" s="825">
        <f>+C7/C6</f>
        <v>9.6428571428571423</v>
      </c>
      <c r="D8" s="825">
        <f t="shared" ref="D8:O8" si="0">+D7/D6</f>
        <v>6.3396508728179555</v>
      </c>
      <c r="E8" s="825">
        <f t="shared" si="0"/>
        <v>7.268081907299754</v>
      </c>
      <c r="F8" s="825">
        <f t="shared" si="0"/>
        <v>8.2884534738933802</v>
      </c>
      <c r="G8" s="825">
        <f t="shared" si="0"/>
        <v>9.5135320088300226</v>
      </c>
      <c r="H8" s="825">
        <f t="shared" si="0"/>
        <v>10.484272541384957</v>
      </c>
      <c r="I8" s="825">
        <f t="shared" si="0"/>
        <v>11.605891425541827</v>
      </c>
      <c r="J8" s="825">
        <f t="shared" si="0"/>
        <v>12.685834441917351</v>
      </c>
      <c r="K8" s="825">
        <f t="shared" si="0"/>
        <v>14.207798250511818</v>
      </c>
      <c r="L8" s="825">
        <f t="shared" si="0"/>
        <v>15.548658472366714</v>
      </c>
      <c r="M8" s="825">
        <f t="shared" si="0"/>
        <v>16.675603950204266</v>
      </c>
      <c r="N8" s="825">
        <f t="shared" si="0"/>
        <v>16.559721527051007</v>
      </c>
      <c r="O8" s="825">
        <f t="shared" si="0"/>
        <v>11.219929604435285</v>
      </c>
    </row>
    <row r="9" spans="1:15">
      <c r="A9" s="2280"/>
      <c r="B9" s="807" t="s">
        <v>2225</v>
      </c>
      <c r="C9" s="818">
        <v>1240.8642422489902</v>
      </c>
      <c r="D9" s="818">
        <v>1285176.8830777488</v>
      </c>
      <c r="E9" s="818">
        <v>8975079.1483171508</v>
      </c>
      <c r="F9" s="818">
        <v>11808450.175894536</v>
      </c>
      <c r="G9" s="818">
        <v>11883701.698496703</v>
      </c>
      <c r="H9" s="818">
        <v>12300586.125957465</v>
      </c>
      <c r="I9" s="818">
        <v>13279738.312135676</v>
      </c>
      <c r="J9" s="818">
        <v>13585992.798709704</v>
      </c>
      <c r="K9" s="818">
        <v>12630095.32758994</v>
      </c>
      <c r="L9" s="818">
        <v>11127362.772291513</v>
      </c>
      <c r="M9" s="818">
        <v>9529736.2730154693</v>
      </c>
      <c r="N9" s="818">
        <v>6690243.6485096561</v>
      </c>
      <c r="O9" s="818">
        <f t="shared" ref="O9:O14" si="1">SUM(C9:N9)</f>
        <v>113097404.0282378</v>
      </c>
    </row>
    <row r="10" spans="1:15">
      <c r="A10" s="2280"/>
      <c r="B10" s="804" t="s">
        <v>2226</v>
      </c>
      <c r="C10" s="818">
        <v>219.89999229728943</v>
      </c>
      <c r="D10" s="818">
        <v>227752.86535555043</v>
      </c>
      <c r="E10" s="818">
        <v>1590520.3553979762</v>
      </c>
      <c r="F10" s="818">
        <v>2092636.7400319432</v>
      </c>
      <c r="G10" s="818">
        <v>2105972.4528981498</v>
      </c>
      <c r="H10" s="818">
        <v>2179850.70586588</v>
      </c>
      <c r="I10" s="818">
        <v>2353371.3464544239</v>
      </c>
      <c r="J10" s="818">
        <v>2407644.293442226</v>
      </c>
      <c r="K10" s="818">
        <v>2238244.7415982173</v>
      </c>
      <c r="L10" s="818">
        <v>1971937.7064820405</v>
      </c>
      <c r="M10" s="818">
        <v>1688814.0230660327</v>
      </c>
      <c r="N10" s="818">
        <v>1185612.7984700657</v>
      </c>
      <c r="O10" s="818">
        <f t="shared" si="1"/>
        <v>20042577.929054804</v>
      </c>
    </row>
    <row r="11" spans="1:15">
      <c r="A11" s="2280"/>
      <c r="B11" s="804" t="s">
        <v>238</v>
      </c>
      <c r="C11" s="818">
        <v>109.94999614864471</v>
      </c>
      <c r="D11" s="818">
        <v>113876.43267777521</v>
      </c>
      <c r="E11" s="818">
        <v>795260.17769898812</v>
      </c>
      <c r="F11" s="818">
        <v>1046318.3700159716</v>
      </c>
      <c r="G11" s="818">
        <v>1052986.2264490749</v>
      </c>
      <c r="H11" s="818">
        <v>1089925.35293294</v>
      </c>
      <c r="I11" s="818">
        <v>1176685.6732272119</v>
      </c>
      <c r="J11" s="818">
        <v>1203822.146721113</v>
      </c>
      <c r="K11" s="818">
        <v>1119122.3707991086</v>
      </c>
      <c r="L11" s="818">
        <v>985968.85324102023</v>
      </c>
      <c r="M11" s="818">
        <v>844407.01153301634</v>
      </c>
      <c r="N11" s="818">
        <v>592806.39923503285</v>
      </c>
      <c r="O11" s="818">
        <f t="shared" si="1"/>
        <v>10021288.964527402</v>
      </c>
    </row>
    <row r="12" spans="1:15">
      <c r="A12" s="2280"/>
      <c r="B12" s="787" t="s">
        <v>2661</v>
      </c>
      <c r="C12" s="819">
        <v>1570.7142306949243</v>
      </c>
      <c r="D12" s="819">
        <v>1626806.1811110743</v>
      </c>
      <c r="E12" s="819">
        <v>11360859.681414114</v>
      </c>
      <c r="F12" s="819">
        <v>14947405.28594245</v>
      </c>
      <c r="G12" s="819">
        <v>15042660.377843928</v>
      </c>
      <c r="H12" s="819">
        <v>15570362.184756285</v>
      </c>
      <c r="I12" s="819">
        <v>16809795.33181731</v>
      </c>
      <c r="J12" s="819">
        <v>17197459.238873042</v>
      </c>
      <c r="K12" s="819">
        <v>15987462.439987265</v>
      </c>
      <c r="L12" s="819">
        <v>14085269.332014574</v>
      </c>
      <c r="M12" s="819">
        <v>12062957.307614518</v>
      </c>
      <c r="N12" s="819">
        <v>8468662.8462147545</v>
      </c>
      <c r="O12" s="819">
        <f t="shared" si="1"/>
        <v>143161270.92182001</v>
      </c>
    </row>
    <row r="13" spans="1:15">
      <c r="A13" s="2281" t="s">
        <v>2213</v>
      </c>
      <c r="B13" s="802" t="s">
        <v>2223</v>
      </c>
      <c r="C13" s="826">
        <v>0</v>
      </c>
      <c r="D13" s="826">
        <v>0</v>
      </c>
      <c r="E13" s="818">
        <v>10</v>
      </c>
      <c r="F13" s="818">
        <v>18</v>
      </c>
      <c r="G13" s="818">
        <v>16</v>
      </c>
      <c r="H13" s="818">
        <v>18</v>
      </c>
      <c r="I13" s="818">
        <v>21</v>
      </c>
      <c r="J13" s="818">
        <v>29</v>
      </c>
      <c r="K13" s="818">
        <v>23</v>
      </c>
      <c r="L13" s="818">
        <v>44</v>
      </c>
      <c r="M13" s="818">
        <v>43</v>
      </c>
      <c r="N13" s="818">
        <v>32</v>
      </c>
      <c r="O13" s="816">
        <f t="shared" si="1"/>
        <v>254</v>
      </c>
    </row>
    <row r="14" spans="1:15">
      <c r="A14" s="2282"/>
      <c r="B14" s="804" t="s">
        <v>2203</v>
      </c>
      <c r="C14" s="826">
        <v>0</v>
      </c>
      <c r="D14" s="826">
        <v>0</v>
      </c>
      <c r="E14" s="818">
        <v>79</v>
      </c>
      <c r="F14" s="818">
        <v>222</v>
      </c>
      <c r="G14" s="818">
        <v>527</v>
      </c>
      <c r="H14" s="818">
        <v>247</v>
      </c>
      <c r="I14" s="818">
        <v>611</v>
      </c>
      <c r="J14" s="818">
        <v>652</v>
      </c>
      <c r="K14" s="818">
        <v>762</v>
      </c>
      <c r="L14" s="818">
        <v>1772</v>
      </c>
      <c r="M14" s="818">
        <v>1419</v>
      </c>
      <c r="N14" s="818">
        <v>1152</v>
      </c>
      <c r="O14" s="818">
        <f t="shared" si="1"/>
        <v>7443</v>
      </c>
    </row>
    <row r="15" spans="1:15">
      <c r="A15" s="2282"/>
      <c r="B15" s="804" t="s">
        <v>2224</v>
      </c>
      <c r="C15" s="826">
        <v>0</v>
      </c>
      <c r="D15" s="826">
        <v>0</v>
      </c>
      <c r="E15" s="825">
        <f>+E14/E13</f>
        <v>7.9</v>
      </c>
      <c r="F15" s="825">
        <f t="shared" ref="F15:O15" si="2">+F14/F13</f>
        <v>12.333333333333334</v>
      </c>
      <c r="G15" s="825">
        <f t="shared" si="2"/>
        <v>32.9375</v>
      </c>
      <c r="H15" s="825">
        <f t="shared" si="2"/>
        <v>13.722222222222221</v>
      </c>
      <c r="I15" s="825">
        <f t="shared" si="2"/>
        <v>29.095238095238095</v>
      </c>
      <c r="J15" s="825">
        <f t="shared" si="2"/>
        <v>22.482758620689655</v>
      </c>
      <c r="K15" s="825">
        <f t="shared" si="2"/>
        <v>33.130434782608695</v>
      </c>
      <c r="L15" s="825">
        <f t="shared" si="2"/>
        <v>40.272727272727273</v>
      </c>
      <c r="M15" s="825">
        <f t="shared" si="2"/>
        <v>33</v>
      </c>
      <c r="N15" s="825">
        <f t="shared" si="2"/>
        <v>36</v>
      </c>
      <c r="O15" s="825">
        <f t="shared" si="2"/>
        <v>29.303149606299211</v>
      </c>
    </row>
    <row r="16" spans="1:15">
      <c r="A16" s="2282"/>
      <c r="B16" s="807" t="s">
        <v>2225</v>
      </c>
      <c r="C16" s="805">
        <v>0</v>
      </c>
      <c r="D16" s="805">
        <v>0</v>
      </c>
      <c r="E16" s="818">
        <v>353.10161996764219</v>
      </c>
      <c r="F16" s="818">
        <v>992.26024851666557</v>
      </c>
      <c r="G16" s="818">
        <v>2355.5006800373094</v>
      </c>
      <c r="H16" s="818">
        <v>1104.0012674937673</v>
      </c>
      <c r="I16" s="818">
        <v>2730.9505038003717</v>
      </c>
      <c r="J16" s="818">
        <v>2914.2057749228197</v>
      </c>
      <c r="K16" s="818">
        <v>3405.8662584220679</v>
      </c>
      <c r="L16" s="818">
        <v>7920.2034250969873</v>
      </c>
      <c r="M16" s="818">
        <v>6342.420237140308</v>
      </c>
      <c r="N16" s="818">
        <v>5149.0261544648583</v>
      </c>
      <c r="O16" s="818">
        <f t="shared" ref="O16:O21" si="3">SUM(C16:N16)</f>
        <v>33267.536169862797</v>
      </c>
    </row>
    <row r="17" spans="1:15">
      <c r="A17" s="2282"/>
      <c r="B17" s="804" t="s">
        <v>2226</v>
      </c>
      <c r="C17" s="805">
        <v>0</v>
      </c>
      <c r="D17" s="805">
        <v>0</v>
      </c>
      <c r="E17" s="818">
        <v>62.574970627177102</v>
      </c>
      <c r="F17" s="818">
        <v>175.84358834472556</v>
      </c>
      <c r="G17" s="818">
        <v>417.43050025977641</v>
      </c>
      <c r="H17" s="818">
        <v>195.64579423940179</v>
      </c>
      <c r="I17" s="818">
        <v>483.96591206588869</v>
      </c>
      <c r="J17" s="818">
        <v>516.44152973315795</v>
      </c>
      <c r="K17" s="818">
        <v>603.5712356697336</v>
      </c>
      <c r="L17" s="818">
        <v>1403.5803538146561</v>
      </c>
      <c r="M17" s="818">
        <v>1123.9732065818266</v>
      </c>
      <c r="N17" s="818">
        <v>912.48564762668389</v>
      </c>
      <c r="O17" s="818">
        <f t="shared" si="3"/>
        <v>5895.5127389630279</v>
      </c>
    </row>
    <row r="18" spans="1:15">
      <c r="A18" s="2282"/>
      <c r="B18" s="804" t="s">
        <v>238</v>
      </c>
      <c r="C18" s="805">
        <v>0</v>
      </c>
      <c r="D18" s="805">
        <v>0</v>
      </c>
      <c r="E18" s="818">
        <v>31.287485313588551</v>
      </c>
      <c r="F18" s="818">
        <v>87.92179417236278</v>
      </c>
      <c r="G18" s="818">
        <v>208.7152501298882</v>
      </c>
      <c r="H18" s="818">
        <v>97.822897119700897</v>
      </c>
      <c r="I18" s="818">
        <v>241.98295603294434</v>
      </c>
      <c r="J18" s="818">
        <v>258.22076486657897</v>
      </c>
      <c r="K18" s="818">
        <v>301.7856178348668</v>
      </c>
      <c r="L18" s="818">
        <v>701.79017690732803</v>
      </c>
      <c r="M18" s="818">
        <v>561.98660329091331</v>
      </c>
      <c r="N18" s="818">
        <v>456.24282381334194</v>
      </c>
      <c r="O18" s="818">
        <f t="shared" si="3"/>
        <v>2947.756369481514</v>
      </c>
    </row>
    <row r="19" spans="1:15">
      <c r="A19" s="2283"/>
      <c r="B19" s="787" t="s">
        <v>2661</v>
      </c>
      <c r="C19" s="805">
        <v>0</v>
      </c>
      <c r="D19" s="805">
        <v>0</v>
      </c>
      <c r="E19" s="819">
        <v>446.96407590840784</v>
      </c>
      <c r="F19" s="819">
        <v>1256.0256310337538</v>
      </c>
      <c r="G19" s="819">
        <v>2981.6464304269739</v>
      </c>
      <c r="H19" s="819">
        <v>1397.4699588528699</v>
      </c>
      <c r="I19" s="818">
        <v>3456.8993718992047</v>
      </c>
      <c r="J19" s="818">
        <v>3688.8680695225562</v>
      </c>
      <c r="K19" s="818">
        <v>4311.223111926668</v>
      </c>
      <c r="L19" s="818">
        <v>10025.573955818971</v>
      </c>
      <c r="M19" s="818">
        <v>8028.3800470130473</v>
      </c>
      <c r="N19" s="818">
        <v>6517.7546259048841</v>
      </c>
      <c r="O19" s="819">
        <f t="shared" si="3"/>
        <v>42110.805278307336</v>
      </c>
    </row>
    <row r="20" spans="1:15">
      <c r="A20" s="2281" t="s">
        <v>2659</v>
      </c>
      <c r="B20" s="802" t="s">
        <v>2223</v>
      </c>
      <c r="C20" s="803">
        <v>1</v>
      </c>
      <c r="D20" s="827">
        <v>90</v>
      </c>
      <c r="E20" s="816">
        <v>1405</v>
      </c>
      <c r="F20" s="827">
        <v>1586</v>
      </c>
      <c r="G20" s="816">
        <v>792</v>
      </c>
      <c r="H20" s="827">
        <v>436</v>
      </c>
      <c r="I20" s="816">
        <v>124</v>
      </c>
      <c r="J20" s="827">
        <v>28</v>
      </c>
      <c r="K20" s="816">
        <v>20</v>
      </c>
      <c r="L20" s="827">
        <v>11</v>
      </c>
      <c r="M20" s="816">
        <v>9</v>
      </c>
      <c r="N20" s="827">
        <v>9</v>
      </c>
      <c r="O20" s="816">
        <f t="shared" si="3"/>
        <v>4511</v>
      </c>
    </row>
    <row r="21" spans="1:15">
      <c r="A21" s="2282"/>
      <c r="B21" s="804" t="s">
        <v>2203</v>
      </c>
      <c r="C21" s="805">
        <v>14</v>
      </c>
      <c r="D21" s="828">
        <v>1228</v>
      </c>
      <c r="E21" s="818">
        <v>22264</v>
      </c>
      <c r="F21" s="828">
        <v>25314</v>
      </c>
      <c r="G21" s="818">
        <v>13115</v>
      </c>
      <c r="H21" s="828">
        <v>6809</v>
      </c>
      <c r="I21" s="818">
        <v>2111</v>
      </c>
      <c r="J21" s="828">
        <v>367</v>
      </c>
      <c r="K21" s="818">
        <v>162</v>
      </c>
      <c r="L21" s="828">
        <v>221</v>
      </c>
      <c r="M21" s="818">
        <v>132</v>
      </c>
      <c r="N21" s="828">
        <v>133</v>
      </c>
      <c r="O21" s="818">
        <f t="shared" si="3"/>
        <v>71870</v>
      </c>
    </row>
    <row r="22" spans="1:15">
      <c r="A22" s="2282"/>
      <c r="B22" s="804" t="s">
        <v>2224</v>
      </c>
      <c r="C22" s="805">
        <f>+C21/C20</f>
        <v>14</v>
      </c>
      <c r="D22" s="829">
        <f t="shared" ref="D22:O22" si="4">+D21/D20</f>
        <v>13.644444444444444</v>
      </c>
      <c r="E22" s="825">
        <f t="shared" si="4"/>
        <v>15.84626334519573</v>
      </c>
      <c r="F22" s="825">
        <f t="shared" si="4"/>
        <v>15.960907944514501</v>
      </c>
      <c r="G22" s="825">
        <f t="shared" si="4"/>
        <v>16.559343434343436</v>
      </c>
      <c r="H22" s="825">
        <f t="shared" si="4"/>
        <v>15.61697247706422</v>
      </c>
      <c r="I22" s="825">
        <f t="shared" si="4"/>
        <v>17.024193548387096</v>
      </c>
      <c r="J22" s="825">
        <f t="shared" si="4"/>
        <v>13.107142857142858</v>
      </c>
      <c r="K22" s="825">
        <f t="shared" si="4"/>
        <v>8.1</v>
      </c>
      <c r="L22" s="825">
        <f t="shared" si="4"/>
        <v>20.09090909090909</v>
      </c>
      <c r="M22" s="825">
        <f t="shared" si="4"/>
        <v>14.666666666666666</v>
      </c>
      <c r="N22" s="825">
        <f t="shared" si="4"/>
        <v>14.777777777777779</v>
      </c>
      <c r="O22" s="825">
        <f t="shared" si="4"/>
        <v>15.932165816892041</v>
      </c>
    </row>
    <row r="23" spans="1:15">
      <c r="A23" s="2282"/>
      <c r="B23" s="807" t="s">
        <v>2225</v>
      </c>
      <c r="C23" s="805">
        <v>94.263797597294015</v>
      </c>
      <c r="D23" s="830">
        <v>8268.2816749626472</v>
      </c>
      <c r="E23" s="818">
        <v>149906.37069329675</v>
      </c>
      <c r="F23" s="818">
        <v>170442.41231270722</v>
      </c>
      <c r="G23" s="818">
        <v>88304.978963465081</v>
      </c>
      <c r="H23" s="818">
        <v>45845.871274283927</v>
      </c>
      <c r="I23" s="818">
        <v>14213.634051991978</v>
      </c>
      <c r="J23" s="818">
        <v>2471.058122729065</v>
      </c>
      <c r="K23" s="818">
        <v>1090.766800768688</v>
      </c>
      <c r="L23" s="818">
        <v>1488.0213763572842</v>
      </c>
      <c r="M23" s="818">
        <v>888.77294877448651</v>
      </c>
      <c r="N23" s="818">
        <v>895.5060771742933</v>
      </c>
      <c r="O23" s="818">
        <f t="shared" ref="O23:O28" si="5">SUM(C23:N23)</f>
        <v>483909.93809410871</v>
      </c>
    </row>
    <row r="24" spans="1:15">
      <c r="A24" s="2282"/>
      <c r="B24" s="804" t="s">
        <v>2226</v>
      </c>
      <c r="C24" s="805">
        <v>16.704976789393879</v>
      </c>
      <c r="D24" s="830">
        <v>1465.2651069554058</v>
      </c>
      <c r="E24" s="818">
        <v>26565.685945647525</v>
      </c>
      <c r="F24" s="818">
        <v>30204.984460479762</v>
      </c>
      <c r="G24" s="818">
        <v>15648.983613778622</v>
      </c>
      <c r="H24" s="818">
        <v>8124.5847827844946</v>
      </c>
      <c r="I24" s="818">
        <v>2518.871857315034</v>
      </c>
      <c r="J24" s="818">
        <v>437.90903440768238</v>
      </c>
      <c r="K24" s="818">
        <v>193.30044570584346</v>
      </c>
      <c r="L24" s="818">
        <v>263.69999074686052</v>
      </c>
      <c r="M24" s="818">
        <v>157.50406687142799</v>
      </c>
      <c r="N24" s="818">
        <v>158.69727949924186</v>
      </c>
      <c r="O24" s="818">
        <f t="shared" si="5"/>
        <v>85756.1915609813</v>
      </c>
    </row>
    <row r="25" spans="1:15">
      <c r="A25" s="2282"/>
      <c r="B25" s="804" t="s">
        <v>238</v>
      </c>
      <c r="C25" s="805">
        <v>8.3524883946969393</v>
      </c>
      <c r="D25" s="830">
        <v>732.63255347770291</v>
      </c>
      <c r="E25" s="818">
        <v>13282.842972823762</v>
      </c>
      <c r="F25" s="818">
        <v>15102.492230239881</v>
      </c>
      <c r="G25" s="818">
        <v>7824.4918068893112</v>
      </c>
      <c r="H25" s="818">
        <v>4062.2923913922473</v>
      </c>
      <c r="I25" s="818">
        <v>1259.435928657517</v>
      </c>
      <c r="J25" s="818">
        <v>218.95451720384119</v>
      </c>
      <c r="K25" s="818">
        <v>96.650222852921729</v>
      </c>
      <c r="L25" s="818">
        <v>131.84999537343026</v>
      </c>
      <c r="M25" s="818">
        <v>78.752033435713997</v>
      </c>
      <c r="N25" s="818">
        <v>79.348639749620929</v>
      </c>
      <c r="O25" s="818">
        <f t="shared" si="5"/>
        <v>42878.09578049065</v>
      </c>
    </row>
    <row r="26" spans="1:15">
      <c r="A26" s="2283"/>
      <c r="B26" s="787" t="s">
        <v>2661</v>
      </c>
      <c r="C26" s="808">
        <v>119.32126278138483</v>
      </c>
      <c r="D26" s="831">
        <v>10466.179335395755</v>
      </c>
      <c r="E26" s="819">
        <v>189754.89961176802</v>
      </c>
      <c r="F26" s="831">
        <v>215749.88900342686</v>
      </c>
      <c r="G26" s="819">
        <v>111778.454384133</v>
      </c>
      <c r="H26" s="831">
        <v>58032.748448460668</v>
      </c>
      <c r="I26" s="819">
        <v>17991.941837964529</v>
      </c>
      <c r="J26" s="831">
        <v>3127.9216743405882</v>
      </c>
      <c r="K26" s="819">
        <v>1380.717469327453</v>
      </c>
      <c r="L26" s="831">
        <v>1883.5713624775749</v>
      </c>
      <c r="M26" s="819">
        <v>1125.0290490816285</v>
      </c>
      <c r="N26" s="831">
        <v>1133.551996423156</v>
      </c>
      <c r="O26" s="819">
        <f t="shared" si="5"/>
        <v>612544.22543558083</v>
      </c>
    </row>
    <row r="27" spans="1:15">
      <c r="A27" s="2279" t="s">
        <v>569</v>
      </c>
      <c r="B27" s="802" t="s">
        <v>2223</v>
      </c>
      <c r="C27" s="824">
        <v>15</v>
      </c>
      <c r="D27" s="823">
        <v>22145</v>
      </c>
      <c r="E27" s="823">
        <v>135762</v>
      </c>
      <c r="F27" s="823">
        <v>156603</v>
      </c>
      <c r="G27" s="823">
        <v>136708</v>
      </c>
      <c r="H27" s="823">
        <v>128097</v>
      </c>
      <c r="I27" s="823">
        <v>124631</v>
      </c>
      <c r="J27" s="823">
        <v>116572</v>
      </c>
      <c r="K27" s="823">
        <v>96757</v>
      </c>
      <c r="L27" s="823">
        <v>77914</v>
      </c>
      <c r="M27" s="823">
        <v>62226</v>
      </c>
      <c r="N27" s="823">
        <v>43995</v>
      </c>
      <c r="O27" s="816">
        <f t="shared" si="5"/>
        <v>1101425</v>
      </c>
    </row>
    <row r="28" spans="1:15">
      <c r="A28" s="2279"/>
      <c r="B28" s="804" t="s">
        <v>2203</v>
      </c>
      <c r="C28" s="824">
        <v>149</v>
      </c>
      <c r="D28" s="824">
        <v>141049</v>
      </c>
      <c r="E28" s="824">
        <v>998709</v>
      </c>
      <c r="F28" s="824">
        <v>1310016</v>
      </c>
      <c r="G28" s="824">
        <v>1306004</v>
      </c>
      <c r="H28" s="824">
        <v>1345053</v>
      </c>
      <c r="I28" s="824">
        <v>1446882</v>
      </c>
      <c r="J28" s="824">
        <v>1478457</v>
      </c>
      <c r="K28" s="824">
        <v>1374255</v>
      </c>
      <c r="L28" s="824">
        <v>1210824</v>
      </c>
      <c r="M28" s="824">
        <v>1036921</v>
      </c>
      <c r="N28" s="824">
        <v>727999</v>
      </c>
      <c r="O28" s="818">
        <f t="shared" si="5"/>
        <v>12376318</v>
      </c>
    </row>
    <row r="29" spans="1:15">
      <c r="A29" s="2279"/>
      <c r="B29" s="804" t="s">
        <v>2224</v>
      </c>
      <c r="C29" s="825">
        <f>+C28/C27</f>
        <v>9.9333333333333336</v>
      </c>
      <c r="D29" s="825">
        <f t="shared" ref="D29:O29" si="6">+D28/D27</f>
        <v>6.3693384511176339</v>
      </c>
      <c r="E29" s="825">
        <f t="shared" si="6"/>
        <v>7.3563220930746454</v>
      </c>
      <c r="F29" s="825">
        <f t="shared" si="6"/>
        <v>8.3652037317292773</v>
      </c>
      <c r="G29" s="825">
        <f t="shared" si="6"/>
        <v>9.5532375574216584</v>
      </c>
      <c r="H29" s="825">
        <f t="shared" si="6"/>
        <v>10.500269327150519</v>
      </c>
      <c r="I29" s="825">
        <f t="shared" si="6"/>
        <v>11.609326732514383</v>
      </c>
      <c r="J29" s="825">
        <f t="shared" si="6"/>
        <v>12.682779741275779</v>
      </c>
      <c r="K29" s="825">
        <f t="shared" si="6"/>
        <v>14.203158427814008</v>
      </c>
      <c r="L29" s="825">
        <f t="shared" si="6"/>
        <v>15.540519033806504</v>
      </c>
      <c r="M29" s="825">
        <f t="shared" si="6"/>
        <v>16.663790055603766</v>
      </c>
      <c r="N29" s="825">
        <f t="shared" si="6"/>
        <v>16.547312194567564</v>
      </c>
      <c r="O29" s="821">
        <f t="shared" si="6"/>
        <v>11.236641623351566</v>
      </c>
    </row>
    <row r="30" spans="1:15">
      <c r="A30" s="2279"/>
      <c r="B30" s="804" t="s">
        <v>2225</v>
      </c>
      <c r="C30" s="818">
        <f>+C9+C16+C23</f>
        <v>1335.1280398462843</v>
      </c>
      <c r="D30" s="818">
        <f t="shared" ref="D30:O30" si="7">+D9+D16+D23</f>
        <v>1293445.1647527115</v>
      </c>
      <c r="E30" s="818">
        <f t="shared" si="7"/>
        <v>9125338.6206304152</v>
      </c>
      <c r="F30" s="818">
        <f t="shared" si="7"/>
        <v>11979884.848455759</v>
      </c>
      <c r="G30" s="818">
        <f t="shared" si="7"/>
        <v>11974362.178140204</v>
      </c>
      <c r="H30" s="818">
        <f t="shared" si="7"/>
        <v>12347535.998499243</v>
      </c>
      <c r="I30" s="818">
        <f t="shared" si="7"/>
        <v>13296682.896691468</v>
      </c>
      <c r="J30" s="818">
        <f t="shared" si="7"/>
        <v>13591378.062607355</v>
      </c>
      <c r="K30" s="818">
        <f t="shared" si="7"/>
        <v>12634591.960649131</v>
      </c>
      <c r="L30" s="818">
        <f t="shared" si="7"/>
        <v>11136770.997092966</v>
      </c>
      <c r="M30" s="818">
        <f t="shared" si="7"/>
        <v>9536967.4662013836</v>
      </c>
      <c r="N30" s="818">
        <f t="shared" si="7"/>
        <v>6696288.1807412952</v>
      </c>
      <c r="O30" s="818">
        <f t="shared" si="7"/>
        <v>113614581.50250177</v>
      </c>
    </row>
    <row r="31" spans="1:15">
      <c r="A31" s="2279"/>
      <c r="B31" s="804" t="s">
        <v>2226</v>
      </c>
      <c r="C31" s="818">
        <f t="shared" ref="C31:O33" si="8">+C10+C17+C24</f>
        <v>236.6049690866833</v>
      </c>
      <c r="D31" s="818">
        <f t="shared" si="8"/>
        <v>229218.13046250583</v>
      </c>
      <c r="E31" s="818">
        <f t="shared" si="8"/>
        <v>1617148.616314251</v>
      </c>
      <c r="F31" s="818">
        <f t="shared" si="8"/>
        <v>2123017.5680807675</v>
      </c>
      <c r="G31" s="818">
        <f t="shared" si="8"/>
        <v>2122038.8670121883</v>
      </c>
      <c r="H31" s="818">
        <f t="shared" si="8"/>
        <v>2188170.9364429037</v>
      </c>
      <c r="I31" s="818">
        <f t="shared" si="8"/>
        <v>2356374.1842238046</v>
      </c>
      <c r="J31" s="818">
        <f t="shared" si="8"/>
        <v>2408598.6440063668</v>
      </c>
      <c r="K31" s="818">
        <f t="shared" si="8"/>
        <v>2239041.6132795927</v>
      </c>
      <c r="L31" s="818">
        <f t="shared" si="8"/>
        <v>1973604.9868266019</v>
      </c>
      <c r="M31" s="818">
        <f t="shared" si="8"/>
        <v>1690095.5003394859</v>
      </c>
      <c r="N31" s="818">
        <f t="shared" si="8"/>
        <v>1186683.9813971915</v>
      </c>
      <c r="O31" s="818">
        <f t="shared" si="8"/>
        <v>20134229.633354746</v>
      </c>
    </row>
    <row r="32" spans="1:15">
      <c r="A32" s="2279"/>
      <c r="B32" s="804" t="s">
        <v>238</v>
      </c>
      <c r="C32" s="818">
        <f t="shared" si="8"/>
        <v>118.30248454334165</v>
      </c>
      <c r="D32" s="818">
        <f t="shared" si="8"/>
        <v>114609.06523125291</v>
      </c>
      <c r="E32" s="818">
        <f t="shared" si="8"/>
        <v>808574.30815712549</v>
      </c>
      <c r="F32" s="818">
        <f t="shared" si="8"/>
        <v>1061508.7840403838</v>
      </c>
      <c r="G32" s="818">
        <f t="shared" si="8"/>
        <v>1061019.4335060942</v>
      </c>
      <c r="H32" s="818">
        <f t="shared" si="8"/>
        <v>1094085.4682214519</v>
      </c>
      <c r="I32" s="818">
        <f t="shared" si="8"/>
        <v>1178187.0921119023</v>
      </c>
      <c r="J32" s="818">
        <f t="shared" si="8"/>
        <v>1204299.3220031834</v>
      </c>
      <c r="K32" s="818">
        <f t="shared" si="8"/>
        <v>1119520.8066397964</v>
      </c>
      <c r="L32" s="818">
        <f t="shared" si="8"/>
        <v>986802.49341330095</v>
      </c>
      <c r="M32" s="818">
        <f t="shared" si="8"/>
        <v>845047.75016974297</v>
      </c>
      <c r="N32" s="818">
        <f t="shared" si="8"/>
        <v>593341.99069859576</v>
      </c>
      <c r="O32" s="818">
        <f t="shared" si="8"/>
        <v>10067114.816677373</v>
      </c>
    </row>
    <row r="33" spans="1:16">
      <c r="A33" s="2279"/>
      <c r="B33" s="787" t="s">
        <v>2661</v>
      </c>
      <c r="C33" s="819">
        <f t="shared" si="8"/>
        <v>1690.0354934763091</v>
      </c>
      <c r="D33" s="819">
        <f t="shared" si="8"/>
        <v>1637272.3604464701</v>
      </c>
      <c r="E33" s="819">
        <f t="shared" si="8"/>
        <v>11551061.54510179</v>
      </c>
      <c r="F33" s="819">
        <f t="shared" si="8"/>
        <v>15164411.200576911</v>
      </c>
      <c r="G33" s="819">
        <f t="shared" si="8"/>
        <v>15157420.478658488</v>
      </c>
      <c r="H33" s="819">
        <f t="shared" si="8"/>
        <v>15629792.403163599</v>
      </c>
      <c r="I33" s="819">
        <f t="shared" si="8"/>
        <v>16831244.173027173</v>
      </c>
      <c r="J33" s="819">
        <f t="shared" si="8"/>
        <v>17204276.028616905</v>
      </c>
      <c r="K33" s="819">
        <f t="shared" si="8"/>
        <v>15993154.380568519</v>
      </c>
      <c r="L33" s="819">
        <f t="shared" si="8"/>
        <v>14097178.47733287</v>
      </c>
      <c r="M33" s="819">
        <f t="shared" si="8"/>
        <v>12072110.716710612</v>
      </c>
      <c r="N33" s="819">
        <f t="shared" si="8"/>
        <v>8476314.1528370827</v>
      </c>
      <c r="O33" s="819">
        <f t="shared" si="8"/>
        <v>143815925.9525339</v>
      </c>
    </row>
    <row r="34" spans="1:16">
      <c r="A34" s="936"/>
      <c r="B34" s="947"/>
      <c r="C34" s="980"/>
      <c r="D34" s="980"/>
      <c r="E34" s="980"/>
      <c r="F34" s="980"/>
      <c r="G34" s="980"/>
      <c r="H34" s="980"/>
      <c r="I34" s="980"/>
      <c r="J34" s="980"/>
      <c r="K34" s="980"/>
      <c r="L34" s="980"/>
      <c r="M34" s="980"/>
      <c r="N34" s="980"/>
      <c r="O34" s="980"/>
      <c r="P34" s="16"/>
    </row>
    <row r="35" spans="1:16">
      <c r="A35" s="13" t="s">
        <v>474</v>
      </c>
      <c r="P35" s="16"/>
    </row>
    <row r="36" spans="1:16">
      <c r="A36" s="801" t="s">
        <v>2662</v>
      </c>
      <c r="B36" s="801"/>
      <c r="C36" s="801"/>
      <c r="D36" s="801"/>
      <c r="E36" s="801"/>
      <c r="F36" s="801"/>
      <c r="G36" s="801"/>
      <c r="H36" s="801"/>
      <c r="I36" s="801"/>
      <c r="J36" s="801"/>
      <c r="K36" s="801"/>
      <c r="L36" s="801"/>
      <c r="M36" s="801"/>
      <c r="N36" s="801"/>
      <c r="O36" s="801"/>
      <c r="P36" s="16"/>
    </row>
    <row r="37" spans="1:16">
      <c r="A37" s="2289" t="s">
        <v>2679</v>
      </c>
      <c r="B37" s="2289"/>
      <c r="C37" s="2289"/>
      <c r="D37" s="2289"/>
      <c r="E37" s="2289"/>
      <c r="F37" s="2289"/>
      <c r="G37" s="2289"/>
      <c r="H37" s="2289"/>
      <c r="I37" s="2289"/>
      <c r="J37" s="2289"/>
      <c r="K37" s="2289"/>
      <c r="L37" s="2289"/>
      <c r="M37" s="2289"/>
      <c r="N37" s="2289"/>
      <c r="O37" s="2289"/>
      <c r="P37" s="16"/>
    </row>
    <row r="38" spans="1:16">
      <c r="A38" s="981"/>
      <c r="B38" s="981"/>
      <c r="C38" s="981"/>
      <c r="D38" s="981"/>
      <c r="E38" s="981"/>
      <c r="F38" s="981"/>
      <c r="G38" s="981"/>
      <c r="H38" s="981"/>
      <c r="I38" s="981"/>
      <c r="J38" s="981"/>
      <c r="K38" s="981"/>
      <c r="L38" s="981"/>
      <c r="M38" s="981"/>
      <c r="N38" s="981"/>
      <c r="O38" s="981"/>
      <c r="P38" s="16"/>
    </row>
    <row r="39" spans="1:16">
      <c r="A39" s="2278" t="s">
        <v>2449</v>
      </c>
      <c r="B39" s="2278"/>
      <c r="C39" s="2278"/>
      <c r="D39" s="2278"/>
      <c r="E39" s="2278"/>
      <c r="F39" s="2278"/>
      <c r="G39" s="2278"/>
      <c r="H39" s="2278"/>
      <c r="I39" s="2278"/>
      <c r="J39" s="2278"/>
      <c r="K39" s="2278"/>
      <c r="L39" s="2278"/>
      <c r="M39" s="2278"/>
      <c r="N39" s="2278"/>
      <c r="O39" s="2278"/>
      <c r="P39" s="16"/>
    </row>
    <row r="40" spans="1:16" ht="15">
      <c r="A40" s="712"/>
      <c r="B40" s="712"/>
      <c r="C40" s="712"/>
      <c r="D40" s="703"/>
      <c r="E40" s="703"/>
      <c r="F40" s="703"/>
      <c r="G40" s="703"/>
      <c r="H40" s="703"/>
      <c r="I40" s="703"/>
      <c r="J40" s="703"/>
      <c r="K40" s="703"/>
      <c r="L40" s="703"/>
      <c r="M40" s="703"/>
      <c r="N40" s="703"/>
      <c r="O40" s="703"/>
      <c r="P40" s="16"/>
    </row>
    <row r="41" spans="1:16" ht="15">
      <c r="A41" s="2291" t="s">
        <v>2639</v>
      </c>
      <c r="B41" s="2291"/>
      <c r="C41" s="2291"/>
      <c r="D41" s="2291"/>
      <c r="E41" s="2291"/>
      <c r="F41" s="2291"/>
      <c r="G41" s="2291"/>
      <c r="H41" s="2291"/>
      <c r="I41" s="2291"/>
      <c r="J41" s="2291"/>
      <c r="K41" s="2291"/>
      <c r="L41" s="2291"/>
      <c r="M41" s="2291"/>
      <c r="N41" s="2291"/>
      <c r="O41" s="2291"/>
    </row>
    <row r="42" spans="1:16">
      <c r="A42" s="2264" t="s">
        <v>250</v>
      </c>
      <c r="B42" s="2264"/>
      <c r="C42" s="2264"/>
      <c r="D42" s="2264"/>
      <c r="E42" s="2264"/>
      <c r="F42" s="2264"/>
      <c r="G42" s="2264"/>
      <c r="H42" s="2264"/>
      <c r="I42" s="2264"/>
      <c r="J42" s="2264"/>
      <c r="K42" s="2264"/>
      <c r="L42" s="2264"/>
      <c r="M42" s="2264"/>
      <c r="N42" s="2264"/>
      <c r="O42" s="2264"/>
    </row>
    <row r="43" spans="1:16">
      <c r="A43" s="2247" t="s">
        <v>2178</v>
      </c>
      <c r="B43" s="2247"/>
      <c r="C43" s="2247"/>
      <c r="D43" s="2247"/>
      <c r="E43" s="2247"/>
      <c r="F43" s="2247"/>
      <c r="G43" s="2247"/>
      <c r="H43" s="2247"/>
      <c r="I43" s="2247"/>
      <c r="J43" s="2247"/>
      <c r="K43" s="2247"/>
      <c r="L43" s="2247"/>
      <c r="M43" s="2247"/>
      <c r="N43" s="2247"/>
      <c r="O43" s="2247"/>
    </row>
    <row r="44" spans="1:16">
      <c r="A44" s="2251" t="s">
        <v>2179</v>
      </c>
      <c r="B44" s="2251" t="s">
        <v>2217</v>
      </c>
      <c r="C44" s="1005"/>
      <c r="D44" s="2248" t="s">
        <v>1720</v>
      </c>
      <c r="E44" s="2248"/>
      <c r="F44" s="2248"/>
      <c r="G44" s="2248"/>
      <c r="H44" s="2248"/>
      <c r="I44" s="2248"/>
      <c r="J44" s="2248"/>
      <c r="K44" s="2248"/>
      <c r="L44" s="2248"/>
      <c r="M44" s="2248"/>
      <c r="N44" s="2248"/>
      <c r="O44" s="2251" t="s">
        <v>569</v>
      </c>
    </row>
    <row r="45" spans="1:16">
      <c r="A45" s="2241"/>
      <c r="B45" s="2241"/>
      <c r="C45" s="1053" t="s">
        <v>245</v>
      </c>
      <c r="D45" s="1080" t="s">
        <v>1434</v>
      </c>
      <c r="E45" s="1080" t="s">
        <v>820</v>
      </c>
      <c r="F45" s="1080" t="s">
        <v>821</v>
      </c>
      <c r="G45" s="1080" t="s">
        <v>822</v>
      </c>
      <c r="H45" s="1080" t="s">
        <v>823</v>
      </c>
      <c r="I45" s="1080" t="s">
        <v>824</v>
      </c>
      <c r="J45" s="1080" t="s">
        <v>825</v>
      </c>
      <c r="K45" s="1080" t="s">
        <v>826</v>
      </c>
      <c r="L45" s="1080" t="s">
        <v>827</v>
      </c>
      <c r="M45" s="1080" t="s">
        <v>828</v>
      </c>
      <c r="N45" s="1081" t="s">
        <v>246</v>
      </c>
      <c r="O45" s="2244"/>
    </row>
    <row r="46" spans="1:16">
      <c r="A46" s="2279" t="s">
        <v>249</v>
      </c>
      <c r="B46" s="802" t="s">
        <v>2223</v>
      </c>
      <c r="C46" s="832">
        <v>7</v>
      </c>
      <c r="D46" s="818">
        <v>16458</v>
      </c>
      <c r="E46" s="818">
        <v>159097</v>
      </c>
      <c r="F46" s="818">
        <v>234616</v>
      </c>
      <c r="G46" s="818">
        <v>210392</v>
      </c>
      <c r="H46" s="818">
        <v>189122</v>
      </c>
      <c r="I46" s="818">
        <v>170434</v>
      </c>
      <c r="J46" s="818">
        <v>149670</v>
      </c>
      <c r="K46" s="818">
        <v>122539</v>
      </c>
      <c r="L46" s="818">
        <v>89119</v>
      </c>
      <c r="M46" s="818">
        <v>36432</v>
      </c>
      <c r="N46" s="818">
        <v>11849</v>
      </c>
      <c r="O46" s="818">
        <f>SUM(C46:N46)</f>
        <v>1389735</v>
      </c>
    </row>
    <row r="47" spans="1:16">
      <c r="A47" s="2280"/>
      <c r="B47" s="804" t="s">
        <v>2203</v>
      </c>
      <c r="C47" s="826">
        <v>44</v>
      </c>
      <c r="D47" s="818">
        <v>105664</v>
      </c>
      <c r="E47" s="818">
        <v>1225892</v>
      </c>
      <c r="F47" s="818">
        <v>2051039</v>
      </c>
      <c r="G47" s="818">
        <v>2008407</v>
      </c>
      <c r="H47" s="818">
        <v>1855522</v>
      </c>
      <c r="I47" s="818">
        <v>1704805</v>
      </c>
      <c r="J47" s="818">
        <v>1597144</v>
      </c>
      <c r="K47" s="818">
        <v>1386651</v>
      </c>
      <c r="L47" s="818">
        <v>1096954</v>
      </c>
      <c r="M47" s="818">
        <v>464280</v>
      </c>
      <c r="N47" s="818">
        <v>162641</v>
      </c>
      <c r="O47" s="818">
        <f>SUM(C47:N47)</f>
        <v>13659043</v>
      </c>
    </row>
    <row r="48" spans="1:16">
      <c r="A48" s="2280"/>
      <c r="B48" s="804" t="s">
        <v>2224</v>
      </c>
      <c r="C48" s="826">
        <f>+C47/C46</f>
        <v>6.2857142857142856</v>
      </c>
      <c r="D48" s="821">
        <f t="shared" ref="D48:N48" si="9">+D47/D46</f>
        <v>6.4202211690363349</v>
      </c>
      <c r="E48" s="821">
        <f t="shared" si="9"/>
        <v>7.7053118537747416</v>
      </c>
      <c r="F48" s="821">
        <f t="shared" si="9"/>
        <v>8.7421105124970158</v>
      </c>
      <c r="G48" s="821">
        <f t="shared" si="9"/>
        <v>9.5460236130651364</v>
      </c>
      <c r="H48" s="821">
        <f t="shared" si="9"/>
        <v>9.8112435359186136</v>
      </c>
      <c r="I48" s="821">
        <f t="shared" si="9"/>
        <v>10.002728328854571</v>
      </c>
      <c r="J48" s="821">
        <f t="shared" si="9"/>
        <v>10.671103093472306</v>
      </c>
      <c r="K48" s="821">
        <f t="shared" si="9"/>
        <v>11.315997355943821</v>
      </c>
      <c r="L48" s="821">
        <f t="shared" si="9"/>
        <v>12.308867918176819</v>
      </c>
      <c r="M48" s="821">
        <f t="shared" si="9"/>
        <v>12.743741765480896</v>
      </c>
      <c r="N48" s="821">
        <f t="shared" si="9"/>
        <v>13.726137226770192</v>
      </c>
      <c r="O48" s="821">
        <f>+O47/O46</f>
        <v>9.8285234235303847</v>
      </c>
    </row>
    <row r="49" spans="1:15">
      <c r="A49" s="2280"/>
      <c r="B49" s="807" t="s">
        <v>2225</v>
      </c>
      <c r="C49" s="805">
        <v>466.56630688824248</v>
      </c>
      <c r="D49" s="818">
        <v>1120437.7784327103</v>
      </c>
      <c r="E49" s="818">
        <v>12999088.706450941</v>
      </c>
      <c r="F49" s="818">
        <v>21748765.716221683</v>
      </c>
      <c r="G49" s="818">
        <v>21296705.379965782</v>
      </c>
      <c r="H49" s="818">
        <v>19675546.520224672</v>
      </c>
      <c r="I49" s="818">
        <v>18077376.654877506</v>
      </c>
      <c r="J49" s="818">
        <v>16935763.128379889</v>
      </c>
      <c r="K49" s="818">
        <v>14703741.727565644</v>
      </c>
      <c r="L49" s="818">
        <v>11631858.559233755</v>
      </c>
      <c r="M49" s="818">
        <v>4923122.8400471183</v>
      </c>
      <c r="N49" s="818">
        <v>1724609.3345138782</v>
      </c>
      <c r="O49" s="818">
        <f t="shared" ref="O49:O54" si="10">SUM(C49:N49)</f>
        <v>144837482.91222045</v>
      </c>
    </row>
    <row r="50" spans="1:15">
      <c r="A50" s="2280"/>
      <c r="B50" s="804" t="s">
        <v>2226</v>
      </c>
      <c r="C50" s="805">
        <v>82.682636663739174</v>
      </c>
      <c r="D50" s="818">
        <v>198558.59364630311</v>
      </c>
      <c r="E50" s="818">
        <v>2303635.9732951033</v>
      </c>
      <c r="F50" s="818">
        <v>3854211.6459127031</v>
      </c>
      <c r="G50" s="818">
        <v>3774099.6875888733</v>
      </c>
      <c r="H50" s="818">
        <v>3486805.7124448791</v>
      </c>
      <c r="I50" s="818">
        <v>3203585.7363074063</v>
      </c>
      <c r="J50" s="818">
        <v>3001274.4784470694</v>
      </c>
      <c r="K50" s="818">
        <v>2605726.3821002408</v>
      </c>
      <c r="L50" s="818">
        <v>2061342.0231553488</v>
      </c>
      <c r="M50" s="818">
        <v>872452.14886910969</v>
      </c>
      <c r="N50" s="818">
        <v>305626.97067334555</v>
      </c>
      <c r="O50" s="818">
        <f t="shared" si="10"/>
        <v>25667402.035077043</v>
      </c>
    </row>
    <row r="51" spans="1:15">
      <c r="A51" s="2280"/>
      <c r="B51" s="804" t="s">
        <v>238</v>
      </c>
      <c r="C51" s="805">
        <v>41.341318331869587</v>
      </c>
      <c r="D51" s="818">
        <v>99279.296823151555</v>
      </c>
      <c r="E51" s="818">
        <v>1151817.9866475516</v>
      </c>
      <c r="F51" s="818">
        <v>1927105.8229563516</v>
      </c>
      <c r="G51" s="818">
        <v>1887049.8437944367</v>
      </c>
      <c r="H51" s="818">
        <v>1743402.8562224396</v>
      </c>
      <c r="I51" s="818">
        <v>1601792.8681537032</v>
      </c>
      <c r="J51" s="818">
        <v>1500637.2392235347</v>
      </c>
      <c r="K51" s="818">
        <v>1302863.1910501204</v>
      </c>
      <c r="L51" s="818">
        <v>1030671.0115776744</v>
      </c>
      <c r="M51" s="818">
        <v>436226.07443455484</v>
      </c>
      <c r="N51" s="818">
        <v>152813.48533667278</v>
      </c>
      <c r="O51" s="818">
        <f t="shared" si="10"/>
        <v>12833701.017538521</v>
      </c>
    </row>
    <row r="52" spans="1:15">
      <c r="A52" s="2280"/>
      <c r="B52" s="787" t="s">
        <v>2661</v>
      </c>
      <c r="C52" s="808">
        <v>590.59026188385121</v>
      </c>
      <c r="D52" s="819">
        <v>1418275.668902165</v>
      </c>
      <c r="E52" s="819">
        <v>16454542.666393595</v>
      </c>
      <c r="F52" s="819">
        <v>27530083.185090736</v>
      </c>
      <c r="G52" s="819">
        <v>26957854.911349092</v>
      </c>
      <c r="H52" s="819">
        <v>24905755.08889199</v>
      </c>
      <c r="I52" s="819">
        <v>22882755.259338614</v>
      </c>
      <c r="J52" s="819">
        <v>21437674.846050493</v>
      </c>
      <c r="K52" s="819">
        <v>18612331.300716005</v>
      </c>
      <c r="L52" s="819">
        <v>14723871.593966777</v>
      </c>
      <c r="M52" s="819">
        <v>6231801.0633507827</v>
      </c>
      <c r="N52" s="819">
        <v>2183049.7905238965</v>
      </c>
      <c r="O52" s="819">
        <f t="shared" si="10"/>
        <v>183338585.96483606</v>
      </c>
    </row>
    <row r="53" spans="1:15">
      <c r="A53" s="2281" t="s">
        <v>2213</v>
      </c>
      <c r="B53" s="802" t="s">
        <v>2223</v>
      </c>
      <c r="C53" s="832">
        <v>0</v>
      </c>
      <c r="D53" s="818">
        <v>8</v>
      </c>
      <c r="E53" s="818">
        <v>23</v>
      </c>
      <c r="F53" s="818">
        <v>29</v>
      </c>
      <c r="G53" s="818">
        <v>18</v>
      </c>
      <c r="H53" s="818">
        <v>39</v>
      </c>
      <c r="I53" s="818">
        <v>19</v>
      </c>
      <c r="J53" s="818">
        <v>28</v>
      </c>
      <c r="K53" s="818">
        <v>18</v>
      </c>
      <c r="L53" s="818">
        <v>35</v>
      </c>
      <c r="M53" s="818">
        <v>2</v>
      </c>
      <c r="N53" s="818">
        <v>8</v>
      </c>
      <c r="O53" s="818">
        <f t="shared" si="10"/>
        <v>227</v>
      </c>
    </row>
    <row r="54" spans="1:15">
      <c r="A54" s="2282"/>
      <c r="B54" s="804" t="s">
        <v>2203</v>
      </c>
      <c r="C54" s="826">
        <v>0</v>
      </c>
      <c r="D54" s="818">
        <v>98</v>
      </c>
      <c r="E54" s="818">
        <v>309</v>
      </c>
      <c r="F54" s="818">
        <v>453</v>
      </c>
      <c r="G54" s="818">
        <v>172</v>
      </c>
      <c r="H54" s="818">
        <v>1210</v>
      </c>
      <c r="I54" s="818">
        <v>392</v>
      </c>
      <c r="J54" s="818">
        <v>945</v>
      </c>
      <c r="K54" s="818">
        <v>339</v>
      </c>
      <c r="L54" s="818">
        <v>1001</v>
      </c>
      <c r="M54" s="818">
        <v>61</v>
      </c>
      <c r="N54" s="818">
        <v>574</v>
      </c>
      <c r="O54" s="818">
        <f t="shared" si="10"/>
        <v>5554</v>
      </c>
    </row>
    <row r="55" spans="1:15">
      <c r="A55" s="2282"/>
      <c r="B55" s="804" t="s">
        <v>2224</v>
      </c>
      <c r="C55" s="826">
        <v>0</v>
      </c>
      <c r="D55" s="821">
        <f>+D54/D53</f>
        <v>12.25</v>
      </c>
      <c r="E55" s="821">
        <f t="shared" ref="E55:O55" si="11">+E54/E53</f>
        <v>13.434782608695652</v>
      </c>
      <c r="F55" s="821">
        <f t="shared" si="11"/>
        <v>15.620689655172415</v>
      </c>
      <c r="G55" s="821">
        <f t="shared" si="11"/>
        <v>9.5555555555555554</v>
      </c>
      <c r="H55" s="821">
        <f t="shared" si="11"/>
        <v>31.025641025641026</v>
      </c>
      <c r="I55" s="821">
        <f t="shared" si="11"/>
        <v>20.631578947368421</v>
      </c>
      <c r="J55" s="821">
        <f t="shared" si="11"/>
        <v>33.75</v>
      </c>
      <c r="K55" s="821">
        <f t="shared" si="11"/>
        <v>18.833333333333332</v>
      </c>
      <c r="L55" s="821">
        <f t="shared" si="11"/>
        <v>28.6</v>
      </c>
      <c r="M55" s="821">
        <f t="shared" si="11"/>
        <v>30.5</v>
      </c>
      <c r="N55" s="821">
        <f t="shared" si="11"/>
        <v>71.75</v>
      </c>
      <c r="O55" s="821">
        <f t="shared" si="11"/>
        <v>24.466960352422909</v>
      </c>
    </row>
    <row r="56" spans="1:15">
      <c r="A56" s="2282"/>
      <c r="B56" s="807" t="s">
        <v>2225</v>
      </c>
      <c r="C56" s="805">
        <v>0</v>
      </c>
      <c r="D56" s="818">
        <v>561.20133867334528</v>
      </c>
      <c r="E56" s="818">
        <v>1769.5021801026905</v>
      </c>
      <c r="F56" s="818">
        <v>2594.1245552961782</v>
      </c>
      <c r="G56" s="818">
        <v>984.96561481444269</v>
      </c>
      <c r="H56" s="818">
        <v>6929.1185693341622</v>
      </c>
      <c r="I56" s="818">
        <v>2244.8053546933811</v>
      </c>
      <c r="J56" s="818">
        <v>5411.5843372072586</v>
      </c>
      <c r="K56" s="818">
        <v>1941.2985082680007</v>
      </c>
      <c r="L56" s="818">
        <v>5732.2708164491696</v>
      </c>
      <c r="M56" s="818">
        <v>349.31920060279663</v>
      </c>
      <c r="N56" s="818">
        <v>3287.0364122295937</v>
      </c>
      <c r="O56" s="818">
        <f t="shared" ref="O56:O61" si="12">SUM(C56:N56)</f>
        <v>31805.226887671022</v>
      </c>
    </row>
    <row r="57" spans="1:15">
      <c r="A57" s="2282"/>
      <c r="B57" s="804" t="s">
        <v>2226</v>
      </c>
      <c r="C57" s="805">
        <v>0</v>
      </c>
      <c r="D57" s="818">
        <v>99.453401790213093</v>
      </c>
      <c r="E57" s="818">
        <v>313.58266482832494</v>
      </c>
      <c r="F57" s="818">
        <v>459.71827562210751</v>
      </c>
      <c r="G57" s="818">
        <v>174.55086844812911</v>
      </c>
      <c r="H57" s="818">
        <v>1227.9450629199782</v>
      </c>
      <c r="I57" s="818">
        <v>397.81360716085237</v>
      </c>
      <c r="J57" s="818">
        <v>959.01494583419776</v>
      </c>
      <c r="K57" s="818">
        <v>344.02758374369637</v>
      </c>
      <c r="L57" s="818">
        <v>1015.8454611428909</v>
      </c>
      <c r="M57" s="818">
        <v>61.904668461255099</v>
      </c>
      <c r="N57" s="818">
        <v>582.51278191410518</v>
      </c>
      <c r="O57" s="818">
        <f t="shared" si="12"/>
        <v>5636.36932186575</v>
      </c>
    </row>
    <row r="58" spans="1:15">
      <c r="A58" s="2282"/>
      <c r="B58" s="804" t="s">
        <v>238</v>
      </c>
      <c r="C58" s="805">
        <v>0</v>
      </c>
      <c r="D58" s="818">
        <v>49.726700895106546</v>
      </c>
      <c r="E58" s="818">
        <v>156.79133241416247</v>
      </c>
      <c r="F58" s="818">
        <v>229.85913781105376</v>
      </c>
      <c r="G58" s="818">
        <v>87.275434224064554</v>
      </c>
      <c r="H58" s="818">
        <v>613.97253145998911</v>
      </c>
      <c r="I58" s="818">
        <v>198.90680358042619</v>
      </c>
      <c r="J58" s="818">
        <v>479.50747291709888</v>
      </c>
      <c r="K58" s="818">
        <v>172.01379187184818</v>
      </c>
      <c r="L58" s="818">
        <v>507.92273057144547</v>
      </c>
      <c r="M58" s="818">
        <v>30.95233423062755</v>
      </c>
      <c r="N58" s="818">
        <v>291.25639095705259</v>
      </c>
      <c r="O58" s="818">
        <f t="shared" si="12"/>
        <v>2818.184660932875</v>
      </c>
    </row>
    <row r="59" spans="1:15" ht="12.75" customHeight="1">
      <c r="A59" s="2283"/>
      <c r="B59" s="787" t="s">
        <v>2661</v>
      </c>
      <c r="C59" s="808">
        <v>0</v>
      </c>
      <c r="D59" s="819">
        <v>710.38144135866492</v>
      </c>
      <c r="E59" s="819">
        <v>2239.8761773451779</v>
      </c>
      <c r="F59" s="819">
        <v>3283.7019687293391</v>
      </c>
      <c r="G59" s="819">
        <v>1246.7919174866363</v>
      </c>
      <c r="H59" s="819">
        <v>8771.0361637141286</v>
      </c>
      <c r="I59" s="819">
        <v>2841.5257654346597</v>
      </c>
      <c r="J59" s="819">
        <v>6850.1067559585545</v>
      </c>
      <c r="K59" s="819">
        <v>2457.3398838835451</v>
      </c>
      <c r="L59" s="819">
        <v>7256.039008163506</v>
      </c>
      <c r="M59" s="819">
        <v>442.17620329467923</v>
      </c>
      <c r="N59" s="819">
        <v>4160.8055851007512</v>
      </c>
      <c r="O59" s="819">
        <f t="shared" si="12"/>
        <v>40259.780870469644</v>
      </c>
    </row>
    <row r="60" spans="1:15">
      <c r="A60" s="2281" t="s">
        <v>2189</v>
      </c>
      <c r="B60" s="802" t="s">
        <v>2223</v>
      </c>
      <c r="C60" s="832">
        <v>2</v>
      </c>
      <c r="D60" s="818">
        <v>4252</v>
      </c>
      <c r="E60" s="818">
        <v>34215</v>
      </c>
      <c r="F60" s="818">
        <v>43918</v>
      </c>
      <c r="G60" s="818">
        <v>30984</v>
      </c>
      <c r="H60" s="818">
        <v>17387</v>
      </c>
      <c r="I60" s="818">
        <v>4646</v>
      </c>
      <c r="J60" s="818">
        <v>299</v>
      </c>
      <c r="K60" s="818">
        <v>50</v>
      </c>
      <c r="L60" s="818">
        <v>14</v>
      </c>
      <c r="M60" s="818">
        <v>5</v>
      </c>
      <c r="N60" s="818">
        <v>11</v>
      </c>
      <c r="O60" s="818">
        <f t="shared" si="12"/>
        <v>135783</v>
      </c>
    </row>
    <row r="61" spans="1:15">
      <c r="A61" s="2282"/>
      <c r="B61" s="804" t="s">
        <v>2203</v>
      </c>
      <c r="C61" s="826">
        <v>25</v>
      </c>
      <c r="D61" s="818">
        <v>52739</v>
      </c>
      <c r="E61" s="818">
        <v>459031</v>
      </c>
      <c r="F61" s="818">
        <v>611680</v>
      </c>
      <c r="G61" s="818">
        <v>438938</v>
      </c>
      <c r="H61" s="818">
        <v>248667</v>
      </c>
      <c r="I61" s="818">
        <v>65363</v>
      </c>
      <c r="J61" s="818">
        <v>4016</v>
      </c>
      <c r="K61" s="818">
        <v>624</v>
      </c>
      <c r="L61" s="818">
        <v>114</v>
      </c>
      <c r="M61" s="818">
        <v>37</v>
      </c>
      <c r="N61" s="818">
        <v>161</v>
      </c>
      <c r="O61" s="818">
        <f t="shared" si="12"/>
        <v>1881395</v>
      </c>
    </row>
    <row r="62" spans="1:15">
      <c r="A62" s="2282"/>
      <c r="B62" s="804" t="s">
        <v>2224</v>
      </c>
      <c r="C62" s="826">
        <f>+C61/C60</f>
        <v>12.5</v>
      </c>
      <c r="D62" s="821">
        <f t="shared" ref="D62:O62" si="13">+D61/D60</f>
        <v>12.403339604891816</v>
      </c>
      <c r="E62" s="821">
        <f t="shared" si="13"/>
        <v>13.416074820984948</v>
      </c>
      <c r="F62" s="821">
        <f t="shared" si="13"/>
        <v>13.927774488820074</v>
      </c>
      <c r="G62" s="821">
        <f t="shared" si="13"/>
        <v>14.166602117221792</v>
      </c>
      <c r="H62" s="821">
        <f t="shared" si="13"/>
        <v>14.301892218324035</v>
      </c>
      <c r="I62" s="821">
        <f t="shared" si="13"/>
        <v>14.068661213947482</v>
      </c>
      <c r="J62" s="821">
        <f t="shared" si="13"/>
        <v>13.431438127090301</v>
      </c>
      <c r="K62" s="821">
        <f t="shared" si="13"/>
        <v>12.48</v>
      </c>
      <c r="L62" s="821">
        <f t="shared" si="13"/>
        <v>8.1428571428571423</v>
      </c>
      <c r="M62" s="821">
        <f t="shared" si="13"/>
        <v>7.4</v>
      </c>
      <c r="N62" s="821">
        <f t="shared" si="13"/>
        <v>14.636363636363637</v>
      </c>
      <c r="O62" s="821">
        <f t="shared" si="13"/>
        <v>13.855895067865639</v>
      </c>
    </row>
    <row r="63" spans="1:15">
      <c r="A63" s="2282"/>
      <c r="B63" s="807" t="s">
        <v>2225</v>
      </c>
      <c r="C63" s="805">
        <v>185.08737471796712</v>
      </c>
      <c r="D63" s="818">
        <v>390452.92221003468</v>
      </c>
      <c r="E63" s="818">
        <v>3398433.7081665262</v>
      </c>
      <c r="F63" s="818">
        <v>4528569.8146994449</v>
      </c>
      <c r="G63" s="818">
        <v>3249675.2833582023</v>
      </c>
      <c r="H63" s="818">
        <v>1841004.8883597089</v>
      </c>
      <c r="I63" s="818">
        <v>483914.64294761937</v>
      </c>
      <c r="J63" s="818">
        <v>29732.435874694238</v>
      </c>
      <c r="K63" s="818">
        <v>4619.7808729604594</v>
      </c>
      <c r="L63" s="818">
        <v>843.99842871393002</v>
      </c>
      <c r="M63" s="818">
        <v>273.92931458259136</v>
      </c>
      <c r="N63" s="818">
        <v>1191.9626931837081</v>
      </c>
      <c r="O63" s="818">
        <f t="shared" ref="O63:O68" si="14">SUM(C63:N63)</f>
        <v>13928898.454300389</v>
      </c>
    </row>
    <row r="64" spans="1:15">
      <c r="A64" s="2282"/>
      <c r="B64" s="804" t="s">
        <v>2226</v>
      </c>
      <c r="C64" s="805">
        <v>32.800294253816965</v>
      </c>
      <c r="D64" s="818">
        <v>69194.188746082102</v>
      </c>
      <c r="E64" s="818">
        <v>602254.07486495411</v>
      </c>
      <c r="F64" s="818">
        <v>802531.35956699029</v>
      </c>
      <c r="G64" s="818">
        <v>575891.8223672763</v>
      </c>
      <c r="H64" s="818">
        <v>326254.03084855602</v>
      </c>
      <c r="I64" s="818">
        <v>85757.025332489517</v>
      </c>
      <c r="J64" s="818">
        <v>5269.0392689331566</v>
      </c>
      <c r="K64" s="818">
        <v>818.69534457527129</v>
      </c>
      <c r="L64" s="818">
        <v>149.56934179740531</v>
      </c>
      <c r="M64" s="818">
        <v>48.544435495649104</v>
      </c>
      <c r="N64" s="818">
        <v>211.23389499458122</v>
      </c>
      <c r="O64" s="818">
        <f t="shared" si="14"/>
        <v>2468412.3843063978</v>
      </c>
    </row>
    <row r="65" spans="1:15">
      <c r="A65" s="2282"/>
      <c r="B65" s="804" t="s">
        <v>238</v>
      </c>
      <c r="C65" s="805">
        <v>16.400147126908482</v>
      </c>
      <c r="D65" s="818">
        <v>34597.094373041051</v>
      </c>
      <c r="E65" s="818">
        <v>301127.03743247705</v>
      </c>
      <c r="F65" s="818">
        <v>401265.67978349514</v>
      </c>
      <c r="G65" s="818">
        <v>287945.91118363815</v>
      </c>
      <c r="H65" s="818">
        <v>163127.01542427801</v>
      </c>
      <c r="I65" s="818">
        <v>42878.512666244758</v>
      </c>
      <c r="J65" s="818">
        <v>2634.5196344665783</v>
      </c>
      <c r="K65" s="818">
        <v>409.34767228763565</v>
      </c>
      <c r="L65" s="818">
        <v>74.784670898702657</v>
      </c>
      <c r="M65" s="818">
        <v>24.272217747824552</v>
      </c>
      <c r="N65" s="818">
        <v>105.61694749729061</v>
      </c>
      <c r="O65" s="818">
        <f t="shared" si="14"/>
        <v>1234206.1921531989</v>
      </c>
    </row>
    <row r="66" spans="1:15">
      <c r="A66" s="2283"/>
      <c r="B66" s="787" t="s">
        <v>2661</v>
      </c>
      <c r="C66" s="808">
        <v>234.28781609869256</v>
      </c>
      <c r="D66" s="819">
        <v>494244.20532915782</v>
      </c>
      <c r="E66" s="819">
        <v>4301814.8204639573</v>
      </c>
      <c r="F66" s="819">
        <v>5732366.8540499303</v>
      </c>
      <c r="G66" s="819">
        <v>4113513.0169091164</v>
      </c>
      <c r="H66" s="819">
        <v>2330385.934632543</v>
      </c>
      <c r="I66" s="819">
        <v>612550.18094635359</v>
      </c>
      <c r="J66" s="819">
        <v>37635.994778093969</v>
      </c>
      <c r="K66" s="819">
        <v>5847.8238898233658</v>
      </c>
      <c r="L66" s="819">
        <v>1068.352441410038</v>
      </c>
      <c r="M66" s="819">
        <v>346.745967826065</v>
      </c>
      <c r="N66" s="819">
        <v>1508.8135356755799</v>
      </c>
      <c r="O66" s="819">
        <f t="shared" si="14"/>
        <v>17631517.030759986</v>
      </c>
    </row>
    <row r="67" spans="1:15">
      <c r="A67" s="2279" t="s">
        <v>2190</v>
      </c>
      <c r="B67" s="804" t="s">
        <v>2223</v>
      </c>
      <c r="C67" s="832">
        <v>1</v>
      </c>
      <c r="D67" s="818">
        <v>4145</v>
      </c>
      <c r="E67" s="818">
        <v>34255</v>
      </c>
      <c r="F67" s="818">
        <v>43825</v>
      </c>
      <c r="G67" s="818">
        <v>31829</v>
      </c>
      <c r="H67" s="818">
        <v>17962</v>
      </c>
      <c r="I67" s="818">
        <v>4600</v>
      </c>
      <c r="J67" s="818">
        <v>248</v>
      </c>
      <c r="K67" s="818">
        <v>25</v>
      </c>
      <c r="L67" s="818">
        <v>25</v>
      </c>
      <c r="M67" s="818">
        <v>6</v>
      </c>
      <c r="N67" s="818">
        <v>19</v>
      </c>
      <c r="O67" s="818">
        <f t="shared" si="14"/>
        <v>136940</v>
      </c>
    </row>
    <row r="68" spans="1:15">
      <c r="A68" s="2279"/>
      <c r="B68" s="804" t="s">
        <v>2203</v>
      </c>
      <c r="C68" s="826">
        <v>18</v>
      </c>
      <c r="D68" s="818">
        <v>215208</v>
      </c>
      <c r="E68" s="818">
        <v>1807562</v>
      </c>
      <c r="F68" s="818">
        <v>2335551</v>
      </c>
      <c r="G68" s="818">
        <v>1711046</v>
      </c>
      <c r="H68" s="818">
        <v>973512</v>
      </c>
      <c r="I68" s="818">
        <v>252106</v>
      </c>
      <c r="J68" s="818">
        <v>13041</v>
      </c>
      <c r="K68" s="818">
        <v>967</v>
      </c>
      <c r="L68" s="818">
        <v>1077</v>
      </c>
      <c r="M68" s="818">
        <v>156</v>
      </c>
      <c r="N68" s="818">
        <v>1319</v>
      </c>
      <c r="O68" s="818">
        <f t="shared" si="14"/>
        <v>7311563</v>
      </c>
    </row>
    <row r="69" spans="1:15">
      <c r="A69" s="2279"/>
      <c r="B69" s="804" t="s">
        <v>2224</v>
      </c>
      <c r="C69" s="826">
        <f>+C68/C67</f>
        <v>18</v>
      </c>
      <c r="D69" s="821">
        <f t="shared" ref="D69:O69" si="15">+D68/D67</f>
        <v>51.919903498190592</v>
      </c>
      <c r="E69" s="821">
        <f t="shared" si="15"/>
        <v>52.767829513939574</v>
      </c>
      <c r="F69" s="821">
        <f t="shared" si="15"/>
        <v>53.292664004563605</v>
      </c>
      <c r="G69" s="821">
        <f t="shared" si="15"/>
        <v>53.757453894247384</v>
      </c>
      <c r="H69" s="821">
        <f t="shared" si="15"/>
        <v>54.198418884311323</v>
      </c>
      <c r="I69" s="821">
        <f t="shared" si="15"/>
        <v>54.805652173913046</v>
      </c>
      <c r="J69" s="821">
        <f t="shared" si="15"/>
        <v>52.58467741935484</v>
      </c>
      <c r="K69" s="821">
        <f t="shared" si="15"/>
        <v>38.68</v>
      </c>
      <c r="L69" s="821">
        <f t="shared" si="15"/>
        <v>43.08</v>
      </c>
      <c r="M69" s="821">
        <f t="shared" si="15"/>
        <v>26</v>
      </c>
      <c r="N69" s="821">
        <f t="shared" si="15"/>
        <v>69.421052631578945</v>
      </c>
      <c r="O69" s="821">
        <f t="shared" si="15"/>
        <v>53.392456550314009</v>
      </c>
    </row>
    <row r="70" spans="1:15">
      <c r="A70" s="2279"/>
      <c r="B70" s="807" t="s">
        <v>2225</v>
      </c>
      <c r="C70" s="805">
        <v>115.74327566896436</v>
      </c>
      <c r="D70" s="818">
        <v>1383826.6038981376</v>
      </c>
      <c r="E70" s="818">
        <v>11622952.603041364</v>
      </c>
      <c r="F70" s="818">
        <v>15018017.957329188</v>
      </c>
      <c r="G70" s="818">
        <v>11002337.158904377</v>
      </c>
      <c r="H70" s="818">
        <v>6259859.321280268</v>
      </c>
      <c r="I70" s="818">
        <v>1621087.4586555515</v>
      </c>
      <c r="J70" s="818">
        <v>83856.003222164683</v>
      </c>
      <c r="K70" s="818">
        <v>6217.9859762160304</v>
      </c>
      <c r="L70" s="818">
        <v>6925.3059941930351</v>
      </c>
      <c r="M70" s="818">
        <v>1003.1083891310244</v>
      </c>
      <c r="N70" s="818">
        <v>8481.4100337424425</v>
      </c>
      <c r="O70" s="818">
        <f t="shared" ref="O70:O75" si="16">SUM(C70:N70)</f>
        <v>47014680.660000004</v>
      </c>
    </row>
    <row r="71" spans="1:15">
      <c r="A71" s="2279"/>
      <c r="B71" s="804" t="s">
        <v>2226</v>
      </c>
      <c r="C71" s="805">
        <v>20.51146657424685</v>
      </c>
      <c r="D71" s="818">
        <v>245235.09436169529</v>
      </c>
      <c r="E71" s="818">
        <v>2059763.7524377101</v>
      </c>
      <c r="F71" s="818">
        <v>2661420.9038304891</v>
      </c>
      <c r="G71" s="818">
        <v>1949781.2686665985</v>
      </c>
      <c r="H71" s="818">
        <v>1109342.1582015664</v>
      </c>
      <c r="I71" s="818">
        <v>287281.32178705977</v>
      </c>
      <c r="J71" s="818">
        <v>14860.557533041843</v>
      </c>
      <c r="K71" s="818">
        <v>1101.9215654053726</v>
      </c>
      <c r="L71" s="818">
        <v>1227.2694166924366</v>
      </c>
      <c r="M71" s="818">
        <v>177.7660436434727</v>
      </c>
      <c r="N71" s="818">
        <v>1503.0346895239772</v>
      </c>
      <c r="O71" s="818">
        <f t="shared" si="16"/>
        <v>8331715.5599999996</v>
      </c>
    </row>
    <row r="72" spans="1:15">
      <c r="A72" s="2279"/>
      <c r="B72" s="804" t="s">
        <v>238</v>
      </c>
      <c r="C72" s="805">
        <v>10.255733287123425</v>
      </c>
      <c r="D72" s="818">
        <v>122617.54718084764</v>
      </c>
      <c r="E72" s="818">
        <v>1029881.876218855</v>
      </c>
      <c r="F72" s="818">
        <v>1330710.4519152446</v>
      </c>
      <c r="G72" s="818">
        <v>974890.63433329924</v>
      </c>
      <c r="H72" s="818">
        <v>554671.07910078322</v>
      </c>
      <c r="I72" s="818">
        <v>143640.66089352989</v>
      </c>
      <c r="J72" s="818">
        <v>7430.2787665209216</v>
      </c>
      <c r="K72" s="818">
        <v>550.96078270268629</v>
      </c>
      <c r="L72" s="818">
        <v>613.6347083462183</v>
      </c>
      <c r="M72" s="818">
        <v>88.883021821736349</v>
      </c>
      <c r="N72" s="818">
        <v>751.51734476198862</v>
      </c>
      <c r="O72" s="818">
        <f t="shared" si="16"/>
        <v>4165857.78</v>
      </c>
    </row>
    <row r="73" spans="1:15">
      <c r="A73" s="2279"/>
      <c r="B73" s="787" t="s">
        <v>2661</v>
      </c>
      <c r="C73" s="808">
        <v>146.51047553033462</v>
      </c>
      <c r="D73" s="819">
        <v>1751679.2454406805</v>
      </c>
      <c r="E73" s="819">
        <v>14712598.231697928</v>
      </c>
      <c r="F73" s="819">
        <v>19010149.31307492</v>
      </c>
      <c r="G73" s="819">
        <v>13927009.061904274</v>
      </c>
      <c r="H73" s="819">
        <v>7923872.558582617</v>
      </c>
      <c r="I73" s="819">
        <v>2052009.4413361412</v>
      </c>
      <c r="J73" s="819">
        <v>106146.83952172744</v>
      </c>
      <c r="K73" s="819">
        <v>7870.8683243240885</v>
      </c>
      <c r="L73" s="819">
        <v>8766.2101192316895</v>
      </c>
      <c r="M73" s="819">
        <v>1269.7574545962334</v>
      </c>
      <c r="N73" s="819">
        <v>10735.962068028408</v>
      </c>
      <c r="O73" s="819">
        <f t="shared" si="16"/>
        <v>59512254</v>
      </c>
    </row>
    <row r="74" spans="1:15">
      <c r="A74" s="2279" t="s">
        <v>2191</v>
      </c>
      <c r="B74" s="804" t="s">
        <v>2223</v>
      </c>
      <c r="C74" s="832">
        <v>1</v>
      </c>
      <c r="D74" s="818">
        <v>4450</v>
      </c>
      <c r="E74" s="818">
        <v>74291</v>
      </c>
      <c r="F74" s="818">
        <v>110769</v>
      </c>
      <c r="G74" s="818">
        <v>87378</v>
      </c>
      <c r="H74" s="818">
        <v>51488</v>
      </c>
      <c r="I74" s="818">
        <v>14096</v>
      </c>
      <c r="J74" s="818">
        <v>934</v>
      </c>
      <c r="K74" s="818">
        <v>33</v>
      </c>
      <c r="L74" s="818">
        <v>46</v>
      </c>
      <c r="M74" s="818">
        <v>12</v>
      </c>
      <c r="N74" s="818">
        <v>25</v>
      </c>
      <c r="O74" s="818">
        <f t="shared" si="16"/>
        <v>343523</v>
      </c>
    </row>
    <row r="75" spans="1:15">
      <c r="A75" s="2279"/>
      <c r="B75" s="804" t="s">
        <v>2203</v>
      </c>
      <c r="C75" s="826">
        <v>7</v>
      </c>
      <c r="D75" s="818">
        <v>44174</v>
      </c>
      <c r="E75" s="818">
        <v>826081</v>
      </c>
      <c r="F75" s="818">
        <v>1304171</v>
      </c>
      <c r="G75" s="818">
        <v>1055144</v>
      </c>
      <c r="H75" s="818">
        <v>633668</v>
      </c>
      <c r="I75" s="818">
        <v>172922</v>
      </c>
      <c r="J75" s="818">
        <v>12270</v>
      </c>
      <c r="K75" s="818">
        <v>389</v>
      </c>
      <c r="L75" s="818">
        <v>571</v>
      </c>
      <c r="M75" s="818">
        <v>138</v>
      </c>
      <c r="N75" s="818">
        <v>274</v>
      </c>
      <c r="O75" s="818">
        <f t="shared" si="16"/>
        <v>4049809</v>
      </c>
    </row>
    <row r="76" spans="1:15">
      <c r="A76" s="2279"/>
      <c r="B76" s="804" t="s">
        <v>2224</v>
      </c>
      <c r="C76" s="826">
        <f>+C75/C74</f>
        <v>7</v>
      </c>
      <c r="D76" s="821">
        <f t="shared" ref="D76:N76" si="17">+D75/D74</f>
        <v>9.9267415730337074</v>
      </c>
      <c r="E76" s="821">
        <f t="shared" si="17"/>
        <v>11.119529956522324</v>
      </c>
      <c r="F76" s="821">
        <f t="shared" si="17"/>
        <v>11.773790500952433</v>
      </c>
      <c r="G76" s="821">
        <f t="shared" si="17"/>
        <v>12.075625443475474</v>
      </c>
      <c r="H76" s="821">
        <f t="shared" si="17"/>
        <v>12.307100683654443</v>
      </c>
      <c r="I76" s="821">
        <f t="shared" si="17"/>
        <v>12.267451759364359</v>
      </c>
      <c r="J76" s="821">
        <f t="shared" si="17"/>
        <v>13.137044967880085</v>
      </c>
      <c r="K76" s="821">
        <f t="shared" si="17"/>
        <v>11.787878787878787</v>
      </c>
      <c r="L76" s="821">
        <f t="shared" si="17"/>
        <v>12.413043478260869</v>
      </c>
      <c r="M76" s="821">
        <f t="shared" si="17"/>
        <v>11.5</v>
      </c>
      <c r="N76" s="821">
        <f t="shared" si="17"/>
        <v>10.96</v>
      </c>
      <c r="O76" s="821">
        <f>+O75/O74</f>
        <v>11.789047603799455</v>
      </c>
    </row>
    <row r="77" spans="1:15">
      <c r="A77" s="2279"/>
      <c r="B77" s="807" t="s">
        <v>2225</v>
      </c>
      <c r="C77" s="805">
        <v>50.991861285309994</v>
      </c>
      <c r="D77" s="818">
        <v>321787.78291675483</v>
      </c>
      <c r="E77" s="818">
        <v>6017629.680347167</v>
      </c>
      <c r="F77" s="818">
        <v>9500300.9606177192</v>
      </c>
      <c r="G77" s="818">
        <v>7686250.926289591</v>
      </c>
      <c r="H77" s="818">
        <v>4615987.2509914031</v>
      </c>
      <c r="I77" s="818">
        <v>1259659.2338826251</v>
      </c>
      <c r="J77" s="818">
        <v>89381.448281536243</v>
      </c>
      <c r="K77" s="818">
        <v>2833.6905771407983</v>
      </c>
      <c r="L77" s="818">
        <v>4159.4789705588582</v>
      </c>
      <c r="M77" s="818">
        <v>1005.2681224818258</v>
      </c>
      <c r="N77" s="818">
        <v>1995.9671417392769</v>
      </c>
      <c r="O77" s="818">
        <f t="shared" ref="O77:O82" si="18">SUM(C77:N77)</f>
        <v>29501042.680000007</v>
      </c>
    </row>
    <row r="78" spans="1:15">
      <c r="A78" s="2279"/>
      <c r="B78" s="804" t="s">
        <v>2226</v>
      </c>
      <c r="C78" s="805">
        <v>9.0365323796751902</v>
      </c>
      <c r="D78" s="818">
        <v>57025.683048538835</v>
      </c>
      <c r="E78" s="818">
        <v>1066415.3863906371</v>
      </c>
      <c r="F78" s="818">
        <v>1683597.6385904818</v>
      </c>
      <c r="G78" s="818">
        <v>1362120.4173171429</v>
      </c>
      <c r="H78" s="818">
        <v>818023.05713771703</v>
      </c>
      <c r="I78" s="818">
        <v>223230.75030831332</v>
      </c>
      <c r="J78" s="818">
        <v>15839.750328373511</v>
      </c>
      <c r="K78" s="818">
        <v>502.17301367052124</v>
      </c>
      <c r="L78" s="818">
        <v>737.12285554207619</v>
      </c>
      <c r="M78" s="818">
        <v>178.14878119931092</v>
      </c>
      <c r="N78" s="818">
        <v>353.71569600442888</v>
      </c>
      <c r="O78" s="818">
        <f t="shared" si="18"/>
        <v>5228032.879999999</v>
      </c>
    </row>
    <row r="79" spans="1:15">
      <c r="A79" s="2279"/>
      <c r="B79" s="804" t="s">
        <v>238</v>
      </c>
      <c r="C79" s="805">
        <v>4.5182661898375951</v>
      </c>
      <c r="D79" s="818">
        <v>28512.841524269417</v>
      </c>
      <c r="E79" s="818">
        <v>533207.69319531857</v>
      </c>
      <c r="F79" s="818">
        <v>841798.81929524092</v>
      </c>
      <c r="G79" s="818">
        <v>681060.20865857147</v>
      </c>
      <c r="H79" s="818">
        <v>409011.52856885851</v>
      </c>
      <c r="I79" s="818">
        <v>111615.37515415666</v>
      </c>
      <c r="J79" s="818">
        <v>7919.8751641867557</v>
      </c>
      <c r="K79" s="818">
        <v>251.08650683526062</v>
      </c>
      <c r="L79" s="818">
        <v>368.5614277710381</v>
      </c>
      <c r="M79" s="818">
        <v>89.074390599655459</v>
      </c>
      <c r="N79" s="818">
        <v>176.85784800221444</v>
      </c>
      <c r="O79" s="818">
        <f t="shared" si="18"/>
        <v>2614016.4399999995</v>
      </c>
    </row>
    <row r="80" spans="1:15">
      <c r="A80" s="2279"/>
      <c r="B80" s="787" t="s">
        <v>2661</v>
      </c>
      <c r="C80" s="808">
        <v>64.546659854822778</v>
      </c>
      <c r="D80" s="819">
        <v>407326.30748956307</v>
      </c>
      <c r="E80" s="819">
        <v>7617252.7599331224</v>
      </c>
      <c r="F80" s="819">
        <v>12025697.418503441</v>
      </c>
      <c r="G80" s="819">
        <v>9729431.5522653051</v>
      </c>
      <c r="H80" s="819">
        <v>5843021.836697978</v>
      </c>
      <c r="I80" s="819">
        <v>1594505.359345095</v>
      </c>
      <c r="J80" s="819">
        <v>113141.0737740965</v>
      </c>
      <c r="K80" s="819">
        <v>3586.9500976465802</v>
      </c>
      <c r="L80" s="819">
        <v>5265.1632538719723</v>
      </c>
      <c r="M80" s="819">
        <v>1272.4912942807921</v>
      </c>
      <c r="N80" s="819">
        <v>2526.5406857459202</v>
      </c>
      <c r="O80" s="819">
        <f t="shared" si="18"/>
        <v>37343092.000000007</v>
      </c>
    </row>
    <row r="81" spans="1:15">
      <c r="A81" s="2279" t="s">
        <v>569</v>
      </c>
      <c r="B81" s="802" t="s">
        <v>2223</v>
      </c>
      <c r="C81" s="832">
        <f>+C46+C53+C60+C67+C74</f>
        <v>11</v>
      </c>
      <c r="D81" s="818">
        <f t="shared" ref="D81:N81" si="19">+D46+D53+D60+D67+D74</f>
        <v>29313</v>
      </c>
      <c r="E81" s="818">
        <f t="shared" si="19"/>
        <v>301881</v>
      </c>
      <c r="F81" s="818">
        <f t="shared" si="19"/>
        <v>433157</v>
      </c>
      <c r="G81" s="818">
        <f t="shared" si="19"/>
        <v>360601</v>
      </c>
      <c r="H81" s="818">
        <f t="shared" si="19"/>
        <v>275998</v>
      </c>
      <c r="I81" s="818">
        <f t="shared" si="19"/>
        <v>193795</v>
      </c>
      <c r="J81" s="818">
        <f t="shared" si="19"/>
        <v>151179</v>
      </c>
      <c r="K81" s="818">
        <f t="shared" si="19"/>
        <v>122665</v>
      </c>
      <c r="L81" s="818">
        <f t="shared" si="19"/>
        <v>89239</v>
      </c>
      <c r="M81" s="818">
        <f t="shared" si="19"/>
        <v>36457</v>
      </c>
      <c r="N81" s="818">
        <f t="shared" si="19"/>
        <v>11912</v>
      </c>
      <c r="O81" s="816">
        <f t="shared" si="18"/>
        <v>2006208</v>
      </c>
    </row>
    <row r="82" spans="1:15">
      <c r="A82" s="2279"/>
      <c r="B82" s="804" t="s">
        <v>2203</v>
      </c>
      <c r="C82" s="826">
        <f t="shared" ref="C82:N87" si="20">+C47+C54+C61+C68+C75</f>
        <v>94</v>
      </c>
      <c r="D82" s="818">
        <f t="shared" si="20"/>
        <v>417883</v>
      </c>
      <c r="E82" s="818">
        <f t="shared" si="20"/>
        <v>4318875</v>
      </c>
      <c r="F82" s="818">
        <f t="shared" si="20"/>
        <v>6302894</v>
      </c>
      <c r="G82" s="818">
        <f t="shared" si="20"/>
        <v>5213707</v>
      </c>
      <c r="H82" s="818">
        <f t="shared" si="20"/>
        <v>3712579</v>
      </c>
      <c r="I82" s="818">
        <f t="shared" si="20"/>
        <v>2195588</v>
      </c>
      <c r="J82" s="818">
        <f t="shared" si="20"/>
        <v>1627416</v>
      </c>
      <c r="K82" s="818">
        <f t="shared" si="20"/>
        <v>1388970</v>
      </c>
      <c r="L82" s="818">
        <f t="shared" si="20"/>
        <v>1099717</v>
      </c>
      <c r="M82" s="818">
        <f t="shared" si="20"/>
        <v>464672</v>
      </c>
      <c r="N82" s="818">
        <f t="shared" si="20"/>
        <v>164969</v>
      </c>
      <c r="O82" s="818">
        <f t="shared" si="18"/>
        <v>26907364</v>
      </c>
    </row>
    <row r="83" spans="1:15">
      <c r="A83" s="2279"/>
      <c r="B83" s="804" t="s">
        <v>2224</v>
      </c>
      <c r="C83" s="826">
        <f t="shared" si="20"/>
        <v>43.785714285714285</v>
      </c>
      <c r="D83" s="821">
        <f t="shared" si="20"/>
        <v>92.920205845152452</v>
      </c>
      <c r="E83" s="821">
        <f t="shared" si="20"/>
        <v>98.443528753917249</v>
      </c>
      <c r="F83" s="821">
        <f t="shared" si="20"/>
        <v>103.35702916200555</v>
      </c>
      <c r="G83" s="821">
        <f t="shared" si="20"/>
        <v>99.101260623565338</v>
      </c>
      <c r="H83" s="821">
        <f t="shared" si="20"/>
        <v>121.64429634784945</v>
      </c>
      <c r="I83" s="821">
        <f t="shared" si="20"/>
        <v>111.77607242344789</v>
      </c>
      <c r="J83" s="821">
        <f t="shared" si="20"/>
        <v>123.57426360779753</v>
      </c>
      <c r="K83" s="821">
        <f t="shared" si="20"/>
        <v>93.097209477155928</v>
      </c>
      <c r="L83" s="821">
        <f t="shared" si="20"/>
        <v>104.54476853929484</v>
      </c>
      <c r="M83" s="821">
        <f t="shared" si="20"/>
        <v>88.143741765480897</v>
      </c>
      <c r="N83" s="821">
        <f t="shared" si="20"/>
        <v>180.49355349471278</v>
      </c>
      <c r="O83" s="821">
        <f>+O82/O81</f>
        <v>13.412050993715507</v>
      </c>
    </row>
    <row r="84" spans="1:15">
      <c r="A84" s="2279"/>
      <c r="B84" s="804" t="s">
        <v>2225</v>
      </c>
      <c r="C84" s="805">
        <f t="shared" si="20"/>
        <v>818.38881856048397</v>
      </c>
      <c r="D84" s="818">
        <f t="shared" si="20"/>
        <v>3217066.2887963108</v>
      </c>
      <c r="E84" s="818">
        <f t="shared" si="20"/>
        <v>34039874.200186104</v>
      </c>
      <c r="F84" s="818">
        <f t="shared" si="20"/>
        <v>50798248.573423333</v>
      </c>
      <c r="G84" s="818">
        <f t="shared" si="20"/>
        <v>43235953.714132763</v>
      </c>
      <c r="H84" s="818">
        <f t="shared" si="20"/>
        <v>32399327.099425387</v>
      </c>
      <c r="I84" s="818">
        <f t="shared" si="20"/>
        <v>21444282.795717992</v>
      </c>
      <c r="J84" s="818">
        <f t="shared" si="20"/>
        <v>17144144.600095492</v>
      </c>
      <c r="K84" s="818">
        <f t="shared" si="20"/>
        <v>14719354.483500227</v>
      </c>
      <c r="L84" s="818">
        <f t="shared" si="20"/>
        <v>11649519.613443669</v>
      </c>
      <c r="M84" s="818">
        <f t="shared" si="20"/>
        <v>4925754.4650739161</v>
      </c>
      <c r="N84" s="818">
        <f t="shared" si="20"/>
        <v>1739565.7107947732</v>
      </c>
      <c r="O84" s="818">
        <f>SUM(C84:N84)</f>
        <v>235313909.9334085</v>
      </c>
    </row>
    <row r="85" spans="1:15">
      <c r="A85" s="2279"/>
      <c r="B85" s="804" t="s">
        <v>2226</v>
      </c>
      <c r="C85" s="805">
        <f t="shared" si="20"/>
        <v>145.03092987147815</v>
      </c>
      <c r="D85" s="818">
        <f t="shared" si="20"/>
        <v>570113.01320440951</v>
      </c>
      <c r="E85" s="818">
        <f t="shared" si="20"/>
        <v>6032382.7696532328</v>
      </c>
      <c r="F85" s="818">
        <f t="shared" si="20"/>
        <v>9002221.2661762852</v>
      </c>
      <c r="G85" s="818">
        <f t="shared" si="20"/>
        <v>7662067.7468083389</v>
      </c>
      <c r="H85" s="818">
        <f t="shared" si="20"/>
        <v>5741652.9036956392</v>
      </c>
      <c r="I85" s="818">
        <f t="shared" si="20"/>
        <v>3800252.64734243</v>
      </c>
      <c r="J85" s="818">
        <f t="shared" si="20"/>
        <v>3038202.8405232527</v>
      </c>
      <c r="K85" s="818">
        <f t="shared" si="20"/>
        <v>2608493.1996076358</v>
      </c>
      <c r="L85" s="818">
        <f t="shared" si="20"/>
        <v>2064471.8302305236</v>
      </c>
      <c r="M85" s="818">
        <f t="shared" si="20"/>
        <v>872918.51279790944</v>
      </c>
      <c r="N85" s="818">
        <f t="shared" si="20"/>
        <v>308277.46773578267</v>
      </c>
      <c r="O85" s="818">
        <f>SUM(C85:N85)</f>
        <v>41701199.228705309</v>
      </c>
    </row>
    <row r="86" spans="1:15">
      <c r="A86" s="2279"/>
      <c r="B86" s="804" t="s">
        <v>238</v>
      </c>
      <c r="C86" s="805">
        <f t="shared" si="20"/>
        <v>72.515464935739075</v>
      </c>
      <c r="D86" s="818">
        <f t="shared" si="20"/>
        <v>285056.50660220475</v>
      </c>
      <c r="E86" s="818">
        <f t="shared" si="20"/>
        <v>3016191.3848266164</v>
      </c>
      <c r="F86" s="818">
        <f t="shared" si="20"/>
        <v>4501110.6330881426</v>
      </c>
      <c r="G86" s="818">
        <f t="shared" si="20"/>
        <v>3831033.8734041695</v>
      </c>
      <c r="H86" s="818">
        <f t="shared" si="20"/>
        <v>2870826.4518478196</v>
      </c>
      <c r="I86" s="818">
        <f t="shared" si="20"/>
        <v>1900126.323671215</v>
      </c>
      <c r="J86" s="818">
        <f t="shared" si="20"/>
        <v>1519101.4202616264</v>
      </c>
      <c r="K86" s="818">
        <f t="shared" si="20"/>
        <v>1304246.5998038179</v>
      </c>
      <c r="L86" s="818">
        <f t="shared" si="20"/>
        <v>1032235.9151152618</v>
      </c>
      <c r="M86" s="818">
        <f t="shared" si="20"/>
        <v>436459.25639895472</v>
      </c>
      <c r="N86" s="818">
        <f t="shared" si="20"/>
        <v>154138.73386789134</v>
      </c>
      <c r="O86" s="818">
        <f>SUM(C86:N86)</f>
        <v>20850599.614352655</v>
      </c>
    </row>
    <row r="87" spans="1:15">
      <c r="A87" s="2279"/>
      <c r="B87" s="787" t="s">
        <v>2661</v>
      </c>
      <c r="C87" s="808">
        <f t="shared" si="20"/>
        <v>1035.9352133677012</v>
      </c>
      <c r="D87" s="819">
        <f t="shared" si="20"/>
        <v>4072235.8086029254</v>
      </c>
      <c r="E87" s="819">
        <f t="shared" si="20"/>
        <v>43088448.354665942</v>
      </c>
      <c r="F87" s="819">
        <f t="shared" si="20"/>
        <v>64301580.472687759</v>
      </c>
      <c r="G87" s="819">
        <f t="shared" si="20"/>
        <v>54729055.334345266</v>
      </c>
      <c r="H87" s="819">
        <f t="shared" si="20"/>
        <v>41011806.454968847</v>
      </c>
      <c r="I87" s="819">
        <f t="shared" si="20"/>
        <v>27144661.766731635</v>
      </c>
      <c r="J87" s="819">
        <f t="shared" si="20"/>
        <v>21701448.860880367</v>
      </c>
      <c r="K87" s="819">
        <f t="shared" si="20"/>
        <v>18632094.282911681</v>
      </c>
      <c r="L87" s="819">
        <f t="shared" si="20"/>
        <v>14746227.358789453</v>
      </c>
      <c r="M87" s="819">
        <f t="shared" si="20"/>
        <v>6235132.2342707803</v>
      </c>
      <c r="N87" s="819">
        <f t="shared" si="20"/>
        <v>2201981.9123984468</v>
      </c>
      <c r="O87" s="819">
        <f>SUM(C87:N87)</f>
        <v>297865708.77646643</v>
      </c>
    </row>
    <row r="88" spans="1:15">
      <c r="A88" s="936"/>
      <c r="B88" s="947"/>
      <c r="C88" s="982"/>
      <c r="D88" s="982"/>
      <c r="E88" s="982"/>
      <c r="F88" s="982"/>
      <c r="G88" s="982"/>
      <c r="H88" s="982"/>
      <c r="I88" s="982"/>
      <c r="J88" s="982"/>
      <c r="K88" s="982"/>
      <c r="L88" s="982"/>
      <c r="M88" s="982"/>
      <c r="N88" s="982"/>
      <c r="O88" s="982"/>
    </row>
    <row r="89" spans="1:15">
      <c r="A89" s="939" t="s">
        <v>474</v>
      </c>
      <c r="B89" s="947"/>
      <c r="C89" s="982"/>
      <c r="D89" s="982"/>
      <c r="E89" s="982"/>
      <c r="F89" s="982"/>
      <c r="G89" s="982"/>
      <c r="H89" s="982"/>
      <c r="I89" s="982"/>
      <c r="J89" s="982"/>
      <c r="K89" s="982"/>
      <c r="L89" s="982"/>
      <c r="M89" s="982"/>
      <c r="N89" s="982"/>
      <c r="O89" s="982"/>
    </row>
    <row r="90" spans="1:15">
      <c r="A90" s="2289" t="s">
        <v>2679</v>
      </c>
      <c r="B90" s="2289"/>
      <c r="C90" s="2289"/>
      <c r="D90" s="2289"/>
      <c r="E90" s="2289"/>
      <c r="F90" s="2289"/>
      <c r="G90" s="2289"/>
      <c r="H90" s="2289"/>
      <c r="I90" s="2289"/>
      <c r="J90" s="2289"/>
      <c r="K90" s="2289"/>
      <c r="L90" s="2289"/>
      <c r="M90" s="2289"/>
      <c r="N90" s="2289"/>
      <c r="O90" s="2289"/>
    </row>
    <row r="91" spans="1:15">
      <c r="A91" s="981"/>
      <c r="B91" s="981"/>
      <c r="C91" s="981"/>
      <c r="D91" s="981"/>
      <c r="E91" s="981"/>
      <c r="F91" s="981"/>
      <c r="G91" s="981"/>
      <c r="H91" s="981"/>
      <c r="I91" s="981"/>
      <c r="J91" s="981"/>
      <c r="K91" s="981"/>
      <c r="L91" s="981"/>
      <c r="M91" s="981"/>
      <c r="N91" s="981"/>
      <c r="O91" s="981"/>
    </row>
    <row r="92" spans="1:15">
      <c r="A92" s="2278" t="s">
        <v>2449</v>
      </c>
      <c r="B92" s="2278"/>
      <c r="C92" s="2278"/>
      <c r="D92" s="2278"/>
      <c r="E92" s="2278"/>
      <c r="F92" s="2278"/>
      <c r="G92" s="2278"/>
      <c r="H92" s="2278"/>
      <c r="I92" s="2278"/>
      <c r="J92" s="2278"/>
      <c r="K92" s="2278"/>
      <c r="L92" s="2278"/>
      <c r="M92" s="2278"/>
      <c r="N92" s="2278"/>
      <c r="O92" s="2278"/>
    </row>
    <row r="94" spans="1:15">
      <c r="A94" s="2259" t="s">
        <v>2640</v>
      </c>
      <c r="B94" s="2259"/>
      <c r="C94" s="2259"/>
      <c r="D94" s="2259"/>
      <c r="E94" s="2259"/>
      <c r="F94" s="2259"/>
      <c r="G94" s="2259"/>
      <c r="H94" s="2259"/>
      <c r="I94" s="2259"/>
      <c r="J94" s="2259"/>
      <c r="K94" s="2259"/>
      <c r="L94" s="2259"/>
      <c r="M94" s="2259"/>
      <c r="N94" s="2259"/>
      <c r="O94" s="2259"/>
    </row>
    <row r="95" spans="1:15">
      <c r="A95" s="2264" t="s">
        <v>248</v>
      </c>
      <c r="B95" s="2264"/>
      <c r="C95" s="2264"/>
      <c r="D95" s="2264"/>
      <c r="E95" s="2264"/>
      <c r="F95" s="2264"/>
      <c r="G95" s="2264"/>
      <c r="H95" s="2264"/>
      <c r="I95" s="2264"/>
      <c r="J95" s="2264"/>
      <c r="K95" s="2264"/>
      <c r="L95" s="2264"/>
      <c r="M95" s="2264"/>
      <c r="N95" s="2264"/>
      <c r="O95" s="2264"/>
    </row>
    <row r="96" spans="1:15">
      <c r="A96" s="2247" t="s">
        <v>2194</v>
      </c>
      <c r="B96" s="2247"/>
      <c r="C96" s="2247"/>
      <c r="D96" s="2247"/>
      <c r="E96" s="2247"/>
      <c r="F96" s="2247"/>
      <c r="G96" s="2247"/>
      <c r="H96" s="2247"/>
      <c r="I96" s="2247"/>
      <c r="J96" s="2247"/>
      <c r="K96" s="2247"/>
      <c r="L96" s="2247"/>
      <c r="M96" s="2247"/>
      <c r="N96" s="2247"/>
      <c r="O96" s="2247"/>
    </row>
    <row r="97" spans="1:15">
      <c r="A97" s="2251" t="s">
        <v>2179</v>
      </c>
      <c r="B97" s="2251" t="s">
        <v>2217</v>
      </c>
      <c r="C97" s="1005"/>
      <c r="D97" s="2248" t="s">
        <v>1720</v>
      </c>
      <c r="E97" s="2248"/>
      <c r="F97" s="2248"/>
      <c r="G97" s="2248"/>
      <c r="H97" s="2248"/>
      <c r="I97" s="2248"/>
      <c r="J97" s="2248"/>
      <c r="K97" s="2248"/>
      <c r="L97" s="2248"/>
      <c r="M97" s="2248"/>
      <c r="N97" s="2248"/>
      <c r="O97" s="2251" t="s">
        <v>569</v>
      </c>
    </row>
    <row r="98" spans="1:15">
      <c r="A98" s="2241"/>
      <c r="B98" s="2241"/>
      <c r="C98" s="1053" t="s">
        <v>245</v>
      </c>
      <c r="D98" s="1080" t="s">
        <v>1434</v>
      </c>
      <c r="E98" s="1080" t="s">
        <v>820</v>
      </c>
      <c r="F98" s="1080" t="s">
        <v>821</v>
      </c>
      <c r="G98" s="1080" t="s">
        <v>822</v>
      </c>
      <c r="H98" s="1080" t="s">
        <v>823</v>
      </c>
      <c r="I98" s="1080" t="s">
        <v>824</v>
      </c>
      <c r="J98" s="1080" t="s">
        <v>825</v>
      </c>
      <c r="K98" s="1080" t="s">
        <v>826</v>
      </c>
      <c r="L98" s="1080" t="s">
        <v>827</v>
      </c>
      <c r="M98" s="1080" t="s">
        <v>828</v>
      </c>
      <c r="N98" s="1081" t="s">
        <v>246</v>
      </c>
      <c r="O98" s="2241"/>
    </row>
    <row r="99" spans="1:15">
      <c r="A99" s="2279" t="s">
        <v>249</v>
      </c>
      <c r="B99" s="802" t="s">
        <v>2223</v>
      </c>
      <c r="C99" s="823">
        <v>13</v>
      </c>
      <c r="D99" s="816">
        <v>20333</v>
      </c>
      <c r="E99" s="816">
        <v>130139</v>
      </c>
      <c r="F99" s="816">
        <v>153409</v>
      </c>
      <c r="G99" s="816">
        <v>137560</v>
      </c>
      <c r="H99" s="816">
        <v>135078</v>
      </c>
      <c r="I99" s="816">
        <v>127714</v>
      </c>
      <c r="J99" s="816">
        <v>126770</v>
      </c>
      <c r="K99" s="816">
        <v>107038</v>
      </c>
      <c r="L99" s="816">
        <v>88812</v>
      </c>
      <c r="M99" s="816">
        <v>69872</v>
      </c>
      <c r="N99" s="816">
        <v>47082</v>
      </c>
      <c r="O99" s="816">
        <f>SUM(C99:N99)</f>
        <v>1143820</v>
      </c>
    </row>
    <row r="100" spans="1:15">
      <c r="A100" s="2280"/>
      <c r="B100" s="804" t="s">
        <v>2203</v>
      </c>
      <c r="C100" s="824">
        <v>167</v>
      </c>
      <c r="D100" s="818">
        <v>124285</v>
      </c>
      <c r="E100" s="818">
        <v>964867</v>
      </c>
      <c r="F100" s="818">
        <v>1306865</v>
      </c>
      <c r="G100" s="818">
        <v>1328595</v>
      </c>
      <c r="H100" s="818">
        <v>1456921</v>
      </c>
      <c r="I100" s="818">
        <v>1511656</v>
      </c>
      <c r="J100" s="818">
        <v>1652115</v>
      </c>
      <c r="K100" s="818">
        <v>1529596</v>
      </c>
      <c r="L100" s="818">
        <v>1401247</v>
      </c>
      <c r="M100" s="818">
        <v>1171548</v>
      </c>
      <c r="N100" s="818">
        <v>767577</v>
      </c>
      <c r="O100" s="818">
        <f>SUM(C100:N100)</f>
        <v>13215439</v>
      </c>
    </row>
    <row r="101" spans="1:15">
      <c r="A101" s="2280"/>
      <c r="B101" s="804" t="s">
        <v>2224</v>
      </c>
      <c r="C101" s="825">
        <f>+C100/C99</f>
        <v>12.846153846153847</v>
      </c>
      <c r="D101" s="825">
        <f t="shared" ref="D101:O101" si="21">+D100/D99</f>
        <v>6.112477253725471</v>
      </c>
      <c r="E101" s="825">
        <f t="shared" si="21"/>
        <v>7.4141264340435997</v>
      </c>
      <c r="F101" s="825">
        <f t="shared" si="21"/>
        <v>8.5188287518985195</v>
      </c>
      <c r="G101" s="825">
        <f t="shared" si="21"/>
        <v>9.6582945623727827</v>
      </c>
      <c r="H101" s="825">
        <f t="shared" si="21"/>
        <v>10.785775625934646</v>
      </c>
      <c r="I101" s="825">
        <f t="shared" si="21"/>
        <v>11.836259141519331</v>
      </c>
      <c r="J101" s="825">
        <f t="shared" si="21"/>
        <v>13.032381478267729</v>
      </c>
      <c r="K101" s="825">
        <f t="shared" si="21"/>
        <v>14.290214690110055</v>
      </c>
      <c r="L101" s="825">
        <f t="shared" si="21"/>
        <v>15.777676440120704</v>
      </c>
      <c r="M101" s="825">
        <f t="shared" si="21"/>
        <v>16.767059766430044</v>
      </c>
      <c r="N101" s="825">
        <f t="shared" si="21"/>
        <v>16.302982031349561</v>
      </c>
      <c r="O101" s="825">
        <f t="shared" si="21"/>
        <v>11.553775069503942</v>
      </c>
    </row>
    <row r="102" spans="1:15">
      <c r="A102" s="2280"/>
      <c r="B102" s="804" t="s">
        <v>241</v>
      </c>
      <c r="C102" s="818">
        <v>1452.8170806948528</v>
      </c>
      <c r="D102" s="818">
        <v>1081217.7896656275</v>
      </c>
      <c r="E102" s="818">
        <v>8393863.8215497043</v>
      </c>
      <c r="F102" s="818">
        <v>11369076.611750172</v>
      </c>
      <c r="G102" s="818">
        <v>11558116.822310047</v>
      </c>
      <c r="H102" s="818">
        <v>12674489.3055271</v>
      </c>
      <c r="I102" s="818">
        <v>13150656.628352446</v>
      </c>
      <c r="J102" s="818">
        <v>14372580.187258542</v>
      </c>
      <c r="K102" s="818">
        <v>13306725.720733676</v>
      </c>
      <c r="L102" s="818">
        <v>12190153.14893665</v>
      </c>
      <c r="M102" s="818">
        <v>10191885.899723912</v>
      </c>
      <c r="N102" s="818">
        <v>6677538.7805300187</v>
      </c>
      <c r="O102" s="818">
        <f t="shared" ref="O102:O107" si="22">SUM(C102:N102)</f>
        <v>114967757.5334186</v>
      </c>
    </row>
    <row r="103" spans="1:15">
      <c r="A103" s="2280"/>
      <c r="B103" s="804" t="s">
        <v>242</v>
      </c>
      <c r="C103" s="818">
        <v>257.4612548066828</v>
      </c>
      <c r="D103" s="818">
        <v>191608.2158901112</v>
      </c>
      <c r="E103" s="818">
        <v>1487520.1709075426</v>
      </c>
      <c r="F103" s="818">
        <v>2014773.0704367396</v>
      </c>
      <c r="G103" s="818">
        <v>2048273.8672448187</v>
      </c>
      <c r="H103" s="818">
        <v>2246112.0288275876</v>
      </c>
      <c r="I103" s="818">
        <v>2330496.1113535981</v>
      </c>
      <c r="J103" s="818">
        <v>2547039.5268559442</v>
      </c>
      <c r="K103" s="818">
        <v>2358153.9251933098</v>
      </c>
      <c r="L103" s="818">
        <v>2160280.3048748495</v>
      </c>
      <c r="M103" s="818">
        <v>1806156.994887782</v>
      </c>
      <c r="N103" s="818">
        <v>1183361.3028787377</v>
      </c>
      <c r="O103" s="818">
        <f t="shared" si="22"/>
        <v>20374032.980605826</v>
      </c>
    </row>
    <row r="104" spans="1:15">
      <c r="A104" s="2280"/>
      <c r="B104" s="804" t="s">
        <v>243</v>
      </c>
      <c r="C104" s="818">
        <v>128.7306274033414</v>
      </c>
      <c r="D104" s="818">
        <v>95804.107945055599</v>
      </c>
      <c r="E104" s="818">
        <v>743760.08545377129</v>
      </c>
      <c r="F104" s="818">
        <v>1007386.5352183698</v>
      </c>
      <c r="G104" s="818">
        <v>1024136.9336224094</v>
      </c>
      <c r="H104" s="818">
        <v>1123056.0144137938</v>
      </c>
      <c r="I104" s="818">
        <v>1165248.055676799</v>
      </c>
      <c r="J104" s="818">
        <v>1273519.7634279721</v>
      </c>
      <c r="K104" s="818">
        <v>1179076.9625966549</v>
      </c>
      <c r="L104" s="818">
        <v>1080140.1524374248</v>
      </c>
      <c r="M104" s="818">
        <v>903078.49744389101</v>
      </c>
      <c r="N104" s="818">
        <v>591680.65143936884</v>
      </c>
      <c r="O104" s="818">
        <f t="shared" si="22"/>
        <v>10187016.490302913</v>
      </c>
    </row>
    <row r="105" spans="1:15">
      <c r="A105" s="2280"/>
      <c r="B105" s="787" t="s">
        <v>2666</v>
      </c>
      <c r="C105" s="819">
        <v>1839.0089629048771</v>
      </c>
      <c r="D105" s="819">
        <v>1368630.1135007942</v>
      </c>
      <c r="E105" s="819">
        <v>10625144.077911017</v>
      </c>
      <c r="F105" s="819">
        <v>14391236.217405282</v>
      </c>
      <c r="G105" s="819">
        <v>14630527.623177275</v>
      </c>
      <c r="H105" s="819">
        <v>16043657.34876848</v>
      </c>
      <c r="I105" s="819">
        <v>16646400.795382842</v>
      </c>
      <c r="J105" s="819">
        <v>18193139.477542456</v>
      </c>
      <c r="K105" s="819">
        <v>16843956.608523641</v>
      </c>
      <c r="L105" s="819">
        <v>15430573.606248923</v>
      </c>
      <c r="M105" s="819">
        <v>12901121.392055584</v>
      </c>
      <c r="N105" s="819">
        <v>8452580.7348481249</v>
      </c>
      <c r="O105" s="819">
        <f t="shared" si="22"/>
        <v>145528807.0043273</v>
      </c>
    </row>
    <row r="106" spans="1:15">
      <c r="A106" s="2281" t="s">
        <v>2213</v>
      </c>
      <c r="B106" s="802" t="s">
        <v>2223</v>
      </c>
      <c r="C106" s="826">
        <v>0</v>
      </c>
      <c r="D106" s="818">
        <v>2</v>
      </c>
      <c r="E106" s="818">
        <v>10</v>
      </c>
      <c r="F106" s="818">
        <v>14</v>
      </c>
      <c r="G106" s="818">
        <v>13</v>
      </c>
      <c r="H106" s="818">
        <v>12</v>
      </c>
      <c r="I106" s="818">
        <v>13</v>
      </c>
      <c r="J106" s="818">
        <v>37</v>
      </c>
      <c r="K106" s="818">
        <v>26</v>
      </c>
      <c r="L106" s="818">
        <v>54</v>
      </c>
      <c r="M106" s="818">
        <v>34</v>
      </c>
      <c r="N106" s="818">
        <v>25</v>
      </c>
      <c r="O106" s="816">
        <f t="shared" si="22"/>
        <v>240</v>
      </c>
    </row>
    <row r="107" spans="1:15">
      <c r="A107" s="2282"/>
      <c r="B107" s="804" t="s">
        <v>2203</v>
      </c>
      <c r="C107" s="826">
        <v>0</v>
      </c>
      <c r="D107" s="818">
        <v>4</v>
      </c>
      <c r="E107" s="818">
        <v>56</v>
      </c>
      <c r="F107" s="818">
        <v>268</v>
      </c>
      <c r="G107" s="818">
        <v>165</v>
      </c>
      <c r="H107" s="818">
        <v>192</v>
      </c>
      <c r="I107" s="818">
        <v>441</v>
      </c>
      <c r="J107" s="818">
        <v>720</v>
      </c>
      <c r="K107" s="818">
        <v>884</v>
      </c>
      <c r="L107" s="818">
        <v>2339</v>
      </c>
      <c r="M107" s="818">
        <v>1149</v>
      </c>
      <c r="N107" s="818">
        <v>774</v>
      </c>
      <c r="O107" s="818">
        <f t="shared" si="22"/>
        <v>6992</v>
      </c>
    </row>
    <row r="108" spans="1:15">
      <c r="A108" s="2282"/>
      <c r="B108" s="804" t="s">
        <v>2224</v>
      </c>
      <c r="C108" s="826">
        <v>0</v>
      </c>
      <c r="D108" s="825">
        <f t="shared" ref="D108:O108" si="23">+D107/D106</f>
        <v>2</v>
      </c>
      <c r="E108" s="825">
        <f t="shared" si="23"/>
        <v>5.6</v>
      </c>
      <c r="F108" s="825">
        <f t="shared" si="23"/>
        <v>19.142857142857142</v>
      </c>
      <c r="G108" s="825">
        <f t="shared" si="23"/>
        <v>12.692307692307692</v>
      </c>
      <c r="H108" s="825">
        <f t="shared" si="23"/>
        <v>16</v>
      </c>
      <c r="I108" s="825">
        <f t="shared" si="23"/>
        <v>33.92307692307692</v>
      </c>
      <c r="J108" s="825">
        <f t="shared" si="23"/>
        <v>19.45945945945946</v>
      </c>
      <c r="K108" s="825">
        <f t="shared" si="23"/>
        <v>34</v>
      </c>
      <c r="L108" s="825">
        <f t="shared" si="23"/>
        <v>43.314814814814817</v>
      </c>
      <c r="M108" s="825">
        <f t="shared" si="23"/>
        <v>33.794117647058826</v>
      </c>
      <c r="N108" s="825">
        <f t="shared" si="23"/>
        <v>30.96</v>
      </c>
      <c r="O108" s="825">
        <f t="shared" si="23"/>
        <v>29.133333333333333</v>
      </c>
    </row>
    <row r="109" spans="1:15">
      <c r="A109" s="2282"/>
      <c r="B109" s="804" t="s">
        <v>241</v>
      </c>
      <c r="C109" s="805">
        <v>0</v>
      </c>
      <c r="D109" s="818">
        <v>18.783026239846144</v>
      </c>
      <c r="E109" s="818">
        <v>262.96236735784606</v>
      </c>
      <c r="F109" s="818">
        <v>1258.462758069692</v>
      </c>
      <c r="G109" s="818">
        <v>774.79983239365356</v>
      </c>
      <c r="H109" s="818">
        <v>901.58525951261504</v>
      </c>
      <c r="I109" s="818">
        <v>2070.8286429430377</v>
      </c>
      <c r="J109" s="818">
        <v>3380.9447231723066</v>
      </c>
      <c r="K109" s="818">
        <v>4151.0487990059983</v>
      </c>
      <c r="L109" s="818">
        <v>10983.374593750035</v>
      </c>
      <c r="M109" s="818">
        <v>5395.4242873958065</v>
      </c>
      <c r="N109" s="818">
        <v>3634.51557741023</v>
      </c>
      <c r="O109" s="818">
        <f t="shared" ref="O109:O114" si="24">SUM(C109:N109)</f>
        <v>32832.729867251066</v>
      </c>
    </row>
    <row r="110" spans="1:15">
      <c r="A110" s="2282"/>
      <c r="B110" s="804" t="s">
        <v>242</v>
      </c>
      <c r="C110" s="805">
        <v>0</v>
      </c>
      <c r="D110" s="818">
        <v>3.3286375614917221</v>
      </c>
      <c r="E110" s="818">
        <v>46.600925860884118</v>
      </c>
      <c r="F110" s="818">
        <v>223.01871661994539</v>
      </c>
      <c r="G110" s="818">
        <v>137.30629941153356</v>
      </c>
      <c r="H110" s="818">
        <v>159.77460295160267</v>
      </c>
      <c r="I110" s="818">
        <v>366.98229115446236</v>
      </c>
      <c r="J110" s="818">
        <v>599.15476106851008</v>
      </c>
      <c r="K110" s="818">
        <v>735.62890108967065</v>
      </c>
      <c r="L110" s="818">
        <v>1946.4208140822848</v>
      </c>
      <c r="M110" s="818">
        <v>956.15113953849732</v>
      </c>
      <c r="N110" s="818">
        <v>644.09136814864837</v>
      </c>
      <c r="O110" s="818">
        <f t="shared" si="24"/>
        <v>5818.4584574875307</v>
      </c>
    </row>
    <row r="111" spans="1:15">
      <c r="A111" s="2282"/>
      <c r="B111" s="804" t="s">
        <v>243</v>
      </c>
      <c r="C111" s="805">
        <v>0</v>
      </c>
      <c r="D111" s="818">
        <v>1.664318780745861</v>
      </c>
      <c r="E111" s="818">
        <v>23.300462930442059</v>
      </c>
      <c r="F111" s="818">
        <v>111.5093583099727</v>
      </c>
      <c r="G111" s="818">
        <v>68.653149705766779</v>
      </c>
      <c r="H111" s="818">
        <v>79.887301475801337</v>
      </c>
      <c r="I111" s="818">
        <v>183.49114557723118</v>
      </c>
      <c r="J111" s="818">
        <v>299.57738053425504</v>
      </c>
      <c r="K111" s="818">
        <v>367.81445054483532</v>
      </c>
      <c r="L111" s="818">
        <v>973.21040704114239</v>
      </c>
      <c r="M111" s="818">
        <v>478.07556976924866</v>
      </c>
      <c r="N111" s="818">
        <v>322.04568407432419</v>
      </c>
      <c r="O111" s="818">
        <f t="shared" si="24"/>
        <v>2909.2292287437654</v>
      </c>
    </row>
    <row r="112" spans="1:15">
      <c r="A112" s="2283"/>
      <c r="B112" s="787" t="s">
        <v>2666</v>
      </c>
      <c r="C112" s="805">
        <v>0</v>
      </c>
      <c r="D112" s="819">
        <v>23.775982582083728</v>
      </c>
      <c r="E112" s="819">
        <v>332.86375614917222</v>
      </c>
      <c r="F112" s="819">
        <v>1592.9908329996099</v>
      </c>
      <c r="G112" s="819">
        <v>980.75928151095388</v>
      </c>
      <c r="H112" s="819">
        <v>1141.2471639400189</v>
      </c>
      <c r="I112" s="818">
        <v>2621.302079674731</v>
      </c>
      <c r="J112" s="818">
        <v>4279.6768647750714</v>
      </c>
      <c r="K112" s="818">
        <v>5254.4921506405044</v>
      </c>
      <c r="L112" s="818">
        <v>13903.005814873461</v>
      </c>
      <c r="M112" s="818">
        <v>6829.6509967035518</v>
      </c>
      <c r="N112" s="818">
        <v>4600.6526296332022</v>
      </c>
      <c r="O112" s="819">
        <f t="shared" si="24"/>
        <v>41560.417553482359</v>
      </c>
    </row>
    <row r="113" spans="1:16">
      <c r="A113" s="2281" t="s">
        <v>2659</v>
      </c>
      <c r="B113" s="811" t="s">
        <v>2223</v>
      </c>
      <c r="C113" s="803">
        <v>0</v>
      </c>
      <c r="D113" s="827">
        <v>63</v>
      </c>
      <c r="E113" s="816">
        <v>962</v>
      </c>
      <c r="F113" s="827">
        <v>1247</v>
      </c>
      <c r="G113" s="816">
        <v>630</v>
      </c>
      <c r="H113" s="827">
        <v>438</v>
      </c>
      <c r="I113" s="816">
        <v>135</v>
      </c>
      <c r="J113" s="827">
        <v>21</v>
      </c>
      <c r="K113" s="816">
        <v>25</v>
      </c>
      <c r="L113" s="827">
        <v>7</v>
      </c>
      <c r="M113" s="816">
        <v>9</v>
      </c>
      <c r="N113" s="827">
        <v>8</v>
      </c>
      <c r="O113" s="816">
        <f t="shared" si="24"/>
        <v>3545</v>
      </c>
    </row>
    <row r="114" spans="1:16">
      <c r="A114" s="2282"/>
      <c r="B114" s="807" t="s">
        <v>2203</v>
      </c>
      <c r="C114" s="805">
        <v>0</v>
      </c>
      <c r="D114" s="828">
        <v>873</v>
      </c>
      <c r="E114" s="818">
        <v>14726</v>
      </c>
      <c r="F114" s="828">
        <v>20911</v>
      </c>
      <c r="G114" s="818">
        <v>10344</v>
      </c>
      <c r="H114" s="828">
        <v>7120</v>
      </c>
      <c r="I114" s="818">
        <v>2295</v>
      </c>
      <c r="J114" s="828">
        <v>317</v>
      </c>
      <c r="K114" s="818">
        <v>283</v>
      </c>
      <c r="L114" s="828">
        <v>50</v>
      </c>
      <c r="M114" s="818">
        <v>172</v>
      </c>
      <c r="N114" s="828">
        <v>213</v>
      </c>
      <c r="O114" s="818">
        <f t="shared" si="24"/>
        <v>57304</v>
      </c>
    </row>
    <row r="115" spans="1:16">
      <c r="A115" s="2292"/>
      <c r="B115" s="833" t="s">
        <v>2224</v>
      </c>
      <c r="C115" s="805">
        <v>0</v>
      </c>
      <c r="D115" s="829">
        <f t="shared" ref="D115:O115" si="25">+D114/D113</f>
        <v>13.857142857142858</v>
      </c>
      <c r="E115" s="825">
        <f t="shared" si="25"/>
        <v>15.307692307692308</v>
      </c>
      <c r="F115" s="825">
        <f t="shared" si="25"/>
        <v>16.769045709703288</v>
      </c>
      <c r="G115" s="825">
        <f t="shared" si="25"/>
        <v>16.419047619047618</v>
      </c>
      <c r="H115" s="825">
        <f t="shared" si="25"/>
        <v>16.255707762557076</v>
      </c>
      <c r="I115" s="825">
        <f t="shared" si="25"/>
        <v>17</v>
      </c>
      <c r="J115" s="825">
        <f t="shared" si="25"/>
        <v>15.095238095238095</v>
      </c>
      <c r="K115" s="825">
        <f t="shared" si="25"/>
        <v>11.32</v>
      </c>
      <c r="L115" s="825">
        <f t="shared" si="25"/>
        <v>7.1428571428571432</v>
      </c>
      <c r="M115" s="825">
        <f t="shared" si="25"/>
        <v>19.111111111111111</v>
      </c>
      <c r="N115" s="825">
        <f t="shared" si="25"/>
        <v>26.625</v>
      </c>
      <c r="O115" s="825">
        <f t="shared" si="25"/>
        <v>16.164739069111423</v>
      </c>
    </row>
    <row r="116" spans="1:16">
      <c r="A116" s="2282"/>
      <c r="B116" s="807" t="s">
        <v>241</v>
      </c>
      <c r="C116" s="805">
        <v>0</v>
      </c>
      <c r="D116" s="830">
        <v>5525.5310465108723</v>
      </c>
      <c r="E116" s="818">
        <v>93206.151421442293</v>
      </c>
      <c r="F116" s="818">
        <v>132353.24136722667</v>
      </c>
      <c r="G116" s="818">
        <v>65470.89707343468</v>
      </c>
      <c r="H116" s="818">
        <v>45065.041295712967</v>
      </c>
      <c r="I116" s="818">
        <v>14525.880586188377</v>
      </c>
      <c r="J116" s="818">
        <v>2006.407035216434</v>
      </c>
      <c r="K116" s="818">
        <v>1791.2088043099395</v>
      </c>
      <c r="L116" s="818">
        <v>316.46798662719777</v>
      </c>
      <c r="M116" s="818">
        <v>1088.6498739975602</v>
      </c>
      <c r="N116" s="818">
        <v>1348.1536230318625</v>
      </c>
      <c r="O116" s="818">
        <f t="shared" ref="O116:O121" si="26">SUM(C116:N116)</f>
        <v>362697.63011369889</v>
      </c>
    </row>
    <row r="117" spans="1:16">
      <c r="A117" s="2282"/>
      <c r="B117" s="807" t="s">
        <v>242</v>
      </c>
      <c r="C117" s="805">
        <v>0</v>
      </c>
      <c r="D117" s="830">
        <v>979.20803355888893</v>
      </c>
      <c r="E117" s="818">
        <v>16517.54582152142</v>
      </c>
      <c r="F117" s="818">
        <v>23455.004799255359</v>
      </c>
      <c r="G117" s="818">
        <v>11602.437456051715</v>
      </c>
      <c r="H117" s="818">
        <v>7986.2098498731839</v>
      </c>
      <c r="I117" s="818">
        <v>2574.2066861599656</v>
      </c>
      <c r="J117" s="818">
        <v>355.56580370924149</v>
      </c>
      <c r="K117" s="818">
        <v>317.42940835872344</v>
      </c>
      <c r="L117" s="818">
        <v>56.08293433899707</v>
      </c>
      <c r="M117" s="818">
        <v>192.92529412614994</v>
      </c>
      <c r="N117" s="818">
        <v>238.91330028412756</v>
      </c>
      <c r="O117" s="818">
        <f t="shared" si="26"/>
        <v>64275.529387237781</v>
      </c>
    </row>
    <row r="118" spans="1:16">
      <c r="A118" s="2282"/>
      <c r="B118" s="807" t="s">
        <v>243</v>
      </c>
      <c r="C118" s="805">
        <v>0</v>
      </c>
      <c r="D118" s="830">
        <v>489.60401677944446</v>
      </c>
      <c r="E118" s="818">
        <v>8258.7729107607101</v>
      </c>
      <c r="F118" s="818">
        <v>11727.50239962768</v>
      </c>
      <c r="G118" s="818">
        <v>5801.2187280258577</v>
      </c>
      <c r="H118" s="818">
        <v>3993.1049249365919</v>
      </c>
      <c r="I118" s="818">
        <v>1287.1033430799828</v>
      </c>
      <c r="J118" s="818">
        <v>177.78290185462075</v>
      </c>
      <c r="K118" s="818">
        <v>158.71470417936172</v>
      </c>
      <c r="L118" s="818">
        <v>28.041467169498535</v>
      </c>
      <c r="M118" s="818">
        <v>96.462647063074968</v>
      </c>
      <c r="N118" s="818">
        <v>119.45665014206378</v>
      </c>
      <c r="O118" s="818">
        <f t="shared" si="26"/>
        <v>32137.76469361889</v>
      </c>
    </row>
    <row r="119" spans="1:16">
      <c r="A119" s="2283"/>
      <c r="B119" s="834" t="s">
        <v>2666</v>
      </c>
      <c r="C119" s="808">
        <v>0</v>
      </c>
      <c r="D119" s="831">
        <v>6994.3430968492057</v>
      </c>
      <c r="E119" s="819">
        <v>117982.47015372441</v>
      </c>
      <c r="F119" s="831">
        <v>167535.74856610969</v>
      </c>
      <c r="G119" s="819">
        <v>82874.553257512249</v>
      </c>
      <c r="H119" s="831">
        <v>57044.356070522736</v>
      </c>
      <c r="I119" s="819">
        <v>18387.190615428324</v>
      </c>
      <c r="J119" s="831">
        <v>2539.755740780296</v>
      </c>
      <c r="K119" s="819">
        <v>2267.3529168480245</v>
      </c>
      <c r="L119" s="831">
        <v>400.59238813569334</v>
      </c>
      <c r="M119" s="819">
        <v>1378.0378151867851</v>
      </c>
      <c r="N119" s="831">
        <v>1706.5235734580538</v>
      </c>
      <c r="O119" s="819">
        <f t="shared" si="26"/>
        <v>459110.92419455544</v>
      </c>
    </row>
    <row r="120" spans="1:16">
      <c r="A120" s="2279" t="s">
        <v>569</v>
      </c>
      <c r="B120" s="802" t="s">
        <v>2223</v>
      </c>
      <c r="C120" s="824">
        <v>13</v>
      </c>
      <c r="D120" s="823">
        <v>20398</v>
      </c>
      <c r="E120" s="823">
        <v>131111</v>
      </c>
      <c r="F120" s="823">
        <v>154670</v>
      </c>
      <c r="G120" s="823">
        <v>138203</v>
      </c>
      <c r="H120" s="823">
        <v>135528</v>
      </c>
      <c r="I120" s="823">
        <v>127862</v>
      </c>
      <c r="J120" s="823">
        <v>126828</v>
      </c>
      <c r="K120" s="823">
        <v>107089</v>
      </c>
      <c r="L120" s="823">
        <v>88873</v>
      </c>
      <c r="M120" s="823">
        <v>69915</v>
      </c>
      <c r="N120" s="823">
        <v>47115</v>
      </c>
      <c r="O120" s="816">
        <f t="shared" si="26"/>
        <v>1147605</v>
      </c>
    </row>
    <row r="121" spans="1:16">
      <c r="A121" s="2279"/>
      <c r="B121" s="804" t="s">
        <v>2203</v>
      </c>
      <c r="C121" s="824">
        <v>167</v>
      </c>
      <c r="D121" s="824">
        <v>125162</v>
      </c>
      <c r="E121" s="824">
        <v>979649</v>
      </c>
      <c r="F121" s="824">
        <v>1328044</v>
      </c>
      <c r="G121" s="824">
        <v>1339104</v>
      </c>
      <c r="H121" s="824">
        <v>1464233</v>
      </c>
      <c r="I121" s="824">
        <v>1514392</v>
      </c>
      <c r="J121" s="824">
        <v>1653152</v>
      </c>
      <c r="K121" s="824">
        <v>1530763</v>
      </c>
      <c r="L121" s="824">
        <v>1403636</v>
      </c>
      <c r="M121" s="824">
        <v>1172869</v>
      </c>
      <c r="N121" s="824">
        <v>768564</v>
      </c>
      <c r="O121" s="818">
        <f t="shared" si="26"/>
        <v>13279735</v>
      </c>
    </row>
    <row r="122" spans="1:16">
      <c r="A122" s="2279"/>
      <c r="B122" s="804" t="s">
        <v>2224</v>
      </c>
      <c r="C122" s="825">
        <f>+C121/C120</f>
        <v>12.846153846153847</v>
      </c>
      <c r="D122" s="825">
        <f t="shared" ref="D122:O122" si="27">+D121/D120</f>
        <v>6.1359937248749876</v>
      </c>
      <c r="E122" s="825">
        <f t="shared" si="27"/>
        <v>7.4719054846656654</v>
      </c>
      <c r="F122" s="825">
        <f t="shared" si="27"/>
        <v>8.586306329604966</v>
      </c>
      <c r="G122" s="825">
        <f t="shared" si="27"/>
        <v>9.6893989276643779</v>
      </c>
      <c r="H122" s="825">
        <f t="shared" si="27"/>
        <v>10.803915058142966</v>
      </c>
      <c r="I122" s="825">
        <f t="shared" si="27"/>
        <v>11.843956765888223</v>
      </c>
      <c r="J122" s="825">
        <f t="shared" si="27"/>
        <v>13.034598038288076</v>
      </c>
      <c r="K122" s="825">
        <f t="shared" si="27"/>
        <v>14.294306604786673</v>
      </c>
      <c r="L122" s="825">
        <f t="shared" si="27"/>
        <v>15.793728128903041</v>
      </c>
      <c r="M122" s="825">
        <f t="shared" si="27"/>
        <v>16.77564185081885</v>
      </c>
      <c r="N122" s="825">
        <f t="shared" si="27"/>
        <v>16.312511938872969</v>
      </c>
      <c r="O122" s="821">
        <f t="shared" si="27"/>
        <v>11.571694964730897</v>
      </c>
    </row>
    <row r="123" spans="1:16">
      <c r="A123" s="2279"/>
      <c r="B123" s="804" t="s">
        <v>251</v>
      </c>
      <c r="C123" s="818">
        <v>1452.8170806948528</v>
      </c>
      <c r="D123" s="818">
        <v>1086762.1037383783</v>
      </c>
      <c r="E123" s="818">
        <v>8487332.9353385046</v>
      </c>
      <c r="F123" s="818">
        <v>11502688.315875469</v>
      </c>
      <c r="G123" s="818">
        <v>11624362.519215876</v>
      </c>
      <c r="H123" s="818">
        <v>12720455.932082325</v>
      </c>
      <c r="I123" s="818">
        <v>13167253.337581579</v>
      </c>
      <c r="J123" s="818">
        <v>14377967.53901693</v>
      </c>
      <c r="K123" s="818">
        <v>13312667.978336992</v>
      </c>
      <c r="L123" s="818">
        <v>12201452.991517026</v>
      </c>
      <c r="M123" s="818">
        <v>10198369.973885305</v>
      </c>
      <c r="N123" s="818">
        <v>6682521.4497304605</v>
      </c>
      <c r="O123" s="818">
        <f>SUM(C123:N123)</f>
        <v>115363287.89339954</v>
      </c>
    </row>
    <row r="124" spans="1:16">
      <c r="A124" s="2279"/>
      <c r="B124" s="804" t="s">
        <v>252</v>
      </c>
      <c r="C124" s="818">
        <v>257.4612548066828</v>
      </c>
      <c r="D124" s="818">
        <v>192590.75256123158</v>
      </c>
      <c r="E124" s="818">
        <v>1504084.3176549249</v>
      </c>
      <c r="F124" s="818">
        <v>2038451.093952615</v>
      </c>
      <c r="G124" s="818">
        <v>2060013.611000282</v>
      </c>
      <c r="H124" s="818">
        <v>2254258.0132804122</v>
      </c>
      <c r="I124" s="818">
        <v>2333437.3003309127</v>
      </c>
      <c r="J124" s="818">
        <v>2547994.2474207222</v>
      </c>
      <c r="K124" s="818">
        <v>2359206.9835027582</v>
      </c>
      <c r="L124" s="818">
        <v>2162282.8086232711</v>
      </c>
      <c r="M124" s="818">
        <v>1807306.0713214467</v>
      </c>
      <c r="N124" s="818">
        <v>1184244.3075471704</v>
      </c>
      <c r="O124" s="818">
        <f>SUM(C124:N124)</f>
        <v>20444126.968450554</v>
      </c>
    </row>
    <row r="125" spans="1:16">
      <c r="A125" s="2279"/>
      <c r="B125" s="804" t="s">
        <v>253</v>
      </c>
      <c r="C125" s="818">
        <v>128.7306274033414</v>
      </c>
      <c r="D125" s="818">
        <v>96295.37628061579</v>
      </c>
      <c r="E125" s="818">
        <v>752042.15882746247</v>
      </c>
      <c r="F125" s="818">
        <v>1019225.5469763075</v>
      </c>
      <c r="G125" s="818">
        <v>1030006.805500141</v>
      </c>
      <c r="H125" s="818">
        <v>1127129.0066402061</v>
      </c>
      <c r="I125" s="818">
        <v>1166718.6501654563</v>
      </c>
      <c r="J125" s="818">
        <v>1273997.1237103611</v>
      </c>
      <c r="K125" s="818">
        <v>1179603.4917513791</v>
      </c>
      <c r="L125" s="818">
        <v>1081141.4043116355</v>
      </c>
      <c r="M125" s="818">
        <v>903653.03566072334</v>
      </c>
      <c r="N125" s="818">
        <v>592122.15377358522</v>
      </c>
      <c r="O125" s="818">
        <f>SUM(C125:N125)</f>
        <v>10222063.484225277</v>
      </c>
    </row>
    <row r="126" spans="1:16">
      <c r="A126" s="2279"/>
      <c r="B126" s="787" t="s">
        <v>2678</v>
      </c>
      <c r="C126" s="819">
        <v>1839.0089629048771</v>
      </c>
      <c r="D126" s="819">
        <v>1375648.2325802254</v>
      </c>
      <c r="E126" s="819">
        <v>10743459.411820892</v>
      </c>
      <c r="F126" s="819">
        <v>14560364.956804391</v>
      </c>
      <c r="G126" s="819">
        <v>14714382.935716297</v>
      </c>
      <c r="H126" s="819">
        <v>16101842.952002943</v>
      </c>
      <c r="I126" s="819">
        <v>16667409.288077945</v>
      </c>
      <c r="J126" s="819">
        <v>18199958.910148013</v>
      </c>
      <c r="K126" s="819">
        <v>16851478.453591131</v>
      </c>
      <c r="L126" s="819">
        <v>15444877.204451932</v>
      </c>
      <c r="M126" s="819">
        <v>12909329.080867475</v>
      </c>
      <c r="N126" s="819">
        <v>8458887.9110512156</v>
      </c>
      <c r="O126" s="819">
        <f>SUM(C126:N126)</f>
        <v>146029478.34607539</v>
      </c>
    </row>
    <row r="127" spans="1:16">
      <c r="A127" s="936"/>
      <c r="B127" s="947"/>
      <c r="C127" s="934"/>
      <c r="D127" s="934"/>
      <c r="E127" s="934"/>
      <c r="F127" s="934"/>
      <c r="G127" s="934"/>
      <c r="H127" s="934"/>
      <c r="I127" s="934"/>
      <c r="J127" s="934"/>
      <c r="K127" s="934"/>
      <c r="L127" s="934"/>
      <c r="M127" s="934"/>
      <c r="N127" s="934"/>
      <c r="O127" s="934"/>
      <c r="P127" s="16"/>
    </row>
    <row r="128" spans="1:16">
      <c r="A128" s="939" t="s">
        <v>474</v>
      </c>
      <c r="B128" s="947"/>
      <c r="C128" s="934"/>
      <c r="D128" s="934"/>
      <c r="E128" s="934"/>
      <c r="F128" s="934"/>
      <c r="G128" s="934"/>
      <c r="H128" s="934"/>
      <c r="I128" s="934"/>
      <c r="J128" s="934"/>
      <c r="K128" s="934"/>
      <c r="L128" s="934"/>
      <c r="M128" s="934"/>
      <c r="N128" s="934"/>
      <c r="O128" s="934"/>
      <c r="P128" s="16"/>
    </row>
    <row r="129" spans="1:16">
      <c r="A129" s="801" t="s">
        <v>2662</v>
      </c>
      <c r="B129" s="801"/>
      <c r="C129" s="801"/>
      <c r="D129" s="801"/>
      <c r="E129" s="801"/>
      <c r="F129" s="801"/>
      <c r="G129" s="801"/>
      <c r="H129" s="801"/>
      <c r="I129" s="801"/>
      <c r="J129" s="801"/>
      <c r="K129" s="801"/>
      <c r="L129" s="801"/>
      <c r="M129" s="801"/>
      <c r="N129" s="801"/>
      <c r="O129" s="801"/>
      <c r="P129" s="16"/>
    </row>
    <row r="130" spans="1:16">
      <c r="A130" s="2289" t="s">
        <v>2679</v>
      </c>
      <c r="B130" s="2289"/>
      <c r="C130" s="2289"/>
      <c r="D130" s="2289"/>
      <c r="E130" s="2289"/>
      <c r="F130" s="2289"/>
      <c r="G130" s="2289"/>
      <c r="H130" s="2289"/>
      <c r="I130" s="2289"/>
      <c r="J130" s="2289"/>
      <c r="K130" s="2289"/>
      <c r="L130" s="2289"/>
      <c r="M130" s="2289"/>
      <c r="N130" s="2289"/>
      <c r="O130" s="2289"/>
      <c r="P130" s="16"/>
    </row>
    <row r="131" spans="1:16">
      <c r="A131" s="981"/>
      <c r="B131" s="981"/>
      <c r="C131" s="981"/>
      <c r="D131" s="981"/>
      <c r="E131" s="981"/>
      <c r="F131" s="981"/>
      <c r="G131" s="981"/>
      <c r="H131" s="981"/>
      <c r="I131" s="981"/>
      <c r="J131" s="981"/>
      <c r="K131" s="981"/>
      <c r="L131" s="981"/>
      <c r="M131" s="981"/>
      <c r="N131" s="981"/>
      <c r="O131" s="981"/>
      <c r="P131" s="16"/>
    </row>
    <row r="132" spans="1:16">
      <c r="A132" s="2290" t="s">
        <v>2449</v>
      </c>
      <c r="B132" s="2290"/>
      <c r="C132" s="2290"/>
      <c r="D132" s="2290"/>
      <c r="E132" s="2290"/>
      <c r="F132" s="2290"/>
      <c r="G132" s="2290"/>
      <c r="H132" s="2290"/>
      <c r="I132" s="2290"/>
      <c r="J132" s="2290"/>
      <c r="K132" s="2290"/>
      <c r="L132" s="2290"/>
      <c r="M132" s="2290"/>
      <c r="N132" s="2290"/>
      <c r="O132" s="2290"/>
      <c r="P132" s="16"/>
    </row>
    <row r="133" spans="1:16" ht="15">
      <c r="A133" s="710"/>
      <c r="B133" s="710"/>
      <c r="C133" s="710"/>
      <c r="D133" s="711"/>
      <c r="E133" s="711"/>
      <c r="F133" s="711"/>
      <c r="G133" s="711"/>
      <c r="H133" s="711"/>
      <c r="I133" s="711"/>
      <c r="J133" s="711"/>
      <c r="K133" s="711"/>
      <c r="L133" s="711"/>
      <c r="M133" s="711"/>
      <c r="N133" s="711"/>
      <c r="O133" s="711"/>
    </row>
    <row r="134" spans="1:16">
      <c r="A134" s="2259" t="s">
        <v>2641</v>
      </c>
      <c r="B134" s="2259"/>
      <c r="C134" s="2259"/>
      <c r="D134" s="2259"/>
      <c r="E134" s="2259"/>
      <c r="F134" s="2259"/>
      <c r="G134" s="2259"/>
      <c r="H134" s="2259"/>
      <c r="I134" s="2259"/>
      <c r="J134" s="2259"/>
      <c r="K134" s="2259"/>
      <c r="L134" s="2259"/>
      <c r="M134" s="2259"/>
      <c r="N134" s="2259"/>
      <c r="O134" s="2259"/>
    </row>
    <row r="135" spans="1:16">
      <c r="A135" s="2264" t="s">
        <v>250</v>
      </c>
      <c r="B135" s="2264"/>
      <c r="C135" s="2264"/>
      <c r="D135" s="2264"/>
      <c r="E135" s="2264"/>
      <c r="F135" s="2264"/>
      <c r="G135" s="2264"/>
      <c r="H135" s="2264"/>
      <c r="I135" s="2264"/>
      <c r="J135" s="2264"/>
      <c r="K135" s="2264"/>
      <c r="L135" s="2264"/>
      <c r="M135" s="2264"/>
      <c r="N135" s="2264"/>
      <c r="O135" s="2264"/>
    </row>
    <row r="136" spans="1:16">
      <c r="A136" s="2247" t="s">
        <v>2194</v>
      </c>
      <c r="B136" s="2247"/>
      <c r="C136" s="2247"/>
      <c r="D136" s="2247"/>
      <c r="E136" s="2247"/>
      <c r="F136" s="2247"/>
      <c r="G136" s="2247"/>
      <c r="H136" s="2247"/>
      <c r="I136" s="2247"/>
      <c r="J136" s="2247"/>
      <c r="K136" s="2247"/>
      <c r="L136" s="2247"/>
      <c r="M136" s="2247"/>
      <c r="N136" s="2247"/>
      <c r="O136" s="2247"/>
    </row>
    <row r="137" spans="1:16">
      <c r="A137" s="2251" t="s">
        <v>2179</v>
      </c>
      <c r="B137" s="2251" t="s">
        <v>2217</v>
      </c>
      <c r="C137" s="1005"/>
      <c r="D137" s="2248" t="s">
        <v>1720</v>
      </c>
      <c r="E137" s="2248"/>
      <c r="F137" s="2248"/>
      <c r="G137" s="2248"/>
      <c r="H137" s="2248"/>
      <c r="I137" s="2248"/>
      <c r="J137" s="2248"/>
      <c r="K137" s="2248"/>
      <c r="L137" s="2248"/>
      <c r="M137" s="2248"/>
      <c r="N137" s="2248"/>
      <c r="O137" s="2251" t="s">
        <v>569</v>
      </c>
    </row>
    <row r="138" spans="1:16">
      <c r="A138" s="2241"/>
      <c r="B138" s="2241"/>
      <c r="C138" s="1053" t="s">
        <v>245</v>
      </c>
      <c r="D138" s="1080" t="s">
        <v>1434</v>
      </c>
      <c r="E138" s="1080" t="s">
        <v>820</v>
      </c>
      <c r="F138" s="1080" t="s">
        <v>821</v>
      </c>
      <c r="G138" s="1080" t="s">
        <v>822</v>
      </c>
      <c r="H138" s="1080" t="s">
        <v>823</v>
      </c>
      <c r="I138" s="1080" t="s">
        <v>824</v>
      </c>
      <c r="J138" s="1080" t="s">
        <v>825</v>
      </c>
      <c r="K138" s="1080" t="s">
        <v>826</v>
      </c>
      <c r="L138" s="1080" t="s">
        <v>827</v>
      </c>
      <c r="M138" s="1080" t="s">
        <v>828</v>
      </c>
      <c r="N138" s="1081" t="s">
        <v>246</v>
      </c>
      <c r="O138" s="2241"/>
    </row>
    <row r="139" spans="1:16">
      <c r="A139" s="2279" t="s">
        <v>249</v>
      </c>
      <c r="B139" s="802" t="s">
        <v>2223</v>
      </c>
      <c r="C139" s="832">
        <v>11</v>
      </c>
      <c r="D139" s="818">
        <v>13124</v>
      </c>
      <c r="E139" s="818">
        <v>149854</v>
      </c>
      <c r="F139" s="818">
        <v>233331</v>
      </c>
      <c r="G139" s="818">
        <v>215352</v>
      </c>
      <c r="H139" s="818">
        <v>197484</v>
      </c>
      <c r="I139" s="818">
        <v>170120</v>
      </c>
      <c r="J139" s="818">
        <v>157054</v>
      </c>
      <c r="K139" s="818">
        <v>125302</v>
      </c>
      <c r="L139" s="818">
        <v>95548</v>
      </c>
      <c r="M139" s="818">
        <v>37675</v>
      </c>
      <c r="N139" s="818">
        <v>12277</v>
      </c>
      <c r="O139" s="818">
        <f>SUM(C139:N139)</f>
        <v>1407132</v>
      </c>
    </row>
    <row r="140" spans="1:16">
      <c r="A140" s="2280"/>
      <c r="B140" s="804" t="s">
        <v>2203</v>
      </c>
      <c r="C140" s="826">
        <v>113</v>
      </c>
      <c r="D140" s="818">
        <v>77156</v>
      </c>
      <c r="E140" s="818">
        <v>1161260</v>
      </c>
      <c r="F140" s="818">
        <v>2096712</v>
      </c>
      <c r="G140" s="818">
        <v>2093555</v>
      </c>
      <c r="H140" s="818">
        <v>1989030</v>
      </c>
      <c r="I140" s="818">
        <v>1754359</v>
      </c>
      <c r="J140" s="818">
        <v>1728439</v>
      </c>
      <c r="K140" s="818">
        <v>1450985</v>
      </c>
      <c r="L140" s="818">
        <v>1198940</v>
      </c>
      <c r="M140" s="818">
        <v>494307</v>
      </c>
      <c r="N140" s="818">
        <v>165312</v>
      </c>
      <c r="O140" s="818">
        <f>SUM(C140:N140)</f>
        <v>14210168</v>
      </c>
    </row>
    <row r="141" spans="1:16">
      <c r="A141" s="2280"/>
      <c r="B141" s="804" t="s">
        <v>2224</v>
      </c>
      <c r="C141" s="826">
        <f>+C140/C139</f>
        <v>10.272727272727273</v>
      </c>
      <c r="D141" s="821">
        <f t="shared" ref="D141:O141" si="28">+D140/D139</f>
        <v>5.8790003047851265</v>
      </c>
      <c r="E141" s="821">
        <f t="shared" si="28"/>
        <v>7.7492759619362843</v>
      </c>
      <c r="F141" s="821">
        <f t="shared" si="28"/>
        <v>8.9859984314128862</v>
      </c>
      <c r="G141" s="821">
        <f t="shared" si="28"/>
        <v>9.7215489059771905</v>
      </c>
      <c r="H141" s="821">
        <f t="shared" si="28"/>
        <v>10.071853922343076</v>
      </c>
      <c r="I141" s="821">
        <f t="shared" si="28"/>
        <v>10.312479426287327</v>
      </c>
      <c r="J141" s="821">
        <f t="shared" si="28"/>
        <v>11.005380315050875</v>
      </c>
      <c r="K141" s="821">
        <f t="shared" si="28"/>
        <v>11.579902954462019</v>
      </c>
      <c r="L141" s="821">
        <f t="shared" si="28"/>
        <v>12.548038682128354</v>
      </c>
      <c r="M141" s="821">
        <f t="shared" si="28"/>
        <v>13.120291970802919</v>
      </c>
      <c r="N141" s="821">
        <f t="shared" si="28"/>
        <v>13.465178789606581</v>
      </c>
      <c r="O141" s="821">
        <f t="shared" si="28"/>
        <v>10.098674466929896</v>
      </c>
    </row>
    <row r="142" spans="1:16">
      <c r="A142" s="2280"/>
      <c r="B142" s="804" t="s">
        <v>241</v>
      </c>
      <c r="C142" s="805">
        <v>1145.0156042471885</v>
      </c>
      <c r="D142" s="818">
        <v>781812.60142739897</v>
      </c>
      <c r="E142" s="818">
        <v>11766909.916708764</v>
      </c>
      <c r="F142" s="818">
        <v>21245734.138162222</v>
      </c>
      <c r="G142" s="818">
        <v>21213744.631413478</v>
      </c>
      <c r="H142" s="818">
        <v>20154605.197484829</v>
      </c>
      <c r="I142" s="818">
        <v>17776711.773907024</v>
      </c>
      <c r="J142" s="818">
        <v>17514067.486631915</v>
      </c>
      <c r="K142" s="818">
        <v>14702658.995828381</v>
      </c>
      <c r="L142" s="818">
        <v>12148716.889877206</v>
      </c>
      <c r="M142" s="818">
        <v>5008754.2326426115</v>
      </c>
      <c r="N142" s="818">
        <v>1675086.8988434621</v>
      </c>
      <c r="O142" s="818">
        <f t="shared" ref="O142:O147" si="29">SUM(C142:N142)</f>
        <v>143989947.77853155</v>
      </c>
    </row>
    <row r="143" spans="1:16">
      <c r="A143" s="2280"/>
      <c r="B143" s="804" t="s">
        <v>242</v>
      </c>
      <c r="C143" s="805">
        <v>202.91415771469164</v>
      </c>
      <c r="D143" s="818">
        <v>138549.06860738716</v>
      </c>
      <c r="E143" s="818">
        <v>2085275.1751129457</v>
      </c>
      <c r="F143" s="818">
        <v>3765066.8092945716</v>
      </c>
      <c r="G143" s="818">
        <v>3759397.7827821355</v>
      </c>
      <c r="H143" s="818">
        <v>3571702.1868960457</v>
      </c>
      <c r="I143" s="818">
        <v>3150303.3523379536</v>
      </c>
      <c r="J143" s="818">
        <v>3103758.7950993269</v>
      </c>
      <c r="K143" s="818">
        <v>2605534.5055898395</v>
      </c>
      <c r="L143" s="818">
        <v>2152937.1703579859</v>
      </c>
      <c r="M143" s="818">
        <v>887627.33236704511</v>
      </c>
      <c r="N143" s="818">
        <v>296850.84283301863</v>
      </c>
      <c r="O143" s="818">
        <f t="shared" si="29"/>
        <v>25517205.935435969</v>
      </c>
    </row>
    <row r="144" spans="1:16">
      <c r="A144" s="2280"/>
      <c r="B144" s="804" t="s">
        <v>243</v>
      </c>
      <c r="C144" s="805">
        <v>101.45707885734582</v>
      </c>
      <c r="D144" s="818">
        <v>69274.534303693581</v>
      </c>
      <c r="E144" s="818">
        <v>1042637.5875564729</v>
      </c>
      <c r="F144" s="818">
        <v>1882533.4046472858</v>
      </c>
      <c r="G144" s="818">
        <v>1879698.8913910678</v>
      </c>
      <c r="H144" s="818">
        <v>1785851.0934480228</v>
      </c>
      <c r="I144" s="818">
        <v>1575151.6761689768</v>
      </c>
      <c r="J144" s="818">
        <v>1551879.3975496634</v>
      </c>
      <c r="K144" s="818">
        <v>1302767.2527949198</v>
      </c>
      <c r="L144" s="818">
        <v>1076468.5851789929</v>
      </c>
      <c r="M144" s="818">
        <v>443813.66618352255</v>
      </c>
      <c r="N144" s="818">
        <v>148425.42141650931</v>
      </c>
      <c r="O144" s="818">
        <f t="shared" si="29"/>
        <v>12758602.967717985</v>
      </c>
    </row>
    <row r="145" spans="1:15">
      <c r="A145" s="2280"/>
      <c r="B145" s="787" t="s">
        <v>2666</v>
      </c>
      <c r="C145" s="808">
        <v>1449.3868408192259</v>
      </c>
      <c r="D145" s="819">
        <v>989636.20433847967</v>
      </c>
      <c r="E145" s="819">
        <v>14894822.679378182</v>
      </c>
      <c r="F145" s="819">
        <v>26893334.352104079</v>
      </c>
      <c r="G145" s="819">
        <v>26852841.305586681</v>
      </c>
      <c r="H145" s="819">
        <v>25512158.477828894</v>
      </c>
      <c r="I145" s="819">
        <v>22502166.802413952</v>
      </c>
      <c r="J145" s="819">
        <v>22169705.679280903</v>
      </c>
      <c r="K145" s="819">
        <v>18610960.754213139</v>
      </c>
      <c r="L145" s="819">
        <v>15378122.645414185</v>
      </c>
      <c r="M145" s="819">
        <v>6340195.2311931783</v>
      </c>
      <c r="N145" s="819">
        <v>2120363.1630929899</v>
      </c>
      <c r="O145" s="819">
        <f t="shared" si="29"/>
        <v>182265756.68168548</v>
      </c>
    </row>
    <row r="146" spans="1:15">
      <c r="A146" s="2281" t="s">
        <v>2213</v>
      </c>
      <c r="B146" s="802" t="s">
        <v>2223</v>
      </c>
      <c r="C146" s="832">
        <v>0</v>
      </c>
      <c r="D146" s="818">
        <v>4</v>
      </c>
      <c r="E146" s="818">
        <v>12</v>
      </c>
      <c r="F146" s="818">
        <v>20</v>
      </c>
      <c r="G146" s="818">
        <v>26</v>
      </c>
      <c r="H146" s="818">
        <v>18</v>
      </c>
      <c r="I146" s="818">
        <v>26</v>
      </c>
      <c r="J146" s="818">
        <v>21</v>
      </c>
      <c r="K146" s="818">
        <v>33</v>
      </c>
      <c r="L146" s="818">
        <v>29</v>
      </c>
      <c r="M146" s="818">
        <v>5</v>
      </c>
      <c r="N146" s="818">
        <v>4</v>
      </c>
      <c r="O146" s="818">
        <f t="shared" si="29"/>
        <v>198</v>
      </c>
    </row>
    <row r="147" spans="1:15">
      <c r="A147" s="2282"/>
      <c r="B147" s="804" t="s">
        <v>2203</v>
      </c>
      <c r="C147" s="826">
        <v>0</v>
      </c>
      <c r="D147" s="818">
        <v>36</v>
      </c>
      <c r="E147" s="818">
        <v>151</v>
      </c>
      <c r="F147" s="818">
        <v>452</v>
      </c>
      <c r="G147" s="818">
        <v>370</v>
      </c>
      <c r="H147" s="818">
        <v>485</v>
      </c>
      <c r="I147" s="818">
        <v>695</v>
      </c>
      <c r="J147" s="818">
        <v>611</v>
      </c>
      <c r="K147" s="818">
        <v>769</v>
      </c>
      <c r="L147" s="818">
        <v>947</v>
      </c>
      <c r="M147" s="818">
        <v>120</v>
      </c>
      <c r="N147" s="818">
        <v>140</v>
      </c>
      <c r="O147" s="818">
        <f t="shared" si="29"/>
        <v>4776</v>
      </c>
    </row>
    <row r="148" spans="1:15">
      <c r="A148" s="2282"/>
      <c r="B148" s="804" t="s">
        <v>2224</v>
      </c>
      <c r="C148" s="826">
        <v>0</v>
      </c>
      <c r="D148" s="821">
        <f>+D147/D146</f>
        <v>9</v>
      </c>
      <c r="E148" s="821">
        <f t="shared" ref="E148:O148" si="30">+E147/E146</f>
        <v>12.583333333333334</v>
      </c>
      <c r="F148" s="821">
        <f t="shared" si="30"/>
        <v>22.6</v>
      </c>
      <c r="G148" s="821">
        <f t="shared" si="30"/>
        <v>14.23076923076923</v>
      </c>
      <c r="H148" s="821">
        <f t="shared" si="30"/>
        <v>26.944444444444443</v>
      </c>
      <c r="I148" s="821">
        <f t="shared" si="30"/>
        <v>26.73076923076923</v>
      </c>
      <c r="J148" s="821">
        <f t="shared" si="30"/>
        <v>29.095238095238095</v>
      </c>
      <c r="K148" s="821">
        <f t="shared" si="30"/>
        <v>23.303030303030305</v>
      </c>
      <c r="L148" s="821">
        <f t="shared" si="30"/>
        <v>32.655172413793103</v>
      </c>
      <c r="M148" s="821">
        <f t="shared" si="30"/>
        <v>24</v>
      </c>
      <c r="N148" s="821">
        <f t="shared" si="30"/>
        <v>35</v>
      </c>
      <c r="O148" s="821">
        <f t="shared" si="30"/>
        <v>24.121212121212121</v>
      </c>
    </row>
    <row r="149" spans="1:15">
      <c r="A149" s="2282"/>
      <c r="B149" s="807" t="s">
        <v>241</v>
      </c>
      <c r="C149" s="805">
        <v>0</v>
      </c>
      <c r="D149" s="818">
        <v>218.64089768779991</v>
      </c>
      <c r="E149" s="818">
        <v>917.07709863493847</v>
      </c>
      <c r="F149" s="818">
        <v>2745.1579376357099</v>
      </c>
      <c r="G149" s="818">
        <v>2247.1425595690544</v>
      </c>
      <c r="H149" s="818">
        <v>2945.5787605161931</v>
      </c>
      <c r="I149" s="818">
        <v>4220.9839970283592</v>
      </c>
      <c r="J149" s="818">
        <v>3710.8219024234927</v>
      </c>
      <c r="K149" s="818">
        <v>4670.4125089421705</v>
      </c>
      <c r="L149" s="818">
        <v>5751.4702808429583</v>
      </c>
      <c r="M149" s="818">
        <v>728.80299229266643</v>
      </c>
      <c r="N149" s="818">
        <v>850.27015767477735</v>
      </c>
      <c r="O149" s="818">
        <f t="shared" ref="O149:O154" si="31">SUM(C149:N149)</f>
        <v>29006.359093248117</v>
      </c>
    </row>
    <row r="150" spans="1:15">
      <c r="A150" s="2282"/>
      <c r="B150" s="807" t="s">
        <v>242</v>
      </c>
      <c r="C150" s="805">
        <v>0</v>
      </c>
      <c r="D150" s="818">
        <v>38.746488197837962</v>
      </c>
      <c r="E150" s="818">
        <v>162.51999216315366</v>
      </c>
      <c r="F150" s="818">
        <v>486.4836851506322</v>
      </c>
      <c r="G150" s="818">
        <v>398.22779536666786</v>
      </c>
      <c r="H150" s="818">
        <v>522.00129933198366</v>
      </c>
      <c r="I150" s="818">
        <v>748.02248048603826</v>
      </c>
      <c r="J150" s="818">
        <v>657.61400802441653</v>
      </c>
      <c r="K150" s="818">
        <v>827.668039559372</v>
      </c>
      <c r="L150" s="818">
        <v>1019.2478978709041</v>
      </c>
      <c r="M150" s="818">
        <v>129.15496065945987</v>
      </c>
      <c r="N150" s="818">
        <v>150.6807874360365</v>
      </c>
      <c r="O150" s="818">
        <f t="shared" si="31"/>
        <v>5140.3674342465029</v>
      </c>
    </row>
    <row r="151" spans="1:15">
      <c r="A151" s="2282"/>
      <c r="B151" s="807" t="s">
        <v>243</v>
      </c>
      <c r="C151" s="805">
        <v>0</v>
      </c>
      <c r="D151" s="818">
        <v>19.373244098918981</v>
      </c>
      <c r="E151" s="818">
        <v>81.25999608157683</v>
      </c>
      <c r="F151" s="818">
        <v>243.2418425753161</v>
      </c>
      <c r="G151" s="818">
        <v>199.11389768333393</v>
      </c>
      <c r="H151" s="818">
        <v>261.00064966599183</v>
      </c>
      <c r="I151" s="818">
        <v>374.01124024301913</v>
      </c>
      <c r="J151" s="818">
        <v>328.80700401220827</v>
      </c>
      <c r="K151" s="818">
        <v>413.834019779686</v>
      </c>
      <c r="L151" s="818">
        <v>509.62394893545206</v>
      </c>
      <c r="M151" s="818">
        <v>64.577480329729937</v>
      </c>
      <c r="N151" s="818">
        <v>75.340393718018248</v>
      </c>
      <c r="O151" s="818">
        <f t="shared" si="31"/>
        <v>2570.1837171232514</v>
      </c>
    </row>
    <row r="152" spans="1:15" ht="12.75" customHeight="1">
      <c r="A152" s="2283"/>
      <c r="B152" s="787" t="s">
        <v>2666</v>
      </c>
      <c r="C152" s="808">
        <v>0</v>
      </c>
      <c r="D152" s="819">
        <v>276.76062998455683</v>
      </c>
      <c r="E152" s="819">
        <v>1160.8570868796689</v>
      </c>
      <c r="F152" s="819">
        <v>3474.8834653616582</v>
      </c>
      <c r="G152" s="819">
        <v>2844.484252619056</v>
      </c>
      <c r="H152" s="819">
        <v>3728.5807095141686</v>
      </c>
      <c r="I152" s="819">
        <v>5343.017717757416</v>
      </c>
      <c r="J152" s="819">
        <v>4697.2429144601174</v>
      </c>
      <c r="K152" s="819">
        <v>5911.9145682812277</v>
      </c>
      <c r="L152" s="819">
        <v>7280.3421276493145</v>
      </c>
      <c r="M152" s="819">
        <v>922.53543328185617</v>
      </c>
      <c r="N152" s="819">
        <v>1076.2913388288321</v>
      </c>
      <c r="O152" s="819">
        <f t="shared" si="31"/>
        <v>36716.910244617866</v>
      </c>
    </row>
    <row r="153" spans="1:15">
      <c r="A153" s="2281" t="s">
        <v>2189</v>
      </c>
      <c r="B153" s="802" t="s">
        <v>2223</v>
      </c>
      <c r="C153" s="832">
        <v>5</v>
      </c>
      <c r="D153" s="818">
        <v>3525</v>
      </c>
      <c r="E153" s="818">
        <v>32237</v>
      </c>
      <c r="F153" s="818">
        <v>45279</v>
      </c>
      <c r="G153" s="818">
        <v>33091</v>
      </c>
      <c r="H153" s="818">
        <v>19404</v>
      </c>
      <c r="I153" s="818">
        <v>5073</v>
      </c>
      <c r="J153" s="818">
        <v>370</v>
      </c>
      <c r="K153" s="818">
        <v>33</v>
      </c>
      <c r="L153" s="818">
        <v>37</v>
      </c>
      <c r="M153" s="818">
        <v>30</v>
      </c>
      <c r="N153" s="818">
        <v>14</v>
      </c>
      <c r="O153" s="818">
        <f t="shared" si="31"/>
        <v>139098</v>
      </c>
    </row>
    <row r="154" spans="1:15">
      <c r="A154" s="2282"/>
      <c r="B154" s="804" t="s">
        <v>2203</v>
      </c>
      <c r="C154" s="826">
        <v>69</v>
      </c>
      <c r="D154" s="818">
        <v>42480</v>
      </c>
      <c r="E154" s="818">
        <v>428015</v>
      </c>
      <c r="F154" s="818">
        <v>631531</v>
      </c>
      <c r="G154" s="818">
        <v>470590</v>
      </c>
      <c r="H154" s="818">
        <v>278618</v>
      </c>
      <c r="I154" s="818">
        <v>73547</v>
      </c>
      <c r="J154" s="818">
        <v>5056</v>
      </c>
      <c r="K154" s="818">
        <v>385</v>
      </c>
      <c r="L154" s="818">
        <v>434</v>
      </c>
      <c r="M154" s="818">
        <v>390</v>
      </c>
      <c r="N154" s="818">
        <v>219</v>
      </c>
      <c r="O154" s="818">
        <f t="shared" si="31"/>
        <v>1931334</v>
      </c>
    </row>
    <row r="155" spans="1:15">
      <c r="A155" s="2282"/>
      <c r="B155" s="804" t="s">
        <v>2224</v>
      </c>
      <c r="C155" s="826">
        <f>+C154/C153</f>
        <v>13.8</v>
      </c>
      <c r="D155" s="821">
        <f t="shared" ref="D155:O155" si="32">+D154/D153</f>
        <v>12.051063829787234</v>
      </c>
      <c r="E155" s="821">
        <f t="shared" si="32"/>
        <v>13.277134969134845</v>
      </c>
      <c r="F155" s="821">
        <f t="shared" si="32"/>
        <v>13.947547428167583</v>
      </c>
      <c r="G155" s="821">
        <f t="shared" si="32"/>
        <v>14.221087304705208</v>
      </c>
      <c r="H155" s="821">
        <f t="shared" si="32"/>
        <v>14.358792001649144</v>
      </c>
      <c r="I155" s="821">
        <f t="shared" si="32"/>
        <v>14.497733096786911</v>
      </c>
      <c r="J155" s="821">
        <f t="shared" si="32"/>
        <v>13.664864864864866</v>
      </c>
      <c r="K155" s="821">
        <f t="shared" si="32"/>
        <v>11.666666666666666</v>
      </c>
      <c r="L155" s="821">
        <f t="shared" si="32"/>
        <v>11.72972972972973</v>
      </c>
      <c r="M155" s="821">
        <f t="shared" si="32"/>
        <v>13</v>
      </c>
      <c r="N155" s="821">
        <f t="shared" si="32"/>
        <v>15.642857142857142</v>
      </c>
      <c r="O155" s="821">
        <f t="shared" si="32"/>
        <v>13.884699995686494</v>
      </c>
    </row>
    <row r="156" spans="1:15">
      <c r="A156" s="2282"/>
      <c r="B156" s="804" t="s">
        <v>241</v>
      </c>
      <c r="C156" s="805">
        <v>495.42751038883068</v>
      </c>
      <c r="D156" s="818">
        <v>305011.02378721058</v>
      </c>
      <c r="E156" s="818">
        <v>3073194.2878126865</v>
      </c>
      <c r="F156" s="818">
        <v>4534461.3197589656</v>
      </c>
      <c r="G156" s="818">
        <v>3378887.4219402876</v>
      </c>
      <c r="H156" s="818">
        <v>2000507.5665147137</v>
      </c>
      <c r="I156" s="818">
        <v>528075.46531256998</v>
      </c>
      <c r="J156" s="818">
        <v>36302.63032646272</v>
      </c>
      <c r="K156" s="818">
        <v>2764.3419057927513</v>
      </c>
      <c r="L156" s="818">
        <v>3116.1672392572827</v>
      </c>
      <c r="M156" s="818">
        <v>2800.2424500238258</v>
      </c>
      <c r="N156" s="818">
        <v>1572.4438373210714</v>
      </c>
      <c r="O156" s="818">
        <f t="shared" ref="O156:O161" si="33">SUM(C156:N156)</f>
        <v>13867188.338395681</v>
      </c>
    </row>
    <row r="157" spans="1:15">
      <c r="A157" s="2282"/>
      <c r="B157" s="804" t="s">
        <v>242</v>
      </c>
      <c r="C157" s="805">
        <v>87.797280322071273</v>
      </c>
      <c r="D157" s="818">
        <v>54052.586493936047</v>
      </c>
      <c r="E157" s="818">
        <v>544616.709232628</v>
      </c>
      <c r="F157" s="818">
        <v>803575.42375475343</v>
      </c>
      <c r="G157" s="818">
        <v>598790.17604005104</v>
      </c>
      <c r="H157" s="818">
        <v>354520.32824311382</v>
      </c>
      <c r="I157" s="818">
        <v>93582.993852860513</v>
      </c>
      <c r="J157" s="818">
        <v>6433.3775262085837</v>
      </c>
      <c r="K157" s="818">
        <v>489.88337571010783</v>
      </c>
      <c r="L157" s="818">
        <v>552.23216898230328</v>
      </c>
      <c r="M157" s="818">
        <v>496.24549747257674</v>
      </c>
      <c r="N157" s="818">
        <v>278.66093319613924</v>
      </c>
      <c r="O157" s="818">
        <f t="shared" si="33"/>
        <v>2457476.4143992346</v>
      </c>
    </row>
    <row r="158" spans="1:15">
      <c r="A158" s="2282"/>
      <c r="B158" s="804" t="s">
        <v>243</v>
      </c>
      <c r="C158" s="805">
        <v>43.898640161035637</v>
      </c>
      <c r="D158" s="818">
        <v>27026.293246968024</v>
      </c>
      <c r="E158" s="818">
        <v>272308.354616314</v>
      </c>
      <c r="F158" s="818">
        <v>401787.71187737671</v>
      </c>
      <c r="G158" s="818">
        <v>299395.08802002552</v>
      </c>
      <c r="H158" s="818">
        <v>177260.16412155691</v>
      </c>
      <c r="I158" s="818">
        <v>46791.496926430256</v>
      </c>
      <c r="J158" s="818">
        <v>3216.6887631042919</v>
      </c>
      <c r="K158" s="818">
        <v>244.94168785505391</v>
      </c>
      <c r="L158" s="818">
        <v>276.11608449115164</v>
      </c>
      <c r="M158" s="818">
        <v>248.12274873628837</v>
      </c>
      <c r="N158" s="818">
        <v>139.33046659806962</v>
      </c>
      <c r="O158" s="818">
        <f t="shared" si="33"/>
        <v>1228738.2071996173</v>
      </c>
    </row>
    <row r="159" spans="1:15">
      <c r="A159" s="2283"/>
      <c r="B159" s="787" t="s">
        <v>2666</v>
      </c>
      <c r="C159" s="808">
        <v>627.12343087193756</v>
      </c>
      <c r="D159" s="819">
        <v>386089.90352811461</v>
      </c>
      <c r="E159" s="819">
        <v>3890119.3516616286</v>
      </c>
      <c r="F159" s="819">
        <v>5739824.455391095</v>
      </c>
      <c r="G159" s="819">
        <v>4277072.6860003639</v>
      </c>
      <c r="H159" s="819">
        <v>2532288.0588793843</v>
      </c>
      <c r="I159" s="819">
        <v>668449.95609186077</v>
      </c>
      <c r="J159" s="819">
        <v>45952.696615775596</v>
      </c>
      <c r="K159" s="819">
        <v>3499.1669693579129</v>
      </c>
      <c r="L159" s="819">
        <v>3944.5154927307376</v>
      </c>
      <c r="M159" s="819">
        <v>3544.6106962326908</v>
      </c>
      <c r="N159" s="819">
        <v>1990.4352371152802</v>
      </c>
      <c r="O159" s="819">
        <f t="shared" si="33"/>
        <v>17553402.959994536</v>
      </c>
    </row>
    <row r="160" spans="1:15">
      <c r="A160" s="2279" t="s">
        <v>2190</v>
      </c>
      <c r="B160" s="804" t="s">
        <v>2223</v>
      </c>
      <c r="C160" s="832">
        <v>0</v>
      </c>
      <c r="D160" s="818">
        <v>3466</v>
      </c>
      <c r="E160" s="818">
        <v>34166</v>
      </c>
      <c r="F160" s="818">
        <v>44833</v>
      </c>
      <c r="G160" s="818">
        <v>34232</v>
      </c>
      <c r="H160" s="818">
        <v>20011</v>
      </c>
      <c r="I160" s="818">
        <v>5084</v>
      </c>
      <c r="J160" s="818">
        <v>266</v>
      </c>
      <c r="K160" s="818">
        <v>32</v>
      </c>
      <c r="L160" s="818">
        <v>32</v>
      </c>
      <c r="M160" s="818">
        <v>17</v>
      </c>
      <c r="N160" s="818">
        <v>15</v>
      </c>
      <c r="O160" s="818">
        <f t="shared" si="33"/>
        <v>142154</v>
      </c>
    </row>
    <row r="161" spans="1:15">
      <c r="A161" s="2279"/>
      <c r="B161" s="804" t="s">
        <v>2203</v>
      </c>
      <c r="C161" s="826">
        <v>0</v>
      </c>
      <c r="D161" s="818">
        <v>176005</v>
      </c>
      <c r="E161" s="818">
        <v>1793138</v>
      </c>
      <c r="F161" s="818">
        <v>2381187</v>
      </c>
      <c r="G161" s="818">
        <v>1836198</v>
      </c>
      <c r="H161" s="818">
        <v>1083021</v>
      </c>
      <c r="I161" s="818">
        <v>275883</v>
      </c>
      <c r="J161" s="818">
        <v>13688</v>
      </c>
      <c r="K161" s="818">
        <v>1191</v>
      </c>
      <c r="L161" s="818">
        <v>1182</v>
      </c>
      <c r="M161" s="818">
        <v>811</v>
      </c>
      <c r="N161" s="818">
        <v>941</v>
      </c>
      <c r="O161" s="818">
        <f t="shared" si="33"/>
        <v>7563245</v>
      </c>
    </row>
    <row r="162" spans="1:15">
      <c r="A162" s="2279"/>
      <c r="B162" s="804" t="s">
        <v>2224</v>
      </c>
      <c r="C162" s="826">
        <v>0</v>
      </c>
      <c r="D162" s="821">
        <f>+D161/D160</f>
        <v>50.780438545874205</v>
      </c>
      <c r="E162" s="821">
        <f t="shared" ref="E162:O162" si="34">+E161/E160</f>
        <v>52.48311186559738</v>
      </c>
      <c r="F162" s="821">
        <f t="shared" si="34"/>
        <v>53.112372582695784</v>
      </c>
      <c r="G162" s="821">
        <f t="shared" si="34"/>
        <v>53.63981070343538</v>
      </c>
      <c r="H162" s="821">
        <f t="shared" si="34"/>
        <v>54.121283294188196</v>
      </c>
      <c r="I162" s="821">
        <f t="shared" si="34"/>
        <v>54.264948859166012</v>
      </c>
      <c r="J162" s="821">
        <f t="shared" si="34"/>
        <v>51.458646616541351</v>
      </c>
      <c r="K162" s="821">
        <f t="shared" si="34"/>
        <v>37.21875</v>
      </c>
      <c r="L162" s="821">
        <f t="shared" si="34"/>
        <v>36.9375</v>
      </c>
      <c r="M162" s="821">
        <f t="shared" si="34"/>
        <v>47.705882352941174</v>
      </c>
      <c r="N162" s="821">
        <f t="shared" si="34"/>
        <v>62.733333333333334</v>
      </c>
      <c r="O162" s="821">
        <f t="shared" si="34"/>
        <v>53.204587982047642</v>
      </c>
    </row>
    <row r="163" spans="1:15">
      <c r="A163" s="2279"/>
      <c r="B163" s="804" t="s">
        <v>241</v>
      </c>
      <c r="C163" s="805">
        <v>0</v>
      </c>
      <c r="D163" s="818">
        <v>1136023.8721559339</v>
      </c>
      <c r="E163" s="818">
        <v>11573805.142296791</v>
      </c>
      <c r="F163" s="818">
        <v>15369366.075210202</v>
      </c>
      <c r="G163" s="818">
        <v>11851735.81435176</v>
      </c>
      <c r="H163" s="818">
        <v>6990356.5810414013</v>
      </c>
      <c r="I163" s="818">
        <v>1780686.1959716796</v>
      </c>
      <c r="J163" s="818">
        <v>88349.164865034647</v>
      </c>
      <c r="K163" s="818">
        <v>7687.30679093047</v>
      </c>
      <c r="L163" s="818">
        <v>7629.2163114020268</v>
      </c>
      <c r="M163" s="818">
        <v>5234.597655285148</v>
      </c>
      <c r="N163" s="818">
        <v>6073.6823595848628</v>
      </c>
      <c r="O163" s="818">
        <f t="shared" ref="O163:O168" si="35">SUM(C163:N163)</f>
        <v>48816947.64901001</v>
      </c>
    </row>
    <row r="164" spans="1:15">
      <c r="A164" s="2279"/>
      <c r="B164" s="804" t="s">
        <v>242</v>
      </c>
      <c r="C164" s="805">
        <v>0</v>
      </c>
      <c r="D164" s="818">
        <v>201320.68620484904</v>
      </c>
      <c r="E164" s="818">
        <v>2051054.0758500644</v>
      </c>
      <c r="F164" s="818">
        <v>2723685.1272524409</v>
      </c>
      <c r="G164" s="818">
        <v>2100307.6126699322</v>
      </c>
      <c r="H164" s="818">
        <v>1238797.3687921471</v>
      </c>
      <c r="I164" s="818">
        <v>315564.64232409518</v>
      </c>
      <c r="J164" s="818">
        <v>15656.814026715001</v>
      </c>
      <c r="K164" s="818">
        <v>1362.3075325699567</v>
      </c>
      <c r="L164" s="818">
        <v>1352.0130172104859</v>
      </c>
      <c r="M164" s="818">
        <v>927.65021739230474</v>
      </c>
      <c r="N164" s="818">
        <v>1076.3487725846592</v>
      </c>
      <c r="O164" s="818">
        <f t="shared" si="35"/>
        <v>8651104.6466600019</v>
      </c>
    </row>
    <row r="165" spans="1:15">
      <c r="A165" s="2279"/>
      <c r="B165" s="804" t="s">
        <v>243</v>
      </c>
      <c r="C165" s="805">
        <v>0</v>
      </c>
      <c r="D165" s="818">
        <v>100660.34310242452</v>
      </c>
      <c r="E165" s="818">
        <v>1025527.0379250322</v>
      </c>
      <c r="F165" s="818">
        <v>1361842.5636262204</v>
      </c>
      <c r="G165" s="818">
        <v>1050153.8063349661</v>
      </c>
      <c r="H165" s="818">
        <v>619398.68439607357</v>
      </c>
      <c r="I165" s="818">
        <v>157782.32116204759</v>
      </c>
      <c r="J165" s="818">
        <v>7828.4070133575005</v>
      </c>
      <c r="K165" s="818">
        <v>681.15376628497836</v>
      </c>
      <c r="L165" s="818">
        <v>676.00650860524297</v>
      </c>
      <c r="M165" s="818">
        <v>463.82510869615237</v>
      </c>
      <c r="N165" s="818">
        <v>538.17438629232959</v>
      </c>
      <c r="O165" s="818">
        <f t="shared" si="35"/>
        <v>4325552.323330001</v>
      </c>
    </row>
    <row r="166" spans="1:15">
      <c r="A166" s="2279"/>
      <c r="B166" s="787" t="s">
        <v>2666</v>
      </c>
      <c r="C166" s="808">
        <v>0</v>
      </c>
      <c r="D166" s="819">
        <v>1438004.9014632073</v>
      </c>
      <c r="E166" s="819">
        <v>14650386.256071888</v>
      </c>
      <c r="F166" s="819">
        <v>19454893.766088862</v>
      </c>
      <c r="G166" s="819">
        <v>15002197.233356657</v>
      </c>
      <c r="H166" s="819">
        <v>8848552.6342296209</v>
      </c>
      <c r="I166" s="819">
        <v>2254033.1594578223</v>
      </c>
      <c r="J166" s="819">
        <v>111834.38590510713</v>
      </c>
      <c r="K166" s="819">
        <v>9730.7680897854043</v>
      </c>
      <c r="L166" s="819">
        <v>9657.235837217755</v>
      </c>
      <c r="M166" s="819">
        <v>6626.0729813736043</v>
      </c>
      <c r="N166" s="819">
        <v>7688.2055184618512</v>
      </c>
      <c r="O166" s="819">
        <f t="shared" si="35"/>
        <v>61793604.61900001</v>
      </c>
    </row>
    <row r="167" spans="1:15">
      <c r="A167" s="2279" t="s">
        <v>2191</v>
      </c>
      <c r="B167" s="804" t="s">
        <v>2223</v>
      </c>
      <c r="C167" s="832">
        <v>1</v>
      </c>
      <c r="D167" s="818">
        <v>3241</v>
      </c>
      <c r="E167" s="818">
        <v>70750</v>
      </c>
      <c r="F167" s="818">
        <v>109788</v>
      </c>
      <c r="G167" s="818">
        <v>87802</v>
      </c>
      <c r="H167" s="818">
        <v>52400</v>
      </c>
      <c r="I167" s="818">
        <v>14874</v>
      </c>
      <c r="J167" s="818">
        <v>1057</v>
      </c>
      <c r="K167" s="818">
        <v>43</v>
      </c>
      <c r="L167" s="818">
        <v>60</v>
      </c>
      <c r="M167" s="818">
        <v>30</v>
      </c>
      <c r="N167" s="818">
        <v>25</v>
      </c>
      <c r="O167" s="818">
        <f t="shared" si="35"/>
        <v>340071</v>
      </c>
    </row>
    <row r="168" spans="1:15">
      <c r="A168" s="2279"/>
      <c r="B168" s="804" t="s">
        <v>2203</v>
      </c>
      <c r="C168" s="826">
        <v>15</v>
      </c>
      <c r="D168" s="818">
        <v>32992</v>
      </c>
      <c r="E168" s="818">
        <v>778283</v>
      </c>
      <c r="F168" s="818">
        <v>1270290</v>
      </c>
      <c r="G168" s="818">
        <v>1046505</v>
      </c>
      <c r="H168" s="818">
        <v>625033</v>
      </c>
      <c r="I168" s="818">
        <v>179576</v>
      </c>
      <c r="J168" s="818">
        <v>13294</v>
      </c>
      <c r="K168" s="818">
        <v>595</v>
      </c>
      <c r="L168" s="818">
        <v>851</v>
      </c>
      <c r="M168" s="818">
        <v>287</v>
      </c>
      <c r="N168" s="818">
        <v>260</v>
      </c>
      <c r="O168" s="818">
        <f t="shared" si="35"/>
        <v>3947981</v>
      </c>
    </row>
    <row r="169" spans="1:15">
      <c r="A169" s="2279"/>
      <c r="B169" s="804" t="s">
        <v>2224</v>
      </c>
      <c r="C169" s="826">
        <f>+C168/C167</f>
        <v>15</v>
      </c>
      <c r="D169" s="821">
        <f t="shared" ref="D169:O169" si="36">+D168/D167</f>
        <v>10.179574205492132</v>
      </c>
      <c r="E169" s="821">
        <f t="shared" si="36"/>
        <v>11.000466431095406</v>
      </c>
      <c r="F169" s="821">
        <f t="shared" si="36"/>
        <v>11.570390206579955</v>
      </c>
      <c r="G169" s="821">
        <f t="shared" si="36"/>
        <v>11.918919842372611</v>
      </c>
      <c r="H169" s="821">
        <f t="shared" si="36"/>
        <v>11.928110687022901</v>
      </c>
      <c r="I169" s="821">
        <f t="shared" si="36"/>
        <v>12.073147774640312</v>
      </c>
      <c r="J169" s="821">
        <f t="shared" si="36"/>
        <v>12.577105014191106</v>
      </c>
      <c r="K169" s="821">
        <f t="shared" si="36"/>
        <v>13.837209302325581</v>
      </c>
      <c r="L169" s="821">
        <f t="shared" si="36"/>
        <v>14.183333333333334</v>
      </c>
      <c r="M169" s="821">
        <f t="shared" si="36"/>
        <v>9.5666666666666664</v>
      </c>
      <c r="N169" s="821">
        <f t="shared" si="36"/>
        <v>10.4</v>
      </c>
      <c r="O169" s="821">
        <f t="shared" si="36"/>
        <v>11.609284531759544</v>
      </c>
    </row>
    <row r="170" spans="1:15">
      <c r="A170" s="2279"/>
      <c r="B170" s="804" t="s">
        <v>241</v>
      </c>
      <c r="C170" s="805">
        <v>110.86067321230779</v>
      </c>
      <c r="D170" s="818">
        <v>243834.35537469719</v>
      </c>
      <c r="E170" s="818">
        <v>5752065.1553129675</v>
      </c>
      <c r="F170" s="818">
        <v>9388346.9716574941</v>
      </c>
      <c r="G170" s="818">
        <v>7734416.5880030766</v>
      </c>
      <c r="H170" s="818">
        <v>4619438.6106605586</v>
      </c>
      <c r="I170" s="818">
        <v>1327194.4168515587</v>
      </c>
      <c r="J170" s="818">
        <v>98252.119312294628</v>
      </c>
      <c r="K170" s="818">
        <v>4397.4733707548748</v>
      </c>
      <c r="L170" s="818">
        <v>6289.4955269115944</v>
      </c>
      <c r="M170" s="818">
        <v>2121.1342141288219</v>
      </c>
      <c r="N170" s="818">
        <v>1921.5850023466678</v>
      </c>
      <c r="O170" s="818">
        <f>SUM(C170:N170)</f>
        <v>29178388.765959997</v>
      </c>
    </row>
    <row r="171" spans="1:15">
      <c r="A171" s="2279"/>
      <c r="B171" s="804" t="s">
        <v>242</v>
      </c>
      <c r="C171" s="805">
        <v>19.646195252814039</v>
      </c>
      <c r="D171" s="818">
        <v>43211.151585389372</v>
      </c>
      <c r="E171" s="818">
        <v>1019353.3186630576</v>
      </c>
      <c r="F171" s="818">
        <v>1663757.6911798094</v>
      </c>
      <c r="G171" s="818">
        <v>1370656.1042030768</v>
      </c>
      <c r="H171" s="818">
        <v>818634.6904968078</v>
      </c>
      <c r="I171" s="818">
        <v>235199.01058128889</v>
      </c>
      <c r="J171" s="818">
        <v>17411.767979393986</v>
      </c>
      <c r="K171" s="818">
        <v>779.29907836162351</v>
      </c>
      <c r="L171" s="818">
        <v>1114.5941440096497</v>
      </c>
      <c r="M171" s="818">
        <v>375.89720250384187</v>
      </c>
      <c r="N171" s="818">
        <v>340.53405104877658</v>
      </c>
      <c r="O171" s="818">
        <f>SUM(C171:N171)</f>
        <v>5170853.705360001</v>
      </c>
    </row>
    <row r="172" spans="1:15">
      <c r="A172" s="2279"/>
      <c r="B172" s="804" t="s">
        <v>243</v>
      </c>
      <c r="C172" s="805">
        <v>9.8230976264070193</v>
      </c>
      <c r="D172" s="818">
        <v>21605.575792694686</v>
      </c>
      <c r="E172" s="818">
        <v>509676.65933152882</v>
      </c>
      <c r="F172" s="818">
        <v>831878.8455899047</v>
      </c>
      <c r="G172" s="818">
        <v>685328.0521015384</v>
      </c>
      <c r="H172" s="818">
        <v>409317.3452484039</v>
      </c>
      <c r="I172" s="818">
        <v>117599.50529064445</v>
      </c>
      <c r="J172" s="818">
        <v>8705.883989696993</v>
      </c>
      <c r="K172" s="818">
        <v>389.64953918081176</v>
      </c>
      <c r="L172" s="818">
        <v>557.29707200482483</v>
      </c>
      <c r="M172" s="818">
        <v>187.94860125192093</v>
      </c>
      <c r="N172" s="818">
        <v>170.26702552438829</v>
      </c>
      <c r="O172" s="818">
        <f>SUM(C172:N172)</f>
        <v>2585426.8526800005</v>
      </c>
    </row>
    <row r="173" spans="1:15">
      <c r="A173" s="2279"/>
      <c r="B173" s="787" t="s">
        <v>2666</v>
      </c>
      <c r="C173" s="808">
        <v>140.32996609152883</v>
      </c>
      <c r="D173" s="819">
        <v>308651.08275278122</v>
      </c>
      <c r="E173" s="819">
        <v>7281095.1333075538</v>
      </c>
      <c r="F173" s="819">
        <v>11883983.508427208</v>
      </c>
      <c r="G173" s="819">
        <v>9790400.7443076912</v>
      </c>
      <c r="H173" s="819">
        <v>5847390.6464057695</v>
      </c>
      <c r="I173" s="819">
        <v>1679992.9327234919</v>
      </c>
      <c r="J173" s="819">
        <v>124369.77128138561</v>
      </c>
      <c r="K173" s="819">
        <v>5566.4219882973102</v>
      </c>
      <c r="L173" s="819">
        <v>7961.3867429260681</v>
      </c>
      <c r="M173" s="819">
        <v>2684.9800178845844</v>
      </c>
      <c r="N173" s="819">
        <v>2432.3860789198325</v>
      </c>
      <c r="O173" s="819">
        <f>SUM(C173:N173)</f>
        <v>36934669.324000001</v>
      </c>
    </row>
    <row r="174" spans="1:15">
      <c r="A174" s="2279" t="s">
        <v>569</v>
      </c>
      <c r="B174" s="804" t="s">
        <v>2223</v>
      </c>
      <c r="C174" s="832">
        <f>+C139+C146+C153+C160+C167</f>
        <v>17</v>
      </c>
      <c r="D174" s="818">
        <f t="shared" ref="D174:O174" si="37">+D139+D146+D153+D160+D167</f>
        <v>23360</v>
      </c>
      <c r="E174" s="818">
        <f t="shared" si="37"/>
        <v>287019</v>
      </c>
      <c r="F174" s="818">
        <f t="shared" si="37"/>
        <v>433251</v>
      </c>
      <c r="G174" s="818">
        <f t="shared" si="37"/>
        <v>370503</v>
      </c>
      <c r="H174" s="818">
        <f t="shared" si="37"/>
        <v>289317</v>
      </c>
      <c r="I174" s="818">
        <f t="shared" si="37"/>
        <v>195177</v>
      </c>
      <c r="J174" s="818">
        <f t="shared" si="37"/>
        <v>158768</v>
      </c>
      <c r="K174" s="818">
        <f t="shared" si="37"/>
        <v>125443</v>
      </c>
      <c r="L174" s="818">
        <f t="shared" si="37"/>
        <v>95706</v>
      </c>
      <c r="M174" s="818">
        <f t="shared" si="37"/>
        <v>37757</v>
      </c>
      <c r="N174" s="818">
        <f t="shared" si="37"/>
        <v>12335</v>
      </c>
      <c r="O174" s="816">
        <f t="shared" si="37"/>
        <v>2028653</v>
      </c>
    </row>
    <row r="175" spans="1:15">
      <c r="A175" s="2279"/>
      <c r="B175" s="804" t="s">
        <v>2203</v>
      </c>
      <c r="C175" s="826">
        <f>+C140+C147+C154+C161+C168</f>
        <v>197</v>
      </c>
      <c r="D175" s="818">
        <f t="shared" ref="D175:O175" si="38">+D140+D147+D154+D161+D168</f>
        <v>328669</v>
      </c>
      <c r="E175" s="818">
        <f t="shared" si="38"/>
        <v>4160847</v>
      </c>
      <c r="F175" s="818">
        <f t="shared" si="38"/>
        <v>6380172</v>
      </c>
      <c r="G175" s="818">
        <f t="shared" si="38"/>
        <v>5447218</v>
      </c>
      <c r="H175" s="818">
        <f t="shared" si="38"/>
        <v>3976187</v>
      </c>
      <c r="I175" s="818">
        <f t="shared" si="38"/>
        <v>2284060</v>
      </c>
      <c r="J175" s="818">
        <f t="shared" si="38"/>
        <v>1761088</v>
      </c>
      <c r="K175" s="818">
        <f t="shared" si="38"/>
        <v>1453925</v>
      </c>
      <c r="L175" s="818">
        <f t="shared" si="38"/>
        <v>1202354</v>
      </c>
      <c r="M175" s="818">
        <f t="shared" si="38"/>
        <v>495915</v>
      </c>
      <c r="N175" s="818">
        <f t="shared" si="38"/>
        <v>166872</v>
      </c>
      <c r="O175" s="818">
        <f t="shared" si="38"/>
        <v>27657504</v>
      </c>
    </row>
    <row r="176" spans="1:15">
      <c r="A176" s="2279"/>
      <c r="B176" s="804" t="s">
        <v>2224</v>
      </c>
      <c r="C176" s="826">
        <f>+C175/C174</f>
        <v>11.588235294117647</v>
      </c>
      <c r="D176" s="821">
        <f t="shared" ref="D176:O176" si="39">+D175/D174</f>
        <v>14.069734589041095</v>
      </c>
      <c r="E176" s="821">
        <f t="shared" si="39"/>
        <v>14.496765022524642</v>
      </c>
      <c r="F176" s="821">
        <f t="shared" si="39"/>
        <v>14.726271837803029</v>
      </c>
      <c r="G176" s="821">
        <f t="shared" si="39"/>
        <v>14.702223733680968</v>
      </c>
      <c r="H176" s="821">
        <f t="shared" si="39"/>
        <v>13.743357631940052</v>
      </c>
      <c r="I176" s="821">
        <f t="shared" si="39"/>
        <v>11.702505930514354</v>
      </c>
      <c r="J176" s="821">
        <f t="shared" si="39"/>
        <v>11.092210017131915</v>
      </c>
      <c r="K176" s="821">
        <f t="shared" si="39"/>
        <v>11.590323892126305</v>
      </c>
      <c r="L176" s="821">
        <f t="shared" si="39"/>
        <v>12.562995005537793</v>
      </c>
      <c r="M176" s="821">
        <f t="shared" si="39"/>
        <v>13.134385676828138</v>
      </c>
      <c r="N176" s="821">
        <f t="shared" si="39"/>
        <v>13.528334008917714</v>
      </c>
      <c r="O176" s="821">
        <f t="shared" si="39"/>
        <v>13.633432627462657</v>
      </c>
    </row>
    <row r="177" spans="1:15">
      <c r="A177" s="2279"/>
      <c r="B177" s="804" t="s">
        <v>251</v>
      </c>
      <c r="C177" s="805">
        <f>+C142+C149+C156+C163+C170</f>
        <v>1751.3037878483271</v>
      </c>
      <c r="D177" s="818">
        <f t="shared" ref="D177:O177" si="40">+D142+D149+D156+D163+D170</f>
        <v>2466900.4936429285</v>
      </c>
      <c r="E177" s="818">
        <f t="shared" si="40"/>
        <v>32166891.579229843</v>
      </c>
      <c r="F177" s="818">
        <f t="shared" si="40"/>
        <v>50540653.662726514</v>
      </c>
      <c r="G177" s="818">
        <f t="shared" si="40"/>
        <v>44181031.598268174</v>
      </c>
      <c r="H177" s="818">
        <f t="shared" si="40"/>
        <v>33767853.53446202</v>
      </c>
      <c r="I177" s="818">
        <f t="shared" si="40"/>
        <v>21416888.83603986</v>
      </c>
      <c r="J177" s="818">
        <f t="shared" si="40"/>
        <v>17740682.22303813</v>
      </c>
      <c r="K177" s="818">
        <f t="shared" si="40"/>
        <v>14722178.530404802</v>
      </c>
      <c r="L177" s="818">
        <f t="shared" si="40"/>
        <v>12171503.239235621</v>
      </c>
      <c r="M177" s="818">
        <f t="shared" si="40"/>
        <v>5019639.0099543417</v>
      </c>
      <c r="N177" s="818">
        <f t="shared" si="40"/>
        <v>1685504.8802003895</v>
      </c>
      <c r="O177" s="818">
        <f t="shared" si="40"/>
        <v>235881478.8909905</v>
      </c>
    </row>
    <row r="178" spans="1:15">
      <c r="A178" s="2279"/>
      <c r="B178" s="804" t="s">
        <v>252</v>
      </c>
      <c r="C178" s="805">
        <f t="shared" ref="C178:O180" si="41">+C143+C150+C157+C164+C171</f>
        <v>310.35763328957694</v>
      </c>
      <c r="D178" s="818">
        <f t="shared" si="41"/>
        <v>437172.23937975953</v>
      </c>
      <c r="E178" s="818">
        <f t="shared" si="41"/>
        <v>5700461.7988508595</v>
      </c>
      <c r="F178" s="818">
        <f t="shared" si="41"/>
        <v>8956571.5351667255</v>
      </c>
      <c r="G178" s="818">
        <f t="shared" si="41"/>
        <v>7829549.903490562</v>
      </c>
      <c r="H178" s="818">
        <f t="shared" si="41"/>
        <v>5984176.5757274469</v>
      </c>
      <c r="I178" s="818">
        <f t="shared" si="41"/>
        <v>3795398.021576684</v>
      </c>
      <c r="J178" s="818">
        <f t="shared" si="41"/>
        <v>3143918.3686396689</v>
      </c>
      <c r="K178" s="818">
        <f t="shared" si="41"/>
        <v>2608993.6636160403</v>
      </c>
      <c r="L178" s="818">
        <f t="shared" si="41"/>
        <v>2156975.2575860592</v>
      </c>
      <c r="M178" s="818">
        <f t="shared" si="41"/>
        <v>889556.28024507326</v>
      </c>
      <c r="N178" s="818">
        <f t="shared" si="41"/>
        <v>298697.06737728423</v>
      </c>
      <c r="O178" s="818">
        <f t="shared" si="41"/>
        <v>41801781.069289453</v>
      </c>
    </row>
    <row r="179" spans="1:15">
      <c r="A179" s="2279"/>
      <c r="B179" s="804" t="s">
        <v>253</v>
      </c>
      <c r="C179" s="805">
        <f t="shared" si="41"/>
        <v>155.17881664478847</v>
      </c>
      <c r="D179" s="818">
        <f t="shared" si="41"/>
        <v>218586.11968987976</v>
      </c>
      <c r="E179" s="818">
        <f t="shared" si="41"/>
        <v>2850230.8994254298</v>
      </c>
      <c r="F179" s="818">
        <f t="shared" si="41"/>
        <v>4478285.7675833628</v>
      </c>
      <c r="G179" s="818">
        <f t="shared" si="41"/>
        <v>3914774.951745281</v>
      </c>
      <c r="H179" s="818">
        <f t="shared" si="41"/>
        <v>2992088.2878637235</v>
      </c>
      <c r="I179" s="818">
        <f t="shared" si="41"/>
        <v>1897699.010788342</v>
      </c>
      <c r="J179" s="818">
        <f t="shared" si="41"/>
        <v>1571959.1843198345</v>
      </c>
      <c r="K179" s="818">
        <f t="shared" si="41"/>
        <v>1304496.8318080201</v>
      </c>
      <c r="L179" s="818">
        <f t="shared" si="41"/>
        <v>1078487.6287930296</v>
      </c>
      <c r="M179" s="818">
        <f t="shared" si="41"/>
        <v>444778.14012253663</v>
      </c>
      <c r="N179" s="818">
        <f t="shared" si="41"/>
        <v>149348.53368864211</v>
      </c>
      <c r="O179" s="818">
        <f t="shared" si="41"/>
        <v>20900890.534644727</v>
      </c>
    </row>
    <row r="180" spans="1:15">
      <c r="A180" s="2279"/>
      <c r="B180" s="787" t="s">
        <v>2678</v>
      </c>
      <c r="C180" s="808">
        <f t="shared" si="41"/>
        <v>2216.8402377826924</v>
      </c>
      <c r="D180" s="819">
        <f t="shared" si="41"/>
        <v>3122658.852712567</v>
      </c>
      <c r="E180" s="819">
        <f t="shared" si="41"/>
        <v>40717584.277506128</v>
      </c>
      <c r="F180" s="819">
        <f t="shared" si="41"/>
        <v>63975510.96547661</v>
      </c>
      <c r="G180" s="819">
        <f t="shared" si="41"/>
        <v>55925356.453504011</v>
      </c>
      <c r="H180" s="819">
        <f t="shared" si="41"/>
        <v>42744118.398053184</v>
      </c>
      <c r="I180" s="819">
        <f t="shared" si="41"/>
        <v>27109985.868404884</v>
      </c>
      <c r="J180" s="819">
        <f t="shared" si="41"/>
        <v>22456559.775997628</v>
      </c>
      <c r="K180" s="819">
        <f t="shared" si="41"/>
        <v>18635669.025828864</v>
      </c>
      <c r="L180" s="819">
        <f t="shared" si="41"/>
        <v>15406966.125614706</v>
      </c>
      <c r="M180" s="819">
        <f t="shared" si="41"/>
        <v>6353973.4303219514</v>
      </c>
      <c r="N180" s="819">
        <f t="shared" si="41"/>
        <v>2133550.4812663156</v>
      </c>
      <c r="O180" s="819">
        <f t="shared" si="41"/>
        <v>298584150.49492466</v>
      </c>
    </row>
    <row r="182" spans="1:15">
      <c r="A182" s="939" t="s">
        <v>474</v>
      </c>
      <c r="B182" s="947"/>
      <c r="C182" s="934"/>
      <c r="D182" s="934"/>
      <c r="E182" s="934"/>
      <c r="F182" s="934"/>
      <c r="G182" s="934"/>
      <c r="H182" s="934"/>
      <c r="I182" s="934"/>
      <c r="J182" s="934"/>
      <c r="K182" s="934"/>
      <c r="L182" s="934"/>
      <c r="M182" s="934"/>
      <c r="N182" s="934"/>
      <c r="O182" s="934"/>
    </row>
    <row r="183" spans="1:15">
      <c r="A183" s="2289" t="s">
        <v>2679</v>
      </c>
      <c r="B183" s="2289"/>
      <c r="C183" s="2289"/>
      <c r="D183" s="2289"/>
      <c r="E183" s="2289"/>
      <c r="F183" s="2289"/>
      <c r="G183" s="2289"/>
      <c r="H183" s="2289"/>
      <c r="I183" s="2289"/>
      <c r="J183" s="2289"/>
      <c r="K183" s="2289"/>
      <c r="L183" s="2289"/>
      <c r="M183" s="2289"/>
      <c r="N183" s="2289"/>
      <c r="O183" s="2289"/>
    </row>
    <row r="185" spans="1:15">
      <c r="A185" s="2278" t="s">
        <v>2449</v>
      </c>
      <c r="B185" s="2278"/>
      <c r="C185" s="2278"/>
      <c r="D185" s="2278"/>
      <c r="E185" s="2278"/>
      <c r="F185" s="2278"/>
      <c r="G185" s="2278"/>
      <c r="H185" s="2278"/>
      <c r="I185" s="2278"/>
      <c r="J185" s="2278"/>
      <c r="K185" s="2278"/>
      <c r="L185" s="2278"/>
      <c r="M185" s="2278"/>
      <c r="N185" s="2278"/>
      <c r="O185" s="2278"/>
    </row>
  </sheetData>
  <mergeCells count="56">
    <mergeCell ref="A37:O37"/>
    <mergeCell ref="A146:A152"/>
    <mergeCell ref="A81:A87"/>
    <mergeCell ref="A92:O92"/>
    <mergeCell ref="O137:O138"/>
    <mergeCell ref="A137:A138"/>
    <mergeCell ref="B137:B138"/>
    <mergeCell ref="D137:N137"/>
    <mergeCell ref="O44:O45"/>
    <mergeCell ref="A130:O130"/>
    <mergeCell ref="A90:O90"/>
    <mergeCell ref="D44:N44"/>
    <mergeCell ref="A53:A59"/>
    <mergeCell ref="A44:A45"/>
    <mergeCell ref="B44:B45"/>
    <mergeCell ref="A106:A112"/>
    <mergeCell ref="O97:O98"/>
    <mergeCell ref="A46:A52"/>
    <mergeCell ref="A94:O94"/>
    <mergeCell ref="A95:O95"/>
    <mergeCell ref="A42:O42"/>
    <mergeCell ref="A43:O43"/>
    <mergeCell ref="A60:A66"/>
    <mergeCell ref="A67:A73"/>
    <mergeCell ref="A113:A119"/>
    <mergeCell ref="A139:A145"/>
    <mergeCell ref="A136:O136"/>
    <mergeCell ref="A1:O1"/>
    <mergeCell ref="A2:O2"/>
    <mergeCell ref="A3:O3"/>
    <mergeCell ref="A4:A5"/>
    <mergeCell ref="B4:B5"/>
    <mergeCell ref="C4:N4"/>
    <mergeCell ref="O4:O5"/>
    <mergeCell ref="A13:A19"/>
    <mergeCell ref="A20:A26"/>
    <mergeCell ref="A96:O96"/>
    <mergeCell ref="A97:A98"/>
    <mergeCell ref="B97:B98"/>
    <mergeCell ref="D97:N97"/>
    <mergeCell ref="A183:O183"/>
    <mergeCell ref="A74:A80"/>
    <mergeCell ref="A99:A105"/>
    <mergeCell ref="A6:A12"/>
    <mergeCell ref="A185:O185"/>
    <mergeCell ref="A120:A126"/>
    <mergeCell ref="A132:O132"/>
    <mergeCell ref="A27:A33"/>
    <mergeCell ref="A39:O39"/>
    <mergeCell ref="A41:O41"/>
    <mergeCell ref="A153:A159"/>
    <mergeCell ref="A160:A166"/>
    <mergeCell ref="A167:A173"/>
    <mergeCell ref="A174:A180"/>
    <mergeCell ref="A134:O134"/>
    <mergeCell ref="A135:O135"/>
  </mergeCells>
  <phoneticPr fontId="74" type="noConversion"/>
  <hyperlinks>
    <hyperlink ref="A1:O1" location="'Sección F -SIL'!B4" display="TABLA F08.1a"/>
    <hyperlink ref="A41:O41" location="'Sección F -SIL'!B4" display="TABLA F08.1b"/>
  </hyperlinks>
  <pageMargins left="1.39" right="0.70866141732283472" top="0.59" bottom="0.5" header="0.31496062992125984" footer="0.31496062992125984"/>
  <pageSetup scale="80" orientation="landscape" r:id="rId1"/>
</worksheet>
</file>

<file path=xl/worksheets/sheet7.xml><?xml version="1.0" encoding="utf-8"?>
<worksheet xmlns="http://schemas.openxmlformats.org/spreadsheetml/2006/main" xmlns:r="http://schemas.openxmlformats.org/officeDocument/2006/relationships">
  <sheetPr>
    <tabColor rgb="FF008080"/>
  </sheetPr>
  <dimension ref="A1:J27"/>
  <sheetViews>
    <sheetView zoomScale="89" zoomScaleNormal="89" workbookViewId="0">
      <selection sqref="A1:IV65536"/>
    </sheetView>
  </sheetViews>
  <sheetFormatPr baseColWidth="10" defaultColWidth="11.42578125" defaultRowHeight="14.25"/>
  <cols>
    <col min="1" max="1" width="11.42578125" style="1171"/>
    <col min="2" max="2" width="15.85546875" style="1171" customWidth="1"/>
    <col min="3" max="3" width="6.7109375" style="1171" bestFit="1" customWidth="1"/>
    <col min="4" max="4" width="17.140625" style="1171" customWidth="1"/>
    <col min="5" max="5" width="6.7109375" style="1171" bestFit="1" customWidth="1"/>
    <col min="6" max="6" width="17.7109375" style="1171" customWidth="1"/>
    <col min="7" max="7" width="6.7109375" style="1171" bestFit="1" customWidth="1"/>
    <col min="8" max="8" width="15.85546875" style="1171" customWidth="1"/>
    <col min="9" max="16384" width="11.42578125" style="1171"/>
  </cols>
  <sheetData>
    <row r="1" spans="1:10">
      <c r="A1" s="2036" t="s">
        <v>404</v>
      </c>
      <c r="B1" s="2036"/>
      <c r="C1" s="2036"/>
      <c r="D1" s="2036"/>
      <c r="E1" s="2036"/>
      <c r="F1" s="2036"/>
      <c r="G1" s="2036"/>
      <c r="H1" s="2036"/>
    </row>
    <row r="2" spans="1:10">
      <c r="A2" s="2042" t="s">
        <v>398</v>
      </c>
      <c r="B2" s="2042"/>
      <c r="C2" s="2042"/>
      <c r="D2" s="2042"/>
      <c r="E2" s="2042"/>
      <c r="F2" s="2042"/>
      <c r="G2" s="2042"/>
      <c r="H2" s="2042"/>
    </row>
    <row r="3" spans="1:10">
      <c r="A3" s="2042" t="s">
        <v>420</v>
      </c>
      <c r="B3" s="2042"/>
      <c r="C3" s="2042"/>
      <c r="D3" s="2042"/>
      <c r="E3" s="2042"/>
      <c r="F3" s="2042"/>
      <c r="G3" s="2042"/>
      <c r="H3" s="2042"/>
    </row>
    <row r="4" spans="1:10">
      <c r="A4" s="2049" t="s">
        <v>390</v>
      </c>
      <c r="B4" s="2049"/>
      <c r="C4" s="2049"/>
      <c r="D4" s="2049"/>
      <c r="E4" s="2049"/>
      <c r="F4" s="2049"/>
      <c r="G4" s="2049"/>
      <c r="H4" s="2049"/>
    </row>
    <row r="5" spans="1:10" ht="15" thickBot="1">
      <c r="A5" s="1223"/>
      <c r="B5" s="1223"/>
      <c r="C5" s="1223"/>
      <c r="D5" s="1223"/>
      <c r="E5" s="1223"/>
      <c r="F5" s="1223"/>
      <c r="G5" s="1223"/>
      <c r="H5" s="1223"/>
    </row>
    <row r="6" spans="1:10">
      <c r="A6" s="20" t="s">
        <v>885</v>
      </c>
      <c r="B6" s="20" t="s">
        <v>399</v>
      </c>
      <c r="C6" s="20" t="s">
        <v>888</v>
      </c>
      <c r="D6" s="105" t="s">
        <v>400</v>
      </c>
      <c r="E6" s="20" t="s">
        <v>888</v>
      </c>
      <c r="F6" s="20" t="s">
        <v>401</v>
      </c>
      <c r="G6" s="20" t="s">
        <v>888</v>
      </c>
      <c r="H6" s="20" t="s">
        <v>402</v>
      </c>
    </row>
    <row r="7" spans="1:10">
      <c r="A7" s="1224"/>
      <c r="B7" s="283" t="s">
        <v>716</v>
      </c>
      <c r="C7" s="283" t="s">
        <v>403</v>
      </c>
      <c r="D7" s="283" t="s">
        <v>716</v>
      </c>
      <c r="E7" s="283" t="s">
        <v>403</v>
      </c>
      <c r="F7" s="283" t="s">
        <v>716</v>
      </c>
      <c r="G7" s="283" t="s">
        <v>403</v>
      </c>
      <c r="H7" s="283" t="s">
        <v>716</v>
      </c>
    </row>
    <row r="8" spans="1:10">
      <c r="A8" s="1225">
        <v>2000</v>
      </c>
      <c r="B8" s="1226">
        <v>3413410.9807064114</v>
      </c>
      <c r="C8" s="1227">
        <f>100*B8/$H8</f>
        <v>8.3908954448636717</v>
      </c>
      <c r="D8" s="1226">
        <v>1564223.5639748978</v>
      </c>
      <c r="E8" s="1227">
        <f>100*D8/$H8</f>
        <v>3.8451966235220518</v>
      </c>
      <c r="F8" s="1226">
        <v>1849187.4167315136</v>
      </c>
      <c r="G8" s="1227">
        <f>100*F8/$H8</f>
        <v>4.5456988213416194</v>
      </c>
      <c r="H8" s="1226">
        <v>40679937</v>
      </c>
      <c r="J8" s="1228"/>
    </row>
    <row r="9" spans="1:10">
      <c r="A9" s="1225">
        <v>2001</v>
      </c>
      <c r="B9" s="1226">
        <v>3785385.7931708624</v>
      </c>
      <c r="C9" s="1227">
        <f t="shared" ref="C9:C18" si="0">100*B9/$H9</f>
        <v>8.6706223424063982</v>
      </c>
      <c r="D9" s="1226">
        <v>1741754.7379999999</v>
      </c>
      <c r="E9" s="1227">
        <f t="shared" ref="E9:E18" si="1">100*D9/$H9</f>
        <v>3.9895794963727047</v>
      </c>
      <c r="F9" s="1226">
        <v>2043631.0551708622</v>
      </c>
      <c r="G9" s="1227">
        <f t="shared" ref="G9:G18" si="2">100*F9/$H9</f>
        <v>4.6810428460336926</v>
      </c>
      <c r="H9" s="1226">
        <v>43657602</v>
      </c>
      <c r="J9" s="1228"/>
    </row>
    <row r="10" spans="1:10">
      <c r="A10" s="1225">
        <v>2002</v>
      </c>
      <c r="B10" s="1226">
        <v>3998683.5477391914</v>
      </c>
      <c r="C10" s="1227">
        <f t="shared" si="0"/>
        <v>8.6021067250741048</v>
      </c>
      <c r="D10" s="1226">
        <v>1791411.4640000002</v>
      </c>
      <c r="E10" s="1227">
        <f t="shared" si="1"/>
        <v>3.8537464687751624</v>
      </c>
      <c r="F10" s="1226">
        <v>2207272.0837391913</v>
      </c>
      <c r="G10" s="1227">
        <f t="shared" si="2"/>
        <v>4.748360256298942</v>
      </c>
      <c r="H10" s="1226">
        <v>46484933</v>
      </c>
      <c r="J10" s="1228"/>
    </row>
    <row r="11" spans="1:10">
      <c r="A11" s="1225">
        <v>2003</v>
      </c>
      <c r="B11" s="1226">
        <v>3873477.9913557274</v>
      </c>
      <c r="C11" s="1227">
        <f t="shared" si="0"/>
        <v>7.5718323720607223</v>
      </c>
      <c r="D11" s="1226">
        <v>1912122.6245569303</v>
      </c>
      <c r="E11" s="1227">
        <f t="shared" si="1"/>
        <v>3.7377963732543229</v>
      </c>
      <c r="F11" s="1226">
        <v>1961355.3667987972</v>
      </c>
      <c r="G11" s="1227">
        <f t="shared" si="2"/>
        <v>3.8340359988064003</v>
      </c>
      <c r="H11" s="1226">
        <v>51156415</v>
      </c>
      <c r="J11" s="1228"/>
    </row>
    <row r="12" spans="1:10">
      <c r="A12" s="1225">
        <v>2004</v>
      </c>
      <c r="B12" s="1226">
        <v>4260989.423035372</v>
      </c>
      <c r="C12" s="1227">
        <f t="shared" si="0"/>
        <v>7.3083271915081518</v>
      </c>
      <c r="D12" s="1226">
        <v>2131176.102</v>
      </c>
      <c r="E12" s="1227">
        <f t="shared" si="1"/>
        <v>3.6553322972211597</v>
      </c>
      <c r="F12" s="1226">
        <v>2129813.3210353716</v>
      </c>
      <c r="G12" s="1227">
        <f t="shared" si="2"/>
        <v>3.6529948942869916</v>
      </c>
      <c r="H12" s="1226">
        <v>58303211</v>
      </c>
      <c r="J12" s="1228"/>
    </row>
    <row r="13" spans="1:10">
      <c r="A13" s="1225">
        <v>2005</v>
      </c>
      <c r="B13" s="1226">
        <v>4588480.3541788403</v>
      </c>
      <c r="C13" s="1227">
        <f t="shared" si="0"/>
        <v>6.9320145023150932</v>
      </c>
      <c r="D13" s="1226">
        <v>2349401.2932717972</v>
      </c>
      <c r="E13" s="1227">
        <f t="shared" si="1"/>
        <v>3.549341520419893</v>
      </c>
      <c r="F13" s="1226">
        <v>2239079.0609070426</v>
      </c>
      <c r="G13" s="1227">
        <f t="shared" si="2"/>
        <v>3.3826729818951997</v>
      </c>
      <c r="H13" s="1226">
        <v>66192596</v>
      </c>
      <c r="J13" s="1228"/>
    </row>
    <row r="14" spans="1:10">
      <c r="A14" s="1225">
        <v>2006</v>
      </c>
      <c r="B14" s="1226">
        <v>5063882.1496850494</v>
      </c>
      <c r="C14" s="1227">
        <f t="shared" si="0"/>
        <v>6.5062888454303112</v>
      </c>
      <c r="D14" s="1226">
        <v>2675902.1009999998</v>
      </c>
      <c r="E14" s="1227">
        <f t="shared" si="1"/>
        <v>3.4381116061878862</v>
      </c>
      <c r="F14" s="1226">
        <v>2387980.0486850496</v>
      </c>
      <c r="G14" s="1227">
        <f t="shared" si="2"/>
        <v>3.0681772392424249</v>
      </c>
      <c r="H14" s="1226">
        <v>77830577</v>
      </c>
      <c r="J14" s="1228"/>
    </row>
    <row r="15" spans="1:10">
      <c r="A15" s="1225">
        <v>2007</v>
      </c>
      <c r="B15" s="1226">
        <v>5694695.0203773091</v>
      </c>
      <c r="C15" s="1227">
        <f t="shared" si="0"/>
        <v>6.6333255814713148</v>
      </c>
      <c r="D15" s="1226">
        <v>3039684.9129871931</v>
      </c>
      <c r="E15" s="1227">
        <f t="shared" si="1"/>
        <v>3.5407022888460871</v>
      </c>
      <c r="F15" s="1226">
        <v>2655010.107390116</v>
      </c>
      <c r="G15" s="1227">
        <f t="shared" si="2"/>
        <v>3.0926232926252268</v>
      </c>
      <c r="H15" s="1226">
        <v>85849774</v>
      </c>
      <c r="J15" s="1228"/>
    </row>
    <row r="16" spans="1:10">
      <c r="A16" s="1225">
        <v>2008</v>
      </c>
      <c r="B16" s="1226">
        <v>6523027.4415548164</v>
      </c>
      <c r="C16" s="1227">
        <f t="shared" si="0"/>
        <v>7.3076851671518313</v>
      </c>
      <c r="D16" s="1226">
        <v>3500382.5990000004</v>
      </c>
      <c r="E16" s="1227">
        <f t="shared" si="1"/>
        <v>3.9214451000334209</v>
      </c>
      <c r="F16" s="1226">
        <v>3022644.8425548156</v>
      </c>
      <c r="G16" s="1227">
        <f t="shared" si="2"/>
        <v>3.386240067118409</v>
      </c>
      <c r="H16" s="1226">
        <v>89262568</v>
      </c>
      <c r="J16" s="1228"/>
    </row>
    <row r="17" spans="1:10">
      <c r="A17" s="1229">
        <v>2009</v>
      </c>
      <c r="B17" s="1226">
        <v>7375635.1421915721</v>
      </c>
      <c r="C17" s="1227">
        <f t="shared" si="0"/>
        <v>8.0527724876951918</v>
      </c>
      <c r="D17" s="1226">
        <v>4087048.5586919356</v>
      </c>
      <c r="E17" s="1227">
        <f t="shared" si="1"/>
        <v>4.4622695611715573</v>
      </c>
      <c r="F17" s="1230">
        <v>3288586.5834996365</v>
      </c>
      <c r="G17" s="1227">
        <f t="shared" si="2"/>
        <v>3.5905029265236341</v>
      </c>
      <c r="H17" s="1230">
        <v>91591252</v>
      </c>
      <c r="J17" s="1228"/>
    </row>
    <row r="18" spans="1:10">
      <c r="A18" s="1224">
        <v>2010</v>
      </c>
      <c r="B18" s="1231">
        <v>8049899.1233245395</v>
      </c>
      <c r="C18" s="1232">
        <f t="shared" si="0"/>
        <v>7.7547248196589376</v>
      </c>
      <c r="D18" s="1231">
        <v>4554092.9104451267</v>
      </c>
      <c r="E18" s="1232">
        <f t="shared" si="1"/>
        <v>4.3871030906877415</v>
      </c>
      <c r="F18" s="1231">
        <v>3495806.2128794128</v>
      </c>
      <c r="G18" s="1232">
        <f t="shared" si="2"/>
        <v>3.3676217289711956</v>
      </c>
      <c r="H18" s="1231">
        <v>103806380.11702631</v>
      </c>
    </row>
    <row r="20" spans="1:10">
      <c r="A20" s="105" t="s">
        <v>474</v>
      </c>
      <c r="B20" s="733"/>
      <c r="C20" s="1188"/>
      <c r="D20" s="1188"/>
      <c r="E20" s="1188"/>
      <c r="F20" s="1188"/>
      <c r="G20" s="1188"/>
      <c r="H20" s="1188"/>
    </row>
    <row r="21" spans="1:10">
      <c r="A21" s="2046" t="s">
        <v>405</v>
      </c>
      <c r="B21" s="2046"/>
      <c r="C21" s="2046"/>
      <c r="D21" s="2046"/>
      <c r="E21" s="2046"/>
      <c r="F21" s="2046"/>
      <c r="G21" s="2046"/>
      <c r="H21" s="2046"/>
    </row>
    <row r="22" spans="1:10" ht="35.25" customHeight="1">
      <c r="A22" s="2047" t="s">
        <v>406</v>
      </c>
      <c r="B22" s="2047"/>
      <c r="C22" s="2047"/>
      <c r="D22" s="2047"/>
      <c r="E22" s="2047"/>
      <c r="F22" s="2047"/>
      <c r="G22" s="2047"/>
      <c r="H22" s="2047"/>
    </row>
    <row r="23" spans="1:10" ht="36.75" customHeight="1">
      <c r="A23" s="2048" t="s">
        <v>407</v>
      </c>
      <c r="B23" s="2048"/>
      <c r="C23" s="2048"/>
      <c r="D23" s="2048"/>
      <c r="E23" s="2048"/>
      <c r="F23" s="2048"/>
      <c r="G23" s="2048"/>
      <c r="H23" s="2048"/>
    </row>
    <row r="24" spans="1:10">
      <c r="A24" s="2046" t="s">
        <v>2482</v>
      </c>
      <c r="B24" s="2046"/>
      <c r="C24" s="2046"/>
      <c r="D24" s="2046"/>
      <c r="E24" s="2046"/>
      <c r="F24" s="2046"/>
      <c r="G24" s="2046"/>
      <c r="H24" s="2046"/>
    </row>
    <row r="25" spans="1:10">
      <c r="A25" s="1188"/>
      <c r="B25" s="1188"/>
      <c r="C25" s="1188"/>
      <c r="D25" s="1188"/>
      <c r="E25" s="1188"/>
      <c r="F25" s="1188"/>
      <c r="G25" s="1188"/>
      <c r="H25" s="1188"/>
    </row>
    <row r="26" spans="1:10">
      <c r="A26" s="13" t="s">
        <v>558</v>
      </c>
    </row>
    <row r="27" spans="1:10">
      <c r="A27" s="259" t="s">
        <v>1207</v>
      </c>
    </row>
  </sheetData>
  <mergeCells count="8">
    <mergeCell ref="A1:H1"/>
    <mergeCell ref="A21:H21"/>
    <mergeCell ref="A22:H22"/>
    <mergeCell ref="A23:H23"/>
    <mergeCell ref="A24:H24"/>
    <mergeCell ref="A2:H2"/>
    <mergeCell ref="A3:H3"/>
    <mergeCell ref="A4:H4"/>
  </mergeCells>
  <phoneticPr fontId="74" type="noConversion"/>
  <hyperlinks>
    <hyperlink ref="A1:H1" location="'Seccion B'!B4" display="Tabla B02"/>
  </hyperlinks>
  <pageMargins left="1.6929133858267718" right="0.70866141732283472" top="1.4960629921259843" bottom="0.74803149606299213" header="0.31496062992125984" footer="0.31496062992125984"/>
  <pageSetup paperSize="144" scale="95" orientation="landscape" horizontalDpi="300" verticalDpi="300" r:id="rId1"/>
</worksheet>
</file>

<file path=xl/worksheets/sheet70.xml><?xml version="1.0" encoding="utf-8"?>
<worksheet xmlns="http://schemas.openxmlformats.org/spreadsheetml/2006/main" xmlns:r="http://schemas.openxmlformats.org/officeDocument/2006/relationships">
  <sheetPr>
    <tabColor rgb="FF008080"/>
  </sheetPr>
  <dimension ref="A1:M91"/>
  <sheetViews>
    <sheetView topLeftCell="A73" zoomScale="84" zoomScaleNormal="84" workbookViewId="0">
      <selection activeCell="A92" sqref="A92"/>
    </sheetView>
  </sheetViews>
  <sheetFormatPr baseColWidth="10" defaultColWidth="11.42578125" defaultRowHeight="12"/>
  <cols>
    <col min="1" max="1" width="16.7109375" style="272" customWidth="1"/>
    <col min="2" max="2" width="22.85546875" style="272" customWidth="1"/>
    <col min="3" max="3" width="13.7109375" style="272" customWidth="1"/>
    <col min="4" max="4" width="13.5703125" style="272" customWidth="1"/>
    <col min="5" max="5" width="14.42578125" style="272" customWidth="1"/>
    <col min="6" max="6" width="13.5703125" style="272" customWidth="1"/>
    <col min="7" max="7" width="13" style="272" bestFit="1" customWidth="1"/>
    <col min="8" max="8" width="13.7109375" style="272" customWidth="1"/>
    <col min="9" max="9" width="13.5703125" style="272" customWidth="1"/>
    <col min="10" max="10" width="17.140625" style="272" customWidth="1"/>
    <col min="11" max="12" width="14.28515625" style="272" customWidth="1"/>
    <col min="13" max="13" width="15.140625" style="272" customWidth="1"/>
    <col min="14" max="14" width="2" style="272" customWidth="1"/>
    <col min="15" max="16384" width="11.42578125" style="272"/>
  </cols>
  <sheetData>
    <row r="1" spans="1:13" ht="15">
      <c r="A1" s="2293" t="s">
        <v>2642</v>
      </c>
      <c r="B1" s="2293"/>
      <c r="C1" s="2293"/>
      <c r="D1" s="2293"/>
      <c r="E1" s="2293"/>
      <c r="F1" s="2293"/>
      <c r="G1" s="2293"/>
      <c r="H1" s="2293"/>
      <c r="I1" s="2293"/>
      <c r="J1" s="2293"/>
      <c r="K1" s="2293"/>
      <c r="L1" s="2293"/>
      <c r="M1" s="2293"/>
    </row>
    <row r="2" spans="1:13" ht="12.75">
      <c r="A2" s="2264" t="s">
        <v>254</v>
      </c>
      <c r="B2" s="2264"/>
      <c r="C2" s="2264"/>
      <c r="D2" s="2264"/>
      <c r="E2" s="2264"/>
      <c r="F2" s="2264"/>
      <c r="G2" s="2264"/>
      <c r="H2" s="2264"/>
      <c r="I2" s="2264"/>
      <c r="J2" s="2264"/>
      <c r="K2" s="2264"/>
      <c r="L2" s="2264"/>
      <c r="M2" s="2264"/>
    </row>
    <row r="3" spans="1:13" ht="12.75">
      <c r="A3" s="2247" t="s">
        <v>2178</v>
      </c>
      <c r="B3" s="2247"/>
      <c r="C3" s="2247"/>
      <c r="D3" s="2247"/>
      <c r="E3" s="2247"/>
      <c r="F3" s="2247"/>
      <c r="G3" s="2247"/>
      <c r="H3" s="2247"/>
      <c r="I3" s="2247"/>
      <c r="J3" s="2247"/>
      <c r="K3" s="2247"/>
      <c r="L3" s="2247"/>
      <c r="M3" s="2247"/>
    </row>
    <row r="4" spans="1:13" ht="12.75">
      <c r="A4" s="2251" t="s">
        <v>2179</v>
      </c>
      <c r="B4" s="2251" t="s">
        <v>2217</v>
      </c>
      <c r="C4" s="2248" t="s">
        <v>2162</v>
      </c>
      <c r="D4" s="2248"/>
      <c r="E4" s="2248"/>
      <c r="F4" s="2248"/>
      <c r="G4" s="2248"/>
      <c r="H4" s="2248" t="s">
        <v>2161</v>
      </c>
      <c r="I4" s="2248"/>
      <c r="J4" s="2248"/>
      <c r="K4" s="2248"/>
      <c r="L4" s="2248"/>
      <c r="M4" s="2251" t="s">
        <v>569</v>
      </c>
    </row>
    <row r="5" spans="1:13" ht="53.25" customHeight="1">
      <c r="A5" s="2241"/>
      <c r="B5" s="2241"/>
      <c r="C5" s="958" t="s">
        <v>255</v>
      </c>
      <c r="D5" s="958" t="s">
        <v>256</v>
      </c>
      <c r="E5" s="958" t="s">
        <v>257</v>
      </c>
      <c r="F5" s="958" t="s">
        <v>2680</v>
      </c>
      <c r="G5" s="958" t="s">
        <v>569</v>
      </c>
      <c r="H5" s="958" t="s">
        <v>255</v>
      </c>
      <c r="I5" s="958" t="s">
        <v>256</v>
      </c>
      <c r="J5" s="958" t="s">
        <v>257</v>
      </c>
      <c r="K5" s="958" t="s">
        <v>2680</v>
      </c>
      <c r="L5" s="958" t="s">
        <v>569</v>
      </c>
      <c r="M5" s="2242"/>
    </row>
    <row r="6" spans="1:13" ht="12.75">
      <c r="A6" s="2241" t="s">
        <v>1252</v>
      </c>
      <c r="B6" s="439" t="s">
        <v>2198</v>
      </c>
      <c r="C6" s="446">
        <v>984850</v>
      </c>
      <c r="D6" s="446">
        <v>7072</v>
      </c>
      <c r="E6" s="446">
        <v>121150</v>
      </c>
      <c r="F6" s="453">
        <v>22535</v>
      </c>
      <c r="G6" s="713">
        <f>SUM(C6:F6)</f>
        <v>1135607</v>
      </c>
      <c r="H6" s="454">
        <v>1075452</v>
      </c>
      <c r="I6" s="446">
        <v>317583</v>
      </c>
      <c r="J6" s="446">
        <v>5887</v>
      </c>
      <c r="K6" s="446">
        <v>55386</v>
      </c>
      <c r="L6" s="714">
        <f>SUM(H6:K6)</f>
        <v>1454308</v>
      </c>
      <c r="M6" s="714">
        <f>+L6+G6</f>
        <v>2589915</v>
      </c>
    </row>
    <row r="7" spans="1:13" ht="12.75">
      <c r="A7" s="2242"/>
      <c r="B7" s="441" t="s">
        <v>2199</v>
      </c>
      <c r="C7" s="448">
        <v>12892370</v>
      </c>
      <c r="D7" s="448">
        <v>165699</v>
      </c>
      <c r="E7" s="448">
        <v>1134471</v>
      </c>
      <c r="F7" s="448">
        <v>245286</v>
      </c>
      <c r="G7" s="713">
        <f>SUM(C7:F7)</f>
        <v>14437826</v>
      </c>
      <c r="H7" s="448">
        <v>13081213</v>
      </c>
      <c r="I7" s="448">
        <v>2901188</v>
      </c>
      <c r="J7" s="448">
        <v>116826</v>
      </c>
      <c r="K7" s="448">
        <v>543127</v>
      </c>
      <c r="L7" s="715">
        <f>SUM(H7:K7)</f>
        <v>16642354</v>
      </c>
      <c r="M7" s="713">
        <f>+L7+G7</f>
        <v>31080180</v>
      </c>
    </row>
    <row r="8" spans="1:13" ht="12.75">
      <c r="A8" s="2242"/>
      <c r="B8" s="441" t="s">
        <v>2219</v>
      </c>
      <c r="C8" s="442">
        <f t="shared" ref="C8:M8" si="0">+C7/C6</f>
        <v>13.090694014316901</v>
      </c>
      <c r="D8" s="442">
        <f t="shared" si="0"/>
        <v>23.43028846153846</v>
      </c>
      <c r="E8" s="442">
        <f t="shared" si="0"/>
        <v>9.364184894758564</v>
      </c>
      <c r="F8" s="442">
        <f t="shared" si="0"/>
        <v>10.884668293765253</v>
      </c>
      <c r="G8" s="716">
        <f t="shared" si="0"/>
        <v>12.713752204768022</v>
      </c>
      <c r="H8" s="442">
        <f t="shared" si="0"/>
        <v>12.163455923648847</v>
      </c>
      <c r="I8" s="442">
        <f t="shared" si="0"/>
        <v>9.1352118973622645</v>
      </c>
      <c r="J8" s="442">
        <f t="shared" si="0"/>
        <v>19.844742653303889</v>
      </c>
      <c r="K8" s="442">
        <f t="shared" si="0"/>
        <v>9.8062145668580509</v>
      </c>
      <c r="L8" s="716">
        <f t="shared" si="0"/>
        <v>11.443486524175071</v>
      </c>
      <c r="M8" s="716">
        <f t="shared" si="0"/>
        <v>12.000463335669318</v>
      </c>
    </row>
    <row r="9" spans="1:13" ht="12.75">
      <c r="A9" s="2242"/>
      <c r="B9" s="441" t="s">
        <v>2201</v>
      </c>
      <c r="C9" s="448">
        <v>12325656</v>
      </c>
      <c r="D9" s="448">
        <v>160848</v>
      </c>
      <c r="E9" s="448">
        <v>1070537</v>
      </c>
      <c r="F9" s="448">
        <v>229690</v>
      </c>
      <c r="G9" s="713">
        <f>SUM(C9:F9)</f>
        <v>13786731</v>
      </c>
      <c r="H9" s="448">
        <v>12203009</v>
      </c>
      <c r="I9" s="448">
        <v>2740947</v>
      </c>
      <c r="J9" s="448">
        <v>111602</v>
      </c>
      <c r="K9" s="448">
        <v>511333</v>
      </c>
      <c r="L9" s="713">
        <f>SUM(H9:K9)</f>
        <v>15566891</v>
      </c>
      <c r="M9" s="713">
        <f>+L9+G9</f>
        <v>29353622</v>
      </c>
    </row>
    <row r="10" spans="1:13" ht="12.75">
      <c r="A10" s="2242"/>
      <c r="B10" s="452" t="s">
        <v>2220</v>
      </c>
      <c r="C10" s="443">
        <f t="shared" ref="C10:M10" si="1">+C9/C6</f>
        <v>12.515262222673504</v>
      </c>
      <c r="D10" s="443">
        <f t="shared" si="1"/>
        <v>22.744343891402714</v>
      </c>
      <c r="E10" s="443">
        <f t="shared" si="1"/>
        <v>8.836458935204293</v>
      </c>
      <c r="F10" s="443">
        <f t="shared" si="1"/>
        <v>10.19258930552474</v>
      </c>
      <c r="G10" s="717">
        <f t="shared" si="1"/>
        <v>12.140406848496003</v>
      </c>
      <c r="H10" s="443">
        <f t="shared" si="1"/>
        <v>11.346865318024422</v>
      </c>
      <c r="I10" s="443">
        <f t="shared" si="1"/>
        <v>8.6306477361823521</v>
      </c>
      <c r="J10" s="443">
        <f t="shared" si="1"/>
        <v>18.957363682690673</v>
      </c>
      <c r="K10" s="443">
        <f t="shared" si="1"/>
        <v>9.2321705846242725</v>
      </c>
      <c r="L10" s="717">
        <f t="shared" si="1"/>
        <v>10.703984988049299</v>
      </c>
      <c r="M10" s="717">
        <f t="shared" si="1"/>
        <v>11.333816746881654</v>
      </c>
    </row>
    <row r="11" spans="1:13" ht="12.75">
      <c r="A11" s="2254" t="s">
        <v>2213</v>
      </c>
      <c r="B11" s="439" t="s">
        <v>2198</v>
      </c>
      <c r="C11" s="448">
        <v>248</v>
      </c>
      <c r="D11" s="448">
        <v>6</v>
      </c>
      <c r="E11" s="448">
        <v>17</v>
      </c>
      <c r="F11" s="448">
        <v>2</v>
      </c>
      <c r="G11" s="713">
        <f>SUM(C11:F11)</f>
        <v>273</v>
      </c>
      <c r="H11" s="448">
        <v>209</v>
      </c>
      <c r="I11" s="448">
        <v>22</v>
      </c>
      <c r="J11" s="448">
        <v>3</v>
      </c>
      <c r="K11" s="448">
        <v>27</v>
      </c>
      <c r="L11" s="713">
        <f>SUM(H11:K11)</f>
        <v>261</v>
      </c>
      <c r="M11" s="713">
        <f>+L11+G11</f>
        <v>534</v>
      </c>
    </row>
    <row r="12" spans="1:13" ht="12.75">
      <c r="A12" s="2254"/>
      <c r="B12" s="441" t="s">
        <v>2199</v>
      </c>
      <c r="C12" s="448">
        <v>7357</v>
      </c>
      <c r="D12" s="448">
        <v>390</v>
      </c>
      <c r="E12" s="448">
        <v>322</v>
      </c>
      <c r="F12" s="448">
        <v>60</v>
      </c>
      <c r="G12" s="713">
        <f>SUM(C12:F12)</f>
        <v>8129</v>
      </c>
      <c r="H12" s="448">
        <v>5243</v>
      </c>
      <c r="I12" s="448">
        <v>449</v>
      </c>
      <c r="J12" s="448">
        <v>72</v>
      </c>
      <c r="K12" s="448">
        <v>709</v>
      </c>
      <c r="L12" s="713">
        <f>SUM(H12:K12)</f>
        <v>6473</v>
      </c>
      <c r="M12" s="713">
        <f>+L12+G12</f>
        <v>14602</v>
      </c>
    </row>
    <row r="13" spans="1:13" ht="12.75">
      <c r="A13" s="2254"/>
      <c r="B13" s="441" t="s">
        <v>2219</v>
      </c>
      <c r="C13" s="442">
        <f t="shared" ref="C13:M13" si="2">+C12/C11</f>
        <v>29.66532258064516</v>
      </c>
      <c r="D13" s="442">
        <f t="shared" si="2"/>
        <v>65</v>
      </c>
      <c r="E13" s="442">
        <f t="shared" si="2"/>
        <v>18.941176470588236</v>
      </c>
      <c r="F13" s="442">
        <f t="shared" si="2"/>
        <v>30</v>
      </c>
      <c r="G13" s="716">
        <f t="shared" si="2"/>
        <v>29.776556776556777</v>
      </c>
      <c r="H13" s="442">
        <f t="shared" si="2"/>
        <v>25.086124401913874</v>
      </c>
      <c r="I13" s="442">
        <f t="shared" si="2"/>
        <v>20.40909090909091</v>
      </c>
      <c r="J13" s="442">
        <f t="shared" si="2"/>
        <v>24</v>
      </c>
      <c r="K13" s="442">
        <f t="shared" si="2"/>
        <v>26.25925925925926</v>
      </c>
      <c r="L13" s="716">
        <f t="shared" si="2"/>
        <v>24.800766283524904</v>
      </c>
      <c r="M13" s="716">
        <f t="shared" si="2"/>
        <v>27.344569288389515</v>
      </c>
    </row>
    <row r="14" spans="1:13" ht="12.75">
      <c r="A14" s="2254"/>
      <c r="B14" s="441" t="s">
        <v>2201</v>
      </c>
      <c r="C14" s="448">
        <v>6909</v>
      </c>
      <c r="D14" s="448">
        <v>390</v>
      </c>
      <c r="E14" s="448">
        <v>281</v>
      </c>
      <c r="F14" s="448">
        <v>60</v>
      </c>
      <c r="G14" s="713">
        <f>SUM(C14:F14)</f>
        <v>7640</v>
      </c>
      <c r="H14" s="448">
        <v>4933</v>
      </c>
      <c r="I14" s="448">
        <v>351</v>
      </c>
      <c r="J14" s="448">
        <v>12</v>
      </c>
      <c r="K14" s="448">
        <v>472</v>
      </c>
      <c r="L14" s="713">
        <f>SUM(H14:K14)</f>
        <v>5768</v>
      </c>
      <c r="M14" s="713">
        <f>+L14+G14</f>
        <v>13408</v>
      </c>
    </row>
    <row r="15" spans="1:13" ht="12.75">
      <c r="A15" s="2260"/>
      <c r="B15" s="452" t="s">
        <v>2220</v>
      </c>
      <c r="C15" s="443">
        <f t="shared" ref="C15:M15" si="3">+C14/C11</f>
        <v>27.858870967741936</v>
      </c>
      <c r="D15" s="443">
        <f t="shared" si="3"/>
        <v>65</v>
      </c>
      <c r="E15" s="443">
        <f t="shared" si="3"/>
        <v>16.529411764705884</v>
      </c>
      <c r="F15" s="443">
        <f t="shared" si="3"/>
        <v>30</v>
      </c>
      <c r="G15" s="717">
        <f t="shared" si="3"/>
        <v>27.985347985347985</v>
      </c>
      <c r="H15" s="443">
        <f t="shared" si="3"/>
        <v>23.602870813397129</v>
      </c>
      <c r="I15" s="443">
        <f t="shared" si="3"/>
        <v>15.954545454545455</v>
      </c>
      <c r="J15" s="443">
        <f t="shared" si="3"/>
        <v>4</v>
      </c>
      <c r="K15" s="443">
        <f t="shared" si="3"/>
        <v>17.481481481481481</v>
      </c>
      <c r="L15" s="717">
        <f t="shared" si="3"/>
        <v>22.09961685823755</v>
      </c>
      <c r="M15" s="717">
        <f t="shared" si="3"/>
        <v>25.108614232209739</v>
      </c>
    </row>
    <row r="16" spans="1:13" ht="12.75">
      <c r="A16" s="2253" t="s">
        <v>2189</v>
      </c>
      <c r="B16" s="439" t="s">
        <v>2198</v>
      </c>
      <c r="C16" s="442"/>
      <c r="D16" s="442"/>
      <c r="E16" s="442"/>
      <c r="F16" s="442"/>
      <c r="G16" s="716"/>
      <c r="H16" s="448">
        <v>120787</v>
      </c>
      <c r="I16" s="448">
        <v>13643</v>
      </c>
      <c r="J16" s="448">
        <v>395</v>
      </c>
      <c r="K16" s="448">
        <v>2878</v>
      </c>
      <c r="L16" s="713">
        <f>SUM(H16:K16)</f>
        <v>137703</v>
      </c>
      <c r="M16" s="713">
        <f>+L16+G16</f>
        <v>137703</v>
      </c>
    </row>
    <row r="17" spans="1:13" ht="12.75">
      <c r="A17" s="2254"/>
      <c r="B17" s="441" t="s">
        <v>2199</v>
      </c>
      <c r="C17" s="442"/>
      <c r="D17" s="442"/>
      <c r="E17" s="442"/>
      <c r="F17" s="442"/>
      <c r="G17" s="716"/>
      <c r="H17" s="448">
        <v>1749073</v>
      </c>
      <c r="I17" s="448">
        <v>195913</v>
      </c>
      <c r="J17" s="448">
        <v>6482</v>
      </c>
      <c r="K17" s="448">
        <v>40435</v>
      </c>
      <c r="L17" s="713">
        <f>SUM(H17:K17)</f>
        <v>1991903</v>
      </c>
      <c r="M17" s="713">
        <f>+L17+G17</f>
        <v>1991903</v>
      </c>
    </row>
    <row r="18" spans="1:13" ht="12.75">
      <c r="A18" s="2254"/>
      <c r="B18" s="441" t="s">
        <v>2219</v>
      </c>
      <c r="C18" s="442"/>
      <c r="D18" s="442"/>
      <c r="E18" s="442"/>
      <c r="F18" s="442"/>
      <c r="G18" s="716"/>
      <c r="H18" s="442">
        <f t="shared" ref="H18:M18" si="4">+H17/H16</f>
        <v>14.480639472790946</v>
      </c>
      <c r="I18" s="442">
        <f t="shared" si="4"/>
        <v>14.359964817122334</v>
      </c>
      <c r="J18" s="442">
        <f t="shared" si="4"/>
        <v>16.41012658227848</v>
      </c>
      <c r="K18" s="442">
        <f t="shared" si="4"/>
        <v>14.049687282835302</v>
      </c>
      <c r="L18" s="716">
        <f t="shared" si="4"/>
        <v>14.465211360682048</v>
      </c>
      <c r="M18" s="716">
        <f t="shared" si="4"/>
        <v>14.465211360682048</v>
      </c>
    </row>
    <row r="19" spans="1:13" ht="12.75">
      <c r="A19" s="2254"/>
      <c r="B19" s="441" t="s">
        <v>2201</v>
      </c>
      <c r="C19" s="442"/>
      <c r="D19" s="442"/>
      <c r="E19" s="442"/>
      <c r="F19" s="442"/>
      <c r="G19" s="716"/>
      <c r="H19" s="448">
        <v>1718115</v>
      </c>
      <c r="I19" s="448">
        <v>192455</v>
      </c>
      <c r="J19" s="448">
        <v>6331</v>
      </c>
      <c r="K19" s="448">
        <v>39382</v>
      </c>
      <c r="L19" s="713">
        <f>SUM(H19:K19)</f>
        <v>1956283</v>
      </c>
      <c r="M19" s="713">
        <f>+L19+G19</f>
        <v>1956283</v>
      </c>
    </row>
    <row r="20" spans="1:13" ht="12.75">
      <c r="A20" s="2260"/>
      <c r="B20" s="452" t="s">
        <v>2220</v>
      </c>
      <c r="C20" s="443"/>
      <c r="D20" s="443"/>
      <c r="E20" s="443"/>
      <c r="F20" s="443"/>
      <c r="G20" s="717"/>
      <c r="H20" s="443">
        <f t="shared" ref="H20:M20" si="5">+H19/H16</f>
        <v>14.224337056140147</v>
      </c>
      <c r="I20" s="443">
        <f t="shared" si="5"/>
        <v>14.106501502602066</v>
      </c>
      <c r="J20" s="443">
        <f t="shared" si="5"/>
        <v>16.027848101265821</v>
      </c>
      <c r="K20" s="443">
        <f t="shared" si="5"/>
        <v>13.683808200138985</v>
      </c>
      <c r="L20" s="717">
        <f t="shared" si="5"/>
        <v>14.20653871012251</v>
      </c>
      <c r="M20" s="717">
        <f t="shared" si="5"/>
        <v>14.20653871012251</v>
      </c>
    </row>
    <row r="21" spans="1:13" ht="12.75">
      <c r="A21" s="2241" t="s">
        <v>2190</v>
      </c>
      <c r="B21" s="441" t="s">
        <v>2198</v>
      </c>
      <c r="C21" s="448"/>
      <c r="D21" s="448"/>
      <c r="E21" s="448"/>
      <c r="F21" s="448"/>
      <c r="G21" s="713"/>
      <c r="H21" s="448">
        <v>125882</v>
      </c>
      <c r="I21" s="448">
        <v>8848</v>
      </c>
      <c r="J21" s="448">
        <v>1351</v>
      </c>
      <c r="K21" s="448">
        <v>2215</v>
      </c>
      <c r="L21" s="713">
        <f>SUM(H21:K21)</f>
        <v>138296</v>
      </c>
      <c r="M21" s="713">
        <f>+L21+G21</f>
        <v>138296</v>
      </c>
    </row>
    <row r="22" spans="1:13" ht="12.75">
      <c r="A22" s="2241"/>
      <c r="B22" s="441" t="s">
        <v>2199</v>
      </c>
      <c r="C22" s="448"/>
      <c r="D22" s="448"/>
      <c r="E22" s="448"/>
      <c r="F22" s="448"/>
      <c r="G22" s="713"/>
      <c r="H22" s="448">
        <v>7156591</v>
      </c>
      <c r="I22" s="448">
        <v>504265</v>
      </c>
      <c r="J22" s="448">
        <v>82353</v>
      </c>
      <c r="K22" s="448">
        <v>126687</v>
      </c>
      <c r="L22" s="713">
        <f>SUM(H22:K22)</f>
        <v>7869896</v>
      </c>
      <c r="M22" s="713">
        <f>+L22+G22</f>
        <v>7869896</v>
      </c>
    </row>
    <row r="23" spans="1:13" ht="12.75">
      <c r="A23" s="2241"/>
      <c r="B23" s="441" t="s">
        <v>2219</v>
      </c>
      <c r="C23" s="442"/>
      <c r="D23" s="442"/>
      <c r="E23" s="442"/>
      <c r="F23" s="442"/>
      <c r="G23" s="716"/>
      <c r="H23" s="442">
        <f t="shared" ref="H23:M23" si="6">+H22/H21</f>
        <v>56.851583228738022</v>
      </c>
      <c r="I23" s="442">
        <f t="shared" si="6"/>
        <v>56.991975587703436</v>
      </c>
      <c r="J23" s="442">
        <f t="shared" si="6"/>
        <v>60.95706883789785</v>
      </c>
      <c r="K23" s="442">
        <f t="shared" si="6"/>
        <v>57.19503386004515</v>
      </c>
      <c r="L23" s="716">
        <f t="shared" si="6"/>
        <v>56.906172268178402</v>
      </c>
      <c r="M23" s="716">
        <f t="shared" si="6"/>
        <v>56.906172268178402</v>
      </c>
    </row>
    <row r="24" spans="1:13" ht="12.75">
      <c r="A24" s="2241"/>
      <c r="B24" s="441" t="s">
        <v>2201</v>
      </c>
      <c r="C24" s="448"/>
      <c r="D24" s="448"/>
      <c r="E24" s="448"/>
      <c r="F24" s="448"/>
      <c r="G24" s="713"/>
      <c r="H24" s="448">
        <v>7079072</v>
      </c>
      <c r="I24" s="448">
        <v>499466</v>
      </c>
      <c r="J24" s="448">
        <v>79471</v>
      </c>
      <c r="K24" s="448">
        <v>125132</v>
      </c>
      <c r="L24" s="713">
        <f>SUM(H24:K24)</f>
        <v>7783141</v>
      </c>
      <c r="M24" s="713">
        <f>+L24+G24</f>
        <v>7783141</v>
      </c>
    </row>
    <row r="25" spans="1:13" ht="12.75">
      <c r="A25" s="2241"/>
      <c r="B25" s="452" t="s">
        <v>2220</v>
      </c>
      <c r="C25" s="443"/>
      <c r="D25" s="443"/>
      <c r="E25" s="443"/>
      <c r="F25" s="443"/>
      <c r="G25" s="717"/>
      <c r="H25" s="443">
        <f t="shared" ref="H25:M25" si="7">+H24/H21</f>
        <v>56.235776361989799</v>
      </c>
      <c r="I25" s="443">
        <f t="shared" si="7"/>
        <v>56.449593128390596</v>
      </c>
      <c r="J25" s="443">
        <f t="shared" si="7"/>
        <v>58.823834196891191</v>
      </c>
      <c r="K25" s="443">
        <f t="shared" si="7"/>
        <v>56.493002257336343</v>
      </c>
      <c r="L25" s="717">
        <f t="shared" si="7"/>
        <v>56.278858390698211</v>
      </c>
      <c r="M25" s="717">
        <f t="shared" si="7"/>
        <v>56.278858390698211</v>
      </c>
    </row>
    <row r="26" spans="1:13" ht="12.75">
      <c r="A26" s="2241" t="s">
        <v>2191</v>
      </c>
      <c r="B26" s="441" t="s">
        <v>2198</v>
      </c>
      <c r="C26" s="448"/>
      <c r="D26" s="448"/>
      <c r="E26" s="448"/>
      <c r="F26" s="448"/>
      <c r="G26" s="713"/>
      <c r="H26" s="448">
        <v>328723</v>
      </c>
      <c r="I26" s="448">
        <v>35342</v>
      </c>
      <c r="J26" s="448">
        <v>1282</v>
      </c>
      <c r="K26" s="448">
        <v>5857</v>
      </c>
      <c r="L26" s="713">
        <f>SUM(H26:K26)</f>
        <v>371204</v>
      </c>
      <c r="M26" s="713">
        <f>+L26+G26</f>
        <v>371204</v>
      </c>
    </row>
    <row r="27" spans="1:13" ht="12.75">
      <c r="A27" s="2241"/>
      <c r="B27" s="441" t="s">
        <v>2199</v>
      </c>
      <c r="C27" s="448"/>
      <c r="D27" s="448"/>
      <c r="E27" s="448"/>
      <c r="F27" s="448"/>
      <c r="G27" s="713"/>
      <c r="H27" s="448">
        <v>4338372</v>
      </c>
      <c r="I27" s="448">
        <v>449690</v>
      </c>
      <c r="J27" s="448">
        <v>17631</v>
      </c>
      <c r="K27" s="448">
        <v>70786</v>
      </c>
      <c r="L27" s="713">
        <f>SUM(H27:K27)</f>
        <v>4876479</v>
      </c>
      <c r="M27" s="713">
        <f>+L27+G27</f>
        <v>4876479</v>
      </c>
    </row>
    <row r="28" spans="1:13" ht="12.75">
      <c r="A28" s="2241"/>
      <c r="B28" s="441" t="s">
        <v>2219</v>
      </c>
      <c r="C28" s="442"/>
      <c r="D28" s="442"/>
      <c r="E28" s="442"/>
      <c r="F28" s="442"/>
      <c r="G28" s="716"/>
      <c r="H28" s="442">
        <f t="shared" ref="H28:M28" si="8">+H27/H26</f>
        <v>13.197652734977474</v>
      </c>
      <c r="I28" s="442">
        <f t="shared" si="8"/>
        <v>12.723954501725991</v>
      </c>
      <c r="J28" s="442">
        <f t="shared" si="8"/>
        <v>13.752730109204368</v>
      </c>
      <c r="K28" s="442">
        <f t="shared" si="8"/>
        <v>12.085709407546526</v>
      </c>
      <c r="L28" s="716">
        <f t="shared" si="8"/>
        <v>13.13692470986304</v>
      </c>
      <c r="M28" s="716">
        <f t="shared" si="8"/>
        <v>13.13692470986304</v>
      </c>
    </row>
    <row r="29" spans="1:13" ht="12.75">
      <c r="A29" s="2241"/>
      <c r="B29" s="441" t="s">
        <v>2201</v>
      </c>
      <c r="C29" s="448"/>
      <c r="D29" s="448"/>
      <c r="E29" s="448"/>
      <c r="F29" s="448"/>
      <c r="G29" s="713"/>
      <c r="H29" s="448">
        <v>3846727</v>
      </c>
      <c r="I29" s="448">
        <v>399168</v>
      </c>
      <c r="J29" s="448">
        <v>15967</v>
      </c>
      <c r="K29" s="448">
        <v>64323</v>
      </c>
      <c r="L29" s="713">
        <f>SUM(H29:K29)</f>
        <v>4326185</v>
      </c>
      <c r="M29" s="713">
        <f>+L29+G29</f>
        <v>4326185</v>
      </c>
    </row>
    <row r="30" spans="1:13" ht="12.75">
      <c r="A30" s="2241"/>
      <c r="B30" s="452" t="s">
        <v>2220</v>
      </c>
      <c r="C30" s="443"/>
      <c r="D30" s="443"/>
      <c r="E30" s="443"/>
      <c r="F30" s="443"/>
      <c r="G30" s="717"/>
      <c r="H30" s="443">
        <f t="shared" ref="H30:M30" si="9">+H29/H26</f>
        <v>11.702031801851406</v>
      </c>
      <c r="I30" s="443">
        <f t="shared" si="9"/>
        <v>11.294437213513666</v>
      </c>
      <c r="J30" s="443">
        <f t="shared" si="9"/>
        <v>12.454758190327613</v>
      </c>
      <c r="K30" s="443">
        <f t="shared" si="9"/>
        <v>10.982243469352911</v>
      </c>
      <c r="L30" s="717">
        <f t="shared" si="9"/>
        <v>11.654467624271291</v>
      </c>
      <c r="M30" s="717">
        <f t="shared" si="9"/>
        <v>11.654467624271291</v>
      </c>
    </row>
    <row r="31" spans="1:13" ht="12.75">
      <c r="A31" s="2241" t="s">
        <v>258</v>
      </c>
      <c r="B31" s="441" t="s">
        <v>2198</v>
      </c>
      <c r="C31" s="471">
        <v>4496</v>
      </c>
      <c r="D31" s="471">
        <v>3</v>
      </c>
      <c r="E31" s="471">
        <v>249</v>
      </c>
      <c r="F31" s="718">
        <v>36</v>
      </c>
      <c r="G31" s="713">
        <f>SUM(C31:F31)</f>
        <v>4784</v>
      </c>
      <c r="H31" s="451"/>
      <c r="I31" s="448"/>
      <c r="J31" s="448"/>
      <c r="K31" s="448"/>
      <c r="L31" s="713"/>
      <c r="M31" s="713">
        <f>+G31</f>
        <v>4784</v>
      </c>
    </row>
    <row r="32" spans="1:13" ht="12.75">
      <c r="A32" s="2241"/>
      <c r="B32" s="441" t="s">
        <v>2199</v>
      </c>
      <c r="C32" s="448">
        <v>78266</v>
      </c>
      <c r="D32" s="448">
        <v>29</v>
      </c>
      <c r="E32" s="448">
        <v>3828</v>
      </c>
      <c r="F32" s="449">
        <v>497</v>
      </c>
      <c r="G32" s="713">
        <f>SUM(C32:F32)</f>
        <v>82620</v>
      </c>
      <c r="H32" s="451"/>
      <c r="I32" s="448"/>
      <c r="J32" s="448"/>
      <c r="K32" s="448"/>
      <c r="L32" s="713"/>
      <c r="M32" s="713">
        <f>+G32</f>
        <v>82620</v>
      </c>
    </row>
    <row r="33" spans="1:13" ht="12.75">
      <c r="A33" s="2241"/>
      <c r="B33" s="441" t="s">
        <v>2219</v>
      </c>
      <c r="C33" s="442">
        <v>17.407918149466191</v>
      </c>
      <c r="D33" s="442">
        <v>9.6666666666666661</v>
      </c>
      <c r="E33" s="442">
        <v>15.373493975903614</v>
      </c>
      <c r="F33" s="442">
        <v>13.805555555555555</v>
      </c>
      <c r="G33" s="716">
        <f>+G32/G31</f>
        <v>17.270066889632108</v>
      </c>
      <c r="H33" s="447"/>
      <c r="I33" s="442"/>
      <c r="J33" s="442"/>
      <c r="K33" s="442"/>
      <c r="L33" s="716"/>
      <c r="M33" s="716">
        <f>+G33</f>
        <v>17.270066889632108</v>
      </c>
    </row>
    <row r="34" spans="1:13" ht="12.75">
      <c r="A34" s="2241"/>
      <c r="B34" s="441" t="s">
        <v>2201</v>
      </c>
      <c r="C34" s="448">
        <v>73519</v>
      </c>
      <c r="D34" s="448">
        <v>29</v>
      </c>
      <c r="E34" s="448">
        <v>3644</v>
      </c>
      <c r="F34" s="449">
        <v>487</v>
      </c>
      <c r="G34" s="713">
        <f>SUM(C34:F34)</f>
        <v>77679</v>
      </c>
      <c r="H34" s="451"/>
      <c r="I34" s="448"/>
      <c r="J34" s="448"/>
      <c r="K34" s="448"/>
      <c r="L34" s="713"/>
      <c r="M34" s="713">
        <f>+G34</f>
        <v>77679</v>
      </c>
    </row>
    <row r="35" spans="1:13" ht="12.75">
      <c r="A35" s="2241"/>
      <c r="B35" s="452" t="s">
        <v>2220</v>
      </c>
      <c r="C35" s="443">
        <f>+C34/C31</f>
        <v>16.352090747330962</v>
      </c>
      <c r="D35" s="443">
        <f>+D34/D31</f>
        <v>9.6666666666666661</v>
      </c>
      <c r="E35" s="443">
        <f>+E34/E31</f>
        <v>14.634538152610443</v>
      </c>
      <c r="F35" s="443">
        <f>+F34/F31</f>
        <v>13.527777777777779</v>
      </c>
      <c r="G35" s="717">
        <f>+G34/G31</f>
        <v>16.2372491638796</v>
      </c>
      <c r="H35" s="443"/>
      <c r="I35" s="443"/>
      <c r="J35" s="443"/>
      <c r="K35" s="443"/>
      <c r="L35" s="717"/>
      <c r="M35" s="716">
        <f>+G35</f>
        <v>16.2372491638796</v>
      </c>
    </row>
    <row r="36" spans="1:13" ht="12.75">
      <c r="A36" s="2241" t="s">
        <v>569</v>
      </c>
      <c r="B36" s="439" t="s">
        <v>2198</v>
      </c>
      <c r="C36" s="446">
        <f t="shared" ref="C36:F37" si="10">+C6+C11+C31</f>
        <v>989594</v>
      </c>
      <c r="D36" s="446">
        <f t="shared" si="10"/>
        <v>7081</v>
      </c>
      <c r="E36" s="446">
        <f t="shared" si="10"/>
        <v>121416</v>
      </c>
      <c r="F36" s="446">
        <f t="shared" si="10"/>
        <v>22573</v>
      </c>
      <c r="G36" s="714">
        <f>SUM(C36:F36)</f>
        <v>1140664</v>
      </c>
      <c r="H36" s="446">
        <f>+H6+H11+H16+H21+H26</f>
        <v>1651053</v>
      </c>
      <c r="I36" s="446">
        <f t="shared" ref="I36:K39" si="11">+I6+I11+I16+I21+I26</f>
        <v>375438</v>
      </c>
      <c r="J36" s="446">
        <f t="shared" si="11"/>
        <v>8918</v>
      </c>
      <c r="K36" s="446">
        <f t="shared" si="11"/>
        <v>66363</v>
      </c>
      <c r="L36" s="446">
        <f>SUM(H36:K36)</f>
        <v>2101772</v>
      </c>
      <c r="M36" s="714">
        <f>+L36+G36</f>
        <v>3242436</v>
      </c>
    </row>
    <row r="37" spans="1:13" ht="12.75" customHeight="1">
      <c r="A37" s="2241"/>
      <c r="B37" s="441" t="s">
        <v>2199</v>
      </c>
      <c r="C37" s="448">
        <f t="shared" si="10"/>
        <v>12977993</v>
      </c>
      <c r="D37" s="448">
        <f t="shared" si="10"/>
        <v>166118</v>
      </c>
      <c r="E37" s="448">
        <f t="shared" si="10"/>
        <v>1138621</v>
      </c>
      <c r="F37" s="448">
        <f t="shared" si="10"/>
        <v>245843</v>
      </c>
      <c r="G37" s="713">
        <f>SUM(C37:F37)</f>
        <v>14528575</v>
      </c>
      <c r="H37" s="448">
        <f>+H7+H12+H17+H22+H27</f>
        <v>26330492</v>
      </c>
      <c r="I37" s="448">
        <f t="shared" si="11"/>
        <v>4051505</v>
      </c>
      <c r="J37" s="448">
        <f t="shared" si="11"/>
        <v>223364</v>
      </c>
      <c r="K37" s="448">
        <f t="shared" si="11"/>
        <v>781744</v>
      </c>
      <c r="L37" s="448">
        <f>SUM(H37:K37)</f>
        <v>31387105</v>
      </c>
      <c r="M37" s="713">
        <f>+L37+G37</f>
        <v>45915680</v>
      </c>
    </row>
    <row r="38" spans="1:13" ht="12.75">
      <c r="A38" s="2241"/>
      <c r="B38" s="441" t="s">
        <v>2219</v>
      </c>
      <c r="C38" s="442">
        <f t="shared" ref="C38:M38" si="12">+C37/C36</f>
        <v>13.114462092534918</v>
      </c>
      <c r="D38" s="442">
        <f t="shared" si="12"/>
        <v>23.459680836040107</v>
      </c>
      <c r="E38" s="442">
        <f t="shared" si="12"/>
        <v>9.3778497067931745</v>
      </c>
      <c r="F38" s="442">
        <f t="shared" si="12"/>
        <v>10.891020245425951</v>
      </c>
      <c r="G38" s="716">
        <f t="shared" si="12"/>
        <v>12.736945323074981</v>
      </c>
      <c r="H38" s="442">
        <f t="shared" si="12"/>
        <v>15.947696409503511</v>
      </c>
      <c r="I38" s="442">
        <f t="shared" si="12"/>
        <v>10.791408967659107</v>
      </c>
      <c r="J38" s="442">
        <f t="shared" si="12"/>
        <v>25.046422964790313</v>
      </c>
      <c r="K38" s="442">
        <f t="shared" si="12"/>
        <v>11.779817066738996</v>
      </c>
      <c r="L38" s="442">
        <f t="shared" si="12"/>
        <v>14.933639329099446</v>
      </c>
      <c r="M38" s="716">
        <f t="shared" si="12"/>
        <v>14.160859304547568</v>
      </c>
    </row>
    <row r="39" spans="1:13" ht="12.75">
      <c r="A39" s="2241"/>
      <c r="B39" s="441" t="s">
        <v>2201</v>
      </c>
      <c r="C39" s="448">
        <v>12406084</v>
      </c>
      <c r="D39" s="448">
        <v>161267</v>
      </c>
      <c r="E39" s="448">
        <v>1074462</v>
      </c>
      <c r="F39" s="448">
        <v>230237</v>
      </c>
      <c r="G39" s="713">
        <f>SUM(C39:F39)</f>
        <v>13872050</v>
      </c>
      <c r="H39" s="448">
        <f>+H9+H14+H19+H24+H29</f>
        <v>24851856</v>
      </c>
      <c r="I39" s="448">
        <f t="shared" si="11"/>
        <v>3832387</v>
      </c>
      <c r="J39" s="448">
        <f t="shared" si="11"/>
        <v>213383</v>
      </c>
      <c r="K39" s="448">
        <f t="shared" si="11"/>
        <v>740642</v>
      </c>
      <c r="L39" s="448">
        <f>SUM(H39:K39)</f>
        <v>29638268</v>
      </c>
      <c r="M39" s="713">
        <f>+L39+G39</f>
        <v>43510318</v>
      </c>
    </row>
    <row r="40" spans="1:13" ht="12.75">
      <c r="A40" s="2241"/>
      <c r="B40" s="452" t="s">
        <v>2220</v>
      </c>
      <c r="C40" s="443">
        <f t="shared" ref="C40:M40" si="13">+C39/C36</f>
        <v>12.536539227198224</v>
      </c>
      <c r="D40" s="443">
        <f t="shared" si="13"/>
        <v>22.77460810619969</v>
      </c>
      <c r="E40" s="443">
        <f t="shared" si="13"/>
        <v>8.8494267641826454</v>
      </c>
      <c r="F40" s="443">
        <f t="shared" si="13"/>
        <v>10.199663314579364</v>
      </c>
      <c r="G40" s="717">
        <f t="shared" si="13"/>
        <v>12.161381440985251</v>
      </c>
      <c r="H40" s="443">
        <f t="shared" si="13"/>
        <v>15.052124916644106</v>
      </c>
      <c r="I40" s="443">
        <f t="shared" si="13"/>
        <v>10.207775984316985</v>
      </c>
      <c r="J40" s="443">
        <f t="shared" si="13"/>
        <v>23.927225835389102</v>
      </c>
      <c r="K40" s="443">
        <f t="shared" si="13"/>
        <v>11.160465922275968</v>
      </c>
      <c r="L40" s="443">
        <f t="shared" si="13"/>
        <v>14.101561920132156</v>
      </c>
      <c r="M40" s="717">
        <f t="shared" si="13"/>
        <v>13.419021377754257</v>
      </c>
    </row>
    <row r="41" spans="1:13" ht="12.75">
      <c r="A41" s="936"/>
      <c r="B41" s="947"/>
      <c r="C41" s="933"/>
      <c r="D41" s="933"/>
      <c r="E41" s="933"/>
      <c r="F41" s="933"/>
      <c r="G41" s="933"/>
      <c r="H41" s="933"/>
      <c r="I41" s="933"/>
      <c r="J41" s="933"/>
      <c r="K41" s="933"/>
      <c r="L41" s="933"/>
      <c r="M41" s="933"/>
    </row>
    <row r="42" spans="1:13" ht="12.75">
      <c r="A42" s="983" t="s">
        <v>474</v>
      </c>
      <c r="B42" s="947"/>
      <c r="C42" s="933"/>
      <c r="D42" s="933"/>
      <c r="E42" s="933"/>
      <c r="F42" s="933"/>
      <c r="G42" s="933"/>
      <c r="H42" s="933"/>
      <c r="I42" s="933"/>
      <c r="J42" s="933"/>
      <c r="K42" s="933"/>
      <c r="L42" s="933"/>
      <c r="M42" s="933"/>
    </row>
    <row r="43" spans="1:13" ht="12.75">
      <c r="A43" s="63" t="s">
        <v>2681</v>
      </c>
      <c r="B43" s="947"/>
      <c r="C43" s="933"/>
      <c r="D43" s="933"/>
      <c r="E43" s="933"/>
      <c r="F43" s="933"/>
      <c r="G43" s="933"/>
      <c r="H43" s="933"/>
      <c r="I43" s="933"/>
      <c r="J43" s="933"/>
      <c r="K43" s="933"/>
      <c r="L43" s="933"/>
      <c r="M43" s="933"/>
    </row>
    <row r="44" spans="1:13" ht="12.75">
      <c r="A44" s="16"/>
      <c r="B44" s="947"/>
      <c r="C44" s="933"/>
      <c r="D44" s="933"/>
      <c r="E44" s="933"/>
      <c r="F44" s="933"/>
      <c r="G44" s="933"/>
      <c r="H44" s="933"/>
      <c r="I44" s="933"/>
      <c r="J44" s="933"/>
      <c r="K44" s="933"/>
      <c r="L44" s="933"/>
      <c r="M44" s="933"/>
    </row>
    <row r="45" spans="1:13">
      <c r="A45" s="2299" t="s">
        <v>2449</v>
      </c>
      <c r="B45" s="2299"/>
      <c r="C45" s="2299"/>
      <c r="D45" s="2299"/>
      <c r="E45" s="2299"/>
      <c r="F45" s="2299"/>
      <c r="G45" s="2299"/>
      <c r="H45" s="2299"/>
      <c r="I45" s="2299"/>
      <c r="J45" s="2299"/>
      <c r="K45" s="2299"/>
      <c r="L45" s="2299"/>
      <c r="M45" s="2299"/>
    </row>
    <row r="46" spans="1:13" ht="12.75">
      <c r="A46" s="14"/>
      <c r="B46" s="14"/>
      <c r="C46" s="14"/>
      <c r="D46" s="14"/>
      <c r="E46" s="14"/>
      <c r="F46" s="14"/>
      <c r="G46" s="14"/>
      <c r="H46" s="14"/>
      <c r="I46" s="14"/>
      <c r="J46" s="14"/>
      <c r="K46" s="14"/>
      <c r="L46" s="14"/>
      <c r="M46" s="14"/>
    </row>
    <row r="47" spans="1:13" ht="15">
      <c r="A47" s="2291" t="s">
        <v>2643</v>
      </c>
      <c r="B47" s="2291"/>
      <c r="C47" s="2291"/>
      <c r="D47" s="2291"/>
      <c r="E47" s="2291"/>
      <c r="F47" s="2291"/>
      <c r="G47" s="2291"/>
      <c r="H47" s="2291"/>
      <c r="I47" s="2291"/>
      <c r="J47" s="2291"/>
      <c r="K47" s="2291"/>
      <c r="L47" s="2291"/>
      <c r="M47" s="2291"/>
    </row>
    <row r="48" spans="1:13" ht="12.75">
      <c r="A48" s="2264" t="s">
        <v>254</v>
      </c>
      <c r="B48" s="2264"/>
      <c r="C48" s="2264"/>
      <c r="D48" s="2264"/>
      <c r="E48" s="2264"/>
      <c r="F48" s="2264"/>
      <c r="G48" s="2264"/>
      <c r="H48" s="2264"/>
      <c r="I48" s="2264"/>
      <c r="J48" s="2264"/>
      <c r="K48" s="2264"/>
      <c r="L48" s="2264"/>
      <c r="M48" s="2264"/>
    </row>
    <row r="49" spans="1:13" ht="12.75">
      <c r="A49" s="2247" t="s">
        <v>2194</v>
      </c>
      <c r="B49" s="2247"/>
      <c r="C49" s="2247"/>
      <c r="D49" s="2247"/>
      <c r="E49" s="2247"/>
      <c r="F49" s="2247"/>
      <c r="G49" s="2247"/>
      <c r="H49" s="2247"/>
      <c r="I49" s="2247"/>
      <c r="J49" s="2247"/>
      <c r="K49" s="2247"/>
      <c r="L49" s="2247"/>
      <c r="M49" s="2247"/>
    </row>
    <row r="50" spans="1:13" ht="12.75">
      <c r="A50" s="2251" t="s">
        <v>2179</v>
      </c>
      <c r="B50" s="2251" t="s">
        <v>2217</v>
      </c>
      <c r="C50" s="2248" t="s">
        <v>2162</v>
      </c>
      <c r="D50" s="2248"/>
      <c r="E50" s="2248"/>
      <c r="F50" s="2248"/>
      <c r="G50" s="2248"/>
      <c r="H50" s="2248" t="s">
        <v>2161</v>
      </c>
      <c r="I50" s="2248"/>
      <c r="J50" s="2248"/>
      <c r="K50" s="2248"/>
      <c r="L50" s="2248"/>
      <c r="M50" s="2251" t="s">
        <v>569</v>
      </c>
    </row>
    <row r="51" spans="1:13" ht="51">
      <c r="A51" s="2241"/>
      <c r="B51" s="2241"/>
      <c r="C51" s="958" t="s">
        <v>255</v>
      </c>
      <c r="D51" s="958" t="s">
        <v>256</v>
      </c>
      <c r="E51" s="958" t="s">
        <v>257</v>
      </c>
      <c r="F51" s="958" t="s">
        <v>2680</v>
      </c>
      <c r="G51" s="984" t="s">
        <v>569</v>
      </c>
      <c r="H51" s="958" t="s">
        <v>255</v>
      </c>
      <c r="I51" s="958" t="s">
        <v>256</v>
      </c>
      <c r="J51" s="958" t="s">
        <v>257</v>
      </c>
      <c r="K51" s="958" t="s">
        <v>2680</v>
      </c>
      <c r="L51" s="958" t="s">
        <v>569</v>
      </c>
      <c r="M51" s="2242"/>
    </row>
    <row r="52" spans="1:13" ht="12.75">
      <c r="A52" s="2241" t="s">
        <v>1252</v>
      </c>
      <c r="B52" s="439" t="s">
        <v>2198</v>
      </c>
      <c r="C52" s="448">
        <v>1073631</v>
      </c>
      <c r="D52" s="448">
        <v>6039</v>
      </c>
      <c r="E52" s="448">
        <v>107473</v>
      </c>
      <c r="F52" s="448">
        <v>19143</v>
      </c>
      <c r="G52" s="714">
        <f>SUM(C52:F52)</f>
        <v>1206286</v>
      </c>
      <c r="H52" s="446">
        <v>1163712</v>
      </c>
      <c r="I52" s="446">
        <v>4690</v>
      </c>
      <c r="J52" s="446">
        <v>295213</v>
      </c>
      <c r="K52" s="446">
        <v>47183</v>
      </c>
      <c r="L52" s="714">
        <f>SUM(H52:K52)</f>
        <v>1510798</v>
      </c>
      <c r="M52" s="714">
        <f>+L52+G52</f>
        <v>2717084</v>
      </c>
    </row>
    <row r="53" spans="1:13" ht="12.75">
      <c r="A53" s="2242"/>
      <c r="B53" s="441" t="s">
        <v>2199</v>
      </c>
      <c r="C53" s="448">
        <v>14470943</v>
      </c>
      <c r="D53" s="448">
        <v>148852</v>
      </c>
      <c r="E53" s="448">
        <v>1022203</v>
      </c>
      <c r="F53" s="448">
        <v>222877</v>
      </c>
      <c r="G53" s="713">
        <f>SUM(C53:F53)</f>
        <v>15864875</v>
      </c>
      <c r="H53" s="448">
        <v>14583732</v>
      </c>
      <c r="I53" s="448">
        <v>99866</v>
      </c>
      <c r="J53" s="448">
        <v>2718441</v>
      </c>
      <c r="K53" s="448">
        <v>479575</v>
      </c>
      <c r="L53" s="713">
        <f>SUM(H53:K53)</f>
        <v>17881614</v>
      </c>
      <c r="M53" s="713">
        <f>+L53+G53</f>
        <v>33746489</v>
      </c>
    </row>
    <row r="54" spans="1:13" ht="12.75">
      <c r="A54" s="2242"/>
      <c r="B54" s="441" t="s">
        <v>2219</v>
      </c>
      <c r="C54" s="442">
        <f t="shared" ref="C54:M54" si="14">+C53/C52</f>
        <v>13.478507047579662</v>
      </c>
      <c r="D54" s="442">
        <f t="shared" si="14"/>
        <v>24.648451730418945</v>
      </c>
      <c r="E54" s="442">
        <f t="shared" si="14"/>
        <v>9.511253989374076</v>
      </c>
      <c r="F54" s="442">
        <f t="shared" si="14"/>
        <v>11.642741472078567</v>
      </c>
      <c r="G54" s="716">
        <f t="shared" si="14"/>
        <v>13.151835468537312</v>
      </c>
      <c r="H54" s="442">
        <f t="shared" si="14"/>
        <v>12.532080102293351</v>
      </c>
      <c r="I54" s="442">
        <f t="shared" si="14"/>
        <v>21.293390191897654</v>
      </c>
      <c r="J54" s="442">
        <f t="shared" si="14"/>
        <v>9.2084054563992783</v>
      </c>
      <c r="K54" s="442">
        <f t="shared" si="14"/>
        <v>10.164148104190069</v>
      </c>
      <c r="L54" s="716">
        <f t="shared" si="14"/>
        <v>11.835873492022097</v>
      </c>
      <c r="M54" s="716">
        <f t="shared" si="14"/>
        <v>12.4201125176844</v>
      </c>
    </row>
    <row r="55" spans="1:13" ht="12.75">
      <c r="A55" s="2242"/>
      <c r="B55" s="441" t="s">
        <v>2201</v>
      </c>
      <c r="C55" s="448">
        <v>13442012</v>
      </c>
      <c r="D55" s="448">
        <v>139172</v>
      </c>
      <c r="E55" s="448">
        <v>935103</v>
      </c>
      <c r="F55" s="448">
        <v>198504</v>
      </c>
      <c r="G55" s="713">
        <f>SUM(C55:F55)</f>
        <v>14714791</v>
      </c>
      <c r="H55" s="448">
        <v>13101313</v>
      </c>
      <c r="I55" s="448">
        <v>91311</v>
      </c>
      <c r="J55" s="448">
        <v>2479002</v>
      </c>
      <c r="K55" s="448">
        <v>432962</v>
      </c>
      <c r="L55" s="713">
        <f>SUM(H55:K55)</f>
        <v>16104588</v>
      </c>
      <c r="M55" s="713">
        <f>+L55+G55</f>
        <v>30819379</v>
      </c>
    </row>
    <row r="56" spans="1:13" ht="12.75">
      <c r="A56" s="2242"/>
      <c r="B56" s="452" t="s">
        <v>2220</v>
      </c>
      <c r="C56" s="443">
        <f t="shared" ref="C56:M56" si="15">+C55/C52</f>
        <v>12.520141463873529</v>
      </c>
      <c r="D56" s="443">
        <f t="shared" si="15"/>
        <v>23.045537340619308</v>
      </c>
      <c r="E56" s="443">
        <f t="shared" si="15"/>
        <v>8.7008178798395868</v>
      </c>
      <c r="F56" s="443">
        <f t="shared" si="15"/>
        <v>10.369534555712271</v>
      </c>
      <c r="G56" s="717">
        <f t="shared" si="15"/>
        <v>12.198426409657412</v>
      </c>
      <c r="H56" s="443">
        <f t="shared" si="15"/>
        <v>11.258209075785073</v>
      </c>
      <c r="I56" s="443">
        <f t="shared" si="15"/>
        <v>19.469296375266524</v>
      </c>
      <c r="J56" s="443">
        <f t="shared" si="15"/>
        <v>8.3973334507626696</v>
      </c>
      <c r="K56" s="443">
        <f t="shared" si="15"/>
        <v>9.1762287264480857</v>
      </c>
      <c r="L56" s="717">
        <f t="shared" si="15"/>
        <v>10.659656684745412</v>
      </c>
      <c r="M56" s="717">
        <f t="shared" si="15"/>
        <v>11.342814208173174</v>
      </c>
    </row>
    <row r="57" spans="1:13" ht="12.75">
      <c r="A57" s="2254" t="s">
        <v>2213</v>
      </c>
      <c r="B57" s="439" t="s">
        <v>2198</v>
      </c>
      <c r="C57" s="448">
        <v>234</v>
      </c>
      <c r="D57" s="448">
        <v>13</v>
      </c>
      <c r="E57" s="448">
        <v>15</v>
      </c>
      <c r="F57" s="448">
        <v>4</v>
      </c>
      <c r="G57" s="713">
        <f>SUM(C57:F57)</f>
        <v>266</v>
      </c>
      <c r="H57" s="448">
        <v>198</v>
      </c>
      <c r="I57" s="448">
        <v>0</v>
      </c>
      <c r="J57" s="448">
        <v>27</v>
      </c>
      <c r="K57" s="448">
        <v>10</v>
      </c>
      <c r="L57" s="713">
        <f>SUM(H57:K57)</f>
        <v>235</v>
      </c>
      <c r="M57" s="713">
        <f>+L57+G57</f>
        <v>501</v>
      </c>
    </row>
    <row r="58" spans="1:13" ht="12.75">
      <c r="A58" s="2254"/>
      <c r="B58" s="441" t="s">
        <v>2199</v>
      </c>
      <c r="C58" s="448">
        <v>6603</v>
      </c>
      <c r="D58" s="448">
        <v>854</v>
      </c>
      <c r="E58" s="448">
        <v>308</v>
      </c>
      <c r="F58" s="448">
        <v>30</v>
      </c>
      <c r="G58" s="713">
        <f>SUM(C58:F58)</f>
        <v>7795</v>
      </c>
      <c r="H58" s="448">
        <v>4784</v>
      </c>
      <c r="I58" s="448">
        <v>0</v>
      </c>
      <c r="J58" s="448">
        <v>654</v>
      </c>
      <c r="K58" s="448">
        <v>226</v>
      </c>
      <c r="L58" s="713">
        <f>SUM(H58:K58)</f>
        <v>5664</v>
      </c>
      <c r="M58" s="713">
        <f>+L58+G58</f>
        <v>13459</v>
      </c>
    </row>
    <row r="59" spans="1:13" ht="12.75">
      <c r="A59" s="2254"/>
      <c r="B59" s="441" t="s">
        <v>2219</v>
      </c>
      <c r="C59" s="442">
        <f t="shared" ref="C59:H59" si="16">+C58/C57</f>
        <v>28.217948717948719</v>
      </c>
      <c r="D59" s="442">
        <f t="shared" si="16"/>
        <v>65.692307692307693</v>
      </c>
      <c r="E59" s="442">
        <f t="shared" si="16"/>
        <v>20.533333333333335</v>
      </c>
      <c r="F59" s="442">
        <f t="shared" si="16"/>
        <v>7.5</v>
      </c>
      <c r="G59" s="716">
        <f t="shared" si="16"/>
        <v>29.304511278195488</v>
      </c>
      <c r="H59" s="442">
        <f t="shared" si="16"/>
        <v>24.161616161616163</v>
      </c>
      <c r="I59" s="442"/>
      <c r="J59" s="442">
        <f>+J58/J57</f>
        <v>24.222222222222221</v>
      </c>
      <c r="K59" s="442">
        <f>+K58/K57</f>
        <v>22.6</v>
      </c>
      <c r="L59" s="716">
        <f>+L58/L57</f>
        <v>24.102127659574467</v>
      </c>
      <c r="M59" s="716">
        <f>+M58/M57</f>
        <v>26.864271457085827</v>
      </c>
    </row>
    <row r="60" spans="1:13" ht="12.75">
      <c r="A60" s="2254"/>
      <c r="B60" s="441" t="s">
        <v>2201</v>
      </c>
      <c r="C60" s="448">
        <v>6150</v>
      </c>
      <c r="D60" s="448">
        <v>826</v>
      </c>
      <c r="E60" s="448">
        <v>210</v>
      </c>
      <c r="F60" s="448">
        <v>17</v>
      </c>
      <c r="G60" s="713">
        <f>SUM(C60:F60)</f>
        <v>7203</v>
      </c>
      <c r="H60" s="448">
        <v>4336</v>
      </c>
      <c r="I60" s="448">
        <v>0</v>
      </c>
      <c r="J60" s="448">
        <v>401</v>
      </c>
      <c r="K60" s="448">
        <v>159</v>
      </c>
      <c r="L60" s="713">
        <f>SUM(H60:K60)</f>
        <v>4896</v>
      </c>
      <c r="M60" s="713">
        <f>+L60+G60</f>
        <v>12099</v>
      </c>
    </row>
    <row r="61" spans="1:13" ht="12.75">
      <c r="A61" s="2260"/>
      <c r="B61" s="452" t="s">
        <v>2220</v>
      </c>
      <c r="C61" s="443">
        <f t="shared" ref="C61:H61" si="17">+C60/C57</f>
        <v>26.282051282051281</v>
      </c>
      <c r="D61" s="443">
        <f t="shared" si="17"/>
        <v>63.53846153846154</v>
      </c>
      <c r="E61" s="443">
        <f t="shared" si="17"/>
        <v>14</v>
      </c>
      <c r="F61" s="443">
        <f t="shared" si="17"/>
        <v>4.25</v>
      </c>
      <c r="G61" s="717">
        <f t="shared" si="17"/>
        <v>27.078947368421051</v>
      </c>
      <c r="H61" s="443">
        <f t="shared" si="17"/>
        <v>21.8989898989899</v>
      </c>
      <c r="I61" s="443"/>
      <c r="J61" s="443">
        <f>+J60/J57</f>
        <v>14.851851851851851</v>
      </c>
      <c r="K61" s="443">
        <f>+K60/K57</f>
        <v>15.9</v>
      </c>
      <c r="L61" s="717">
        <f>+L60/L57</f>
        <v>20.834042553191491</v>
      </c>
      <c r="M61" s="717">
        <f>+M60/M57</f>
        <v>24.149700598802394</v>
      </c>
    </row>
    <row r="62" spans="1:13" ht="12.75">
      <c r="A62" s="2253" t="s">
        <v>2189</v>
      </c>
      <c r="B62" s="439" t="s">
        <v>2198</v>
      </c>
      <c r="C62" s="442"/>
      <c r="D62" s="442"/>
      <c r="E62" s="442"/>
      <c r="F62" s="442"/>
      <c r="G62" s="442"/>
      <c r="H62" s="448">
        <v>124385</v>
      </c>
      <c r="I62" s="448">
        <v>325</v>
      </c>
      <c r="J62" s="448">
        <v>14613</v>
      </c>
      <c r="K62" s="448">
        <v>2332</v>
      </c>
      <c r="L62" s="713">
        <f>SUM(H62:K62)</f>
        <v>141655</v>
      </c>
      <c r="M62" s="713">
        <f>+L62+G62</f>
        <v>141655</v>
      </c>
    </row>
    <row r="63" spans="1:13" ht="12.75">
      <c r="A63" s="2254"/>
      <c r="B63" s="441" t="s">
        <v>2199</v>
      </c>
      <c r="C63" s="442"/>
      <c r="D63" s="442"/>
      <c r="E63" s="442"/>
      <c r="F63" s="442"/>
      <c r="G63" s="442"/>
      <c r="H63" s="448">
        <v>1805602</v>
      </c>
      <c r="I63" s="448">
        <v>5218</v>
      </c>
      <c r="J63" s="448">
        <v>212619</v>
      </c>
      <c r="K63" s="448">
        <v>33043</v>
      </c>
      <c r="L63" s="713">
        <f>SUM(H63:K63)</f>
        <v>2056482</v>
      </c>
      <c r="M63" s="713">
        <f>+L63+G63</f>
        <v>2056482</v>
      </c>
    </row>
    <row r="64" spans="1:13" ht="12.75">
      <c r="A64" s="2254"/>
      <c r="B64" s="441" t="s">
        <v>2219</v>
      </c>
      <c r="C64" s="442"/>
      <c r="D64" s="442"/>
      <c r="E64" s="442"/>
      <c r="F64" s="442"/>
      <c r="G64" s="442"/>
      <c r="H64" s="442">
        <f t="shared" ref="H64:M64" si="18">+H63/H62</f>
        <v>14.516235880532218</v>
      </c>
      <c r="I64" s="442">
        <f t="shared" si="18"/>
        <v>16.055384615384614</v>
      </c>
      <c r="J64" s="442">
        <f t="shared" si="18"/>
        <v>14.549989735167317</v>
      </c>
      <c r="K64" s="442">
        <f t="shared" si="18"/>
        <v>14.169382504288164</v>
      </c>
      <c r="L64" s="716">
        <f t="shared" si="18"/>
        <v>14.517539091454591</v>
      </c>
      <c r="M64" s="716">
        <f t="shared" si="18"/>
        <v>14.517539091454591</v>
      </c>
    </row>
    <row r="65" spans="1:13" ht="12.75">
      <c r="A65" s="2254"/>
      <c r="B65" s="441" t="s">
        <v>2201</v>
      </c>
      <c r="C65" s="442"/>
      <c r="D65" s="442"/>
      <c r="E65" s="442"/>
      <c r="F65" s="442"/>
      <c r="G65" s="442"/>
      <c r="H65" s="448">
        <v>1767635</v>
      </c>
      <c r="I65" s="448">
        <v>4927</v>
      </c>
      <c r="J65" s="448">
        <v>206573</v>
      </c>
      <c r="K65" s="448">
        <v>32008</v>
      </c>
      <c r="L65" s="713">
        <f>SUM(H65:K65)</f>
        <v>2011143</v>
      </c>
      <c r="M65" s="713">
        <f>+L65+G65</f>
        <v>2011143</v>
      </c>
    </row>
    <row r="66" spans="1:13" ht="12.75">
      <c r="A66" s="2260"/>
      <c r="B66" s="452" t="s">
        <v>2220</v>
      </c>
      <c r="C66" s="443"/>
      <c r="D66" s="443"/>
      <c r="E66" s="443"/>
      <c r="F66" s="443"/>
      <c r="G66" s="443"/>
      <c r="H66" s="443">
        <f t="shared" ref="H66:M66" si="19">+H65/H62</f>
        <v>14.210998110704667</v>
      </c>
      <c r="I66" s="443">
        <f t="shared" si="19"/>
        <v>15.16</v>
      </c>
      <c r="J66" s="443">
        <f t="shared" si="19"/>
        <v>14.13624854581537</v>
      </c>
      <c r="K66" s="443">
        <f t="shared" si="19"/>
        <v>13.725557461406519</v>
      </c>
      <c r="L66" s="717">
        <f t="shared" si="19"/>
        <v>14.197472733048604</v>
      </c>
      <c r="M66" s="717">
        <f t="shared" si="19"/>
        <v>14.197472733048604</v>
      </c>
    </row>
    <row r="67" spans="1:13" ht="12.75">
      <c r="A67" s="2241" t="s">
        <v>2190</v>
      </c>
      <c r="B67" s="441" t="s">
        <v>2198</v>
      </c>
      <c r="C67" s="448"/>
      <c r="D67" s="448"/>
      <c r="E67" s="448"/>
      <c r="F67" s="448"/>
      <c r="G67" s="14"/>
      <c r="H67" s="448">
        <v>130879</v>
      </c>
      <c r="I67" s="448">
        <v>1247</v>
      </c>
      <c r="J67" s="448">
        <v>9527</v>
      </c>
      <c r="K67" s="448">
        <v>2277</v>
      </c>
      <c r="L67" s="713">
        <f>SUM(H67:K67)</f>
        <v>143930</v>
      </c>
      <c r="M67" s="713">
        <f>+L67+G67</f>
        <v>143930</v>
      </c>
    </row>
    <row r="68" spans="1:13" ht="12.75">
      <c r="A68" s="2241"/>
      <c r="B68" s="441" t="s">
        <v>2199</v>
      </c>
      <c r="C68" s="448"/>
      <c r="D68" s="448"/>
      <c r="E68" s="448"/>
      <c r="F68" s="448"/>
      <c r="G68" s="14"/>
      <c r="H68" s="448">
        <v>7450621</v>
      </c>
      <c r="I68" s="448">
        <v>75006</v>
      </c>
      <c r="J68" s="448">
        <v>548436</v>
      </c>
      <c r="K68" s="448">
        <v>131403</v>
      </c>
      <c r="L68" s="713">
        <f>SUM(H68:K68)</f>
        <v>8205466</v>
      </c>
      <c r="M68" s="713">
        <f>+L68+G68</f>
        <v>8205466</v>
      </c>
    </row>
    <row r="69" spans="1:13" ht="12.75">
      <c r="A69" s="2241"/>
      <c r="B69" s="441" t="s">
        <v>2219</v>
      </c>
      <c r="C69" s="442"/>
      <c r="D69" s="442"/>
      <c r="E69" s="442"/>
      <c r="F69" s="442"/>
      <c r="G69" s="442"/>
      <c r="H69" s="442">
        <f t="shared" ref="H69:M69" si="20">+H68/H67</f>
        <v>56.927551402440422</v>
      </c>
      <c r="I69" s="442">
        <f t="shared" si="20"/>
        <v>60.149157979149962</v>
      </c>
      <c r="J69" s="442">
        <f t="shared" si="20"/>
        <v>57.566495224099924</v>
      </c>
      <c r="K69" s="442">
        <f t="shared" si="20"/>
        <v>57.708827404479578</v>
      </c>
      <c r="L69" s="716">
        <f t="shared" si="20"/>
        <v>57.010116028625028</v>
      </c>
      <c r="M69" s="716">
        <f t="shared" si="20"/>
        <v>57.010116028625028</v>
      </c>
    </row>
    <row r="70" spans="1:13" ht="12.75">
      <c r="A70" s="2241"/>
      <c r="B70" s="441" t="s">
        <v>2201</v>
      </c>
      <c r="C70" s="448"/>
      <c r="D70" s="448"/>
      <c r="E70" s="448"/>
      <c r="F70" s="448"/>
      <c r="G70" s="448"/>
      <c r="H70" s="448">
        <v>7345266</v>
      </c>
      <c r="I70" s="448">
        <v>72999</v>
      </c>
      <c r="J70" s="448">
        <v>539659</v>
      </c>
      <c r="K70" s="448">
        <v>129724</v>
      </c>
      <c r="L70" s="713">
        <f>SUM(H70:K70)</f>
        <v>8087648</v>
      </c>
      <c r="M70" s="713">
        <f>+L70+G70</f>
        <v>8087648</v>
      </c>
    </row>
    <row r="71" spans="1:13" ht="12.75">
      <c r="A71" s="2241"/>
      <c r="B71" s="452" t="s">
        <v>2220</v>
      </c>
      <c r="C71" s="443"/>
      <c r="D71" s="443"/>
      <c r="E71" s="443"/>
      <c r="F71" s="443"/>
      <c r="G71" s="443"/>
      <c r="H71" s="443">
        <f t="shared" ref="H71:M71" si="21">+H70/H67</f>
        <v>56.122571229914655</v>
      </c>
      <c r="I71" s="443">
        <f t="shared" si="21"/>
        <v>58.539695268644749</v>
      </c>
      <c r="J71" s="443">
        <f t="shared" si="21"/>
        <v>56.645218851684689</v>
      </c>
      <c r="K71" s="443">
        <f t="shared" si="21"/>
        <v>56.971453667105841</v>
      </c>
      <c r="L71" s="717">
        <f t="shared" si="21"/>
        <v>56.191537552977138</v>
      </c>
      <c r="M71" s="717">
        <f t="shared" si="21"/>
        <v>56.191537552977138</v>
      </c>
    </row>
    <row r="72" spans="1:13" ht="12.75">
      <c r="A72" s="2241" t="s">
        <v>2191</v>
      </c>
      <c r="B72" s="441" t="s">
        <v>2198</v>
      </c>
      <c r="C72" s="448"/>
      <c r="D72" s="448"/>
      <c r="E72" s="448"/>
      <c r="F72" s="448"/>
      <c r="G72" s="448"/>
      <c r="H72" s="448">
        <v>339589</v>
      </c>
      <c r="I72" s="448">
        <v>1168</v>
      </c>
      <c r="J72" s="448">
        <v>36257</v>
      </c>
      <c r="K72" s="448">
        <v>4938</v>
      </c>
      <c r="L72" s="713">
        <f>SUM(H72:K72)</f>
        <v>381952</v>
      </c>
      <c r="M72" s="713">
        <f>+L72+G72</f>
        <v>381952</v>
      </c>
    </row>
    <row r="73" spans="1:13" ht="12.75">
      <c r="A73" s="2241"/>
      <c r="B73" s="441" t="s">
        <v>2199</v>
      </c>
      <c r="C73" s="448"/>
      <c r="D73" s="448"/>
      <c r="E73" s="448"/>
      <c r="F73" s="448"/>
      <c r="G73" s="448"/>
      <c r="H73" s="448">
        <v>4487427</v>
      </c>
      <c r="I73" s="448">
        <v>16566</v>
      </c>
      <c r="J73" s="448">
        <v>453036</v>
      </c>
      <c r="K73" s="448">
        <v>57814</v>
      </c>
      <c r="L73" s="713">
        <f>SUM(H73:K73)</f>
        <v>5014843</v>
      </c>
      <c r="M73" s="713">
        <f>+L73+G73</f>
        <v>5014843</v>
      </c>
    </row>
    <row r="74" spans="1:13" ht="12.75">
      <c r="A74" s="2241"/>
      <c r="B74" s="441" t="s">
        <v>2219</v>
      </c>
      <c r="C74" s="442"/>
      <c r="D74" s="442"/>
      <c r="E74" s="442"/>
      <c r="F74" s="442"/>
      <c r="G74" s="442"/>
      <c r="H74" s="442">
        <f t="shared" ref="H74:M74" si="22">+H73/H72</f>
        <v>13.214288448683556</v>
      </c>
      <c r="I74" s="442">
        <f t="shared" si="22"/>
        <v>14.183219178082192</v>
      </c>
      <c r="J74" s="442">
        <f t="shared" si="22"/>
        <v>12.495131974515266</v>
      </c>
      <c r="K74" s="442">
        <f t="shared" si="22"/>
        <v>11.707978938841636</v>
      </c>
      <c r="L74" s="716">
        <f t="shared" si="22"/>
        <v>13.129511038036194</v>
      </c>
      <c r="M74" s="716">
        <f t="shared" si="22"/>
        <v>13.129511038036194</v>
      </c>
    </row>
    <row r="75" spans="1:13" ht="12.75">
      <c r="A75" s="2241"/>
      <c r="B75" s="441" t="s">
        <v>2201</v>
      </c>
      <c r="C75" s="448"/>
      <c r="D75" s="448"/>
      <c r="E75" s="448"/>
      <c r="F75" s="448"/>
      <c r="G75" s="448"/>
      <c r="H75" s="448">
        <v>3734640</v>
      </c>
      <c r="I75" s="448">
        <v>14538</v>
      </c>
      <c r="J75" s="448">
        <v>377409</v>
      </c>
      <c r="K75" s="448">
        <v>49126</v>
      </c>
      <c r="L75" s="713">
        <f>SUM(H75:K75)</f>
        <v>4175713</v>
      </c>
      <c r="M75" s="713">
        <f>+L75+G75</f>
        <v>4175713</v>
      </c>
    </row>
    <row r="76" spans="1:13" ht="12.75">
      <c r="A76" s="2241"/>
      <c r="B76" s="452" t="s">
        <v>2220</v>
      </c>
      <c r="C76" s="443"/>
      <c r="D76" s="443"/>
      <c r="E76" s="443"/>
      <c r="F76" s="443"/>
      <c r="G76" s="443"/>
      <c r="H76" s="443">
        <f t="shared" ref="H76:M76" si="23">+H75/H72</f>
        <v>10.997529366381125</v>
      </c>
      <c r="I76" s="443">
        <f t="shared" si="23"/>
        <v>12.446917808219178</v>
      </c>
      <c r="J76" s="443">
        <f t="shared" si="23"/>
        <v>10.409272692169788</v>
      </c>
      <c r="K76" s="443">
        <f t="shared" si="23"/>
        <v>9.9485621709194003</v>
      </c>
      <c r="L76" s="717">
        <f t="shared" si="23"/>
        <v>10.93255958863941</v>
      </c>
      <c r="M76" s="717">
        <f t="shared" si="23"/>
        <v>10.93255958863941</v>
      </c>
    </row>
    <row r="77" spans="1:13" ht="12.75">
      <c r="A77" s="2241" t="s">
        <v>258</v>
      </c>
      <c r="B77" s="441" t="s">
        <v>2198</v>
      </c>
      <c r="C77" s="471">
        <v>3350</v>
      </c>
      <c r="D77" s="471">
        <v>17</v>
      </c>
      <c r="E77" s="471">
        <v>311</v>
      </c>
      <c r="F77" s="471">
        <v>27</v>
      </c>
      <c r="G77" s="714">
        <f>SUM(C77:F77)</f>
        <v>3705</v>
      </c>
      <c r="H77" s="448"/>
      <c r="I77" s="448"/>
      <c r="J77" s="448"/>
      <c r="K77" s="448"/>
      <c r="L77" s="448"/>
      <c r="M77" s="713">
        <f>+L77+G77</f>
        <v>3705</v>
      </c>
    </row>
    <row r="78" spans="1:13" ht="12.75">
      <c r="A78" s="2241"/>
      <c r="B78" s="441" t="s">
        <v>2199</v>
      </c>
      <c r="C78" s="448">
        <v>59638</v>
      </c>
      <c r="D78" s="448">
        <v>397</v>
      </c>
      <c r="E78" s="448">
        <v>3969</v>
      </c>
      <c r="F78" s="449">
        <v>458</v>
      </c>
      <c r="G78" s="713">
        <f>SUM(C78:F78)</f>
        <v>64462</v>
      </c>
      <c r="H78" s="451"/>
      <c r="I78" s="448"/>
      <c r="J78" s="448"/>
      <c r="K78" s="448"/>
      <c r="L78" s="448"/>
      <c r="M78" s="713">
        <f>+L78+G78</f>
        <v>64462</v>
      </c>
    </row>
    <row r="79" spans="1:13" ht="12.75">
      <c r="A79" s="2241"/>
      <c r="B79" s="441" t="s">
        <v>2219</v>
      </c>
      <c r="C79" s="442">
        <f>+C78/C77</f>
        <v>17.802388059701492</v>
      </c>
      <c r="D79" s="442">
        <f>+D78/D77</f>
        <v>23.352941176470587</v>
      </c>
      <c r="E79" s="442">
        <f>+E78/E77</f>
        <v>12.762057877813504</v>
      </c>
      <c r="F79" s="442">
        <f>+F78/F77</f>
        <v>16.962962962962962</v>
      </c>
      <c r="G79" s="716">
        <f>+G78/G77</f>
        <v>17.398650472334683</v>
      </c>
      <c r="H79" s="442"/>
      <c r="I79" s="442"/>
      <c r="J79" s="442"/>
      <c r="K79" s="442"/>
      <c r="L79" s="442"/>
      <c r="M79" s="716">
        <f>+M78/M77</f>
        <v>17.398650472334683</v>
      </c>
    </row>
    <row r="80" spans="1:13" ht="12.75">
      <c r="A80" s="2241"/>
      <c r="B80" s="441" t="s">
        <v>2201</v>
      </c>
      <c r="C80" s="448">
        <v>56931</v>
      </c>
      <c r="D80" s="448">
        <v>397</v>
      </c>
      <c r="E80" s="448">
        <v>3933</v>
      </c>
      <c r="F80" s="448">
        <v>448</v>
      </c>
      <c r="G80" s="713">
        <f>SUM(C80:F80)</f>
        <v>61709</v>
      </c>
      <c r="H80" s="448"/>
      <c r="I80" s="448"/>
      <c r="J80" s="448"/>
      <c r="K80" s="448"/>
      <c r="L80" s="448"/>
      <c r="M80" s="713">
        <f>+L80+G80</f>
        <v>61709</v>
      </c>
    </row>
    <row r="81" spans="1:13" ht="12.75">
      <c r="A81" s="2244"/>
      <c r="B81" s="441" t="s">
        <v>2220</v>
      </c>
      <c r="C81" s="442">
        <f>+C80/C77</f>
        <v>16.994328358208953</v>
      </c>
      <c r="D81" s="442">
        <f>+D80/D77</f>
        <v>23.352941176470587</v>
      </c>
      <c r="E81" s="442">
        <f>+E80/E77</f>
        <v>12.646302250803858</v>
      </c>
      <c r="F81" s="442">
        <f>+F80/F77</f>
        <v>16.592592592592592</v>
      </c>
      <c r="G81" s="716">
        <f>+G80/G77</f>
        <v>16.655600539811065</v>
      </c>
      <c r="H81" s="442"/>
      <c r="I81" s="442"/>
      <c r="J81" s="442"/>
      <c r="K81" s="442"/>
      <c r="L81" s="442"/>
      <c r="M81" s="717">
        <f>+M80/M77</f>
        <v>16.655600539811065</v>
      </c>
    </row>
    <row r="82" spans="1:13" ht="12.75">
      <c r="A82" s="2296" t="s">
        <v>569</v>
      </c>
      <c r="B82" s="439" t="s">
        <v>2198</v>
      </c>
      <c r="C82" s="446">
        <f t="shared" ref="C82:F83" si="24">+C52+C57+C77</f>
        <v>1077215</v>
      </c>
      <c r="D82" s="446">
        <f t="shared" si="24"/>
        <v>6069</v>
      </c>
      <c r="E82" s="446">
        <f t="shared" si="24"/>
        <v>107799</v>
      </c>
      <c r="F82" s="446">
        <f t="shared" si="24"/>
        <v>19174</v>
      </c>
      <c r="G82" s="714">
        <f>SUM(C82:F82)</f>
        <v>1210257</v>
      </c>
      <c r="H82" s="446">
        <f t="shared" ref="H82:L83" si="25">+H52+H57+H62+H67+H72</f>
        <v>1758763</v>
      </c>
      <c r="I82" s="446">
        <f t="shared" si="25"/>
        <v>7430</v>
      </c>
      <c r="J82" s="446">
        <f t="shared" si="25"/>
        <v>355637</v>
      </c>
      <c r="K82" s="446">
        <f t="shared" si="25"/>
        <v>56740</v>
      </c>
      <c r="L82" s="714">
        <f t="shared" si="25"/>
        <v>2178570</v>
      </c>
      <c r="M82" s="1082">
        <f>+L82+G82</f>
        <v>3388827</v>
      </c>
    </row>
    <row r="83" spans="1:13" ht="12.75">
      <c r="A83" s="2297"/>
      <c r="B83" s="441" t="s">
        <v>2199</v>
      </c>
      <c r="C83" s="448">
        <f t="shared" si="24"/>
        <v>14537184</v>
      </c>
      <c r="D83" s="448">
        <f t="shared" si="24"/>
        <v>150103</v>
      </c>
      <c r="E83" s="448">
        <f t="shared" si="24"/>
        <v>1026480</v>
      </c>
      <c r="F83" s="448">
        <f t="shared" si="24"/>
        <v>223365</v>
      </c>
      <c r="G83" s="713">
        <f>SUM(C83:F83)</f>
        <v>15937132</v>
      </c>
      <c r="H83" s="448">
        <f t="shared" si="25"/>
        <v>28332166</v>
      </c>
      <c r="I83" s="448">
        <f t="shared" si="25"/>
        <v>196656</v>
      </c>
      <c r="J83" s="448">
        <f t="shared" si="25"/>
        <v>3933186</v>
      </c>
      <c r="K83" s="448">
        <f t="shared" si="25"/>
        <v>702061</v>
      </c>
      <c r="L83" s="713">
        <f t="shared" si="25"/>
        <v>33164069</v>
      </c>
      <c r="M83" s="1083">
        <f>+L83+G83</f>
        <v>49101201</v>
      </c>
    </row>
    <row r="84" spans="1:13" ht="12.75">
      <c r="A84" s="2297"/>
      <c r="B84" s="441" t="s">
        <v>2219</v>
      </c>
      <c r="C84" s="442">
        <f t="shared" ref="C84:M84" si="26">+C83/C82</f>
        <v>13.495155563188407</v>
      </c>
      <c r="D84" s="442">
        <f t="shared" si="26"/>
        <v>24.732740154885484</v>
      </c>
      <c r="E84" s="442">
        <f t="shared" si="26"/>
        <v>9.5221662538613536</v>
      </c>
      <c r="F84" s="442">
        <f t="shared" si="26"/>
        <v>11.649368937102325</v>
      </c>
      <c r="G84" s="716">
        <f t="shared" si="26"/>
        <v>13.168386549303165</v>
      </c>
      <c r="H84" s="442">
        <f t="shared" si="26"/>
        <v>16.10914375615134</v>
      </c>
      <c r="I84" s="442">
        <f t="shared" si="26"/>
        <v>26.467833109017498</v>
      </c>
      <c r="J84" s="442">
        <f t="shared" si="26"/>
        <v>11.059552296302128</v>
      </c>
      <c r="K84" s="442">
        <f t="shared" si="26"/>
        <v>12.37329925978146</v>
      </c>
      <c r="L84" s="716">
        <f t="shared" si="26"/>
        <v>15.222861326466443</v>
      </c>
      <c r="M84" s="1084">
        <f t="shared" si="26"/>
        <v>14.489143588622257</v>
      </c>
    </row>
    <row r="85" spans="1:13" ht="12.75">
      <c r="A85" s="2297"/>
      <c r="B85" s="441" t="s">
        <v>2201</v>
      </c>
      <c r="C85" s="448">
        <f>+C55+C60+C80</f>
        <v>13505093</v>
      </c>
      <c r="D85" s="448">
        <f>+D55+D60+D80</f>
        <v>140395</v>
      </c>
      <c r="E85" s="448">
        <f>+E55+E60+E80</f>
        <v>939246</v>
      </c>
      <c r="F85" s="448">
        <f>+F55+F60+F80</f>
        <v>198969</v>
      </c>
      <c r="G85" s="713">
        <f>SUM(C85:F85)</f>
        <v>14783703</v>
      </c>
      <c r="H85" s="448">
        <f>+H55+H65+H70+H75</f>
        <v>25948854</v>
      </c>
      <c r="I85" s="448">
        <f>+I55+I65+I70+I75</f>
        <v>183775</v>
      </c>
      <c r="J85" s="448">
        <f>+J55+J65+J70+J75</f>
        <v>3602643</v>
      </c>
      <c r="K85" s="448">
        <f>+K55+K65+K70+K75</f>
        <v>643820</v>
      </c>
      <c r="L85" s="713">
        <f>+L55+L65+L70+L75</f>
        <v>30379092</v>
      </c>
      <c r="M85" s="1083">
        <f>+L85+G85</f>
        <v>45162795</v>
      </c>
    </row>
    <row r="86" spans="1:13" ht="12.75">
      <c r="A86" s="2298"/>
      <c r="B86" s="452" t="s">
        <v>2220</v>
      </c>
      <c r="C86" s="443">
        <f t="shared" ref="C86:M86" si="27">+C85/C82</f>
        <v>12.537045065284088</v>
      </c>
      <c r="D86" s="443">
        <f t="shared" si="27"/>
        <v>23.133135607184052</v>
      </c>
      <c r="E86" s="443">
        <f t="shared" si="27"/>
        <v>8.7129379678846739</v>
      </c>
      <c r="F86" s="443">
        <f t="shared" si="27"/>
        <v>10.377020965891312</v>
      </c>
      <c r="G86" s="717">
        <f t="shared" si="27"/>
        <v>12.215341865405447</v>
      </c>
      <c r="H86" s="443">
        <f t="shared" si="27"/>
        <v>14.754036786082036</v>
      </c>
      <c r="I86" s="443">
        <f t="shared" si="27"/>
        <v>24.734185733512785</v>
      </c>
      <c r="J86" s="443">
        <f t="shared" si="27"/>
        <v>10.130113008488992</v>
      </c>
      <c r="K86" s="443">
        <f t="shared" si="27"/>
        <v>11.34684525907649</v>
      </c>
      <c r="L86" s="717">
        <f t="shared" si="27"/>
        <v>13.944510389842879</v>
      </c>
      <c r="M86" s="717">
        <f t="shared" si="27"/>
        <v>13.326969774497194</v>
      </c>
    </row>
    <row r="87" spans="1:13" ht="12.75">
      <c r="B87" s="16"/>
      <c r="C87" s="16"/>
      <c r="D87" s="16"/>
      <c r="E87" s="16"/>
      <c r="F87" s="16"/>
      <c r="G87" s="16"/>
      <c r="H87" s="16"/>
      <c r="I87" s="16"/>
      <c r="J87" s="16"/>
      <c r="K87" s="16"/>
      <c r="L87" s="16"/>
      <c r="M87" s="16"/>
    </row>
    <row r="88" spans="1:13" ht="12.75">
      <c r="A88" s="858" t="s">
        <v>474</v>
      </c>
      <c r="B88" s="16"/>
      <c r="C88" s="16"/>
      <c r="D88" s="16"/>
      <c r="E88" s="16"/>
      <c r="F88" s="16"/>
      <c r="G88" s="16"/>
      <c r="H88" s="16"/>
      <c r="I88" s="16"/>
      <c r="J88" s="16"/>
      <c r="K88" s="16"/>
      <c r="L88" s="16"/>
      <c r="M88" s="16"/>
    </row>
    <row r="89" spans="1:13">
      <c r="A89" s="63" t="s">
        <v>2681</v>
      </c>
    </row>
    <row r="91" spans="1:13">
      <c r="A91" s="2299" t="s">
        <v>2449</v>
      </c>
      <c r="B91" s="2299"/>
      <c r="C91" s="2299"/>
      <c r="D91" s="2299"/>
      <c r="E91" s="2299"/>
      <c r="F91" s="2299"/>
      <c r="G91" s="2299"/>
      <c r="H91" s="2299"/>
      <c r="I91" s="2299"/>
      <c r="J91" s="2299"/>
      <c r="K91" s="2299"/>
      <c r="L91" s="2299"/>
      <c r="M91" s="2299"/>
    </row>
  </sheetData>
  <mergeCells count="32">
    <mergeCell ref="A1:M1"/>
    <mergeCell ref="A2:M2"/>
    <mergeCell ref="A3:M3"/>
    <mergeCell ref="A4:A5"/>
    <mergeCell ref="B4:B5"/>
    <mergeCell ref="A91:M91"/>
    <mergeCell ref="A21:A25"/>
    <mergeCell ref="A36:A40"/>
    <mergeCell ref="A72:A76"/>
    <mergeCell ref="A48:M48"/>
    <mergeCell ref="C50:G50"/>
    <mergeCell ref="A77:A81"/>
    <mergeCell ref="H50:L50"/>
    <mergeCell ref="A49:M49"/>
    <mergeCell ref="M50:M51"/>
    <mergeCell ref="A31:A35"/>
    <mergeCell ref="A47:M47"/>
    <mergeCell ref="A57:A61"/>
    <mergeCell ref="A62:A66"/>
    <mergeCell ref="A50:A51"/>
    <mergeCell ref="B50:B51"/>
    <mergeCell ref="A82:A86"/>
    <mergeCell ref="A67:A71"/>
    <mergeCell ref="A45:M45"/>
    <mergeCell ref="C4:G4"/>
    <mergeCell ref="H4:L4"/>
    <mergeCell ref="M4:M5"/>
    <mergeCell ref="A6:A10"/>
    <mergeCell ref="A16:A20"/>
    <mergeCell ref="A52:A56"/>
    <mergeCell ref="A11:A15"/>
    <mergeCell ref="A26:A30"/>
  </mergeCells>
  <phoneticPr fontId="74" type="noConversion"/>
  <hyperlinks>
    <hyperlink ref="A1:M1" location="'Sección F -SIL'!B4" display="TABLA F09.1"/>
    <hyperlink ref="A47:M47" location="'Sección F -SIL'!B4" display="TABLA F09.2"/>
  </hyperlinks>
  <pageMargins left="0.59055118110236227" right="0.70866141732283472" top="1.31" bottom="0.74803149606299213" header="0.31496062992125984" footer="0.31496062992125984"/>
  <pageSetup scale="65" orientation="landscape" r:id="rId1"/>
</worksheet>
</file>

<file path=xl/worksheets/sheet71.xml><?xml version="1.0" encoding="utf-8"?>
<worksheet xmlns="http://schemas.openxmlformats.org/spreadsheetml/2006/main" xmlns:r="http://schemas.openxmlformats.org/officeDocument/2006/relationships">
  <sheetPr>
    <tabColor rgb="FF008080"/>
  </sheetPr>
  <dimension ref="A1:M126"/>
  <sheetViews>
    <sheetView zoomScale="81" zoomScaleNormal="81" workbookViewId="0">
      <selection activeCell="A62" sqref="A62"/>
    </sheetView>
  </sheetViews>
  <sheetFormatPr baseColWidth="10" defaultColWidth="11.42578125" defaultRowHeight="12.75"/>
  <cols>
    <col min="1" max="1" width="16.5703125" style="14" customWidth="1"/>
    <col min="2" max="2" width="45.5703125" style="14" customWidth="1"/>
    <col min="3" max="3" width="16.42578125" style="14" bestFit="1" customWidth="1"/>
    <col min="4" max="4" width="15.42578125" style="14" customWidth="1"/>
    <col min="5" max="5" width="15" style="14" bestFit="1" customWidth="1"/>
    <col min="6" max="6" width="12" style="14" customWidth="1"/>
    <col min="7" max="7" width="13.140625" style="14" customWidth="1"/>
    <col min="8" max="8" width="16.42578125" style="14" customWidth="1"/>
    <col min="9" max="10" width="15.42578125" style="14" customWidth="1"/>
    <col min="11" max="11" width="12.28515625" style="14" customWidth="1"/>
    <col min="12" max="12" width="13.28515625" style="14" customWidth="1"/>
    <col min="13" max="13" width="16.140625" style="14" bestFit="1" customWidth="1"/>
    <col min="14" max="14" width="6.7109375" style="14" customWidth="1"/>
    <col min="15" max="16384" width="11.42578125" style="14"/>
  </cols>
  <sheetData>
    <row r="1" spans="1:13" ht="15">
      <c r="A1" s="2293" t="s">
        <v>2644</v>
      </c>
      <c r="B1" s="2293"/>
      <c r="C1" s="2293"/>
      <c r="D1" s="2293"/>
      <c r="E1" s="2293"/>
      <c r="F1" s="2293"/>
      <c r="G1" s="2293"/>
      <c r="H1" s="2293"/>
      <c r="I1" s="2293"/>
      <c r="J1" s="2293"/>
      <c r="K1" s="2293"/>
      <c r="L1" s="2293"/>
      <c r="M1" s="2293"/>
    </row>
    <row r="2" spans="1:13">
      <c r="A2" s="2264" t="s">
        <v>259</v>
      </c>
      <c r="B2" s="2264"/>
      <c r="C2" s="2264"/>
      <c r="D2" s="2264"/>
      <c r="E2" s="2264"/>
      <c r="F2" s="2264"/>
      <c r="G2" s="2264"/>
      <c r="H2" s="2264"/>
      <c r="I2" s="2264"/>
      <c r="J2" s="2264"/>
      <c r="K2" s="2264"/>
      <c r="L2" s="2264"/>
      <c r="M2" s="2264"/>
    </row>
    <row r="3" spans="1:13">
      <c r="A3" s="2247" t="s">
        <v>2178</v>
      </c>
      <c r="B3" s="2247"/>
      <c r="C3" s="2247"/>
      <c r="D3" s="2247"/>
      <c r="E3" s="2247"/>
      <c r="F3" s="2247"/>
      <c r="G3" s="2247"/>
      <c r="H3" s="2247"/>
      <c r="I3" s="2247"/>
      <c r="J3" s="2247"/>
      <c r="K3" s="2247"/>
      <c r="L3" s="2247"/>
      <c r="M3" s="2247"/>
    </row>
    <row r="4" spans="1:13" ht="15.75" customHeight="1">
      <c r="A4" s="2251" t="s">
        <v>2179</v>
      </c>
      <c r="B4" s="2251" t="s">
        <v>2217</v>
      </c>
      <c r="C4" s="2248" t="s">
        <v>2162</v>
      </c>
      <c r="D4" s="2248"/>
      <c r="E4" s="2248"/>
      <c r="F4" s="2248"/>
      <c r="G4" s="2248"/>
      <c r="H4" s="2248" t="s">
        <v>2161</v>
      </c>
      <c r="I4" s="2248"/>
      <c r="J4" s="2248"/>
      <c r="K4" s="2248"/>
      <c r="L4" s="2248"/>
      <c r="M4" s="2251" t="s">
        <v>569</v>
      </c>
    </row>
    <row r="5" spans="1:13" ht="54" customHeight="1">
      <c r="A5" s="2241"/>
      <c r="B5" s="2241"/>
      <c r="C5" s="958" t="s">
        <v>255</v>
      </c>
      <c r="D5" s="958" t="s">
        <v>256</v>
      </c>
      <c r="E5" s="958" t="s">
        <v>257</v>
      </c>
      <c r="F5" s="958" t="s">
        <v>2680</v>
      </c>
      <c r="G5" s="958" t="s">
        <v>569</v>
      </c>
      <c r="H5" s="958" t="s">
        <v>255</v>
      </c>
      <c r="I5" s="958" t="s">
        <v>256</v>
      </c>
      <c r="J5" s="958" t="s">
        <v>257</v>
      </c>
      <c r="K5" s="958" t="s">
        <v>2680</v>
      </c>
      <c r="L5" s="958" t="s">
        <v>569</v>
      </c>
      <c r="M5" s="2241"/>
    </row>
    <row r="6" spans="1:13">
      <c r="A6" s="2251" t="s">
        <v>1252</v>
      </c>
      <c r="B6" s="441" t="s">
        <v>2223</v>
      </c>
      <c r="C6" s="448">
        <v>950464</v>
      </c>
      <c r="D6" s="448">
        <v>6849</v>
      </c>
      <c r="E6" s="448">
        <v>117595</v>
      </c>
      <c r="F6" s="448">
        <v>21752</v>
      </c>
      <c r="G6" s="713">
        <f>SUM(C6:F6)</f>
        <v>1096660</v>
      </c>
      <c r="H6" s="448">
        <v>1021395</v>
      </c>
      <c r="I6" s="448">
        <v>309088</v>
      </c>
      <c r="J6" s="448">
        <v>5657</v>
      </c>
      <c r="K6" s="448">
        <v>53595</v>
      </c>
      <c r="L6" s="715">
        <f>SUM(H6:K6)</f>
        <v>1389735</v>
      </c>
      <c r="M6" s="713">
        <f>+L6+G6</f>
        <v>2486395</v>
      </c>
    </row>
    <row r="7" spans="1:13">
      <c r="A7" s="2242"/>
      <c r="B7" s="441" t="s">
        <v>2203</v>
      </c>
      <c r="C7" s="448">
        <v>11081973</v>
      </c>
      <c r="D7" s="448">
        <v>157866</v>
      </c>
      <c r="E7" s="448">
        <v>867204</v>
      </c>
      <c r="F7" s="448">
        <v>197405</v>
      </c>
      <c r="G7" s="713">
        <f>SUM(C7:F7)</f>
        <v>12304448</v>
      </c>
      <c r="H7" s="448">
        <v>10884470</v>
      </c>
      <c r="I7" s="448">
        <v>2236568</v>
      </c>
      <c r="J7" s="448">
        <v>108370</v>
      </c>
      <c r="K7" s="448">
        <v>429635</v>
      </c>
      <c r="L7" s="713">
        <f>SUM(H7:K7)</f>
        <v>13659043</v>
      </c>
      <c r="M7" s="713">
        <f>+L7+G7</f>
        <v>25963491</v>
      </c>
    </row>
    <row r="8" spans="1:13">
      <c r="A8" s="2242"/>
      <c r="B8" s="441" t="s">
        <v>2224</v>
      </c>
      <c r="C8" s="442">
        <f t="shared" ref="C8:M8" si="0">+C7/C6</f>
        <v>11.659539972055754</v>
      </c>
      <c r="D8" s="442">
        <f t="shared" si="0"/>
        <v>23.049496276828734</v>
      </c>
      <c r="E8" s="442">
        <f t="shared" si="0"/>
        <v>7.3744972150176453</v>
      </c>
      <c r="F8" s="442">
        <f t="shared" si="0"/>
        <v>9.0752574475910261</v>
      </c>
      <c r="G8" s="716">
        <f t="shared" si="0"/>
        <v>11.219929604435285</v>
      </c>
      <c r="H8" s="442">
        <f t="shared" si="0"/>
        <v>10.656474723295101</v>
      </c>
      <c r="I8" s="442">
        <f t="shared" si="0"/>
        <v>7.2360233978672737</v>
      </c>
      <c r="J8" s="442">
        <f t="shared" si="0"/>
        <v>19.156796888810323</v>
      </c>
      <c r="K8" s="442">
        <f t="shared" si="0"/>
        <v>8.0163261498274085</v>
      </c>
      <c r="L8" s="716">
        <f t="shared" si="0"/>
        <v>9.8285234235303847</v>
      </c>
      <c r="M8" s="716">
        <f t="shared" si="0"/>
        <v>10.442222977443246</v>
      </c>
    </row>
    <row r="9" spans="1:13">
      <c r="A9" s="2242"/>
      <c r="B9" s="456" t="s">
        <v>2225</v>
      </c>
      <c r="C9" s="448">
        <v>101860918.73532423</v>
      </c>
      <c r="D9" s="448">
        <v>1451039.0701250306</v>
      </c>
      <c r="E9" s="448">
        <v>7970980.9950762484</v>
      </c>
      <c r="F9" s="448">
        <v>1814465.2277123104</v>
      </c>
      <c r="G9" s="713">
        <f t="shared" ref="G9:G14" si="1">SUM(C9:F9)</f>
        <v>113097404.02823782</v>
      </c>
      <c r="H9" s="448">
        <v>115416522.05308793</v>
      </c>
      <c r="I9" s="448">
        <v>23716074.360555064</v>
      </c>
      <c r="J9" s="448">
        <v>1149131.6063063373</v>
      </c>
      <c r="K9" s="448">
        <v>4555754.8922711378</v>
      </c>
      <c r="L9" s="713">
        <f t="shared" ref="L9:L14" si="2">SUM(H9:K9)</f>
        <v>144837482.91222048</v>
      </c>
      <c r="M9" s="713">
        <f t="shared" ref="M9:M14" si="3">+L9+G9</f>
        <v>257934886.9404583</v>
      </c>
    </row>
    <row r="10" spans="1:13">
      <c r="A10" s="2242"/>
      <c r="B10" s="441" t="s">
        <v>2226</v>
      </c>
      <c r="C10" s="448">
        <v>18051302.054361258</v>
      </c>
      <c r="D10" s="448">
        <v>257146.1643259548</v>
      </c>
      <c r="E10" s="448">
        <v>1412578.9105198416</v>
      </c>
      <c r="F10" s="448">
        <v>321550.79984775122</v>
      </c>
      <c r="G10" s="713">
        <f t="shared" si="1"/>
        <v>20042577.929054808</v>
      </c>
      <c r="H10" s="448">
        <v>20453560.870167483</v>
      </c>
      <c r="I10" s="448">
        <v>4202848.620857859</v>
      </c>
      <c r="J10" s="448">
        <v>203643.57580112305</v>
      </c>
      <c r="K10" s="448">
        <v>807348.96825058141</v>
      </c>
      <c r="L10" s="713">
        <f t="shared" si="2"/>
        <v>25667402.035077047</v>
      </c>
      <c r="M10" s="713">
        <f t="shared" si="3"/>
        <v>45709979.964131854</v>
      </c>
    </row>
    <row r="11" spans="1:13">
      <c r="A11" s="2242"/>
      <c r="B11" s="441" t="s">
        <v>238</v>
      </c>
      <c r="C11" s="448">
        <v>9025651.0271806289</v>
      </c>
      <c r="D11" s="448">
        <v>128573.0821629774</v>
      </c>
      <c r="E11" s="448">
        <v>706289.4552599208</v>
      </c>
      <c r="F11" s="448">
        <v>160775.39992387561</v>
      </c>
      <c r="G11" s="713">
        <f t="shared" si="1"/>
        <v>10021288.964527404</v>
      </c>
      <c r="H11" s="448">
        <v>10226780.435083741</v>
      </c>
      <c r="I11" s="448">
        <v>2101424.3104289295</v>
      </c>
      <c r="J11" s="448">
        <v>101821.78790056153</v>
      </c>
      <c r="K11" s="448">
        <v>403674.48412529071</v>
      </c>
      <c r="L11" s="713">
        <f t="shared" si="2"/>
        <v>12833701.017538523</v>
      </c>
      <c r="M11" s="713">
        <f t="shared" si="3"/>
        <v>22854989.982065927</v>
      </c>
    </row>
    <row r="12" spans="1:13">
      <c r="A12" s="2242"/>
      <c r="B12" s="452" t="s">
        <v>2682</v>
      </c>
      <c r="C12" s="444">
        <v>128937871.81686611</v>
      </c>
      <c r="D12" s="444">
        <v>1836758.3166139626</v>
      </c>
      <c r="E12" s="444">
        <v>10089849.36085601</v>
      </c>
      <c r="F12" s="444">
        <v>2296791.4274839372</v>
      </c>
      <c r="G12" s="719">
        <f t="shared" si="1"/>
        <v>143161270.92182001</v>
      </c>
      <c r="H12" s="444">
        <v>146096863.35833916</v>
      </c>
      <c r="I12" s="444">
        <v>30020347.29184185</v>
      </c>
      <c r="J12" s="444">
        <v>1454596.9700080217</v>
      </c>
      <c r="K12" s="444">
        <v>5766778.3446470099</v>
      </c>
      <c r="L12" s="719">
        <f t="shared" si="2"/>
        <v>183338585.96483603</v>
      </c>
      <c r="M12" s="719">
        <f t="shared" si="3"/>
        <v>326499856.88665605</v>
      </c>
    </row>
    <row r="13" spans="1:13">
      <c r="A13" s="2253" t="s">
        <v>2213</v>
      </c>
      <c r="B13" s="439" t="s">
        <v>2223</v>
      </c>
      <c r="C13" s="448">
        <v>231</v>
      </c>
      <c r="D13" s="448">
        <v>6</v>
      </c>
      <c r="E13" s="448">
        <v>15</v>
      </c>
      <c r="F13" s="448">
        <v>2</v>
      </c>
      <c r="G13" s="713">
        <f t="shared" si="1"/>
        <v>254</v>
      </c>
      <c r="H13" s="448">
        <v>190</v>
      </c>
      <c r="I13" s="448">
        <v>16</v>
      </c>
      <c r="J13" s="448">
        <v>2</v>
      </c>
      <c r="K13" s="448">
        <v>19</v>
      </c>
      <c r="L13" s="714">
        <f t="shared" si="2"/>
        <v>227</v>
      </c>
      <c r="M13" s="713">
        <f t="shared" si="3"/>
        <v>481</v>
      </c>
    </row>
    <row r="14" spans="1:13">
      <c r="A14" s="2254"/>
      <c r="B14" s="441" t="s">
        <v>2203</v>
      </c>
      <c r="C14" s="448">
        <v>6721</v>
      </c>
      <c r="D14" s="448">
        <v>393</v>
      </c>
      <c r="E14" s="448">
        <v>269</v>
      </c>
      <c r="F14" s="448">
        <v>60</v>
      </c>
      <c r="G14" s="713">
        <f t="shared" si="1"/>
        <v>7443</v>
      </c>
      <c r="H14" s="448">
        <v>4769</v>
      </c>
      <c r="I14" s="448">
        <v>348</v>
      </c>
      <c r="J14" s="448">
        <v>4</v>
      </c>
      <c r="K14" s="448">
        <v>433</v>
      </c>
      <c r="L14" s="713">
        <f t="shared" si="2"/>
        <v>5554</v>
      </c>
      <c r="M14" s="713">
        <f t="shared" si="3"/>
        <v>12997</v>
      </c>
    </row>
    <row r="15" spans="1:13">
      <c r="A15" s="2254"/>
      <c r="B15" s="441" t="s">
        <v>2224</v>
      </c>
      <c r="C15" s="442">
        <f t="shared" ref="C15:M15" si="4">+C14/C13</f>
        <v>29.095238095238095</v>
      </c>
      <c r="D15" s="442">
        <f t="shared" si="4"/>
        <v>65.5</v>
      </c>
      <c r="E15" s="442">
        <f t="shared" si="4"/>
        <v>17.933333333333334</v>
      </c>
      <c r="F15" s="442">
        <f t="shared" si="4"/>
        <v>30</v>
      </c>
      <c r="G15" s="442">
        <f t="shared" si="4"/>
        <v>29.303149606299211</v>
      </c>
      <c r="H15" s="442">
        <f t="shared" si="4"/>
        <v>25.1</v>
      </c>
      <c r="I15" s="442">
        <f t="shared" si="4"/>
        <v>21.75</v>
      </c>
      <c r="J15" s="442">
        <f t="shared" si="4"/>
        <v>2</v>
      </c>
      <c r="K15" s="442">
        <f t="shared" si="4"/>
        <v>22.789473684210527</v>
      </c>
      <c r="L15" s="716">
        <f t="shared" si="4"/>
        <v>24.466960352422909</v>
      </c>
      <c r="M15" s="716">
        <f t="shared" si="4"/>
        <v>27.02079002079002</v>
      </c>
    </row>
    <row r="16" spans="1:13">
      <c r="A16" s="2254"/>
      <c r="B16" s="456" t="s">
        <v>2225</v>
      </c>
      <c r="C16" s="448">
        <v>30040.455541804095</v>
      </c>
      <c r="D16" s="448">
        <v>1756.568818320043</v>
      </c>
      <c r="E16" s="448">
        <v>1202.3333641936172</v>
      </c>
      <c r="F16" s="448">
        <v>268.17844554504472</v>
      </c>
      <c r="G16" s="713">
        <f>SUM(C16:F16)</f>
        <v>33267.536169862804</v>
      </c>
      <c r="H16" s="448">
        <v>27309.889634012088</v>
      </c>
      <c r="I16" s="448">
        <v>1992.8374067175939</v>
      </c>
      <c r="J16" s="448">
        <v>22.906177088707977</v>
      </c>
      <c r="K16" s="448">
        <v>2479.5936698526389</v>
      </c>
      <c r="L16" s="713">
        <f t="shared" ref="L16:L21" si="5">SUM(H16:K16)</f>
        <v>31805.22688767103</v>
      </c>
      <c r="M16" s="713">
        <f>+L16+G16</f>
        <v>65072.763057533833</v>
      </c>
    </row>
    <row r="17" spans="1:13">
      <c r="A17" s="2254"/>
      <c r="B17" s="441" t="s">
        <v>2226</v>
      </c>
      <c r="C17" s="448">
        <v>5323.6250327247772</v>
      </c>
      <c r="D17" s="448">
        <v>311.29067666431143</v>
      </c>
      <c r="E17" s="448">
        <v>213.07173542671697</v>
      </c>
      <c r="F17" s="448">
        <v>47.525294147223114</v>
      </c>
      <c r="G17" s="713">
        <f>SUM(C17:F17)</f>
        <v>5895.5127389630288</v>
      </c>
      <c r="H17" s="448">
        <v>4839.7272769135352</v>
      </c>
      <c r="I17" s="448">
        <v>353.16105941830779</v>
      </c>
      <c r="J17" s="448">
        <v>4.0593225220495155</v>
      </c>
      <c r="K17" s="448">
        <v>439.42166301186006</v>
      </c>
      <c r="L17" s="713">
        <f t="shared" si="5"/>
        <v>5636.3693218657518</v>
      </c>
      <c r="M17" s="713">
        <f>+L17+G17</f>
        <v>11531.882060828781</v>
      </c>
    </row>
    <row r="18" spans="1:13">
      <c r="A18" s="2254"/>
      <c r="B18" s="441" t="s">
        <v>238</v>
      </c>
      <c r="C18" s="448">
        <v>2661.8125163623886</v>
      </c>
      <c r="D18" s="448">
        <v>155.64533833215572</v>
      </c>
      <c r="E18" s="448">
        <v>106.53586771335848</v>
      </c>
      <c r="F18" s="448">
        <v>23.762647073611557</v>
      </c>
      <c r="G18" s="713">
        <f>SUM(C18:F18)</f>
        <v>2947.7563694815144</v>
      </c>
      <c r="H18" s="448">
        <v>2419.8636384567676</v>
      </c>
      <c r="I18" s="448">
        <v>176.58052970915389</v>
      </c>
      <c r="J18" s="448">
        <v>2.0296612610247577</v>
      </c>
      <c r="K18" s="448">
        <v>219.71083150593003</v>
      </c>
      <c r="L18" s="713">
        <f t="shared" si="5"/>
        <v>2818.1846609328759</v>
      </c>
      <c r="M18" s="713">
        <f>+L18+G18</f>
        <v>5765.9410304143903</v>
      </c>
    </row>
    <row r="19" spans="1:13">
      <c r="A19" s="2260"/>
      <c r="B19" s="452" t="s">
        <v>2682</v>
      </c>
      <c r="C19" s="444">
        <v>38025.893090891259</v>
      </c>
      <c r="D19" s="444">
        <v>2223.50483331651</v>
      </c>
      <c r="E19" s="444">
        <v>1521.9409673336925</v>
      </c>
      <c r="F19" s="444">
        <v>339.46638676587935</v>
      </c>
      <c r="G19" s="719">
        <f>SUM(C19:F19)</f>
        <v>42110.805278307344</v>
      </c>
      <c r="H19" s="444">
        <v>34569.480549382388</v>
      </c>
      <c r="I19" s="444">
        <v>2522.5789958450555</v>
      </c>
      <c r="J19" s="444">
        <v>28.99516087178225</v>
      </c>
      <c r="K19" s="444">
        <v>3138.7261643704287</v>
      </c>
      <c r="L19" s="719">
        <f t="shared" si="5"/>
        <v>40259.780870469651</v>
      </c>
      <c r="M19" s="719">
        <f>+L19+G19</f>
        <v>82370.586148776987</v>
      </c>
    </row>
    <row r="20" spans="1:13">
      <c r="A20" s="2253" t="s">
        <v>2189</v>
      </c>
      <c r="B20" s="439" t="s">
        <v>2223</v>
      </c>
      <c r="C20" s="448">
        <v>0</v>
      </c>
      <c r="D20" s="448">
        <v>0</v>
      </c>
      <c r="E20" s="448">
        <v>0</v>
      </c>
      <c r="F20" s="448">
        <v>0</v>
      </c>
      <c r="G20" s="713">
        <v>0</v>
      </c>
      <c r="H20" s="448">
        <v>119072</v>
      </c>
      <c r="I20" s="448">
        <v>13484</v>
      </c>
      <c r="J20" s="448">
        <v>387</v>
      </c>
      <c r="K20" s="448">
        <v>2840</v>
      </c>
      <c r="L20" s="714">
        <f t="shared" si="5"/>
        <v>135783</v>
      </c>
      <c r="M20" s="714">
        <f>+L20</f>
        <v>135783</v>
      </c>
    </row>
    <row r="21" spans="1:13">
      <c r="A21" s="2254"/>
      <c r="B21" s="441" t="s">
        <v>2203</v>
      </c>
      <c r="C21" s="448">
        <v>0</v>
      </c>
      <c r="D21" s="448">
        <v>0</v>
      </c>
      <c r="E21" s="448">
        <v>0</v>
      </c>
      <c r="F21" s="448">
        <v>0</v>
      </c>
      <c r="G21" s="713">
        <v>0</v>
      </c>
      <c r="H21" s="448">
        <v>1653216</v>
      </c>
      <c r="I21" s="448">
        <v>184125</v>
      </c>
      <c r="J21" s="448">
        <v>6214</v>
      </c>
      <c r="K21" s="448">
        <v>37840</v>
      </c>
      <c r="L21" s="713">
        <f t="shared" si="5"/>
        <v>1881395</v>
      </c>
      <c r="M21" s="713">
        <f>+L21</f>
        <v>1881395</v>
      </c>
    </row>
    <row r="22" spans="1:13">
      <c r="A22" s="2254"/>
      <c r="B22" s="441" t="s">
        <v>2224</v>
      </c>
      <c r="C22" s="448">
        <v>0</v>
      </c>
      <c r="D22" s="448">
        <v>0</v>
      </c>
      <c r="E22" s="448">
        <v>0</v>
      </c>
      <c r="F22" s="448">
        <v>0</v>
      </c>
      <c r="G22" s="713">
        <v>0</v>
      </c>
      <c r="H22" s="442">
        <f t="shared" ref="H22:M22" si="6">+H21/H20</f>
        <v>13.884170921795217</v>
      </c>
      <c r="I22" s="442">
        <f t="shared" si="6"/>
        <v>13.655072678730347</v>
      </c>
      <c r="J22" s="442">
        <f t="shared" si="6"/>
        <v>16.05684754521964</v>
      </c>
      <c r="K22" s="442">
        <f t="shared" si="6"/>
        <v>13.32394366197183</v>
      </c>
      <c r="L22" s="716">
        <f t="shared" si="6"/>
        <v>13.855895067865639</v>
      </c>
      <c r="M22" s="716">
        <f t="shared" si="6"/>
        <v>13.855895067865639</v>
      </c>
    </row>
    <row r="23" spans="1:13">
      <c r="A23" s="2254"/>
      <c r="B23" s="456" t="s">
        <v>2225</v>
      </c>
      <c r="C23" s="448">
        <v>0</v>
      </c>
      <c r="D23" s="448">
        <v>0</v>
      </c>
      <c r="E23" s="448">
        <v>0</v>
      </c>
      <c r="F23" s="448">
        <v>0</v>
      </c>
      <c r="G23" s="713">
        <v>0</v>
      </c>
      <c r="H23" s="449">
        <v>12239576.371269548</v>
      </c>
      <c r="I23" s="449">
        <v>1363168.5147978279</v>
      </c>
      <c r="J23" s="449">
        <v>46005.317859897907</v>
      </c>
      <c r="K23" s="449">
        <v>280148.25037311506</v>
      </c>
      <c r="L23" s="713">
        <f t="shared" ref="L23:L28" si="7">SUM(H23:K23)</f>
        <v>13928898.454300389</v>
      </c>
      <c r="M23" s="713">
        <f t="shared" ref="M23:M28" si="8">+L23</f>
        <v>13928898.454300389</v>
      </c>
    </row>
    <row r="24" spans="1:13">
      <c r="A24" s="2254"/>
      <c r="B24" s="441" t="s">
        <v>2226</v>
      </c>
      <c r="C24" s="448">
        <v>0</v>
      </c>
      <c r="D24" s="448">
        <v>0</v>
      </c>
      <c r="E24" s="448">
        <v>0</v>
      </c>
      <c r="F24" s="448">
        <v>0</v>
      </c>
      <c r="G24" s="713">
        <v>0</v>
      </c>
      <c r="H24" s="449">
        <v>2169038.8506047302</v>
      </c>
      <c r="I24" s="449">
        <v>241574.16717936192</v>
      </c>
      <c r="J24" s="449">
        <v>8152.8411397287437</v>
      </c>
      <c r="K24" s="449">
        <v>49646.525382577354</v>
      </c>
      <c r="L24" s="713">
        <f t="shared" si="7"/>
        <v>2468412.3843063982</v>
      </c>
      <c r="M24" s="713">
        <f t="shared" si="8"/>
        <v>2468412.3843063982</v>
      </c>
    </row>
    <row r="25" spans="1:13">
      <c r="A25" s="2254"/>
      <c r="B25" s="441" t="s">
        <v>238</v>
      </c>
      <c r="C25" s="448">
        <v>0</v>
      </c>
      <c r="D25" s="448">
        <v>0</v>
      </c>
      <c r="E25" s="448">
        <v>0</v>
      </c>
      <c r="F25" s="448">
        <v>0</v>
      </c>
      <c r="G25" s="713">
        <v>0</v>
      </c>
      <c r="H25" s="449">
        <v>1084519.4253023651</v>
      </c>
      <c r="I25" s="449">
        <v>120787.08358968096</v>
      </c>
      <c r="J25" s="449">
        <v>4076.4205698643718</v>
      </c>
      <c r="K25" s="449">
        <v>24823.262691288677</v>
      </c>
      <c r="L25" s="713">
        <f t="shared" si="7"/>
        <v>1234206.1921531991</v>
      </c>
      <c r="M25" s="713">
        <f t="shared" si="8"/>
        <v>1234206.1921531991</v>
      </c>
    </row>
    <row r="26" spans="1:13">
      <c r="A26" s="2260"/>
      <c r="B26" s="452" t="s">
        <v>2682</v>
      </c>
      <c r="C26" s="444">
        <v>0</v>
      </c>
      <c r="D26" s="444">
        <v>0</v>
      </c>
      <c r="E26" s="444">
        <v>0</v>
      </c>
      <c r="F26" s="444">
        <v>0</v>
      </c>
      <c r="G26" s="719">
        <v>0</v>
      </c>
      <c r="H26" s="458">
        <v>15493134.647176644</v>
      </c>
      <c r="I26" s="458">
        <v>1725529.7655668706</v>
      </c>
      <c r="J26" s="458">
        <v>58234.579569491019</v>
      </c>
      <c r="K26" s="458">
        <v>354618.03844698105</v>
      </c>
      <c r="L26" s="719">
        <f t="shared" si="7"/>
        <v>17631517.03075999</v>
      </c>
      <c r="M26" s="719">
        <f t="shared" si="8"/>
        <v>17631517.03075999</v>
      </c>
    </row>
    <row r="27" spans="1:13">
      <c r="A27" s="2241" t="s">
        <v>2190</v>
      </c>
      <c r="B27" s="441" t="s">
        <v>2223</v>
      </c>
      <c r="C27" s="448">
        <v>0</v>
      </c>
      <c r="D27" s="448">
        <v>0</v>
      </c>
      <c r="E27" s="448">
        <v>0</v>
      </c>
      <c r="F27" s="448">
        <v>0</v>
      </c>
      <c r="G27" s="713">
        <v>0</v>
      </c>
      <c r="H27" s="448">
        <v>124667</v>
      </c>
      <c r="I27" s="448">
        <v>8765</v>
      </c>
      <c r="J27" s="448">
        <v>1318</v>
      </c>
      <c r="K27" s="448">
        <v>2190</v>
      </c>
      <c r="L27" s="713">
        <f t="shared" si="7"/>
        <v>136940</v>
      </c>
      <c r="M27" s="714">
        <f t="shared" si="8"/>
        <v>136940</v>
      </c>
    </row>
    <row r="28" spans="1:13">
      <c r="A28" s="2241"/>
      <c r="B28" s="441" t="s">
        <v>2203</v>
      </c>
      <c r="C28" s="448">
        <v>0</v>
      </c>
      <c r="D28" s="448">
        <v>0</v>
      </c>
      <c r="E28" s="448">
        <v>0</v>
      </c>
      <c r="F28" s="448">
        <v>0</v>
      </c>
      <c r="G28" s="713">
        <v>0</v>
      </c>
      <c r="H28" s="448">
        <v>6656371</v>
      </c>
      <c r="I28" s="448">
        <v>465870</v>
      </c>
      <c r="J28" s="448">
        <v>72014</v>
      </c>
      <c r="K28" s="448">
        <v>117308</v>
      </c>
      <c r="L28" s="713">
        <f t="shared" si="7"/>
        <v>7311563</v>
      </c>
      <c r="M28" s="713">
        <f t="shared" si="8"/>
        <v>7311563</v>
      </c>
    </row>
    <row r="29" spans="1:13">
      <c r="A29" s="2241"/>
      <c r="B29" s="441" t="s">
        <v>2224</v>
      </c>
      <c r="C29" s="448">
        <v>0</v>
      </c>
      <c r="D29" s="448">
        <v>0</v>
      </c>
      <c r="E29" s="448">
        <v>0</v>
      </c>
      <c r="F29" s="448">
        <v>0</v>
      </c>
      <c r="G29" s="713">
        <v>0</v>
      </c>
      <c r="H29" s="442">
        <f t="shared" ref="H29:M29" si="9">+H28/H27</f>
        <v>53.39320750479277</v>
      </c>
      <c r="I29" s="442">
        <f t="shared" si="9"/>
        <v>53.151169423844834</v>
      </c>
      <c r="J29" s="442">
        <f t="shared" si="9"/>
        <v>54.638846737481032</v>
      </c>
      <c r="K29" s="442">
        <f t="shared" si="9"/>
        <v>53.56529680365297</v>
      </c>
      <c r="L29" s="716">
        <f t="shared" si="9"/>
        <v>53.392456550314009</v>
      </c>
      <c r="M29" s="716">
        <f t="shared" si="9"/>
        <v>53.392456550314009</v>
      </c>
    </row>
    <row r="30" spans="1:13">
      <c r="A30" s="2241"/>
      <c r="B30" s="456" t="s">
        <v>2225</v>
      </c>
      <c r="C30" s="448">
        <v>0</v>
      </c>
      <c r="D30" s="448">
        <v>0</v>
      </c>
      <c r="E30" s="448">
        <v>0</v>
      </c>
      <c r="F30" s="448">
        <v>0</v>
      </c>
      <c r="G30" s="713">
        <v>0</v>
      </c>
      <c r="H30" s="448">
        <v>42801676.867105551</v>
      </c>
      <c r="I30" s="448">
        <v>2995628.8797722463</v>
      </c>
      <c r="J30" s="448">
        <v>463063.1252235999</v>
      </c>
      <c r="K30" s="448">
        <v>754311.78789860394</v>
      </c>
      <c r="L30" s="713">
        <f t="shared" ref="L30:L35" si="10">SUM(H30:K30)</f>
        <v>47014680.660000004</v>
      </c>
      <c r="M30" s="713">
        <f t="shared" ref="M30:M35" si="11">+L30</f>
        <v>47014680.660000004</v>
      </c>
    </row>
    <row r="31" spans="1:13">
      <c r="A31" s="2241"/>
      <c r="B31" s="441" t="s">
        <v>2226</v>
      </c>
      <c r="C31" s="448">
        <v>0</v>
      </c>
      <c r="D31" s="448">
        <v>0</v>
      </c>
      <c r="E31" s="448">
        <v>0</v>
      </c>
      <c r="F31" s="448">
        <v>0</v>
      </c>
      <c r="G31" s="713">
        <v>0</v>
      </c>
      <c r="H31" s="448">
        <v>7585107.2929047812</v>
      </c>
      <c r="I31" s="448">
        <v>530870.94071913231</v>
      </c>
      <c r="J31" s="448">
        <v>82061.819659878471</v>
      </c>
      <c r="K31" s="448">
        <v>133675.5067162083</v>
      </c>
      <c r="L31" s="713">
        <f t="shared" si="10"/>
        <v>8331715.5600000005</v>
      </c>
      <c r="M31" s="713">
        <f t="shared" si="11"/>
        <v>8331715.5600000005</v>
      </c>
    </row>
    <row r="32" spans="1:13">
      <c r="A32" s="2241"/>
      <c r="B32" s="441" t="s">
        <v>238</v>
      </c>
      <c r="C32" s="448">
        <v>0</v>
      </c>
      <c r="D32" s="448">
        <v>0</v>
      </c>
      <c r="E32" s="448">
        <v>0</v>
      </c>
      <c r="F32" s="448">
        <v>0</v>
      </c>
      <c r="G32" s="713">
        <v>0</v>
      </c>
      <c r="H32" s="448">
        <v>3792553.6464523906</v>
      </c>
      <c r="I32" s="448">
        <v>265435.47035956616</v>
      </c>
      <c r="J32" s="448">
        <v>41030.909829939235</v>
      </c>
      <c r="K32" s="448">
        <v>66837.75335810415</v>
      </c>
      <c r="L32" s="713">
        <f t="shared" si="10"/>
        <v>4165857.7800000003</v>
      </c>
      <c r="M32" s="713">
        <f t="shared" si="11"/>
        <v>4165857.7800000003</v>
      </c>
    </row>
    <row r="33" spans="1:13">
      <c r="A33" s="2241"/>
      <c r="B33" s="452" t="s">
        <v>2682</v>
      </c>
      <c r="C33" s="444">
        <v>0</v>
      </c>
      <c r="D33" s="444">
        <v>0</v>
      </c>
      <c r="E33" s="444">
        <v>0</v>
      </c>
      <c r="F33" s="444">
        <v>0</v>
      </c>
      <c r="G33" s="719">
        <v>0</v>
      </c>
      <c r="H33" s="444">
        <v>54179337.80646272</v>
      </c>
      <c r="I33" s="444">
        <v>3791935.2908509444</v>
      </c>
      <c r="J33" s="444">
        <v>586155.85471341759</v>
      </c>
      <c r="K33" s="444">
        <v>954825.04797291639</v>
      </c>
      <c r="L33" s="719">
        <f t="shared" si="10"/>
        <v>59512254</v>
      </c>
      <c r="M33" s="719">
        <f t="shared" si="11"/>
        <v>59512254</v>
      </c>
    </row>
    <row r="34" spans="1:13">
      <c r="A34" s="2241" t="s">
        <v>2191</v>
      </c>
      <c r="B34" s="441" t="s">
        <v>2223</v>
      </c>
      <c r="C34" s="448">
        <v>0</v>
      </c>
      <c r="D34" s="448">
        <v>0</v>
      </c>
      <c r="E34" s="448">
        <v>0</v>
      </c>
      <c r="F34" s="448">
        <v>0</v>
      </c>
      <c r="G34" s="713">
        <v>0</v>
      </c>
      <c r="H34" s="448">
        <v>304094</v>
      </c>
      <c r="I34" s="448">
        <v>32706</v>
      </c>
      <c r="J34" s="448">
        <v>1198</v>
      </c>
      <c r="K34" s="448">
        <v>5525</v>
      </c>
      <c r="L34" s="713">
        <f t="shared" si="10"/>
        <v>343523</v>
      </c>
      <c r="M34" s="714">
        <f t="shared" si="11"/>
        <v>343523</v>
      </c>
    </row>
    <row r="35" spans="1:13">
      <c r="A35" s="2241"/>
      <c r="B35" s="441" t="s">
        <v>2203</v>
      </c>
      <c r="C35" s="448">
        <v>0</v>
      </c>
      <c r="D35" s="448">
        <v>0</v>
      </c>
      <c r="E35" s="448">
        <v>0</v>
      </c>
      <c r="F35" s="448">
        <v>0</v>
      </c>
      <c r="G35" s="713">
        <v>0</v>
      </c>
      <c r="H35" s="448">
        <v>3594105</v>
      </c>
      <c r="I35" s="448">
        <v>379869</v>
      </c>
      <c r="J35" s="448">
        <v>15721</v>
      </c>
      <c r="K35" s="448">
        <v>60114</v>
      </c>
      <c r="L35" s="713">
        <f t="shared" si="10"/>
        <v>4049809</v>
      </c>
      <c r="M35" s="713">
        <f t="shared" si="11"/>
        <v>4049809</v>
      </c>
    </row>
    <row r="36" spans="1:13">
      <c r="A36" s="2241"/>
      <c r="B36" s="441" t="s">
        <v>2224</v>
      </c>
      <c r="C36" s="448">
        <v>0</v>
      </c>
      <c r="D36" s="448">
        <v>0</v>
      </c>
      <c r="E36" s="448">
        <v>0</v>
      </c>
      <c r="F36" s="448">
        <v>0</v>
      </c>
      <c r="G36" s="713">
        <v>0</v>
      </c>
      <c r="H36" s="442">
        <f t="shared" ref="H36:M36" si="12">+H35/H34</f>
        <v>11.819059238261854</v>
      </c>
      <c r="I36" s="442">
        <f t="shared" si="12"/>
        <v>11.614657860942946</v>
      </c>
      <c r="J36" s="442">
        <f t="shared" si="12"/>
        <v>13.122704507512521</v>
      </c>
      <c r="K36" s="442">
        <f t="shared" si="12"/>
        <v>10.880361990950226</v>
      </c>
      <c r="L36" s="716">
        <f t="shared" si="12"/>
        <v>11.789047603799455</v>
      </c>
      <c r="M36" s="716">
        <f t="shared" si="12"/>
        <v>11.789047603799455</v>
      </c>
    </row>
    <row r="37" spans="1:13">
      <c r="A37" s="2241"/>
      <c r="B37" s="456" t="s">
        <v>2225</v>
      </c>
      <c r="C37" s="448">
        <v>0</v>
      </c>
      <c r="D37" s="448">
        <v>0</v>
      </c>
      <c r="E37" s="448">
        <v>0</v>
      </c>
      <c r="F37" s="448">
        <v>0</v>
      </c>
      <c r="G37" s="713">
        <v>0</v>
      </c>
      <c r="H37" s="448">
        <v>26181443.37211987</v>
      </c>
      <c r="I37" s="448">
        <v>2767175.3363699177</v>
      </c>
      <c r="J37" s="448">
        <v>114520.43589519407</v>
      </c>
      <c r="K37" s="448">
        <v>437903.53561501793</v>
      </c>
      <c r="L37" s="713">
        <f>SUM(H37:K37)</f>
        <v>29501042.68</v>
      </c>
      <c r="M37" s="713">
        <f>+L37</f>
        <v>29501042.68</v>
      </c>
    </row>
    <row r="38" spans="1:13">
      <c r="A38" s="2241"/>
      <c r="B38" s="441" t="s">
        <v>2226</v>
      </c>
      <c r="C38" s="448">
        <v>0</v>
      </c>
      <c r="D38" s="448">
        <v>0</v>
      </c>
      <c r="E38" s="448">
        <v>0</v>
      </c>
      <c r="F38" s="448">
        <v>0</v>
      </c>
      <c r="G38" s="713">
        <v>0</v>
      </c>
      <c r="H38" s="448">
        <v>4639749.4583503567</v>
      </c>
      <c r="I38" s="448">
        <v>490385.50264783361</v>
      </c>
      <c r="J38" s="448">
        <v>20294.760791553381</v>
      </c>
      <c r="K38" s="448">
        <v>77603.158210256341</v>
      </c>
      <c r="L38" s="713">
        <f>SUM(H38:K38)</f>
        <v>5228032.88</v>
      </c>
      <c r="M38" s="713">
        <f>+L38</f>
        <v>5228032.88</v>
      </c>
    </row>
    <row r="39" spans="1:13">
      <c r="A39" s="2241"/>
      <c r="B39" s="441" t="s">
        <v>238</v>
      </c>
      <c r="C39" s="448">
        <v>0</v>
      </c>
      <c r="D39" s="448">
        <v>0</v>
      </c>
      <c r="E39" s="448">
        <v>0</v>
      </c>
      <c r="F39" s="448">
        <v>0</v>
      </c>
      <c r="G39" s="713">
        <v>0</v>
      </c>
      <c r="H39" s="448">
        <v>2319874.7291751783</v>
      </c>
      <c r="I39" s="448">
        <v>245192.7513239168</v>
      </c>
      <c r="J39" s="448">
        <v>10147.38039577669</v>
      </c>
      <c r="K39" s="448">
        <v>38801.57910512817</v>
      </c>
      <c r="L39" s="713">
        <f>SUM(H39:K39)</f>
        <v>2614016.44</v>
      </c>
      <c r="M39" s="713">
        <f>+L39</f>
        <v>2614016.44</v>
      </c>
    </row>
    <row r="40" spans="1:13">
      <c r="A40" s="2241"/>
      <c r="B40" s="452" t="s">
        <v>239</v>
      </c>
      <c r="C40" s="444">
        <v>0</v>
      </c>
      <c r="D40" s="444">
        <v>0</v>
      </c>
      <c r="E40" s="444">
        <v>0</v>
      </c>
      <c r="F40" s="444">
        <v>0</v>
      </c>
      <c r="G40" s="719">
        <v>0</v>
      </c>
      <c r="H40" s="444">
        <v>33141067.559645403</v>
      </c>
      <c r="I40" s="444">
        <v>3502753.5903416681</v>
      </c>
      <c r="J40" s="444">
        <v>144962.57708252413</v>
      </c>
      <c r="K40" s="444">
        <v>554308.27293040243</v>
      </c>
      <c r="L40" s="719">
        <f>SUM(H40:K40)</f>
        <v>37343092</v>
      </c>
      <c r="M40" s="719">
        <f>+L40</f>
        <v>37343092</v>
      </c>
    </row>
    <row r="41" spans="1:13">
      <c r="A41" s="2241" t="s">
        <v>1253</v>
      </c>
      <c r="B41" s="441" t="s">
        <v>2223</v>
      </c>
      <c r="C41" s="471">
        <v>4235</v>
      </c>
      <c r="D41" s="471">
        <v>3</v>
      </c>
      <c r="E41" s="471">
        <v>238</v>
      </c>
      <c r="F41" s="471">
        <v>35</v>
      </c>
      <c r="G41" s="713">
        <f>SUM(C41:F41)</f>
        <v>4511</v>
      </c>
      <c r="H41" s="448">
        <v>0</v>
      </c>
      <c r="I41" s="448">
        <v>0</v>
      </c>
      <c r="J41" s="448">
        <v>0</v>
      </c>
      <c r="K41" s="448">
        <v>0</v>
      </c>
      <c r="L41" s="713">
        <v>0</v>
      </c>
      <c r="M41" s="714">
        <f>+G41</f>
        <v>4511</v>
      </c>
    </row>
    <row r="42" spans="1:13">
      <c r="A42" s="2241"/>
      <c r="B42" s="441" t="s">
        <v>2203</v>
      </c>
      <c r="C42" s="448">
        <v>68075</v>
      </c>
      <c r="D42" s="448">
        <v>23</v>
      </c>
      <c r="E42" s="448">
        <v>3315</v>
      </c>
      <c r="F42" s="448">
        <v>457</v>
      </c>
      <c r="G42" s="713">
        <f>SUM(C42:F42)</f>
        <v>71870</v>
      </c>
      <c r="H42" s="448">
        <v>0</v>
      </c>
      <c r="I42" s="448">
        <v>0</v>
      </c>
      <c r="J42" s="448">
        <v>0</v>
      </c>
      <c r="K42" s="448">
        <v>0</v>
      </c>
      <c r="L42" s="713">
        <v>0</v>
      </c>
      <c r="M42" s="713">
        <f>+G42</f>
        <v>71870</v>
      </c>
    </row>
    <row r="43" spans="1:13">
      <c r="A43" s="2241"/>
      <c r="B43" s="441" t="s">
        <v>2224</v>
      </c>
      <c r="C43" s="442">
        <f>+C42/C41</f>
        <v>16.074380165289256</v>
      </c>
      <c r="D43" s="442">
        <f>+D42/D41</f>
        <v>7.666666666666667</v>
      </c>
      <c r="E43" s="442">
        <f>+E42/E41</f>
        <v>13.928571428571429</v>
      </c>
      <c r="F43" s="442">
        <f>+F42/F41</f>
        <v>13.057142857142857</v>
      </c>
      <c r="G43" s="716">
        <f>+G42/G41</f>
        <v>15.932165816892041</v>
      </c>
      <c r="H43" s="448">
        <v>0</v>
      </c>
      <c r="I43" s="448">
        <v>0</v>
      </c>
      <c r="J43" s="448">
        <v>0</v>
      </c>
      <c r="K43" s="448">
        <v>0</v>
      </c>
      <c r="L43" s="713">
        <v>0</v>
      </c>
      <c r="M43" s="716">
        <f>+M42/M41</f>
        <v>15.932165816892041</v>
      </c>
    </row>
    <row r="44" spans="1:13">
      <c r="A44" s="2241"/>
      <c r="B44" s="456" t="s">
        <v>2225</v>
      </c>
      <c r="C44" s="448">
        <v>458357.71581684216</v>
      </c>
      <c r="D44" s="448">
        <v>154.86195319555446</v>
      </c>
      <c r="E44" s="448">
        <v>22320.320645359265</v>
      </c>
      <c r="F44" s="448">
        <v>3077.0396787116692</v>
      </c>
      <c r="G44" s="713">
        <f>SUM(C44:F44)</f>
        <v>483909.93809410866</v>
      </c>
      <c r="H44" s="448">
        <v>0</v>
      </c>
      <c r="I44" s="448">
        <v>0</v>
      </c>
      <c r="J44" s="448">
        <v>0</v>
      </c>
      <c r="K44" s="448">
        <v>0</v>
      </c>
      <c r="L44" s="713">
        <v>0</v>
      </c>
      <c r="M44" s="713">
        <f>+G44</f>
        <v>483909.93809410866</v>
      </c>
    </row>
    <row r="45" spans="1:13" ht="12.75" customHeight="1">
      <c r="A45" s="2241"/>
      <c r="B45" s="441" t="s">
        <v>2226</v>
      </c>
      <c r="C45" s="448">
        <v>81227.94963842773</v>
      </c>
      <c r="D45" s="448">
        <v>27.443890439718515</v>
      </c>
      <c r="E45" s="448">
        <v>3955.4998612029076</v>
      </c>
      <c r="F45" s="448">
        <v>545.29817091092877</v>
      </c>
      <c r="G45" s="713">
        <f>SUM(C45:F45)</f>
        <v>85756.191560981286</v>
      </c>
      <c r="H45" s="448">
        <v>0</v>
      </c>
      <c r="I45" s="448">
        <v>0</v>
      </c>
      <c r="J45" s="448">
        <v>0</v>
      </c>
      <c r="K45" s="448">
        <v>0</v>
      </c>
      <c r="L45" s="713">
        <v>0</v>
      </c>
      <c r="M45" s="713">
        <f>+G45</f>
        <v>85756.191560981286</v>
      </c>
    </row>
    <row r="46" spans="1:13">
      <c r="A46" s="2241"/>
      <c r="B46" s="441" t="s">
        <v>238</v>
      </c>
      <c r="C46" s="448">
        <v>40613.974819213865</v>
      </c>
      <c r="D46" s="448">
        <v>13.721945219859258</v>
      </c>
      <c r="E46" s="448">
        <v>1977.7499306014538</v>
      </c>
      <c r="F46" s="448">
        <v>272.64908545546439</v>
      </c>
      <c r="G46" s="713">
        <f>SUM(C46:F46)</f>
        <v>42878.095780490643</v>
      </c>
      <c r="H46" s="448">
        <v>0</v>
      </c>
      <c r="I46" s="448">
        <v>0</v>
      </c>
      <c r="J46" s="448">
        <v>0</v>
      </c>
      <c r="K46" s="448">
        <v>0</v>
      </c>
      <c r="L46" s="713">
        <v>0</v>
      </c>
      <c r="M46" s="713">
        <f>+G46</f>
        <v>42878.095780490643</v>
      </c>
    </row>
    <row r="47" spans="1:13">
      <c r="A47" s="2241"/>
      <c r="B47" s="452" t="s">
        <v>2682</v>
      </c>
      <c r="C47" s="444">
        <v>580199.64027448371</v>
      </c>
      <c r="D47" s="444">
        <v>196.02778885513223</v>
      </c>
      <c r="E47" s="444">
        <v>28253.570437163624</v>
      </c>
      <c r="F47" s="444">
        <v>3894.9869350780623</v>
      </c>
      <c r="G47" s="719">
        <f>SUM(C47:F47)</f>
        <v>612544.22543558048</v>
      </c>
      <c r="H47" s="444">
        <v>0</v>
      </c>
      <c r="I47" s="444">
        <v>0</v>
      </c>
      <c r="J47" s="444">
        <v>0</v>
      </c>
      <c r="K47" s="444">
        <v>0</v>
      </c>
      <c r="L47" s="719">
        <v>0</v>
      </c>
      <c r="M47" s="719">
        <f>+G47</f>
        <v>612544.22543558048</v>
      </c>
    </row>
    <row r="48" spans="1:13">
      <c r="A48" s="2241" t="s">
        <v>569</v>
      </c>
      <c r="B48" s="462" t="s">
        <v>2223</v>
      </c>
      <c r="C48" s="989">
        <f>+C6+C13+C20+C27+C34+C41</f>
        <v>954930</v>
      </c>
      <c r="D48" s="989">
        <f t="shared" ref="D48:L48" si="13">+D6+D13+D20+D27+D34+D41</f>
        <v>6858</v>
      </c>
      <c r="E48" s="989">
        <f t="shared" si="13"/>
        <v>117848</v>
      </c>
      <c r="F48" s="989">
        <f t="shared" si="13"/>
        <v>21789</v>
      </c>
      <c r="G48" s="714">
        <f t="shared" si="13"/>
        <v>1101425</v>
      </c>
      <c r="H48" s="989">
        <f t="shared" si="13"/>
        <v>1569418</v>
      </c>
      <c r="I48" s="989">
        <f t="shared" si="13"/>
        <v>364059</v>
      </c>
      <c r="J48" s="989">
        <f t="shared" si="13"/>
        <v>8562</v>
      </c>
      <c r="K48" s="989">
        <f t="shared" si="13"/>
        <v>64169</v>
      </c>
      <c r="L48" s="1085">
        <f t="shared" si="13"/>
        <v>2006208</v>
      </c>
      <c r="M48" s="714">
        <f>+L48+G48</f>
        <v>3107633</v>
      </c>
    </row>
    <row r="49" spans="1:13">
      <c r="A49" s="2241"/>
      <c r="B49" s="441" t="s">
        <v>2203</v>
      </c>
      <c r="C49" s="990">
        <f>+C7+C14+C21+C28+C35+C42</f>
        <v>11156769</v>
      </c>
      <c r="D49" s="990">
        <f t="shared" ref="D49:L49" si="14">+D7+D14+D21+D28+D35+D42</f>
        <v>158282</v>
      </c>
      <c r="E49" s="990">
        <f t="shared" si="14"/>
        <v>870788</v>
      </c>
      <c r="F49" s="990">
        <f t="shared" si="14"/>
        <v>197922</v>
      </c>
      <c r="G49" s="713">
        <f t="shared" si="14"/>
        <v>12383761</v>
      </c>
      <c r="H49" s="990">
        <f t="shared" si="14"/>
        <v>22792931</v>
      </c>
      <c r="I49" s="990">
        <f t="shared" si="14"/>
        <v>3266780</v>
      </c>
      <c r="J49" s="990">
        <f t="shared" si="14"/>
        <v>202323</v>
      </c>
      <c r="K49" s="990">
        <f t="shared" si="14"/>
        <v>645330</v>
      </c>
      <c r="L49" s="1086">
        <f t="shared" si="14"/>
        <v>26907364</v>
      </c>
      <c r="M49" s="713">
        <f>+L49+G49</f>
        <v>39291125</v>
      </c>
    </row>
    <row r="50" spans="1:13">
      <c r="A50" s="2241"/>
      <c r="B50" s="441" t="s">
        <v>2478</v>
      </c>
      <c r="C50" s="722">
        <f>+C49/C48</f>
        <v>11.683336998523451</v>
      </c>
      <c r="D50" s="722">
        <f t="shared" ref="D50:L50" si="15">+D49/D48</f>
        <v>23.079906678331874</v>
      </c>
      <c r="E50" s="722">
        <f t="shared" si="15"/>
        <v>7.3890774557056549</v>
      </c>
      <c r="F50" s="722">
        <f t="shared" si="15"/>
        <v>9.0835742806003026</v>
      </c>
      <c r="G50" s="716">
        <f t="shared" si="15"/>
        <v>11.243399232812038</v>
      </c>
      <c r="H50" s="722">
        <f t="shared" si="15"/>
        <v>14.52317419578468</v>
      </c>
      <c r="I50" s="722">
        <f t="shared" si="15"/>
        <v>8.9732158798436519</v>
      </c>
      <c r="J50" s="722">
        <f t="shared" si="15"/>
        <v>23.630343377715487</v>
      </c>
      <c r="K50" s="722">
        <f t="shared" si="15"/>
        <v>10.056725209992363</v>
      </c>
      <c r="L50" s="723">
        <f t="shared" si="15"/>
        <v>13.412050993715507</v>
      </c>
      <c r="M50" s="716">
        <f>+M49/M48</f>
        <v>12.643425076255786</v>
      </c>
    </row>
    <row r="51" spans="1:13">
      <c r="A51" s="2241"/>
      <c r="B51" s="441" t="s">
        <v>2225</v>
      </c>
      <c r="C51" s="990">
        <f>+C9+C16+C23+C30+C37+C44</f>
        <v>102349316.90668288</v>
      </c>
      <c r="D51" s="990">
        <f t="shared" ref="D51:L51" si="16">+D9+D16+D23+D30+D37+D44</f>
        <v>1452950.5008965463</v>
      </c>
      <c r="E51" s="990">
        <f t="shared" si="16"/>
        <v>7994503.6490858011</v>
      </c>
      <c r="F51" s="990">
        <f t="shared" si="16"/>
        <v>1817810.4458365671</v>
      </c>
      <c r="G51" s="713">
        <f t="shared" si="16"/>
        <v>113614581.50250179</v>
      </c>
      <c r="H51" s="990">
        <f t="shared" si="16"/>
        <v>196666528.55321693</v>
      </c>
      <c r="I51" s="990">
        <f t="shared" si="16"/>
        <v>30844039.928901773</v>
      </c>
      <c r="J51" s="990">
        <f t="shared" si="16"/>
        <v>1772743.3914621177</v>
      </c>
      <c r="K51" s="990">
        <f t="shared" si="16"/>
        <v>6030598.0598277263</v>
      </c>
      <c r="L51" s="1086">
        <f t="shared" si="16"/>
        <v>235313909.93340853</v>
      </c>
      <c r="M51" s="713">
        <f>+L51+G51</f>
        <v>348928491.43591034</v>
      </c>
    </row>
    <row r="52" spans="1:13">
      <c r="A52" s="2241"/>
      <c r="B52" s="441" t="s">
        <v>2226</v>
      </c>
      <c r="C52" s="990">
        <f t="shared" ref="C52:L54" si="17">+C10+C17+C24+C31+C38+C45</f>
        <v>18137853.629032407</v>
      </c>
      <c r="D52" s="990">
        <f t="shared" si="17"/>
        <v>257484.89889305882</v>
      </c>
      <c r="E52" s="990">
        <f t="shared" si="17"/>
        <v>1416747.4821164713</v>
      </c>
      <c r="F52" s="990">
        <f t="shared" si="17"/>
        <v>322143.62331280933</v>
      </c>
      <c r="G52" s="713">
        <f t="shared" si="17"/>
        <v>20134229.63335475</v>
      </c>
      <c r="H52" s="990">
        <f t="shared" si="17"/>
        <v>34852296.199304268</v>
      </c>
      <c r="I52" s="990">
        <f t="shared" si="17"/>
        <v>5466032.3924636059</v>
      </c>
      <c r="J52" s="990">
        <f t="shared" si="17"/>
        <v>314157.05671480572</v>
      </c>
      <c r="K52" s="990">
        <f t="shared" si="17"/>
        <v>1068713.5802226353</v>
      </c>
      <c r="L52" s="1086">
        <f t="shared" si="17"/>
        <v>41701199.228705309</v>
      </c>
      <c r="M52" s="713">
        <f>+L52+G52</f>
        <v>61835428.862060055</v>
      </c>
    </row>
    <row r="53" spans="1:13">
      <c r="A53" s="2241"/>
      <c r="B53" s="441" t="s">
        <v>238</v>
      </c>
      <c r="C53" s="990">
        <f t="shared" si="17"/>
        <v>9068926.8145162035</v>
      </c>
      <c r="D53" s="990">
        <f t="shared" si="17"/>
        <v>128742.44944652941</v>
      </c>
      <c r="E53" s="990">
        <f t="shared" si="17"/>
        <v>708373.74105823564</v>
      </c>
      <c r="F53" s="990">
        <f t="shared" si="17"/>
        <v>161071.81165640466</v>
      </c>
      <c r="G53" s="713">
        <f t="shared" si="17"/>
        <v>10067114.816677375</v>
      </c>
      <c r="H53" s="990">
        <f t="shared" si="17"/>
        <v>17426148.099652134</v>
      </c>
      <c r="I53" s="990">
        <f t="shared" si="17"/>
        <v>2733016.1962318029</v>
      </c>
      <c r="J53" s="990">
        <f t="shared" si="17"/>
        <v>157078.52835740286</v>
      </c>
      <c r="K53" s="990">
        <f t="shared" si="17"/>
        <v>534356.79011131765</v>
      </c>
      <c r="L53" s="1086">
        <f t="shared" si="17"/>
        <v>20850599.614352655</v>
      </c>
      <c r="M53" s="713">
        <f>+L53+G53</f>
        <v>30917714.431030028</v>
      </c>
    </row>
    <row r="54" spans="1:13">
      <c r="A54" s="2241"/>
      <c r="B54" s="452" t="s">
        <v>2682</v>
      </c>
      <c r="C54" s="991">
        <f t="shared" si="17"/>
        <v>129556097.35023148</v>
      </c>
      <c r="D54" s="991">
        <f t="shared" si="17"/>
        <v>1839177.8492361342</v>
      </c>
      <c r="E54" s="991">
        <f t="shared" si="17"/>
        <v>10119624.872260507</v>
      </c>
      <c r="F54" s="991">
        <f t="shared" si="17"/>
        <v>2301025.8808057811</v>
      </c>
      <c r="G54" s="719">
        <f t="shared" si="17"/>
        <v>143815925.9525339</v>
      </c>
      <c r="H54" s="991">
        <f t="shared" si="17"/>
        <v>248944972.85217333</v>
      </c>
      <c r="I54" s="991">
        <f t="shared" si="17"/>
        <v>39043088.517597176</v>
      </c>
      <c r="J54" s="991">
        <f t="shared" si="17"/>
        <v>2243978.9765343266</v>
      </c>
      <c r="K54" s="991">
        <f t="shared" si="17"/>
        <v>7633668.430161681</v>
      </c>
      <c r="L54" s="1087">
        <f t="shared" si="17"/>
        <v>297865708.77646649</v>
      </c>
      <c r="M54" s="719">
        <f>+L54+G54</f>
        <v>441681634.72900039</v>
      </c>
    </row>
    <row r="55" spans="1:13">
      <c r="A55" s="936"/>
      <c r="B55" s="947"/>
      <c r="C55" s="985"/>
      <c r="D55" s="985"/>
      <c r="E55" s="985"/>
      <c r="F55" s="985"/>
      <c r="G55" s="986"/>
      <c r="H55" s="985"/>
      <c r="I55" s="985"/>
      <c r="J55" s="985"/>
      <c r="K55" s="985"/>
      <c r="L55" s="985"/>
      <c r="M55" s="986"/>
    </row>
    <row r="56" spans="1:13">
      <c r="A56" s="987" t="s">
        <v>474</v>
      </c>
      <c r="C56" s="16"/>
      <c r="M56" s="61"/>
    </row>
    <row r="57" spans="1:13">
      <c r="A57" s="63" t="s">
        <v>2681</v>
      </c>
      <c r="C57" s="16"/>
      <c r="M57" s="61"/>
    </row>
    <row r="58" spans="1:13">
      <c r="A58" s="905" t="s">
        <v>2685</v>
      </c>
    </row>
    <row r="59" spans="1:13">
      <c r="A59" s="988" t="s">
        <v>2684</v>
      </c>
      <c r="B59" s="906"/>
      <c r="C59" s="906"/>
      <c r="D59" s="906"/>
      <c r="E59" s="906"/>
      <c r="F59" s="906"/>
      <c r="G59" s="906"/>
      <c r="H59" s="906"/>
      <c r="I59" s="906"/>
      <c r="J59" s="906"/>
      <c r="K59" s="906"/>
      <c r="L59" s="906"/>
      <c r="M59" s="906"/>
    </row>
    <row r="60" spans="1:13" ht="15">
      <c r="A60" s="931"/>
      <c r="B60" s="906"/>
      <c r="C60" s="906"/>
      <c r="D60" s="906"/>
      <c r="E60" s="906"/>
      <c r="F60" s="906"/>
      <c r="G60" s="906"/>
      <c r="H60" s="906"/>
      <c r="I60" s="906"/>
      <c r="J60" s="906"/>
      <c r="K60" s="906"/>
      <c r="L60" s="906"/>
      <c r="M60" s="906"/>
    </row>
    <row r="61" spans="1:13">
      <c r="A61" s="14" t="s">
        <v>2449</v>
      </c>
    </row>
    <row r="63" spans="1:13" ht="15">
      <c r="A63" s="2291" t="s">
        <v>2645</v>
      </c>
      <c r="B63" s="2291"/>
      <c r="C63" s="2291"/>
      <c r="D63" s="2291"/>
      <c r="E63" s="2291"/>
      <c r="F63" s="2291"/>
      <c r="G63" s="2291"/>
      <c r="H63" s="2291"/>
      <c r="I63" s="2291"/>
      <c r="J63" s="2291"/>
      <c r="K63" s="2291"/>
      <c r="L63" s="2291"/>
      <c r="M63" s="2291"/>
    </row>
    <row r="64" spans="1:13">
      <c r="A64" s="2264" t="s">
        <v>259</v>
      </c>
      <c r="B64" s="2264"/>
      <c r="C64" s="2264"/>
      <c r="D64" s="2264"/>
      <c r="E64" s="2264"/>
      <c r="F64" s="2264"/>
      <c r="G64" s="2264"/>
      <c r="H64" s="2264"/>
      <c r="I64" s="2264"/>
      <c r="J64" s="2264"/>
      <c r="K64" s="2264"/>
      <c r="L64" s="2264"/>
      <c r="M64" s="2264"/>
    </row>
    <row r="65" spans="1:13">
      <c r="A65" s="2247" t="s">
        <v>2194</v>
      </c>
      <c r="B65" s="2247"/>
      <c r="C65" s="2247"/>
      <c r="D65" s="2247"/>
      <c r="E65" s="2247"/>
      <c r="F65" s="2247"/>
      <c r="G65" s="2247"/>
      <c r="H65" s="2247"/>
      <c r="I65" s="2247"/>
      <c r="J65" s="2247"/>
      <c r="K65" s="2247"/>
      <c r="L65" s="2247"/>
      <c r="M65" s="2247"/>
    </row>
    <row r="66" spans="1:13">
      <c r="A66" s="2251" t="s">
        <v>2179</v>
      </c>
      <c r="B66" s="2251" t="s">
        <v>2217</v>
      </c>
      <c r="C66" s="2248" t="s">
        <v>2162</v>
      </c>
      <c r="D66" s="2248"/>
      <c r="E66" s="2248"/>
      <c r="F66" s="2248"/>
      <c r="G66" s="2248"/>
      <c r="H66" s="2248" t="s">
        <v>2161</v>
      </c>
      <c r="I66" s="2248"/>
      <c r="J66" s="2248"/>
      <c r="K66" s="2248"/>
      <c r="L66" s="2248"/>
      <c r="M66" s="2251" t="s">
        <v>569</v>
      </c>
    </row>
    <row r="67" spans="1:13" ht="51">
      <c r="A67" s="2241"/>
      <c r="B67" s="2241"/>
      <c r="C67" s="958" t="s">
        <v>255</v>
      </c>
      <c r="D67" s="958" t="s">
        <v>256</v>
      </c>
      <c r="E67" s="958" t="s">
        <v>257</v>
      </c>
      <c r="F67" s="958" t="s">
        <v>2680</v>
      </c>
      <c r="G67" s="958" t="s">
        <v>569</v>
      </c>
      <c r="H67" s="958" t="s">
        <v>255</v>
      </c>
      <c r="I67" s="958" t="s">
        <v>256</v>
      </c>
      <c r="J67" s="958" t="s">
        <v>257</v>
      </c>
      <c r="K67" s="958" t="s">
        <v>2680</v>
      </c>
      <c r="L67" s="958" t="s">
        <v>569</v>
      </c>
      <c r="M67" s="2241"/>
    </row>
    <row r="68" spans="1:13">
      <c r="A68" s="2241" t="s">
        <v>1252</v>
      </c>
      <c r="B68" s="439" t="s">
        <v>2223</v>
      </c>
      <c r="C68" s="448">
        <v>1017519</v>
      </c>
      <c r="D68" s="448">
        <v>5672</v>
      </c>
      <c r="E68" s="448">
        <v>102674</v>
      </c>
      <c r="F68" s="449">
        <v>17955</v>
      </c>
      <c r="G68" s="720">
        <f>SUM(C68:F68)</f>
        <v>1143820</v>
      </c>
      <c r="H68" s="724">
        <v>1076701</v>
      </c>
      <c r="I68" s="704">
        <v>4342</v>
      </c>
      <c r="J68" s="704">
        <v>281438</v>
      </c>
      <c r="K68" s="725">
        <v>44651</v>
      </c>
      <c r="L68" s="720">
        <f>SUM(H68:K68)</f>
        <v>1407132</v>
      </c>
      <c r="M68" s="720">
        <f>+L68+G68</f>
        <v>2550952</v>
      </c>
    </row>
    <row r="69" spans="1:13">
      <c r="A69" s="2242"/>
      <c r="B69" s="441" t="s">
        <v>2203</v>
      </c>
      <c r="C69" s="448">
        <v>12151445</v>
      </c>
      <c r="D69" s="448">
        <v>135059</v>
      </c>
      <c r="E69" s="448">
        <v>757467</v>
      </c>
      <c r="F69" s="448">
        <v>171468</v>
      </c>
      <c r="G69" s="720">
        <f>SUM(C69:F69)</f>
        <v>13215439</v>
      </c>
      <c r="H69" s="704">
        <v>11740088</v>
      </c>
      <c r="I69" s="704">
        <v>87561</v>
      </c>
      <c r="J69" s="704">
        <v>2019631</v>
      </c>
      <c r="K69" s="725">
        <v>362888</v>
      </c>
      <c r="L69" s="720">
        <f>SUM(H69:K69)</f>
        <v>14210168</v>
      </c>
      <c r="M69" s="720">
        <f>+L69+G69</f>
        <v>27425607</v>
      </c>
    </row>
    <row r="70" spans="1:13">
      <c r="A70" s="2242"/>
      <c r="B70" s="441" t="s">
        <v>2224</v>
      </c>
      <c r="C70" s="722">
        <f t="shared" ref="C70:M70" si="18">+C69/C68</f>
        <v>11.942229088596871</v>
      </c>
      <c r="D70" s="722">
        <f t="shared" si="18"/>
        <v>23.811530324400564</v>
      </c>
      <c r="E70" s="722">
        <f t="shared" si="18"/>
        <v>7.3773983676490644</v>
      </c>
      <c r="F70" s="722">
        <f t="shared" si="18"/>
        <v>9.5498746867167927</v>
      </c>
      <c r="G70" s="723">
        <f t="shared" si="18"/>
        <v>11.553775069503942</v>
      </c>
      <c r="H70" s="722">
        <f t="shared" si="18"/>
        <v>10.903758796546116</v>
      </c>
      <c r="I70" s="722">
        <f t="shared" si="18"/>
        <v>20.166052510363887</v>
      </c>
      <c r="J70" s="722">
        <f t="shared" si="18"/>
        <v>7.1761133890945787</v>
      </c>
      <c r="K70" s="722">
        <f t="shared" si="18"/>
        <v>8.1272087971154061</v>
      </c>
      <c r="L70" s="723">
        <f t="shared" si="18"/>
        <v>10.098674466929896</v>
      </c>
      <c r="M70" s="723">
        <f t="shared" si="18"/>
        <v>10.751126246201418</v>
      </c>
    </row>
    <row r="71" spans="1:13">
      <c r="A71" s="2242"/>
      <c r="B71" s="441" t="s">
        <v>241</v>
      </c>
      <c r="C71" s="704">
        <v>105711538.03068279</v>
      </c>
      <c r="D71" s="704">
        <v>1174946.2401291358</v>
      </c>
      <c r="E71" s="704">
        <v>6589586.8003753638</v>
      </c>
      <c r="F71" s="704">
        <v>1491686.4622310447</v>
      </c>
      <c r="G71" s="720">
        <f t="shared" ref="G71:G76" si="19">SUM(C71:F71)</f>
        <v>114967757.53341833</v>
      </c>
      <c r="H71" s="704">
        <v>118960919.95783333</v>
      </c>
      <c r="I71" s="704">
        <v>887245.23295122199</v>
      </c>
      <c r="J71" s="704">
        <v>20464681.502843842</v>
      </c>
      <c r="K71" s="704">
        <v>3677101.0849031308</v>
      </c>
      <c r="L71" s="720">
        <f t="shared" ref="L71:L76" si="20">SUM(H71:K71)</f>
        <v>143989947.77853152</v>
      </c>
      <c r="M71" s="720">
        <f t="shared" ref="M71:M76" si="21">+L71+G71</f>
        <v>258957705.31194985</v>
      </c>
    </row>
    <row r="72" spans="1:13">
      <c r="A72" s="2242"/>
      <c r="B72" s="441" t="s">
        <v>242</v>
      </c>
      <c r="C72" s="704">
        <v>18733690.28391847</v>
      </c>
      <c r="D72" s="704">
        <v>208218.32103554305</v>
      </c>
      <c r="E72" s="704">
        <v>1167774.8760158871</v>
      </c>
      <c r="F72" s="704">
        <v>264349.49963588134</v>
      </c>
      <c r="G72" s="720">
        <f t="shared" si="19"/>
        <v>20374032.980605781</v>
      </c>
      <c r="H72" s="704">
        <v>21081682.017843883</v>
      </c>
      <c r="I72" s="704">
        <v>157233.33242173557</v>
      </c>
      <c r="J72" s="704">
        <v>3626652.418225491</v>
      </c>
      <c r="K72" s="704">
        <v>651638.16694485873</v>
      </c>
      <c r="L72" s="720">
        <f t="shared" si="20"/>
        <v>25517205.935435966</v>
      </c>
      <c r="M72" s="720">
        <f t="shared" si="21"/>
        <v>45891238.916041747</v>
      </c>
    </row>
    <row r="73" spans="1:13">
      <c r="A73" s="2242"/>
      <c r="B73" s="441" t="s">
        <v>243</v>
      </c>
      <c r="C73" s="704">
        <v>9366845.1419592351</v>
      </c>
      <c r="D73" s="704">
        <v>104109.16051777152</v>
      </c>
      <c r="E73" s="704">
        <v>583887.43800794357</v>
      </c>
      <c r="F73" s="704">
        <v>132174.74981794067</v>
      </c>
      <c r="G73" s="720">
        <f t="shared" si="19"/>
        <v>10187016.490302891</v>
      </c>
      <c r="H73" s="704">
        <v>10540841.008921942</v>
      </c>
      <c r="I73" s="704">
        <v>78616.666210867785</v>
      </c>
      <c r="J73" s="704">
        <v>1813326.2091127455</v>
      </c>
      <c r="K73" s="704">
        <v>325819.08347242937</v>
      </c>
      <c r="L73" s="720">
        <f t="shared" si="20"/>
        <v>12758602.967717983</v>
      </c>
      <c r="M73" s="720">
        <f t="shared" si="21"/>
        <v>22945619.458020873</v>
      </c>
    </row>
    <row r="74" spans="1:13">
      <c r="A74" s="2242"/>
      <c r="B74" s="452" t="s">
        <v>2683</v>
      </c>
      <c r="C74" s="705">
        <f>SUM(C71:C73)</f>
        <v>133812073.45656049</v>
      </c>
      <c r="D74" s="705">
        <f>SUM(D71:D73)</f>
        <v>1487273.7216824503</v>
      </c>
      <c r="E74" s="705">
        <f>SUM(E71:E73)</f>
        <v>8341249.1143991947</v>
      </c>
      <c r="F74" s="705">
        <f>SUM(F71:F73)</f>
        <v>1888210.7116848666</v>
      </c>
      <c r="G74" s="721">
        <f t="shared" si="19"/>
        <v>145528807.004327</v>
      </c>
      <c r="H74" s="705">
        <f>SUM(H71:H73)</f>
        <v>150583442.98459917</v>
      </c>
      <c r="I74" s="705">
        <f>SUM(I71:I73)</f>
        <v>1123095.2315838253</v>
      </c>
      <c r="J74" s="705">
        <f>SUM(J71:J73)</f>
        <v>25904660.130182076</v>
      </c>
      <c r="K74" s="705">
        <f>SUM(K71:K73)</f>
        <v>4654558.3353204196</v>
      </c>
      <c r="L74" s="721">
        <f>SUM(H74:K74)</f>
        <v>182265756.68168551</v>
      </c>
      <c r="M74" s="721">
        <f t="shared" si="21"/>
        <v>327794563.68601251</v>
      </c>
    </row>
    <row r="75" spans="1:13">
      <c r="A75" s="2253" t="s">
        <v>2213</v>
      </c>
      <c r="B75" s="439" t="s">
        <v>2223</v>
      </c>
      <c r="C75" s="704">
        <v>212</v>
      </c>
      <c r="D75" s="704">
        <v>12</v>
      </c>
      <c r="E75" s="704">
        <v>13</v>
      </c>
      <c r="F75" s="704">
        <v>3</v>
      </c>
      <c r="G75" s="835">
        <f t="shared" si="19"/>
        <v>240</v>
      </c>
      <c r="H75" s="704">
        <v>173</v>
      </c>
      <c r="I75" s="448">
        <v>0</v>
      </c>
      <c r="J75" s="704">
        <v>17</v>
      </c>
      <c r="K75" s="704">
        <v>8</v>
      </c>
      <c r="L75" s="720">
        <f t="shared" si="20"/>
        <v>198</v>
      </c>
      <c r="M75" s="720">
        <f t="shared" si="21"/>
        <v>438</v>
      </c>
    </row>
    <row r="76" spans="1:13">
      <c r="A76" s="2254"/>
      <c r="B76" s="441" t="s">
        <v>2203</v>
      </c>
      <c r="C76" s="704">
        <v>5935</v>
      </c>
      <c r="D76" s="704">
        <v>826</v>
      </c>
      <c r="E76" s="704">
        <v>214</v>
      </c>
      <c r="F76" s="704">
        <v>17</v>
      </c>
      <c r="G76" s="720">
        <f t="shared" si="19"/>
        <v>6992</v>
      </c>
      <c r="H76" s="704">
        <v>4245</v>
      </c>
      <c r="I76" s="448">
        <v>0</v>
      </c>
      <c r="J76" s="704">
        <v>366</v>
      </c>
      <c r="K76" s="704">
        <v>165</v>
      </c>
      <c r="L76" s="720">
        <f t="shared" si="20"/>
        <v>4776</v>
      </c>
      <c r="M76" s="720">
        <f t="shared" si="21"/>
        <v>11768</v>
      </c>
    </row>
    <row r="77" spans="1:13">
      <c r="A77" s="2254"/>
      <c r="B77" s="441" t="s">
        <v>2224</v>
      </c>
      <c r="C77" s="722">
        <f t="shared" ref="C77:H77" si="22">+C76/C75</f>
        <v>27.995283018867923</v>
      </c>
      <c r="D77" s="722">
        <f t="shared" si="22"/>
        <v>68.833333333333329</v>
      </c>
      <c r="E77" s="722">
        <f t="shared" si="22"/>
        <v>16.46153846153846</v>
      </c>
      <c r="F77" s="722">
        <f t="shared" si="22"/>
        <v>5.666666666666667</v>
      </c>
      <c r="G77" s="723">
        <f t="shared" si="22"/>
        <v>29.133333333333333</v>
      </c>
      <c r="H77" s="722">
        <f t="shared" si="22"/>
        <v>24.537572254335259</v>
      </c>
      <c r="I77" s="448">
        <v>0</v>
      </c>
      <c r="J77" s="722">
        <f>+J76/J75</f>
        <v>21.529411764705884</v>
      </c>
      <c r="K77" s="722">
        <f>+K76/K75</f>
        <v>20.625</v>
      </c>
      <c r="L77" s="723">
        <f>+L76/L75</f>
        <v>24.121212121212121</v>
      </c>
      <c r="M77" s="723">
        <f>+M76/M75</f>
        <v>26.8675799086758</v>
      </c>
    </row>
    <row r="78" spans="1:13">
      <c r="A78" s="2254"/>
      <c r="B78" s="441" t="s">
        <v>241</v>
      </c>
      <c r="C78" s="704">
        <v>27869.31518337172</v>
      </c>
      <c r="D78" s="704">
        <v>3878.6949185282288</v>
      </c>
      <c r="E78" s="704">
        <v>1004.8919038317689</v>
      </c>
      <c r="F78" s="704">
        <v>79.827861519346129</v>
      </c>
      <c r="G78" s="720">
        <f>SUM(C78:F78)</f>
        <v>32832.729867251066</v>
      </c>
      <c r="H78" s="704">
        <v>25781.405852353073</v>
      </c>
      <c r="I78" s="448">
        <v>0</v>
      </c>
      <c r="J78" s="704">
        <v>2222.8491264926324</v>
      </c>
      <c r="K78" s="704">
        <v>1002.1041144024161</v>
      </c>
      <c r="L78" s="720">
        <f t="shared" ref="L78:L83" si="23">SUM(H78:K78)</f>
        <v>29006.35909324812</v>
      </c>
      <c r="M78" s="720">
        <f t="shared" ref="M78:M83" si="24">+L78+G78</f>
        <v>61839.088960499183</v>
      </c>
    </row>
    <row r="79" spans="1:13">
      <c r="A79" s="2254"/>
      <c r="B79" s="441" t="s">
        <v>242</v>
      </c>
      <c r="C79" s="704">
        <v>4938.8659818633432</v>
      </c>
      <c r="D79" s="704">
        <v>687.36365644804062</v>
      </c>
      <c r="E79" s="704">
        <v>178.08210953980716</v>
      </c>
      <c r="F79" s="704">
        <v>14.146709636339821</v>
      </c>
      <c r="G79" s="720">
        <f>SUM(C79:F79)</f>
        <v>5818.4584574875298</v>
      </c>
      <c r="H79" s="704">
        <v>4568.8567333283927</v>
      </c>
      <c r="I79" s="448">
        <v>0</v>
      </c>
      <c r="J79" s="704">
        <v>393.92263001135257</v>
      </c>
      <c r="K79" s="704">
        <v>177.58807090675728</v>
      </c>
      <c r="L79" s="720">
        <f t="shared" si="23"/>
        <v>5140.3674342465019</v>
      </c>
      <c r="M79" s="720">
        <f t="shared" si="24"/>
        <v>10958.825891734032</v>
      </c>
    </row>
    <row r="80" spans="1:13">
      <c r="A80" s="2254"/>
      <c r="B80" s="441" t="s">
        <v>243</v>
      </c>
      <c r="C80" s="704">
        <v>2469.4329909316716</v>
      </c>
      <c r="D80" s="704">
        <v>343.68182822402031</v>
      </c>
      <c r="E80" s="704">
        <v>89.041054769903582</v>
      </c>
      <c r="F80" s="704">
        <v>7.0733548181699106</v>
      </c>
      <c r="G80" s="720">
        <f>SUM(C80:F80)</f>
        <v>2909.2292287437649</v>
      </c>
      <c r="H80" s="704">
        <v>2284.4283666641963</v>
      </c>
      <c r="I80" s="448">
        <v>0</v>
      </c>
      <c r="J80" s="704">
        <v>196.96131500567628</v>
      </c>
      <c r="K80" s="704">
        <v>88.79403545337864</v>
      </c>
      <c r="L80" s="720">
        <f t="shared" si="23"/>
        <v>2570.183717123251</v>
      </c>
      <c r="M80" s="720">
        <f t="shared" si="24"/>
        <v>5479.4129458670159</v>
      </c>
    </row>
    <row r="81" spans="1:13">
      <c r="A81" s="2260"/>
      <c r="B81" s="452" t="s">
        <v>2683</v>
      </c>
      <c r="C81" s="705">
        <f>SUM(C78:C80)</f>
        <v>35277.614156166739</v>
      </c>
      <c r="D81" s="705">
        <f>SUM(D78:D80)</f>
        <v>4909.7404032002896</v>
      </c>
      <c r="E81" s="705">
        <f>SUM(E78:E80)</f>
        <v>1272.0150681414798</v>
      </c>
      <c r="F81" s="705">
        <f>SUM(F78:F80)</f>
        <v>101.04792597385585</v>
      </c>
      <c r="G81" s="721">
        <f>SUM(C81:F81)</f>
        <v>41560.417553482366</v>
      </c>
      <c r="H81" s="705">
        <f>SUM(H78:H80)</f>
        <v>32634.690952345663</v>
      </c>
      <c r="I81" s="444">
        <v>0</v>
      </c>
      <c r="J81" s="705">
        <f>SUM(J78:J80)</f>
        <v>2813.7330715096609</v>
      </c>
      <c r="K81" s="705">
        <f>SUM(K78:K80)</f>
        <v>1268.4862207625522</v>
      </c>
      <c r="L81" s="721">
        <f t="shared" si="23"/>
        <v>36716.91024461788</v>
      </c>
      <c r="M81" s="721">
        <f t="shared" si="24"/>
        <v>78277.327798100247</v>
      </c>
    </row>
    <row r="82" spans="1:13">
      <c r="A82" s="2253" t="s">
        <v>260</v>
      </c>
      <c r="B82" s="439" t="s">
        <v>2223</v>
      </c>
      <c r="C82" s="448">
        <v>0</v>
      </c>
      <c r="D82" s="448">
        <v>0</v>
      </c>
      <c r="E82" s="448">
        <v>0</v>
      </c>
      <c r="F82" s="448">
        <v>0</v>
      </c>
      <c r="G82" s="713">
        <v>0</v>
      </c>
      <c r="H82" s="704">
        <v>122197</v>
      </c>
      <c r="I82" s="704">
        <v>309</v>
      </c>
      <c r="J82" s="704">
        <v>14320</v>
      </c>
      <c r="K82" s="704">
        <v>2272</v>
      </c>
      <c r="L82" s="720">
        <f t="shared" si="23"/>
        <v>139098</v>
      </c>
      <c r="M82" s="720">
        <f t="shared" si="24"/>
        <v>139098</v>
      </c>
    </row>
    <row r="83" spans="1:13">
      <c r="A83" s="2254"/>
      <c r="B83" s="441" t="s">
        <v>2203</v>
      </c>
      <c r="C83" s="448">
        <v>0</v>
      </c>
      <c r="D83" s="448">
        <v>0</v>
      </c>
      <c r="E83" s="448">
        <v>0</v>
      </c>
      <c r="F83" s="448">
        <v>0</v>
      </c>
      <c r="G83" s="713">
        <v>0</v>
      </c>
      <c r="H83" s="704">
        <v>1698631</v>
      </c>
      <c r="I83" s="704">
        <v>4614</v>
      </c>
      <c r="J83" s="704">
        <v>197342</v>
      </c>
      <c r="K83" s="704">
        <v>30747</v>
      </c>
      <c r="L83" s="720">
        <f t="shared" si="23"/>
        <v>1931334</v>
      </c>
      <c r="M83" s="720">
        <f t="shared" si="24"/>
        <v>1931334</v>
      </c>
    </row>
    <row r="84" spans="1:13">
      <c r="A84" s="2254"/>
      <c r="B84" s="441" t="s">
        <v>2224</v>
      </c>
      <c r="C84" s="448">
        <v>0</v>
      </c>
      <c r="D84" s="448">
        <v>0</v>
      </c>
      <c r="E84" s="448">
        <v>0</v>
      </c>
      <c r="F84" s="448">
        <v>0</v>
      </c>
      <c r="G84" s="713">
        <v>0</v>
      </c>
      <c r="H84" s="722">
        <f t="shared" ref="H84:M84" si="25">+H83/H82</f>
        <v>13.900758611095199</v>
      </c>
      <c r="I84" s="722">
        <f t="shared" si="25"/>
        <v>14.932038834951456</v>
      </c>
      <c r="J84" s="722">
        <f t="shared" si="25"/>
        <v>13.78086592178771</v>
      </c>
      <c r="K84" s="722">
        <f t="shared" si="25"/>
        <v>13.533010563380282</v>
      </c>
      <c r="L84" s="723">
        <f t="shared" si="25"/>
        <v>13.884699995686494</v>
      </c>
      <c r="M84" s="723">
        <f t="shared" si="25"/>
        <v>13.884699995686494</v>
      </c>
    </row>
    <row r="85" spans="1:13">
      <c r="A85" s="2254"/>
      <c r="B85" s="441" t="s">
        <v>241</v>
      </c>
      <c r="C85" s="448">
        <v>0</v>
      </c>
      <c r="D85" s="448">
        <v>0</v>
      </c>
      <c r="E85" s="448">
        <v>0</v>
      </c>
      <c r="F85" s="448">
        <v>0</v>
      </c>
      <c r="G85" s="713">
        <v>0</v>
      </c>
      <c r="H85" s="704">
        <v>12196355.469554929</v>
      </c>
      <c r="I85" s="704">
        <v>33129.022216435733</v>
      </c>
      <c r="J85" s="704">
        <v>1416937.0399297485</v>
      </c>
      <c r="K85" s="704">
        <v>220766.80669457075</v>
      </c>
      <c r="L85" s="720">
        <f t="shared" ref="L85:L90" si="26">SUM(H85:K85)</f>
        <v>13867188.338395685</v>
      </c>
      <c r="M85" s="720">
        <f t="shared" ref="M85:M90" si="27">+L85+G85</f>
        <v>13867188.338395685</v>
      </c>
    </row>
    <row r="86" spans="1:13">
      <c r="A86" s="2254"/>
      <c r="B86" s="441" t="s">
        <v>242</v>
      </c>
      <c r="C86" s="448">
        <v>0</v>
      </c>
      <c r="D86" s="448">
        <v>0</v>
      </c>
      <c r="E86" s="448">
        <v>0</v>
      </c>
      <c r="F86" s="448">
        <v>0</v>
      </c>
      <c r="G86" s="713">
        <v>0</v>
      </c>
      <c r="H86" s="704">
        <v>2161379.4503008737</v>
      </c>
      <c r="I86" s="704">
        <v>5870.9659624063324</v>
      </c>
      <c r="J86" s="704">
        <v>251102.76656982885</v>
      </c>
      <c r="K86" s="704">
        <v>39123.231566126466</v>
      </c>
      <c r="L86" s="720">
        <f t="shared" si="26"/>
        <v>2457476.4143992355</v>
      </c>
      <c r="M86" s="720">
        <f t="shared" si="27"/>
        <v>2457476.4143992355</v>
      </c>
    </row>
    <row r="87" spans="1:13">
      <c r="A87" s="2254"/>
      <c r="B87" s="441" t="s">
        <v>243</v>
      </c>
      <c r="C87" s="448">
        <v>0</v>
      </c>
      <c r="D87" s="448">
        <v>0</v>
      </c>
      <c r="E87" s="448">
        <v>0</v>
      </c>
      <c r="F87" s="448">
        <v>0</v>
      </c>
      <c r="G87" s="713">
        <v>0</v>
      </c>
      <c r="H87" s="704">
        <v>1080689.7251504369</v>
      </c>
      <c r="I87" s="704">
        <v>2935.4829812031662</v>
      </c>
      <c r="J87" s="704">
        <v>125551.38328491442</v>
      </c>
      <c r="K87" s="704">
        <v>19561.615783063233</v>
      </c>
      <c r="L87" s="720">
        <f t="shared" si="26"/>
        <v>1228738.2071996178</v>
      </c>
      <c r="M87" s="720">
        <f t="shared" si="27"/>
        <v>1228738.2071996178</v>
      </c>
    </row>
    <row r="88" spans="1:13">
      <c r="A88" s="2260"/>
      <c r="B88" s="452" t="s">
        <v>2683</v>
      </c>
      <c r="C88" s="444">
        <v>0</v>
      </c>
      <c r="D88" s="444">
        <v>0</v>
      </c>
      <c r="E88" s="444">
        <v>0</v>
      </c>
      <c r="F88" s="444">
        <v>0</v>
      </c>
      <c r="G88" s="719">
        <v>0</v>
      </c>
      <c r="H88" s="705">
        <f>SUM(H85:H87)</f>
        <v>15438424.645006239</v>
      </c>
      <c r="I88" s="705">
        <f>SUM(I85:I87)</f>
        <v>41935.471160045236</v>
      </c>
      <c r="J88" s="705">
        <f>SUM(J85:J87)</f>
        <v>1793591.1897844919</v>
      </c>
      <c r="K88" s="705">
        <f>SUM(K85:K87)</f>
        <v>279451.65404376044</v>
      </c>
      <c r="L88" s="721">
        <f t="shared" si="26"/>
        <v>17553402.959994536</v>
      </c>
      <c r="M88" s="721">
        <f t="shared" si="27"/>
        <v>17553402.959994536</v>
      </c>
    </row>
    <row r="89" spans="1:13">
      <c r="A89" s="2241" t="s">
        <v>2190</v>
      </c>
      <c r="B89" s="441" t="s">
        <v>2223</v>
      </c>
      <c r="C89" s="448">
        <v>0</v>
      </c>
      <c r="D89" s="448">
        <v>0</v>
      </c>
      <c r="E89" s="448">
        <v>0</v>
      </c>
      <c r="F89" s="448">
        <v>0</v>
      </c>
      <c r="G89" s="713">
        <v>0</v>
      </c>
      <c r="H89" s="704">
        <v>129287</v>
      </c>
      <c r="I89" s="704">
        <v>1228</v>
      </c>
      <c r="J89" s="704">
        <v>9398</v>
      </c>
      <c r="K89" s="704">
        <v>2241</v>
      </c>
      <c r="L89" s="720">
        <f t="shared" si="26"/>
        <v>142154</v>
      </c>
      <c r="M89" s="720">
        <f t="shared" si="27"/>
        <v>142154</v>
      </c>
    </row>
    <row r="90" spans="1:13">
      <c r="A90" s="2241"/>
      <c r="B90" s="441" t="s">
        <v>2203</v>
      </c>
      <c r="C90" s="448">
        <v>0</v>
      </c>
      <c r="D90" s="448">
        <v>0</v>
      </c>
      <c r="E90" s="448">
        <v>0</v>
      </c>
      <c r="F90" s="448">
        <v>0</v>
      </c>
      <c r="G90" s="713">
        <v>0</v>
      </c>
      <c r="H90" s="704">
        <v>6876769</v>
      </c>
      <c r="I90" s="704">
        <v>63951</v>
      </c>
      <c r="J90" s="704">
        <v>501709</v>
      </c>
      <c r="K90" s="704">
        <v>120816</v>
      </c>
      <c r="L90" s="720">
        <f t="shared" si="26"/>
        <v>7563245</v>
      </c>
      <c r="M90" s="720">
        <f t="shared" si="27"/>
        <v>7563245</v>
      </c>
    </row>
    <row r="91" spans="1:13">
      <c r="A91" s="2241"/>
      <c r="B91" s="441" t="s">
        <v>2224</v>
      </c>
      <c r="C91" s="448">
        <v>0</v>
      </c>
      <c r="D91" s="448">
        <v>0</v>
      </c>
      <c r="E91" s="448">
        <v>0</v>
      </c>
      <c r="F91" s="448">
        <v>0</v>
      </c>
      <c r="G91" s="713">
        <v>0</v>
      </c>
      <c r="H91" s="722">
        <f t="shared" ref="H91:M91" si="28">+H90/H89</f>
        <v>53.189949492214993</v>
      </c>
      <c r="I91" s="722">
        <f t="shared" si="28"/>
        <v>52.077361563517918</v>
      </c>
      <c r="J91" s="722">
        <f t="shared" si="28"/>
        <v>53.384656309853163</v>
      </c>
      <c r="K91" s="722">
        <f t="shared" si="28"/>
        <v>53.911646586345384</v>
      </c>
      <c r="L91" s="723">
        <f t="shared" si="28"/>
        <v>53.204587982047642</v>
      </c>
      <c r="M91" s="723">
        <f t="shared" si="28"/>
        <v>53.204587982047642</v>
      </c>
    </row>
    <row r="92" spans="1:13">
      <c r="A92" s="2241"/>
      <c r="B92" s="441" t="s">
        <v>241</v>
      </c>
      <c r="C92" s="448">
        <v>0</v>
      </c>
      <c r="D92" s="448">
        <v>0</v>
      </c>
      <c r="E92" s="448">
        <v>0</v>
      </c>
      <c r="F92" s="448">
        <v>0</v>
      </c>
      <c r="G92" s="713">
        <v>0</v>
      </c>
      <c r="H92" s="704">
        <v>44386089.868480377</v>
      </c>
      <c r="I92" s="704">
        <v>412771.5840359315</v>
      </c>
      <c r="J92" s="704">
        <v>3238279.5993038914</v>
      </c>
      <c r="K92" s="704">
        <v>779806.59718980314</v>
      </c>
      <c r="L92" s="720">
        <f t="shared" ref="L92:L97" si="29">SUM(H92:K92)</f>
        <v>48816947.64901001</v>
      </c>
      <c r="M92" s="720">
        <f t="shared" ref="M92:M97" si="30">+L92+G92</f>
        <v>48816947.64901001</v>
      </c>
    </row>
    <row r="93" spans="1:13">
      <c r="A93" s="2241"/>
      <c r="B93" s="441" t="s">
        <v>242</v>
      </c>
      <c r="C93" s="448">
        <v>0</v>
      </c>
      <c r="D93" s="448">
        <v>0</v>
      </c>
      <c r="E93" s="448">
        <v>0</v>
      </c>
      <c r="F93" s="448">
        <v>0</v>
      </c>
      <c r="G93" s="713">
        <v>0</v>
      </c>
      <c r="H93" s="704">
        <v>7865889.3437813334</v>
      </c>
      <c r="I93" s="704">
        <v>73149.394639279009</v>
      </c>
      <c r="J93" s="704">
        <v>573872.33405385423</v>
      </c>
      <c r="K93" s="704">
        <v>138193.57418553473</v>
      </c>
      <c r="L93" s="720">
        <f t="shared" si="29"/>
        <v>8651104.6466600019</v>
      </c>
      <c r="M93" s="720">
        <f t="shared" si="30"/>
        <v>8651104.6466600019</v>
      </c>
    </row>
    <row r="94" spans="1:13">
      <c r="A94" s="2241"/>
      <c r="B94" s="441" t="s">
        <v>243</v>
      </c>
      <c r="C94" s="448">
        <v>0</v>
      </c>
      <c r="D94" s="448">
        <v>0</v>
      </c>
      <c r="E94" s="448">
        <v>0</v>
      </c>
      <c r="F94" s="448">
        <v>0</v>
      </c>
      <c r="G94" s="713">
        <v>0</v>
      </c>
      <c r="H94" s="704">
        <v>3932944.6718906667</v>
      </c>
      <c r="I94" s="704">
        <v>36574.697319639505</v>
      </c>
      <c r="J94" s="704">
        <v>286936.16702692711</v>
      </c>
      <c r="K94" s="704">
        <v>69096.787092767365</v>
      </c>
      <c r="L94" s="720">
        <f t="shared" si="29"/>
        <v>4325552.323330001</v>
      </c>
      <c r="M94" s="720">
        <f t="shared" si="30"/>
        <v>4325552.323330001</v>
      </c>
    </row>
    <row r="95" spans="1:13">
      <c r="A95" s="2241"/>
      <c r="B95" s="452" t="s">
        <v>2683</v>
      </c>
      <c r="C95" s="444">
        <v>0</v>
      </c>
      <c r="D95" s="444">
        <v>0</v>
      </c>
      <c r="E95" s="444">
        <v>0</v>
      </c>
      <c r="F95" s="444">
        <v>0</v>
      </c>
      <c r="G95" s="719">
        <v>0</v>
      </c>
      <c r="H95" s="705">
        <f>SUM(H92:H94)</f>
        <v>56184923.884152375</v>
      </c>
      <c r="I95" s="705">
        <f>SUM(I92:I94)</f>
        <v>522495.67599485</v>
      </c>
      <c r="J95" s="705">
        <f>SUM(J92:J94)</f>
        <v>4099088.1003846726</v>
      </c>
      <c r="K95" s="705">
        <f>SUM(K92:K94)</f>
        <v>987096.95846810518</v>
      </c>
      <c r="L95" s="721">
        <f t="shared" si="29"/>
        <v>61793604.619000003</v>
      </c>
      <c r="M95" s="721">
        <f t="shared" si="30"/>
        <v>61793604.619000003</v>
      </c>
    </row>
    <row r="96" spans="1:13">
      <c r="A96" s="2241" t="s">
        <v>2191</v>
      </c>
      <c r="B96" s="441" t="s">
        <v>2223</v>
      </c>
      <c r="C96" s="448">
        <v>0</v>
      </c>
      <c r="D96" s="448">
        <v>0</v>
      </c>
      <c r="E96" s="448">
        <v>0</v>
      </c>
      <c r="F96" s="448">
        <v>0</v>
      </c>
      <c r="G96" s="713">
        <v>0</v>
      </c>
      <c r="H96" s="704">
        <v>302203</v>
      </c>
      <c r="I96" s="704">
        <v>1082</v>
      </c>
      <c r="J96" s="704">
        <v>32274</v>
      </c>
      <c r="K96" s="704">
        <v>4512</v>
      </c>
      <c r="L96" s="720">
        <f t="shared" si="29"/>
        <v>340071</v>
      </c>
      <c r="M96" s="720">
        <f t="shared" si="30"/>
        <v>340071</v>
      </c>
    </row>
    <row r="97" spans="1:13">
      <c r="A97" s="2241"/>
      <c r="B97" s="441" t="s">
        <v>2203</v>
      </c>
      <c r="C97" s="448">
        <v>0</v>
      </c>
      <c r="D97" s="448">
        <v>0</v>
      </c>
      <c r="E97" s="448">
        <v>0</v>
      </c>
      <c r="F97" s="448">
        <v>0</v>
      </c>
      <c r="G97" s="713">
        <v>0</v>
      </c>
      <c r="H97" s="704">
        <v>3530831</v>
      </c>
      <c r="I97" s="704">
        <v>14299</v>
      </c>
      <c r="J97" s="704">
        <v>356944</v>
      </c>
      <c r="K97" s="704">
        <v>45907</v>
      </c>
      <c r="L97" s="720">
        <f t="shared" si="29"/>
        <v>3947981</v>
      </c>
      <c r="M97" s="720">
        <f t="shared" si="30"/>
        <v>3947981</v>
      </c>
    </row>
    <row r="98" spans="1:13">
      <c r="A98" s="2241"/>
      <c r="B98" s="441" t="s">
        <v>2224</v>
      </c>
      <c r="C98" s="448">
        <v>0</v>
      </c>
      <c r="D98" s="448">
        <v>0</v>
      </c>
      <c r="E98" s="448">
        <v>0</v>
      </c>
      <c r="F98" s="448">
        <v>0</v>
      </c>
      <c r="G98" s="713">
        <v>0</v>
      </c>
      <c r="H98" s="722">
        <f t="shared" ref="H98:M98" si="31">+H97/H96</f>
        <v>11.683639805031717</v>
      </c>
      <c r="I98" s="722">
        <f t="shared" si="31"/>
        <v>13.215341959334566</v>
      </c>
      <c r="J98" s="722">
        <f t="shared" si="31"/>
        <v>11.059800458573465</v>
      </c>
      <c r="K98" s="722">
        <f t="shared" si="31"/>
        <v>10.174423758865249</v>
      </c>
      <c r="L98" s="723">
        <f t="shared" si="31"/>
        <v>11.609284531759544</v>
      </c>
      <c r="M98" s="723">
        <f t="shared" si="31"/>
        <v>11.609284531759544</v>
      </c>
    </row>
    <row r="99" spans="1:13">
      <c r="A99" s="2241"/>
      <c r="B99" s="441" t="s">
        <v>241</v>
      </c>
      <c r="C99" s="448">
        <v>0</v>
      </c>
      <c r="D99" s="448">
        <v>0</v>
      </c>
      <c r="E99" s="448">
        <v>0</v>
      </c>
      <c r="F99" s="448">
        <v>0</v>
      </c>
      <c r="G99" s="713">
        <v>0</v>
      </c>
      <c r="H99" s="704">
        <v>26095353.443925723</v>
      </c>
      <c r="I99" s="704">
        <v>105679.78441751924</v>
      </c>
      <c r="J99" s="704">
        <v>2638070.1426062658</v>
      </c>
      <c r="K99" s="704">
        <v>339285.39501049416</v>
      </c>
      <c r="L99" s="720">
        <f>SUM(H99:K99)</f>
        <v>29178388.76596</v>
      </c>
      <c r="M99" s="720">
        <f t="shared" ref="M99:M104" si="32">+L99+G99</f>
        <v>29178388.76596</v>
      </c>
    </row>
    <row r="100" spans="1:13">
      <c r="A100" s="2241"/>
      <c r="B100" s="441" t="s">
        <v>242</v>
      </c>
      <c r="C100" s="448">
        <v>0</v>
      </c>
      <c r="D100" s="448">
        <v>0</v>
      </c>
      <c r="E100" s="448">
        <v>0</v>
      </c>
      <c r="F100" s="448">
        <v>0</v>
      </c>
      <c r="G100" s="713">
        <v>0</v>
      </c>
      <c r="H100" s="704">
        <v>4624493.0153792426</v>
      </c>
      <c r="I100" s="704">
        <v>18728.063061332523</v>
      </c>
      <c r="J100" s="704">
        <v>467506.10122136358</v>
      </c>
      <c r="K100" s="704">
        <v>60126.525698062265</v>
      </c>
      <c r="L100" s="720">
        <f>SUM(H100:K100)</f>
        <v>5170853.705360001</v>
      </c>
      <c r="M100" s="720">
        <f t="shared" si="32"/>
        <v>5170853.705360001</v>
      </c>
    </row>
    <row r="101" spans="1:13">
      <c r="A101" s="2241"/>
      <c r="B101" s="441" t="s">
        <v>243</v>
      </c>
      <c r="C101" s="448">
        <v>0</v>
      </c>
      <c r="D101" s="448">
        <v>0</v>
      </c>
      <c r="E101" s="448">
        <v>0</v>
      </c>
      <c r="F101" s="448">
        <v>0</v>
      </c>
      <c r="G101" s="713">
        <v>0</v>
      </c>
      <c r="H101" s="704">
        <v>2312246.5076896213</v>
      </c>
      <c r="I101" s="704">
        <v>9364.0315306662615</v>
      </c>
      <c r="J101" s="704">
        <v>233753.05061068179</v>
      </c>
      <c r="K101" s="704">
        <v>30063.262849031133</v>
      </c>
      <c r="L101" s="720">
        <f>SUM(H101:K101)</f>
        <v>2585426.8526800005</v>
      </c>
      <c r="M101" s="720">
        <f t="shared" si="32"/>
        <v>2585426.8526800005</v>
      </c>
    </row>
    <row r="102" spans="1:13">
      <c r="A102" s="2241"/>
      <c r="B102" s="452" t="s">
        <v>2683</v>
      </c>
      <c r="C102" s="444">
        <v>0</v>
      </c>
      <c r="D102" s="444">
        <v>0</v>
      </c>
      <c r="E102" s="444">
        <v>0</v>
      </c>
      <c r="F102" s="444">
        <v>0</v>
      </c>
      <c r="G102" s="719">
        <v>0</v>
      </c>
      <c r="H102" s="705">
        <f>SUM(H99:H101)</f>
        <v>33032092.966994587</v>
      </c>
      <c r="I102" s="705">
        <f>SUM(I99:I101)</f>
        <v>133771.87900951802</v>
      </c>
      <c r="J102" s="705">
        <f>SUM(J99:J101)</f>
        <v>3339329.2944383114</v>
      </c>
      <c r="K102" s="705">
        <f>SUM(K99:K101)</f>
        <v>429475.18355758756</v>
      </c>
      <c r="L102" s="721">
        <f>SUM(H102:K102)</f>
        <v>36934669.324000001</v>
      </c>
      <c r="M102" s="721">
        <f t="shared" si="32"/>
        <v>36934669.324000001</v>
      </c>
    </row>
    <row r="103" spans="1:13">
      <c r="A103" s="2241" t="s">
        <v>1253</v>
      </c>
      <c r="B103" s="441" t="s">
        <v>2223</v>
      </c>
      <c r="C103" s="704">
        <v>3194</v>
      </c>
      <c r="D103" s="704">
        <v>17</v>
      </c>
      <c r="E103" s="704">
        <v>308</v>
      </c>
      <c r="F103" s="704">
        <v>26</v>
      </c>
      <c r="G103" s="720">
        <f>SUM(C103:F103)</f>
        <v>3545</v>
      </c>
      <c r="H103" s="448">
        <v>0</v>
      </c>
      <c r="I103" s="448">
        <v>0</v>
      </c>
      <c r="J103" s="448">
        <v>0</v>
      </c>
      <c r="K103" s="448">
        <v>0</v>
      </c>
      <c r="L103" s="713">
        <v>0</v>
      </c>
      <c r="M103" s="720">
        <f t="shared" si="32"/>
        <v>3545</v>
      </c>
    </row>
    <row r="104" spans="1:13">
      <c r="A104" s="2241"/>
      <c r="B104" s="441" t="s">
        <v>2203</v>
      </c>
      <c r="C104" s="704">
        <v>52869</v>
      </c>
      <c r="D104" s="704">
        <v>394</v>
      </c>
      <c r="E104" s="704">
        <v>3683</v>
      </c>
      <c r="F104" s="704">
        <v>358</v>
      </c>
      <c r="G104" s="720">
        <f>SUM(C104:F104)</f>
        <v>57304</v>
      </c>
      <c r="H104" s="448">
        <v>0</v>
      </c>
      <c r="I104" s="448">
        <v>0</v>
      </c>
      <c r="J104" s="448">
        <v>0</v>
      </c>
      <c r="K104" s="448">
        <v>0</v>
      </c>
      <c r="L104" s="713">
        <v>0</v>
      </c>
      <c r="M104" s="720">
        <f t="shared" si="32"/>
        <v>57304</v>
      </c>
    </row>
    <row r="105" spans="1:13">
      <c r="A105" s="2241"/>
      <c r="B105" s="441" t="s">
        <v>2224</v>
      </c>
      <c r="C105" s="722">
        <f>+C104/C103</f>
        <v>16.552598622417033</v>
      </c>
      <c r="D105" s="722">
        <f>+D104/D103</f>
        <v>23.176470588235293</v>
      </c>
      <c r="E105" s="722">
        <f>+E104/E103</f>
        <v>11.957792207792208</v>
      </c>
      <c r="F105" s="722">
        <f>+F104/F103</f>
        <v>13.76923076923077</v>
      </c>
      <c r="G105" s="723">
        <f>+G104/G103</f>
        <v>16.164739069111423</v>
      </c>
      <c r="H105" s="448">
        <v>0</v>
      </c>
      <c r="I105" s="448">
        <v>0</v>
      </c>
      <c r="J105" s="448">
        <v>0</v>
      </c>
      <c r="K105" s="448">
        <v>0</v>
      </c>
      <c r="L105" s="713">
        <v>0</v>
      </c>
      <c r="M105" s="723">
        <f>+M104/M103</f>
        <v>16.164739069111423</v>
      </c>
    </row>
    <row r="106" spans="1:13">
      <c r="A106" s="2241"/>
      <c r="B106" s="441" t="s">
        <v>241</v>
      </c>
      <c r="C106" s="704">
        <v>331716.92548845877</v>
      </c>
      <c r="D106" s="704">
        <v>6882.0938898020495</v>
      </c>
      <c r="E106" s="704">
        <v>21983.213023408676</v>
      </c>
      <c r="F106" s="704">
        <v>2115.3977120293184</v>
      </c>
      <c r="G106" s="720">
        <f t="shared" ref="G106:G111" si="33">SUM(C106:F106)</f>
        <v>362697.63011369883</v>
      </c>
      <c r="H106" s="448">
        <v>0</v>
      </c>
      <c r="I106" s="448">
        <v>0</v>
      </c>
      <c r="J106" s="448">
        <v>0</v>
      </c>
      <c r="K106" s="448">
        <v>0</v>
      </c>
      <c r="L106" s="713">
        <v>0</v>
      </c>
      <c r="M106" s="720">
        <f t="shared" ref="M106:M111" si="34">+L106+G106</f>
        <v>362697.63011369883</v>
      </c>
    </row>
    <row r="107" spans="1:13">
      <c r="A107" s="2241"/>
      <c r="B107" s="441" t="s">
        <v>242</v>
      </c>
      <c r="C107" s="704">
        <v>58785.277934663587</v>
      </c>
      <c r="D107" s="704">
        <v>1219.6115754079581</v>
      </c>
      <c r="E107" s="704">
        <v>3895.7592699711581</v>
      </c>
      <c r="F107" s="704">
        <v>374.8806071950691</v>
      </c>
      <c r="G107" s="720">
        <f t="shared" si="33"/>
        <v>64275.529387237773</v>
      </c>
      <c r="H107" s="448">
        <v>0</v>
      </c>
      <c r="I107" s="448">
        <v>0</v>
      </c>
      <c r="J107" s="448">
        <v>0</v>
      </c>
      <c r="K107" s="448">
        <v>0</v>
      </c>
      <c r="L107" s="713">
        <v>0</v>
      </c>
      <c r="M107" s="720">
        <f t="shared" si="34"/>
        <v>64275.529387237773</v>
      </c>
    </row>
    <row r="108" spans="1:13">
      <c r="A108" s="2241"/>
      <c r="B108" s="441" t="s">
        <v>243</v>
      </c>
      <c r="C108" s="704">
        <v>29392.638967331794</v>
      </c>
      <c r="D108" s="704">
        <v>609.80578770397904</v>
      </c>
      <c r="E108" s="704">
        <v>1947.8796349855791</v>
      </c>
      <c r="F108" s="704">
        <v>187.44030359753455</v>
      </c>
      <c r="G108" s="720">
        <f t="shared" si="33"/>
        <v>32137.764693618887</v>
      </c>
      <c r="H108" s="448">
        <v>0</v>
      </c>
      <c r="I108" s="448">
        <v>0</v>
      </c>
      <c r="J108" s="448">
        <v>0</v>
      </c>
      <c r="K108" s="448">
        <v>0</v>
      </c>
      <c r="L108" s="713">
        <v>0</v>
      </c>
      <c r="M108" s="720">
        <f t="shared" si="34"/>
        <v>32137.764693618887</v>
      </c>
    </row>
    <row r="109" spans="1:13">
      <c r="A109" s="2241"/>
      <c r="B109" s="452" t="s">
        <v>2683</v>
      </c>
      <c r="C109" s="705">
        <f>SUM(C106:C108)</f>
        <v>419894.84239045414</v>
      </c>
      <c r="D109" s="705">
        <f>SUM(D106:D108)</f>
        <v>8711.511252913986</v>
      </c>
      <c r="E109" s="705">
        <f>SUM(E106:E108)</f>
        <v>27826.851928365413</v>
      </c>
      <c r="F109" s="705">
        <f>SUM(F106:F108)</f>
        <v>2677.7186228219221</v>
      </c>
      <c r="G109" s="720">
        <f t="shared" si="33"/>
        <v>459110.92419455544</v>
      </c>
      <c r="H109" s="444">
        <v>0</v>
      </c>
      <c r="I109" s="444">
        <v>0</v>
      </c>
      <c r="J109" s="444">
        <v>0</v>
      </c>
      <c r="K109" s="444">
        <v>0</v>
      </c>
      <c r="L109" s="719">
        <v>0</v>
      </c>
      <c r="M109" s="721">
        <f t="shared" si="34"/>
        <v>459110.92419455544</v>
      </c>
    </row>
    <row r="110" spans="1:13">
      <c r="A110" s="2241" t="s">
        <v>569</v>
      </c>
      <c r="B110" s="439" t="s">
        <v>2223</v>
      </c>
      <c r="C110" s="706">
        <f>+C68+C75+C82+C89+C96+C103</f>
        <v>1020925</v>
      </c>
      <c r="D110" s="706">
        <f>+D68+D75+D82+D89+D96+D103</f>
        <v>5701</v>
      </c>
      <c r="E110" s="706">
        <f>+E68+E75+E82+E89+E96+E103</f>
        <v>102995</v>
      </c>
      <c r="F110" s="706">
        <f>+F68+F75+F82+F89+F96+F103</f>
        <v>17984</v>
      </c>
      <c r="G110" s="706">
        <f t="shared" si="33"/>
        <v>1147605</v>
      </c>
      <c r="H110" s="706">
        <f t="shared" ref="H110:K111" si="35">+H68+H75+H82+H89+H96+H103</f>
        <v>1630561</v>
      </c>
      <c r="I110" s="706">
        <f t="shared" si="35"/>
        <v>6961</v>
      </c>
      <c r="J110" s="706">
        <f t="shared" si="35"/>
        <v>337447</v>
      </c>
      <c r="K110" s="706">
        <f t="shared" si="35"/>
        <v>53684</v>
      </c>
      <c r="L110" s="835">
        <f>SUM(H110:K110)</f>
        <v>2028653</v>
      </c>
      <c r="M110" s="835">
        <f t="shared" si="34"/>
        <v>3176258</v>
      </c>
    </row>
    <row r="111" spans="1:13">
      <c r="A111" s="2241"/>
      <c r="B111" s="441" t="s">
        <v>2203</v>
      </c>
      <c r="C111" s="704">
        <f>+C69+C76+C83+C90+C97+C104</f>
        <v>12210249</v>
      </c>
      <c r="D111" s="704">
        <f t="shared" ref="D111:F116" si="36">+D69+D76+D83+D90+D97+D104</f>
        <v>136279</v>
      </c>
      <c r="E111" s="704">
        <f t="shared" si="36"/>
        <v>761364</v>
      </c>
      <c r="F111" s="704">
        <f t="shared" si="36"/>
        <v>171843</v>
      </c>
      <c r="G111" s="704">
        <f t="shared" si="33"/>
        <v>13279735</v>
      </c>
      <c r="H111" s="704">
        <f t="shared" si="35"/>
        <v>23850564</v>
      </c>
      <c r="I111" s="704">
        <f t="shared" si="35"/>
        <v>170425</v>
      </c>
      <c r="J111" s="704">
        <f t="shared" si="35"/>
        <v>3075992</v>
      </c>
      <c r="K111" s="704">
        <f t="shared" si="35"/>
        <v>560523</v>
      </c>
      <c r="L111" s="720">
        <f>SUM(H111:K111)</f>
        <v>27657504</v>
      </c>
      <c r="M111" s="720">
        <f t="shared" si="34"/>
        <v>40937239</v>
      </c>
    </row>
    <row r="112" spans="1:13">
      <c r="A112" s="2241"/>
      <c r="B112" s="441" t="s">
        <v>2224</v>
      </c>
      <c r="C112" s="722">
        <f t="shared" ref="C112:M112" si="37">+C111/C110</f>
        <v>11.959986286945663</v>
      </c>
      <c r="D112" s="722">
        <f t="shared" si="37"/>
        <v>23.904402736362041</v>
      </c>
      <c r="E112" s="722">
        <f t="shared" si="37"/>
        <v>7.3922423418612553</v>
      </c>
      <c r="F112" s="722">
        <f t="shared" si="37"/>
        <v>9.5553269572953745</v>
      </c>
      <c r="G112" s="722">
        <f t="shared" si="37"/>
        <v>11.571694964730897</v>
      </c>
      <c r="H112" s="722">
        <f t="shared" si="37"/>
        <v>14.627213578639498</v>
      </c>
      <c r="I112" s="722">
        <f t="shared" si="37"/>
        <v>24.482832926303693</v>
      </c>
      <c r="J112" s="722">
        <f t="shared" si="37"/>
        <v>9.1154818386294743</v>
      </c>
      <c r="K112" s="722">
        <f t="shared" si="37"/>
        <v>10.44115565159079</v>
      </c>
      <c r="L112" s="723">
        <f t="shared" si="37"/>
        <v>13.633432627462657</v>
      </c>
      <c r="M112" s="723">
        <f t="shared" si="37"/>
        <v>12.888511890406887</v>
      </c>
    </row>
    <row r="113" spans="1:13">
      <c r="A113" s="2241"/>
      <c r="B113" s="992" t="s">
        <v>251</v>
      </c>
      <c r="C113" s="704">
        <f>+C71+C78+C85+C92+C99+C106</f>
        <v>106071124.27135462</v>
      </c>
      <c r="D113" s="704">
        <f t="shared" si="36"/>
        <v>1185707.028937466</v>
      </c>
      <c r="E113" s="704">
        <f t="shared" si="36"/>
        <v>6612574.9053026037</v>
      </c>
      <c r="F113" s="704">
        <f t="shared" si="36"/>
        <v>1493881.6878045932</v>
      </c>
      <c r="G113" s="704">
        <f>SUM(C113:F113)</f>
        <v>115363287.89339927</v>
      </c>
      <c r="H113" s="704">
        <f t="shared" ref="H113:K116" si="38">+H71+H78+H85+H92+H99+H106</f>
        <v>201664500.14564669</v>
      </c>
      <c r="I113" s="704">
        <f t="shared" si="38"/>
        <v>1438825.6236211085</v>
      </c>
      <c r="J113" s="704">
        <f t="shared" si="38"/>
        <v>27760191.133810237</v>
      </c>
      <c r="K113" s="704">
        <f t="shared" si="38"/>
        <v>5017961.9879124016</v>
      </c>
      <c r="L113" s="720">
        <f>SUM(H113:K113)</f>
        <v>235881478.89099044</v>
      </c>
      <c r="M113" s="720">
        <f>+L113+G113</f>
        <v>351244766.78438973</v>
      </c>
    </row>
    <row r="114" spans="1:13">
      <c r="A114" s="2241"/>
      <c r="B114" s="992" t="s">
        <v>252</v>
      </c>
      <c r="C114" s="704">
        <f>+C72+C79+C86+C93+C100+C107</f>
        <v>18797414.427834995</v>
      </c>
      <c r="D114" s="704">
        <f t="shared" si="36"/>
        <v>210125.29626739907</v>
      </c>
      <c r="E114" s="704">
        <f t="shared" si="36"/>
        <v>1171848.7173953981</v>
      </c>
      <c r="F114" s="704">
        <f t="shared" si="36"/>
        <v>264738.52695271274</v>
      </c>
      <c r="G114" s="704">
        <f>SUM(C114:F114)</f>
        <v>20444126.968450505</v>
      </c>
      <c r="H114" s="704">
        <f t="shared" si="38"/>
        <v>35738012.684038661</v>
      </c>
      <c r="I114" s="704">
        <f t="shared" si="38"/>
        <v>254981.75608475346</v>
      </c>
      <c r="J114" s="704">
        <f t="shared" si="38"/>
        <v>4919527.5427005496</v>
      </c>
      <c r="K114" s="704">
        <f t="shared" si="38"/>
        <v>889259.086465489</v>
      </c>
      <c r="L114" s="720">
        <f>SUM(H114:K114)</f>
        <v>41801781.069289453</v>
      </c>
      <c r="M114" s="720">
        <f>+L114+G114</f>
        <v>62245908.037739962</v>
      </c>
    </row>
    <row r="115" spans="1:13">
      <c r="A115" s="2241"/>
      <c r="B115" s="992" t="s">
        <v>253</v>
      </c>
      <c r="C115" s="704">
        <f>+C73+C80+C87+C94+C101+C108</f>
        <v>9398707.2139174975</v>
      </c>
      <c r="D115" s="704">
        <f t="shared" si="36"/>
        <v>105062.64813369953</v>
      </c>
      <c r="E115" s="704">
        <f t="shared" si="36"/>
        <v>585924.35869769903</v>
      </c>
      <c r="F115" s="704">
        <f t="shared" si="36"/>
        <v>132369.26347635637</v>
      </c>
      <c r="G115" s="704">
        <f>SUM(C115:F115)</f>
        <v>10222063.484225253</v>
      </c>
      <c r="H115" s="704">
        <f t="shared" si="38"/>
        <v>17869006.342019331</v>
      </c>
      <c r="I115" s="704">
        <f t="shared" si="38"/>
        <v>127490.87804237673</v>
      </c>
      <c r="J115" s="704">
        <f t="shared" si="38"/>
        <v>2459763.7713502748</v>
      </c>
      <c r="K115" s="704">
        <f t="shared" si="38"/>
        <v>444629.5432327445</v>
      </c>
      <c r="L115" s="720">
        <f>SUM(H115:K115)</f>
        <v>20900890.534644727</v>
      </c>
      <c r="M115" s="720">
        <f>+L115+G115</f>
        <v>31122954.018869981</v>
      </c>
    </row>
    <row r="116" spans="1:13">
      <c r="A116" s="2241"/>
      <c r="B116" s="993" t="s">
        <v>1254</v>
      </c>
      <c r="C116" s="705">
        <f>+C74+C81+C88+C95+C102+C109</f>
        <v>134267245.91310713</v>
      </c>
      <c r="D116" s="705">
        <f t="shared" si="36"/>
        <v>1500894.9733385646</v>
      </c>
      <c r="E116" s="705">
        <f t="shared" si="36"/>
        <v>8370347.9813957019</v>
      </c>
      <c r="F116" s="705">
        <f t="shared" si="36"/>
        <v>1890989.4782336622</v>
      </c>
      <c r="G116" s="705">
        <f>SUM(C116:F116)</f>
        <v>146029478.34607506</v>
      </c>
      <c r="H116" s="705">
        <f t="shared" si="38"/>
        <v>255271519.17170471</v>
      </c>
      <c r="I116" s="705">
        <f t="shared" si="38"/>
        <v>1821298.2577482385</v>
      </c>
      <c r="J116" s="705">
        <f t="shared" si="38"/>
        <v>35139482.447861061</v>
      </c>
      <c r="K116" s="705">
        <f t="shared" si="38"/>
        <v>6351850.6176106343</v>
      </c>
      <c r="L116" s="721">
        <f>SUM(H116:K116)</f>
        <v>298584150.49492466</v>
      </c>
      <c r="M116" s="721">
        <f>+L116+G116</f>
        <v>444613628.84099972</v>
      </c>
    </row>
    <row r="117" spans="1:13">
      <c r="C117" s="16"/>
    </row>
    <row r="118" spans="1:13">
      <c r="A118" s="987" t="s">
        <v>474</v>
      </c>
    </row>
    <row r="119" spans="1:13">
      <c r="A119" s="63" t="s">
        <v>2681</v>
      </c>
    </row>
    <row r="120" spans="1:13">
      <c r="A120" s="905" t="s">
        <v>2685</v>
      </c>
    </row>
    <row r="121" spans="1:13">
      <c r="A121" s="988" t="s">
        <v>2684</v>
      </c>
    </row>
    <row r="123" spans="1:13">
      <c r="A123" s="14" t="s">
        <v>2449</v>
      </c>
    </row>
    <row r="126" spans="1:13">
      <c r="A126" s="16"/>
    </row>
  </sheetData>
  <mergeCells count="30">
    <mergeCell ref="A63:M63"/>
    <mergeCell ref="H4:L4"/>
    <mergeCell ref="M4:M5"/>
    <mergeCell ref="A6:A12"/>
    <mergeCell ref="A13:A19"/>
    <mergeCell ref="A20:A26"/>
    <mergeCell ref="A27:A33"/>
    <mergeCell ref="A34:A40"/>
    <mergeCell ref="A41:A47"/>
    <mergeCell ref="A48:A54"/>
    <mergeCell ref="A1:M1"/>
    <mergeCell ref="A2:M2"/>
    <mergeCell ref="A3:M3"/>
    <mergeCell ref="A4:A5"/>
    <mergeCell ref="B4:B5"/>
    <mergeCell ref="C4:G4"/>
    <mergeCell ref="A64:M64"/>
    <mergeCell ref="A65:M65"/>
    <mergeCell ref="A66:A67"/>
    <mergeCell ref="B66:B67"/>
    <mergeCell ref="C66:G66"/>
    <mergeCell ref="H66:L66"/>
    <mergeCell ref="M66:M67"/>
    <mergeCell ref="A103:A109"/>
    <mergeCell ref="A110:A116"/>
    <mergeCell ref="A68:A74"/>
    <mergeCell ref="A75:A81"/>
    <mergeCell ref="A82:A88"/>
    <mergeCell ref="A89:A95"/>
    <mergeCell ref="A96:A102"/>
  </mergeCells>
  <phoneticPr fontId="74" type="noConversion"/>
  <hyperlinks>
    <hyperlink ref="A1:M1" location="'Sección F -SIL'!B4" display="TABLA F10a"/>
    <hyperlink ref="A63:M63" location="'Sección F -SIL'!B4" display="TABLA F10b"/>
  </hyperlinks>
  <pageMargins left="1.24" right="0.70866141732283472" top="0.52" bottom="0.74803149606299213" header="0.31496062992125984" footer="0.31496062992125984"/>
  <pageSetup scale="95" orientation="landscape" horizontalDpi="300" verticalDpi="300" r:id="rId1"/>
</worksheet>
</file>

<file path=xl/worksheets/sheet72.xml><?xml version="1.0" encoding="utf-8"?>
<worksheet xmlns="http://schemas.openxmlformats.org/spreadsheetml/2006/main" xmlns:r="http://schemas.openxmlformats.org/officeDocument/2006/relationships">
  <sheetPr>
    <tabColor rgb="FF008080"/>
  </sheetPr>
  <dimension ref="A1:AU251"/>
  <sheetViews>
    <sheetView zoomScale="84" zoomScaleNormal="84" workbookViewId="0">
      <selection activeCell="A27" sqref="A27"/>
    </sheetView>
  </sheetViews>
  <sheetFormatPr baseColWidth="10" defaultColWidth="11.42578125" defaultRowHeight="12.75"/>
  <cols>
    <col min="1" max="1" width="12.42578125" style="438" customWidth="1"/>
    <col min="2" max="2" width="26.28515625" style="438" customWidth="1"/>
    <col min="3" max="3" width="11.5703125" style="438" bestFit="1" customWidth="1"/>
    <col min="4" max="4" width="14.85546875" style="438" bestFit="1" customWidth="1"/>
    <col min="5" max="5" width="15.5703125" style="438" bestFit="1" customWidth="1"/>
    <col min="6" max="6" width="11.7109375" style="438" customWidth="1"/>
    <col min="7" max="7" width="17.85546875" style="438" customWidth="1"/>
    <col min="8" max="8" width="11.5703125" style="438" customWidth="1"/>
    <col min="9" max="9" width="13.140625" style="438" customWidth="1"/>
    <col min="10" max="10" width="14.140625" style="438" customWidth="1"/>
    <col min="11" max="11" width="12" style="438" customWidth="1"/>
    <col min="12" max="12" width="11.85546875" style="438" customWidth="1"/>
    <col min="13" max="13" width="13.7109375" style="438" customWidth="1"/>
    <col min="14" max="14" width="12.28515625" style="438" customWidth="1"/>
    <col min="15" max="15" width="10.28515625" style="438" customWidth="1"/>
    <col min="16" max="16" width="11.28515625" style="438" customWidth="1"/>
    <col min="17" max="17" width="8.42578125" style="6" customWidth="1"/>
    <col min="18" max="47" width="11.42578125" style="6"/>
    <col min="48" max="16384" width="11.42578125" style="438"/>
  </cols>
  <sheetData>
    <row r="1" spans="1:16" ht="15">
      <c r="A1" s="2293" t="s">
        <v>1258</v>
      </c>
      <c r="B1" s="2293"/>
      <c r="C1" s="2293"/>
      <c r="D1" s="2293"/>
      <c r="E1" s="2293"/>
      <c r="F1" s="2293"/>
      <c r="G1" s="2293"/>
      <c r="H1" s="2293"/>
      <c r="I1" s="2293"/>
      <c r="J1" s="2293"/>
      <c r="K1" s="2293"/>
      <c r="L1" s="2293"/>
      <c r="M1" s="2293"/>
      <c r="N1" s="2293"/>
      <c r="O1" s="2293"/>
      <c r="P1" s="2293"/>
    </row>
    <row r="2" spans="1:16">
      <c r="A2" s="2264" t="s">
        <v>1255</v>
      </c>
      <c r="B2" s="2264"/>
      <c r="C2" s="2264"/>
      <c r="D2" s="2264"/>
      <c r="E2" s="2264"/>
      <c r="F2" s="2264"/>
      <c r="G2" s="2264"/>
      <c r="H2" s="2264"/>
      <c r="I2" s="2264"/>
      <c r="J2" s="2264"/>
      <c r="K2" s="2264"/>
      <c r="L2" s="2264"/>
      <c r="M2" s="2264"/>
      <c r="N2" s="2264"/>
      <c r="O2" s="2264"/>
      <c r="P2" s="2264"/>
    </row>
    <row r="3" spans="1:16">
      <c r="A3" s="2247" t="s">
        <v>2178</v>
      </c>
      <c r="B3" s="2247"/>
      <c r="C3" s="2247"/>
      <c r="D3" s="2247"/>
      <c r="E3" s="2247"/>
      <c r="F3" s="2247"/>
      <c r="G3" s="2247"/>
      <c r="H3" s="2247"/>
      <c r="I3" s="2247"/>
      <c r="J3" s="2247"/>
      <c r="K3" s="2247"/>
      <c r="L3" s="2247"/>
      <c r="M3" s="2247"/>
      <c r="N3" s="2247"/>
      <c r="O3" s="2247"/>
      <c r="P3" s="2247"/>
    </row>
    <row r="4" spans="1:16" ht="12.75" customHeight="1">
      <c r="A4" s="2251" t="s">
        <v>1465</v>
      </c>
      <c r="B4" s="2251" t="s">
        <v>2217</v>
      </c>
      <c r="C4" s="2294" t="s">
        <v>261</v>
      </c>
      <c r="D4" s="2247"/>
      <c r="E4" s="2247"/>
      <c r="F4" s="2247"/>
      <c r="G4" s="2247"/>
      <c r="H4" s="2247"/>
      <c r="I4" s="2247"/>
      <c r="J4" s="2247"/>
      <c r="K4" s="2247"/>
      <c r="L4" s="2247"/>
      <c r="M4" s="2247"/>
      <c r="N4" s="2247"/>
      <c r="O4" s="2247"/>
      <c r="P4" s="2260" t="s">
        <v>569</v>
      </c>
    </row>
    <row r="5" spans="1:16" ht="14.25" customHeight="1">
      <c r="A5" s="2241"/>
      <c r="B5" s="2241"/>
      <c r="C5" s="994" t="s">
        <v>262</v>
      </c>
      <c r="D5" s="994" t="s">
        <v>263</v>
      </c>
      <c r="E5" s="994" t="s">
        <v>264</v>
      </c>
      <c r="F5" s="994" t="s">
        <v>265</v>
      </c>
      <c r="G5" s="994" t="s">
        <v>266</v>
      </c>
      <c r="H5" s="946" t="s">
        <v>267</v>
      </c>
      <c r="I5" s="946" t="s">
        <v>268</v>
      </c>
      <c r="J5" s="946" t="s">
        <v>269</v>
      </c>
      <c r="K5" s="946" t="s">
        <v>270</v>
      </c>
      <c r="L5" s="959" t="s">
        <v>271</v>
      </c>
      <c r="M5" s="959" t="s">
        <v>272</v>
      </c>
      <c r="N5" s="2300" t="s">
        <v>273</v>
      </c>
      <c r="O5" s="2253" t="s">
        <v>2215</v>
      </c>
      <c r="P5" s="2242"/>
    </row>
    <row r="6" spans="1:16" ht="63.75">
      <c r="A6" s="2241"/>
      <c r="B6" s="2241"/>
      <c r="C6" s="995" t="s">
        <v>274</v>
      </c>
      <c r="D6" s="995" t="s">
        <v>275</v>
      </c>
      <c r="E6" s="995" t="s">
        <v>276</v>
      </c>
      <c r="F6" s="995" t="s">
        <v>277</v>
      </c>
      <c r="G6" s="995" t="s">
        <v>278</v>
      </c>
      <c r="H6" s="995" t="s">
        <v>279</v>
      </c>
      <c r="I6" s="995" t="s">
        <v>280</v>
      </c>
      <c r="J6" s="995" t="s">
        <v>281</v>
      </c>
      <c r="K6" s="995" t="s">
        <v>282</v>
      </c>
      <c r="L6" s="995" t="s">
        <v>283</v>
      </c>
      <c r="M6" s="995" t="s">
        <v>284</v>
      </c>
      <c r="N6" s="2300"/>
      <c r="O6" s="2260"/>
      <c r="P6" s="2253"/>
    </row>
    <row r="7" spans="1:16">
      <c r="A7" s="2241" t="s">
        <v>2162</v>
      </c>
      <c r="B7" s="439" t="s">
        <v>2198</v>
      </c>
      <c r="C7" s="446">
        <v>204338</v>
      </c>
      <c r="D7" s="454">
        <v>194249</v>
      </c>
      <c r="E7" s="448">
        <v>174</v>
      </c>
      <c r="F7" s="446">
        <v>58700</v>
      </c>
      <c r="G7" s="446">
        <v>134322</v>
      </c>
      <c r="H7" s="446">
        <v>0</v>
      </c>
      <c r="I7" s="446">
        <v>34065</v>
      </c>
      <c r="J7" s="446">
        <v>60288</v>
      </c>
      <c r="K7" s="446">
        <v>27837</v>
      </c>
      <c r="L7" s="446">
        <v>26902</v>
      </c>
      <c r="M7" s="446">
        <v>49587</v>
      </c>
      <c r="N7" s="446">
        <v>347249</v>
      </c>
      <c r="O7" s="446">
        <v>2953</v>
      </c>
      <c r="P7" s="714">
        <f>SUM(C7:O7)</f>
        <v>1140664</v>
      </c>
    </row>
    <row r="8" spans="1:16">
      <c r="A8" s="2242"/>
      <c r="B8" s="441" t="s">
        <v>2199</v>
      </c>
      <c r="C8" s="448">
        <v>1236583</v>
      </c>
      <c r="D8" s="451">
        <v>3164768</v>
      </c>
      <c r="E8" s="448">
        <v>2112</v>
      </c>
      <c r="F8" s="448">
        <v>686983</v>
      </c>
      <c r="G8" s="448">
        <v>2010566</v>
      </c>
      <c r="H8" s="448">
        <v>0</v>
      </c>
      <c r="I8" s="448">
        <v>496173</v>
      </c>
      <c r="J8" s="448">
        <v>339256</v>
      </c>
      <c r="K8" s="448">
        <v>737051</v>
      </c>
      <c r="L8" s="448">
        <v>229615</v>
      </c>
      <c r="M8" s="448">
        <v>984919</v>
      </c>
      <c r="N8" s="448">
        <v>4600657</v>
      </c>
      <c r="O8" s="448">
        <v>39892</v>
      </c>
      <c r="P8" s="713">
        <f>SUM(C8:O8)</f>
        <v>14528575</v>
      </c>
    </row>
    <row r="9" spans="1:16">
      <c r="A9" s="2242"/>
      <c r="B9" s="441" t="s">
        <v>2219</v>
      </c>
      <c r="C9" s="951">
        <f>+C8/C7</f>
        <v>6.0516546114770629</v>
      </c>
      <c r="D9" s="951">
        <f t="shared" ref="D9:N9" si="0">+D8/D7</f>
        <v>16.292325829219198</v>
      </c>
      <c r="E9" s="951">
        <f t="shared" si="0"/>
        <v>12.137931034482758</v>
      </c>
      <c r="F9" s="951">
        <f t="shared" si="0"/>
        <v>11.703287904599659</v>
      </c>
      <c r="G9" s="951">
        <f t="shared" si="0"/>
        <v>14.968255386310508</v>
      </c>
      <c r="H9" s="951"/>
      <c r="I9" s="951">
        <f t="shared" si="0"/>
        <v>14.565477763099956</v>
      </c>
      <c r="J9" s="951">
        <f t="shared" si="0"/>
        <v>5.6272558386411893</v>
      </c>
      <c r="K9" s="951">
        <f t="shared" si="0"/>
        <v>26.477386212594748</v>
      </c>
      <c r="L9" s="951">
        <f t="shared" si="0"/>
        <v>8.5352390156865656</v>
      </c>
      <c r="M9" s="951">
        <f t="shared" si="0"/>
        <v>19.86244378566963</v>
      </c>
      <c r="N9" s="951">
        <f t="shared" si="0"/>
        <v>13.248870407114204</v>
      </c>
      <c r="O9" s="951">
        <f>+O8/O7</f>
        <v>13.508973924822214</v>
      </c>
      <c r="P9" s="716">
        <f>+P8/P7</f>
        <v>12.736945323074981</v>
      </c>
    </row>
    <row r="10" spans="1:16">
      <c r="A10" s="2242"/>
      <c r="B10" s="441" t="s">
        <v>2201</v>
      </c>
      <c r="C10" s="448">
        <v>1201087</v>
      </c>
      <c r="D10" s="451">
        <v>2917457</v>
      </c>
      <c r="E10" s="448">
        <v>1990</v>
      </c>
      <c r="F10" s="448">
        <v>667649</v>
      </c>
      <c r="G10" s="448">
        <v>1961811</v>
      </c>
      <c r="H10" s="448">
        <v>0</v>
      </c>
      <c r="I10" s="448">
        <v>480557</v>
      </c>
      <c r="J10" s="448">
        <v>328780</v>
      </c>
      <c r="K10" s="448">
        <v>717149</v>
      </c>
      <c r="L10" s="448">
        <v>217926</v>
      </c>
      <c r="M10" s="448">
        <v>945186</v>
      </c>
      <c r="N10" s="448">
        <v>4393935</v>
      </c>
      <c r="O10" s="448">
        <v>38523</v>
      </c>
      <c r="P10" s="713">
        <f>SUM(C10:O10)</f>
        <v>13872050</v>
      </c>
    </row>
    <row r="11" spans="1:16">
      <c r="A11" s="2242"/>
      <c r="B11" s="452" t="s">
        <v>2220</v>
      </c>
      <c r="C11" s="443">
        <f>+C10/C7</f>
        <v>5.8779424287210409</v>
      </c>
      <c r="D11" s="1003">
        <f t="shared" ref="D11:N11" si="1">+D10/D7</f>
        <v>15.019160973801666</v>
      </c>
      <c r="E11" s="443">
        <f t="shared" si="1"/>
        <v>11.436781609195402</v>
      </c>
      <c r="F11" s="443">
        <f t="shared" si="1"/>
        <v>11.373918228279386</v>
      </c>
      <c r="G11" s="443">
        <f t="shared" si="1"/>
        <v>14.605284316790994</v>
      </c>
      <c r="H11" s="443"/>
      <c r="I11" s="443">
        <f t="shared" si="1"/>
        <v>14.107060032291209</v>
      </c>
      <c r="J11" s="443">
        <f t="shared" si="1"/>
        <v>5.4534899150743099</v>
      </c>
      <c r="K11" s="443">
        <f t="shared" si="1"/>
        <v>25.762438481158171</v>
      </c>
      <c r="L11" s="443">
        <f t="shared" si="1"/>
        <v>8.1007360047580104</v>
      </c>
      <c r="M11" s="443">
        <f t="shared" si="1"/>
        <v>19.06116522475649</v>
      </c>
      <c r="N11" s="443">
        <f t="shared" si="1"/>
        <v>12.653556957687423</v>
      </c>
      <c r="O11" s="443">
        <f>+O10/O7</f>
        <v>13.045377582119878</v>
      </c>
      <c r="P11" s="717">
        <f>+P10/P7</f>
        <v>12.161381440985251</v>
      </c>
    </row>
    <row r="12" spans="1:16">
      <c r="A12" s="2241" t="s">
        <v>2161</v>
      </c>
      <c r="B12" s="441" t="s">
        <v>2198</v>
      </c>
      <c r="C12" s="448">
        <v>299055</v>
      </c>
      <c r="D12" s="448">
        <v>427178</v>
      </c>
      <c r="E12" s="448">
        <v>259125</v>
      </c>
      <c r="F12" s="448">
        <v>64730</v>
      </c>
      <c r="G12" s="448">
        <v>67010</v>
      </c>
      <c r="H12" s="448">
        <v>143429</v>
      </c>
      <c r="I12" s="448">
        <v>64270</v>
      </c>
      <c r="J12" s="448">
        <v>72526</v>
      </c>
      <c r="K12" s="446">
        <v>28992</v>
      </c>
      <c r="L12" s="446">
        <v>40394</v>
      </c>
      <c r="M12" s="446">
        <v>27574</v>
      </c>
      <c r="N12" s="448">
        <v>97980</v>
      </c>
      <c r="O12" s="448">
        <v>9</v>
      </c>
      <c r="P12" s="714">
        <f>SUM(C12:O12)</f>
        <v>1592272</v>
      </c>
    </row>
    <row r="13" spans="1:16">
      <c r="A13" s="2241"/>
      <c r="B13" s="441" t="s">
        <v>2199</v>
      </c>
      <c r="C13" s="448">
        <v>1681957</v>
      </c>
      <c r="D13" s="448">
        <v>6900911</v>
      </c>
      <c r="E13" s="448">
        <v>3148434</v>
      </c>
      <c r="F13" s="448">
        <v>548480</v>
      </c>
      <c r="G13" s="448">
        <v>873096</v>
      </c>
      <c r="H13" s="448">
        <v>2068376</v>
      </c>
      <c r="I13" s="448">
        <v>582458</v>
      </c>
      <c r="J13" s="448">
        <v>322355</v>
      </c>
      <c r="K13" s="448">
        <v>697510</v>
      </c>
      <c r="L13" s="448">
        <v>287980</v>
      </c>
      <c r="M13" s="448">
        <v>410486</v>
      </c>
      <c r="N13" s="448">
        <v>1118594</v>
      </c>
      <c r="O13" s="448">
        <v>93</v>
      </c>
      <c r="P13" s="713">
        <f>SUM(C13:O13)</f>
        <v>18640730</v>
      </c>
    </row>
    <row r="14" spans="1:16">
      <c r="A14" s="2241"/>
      <c r="B14" s="441" t="s">
        <v>2219</v>
      </c>
      <c r="C14" s="951">
        <f>+C13/C12</f>
        <v>5.6242396883516408</v>
      </c>
      <c r="D14" s="951">
        <f>+D13/D12</f>
        <v>16.154649818108609</v>
      </c>
      <c r="E14" s="951">
        <f t="shared" ref="E14:M14" si="2">+E13/E12</f>
        <v>12.150251808972504</v>
      </c>
      <c r="F14" s="951">
        <f t="shared" si="2"/>
        <v>8.4733508419589061</v>
      </c>
      <c r="G14" s="951">
        <f t="shared" si="2"/>
        <v>13.029338904641099</v>
      </c>
      <c r="H14" s="951">
        <f t="shared" si="2"/>
        <v>14.42090511681738</v>
      </c>
      <c r="I14" s="951">
        <f t="shared" si="2"/>
        <v>9.0626730978683678</v>
      </c>
      <c r="J14" s="951">
        <f t="shared" si="2"/>
        <v>4.4446819071781158</v>
      </c>
      <c r="K14" s="951">
        <f t="shared" si="2"/>
        <v>24.058705849889623</v>
      </c>
      <c r="L14" s="951">
        <f t="shared" si="2"/>
        <v>7.1292766252413724</v>
      </c>
      <c r="M14" s="951">
        <f t="shared" si="2"/>
        <v>14.886704866903605</v>
      </c>
      <c r="N14" s="951">
        <f>+N13/N12</f>
        <v>11.41655439885691</v>
      </c>
      <c r="O14" s="951">
        <f>+O13/O12</f>
        <v>10.333333333333334</v>
      </c>
      <c r="P14" s="716">
        <f>+P13/P12</f>
        <v>11.707001065144649</v>
      </c>
    </row>
    <row r="15" spans="1:16">
      <c r="A15" s="2241"/>
      <c r="B15" s="441" t="s">
        <v>2201</v>
      </c>
      <c r="C15" s="448">
        <v>1635365</v>
      </c>
      <c r="D15" s="448">
        <v>6214492</v>
      </c>
      <c r="E15" s="448">
        <v>2978242</v>
      </c>
      <c r="F15" s="448">
        <v>528992</v>
      </c>
      <c r="G15" s="448">
        <v>849158</v>
      </c>
      <c r="H15" s="448">
        <v>2029325</v>
      </c>
      <c r="I15" s="448">
        <v>565549</v>
      </c>
      <c r="J15" s="448">
        <v>311362</v>
      </c>
      <c r="K15" s="448">
        <v>683458</v>
      </c>
      <c r="L15" s="448">
        <v>271435</v>
      </c>
      <c r="M15" s="448">
        <v>390374</v>
      </c>
      <c r="N15" s="448">
        <v>1071116</v>
      </c>
      <c r="O15" s="448">
        <v>74</v>
      </c>
      <c r="P15" s="713">
        <f>SUM(C15:O15)</f>
        <v>17528942</v>
      </c>
    </row>
    <row r="16" spans="1:16" ht="12.75" customHeight="1">
      <c r="A16" s="2241"/>
      <c r="B16" s="452" t="s">
        <v>2220</v>
      </c>
      <c r="C16" s="443">
        <f>+C15/C12</f>
        <v>5.4684422597849895</v>
      </c>
      <c r="D16" s="443">
        <f>+D15/D12</f>
        <v>14.54778101868542</v>
      </c>
      <c r="E16" s="443">
        <f t="shared" ref="E16:O16" si="3">+E15/E12</f>
        <v>11.493456825856248</v>
      </c>
      <c r="F16" s="443">
        <f t="shared" si="3"/>
        <v>8.1722848756372617</v>
      </c>
      <c r="G16" s="443">
        <f t="shared" si="3"/>
        <v>12.672108640501417</v>
      </c>
      <c r="H16" s="443">
        <f t="shared" si="3"/>
        <v>14.148638002077684</v>
      </c>
      <c r="I16" s="443">
        <f t="shared" si="3"/>
        <v>8.7995798973082309</v>
      </c>
      <c r="J16" s="443">
        <f t="shared" si="3"/>
        <v>4.293108678267104</v>
      </c>
      <c r="K16" s="443">
        <f t="shared" si="3"/>
        <v>23.574020419426049</v>
      </c>
      <c r="L16" s="443">
        <f t="shared" si="3"/>
        <v>6.7196860919938608</v>
      </c>
      <c r="M16" s="443">
        <f t="shared" si="3"/>
        <v>14.157322115035903</v>
      </c>
      <c r="N16" s="443">
        <f t="shared" si="3"/>
        <v>10.931986119616248</v>
      </c>
      <c r="O16" s="443">
        <f t="shared" si="3"/>
        <v>8.2222222222222214</v>
      </c>
      <c r="P16" s="717">
        <f>+P15/P12</f>
        <v>11.008761065948532</v>
      </c>
    </row>
    <row r="17" spans="1:16">
      <c r="A17" s="2241" t="s">
        <v>569</v>
      </c>
      <c r="B17" s="441" t="s">
        <v>2198</v>
      </c>
      <c r="C17" s="448">
        <f>+C7+C12</f>
        <v>503393</v>
      </c>
      <c r="D17" s="448">
        <f t="shared" ref="D17:O17" si="4">+D7+D12</f>
        <v>621427</v>
      </c>
      <c r="E17" s="448">
        <f t="shared" si="4"/>
        <v>259299</v>
      </c>
      <c r="F17" s="448">
        <f t="shared" si="4"/>
        <v>123430</v>
      </c>
      <c r="G17" s="448">
        <f t="shared" si="4"/>
        <v>201332</v>
      </c>
      <c r="H17" s="448">
        <f t="shared" si="4"/>
        <v>143429</v>
      </c>
      <c r="I17" s="448">
        <f t="shared" si="4"/>
        <v>98335</v>
      </c>
      <c r="J17" s="448">
        <f t="shared" si="4"/>
        <v>132814</v>
      </c>
      <c r="K17" s="448">
        <f t="shared" si="4"/>
        <v>56829</v>
      </c>
      <c r="L17" s="448">
        <f t="shared" si="4"/>
        <v>67296</v>
      </c>
      <c r="M17" s="448">
        <f t="shared" si="4"/>
        <v>77161</v>
      </c>
      <c r="N17" s="448">
        <f t="shared" si="4"/>
        <v>445229</v>
      </c>
      <c r="O17" s="448">
        <f t="shared" si="4"/>
        <v>2962</v>
      </c>
      <c r="P17" s="713">
        <f>+P7+P12</f>
        <v>2732936</v>
      </c>
    </row>
    <row r="18" spans="1:16">
      <c r="A18" s="2241"/>
      <c r="B18" s="441" t="s">
        <v>2199</v>
      </c>
      <c r="C18" s="448">
        <f>+C8+C13</f>
        <v>2918540</v>
      </c>
      <c r="D18" s="448">
        <f t="shared" ref="D18:O18" si="5">+D8+D13</f>
        <v>10065679</v>
      </c>
      <c r="E18" s="448">
        <f t="shared" si="5"/>
        <v>3150546</v>
      </c>
      <c r="F18" s="448">
        <f t="shared" si="5"/>
        <v>1235463</v>
      </c>
      <c r="G18" s="448">
        <f t="shared" si="5"/>
        <v>2883662</v>
      </c>
      <c r="H18" s="448">
        <f t="shared" si="5"/>
        <v>2068376</v>
      </c>
      <c r="I18" s="448">
        <f t="shared" si="5"/>
        <v>1078631</v>
      </c>
      <c r="J18" s="448">
        <f t="shared" si="5"/>
        <v>661611</v>
      </c>
      <c r="K18" s="448">
        <f t="shared" si="5"/>
        <v>1434561</v>
      </c>
      <c r="L18" s="448">
        <f t="shared" si="5"/>
        <v>517595</v>
      </c>
      <c r="M18" s="448">
        <f t="shared" si="5"/>
        <v>1395405</v>
      </c>
      <c r="N18" s="448">
        <f t="shared" si="5"/>
        <v>5719251</v>
      </c>
      <c r="O18" s="448">
        <f t="shared" si="5"/>
        <v>39985</v>
      </c>
      <c r="P18" s="713">
        <f>+P8+P13</f>
        <v>33169305</v>
      </c>
    </row>
    <row r="19" spans="1:16">
      <c r="A19" s="2241"/>
      <c r="B19" s="441" t="s">
        <v>2219</v>
      </c>
      <c r="C19" s="442">
        <f>+C18/C17</f>
        <v>5.7977365597058359</v>
      </c>
      <c r="D19" s="442">
        <f t="shared" ref="D19:P19" si="6">+D18/D17</f>
        <v>16.197685327480137</v>
      </c>
      <c r="E19" s="442">
        <f t="shared" si="6"/>
        <v>12.150243541240036</v>
      </c>
      <c r="F19" s="442">
        <f t="shared" si="6"/>
        <v>10.009422344648788</v>
      </c>
      <c r="G19" s="442">
        <f t="shared" si="6"/>
        <v>14.322919357081835</v>
      </c>
      <c r="H19" s="442">
        <f t="shared" si="6"/>
        <v>14.42090511681738</v>
      </c>
      <c r="I19" s="442">
        <f t="shared" si="6"/>
        <v>10.968942899272895</v>
      </c>
      <c r="J19" s="442">
        <f t="shared" si="6"/>
        <v>4.9814853855768213</v>
      </c>
      <c r="K19" s="442">
        <f t="shared" si="6"/>
        <v>25.243467243836772</v>
      </c>
      <c r="L19" s="442">
        <f t="shared" si="6"/>
        <v>7.691318949120304</v>
      </c>
      <c r="M19" s="442">
        <f t="shared" si="6"/>
        <v>18.084330166794107</v>
      </c>
      <c r="N19" s="442">
        <f t="shared" si="6"/>
        <v>12.845638985780351</v>
      </c>
      <c r="O19" s="442">
        <f t="shared" si="6"/>
        <v>13.49932478055368</v>
      </c>
      <c r="P19" s="716">
        <f t="shared" si="6"/>
        <v>12.136875872687835</v>
      </c>
    </row>
    <row r="20" spans="1:16">
      <c r="A20" s="2241"/>
      <c r="B20" s="441" t="s">
        <v>2201</v>
      </c>
      <c r="C20" s="448">
        <f>+C10+C15</f>
        <v>2836452</v>
      </c>
      <c r="D20" s="448">
        <f t="shared" ref="D20:O20" si="7">+D10+D15</f>
        <v>9131949</v>
      </c>
      <c r="E20" s="448">
        <f t="shared" si="7"/>
        <v>2980232</v>
      </c>
      <c r="F20" s="448">
        <f t="shared" si="7"/>
        <v>1196641</v>
      </c>
      <c r="G20" s="448">
        <f t="shared" si="7"/>
        <v>2810969</v>
      </c>
      <c r="H20" s="448">
        <f t="shared" si="7"/>
        <v>2029325</v>
      </c>
      <c r="I20" s="448">
        <f t="shared" si="7"/>
        <v>1046106</v>
      </c>
      <c r="J20" s="448">
        <f t="shared" si="7"/>
        <v>640142</v>
      </c>
      <c r="K20" s="448">
        <f t="shared" si="7"/>
        <v>1400607</v>
      </c>
      <c r="L20" s="448">
        <f t="shared" si="7"/>
        <v>489361</v>
      </c>
      <c r="M20" s="448">
        <f t="shared" si="7"/>
        <v>1335560</v>
      </c>
      <c r="N20" s="448">
        <f t="shared" si="7"/>
        <v>5465051</v>
      </c>
      <c r="O20" s="448">
        <f t="shared" si="7"/>
        <v>38597</v>
      </c>
      <c r="P20" s="713">
        <f>+P10+P15</f>
        <v>31400992</v>
      </c>
    </row>
    <row r="21" spans="1:16">
      <c r="A21" s="2241"/>
      <c r="B21" s="452" t="s">
        <v>2220</v>
      </c>
      <c r="C21" s="443">
        <f>+C20/C17</f>
        <v>5.6346671487287265</v>
      </c>
      <c r="D21" s="443">
        <f t="shared" ref="D21:P21" si="8">+D20/D17</f>
        <v>14.695127504920128</v>
      </c>
      <c r="E21" s="443">
        <f t="shared" si="8"/>
        <v>11.493418794519069</v>
      </c>
      <c r="F21" s="443">
        <f t="shared" si="8"/>
        <v>9.6948958924086526</v>
      </c>
      <c r="G21" s="443">
        <f t="shared" si="8"/>
        <v>13.9618590189339</v>
      </c>
      <c r="H21" s="443">
        <f t="shared" si="8"/>
        <v>14.148638002077684</v>
      </c>
      <c r="I21" s="443">
        <f t="shared" si="8"/>
        <v>10.638185793461128</v>
      </c>
      <c r="J21" s="443">
        <f t="shared" si="8"/>
        <v>4.8198382700618909</v>
      </c>
      <c r="K21" s="443">
        <f t="shared" si="8"/>
        <v>24.645990603389116</v>
      </c>
      <c r="L21" s="443">
        <f t="shared" si="8"/>
        <v>7.2717694959581554</v>
      </c>
      <c r="M21" s="443">
        <f t="shared" si="8"/>
        <v>17.308744054639</v>
      </c>
      <c r="N21" s="443">
        <f t="shared" si="8"/>
        <v>12.274696841400717</v>
      </c>
      <c r="O21" s="443">
        <f t="shared" si="8"/>
        <v>13.030722484807562</v>
      </c>
      <c r="P21" s="717">
        <f t="shared" si="8"/>
        <v>11.489838034992404</v>
      </c>
    </row>
    <row r="22" spans="1:16">
      <c r="A22" s="936"/>
      <c r="B22" s="947"/>
      <c r="C22" s="933"/>
      <c r="D22" s="933"/>
      <c r="E22" s="933"/>
      <c r="F22" s="933"/>
      <c r="G22" s="933"/>
      <c r="H22" s="933"/>
      <c r="I22" s="933"/>
      <c r="J22" s="933"/>
      <c r="K22" s="933"/>
      <c r="L22" s="933"/>
      <c r="M22" s="933"/>
      <c r="N22" s="933"/>
      <c r="O22" s="933"/>
      <c r="P22" s="933"/>
    </row>
    <row r="23" spans="1:16">
      <c r="A23" s="858" t="s">
        <v>474</v>
      </c>
      <c r="B23" s="14"/>
      <c r="C23" s="14"/>
      <c r="D23" s="14"/>
      <c r="E23" s="14"/>
      <c r="F23" s="14"/>
      <c r="G23" s="14"/>
      <c r="H23" s="14"/>
      <c r="I23" s="14"/>
      <c r="J23" s="14"/>
      <c r="K23" s="14"/>
      <c r="L23" s="14"/>
      <c r="M23" s="14"/>
      <c r="N23" s="14"/>
      <c r="O23" s="14"/>
      <c r="P23" s="14"/>
    </row>
    <row r="24" spans="1:16">
      <c r="A24" s="63" t="s">
        <v>2686</v>
      </c>
      <c r="B24" s="14"/>
      <c r="C24" s="14"/>
      <c r="D24" s="14"/>
      <c r="E24" s="14"/>
      <c r="F24" s="14"/>
      <c r="G24" s="14"/>
      <c r="H24" s="14"/>
      <c r="I24" s="14"/>
      <c r="J24" s="14"/>
      <c r="K24" s="14"/>
      <c r="L24" s="14"/>
      <c r="M24" s="14"/>
      <c r="N24" s="14"/>
      <c r="O24" s="14"/>
      <c r="P24" s="14"/>
    </row>
    <row r="25" spans="1:16">
      <c r="A25" s="16"/>
      <c r="B25" s="14"/>
      <c r="C25" s="14"/>
      <c r="D25" s="14"/>
      <c r="E25" s="14"/>
      <c r="F25" s="14"/>
      <c r="G25" s="14"/>
      <c r="H25" s="14"/>
      <c r="I25" s="14"/>
      <c r="J25" s="14"/>
      <c r="K25" s="14"/>
      <c r="L25" s="14"/>
      <c r="M25" s="14"/>
      <c r="N25" s="14"/>
      <c r="O25" s="14"/>
      <c r="P25" s="14"/>
    </row>
    <row r="26" spans="1:16">
      <c r="A26" s="14" t="s">
        <v>2449</v>
      </c>
      <c r="B26" s="14"/>
      <c r="C26" s="14"/>
      <c r="D26" s="14"/>
      <c r="E26" s="14"/>
      <c r="F26" s="14"/>
      <c r="G26" s="14"/>
      <c r="H26" s="14"/>
      <c r="I26" s="14"/>
      <c r="J26" s="14"/>
      <c r="K26" s="14"/>
      <c r="L26" s="14"/>
      <c r="M26" s="14"/>
      <c r="N26" s="14"/>
      <c r="O26" s="14"/>
      <c r="P26" s="14"/>
    </row>
    <row r="27" spans="1:16">
      <c r="A27" s="14"/>
      <c r="B27" s="14"/>
      <c r="C27" s="14"/>
      <c r="D27" s="14"/>
      <c r="E27" s="14"/>
      <c r="F27" s="14"/>
      <c r="G27" s="14"/>
      <c r="H27" s="14"/>
      <c r="I27" s="14"/>
      <c r="J27" s="14"/>
      <c r="K27" s="14"/>
      <c r="L27" s="14"/>
      <c r="M27" s="14"/>
      <c r="N27" s="14"/>
      <c r="O27" s="14"/>
      <c r="P27" s="14"/>
    </row>
    <row r="28" spans="1:16" ht="15">
      <c r="A28" s="2291" t="s">
        <v>1259</v>
      </c>
      <c r="B28" s="2291"/>
      <c r="C28" s="2291"/>
      <c r="D28" s="2291"/>
      <c r="E28" s="2291"/>
      <c r="F28" s="2291"/>
      <c r="G28" s="2291"/>
      <c r="H28" s="2291"/>
      <c r="I28" s="2291"/>
      <c r="J28" s="2291"/>
      <c r="K28" s="2291"/>
      <c r="L28" s="2291"/>
      <c r="M28" s="2291"/>
      <c r="N28" s="2291"/>
      <c r="O28" s="2291"/>
      <c r="P28" s="2291"/>
    </row>
    <row r="29" spans="1:16">
      <c r="A29" s="2264" t="s">
        <v>1256</v>
      </c>
      <c r="B29" s="2264"/>
      <c r="C29" s="2264"/>
      <c r="D29" s="2264"/>
      <c r="E29" s="2264"/>
      <c r="F29" s="2264"/>
      <c r="G29" s="2264"/>
      <c r="H29" s="2264"/>
      <c r="I29" s="2264"/>
      <c r="J29" s="2264"/>
      <c r="K29" s="2264"/>
      <c r="L29" s="2264"/>
      <c r="M29" s="2264"/>
      <c r="N29" s="2264"/>
      <c r="O29" s="2264"/>
      <c r="P29" s="2264"/>
    </row>
    <row r="30" spans="1:16">
      <c r="A30" s="2247" t="s">
        <v>2194</v>
      </c>
      <c r="B30" s="2247"/>
      <c r="C30" s="2247"/>
      <c r="D30" s="2247"/>
      <c r="E30" s="2247"/>
      <c r="F30" s="2247"/>
      <c r="G30" s="2247"/>
      <c r="H30" s="2247"/>
      <c r="I30" s="2247"/>
      <c r="J30" s="2247"/>
      <c r="K30" s="2247"/>
      <c r="L30" s="2247"/>
      <c r="M30" s="2247"/>
      <c r="N30" s="2247"/>
      <c r="O30" s="2247"/>
      <c r="P30" s="2247"/>
    </row>
    <row r="31" spans="1:16">
      <c r="A31" s="2251" t="s">
        <v>1465</v>
      </c>
      <c r="B31" s="2298" t="s">
        <v>2217</v>
      </c>
      <c r="C31" s="2248" t="s">
        <v>261</v>
      </c>
      <c r="D31" s="2248"/>
      <c r="E31" s="2248"/>
      <c r="F31" s="2248"/>
      <c r="G31" s="2248"/>
      <c r="H31" s="2248"/>
      <c r="I31" s="2248"/>
      <c r="J31" s="2248"/>
      <c r="K31" s="2248"/>
      <c r="L31" s="2248"/>
      <c r="M31" s="2248"/>
      <c r="N31" s="2248"/>
      <c r="O31" s="2248"/>
      <c r="P31" s="2260" t="s">
        <v>569</v>
      </c>
    </row>
    <row r="32" spans="1:16" ht="13.5" customHeight="1">
      <c r="A32" s="2241"/>
      <c r="B32" s="2243"/>
      <c r="C32" s="994" t="s">
        <v>262</v>
      </c>
      <c r="D32" s="994" t="s">
        <v>263</v>
      </c>
      <c r="E32" s="994" t="s">
        <v>264</v>
      </c>
      <c r="F32" s="994" t="s">
        <v>265</v>
      </c>
      <c r="G32" s="994" t="s">
        <v>266</v>
      </c>
      <c r="H32" s="946" t="s">
        <v>267</v>
      </c>
      <c r="I32" s="946" t="s">
        <v>268</v>
      </c>
      <c r="J32" s="946" t="s">
        <v>269</v>
      </c>
      <c r="K32" s="946" t="s">
        <v>270</v>
      </c>
      <c r="L32" s="959" t="s">
        <v>271</v>
      </c>
      <c r="M32" s="959" t="s">
        <v>272</v>
      </c>
      <c r="N32" s="2300" t="s">
        <v>273</v>
      </c>
      <c r="O32" s="2242" t="s">
        <v>2215</v>
      </c>
      <c r="P32" s="2242"/>
    </row>
    <row r="33" spans="1:16" ht="63.75">
      <c r="A33" s="2241"/>
      <c r="B33" s="2243"/>
      <c r="C33" s="995" t="s">
        <v>274</v>
      </c>
      <c r="D33" s="995" t="s">
        <v>275</v>
      </c>
      <c r="E33" s="995" t="s">
        <v>276</v>
      </c>
      <c r="F33" s="995" t="s">
        <v>277</v>
      </c>
      <c r="G33" s="995" t="s">
        <v>278</v>
      </c>
      <c r="H33" s="995" t="s">
        <v>279</v>
      </c>
      <c r="I33" s="995" t="s">
        <v>280</v>
      </c>
      <c r="J33" s="995" t="s">
        <v>281</v>
      </c>
      <c r="K33" s="995" t="s">
        <v>282</v>
      </c>
      <c r="L33" s="995" t="s">
        <v>283</v>
      </c>
      <c r="M33" s="995" t="s">
        <v>284</v>
      </c>
      <c r="N33" s="2300"/>
      <c r="O33" s="2242"/>
      <c r="P33" s="2242"/>
    </row>
    <row r="34" spans="1:16" ht="12.75" customHeight="1">
      <c r="A34" s="2279" t="s">
        <v>2162</v>
      </c>
      <c r="B34" s="811" t="s">
        <v>2198</v>
      </c>
      <c r="C34" s="803">
        <v>184804</v>
      </c>
      <c r="D34" s="844">
        <v>214064</v>
      </c>
      <c r="E34" s="803">
        <v>295715</v>
      </c>
      <c r="F34" s="836">
        <v>58668</v>
      </c>
      <c r="G34" s="803">
        <v>142738</v>
      </c>
      <c r="H34" s="803">
        <v>0</v>
      </c>
      <c r="I34" s="803">
        <v>35879</v>
      </c>
      <c r="J34" s="836">
        <v>65566</v>
      </c>
      <c r="K34" s="803">
        <v>29046</v>
      </c>
      <c r="L34" s="803">
        <v>23910</v>
      </c>
      <c r="M34" s="803">
        <v>54461</v>
      </c>
      <c r="N34" s="803">
        <v>102508</v>
      </c>
      <c r="O34" s="803">
        <v>2898</v>
      </c>
      <c r="P34" s="837">
        <f>SUM(C34:O34)</f>
        <v>1210257</v>
      </c>
    </row>
    <row r="35" spans="1:16">
      <c r="A35" s="2280"/>
      <c r="B35" s="807" t="s">
        <v>2199</v>
      </c>
      <c r="C35" s="805">
        <v>1074567</v>
      </c>
      <c r="D35" s="815">
        <v>3554864</v>
      </c>
      <c r="E35" s="805">
        <v>3974651</v>
      </c>
      <c r="F35" s="838">
        <v>701606</v>
      </c>
      <c r="G35" s="805">
        <v>2191874</v>
      </c>
      <c r="H35" s="805">
        <v>0</v>
      </c>
      <c r="I35" s="805">
        <v>524386</v>
      </c>
      <c r="J35" s="838">
        <v>363345</v>
      </c>
      <c r="K35" s="805">
        <v>774893</v>
      </c>
      <c r="L35" s="805">
        <v>199677</v>
      </c>
      <c r="M35" s="805">
        <v>1090767</v>
      </c>
      <c r="N35" s="805">
        <v>1447979</v>
      </c>
      <c r="O35" s="805">
        <v>38523</v>
      </c>
      <c r="P35" s="839">
        <f t="shared" ref="P35:P42" si="9">SUM(C35:O35)</f>
        <v>15937132</v>
      </c>
    </row>
    <row r="36" spans="1:16">
      <c r="A36" s="2280"/>
      <c r="B36" s="807" t="s">
        <v>2219</v>
      </c>
      <c r="C36" s="996">
        <f>+C35/C34</f>
        <v>5.8146306357005262</v>
      </c>
      <c r="D36" s="996">
        <f t="shared" ref="D36:L36" si="10">+D35/D34</f>
        <v>16.60654757455714</v>
      </c>
      <c r="E36" s="996">
        <f t="shared" si="10"/>
        <v>13.440816326530612</v>
      </c>
      <c r="F36" s="996">
        <f t="shared" si="10"/>
        <v>11.958921388150269</v>
      </c>
      <c r="G36" s="996">
        <f t="shared" si="10"/>
        <v>15.355924841317659</v>
      </c>
      <c r="H36" s="996"/>
      <c r="I36" s="996">
        <f t="shared" si="10"/>
        <v>14.615401767050363</v>
      </c>
      <c r="J36" s="997">
        <f t="shared" si="10"/>
        <v>5.5416679376506117</v>
      </c>
      <c r="K36" s="996">
        <f t="shared" si="10"/>
        <v>26.678131240101909</v>
      </c>
      <c r="L36" s="996">
        <f t="shared" si="10"/>
        <v>8.3511919698870773</v>
      </c>
      <c r="M36" s="996">
        <f>+M35/M34</f>
        <v>20.02840564807844</v>
      </c>
      <c r="N36" s="996">
        <f>+N35/N34</f>
        <v>14.125521910485036</v>
      </c>
      <c r="O36" s="996">
        <f>+O35/O34</f>
        <v>13.29296066252588</v>
      </c>
      <c r="P36" s="840">
        <f>+P35/P34</f>
        <v>13.168386549303165</v>
      </c>
    </row>
    <row r="37" spans="1:16">
      <c r="A37" s="2280"/>
      <c r="B37" s="807" t="s">
        <v>2201</v>
      </c>
      <c r="C37" s="805">
        <v>1037220</v>
      </c>
      <c r="D37" s="998">
        <v>3116610</v>
      </c>
      <c r="E37" s="999">
        <v>3647742</v>
      </c>
      <c r="F37" s="998">
        <v>675048</v>
      </c>
      <c r="G37" s="999">
        <v>2105590</v>
      </c>
      <c r="H37" s="999">
        <v>0</v>
      </c>
      <c r="I37" s="999">
        <v>497929</v>
      </c>
      <c r="J37" s="845">
        <v>350050</v>
      </c>
      <c r="K37" s="999">
        <v>741077</v>
      </c>
      <c r="L37" s="845">
        <v>185619</v>
      </c>
      <c r="M37" s="999">
        <v>1019479</v>
      </c>
      <c r="N37" s="999">
        <v>1369693</v>
      </c>
      <c r="O37" s="999">
        <v>37646</v>
      </c>
      <c r="P37" s="839">
        <f t="shared" si="9"/>
        <v>14783703</v>
      </c>
    </row>
    <row r="38" spans="1:16">
      <c r="A38" s="2280"/>
      <c r="B38" s="834" t="s">
        <v>2220</v>
      </c>
      <c r="C38" s="841">
        <f>+C37/C34</f>
        <v>5.6125408540940676</v>
      </c>
      <c r="D38" s="841">
        <f t="shared" ref="D38:L38" si="11">+D37/D34</f>
        <v>14.559243964421855</v>
      </c>
      <c r="E38" s="841">
        <f t="shared" si="11"/>
        <v>12.33532962480767</v>
      </c>
      <c r="F38" s="841">
        <f t="shared" si="11"/>
        <v>11.506238494579669</v>
      </c>
      <c r="G38" s="841">
        <f t="shared" si="11"/>
        <v>14.751432694867519</v>
      </c>
      <c r="H38" s="841"/>
      <c r="I38" s="841">
        <f t="shared" si="11"/>
        <v>13.878006633406729</v>
      </c>
      <c r="J38" s="842">
        <f t="shared" si="11"/>
        <v>5.3388951590763503</v>
      </c>
      <c r="K38" s="841">
        <f t="shared" si="11"/>
        <v>25.513908971975486</v>
      </c>
      <c r="L38" s="841">
        <f t="shared" si="11"/>
        <v>7.7632371392722712</v>
      </c>
      <c r="M38" s="841">
        <f>+M37/M34</f>
        <v>18.719432254273702</v>
      </c>
      <c r="N38" s="841">
        <f>+N37/N34</f>
        <v>13.361815663167754</v>
      </c>
      <c r="O38" s="841">
        <f>+O37/O34</f>
        <v>12.990338164251208</v>
      </c>
      <c r="P38" s="843">
        <f>+P37/P34</f>
        <v>12.215341865405447</v>
      </c>
    </row>
    <row r="39" spans="1:16">
      <c r="A39" s="2279" t="s">
        <v>2161</v>
      </c>
      <c r="B39" s="804" t="s">
        <v>2198</v>
      </c>
      <c r="C39" s="814">
        <v>270985</v>
      </c>
      <c r="D39" s="803">
        <v>468749</v>
      </c>
      <c r="E39" s="805">
        <v>291208</v>
      </c>
      <c r="F39" s="805">
        <v>60463</v>
      </c>
      <c r="G39" s="805">
        <v>70760</v>
      </c>
      <c r="H39" s="805">
        <v>146036</v>
      </c>
      <c r="I39" s="805">
        <v>63583</v>
      </c>
      <c r="J39" s="805">
        <v>78917</v>
      </c>
      <c r="K39" s="805">
        <v>29076</v>
      </c>
      <c r="L39" s="805">
        <v>35539</v>
      </c>
      <c r="M39" s="805">
        <v>27681</v>
      </c>
      <c r="N39" s="805">
        <v>109684</v>
      </c>
      <c r="O39" s="814">
        <f>7</f>
        <v>7</v>
      </c>
      <c r="P39" s="837">
        <f>SUM(C39:O39)</f>
        <v>1652688</v>
      </c>
    </row>
    <row r="40" spans="1:16">
      <c r="A40" s="2279"/>
      <c r="B40" s="804" t="s">
        <v>2199</v>
      </c>
      <c r="C40" s="814">
        <v>1445673</v>
      </c>
      <c r="D40" s="805">
        <v>7688172</v>
      </c>
      <c r="E40" s="805">
        <v>3620765</v>
      </c>
      <c r="F40" s="805">
        <v>515851</v>
      </c>
      <c r="G40" s="805">
        <v>943198</v>
      </c>
      <c r="H40" s="805">
        <v>2119686</v>
      </c>
      <c r="I40" s="805">
        <v>572580</v>
      </c>
      <c r="J40" s="805">
        <v>337016</v>
      </c>
      <c r="K40" s="805">
        <v>718241</v>
      </c>
      <c r="L40" s="805">
        <v>243408</v>
      </c>
      <c r="M40" s="805">
        <v>422880</v>
      </c>
      <c r="N40" s="805">
        <v>1315470</v>
      </c>
      <c r="O40" s="814">
        <f>65+755</f>
        <v>820</v>
      </c>
      <c r="P40" s="839">
        <f t="shared" si="9"/>
        <v>19943760</v>
      </c>
    </row>
    <row r="41" spans="1:16">
      <c r="A41" s="2279"/>
      <c r="B41" s="804" t="s">
        <v>2219</v>
      </c>
      <c r="C41" s="996">
        <f>+C40/C39</f>
        <v>5.3348820045389962</v>
      </c>
      <c r="D41" s="996">
        <f>+D40/D39</f>
        <v>16.401468589799659</v>
      </c>
      <c r="E41" s="996">
        <f>+E40/E39</f>
        <v>12.433604159226395</v>
      </c>
      <c r="F41" s="996">
        <f>+F40/F39</f>
        <v>8.5316805318955389</v>
      </c>
      <c r="G41" s="996">
        <f t="shared" ref="G41:N41" si="12">+G40/G39</f>
        <v>13.329536461277558</v>
      </c>
      <c r="H41" s="996">
        <f t="shared" si="12"/>
        <v>14.514818263989701</v>
      </c>
      <c r="I41" s="996">
        <f t="shared" si="12"/>
        <v>9.0052372489501913</v>
      </c>
      <c r="J41" s="996">
        <f t="shared" si="12"/>
        <v>4.2705120569712482</v>
      </c>
      <c r="K41" s="996">
        <f t="shared" si="12"/>
        <v>24.702194249552896</v>
      </c>
      <c r="L41" s="996">
        <f t="shared" si="12"/>
        <v>6.8490390838234054</v>
      </c>
      <c r="M41" s="996">
        <f t="shared" si="12"/>
        <v>15.276904736100574</v>
      </c>
      <c r="N41" s="996">
        <f t="shared" si="12"/>
        <v>11.993271580175778</v>
      </c>
      <c r="O41" s="996">
        <f>+O40/O39</f>
        <v>117.14285714285714</v>
      </c>
      <c r="P41" s="840">
        <f>+P40/P39</f>
        <v>12.06746826987308</v>
      </c>
    </row>
    <row r="42" spans="1:16">
      <c r="A42" s="2279"/>
      <c r="B42" s="804" t="s">
        <v>2201</v>
      </c>
      <c r="C42" s="805">
        <v>1395935</v>
      </c>
      <c r="D42" s="805">
        <v>6546133</v>
      </c>
      <c r="E42" s="805">
        <v>3284215</v>
      </c>
      <c r="F42" s="805">
        <v>491299</v>
      </c>
      <c r="G42" s="805">
        <v>903288</v>
      </c>
      <c r="H42" s="805">
        <v>2072295</v>
      </c>
      <c r="I42" s="805">
        <v>548910</v>
      </c>
      <c r="J42" s="805">
        <v>324616</v>
      </c>
      <c r="K42" s="805">
        <v>695630</v>
      </c>
      <c r="L42" s="805">
        <v>226019</v>
      </c>
      <c r="M42" s="805">
        <v>393766</v>
      </c>
      <c r="N42" s="805">
        <v>1238336</v>
      </c>
      <c r="O42" s="814">
        <f>65+120</f>
        <v>185</v>
      </c>
      <c r="P42" s="839">
        <f t="shared" si="9"/>
        <v>18120627</v>
      </c>
    </row>
    <row r="43" spans="1:16">
      <c r="A43" s="2301"/>
      <c r="B43" s="787" t="s">
        <v>2220</v>
      </c>
      <c r="C43" s="846">
        <f>+C42/C39</f>
        <v>5.1513367898592177</v>
      </c>
      <c r="D43" s="841">
        <f>+D42/D39</f>
        <v>13.965113525575521</v>
      </c>
      <c r="E43" s="841">
        <f>+E42/E39</f>
        <v>11.277901019202769</v>
      </c>
      <c r="F43" s="841">
        <f>+F42/F39</f>
        <v>8.1256140118750313</v>
      </c>
      <c r="G43" s="841">
        <f t="shared" ref="G43:N43" si="13">+G42/G39</f>
        <v>12.76551724137931</v>
      </c>
      <c r="H43" s="841">
        <f t="shared" si="13"/>
        <v>14.190302391191214</v>
      </c>
      <c r="I43" s="841">
        <f t="shared" si="13"/>
        <v>8.6329679316798522</v>
      </c>
      <c r="J43" s="841">
        <f t="shared" si="13"/>
        <v>4.1133849487436169</v>
      </c>
      <c r="K43" s="841">
        <f t="shared" si="13"/>
        <v>23.924542578071261</v>
      </c>
      <c r="L43" s="841">
        <f t="shared" si="13"/>
        <v>6.3597456315596954</v>
      </c>
      <c r="M43" s="841">
        <f t="shared" si="13"/>
        <v>14.225136375130957</v>
      </c>
      <c r="N43" s="841">
        <f t="shared" si="13"/>
        <v>11.29003318624412</v>
      </c>
      <c r="O43" s="841">
        <f>+O42/O39</f>
        <v>26.428571428571427</v>
      </c>
      <c r="P43" s="843">
        <f>+P42/P39</f>
        <v>10.964336281258168</v>
      </c>
    </row>
    <row r="44" spans="1:16">
      <c r="A44" s="2301" t="s">
        <v>569</v>
      </c>
      <c r="B44" s="1000" t="s">
        <v>2198</v>
      </c>
      <c r="C44" s="822">
        <f>+C34+C39</f>
        <v>455789</v>
      </c>
      <c r="D44" s="822">
        <f t="shared" ref="D44:O44" si="14">+D34+D39</f>
        <v>682813</v>
      </c>
      <c r="E44" s="822">
        <f t="shared" si="14"/>
        <v>586923</v>
      </c>
      <c r="F44" s="822">
        <f t="shared" si="14"/>
        <v>119131</v>
      </c>
      <c r="G44" s="822">
        <f t="shared" si="14"/>
        <v>213498</v>
      </c>
      <c r="H44" s="822">
        <f t="shared" si="14"/>
        <v>146036</v>
      </c>
      <c r="I44" s="822">
        <f t="shared" si="14"/>
        <v>99462</v>
      </c>
      <c r="J44" s="822">
        <f t="shared" si="14"/>
        <v>144483</v>
      </c>
      <c r="K44" s="822">
        <f t="shared" si="14"/>
        <v>58122</v>
      </c>
      <c r="L44" s="822">
        <f t="shared" si="14"/>
        <v>59449</v>
      </c>
      <c r="M44" s="822">
        <f t="shared" si="14"/>
        <v>82142</v>
      </c>
      <c r="N44" s="822">
        <f t="shared" si="14"/>
        <v>212192</v>
      </c>
      <c r="O44" s="822">
        <f t="shared" si="14"/>
        <v>2905</v>
      </c>
      <c r="P44" s="837">
        <f>+P34+P39</f>
        <v>2862945</v>
      </c>
    </row>
    <row r="45" spans="1:16">
      <c r="A45" s="2302"/>
      <c r="B45" s="833" t="s">
        <v>2199</v>
      </c>
      <c r="C45" s="814">
        <f>+C35+C40</f>
        <v>2520240</v>
      </c>
      <c r="D45" s="814">
        <f t="shared" ref="D45:O45" si="15">+D35+D40</f>
        <v>11243036</v>
      </c>
      <c r="E45" s="814">
        <f t="shared" si="15"/>
        <v>7595416</v>
      </c>
      <c r="F45" s="814">
        <f t="shared" si="15"/>
        <v>1217457</v>
      </c>
      <c r="G45" s="814">
        <f t="shared" si="15"/>
        <v>3135072</v>
      </c>
      <c r="H45" s="814">
        <f t="shared" si="15"/>
        <v>2119686</v>
      </c>
      <c r="I45" s="814">
        <f t="shared" si="15"/>
        <v>1096966</v>
      </c>
      <c r="J45" s="814">
        <f t="shared" si="15"/>
        <v>700361</v>
      </c>
      <c r="K45" s="814">
        <f t="shared" si="15"/>
        <v>1493134</v>
      </c>
      <c r="L45" s="814">
        <f t="shared" si="15"/>
        <v>443085</v>
      </c>
      <c r="M45" s="814">
        <f t="shared" si="15"/>
        <v>1513647</v>
      </c>
      <c r="N45" s="814">
        <f t="shared" si="15"/>
        <v>2763449</v>
      </c>
      <c r="O45" s="814">
        <f t="shared" si="15"/>
        <v>39343</v>
      </c>
      <c r="P45" s="839">
        <f>+P35+P40</f>
        <v>35880892</v>
      </c>
    </row>
    <row r="46" spans="1:16">
      <c r="A46" s="2302"/>
      <c r="B46" s="833" t="s">
        <v>2219</v>
      </c>
      <c r="C46" s="1001">
        <f>+C45/C44</f>
        <v>5.5294006656588905</v>
      </c>
      <c r="D46" s="1001">
        <f t="shared" ref="D46:O46" si="16">+D45/D44</f>
        <v>16.465761489602571</v>
      </c>
      <c r="E46" s="1001">
        <f t="shared" si="16"/>
        <v>12.941077449682497</v>
      </c>
      <c r="F46" s="1001">
        <f t="shared" si="16"/>
        <v>10.219481075454752</v>
      </c>
      <c r="G46" s="1001">
        <f t="shared" si="16"/>
        <v>14.684315543939523</v>
      </c>
      <c r="H46" s="1001">
        <f t="shared" si="16"/>
        <v>14.514818263989701</v>
      </c>
      <c r="I46" s="1001">
        <f t="shared" si="16"/>
        <v>11.028995998471778</v>
      </c>
      <c r="J46" s="1001">
        <f t="shared" si="16"/>
        <v>4.8473592048891563</v>
      </c>
      <c r="K46" s="1001">
        <f t="shared" si="16"/>
        <v>25.689652799284264</v>
      </c>
      <c r="L46" s="1001">
        <f t="shared" si="16"/>
        <v>7.4531951756968153</v>
      </c>
      <c r="M46" s="1001">
        <f t="shared" si="16"/>
        <v>18.427199240339899</v>
      </c>
      <c r="N46" s="1001">
        <f t="shared" si="16"/>
        <v>13.023342067561455</v>
      </c>
      <c r="O46" s="1001">
        <f t="shared" si="16"/>
        <v>13.543201376936317</v>
      </c>
      <c r="P46" s="840">
        <f>+P45/P44</f>
        <v>12.532861092336738</v>
      </c>
    </row>
    <row r="47" spans="1:16">
      <c r="A47" s="2302"/>
      <c r="B47" s="833" t="s">
        <v>2201</v>
      </c>
      <c r="C47" s="814">
        <f>+C37+C42</f>
        <v>2433155</v>
      </c>
      <c r="D47" s="814">
        <f t="shared" ref="D47:O47" si="17">+D37+D42</f>
        <v>9662743</v>
      </c>
      <c r="E47" s="814">
        <f t="shared" si="17"/>
        <v>6931957</v>
      </c>
      <c r="F47" s="814">
        <f t="shared" si="17"/>
        <v>1166347</v>
      </c>
      <c r="G47" s="814">
        <f t="shared" si="17"/>
        <v>3008878</v>
      </c>
      <c r="H47" s="814">
        <f t="shared" si="17"/>
        <v>2072295</v>
      </c>
      <c r="I47" s="814">
        <f t="shared" si="17"/>
        <v>1046839</v>
      </c>
      <c r="J47" s="814">
        <f t="shared" si="17"/>
        <v>674666</v>
      </c>
      <c r="K47" s="814">
        <f t="shared" si="17"/>
        <v>1436707</v>
      </c>
      <c r="L47" s="814">
        <f t="shared" si="17"/>
        <v>411638</v>
      </c>
      <c r="M47" s="814">
        <f t="shared" si="17"/>
        <v>1413245</v>
      </c>
      <c r="N47" s="814">
        <f t="shared" si="17"/>
        <v>2608029</v>
      </c>
      <c r="O47" s="814">
        <f t="shared" si="17"/>
        <v>37831</v>
      </c>
      <c r="P47" s="839">
        <f>+P37+P42</f>
        <v>32904330</v>
      </c>
    </row>
    <row r="48" spans="1:16">
      <c r="A48" s="2284"/>
      <c r="B48" s="1002" t="s">
        <v>2220</v>
      </c>
      <c r="C48" s="846">
        <f>+C47/C44</f>
        <v>5.3383363793334198</v>
      </c>
      <c r="D48" s="846">
        <f t="shared" ref="D48:O48" si="18">+D47/D44</f>
        <v>14.151375266727493</v>
      </c>
      <c r="E48" s="846">
        <f t="shared" si="18"/>
        <v>11.810675335606204</v>
      </c>
      <c r="F48" s="846">
        <f t="shared" si="18"/>
        <v>9.7904575635225086</v>
      </c>
      <c r="G48" s="846">
        <f t="shared" si="18"/>
        <v>14.093237407376181</v>
      </c>
      <c r="H48" s="846">
        <f t="shared" si="18"/>
        <v>14.190302391191214</v>
      </c>
      <c r="I48" s="846">
        <f t="shared" si="18"/>
        <v>10.525014578431964</v>
      </c>
      <c r="J48" s="846">
        <f t="shared" si="18"/>
        <v>4.6695182132153956</v>
      </c>
      <c r="K48" s="846">
        <f t="shared" si="18"/>
        <v>24.718815594783386</v>
      </c>
      <c r="L48" s="846">
        <f t="shared" si="18"/>
        <v>6.9242207606519877</v>
      </c>
      <c r="M48" s="846">
        <f t="shared" si="18"/>
        <v>17.204901268534975</v>
      </c>
      <c r="N48" s="846">
        <f t="shared" si="18"/>
        <v>12.290892210827929</v>
      </c>
      <c r="O48" s="846">
        <f t="shared" si="18"/>
        <v>13.022719449225473</v>
      </c>
      <c r="P48" s="843">
        <f>+P47/P44</f>
        <v>11.49317573337944</v>
      </c>
    </row>
    <row r="49" spans="1:16">
      <c r="A49" s="14"/>
      <c r="B49" s="14"/>
      <c r="C49" s="14"/>
      <c r="D49" s="14"/>
      <c r="E49" s="14"/>
      <c r="F49" s="14"/>
      <c r="G49" s="14"/>
      <c r="H49" s="14"/>
      <c r="I49" s="14"/>
      <c r="J49" s="14"/>
      <c r="K49" s="14"/>
      <c r="L49" s="14"/>
      <c r="M49" s="14"/>
      <c r="N49" s="14"/>
      <c r="O49" s="14"/>
      <c r="P49" s="14"/>
    </row>
    <row r="50" spans="1:16">
      <c r="A50" s="858" t="s">
        <v>474</v>
      </c>
      <c r="B50" s="14"/>
      <c r="C50" s="14"/>
      <c r="D50" s="14"/>
      <c r="E50" s="14"/>
      <c r="F50" s="14"/>
      <c r="G50" s="14"/>
      <c r="H50" s="14"/>
      <c r="I50" s="14"/>
      <c r="J50" s="14"/>
      <c r="K50" s="14"/>
      <c r="L50" s="14"/>
      <c r="M50" s="14"/>
      <c r="N50" s="14"/>
      <c r="O50" s="14"/>
      <c r="P50" s="14"/>
    </row>
    <row r="51" spans="1:16">
      <c r="A51" s="63" t="s">
        <v>2686</v>
      </c>
      <c r="B51" s="14"/>
      <c r="C51" s="14"/>
      <c r="D51" s="14"/>
      <c r="E51" s="14"/>
      <c r="F51" s="14"/>
      <c r="G51" s="14"/>
      <c r="H51" s="14"/>
      <c r="I51" s="14"/>
      <c r="J51" s="14"/>
      <c r="K51" s="14"/>
      <c r="L51" s="14"/>
      <c r="M51" s="14"/>
      <c r="N51" s="14"/>
      <c r="O51" s="14"/>
      <c r="P51" s="14"/>
    </row>
    <row r="52" spans="1:16">
      <c r="A52" s="16"/>
      <c r="B52" s="14"/>
      <c r="C52" s="14"/>
      <c r="D52" s="14"/>
      <c r="E52" s="14"/>
      <c r="F52" s="14"/>
      <c r="G52" s="14"/>
      <c r="H52" s="14"/>
      <c r="I52" s="14"/>
      <c r="J52" s="14"/>
      <c r="K52" s="14"/>
      <c r="L52" s="14"/>
      <c r="M52" s="14"/>
      <c r="N52" s="14"/>
      <c r="O52" s="14"/>
      <c r="P52" s="14"/>
    </row>
    <row r="53" spans="1:16">
      <c r="A53" s="14" t="s">
        <v>2449</v>
      </c>
      <c r="B53" s="14"/>
      <c r="C53" s="14"/>
      <c r="D53" s="14"/>
      <c r="E53" s="14"/>
      <c r="F53" s="14"/>
      <c r="G53" s="14"/>
      <c r="H53" s="14"/>
      <c r="I53" s="14"/>
      <c r="J53" s="14"/>
      <c r="K53" s="14"/>
      <c r="L53" s="14"/>
      <c r="M53" s="14"/>
      <c r="N53" s="14"/>
      <c r="O53" s="14"/>
      <c r="P53" s="14"/>
    </row>
    <row r="54" spans="1:16">
      <c r="A54" s="6"/>
      <c r="B54" s="6"/>
      <c r="C54" s="6"/>
      <c r="D54" s="6"/>
      <c r="E54" s="6"/>
      <c r="F54" s="6"/>
      <c r="G54" s="6"/>
      <c r="H54" s="6"/>
      <c r="I54" s="6"/>
      <c r="J54" s="6"/>
      <c r="K54" s="6"/>
      <c r="L54" s="6"/>
      <c r="M54" s="6"/>
      <c r="N54" s="6"/>
      <c r="O54" s="6"/>
      <c r="P54" s="6"/>
    </row>
    <row r="55" spans="1:16">
      <c r="A55" s="6"/>
      <c r="B55" s="6"/>
      <c r="C55" s="6"/>
      <c r="D55" s="6"/>
      <c r="E55" s="6"/>
      <c r="F55" s="6"/>
      <c r="G55" s="6"/>
      <c r="H55" s="6"/>
      <c r="I55" s="6"/>
      <c r="J55" s="6"/>
      <c r="K55" s="6"/>
      <c r="L55" s="6"/>
      <c r="M55" s="6"/>
      <c r="N55" s="6"/>
      <c r="O55" s="6"/>
      <c r="P55" s="6"/>
    </row>
    <row r="56" spans="1:16">
      <c r="A56" s="6"/>
      <c r="B56" s="6"/>
      <c r="C56" s="6"/>
      <c r="D56" s="6"/>
      <c r="E56" s="6"/>
      <c r="F56" s="6"/>
      <c r="G56" s="6"/>
      <c r="H56" s="6"/>
      <c r="I56" s="6"/>
      <c r="J56" s="6"/>
      <c r="K56" s="6"/>
      <c r="L56" s="6"/>
      <c r="M56" s="6"/>
      <c r="N56" s="6"/>
      <c r="O56" s="6"/>
      <c r="P56" s="6"/>
    </row>
    <row r="57" spans="1:16">
      <c r="A57" s="6"/>
      <c r="B57" s="6"/>
      <c r="C57" s="6"/>
      <c r="D57" s="6"/>
      <c r="E57" s="6"/>
      <c r="F57" s="6"/>
      <c r="G57" s="6"/>
      <c r="H57" s="6"/>
      <c r="I57" s="6"/>
      <c r="J57" s="6"/>
      <c r="K57" s="6"/>
      <c r="L57" s="6"/>
      <c r="M57" s="6"/>
      <c r="N57" s="6"/>
      <c r="O57" s="6"/>
      <c r="P57" s="6"/>
    </row>
    <row r="58" spans="1:16">
      <c r="A58" s="6"/>
      <c r="B58" s="6"/>
      <c r="C58" s="6"/>
      <c r="D58" s="6"/>
      <c r="E58" s="6"/>
      <c r="F58" s="6"/>
      <c r="G58" s="6"/>
      <c r="H58" s="6"/>
      <c r="I58" s="6"/>
      <c r="J58" s="6"/>
      <c r="K58" s="6"/>
      <c r="L58" s="6"/>
      <c r="M58" s="6"/>
      <c r="N58" s="6"/>
      <c r="O58" s="6"/>
      <c r="P58" s="6"/>
    </row>
    <row r="59" spans="1:16">
      <c r="A59" s="6"/>
      <c r="B59" s="6"/>
      <c r="C59" s="6"/>
      <c r="D59" s="6"/>
      <c r="E59" s="6"/>
      <c r="F59" s="6"/>
      <c r="G59" s="6"/>
      <c r="H59" s="6"/>
      <c r="I59" s="6"/>
      <c r="J59" s="6"/>
      <c r="K59" s="6"/>
      <c r="L59" s="6"/>
      <c r="M59" s="6"/>
      <c r="N59" s="6"/>
      <c r="O59" s="6"/>
      <c r="P59" s="6"/>
    </row>
    <row r="60" spans="1:16">
      <c r="A60" s="6"/>
      <c r="B60" s="6"/>
      <c r="C60" s="6"/>
      <c r="D60" s="6"/>
      <c r="E60" s="6"/>
      <c r="F60" s="6"/>
      <c r="G60" s="6"/>
      <c r="H60" s="6"/>
      <c r="I60" s="6"/>
      <c r="J60" s="6"/>
      <c r="K60" s="6"/>
      <c r="L60" s="6"/>
      <c r="M60" s="6"/>
      <c r="N60" s="6"/>
      <c r="O60" s="6"/>
      <c r="P60" s="6"/>
    </row>
    <row r="61" spans="1:16">
      <c r="A61" s="6"/>
      <c r="B61" s="6"/>
      <c r="C61" s="6"/>
      <c r="D61" s="6"/>
      <c r="E61" s="6"/>
      <c r="F61" s="6"/>
      <c r="G61" s="6"/>
      <c r="H61" s="6"/>
      <c r="I61" s="6"/>
      <c r="J61" s="6"/>
      <c r="K61" s="6"/>
      <c r="L61" s="6"/>
      <c r="M61" s="6"/>
      <c r="N61" s="6"/>
      <c r="O61" s="6"/>
      <c r="P61" s="6"/>
    </row>
    <row r="62" spans="1:16">
      <c r="A62" s="6"/>
      <c r="B62" s="6"/>
      <c r="C62" s="6"/>
      <c r="D62" s="6"/>
      <c r="E62" s="6"/>
      <c r="F62" s="6"/>
      <c r="G62" s="6"/>
      <c r="H62" s="6"/>
      <c r="I62" s="6"/>
      <c r="J62" s="6"/>
      <c r="K62" s="6"/>
      <c r="L62" s="6"/>
      <c r="M62" s="6"/>
      <c r="N62" s="6"/>
      <c r="O62" s="6"/>
      <c r="P62" s="6"/>
    </row>
    <row r="63" spans="1:16">
      <c r="A63" s="6"/>
      <c r="B63" s="6"/>
      <c r="C63" s="6"/>
      <c r="D63" s="6"/>
      <c r="E63" s="6"/>
      <c r="F63" s="6"/>
      <c r="G63" s="6"/>
      <c r="H63" s="6"/>
      <c r="I63" s="6"/>
      <c r="J63" s="6"/>
      <c r="K63" s="6"/>
      <c r="L63" s="6"/>
      <c r="M63" s="6"/>
      <c r="N63" s="6"/>
      <c r="O63" s="6"/>
      <c r="P63" s="6"/>
    </row>
    <row r="64" spans="1:16">
      <c r="A64" s="6"/>
      <c r="B64" s="6"/>
      <c r="C64" s="6"/>
      <c r="D64" s="6"/>
      <c r="E64" s="6"/>
      <c r="F64" s="6"/>
      <c r="G64" s="6"/>
      <c r="H64" s="6"/>
      <c r="I64" s="6"/>
      <c r="J64" s="6"/>
      <c r="K64" s="6"/>
      <c r="L64" s="6"/>
      <c r="M64" s="6"/>
      <c r="N64" s="6"/>
      <c r="O64" s="6"/>
      <c r="P64" s="6"/>
    </row>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sheetData>
  <mergeCells count="24">
    <mergeCell ref="A1:P1"/>
    <mergeCell ref="A2:P2"/>
    <mergeCell ref="A3:P3"/>
    <mergeCell ref="A4:A6"/>
    <mergeCell ref="B4:B6"/>
    <mergeCell ref="C4:O4"/>
    <mergeCell ref="A44:A48"/>
    <mergeCell ref="A34:A38"/>
    <mergeCell ref="A39:A43"/>
    <mergeCell ref="O5:O6"/>
    <mergeCell ref="A7:A11"/>
    <mergeCell ref="A12:A16"/>
    <mergeCell ref="A17:A21"/>
    <mergeCell ref="A29:P29"/>
    <mergeCell ref="C31:O31"/>
    <mergeCell ref="P31:P33"/>
    <mergeCell ref="N32:N33"/>
    <mergeCell ref="O32:O33"/>
    <mergeCell ref="A28:P28"/>
    <mergeCell ref="P4:P6"/>
    <mergeCell ref="N5:N6"/>
    <mergeCell ref="A30:P30"/>
    <mergeCell ref="A31:A33"/>
    <mergeCell ref="B31:B33"/>
  </mergeCells>
  <phoneticPr fontId="74" type="noConversion"/>
  <hyperlinks>
    <hyperlink ref="A1:P1" location="'Sección F -SIL'!B4" display="TABLA F11.1"/>
    <hyperlink ref="A28:P28" location="'Sección F -SIL'!B4" display="TABLA F11.2"/>
  </hyperlinks>
  <pageMargins left="0.54" right="0.5" top="1.2" bottom="0.35433070866141736" header="0.31496062992125984" footer="0.31496062992125984"/>
  <pageSetup scale="60" orientation="landscape" r:id="rId1"/>
</worksheet>
</file>

<file path=xl/worksheets/sheet73.xml><?xml version="1.0" encoding="utf-8"?>
<worksheet xmlns="http://schemas.openxmlformats.org/spreadsheetml/2006/main" xmlns:r="http://schemas.openxmlformats.org/officeDocument/2006/relationships">
  <sheetPr>
    <tabColor rgb="FF008080"/>
  </sheetPr>
  <dimension ref="A1:P67"/>
  <sheetViews>
    <sheetView zoomScale="89" zoomScaleNormal="89" workbookViewId="0">
      <selection activeCell="A34" sqref="A34"/>
    </sheetView>
  </sheetViews>
  <sheetFormatPr baseColWidth="10" defaultColWidth="11.42578125" defaultRowHeight="12.75"/>
  <cols>
    <col min="1" max="1" width="11.140625" style="6" customWidth="1"/>
    <col min="2" max="2" width="44.42578125" style="6" customWidth="1"/>
    <col min="3" max="3" width="12.85546875" style="6" customWidth="1"/>
    <col min="4" max="4" width="14.140625" style="6" customWidth="1"/>
    <col min="5" max="5" width="16.28515625" style="6" customWidth="1"/>
    <col min="6" max="6" width="11.7109375" style="6" customWidth="1"/>
    <col min="7" max="7" width="15.5703125" style="6" customWidth="1"/>
    <col min="8" max="8" width="13" style="6" customWidth="1"/>
    <col min="9" max="9" width="14.85546875" style="6" bestFit="1" customWidth="1"/>
    <col min="10" max="10" width="14.42578125" style="6" bestFit="1" customWidth="1"/>
    <col min="11" max="11" width="12.85546875" style="6" customWidth="1"/>
    <col min="12" max="12" width="17.28515625" style="6" customWidth="1"/>
    <col min="13" max="13" width="12.5703125" style="6" customWidth="1"/>
    <col min="14" max="14" width="10.5703125" style="6" customWidth="1"/>
    <col min="15" max="15" width="13" style="6" customWidth="1"/>
    <col min="16" max="16384" width="11.42578125" style="6"/>
  </cols>
  <sheetData>
    <row r="1" spans="1:15" ht="15">
      <c r="A1" s="2293" t="s">
        <v>2646</v>
      </c>
      <c r="B1" s="2293"/>
      <c r="C1" s="2293"/>
      <c r="D1" s="2293"/>
      <c r="E1" s="2293"/>
      <c r="F1" s="2293"/>
      <c r="G1" s="2293"/>
      <c r="H1" s="2293"/>
      <c r="I1" s="2293"/>
      <c r="J1" s="2293"/>
      <c r="K1" s="2293"/>
      <c r="L1" s="2293"/>
      <c r="M1" s="2293"/>
      <c r="N1" s="2293"/>
      <c r="O1" s="2293"/>
    </row>
    <row r="2" spans="1:15">
      <c r="A2" s="2264" t="s">
        <v>1257</v>
      </c>
      <c r="B2" s="2264"/>
      <c r="C2" s="2264"/>
      <c r="D2" s="2264"/>
      <c r="E2" s="2264"/>
      <c r="F2" s="2264"/>
      <c r="G2" s="2264"/>
      <c r="H2" s="2264"/>
      <c r="I2" s="2264"/>
      <c r="J2" s="2264"/>
      <c r="K2" s="2264"/>
      <c r="L2" s="2264"/>
      <c r="M2" s="2264"/>
      <c r="N2" s="2264"/>
      <c r="O2" s="2264"/>
    </row>
    <row r="3" spans="1:15" ht="13.5" customHeight="1">
      <c r="A3" s="2247" t="s">
        <v>2178</v>
      </c>
      <c r="B3" s="2247"/>
      <c r="C3" s="2247"/>
      <c r="D3" s="2247"/>
      <c r="E3" s="2247"/>
      <c r="F3" s="2247"/>
      <c r="G3" s="2247"/>
      <c r="H3" s="2247"/>
      <c r="I3" s="2247"/>
      <c r="J3" s="2247"/>
      <c r="K3" s="2247"/>
      <c r="L3" s="2247"/>
      <c r="M3" s="2247"/>
      <c r="N3" s="2247"/>
      <c r="O3" s="2247"/>
    </row>
    <row r="4" spans="1:15" ht="12.75" customHeight="1">
      <c r="A4" s="2284" t="s">
        <v>1465</v>
      </c>
      <c r="B4" s="2308" t="s">
        <v>2217</v>
      </c>
      <c r="C4" s="2307" t="s">
        <v>261</v>
      </c>
      <c r="D4" s="2307"/>
      <c r="E4" s="2307"/>
      <c r="F4" s="2307"/>
      <c r="G4" s="2307"/>
      <c r="H4" s="2307"/>
      <c r="I4" s="2307"/>
      <c r="J4" s="2307"/>
      <c r="K4" s="2307"/>
      <c r="L4" s="2307"/>
      <c r="M4" s="2307"/>
      <c r="N4" s="2283" t="s">
        <v>2215</v>
      </c>
      <c r="O4" s="2283" t="s">
        <v>569</v>
      </c>
    </row>
    <row r="5" spans="1:15">
      <c r="A5" s="2279"/>
      <c r="B5" s="2309"/>
      <c r="C5" s="1088" t="s">
        <v>262</v>
      </c>
      <c r="D5" s="1088" t="s">
        <v>263</v>
      </c>
      <c r="E5" s="1088" t="s">
        <v>264</v>
      </c>
      <c r="F5" s="1088" t="s">
        <v>265</v>
      </c>
      <c r="G5" s="1088" t="s">
        <v>266</v>
      </c>
      <c r="H5" s="1081" t="s">
        <v>267</v>
      </c>
      <c r="I5" s="1081" t="s">
        <v>268</v>
      </c>
      <c r="J5" s="1081" t="s">
        <v>269</v>
      </c>
      <c r="K5" s="1081" t="s">
        <v>270</v>
      </c>
      <c r="L5" s="1080" t="s">
        <v>271</v>
      </c>
      <c r="M5" s="2310" t="s">
        <v>273</v>
      </c>
      <c r="N5" s="2280"/>
      <c r="O5" s="2280"/>
    </row>
    <row r="6" spans="1:15" ht="60">
      <c r="A6" s="2279"/>
      <c r="B6" s="2309"/>
      <c r="C6" s="1089" t="s">
        <v>274</v>
      </c>
      <c r="D6" s="1089" t="s">
        <v>275</v>
      </c>
      <c r="E6" s="1089" t="s">
        <v>276</v>
      </c>
      <c r="F6" s="1089" t="s">
        <v>277</v>
      </c>
      <c r="G6" s="1089" t="s">
        <v>278</v>
      </c>
      <c r="H6" s="1089" t="s">
        <v>279</v>
      </c>
      <c r="I6" s="1089" t="s">
        <v>280</v>
      </c>
      <c r="J6" s="1089" t="s">
        <v>281</v>
      </c>
      <c r="K6" s="1089" t="s">
        <v>282</v>
      </c>
      <c r="L6" s="1090" t="s">
        <v>283</v>
      </c>
      <c r="M6" s="2310"/>
      <c r="N6" s="2280"/>
      <c r="O6" s="2280"/>
    </row>
    <row r="7" spans="1:15">
      <c r="A7" s="2279" t="s">
        <v>2162</v>
      </c>
      <c r="B7" s="802" t="s">
        <v>2223</v>
      </c>
      <c r="C7" s="816">
        <v>200841</v>
      </c>
      <c r="D7" s="816">
        <v>180418</v>
      </c>
      <c r="E7" s="816">
        <v>248003</v>
      </c>
      <c r="F7" s="816">
        <v>57448</v>
      </c>
      <c r="G7" s="816">
        <v>130998</v>
      </c>
      <c r="H7" s="816">
        <v>0</v>
      </c>
      <c r="I7" s="816">
        <v>33291</v>
      </c>
      <c r="J7" s="816">
        <v>58997</v>
      </c>
      <c r="K7" s="816">
        <v>27174</v>
      </c>
      <c r="L7" s="816">
        <v>25902</v>
      </c>
      <c r="M7" s="816">
        <v>133349</v>
      </c>
      <c r="N7" s="816">
        <v>5004</v>
      </c>
      <c r="O7" s="1091">
        <f>SUM(C7:N7)</f>
        <v>1101425</v>
      </c>
    </row>
    <row r="8" spans="1:15">
      <c r="A8" s="2280"/>
      <c r="B8" s="804" t="s">
        <v>2203</v>
      </c>
      <c r="C8" s="818">
        <v>708016</v>
      </c>
      <c r="D8" s="818">
        <v>2824534</v>
      </c>
      <c r="E8" s="818">
        <v>2896450</v>
      </c>
      <c r="F8" s="818">
        <v>587813</v>
      </c>
      <c r="G8" s="818">
        <v>1826053</v>
      </c>
      <c r="H8" s="818">
        <v>0</v>
      </c>
      <c r="I8" s="818">
        <v>437354</v>
      </c>
      <c r="J8" s="818">
        <v>196253</v>
      </c>
      <c r="K8" s="818">
        <v>707893</v>
      </c>
      <c r="L8" s="818">
        <v>169144</v>
      </c>
      <c r="M8" s="818">
        <v>1951753</v>
      </c>
      <c r="N8" s="818">
        <v>78498</v>
      </c>
      <c r="O8" s="1091">
        <f>SUM(C8:N8)</f>
        <v>12383761</v>
      </c>
    </row>
    <row r="9" spans="1:15">
      <c r="A9" s="2280"/>
      <c r="B9" s="804" t="s">
        <v>2224</v>
      </c>
      <c r="C9" s="821">
        <f>+C8/C7</f>
        <v>3.5252562972699799</v>
      </c>
      <c r="D9" s="821">
        <f t="shared" ref="D9:N9" si="0">+D8/D7</f>
        <v>15.655500005542685</v>
      </c>
      <c r="E9" s="821">
        <f t="shared" si="0"/>
        <v>11.679092591621876</v>
      </c>
      <c r="F9" s="821">
        <f t="shared" si="0"/>
        <v>10.232088149282829</v>
      </c>
      <c r="G9" s="821">
        <f t="shared" si="0"/>
        <v>13.93954869539993</v>
      </c>
      <c r="H9" s="821"/>
      <c r="I9" s="821">
        <f t="shared" si="0"/>
        <v>13.137304376558228</v>
      </c>
      <c r="J9" s="821">
        <f t="shared" si="0"/>
        <v>3.326491177517501</v>
      </c>
      <c r="K9" s="821">
        <f t="shared" si="0"/>
        <v>26.050379038787074</v>
      </c>
      <c r="L9" s="821">
        <f t="shared" si="0"/>
        <v>6.5301521118060384</v>
      </c>
      <c r="M9" s="821">
        <f t="shared" si="0"/>
        <v>14.63642771974293</v>
      </c>
      <c r="N9" s="821">
        <f t="shared" si="0"/>
        <v>15.687050359712231</v>
      </c>
      <c r="O9" s="1092">
        <f>+O8/O7</f>
        <v>11.243399232812038</v>
      </c>
    </row>
    <row r="10" spans="1:15">
      <c r="A10" s="2280"/>
      <c r="B10" s="807" t="s">
        <v>2225</v>
      </c>
      <c r="C10" s="818">
        <v>6526791.502954266</v>
      </c>
      <c r="D10" s="818">
        <v>26041566.446518809</v>
      </c>
      <c r="E10" s="818">
        <v>26701664.498473871</v>
      </c>
      <c r="F10" s="818">
        <v>5419288.7796549741</v>
      </c>
      <c r="G10" s="818">
        <v>16835872.450326003</v>
      </c>
      <c r="H10" s="818">
        <v>0</v>
      </c>
      <c r="I10" s="818">
        <v>4029472.6451297291</v>
      </c>
      <c r="J10" s="818">
        <v>1809207.7555377295</v>
      </c>
      <c r="K10" s="818">
        <v>6526746.3586158734</v>
      </c>
      <c r="L10" s="818">
        <v>1558123.0739481202</v>
      </c>
      <c r="M10" s="818">
        <v>17832064.798594918</v>
      </c>
      <c r="N10" s="818">
        <v>333783.19274749426</v>
      </c>
      <c r="O10" s="1091">
        <f t="shared" ref="O10:O15" si="1">SUM(C10:N10)</f>
        <v>113614581.50250179</v>
      </c>
    </row>
    <row r="11" spans="1:15">
      <c r="A11" s="2280"/>
      <c r="B11" s="804" t="s">
        <v>2226</v>
      </c>
      <c r="C11" s="818">
        <v>1156646.5954602498</v>
      </c>
      <c r="D11" s="818">
        <v>4614961.1424210547</v>
      </c>
      <c r="E11" s="818">
        <v>4731940.5440333439</v>
      </c>
      <c r="F11" s="818">
        <v>960380.29006543837</v>
      </c>
      <c r="G11" s="818">
        <v>2983572.3329691649</v>
      </c>
      <c r="H11" s="818">
        <v>0</v>
      </c>
      <c r="I11" s="818">
        <v>714083.75989640772</v>
      </c>
      <c r="J11" s="818">
        <v>320619.09591807862</v>
      </c>
      <c r="K11" s="818">
        <v>1156638.5951977498</v>
      </c>
      <c r="L11" s="818">
        <v>276123.07639586943</v>
      </c>
      <c r="M11" s="818">
        <v>3160112.7491180864</v>
      </c>
      <c r="N11" s="818">
        <v>59151.451879302782</v>
      </c>
      <c r="O11" s="1091">
        <f t="shared" si="1"/>
        <v>20134229.633354746</v>
      </c>
    </row>
    <row r="12" spans="1:15">
      <c r="A12" s="2280"/>
      <c r="B12" s="804" t="s">
        <v>238</v>
      </c>
      <c r="C12" s="818">
        <v>578323.2977301249</v>
      </c>
      <c r="D12" s="818">
        <v>2307480.5712105273</v>
      </c>
      <c r="E12" s="818">
        <v>2365970.272016672</v>
      </c>
      <c r="F12" s="818">
        <v>480190.14503271919</v>
      </c>
      <c r="G12" s="818">
        <v>1491786.1664845825</v>
      </c>
      <c r="H12" s="818">
        <v>0</v>
      </c>
      <c r="I12" s="818">
        <v>357041.87994820386</v>
      </c>
      <c r="J12" s="818">
        <v>160309.54795903931</v>
      </c>
      <c r="K12" s="818">
        <v>578319.29759887489</v>
      </c>
      <c r="L12" s="818">
        <v>138061.53819793471</v>
      </c>
      <c r="M12" s="818">
        <v>1580056.3745590432</v>
      </c>
      <c r="N12" s="818">
        <v>29575.725939651391</v>
      </c>
      <c r="O12" s="1091">
        <f t="shared" si="1"/>
        <v>10067114.816677373</v>
      </c>
    </row>
    <row r="13" spans="1:15">
      <c r="A13" s="2280"/>
      <c r="B13" s="787" t="s">
        <v>2661</v>
      </c>
      <c r="C13" s="819">
        <f>SUM(C10:C12)</f>
        <v>8261761.3961446406</v>
      </c>
      <c r="D13" s="819">
        <f t="shared" ref="D13:N13" si="2">SUM(D10:D12)</f>
        <v>32964008.16015039</v>
      </c>
      <c r="E13" s="819">
        <f t="shared" si="2"/>
        <v>33799575.314523891</v>
      </c>
      <c r="F13" s="819">
        <f t="shared" si="2"/>
        <v>6859859.2147531314</v>
      </c>
      <c r="G13" s="819">
        <f t="shared" si="2"/>
        <v>21311230.949779753</v>
      </c>
      <c r="H13" s="819">
        <f t="shared" si="2"/>
        <v>0</v>
      </c>
      <c r="I13" s="819">
        <f t="shared" si="2"/>
        <v>5100598.2849743403</v>
      </c>
      <c r="J13" s="819">
        <f t="shared" si="2"/>
        <v>2290136.3994148476</v>
      </c>
      <c r="K13" s="819">
        <f t="shared" si="2"/>
        <v>8261704.2514124988</v>
      </c>
      <c r="L13" s="819">
        <f t="shared" si="2"/>
        <v>1972307.6885419243</v>
      </c>
      <c r="M13" s="819">
        <f t="shared" si="2"/>
        <v>22572233.922272049</v>
      </c>
      <c r="N13" s="819">
        <f t="shared" si="2"/>
        <v>422510.37056644843</v>
      </c>
      <c r="O13" s="1093">
        <f t="shared" si="1"/>
        <v>143815925.9525339</v>
      </c>
    </row>
    <row r="14" spans="1:15">
      <c r="A14" s="2301" t="s">
        <v>2161</v>
      </c>
      <c r="B14" s="804" t="s">
        <v>2223</v>
      </c>
      <c r="C14" s="818">
        <v>294472</v>
      </c>
      <c r="D14" s="818">
        <v>388654</v>
      </c>
      <c r="E14" s="818">
        <v>249237</v>
      </c>
      <c r="F14" s="818">
        <v>63290</v>
      </c>
      <c r="G14" s="818">
        <v>65400</v>
      </c>
      <c r="H14" s="818">
        <v>141331</v>
      </c>
      <c r="I14" s="818">
        <v>52</v>
      </c>
      <c r="J14" s="818">
        <v>71153</v>
      </c>
      <c r="K14" s="818">
        <v>28502</v>
      </c>
      <c r="L14" s="818">
        <v>38950</v>
      </c>
      <c r="M14" s="818">
        <v>184697</v>
      </c>
      <c r="N14" s="818">
        <v>7</v>
      </c>
      <c r="O14" s="1091">
        <f t="shared" si="1"/>
        <v>1525745</v>
      </c>
    </row>
    <row r="15" spans="1:15">
      <c r="A15" s="2302"/>
      <c r="B15" s="804" t="s">
        <v>2203</v>
      </c>
      <c r="C15" s="818">
        <v>923999</v>
      </c>
      <c r="D15" s="818">
        <v>6028596</v>
      </c>
      <c r="E15" s="818">
        <v>2663516</v>
      </c>
      <c r="F15" s="818">
        <v>423462</v>
      </c>
      <c r="G15" s="818">
        <v>774166</v>
      </c>
      <c r="H15" s="818">
        <v>1951557</v>
      </c>
      <c r="I15" s="818">
        <v>549</v>
      </c>
      <c r="J15" s="818">
        <v>148924</v>
      </c>
      <c r="K15" s="818">
        <v>672766</v>
      </c>
      <c r="L15" s="818">
        <v>198237</v>
      </c>
      <c r="M15" s="818">
        <v>1760158</v>
      </c>
      <c r="N15" s="818">
        <v>62</v>
      </c>
      <c r="O15" s="1091">
        <f t="shared" si="1"/>
        <v>15545992</v>
      </c>
    </row>
    <row r="16" spans="1:15">
      <c r="A16" s="2302"/>
      <c r="B16" s="804" t="s">
        <v>2224</v>
      </c>
      <c r="C16" s="821">
        <f>+C15/C14</f>
        <v>3.1378161590915266</v>
      </c>
      <c r="D16" s="821">
        <f t="shared" ref="D16:O16" si="3">+D15/D14</f>
        <v>15.511472929649509</v>
      </c>
      <c r="E16" s="821">
        <f t="shared" si="3"/>
        <v>10.686679746586583</v>
      </c>
      <c r="F16" s="821">
        <f t="shared" si="3"/>
        <v>6.6908200347606259</v>
      </c>
      <c r="G16" s="821">
        <f t="shared" si="3"/>
        <v>11.837400611620795</v>
      </c>
      <c r="H16" s="821">
        <f t="shared" si="3"/>
        <v>13.808414289858559</v>
      </c>
      <c r="I16" s="821">
        <f t="shared" si="3"/>
        <v>10.557692307692308</v>
      </c>
      <c r="J16" s="821">
        <f t="shared" si="3"/>
        <v>2.0930108358045341</v>
      </c>
      <c r="K16" s="821">
        <f t="shared" si="3"/>
        <v>23.604168128552381</v>
      </c>
      <c r="L16" s="821">
        <f t="shared" si="3"/>
        <v>5.0895250320924266</v>
      </c>
      <c r="M16" s="821">
        <f t="shared" si="3"/>
        <v>9.529976123055599</v>
      </c>
      <c r="N16" s="821">
        <f t="shared" si="3"/>
        <v>8.8571428571428577</v>
      </c>
      <c r="O16" s="1092">
        <f t="shared" si="3"/>
        <v>10.189115481289468</v>
      </c>
    </row>
    <row r="17" spans="1:16">
      <c r="A17" s="2302"/>
      <c r="B17" s="807" t="s">
        <v>2225</v>
      </c>
      <c r="C17" s="818">
        <v>9438404.8064686302</v>
      </c>
      <c r="D17" s="818">
        <v>61580509.786977656</v>
      </c>
      <c r="E17" s="818">
        <v>27207109.765818041</v>
      </c>
      <c r="F17" s="818">
        <v>4325552.0581264915</v>
      </c>
      <c r="G17" s="818">
        <v>7907900.4364773063</v>
      </c>
      <c r="H17" s="818">
        <v>19934637.341487925</v>
      </c>
      <c r="I17" s="818">
        <v>5607.889444416367</v>
      </c>
      <c r="J17" s="818">
        <v>1521219.1759931932</v>
      </c>
      <c r="K17" s="818">
        <v>6872126.3205140652</v>
      </c>
      <c r="L17" s="818">
        <v>2024938.3967081371</v>
      </c>
      <c r="M17" s="818">
        <v>17979547.301830646</v>
      </c>
      <c r="N17" s="818">
        <v>633.31356202880647</v>
      </c>
      <c r="O17" s="1091">
        <f>SUM(C17:N17)</f>
        <v>158798186.59340852</v>
      </c>
    </row>
    <row r="18" spans="1:16">
      <c r="A18" s="2302"/>
      <c r="B18" s="804" t="s">
        <v>2226</v>
      </c>
      <c r="C18" s="818">
        <v>1672628.6998805169</v>
      </c>
      <c r="D18" s="818">
        <v>10913001.734401105</v>
      </c>
      <c r="E18" s="818">
        <v>4821513.1230563615</v>
      </c>
      <c r="F18" s="818">
        <v>766553.52928823896</v>
      </c>
      <c r="G18" s="818">
        <v>1401400.0773504088</v>
      </c>
      <c r="H18" s="818">
        <v>3532720.5415295064</v>
      </c>
      <c r="I18" s="818">
        <v>993.80319268138157</v>
      </c>
      <c r="J18" s="818">
        <v>269583.14511271776</v>
      </c>
      <c r="K18" s="818">
        <v>1217845.1707240117</v>
      </c>
      <c r="L18" s="818">
        <v>358849.84245460661</v>
      </c>
      <c r="M18" s="818">
        <v>3186248.8889320134</v>
      </c>
      <c r="N18" s="818">
        <v>112.23278314434546</v>
      </c>
      <c r="O18" s="1091">
        <f>SUM(C18:N18)</f>
        <v>28141450.788705315</v>
      </c>
    </row>
    <row r="19" spans="1:16">
      <c r="A19" s="2302"/>
      <c r="B19" s="804" t="s">
        <v>238</v>
      </c>
      <c r="C19" s="818">
        <v>836314.34994025843</v>
      </c>
      <c r="D19" s="818">
        <v>5456500.8672005525</v>
      </c>
      <c r="E19" s="818">
        <v>2410756.5615281807</v>
      </c>
      <c r="F19" s="818">
        <v>383276.76464411948</v>
      </c>
      <c r="G19" s="818">
        <v>700700.03867520439</v>
      </c>
      <c r="H19" s="818">
        <v>1766360.2707647532</v>
      </c>
      <c r="I19" s="818">
        <v>496.90159634069079</v>
      </c>
      <c r="J19" s="818">
        <v>134791.57255635888</v>
      </c>
      <c r="K19" s="818">
        <v>608922.58536200586</v>
      </c>
      <c r="L19" s="818">
        <v>179424.9212273033</v>
      </c>
      <c r="M19" s="818">
        <v>1593124.4444660067</v>
      </c>
      <c r="N19" s="818">
        <v>56.116391572172731</v>
      </c>
      <c r="O19" s="1091">
        <f>SUM(C19:N19)</f>
        <v>14070725.394352658</v>
      </c>
    </row>
    <row r="20" spans="1:16" ht="12.75" customHeight="1">
      <c r="A20" s="2284"/>
      <c r="B20" s="787" t="s">
        <v>2661</v>
      </c>
      <c r="C20" s="819">
        <f>SUM(C17:C19)</f>
        <v>11947347.856289405</v>
      </c>
      <c r="D20" s="819">
        <f t="shared" ref="D20:N20" si="4">SUM(D17:D19)</f>
        <v>77950012.388579309</v>
      </c>
      <c r="E20" s="819">
        <f t="shared" si="4"/>
        <v>34439379.450402588</v>
      </c>
      <c r="F20" s="819">
        <f t="shared" si="4"/>
        <v>5475382.3520588502</v>
      </c>
      <c r="G20" s="819">
        <f t="shared" si="4"/>
        <v>10010000.552502919</v>
      </c>
      <c r="H20" s="819">
        <f t="shared" si="4"/>
        <v>25233718.153782185</v>
      </c>
      <c r="I20" s="819">
        <f t="shared" si="4"/>
        <v>7098.5942334384399</v>
      </c>
      <c r="J20" s="819">
        <f t="shared" si="4"/>
        <v>1925593.8936622697</v>
      </c>
      <c r="K20" s="819">
        <f t="shared" si="4"/>
        <v>8698894.0766000822</v>
      </c>
      <c r="L20" s="819">
        <f t="shared" si="4"/>
        <v>2563213.1603900469</v>
      </c>
      <c r="M20" s="819">
        <f t="shared" si="4"/>
        <v>22758920.635228664</v>
      </c>
      <c r="N20" s="819">
        <f t="shared" si="4"/>
        <v>801.66273674532465</v>
      </c>
      <c r="O20" s="1093">
        <f>SUM(C20:N20)</f>
        <v>201010362.77646652</v>
      </c>
    </row>
    <row r="21" spans="1:16">
      <c r="A21" s="2279" t="s">
        <v>569</v>
      </c>
      <c r="B21" s="1094" t="s">
        <v>2223</v>
      </c>
      <c r="C21" s="837">
        <f t="shared" ref="C21:E22" si="5">+C7+C14</f>
        <v>495313</v>
      </c>
      <c r="D21" s="837">
        <f t="shared" si="5"/>
        <v>569072</v>
      </c>
      <c r="E21" s="837">
        <f t="shared" si="5"/>
        <v>497240</v>
      </c>
      <c r="F21" s="837">
        <f t="shared" ref="F21:O21" si="6">+F7+F14</f>
        <v>120738</v>
      </c>
      <c r="G21" s="837">
        <f t="shared" si="6"/>
        <v>196398</v>
      </c>
      <c r="H21" s="837">
        <f t="shared" si="6"/>
        <v>141331</v>
      </c>
      <c r="I21" s="837">
        <f t="shared" si="6"/>
        <v>33343</v>
      </c>
      <c r="J21" s="837">
        <f t="shared" si="6"/>
        <v>130150</v>
      </c>
      <c r="K21" s="837">
        <f t="shared" si="6"/>
        <v>55676</v>
      </c>
      <c r="L21" s="837">
        <f t="shared" si="6"/>
        <v>64852</v>
      </c>
      <c r="M21" s="837">
        <f t="shared" si="6"/>
        <v>318046</v>
      </c>
      <c r="N21" s="837">
        <f t="shared" si="6"/>
        <v>5011</v>
      </c>
      <c r="O21" s="837">
        <f t="shared" si="6"/>
        <v>2627170</v>
      </c>
    </row>
    <row r="22" spans="1:16">
      <c r="A22" s="2279"/>
      <c r="B22" s="1095" t="s">
        <v>2203</v>
      </c>
      <c r="C22" s="839">
        <f t="shared" si="5"/>
        <v>1632015</v>
      </c>
      <c r="D22" s="839">
        <f t="shared" si="5"/>
        <v>8853130</v>
      </c>
      <c r="E22" s="839">
        <f t="shared" si="5"/>
        <v>5559966</v>
      </c>
      <c r="F22" s="839">
        <f t="shared" ref="F22:O22" si="7">+F8+F15</f>
        <v>1011275</v>
      </c>
      <c r="G22" s="839">
        <f t="shared" si="7"/>
        <v>2600219</v>
      </c>
      <c r="H22" s="839">
        <f t="shared" si="7"/>
        <v>1951557</v>
      </c>
      <c r="I22" s="839">
        <f t="shared" si="7"/>
        <v>437903</v>
      </c>
      <c r="J22" s="839">
        <f t="shared" si="7"/>
        <v>345177</v>
      </c>
      <c r="K22" s="839">
        <f t="shared" si="7"/>
        <v>1380659</v>
      </c>
      <c r="L22" s="839">
        <f t="shared" si="7"/>
        <v>367381</v>
      </c>
      <c r="M22" s="839">
        <f t="shared" si="7"/>
        <v>3711911</v>
      </c>
      <c r="N22" s="839">
        <f t="shared" si="7"/>
        <v>78560</v>
      </c>
      <c r="O22" s="839">
        <f t="shared" si="7"/>
        <v>27929753</v>
      </c>
    </row>
    <row r="23" spans="1:16">
      <c r="A23" s="2279"/>
      <c r="B23" s="1095" t="s">
        <v>2224</v>
      </c>
      <c r="C23" s="840">
        <f t="shared" ref="C23:O23" si="8">+C22/C21</f>
        <v>3.2949165477183113</v>
      </c>
      <c r="D23" s="840">
        <f t="shared" si="8"/>
        <v>15.557135125256558</v>
      </c>
      <c r="E23" s="840">
        <f t="shared" si="8"/>
        <v>11.181654734132412</v>
      </c>
      <c r="F23" s="840">
        <f t="shared" si="8"/>
        <v>8.3757806158790107</v>
      </c>
      <c r="G23" s="840">
        <f t="shared" si="8"/>
        <v>13.239539099176163</v>
      </c>
      <c r="H23" s="840">
        <f t="shared" si="8"/>
        <v>13.808414289858559</v>
      </c>
      <c r="I23" s="840">
        <f t="shared" si="8"/>
        <v>13.133281348408961</v>
      </c>
      <c r="J23" s="840">
        <f t="shared" si="8"/>
        <v>2.6521475220898965</v>
      </c>
      <c r="K23" s="840">
        <f t="shared" si="8"/>
        <v>24.798099719807457</v>
      </c>
      <c r="L23" s="840">
        <f t="shared" si="8"/>
        <v>5.6649139579349903</v>
      </c>
      <c r="M23" s="840">
        <f t="shared" si="8"/>
        <v>11.670987844525635</v>
      </c>
      <c r="N23" s="840">
        <f t="shared" si="8"/>
        <v>15.677509479145879</v>
      </c>
      <c r="O23" s="840">
        <f t="shared" si="8"/>
        <v>10.63111751428343</v>
      </c>
    </row>
    <row r="24" spans="1:16">
      <c r="A24" s="2279"/>
      <c r="B24" s="1095" t="s">
        <v>2225</v>
      </c>
      <c r="C24" s="1091">
        <f t="shared" ref="C24:E27" si="9">+C10+C17</f>
        <v>15965196.309422895</v>
      </c>
      <c r="D24" s="1091">
        <f t="shared" si="9"/>
        <v>87622076.233496457</v>
      </c>
      <c r="E24" s="1091">
        <f t="shared" si="9"/>
        <v>53908774.264291912</v>
      </c>
      <c r="F24" s="1091">
        <f t="shared" ref="F24:O24" si="10">+F10+F17</f>
        <v>9744840.8377814665</v>
      </c>
      <c r="G24" s="1091">
        <f t="shared" si="10"/>
        <v>24743772.88680331</v>
      </c>
      <c r="H24" s="1091">
        <f t="shared" si="10"/>
        <v>19934637.341487925</v>
      </c>
      <c r="I24" s="1091">
        <f t="shared" si="10"/>
        <v>4035080.5345741455</v>
      </c>
      <c r="J24" s="1091">
        <f t="shared" si="10"/>
        <v>3330426.9315309227</v>
      </c>
      <c r="K24" s="1091">
        <f t="shared" si="10"/>
        <v>13398872.67912994</v>
      </c>
      <c r="L24" s="1091">
        <f t="shared" si="10"/>
        <v>3583061.4706562571</v>
      </c>
      <c r="M24" s="1091">
        <f t="shared" si="10"/>
        <v>35811612.100425564</v>
      </c>
      <c r="N24" s="1091">
        <f t="shared" si="10"/>
        <v>334416.50630952307</v>
      </c>
      <c r="O24" s="1091">
        <f t="shared" si="10"/>
        <v>272412768.09591031</v>
      </c>
    </row>
    <row r="25" spans="1:16">
      <c r="A25" s="2279"/>
      <c r="B25" s="1095" t="s">
        <v>2226</v>
      </c>
      <c r="C25" s="1091">
        <f t="shared" si="9"/>
        <v>2829275.2953407667</v>
      </c>
      <c r="D25" s="1091">
        <f t="shared" si="9"/>
        <v>15527962.876822159</v>
      </c>
      <c r="E25" s="1091">
        <f t="shared" si="9"/>
        <v>9553453.6670897044</v>
      </c>
      <c r="F25" s="1091">
        <f t="shared" ref="F25:O25" si="11">+F11+F18</f>
        <v>1726933.8193536773</v>
      </c>
      <c r="G25" s="1091">
        <f t="shared" si="11"/>
        <v>4384972.4103195742</v>
      </c>
      <c r="H25" s="1091">
        <f t="shared" si="11"/>
        <v>3532720.5415295064</v>
      </c>
      <c r="I25" s="1091">
        <f t="shared" si="11"/>
        <v>715077.56308908912</v>
      </c>
      <c r="J25" s="1091">
        <f t="shared" si="11"/>
        <v>590202.24103079643</v>
      </c>
      <c r="K25" s="1091">
        <f t="shared" si="11"/>
        <v>2374483.7659217613</v>
      </c>
      <c r="L25" s="1091">
        <f t="shared" si="11"/>
        <v>634972.91885047604</v>
      </c>
      <c r="M25" s="1091">
        <f t="shared" si="11"/>
        <v>6346361.6380500998</v>
      </c>
      <c r="N25" s="1091">
        <f t="shared" si="11"/>
        <v>59263.684662447129</v>
      </c>
      <c r="O25" s="1091">
        <f t="shared" si="11"/>
        <v>48275680.422060058</v>
      </c>
    </row>
    <row r="26" spans="1:16">
      <c r="A26" s="2279"/>
      <c r="B26" s="1095" t="s">
        <v>238</v>
      </c>
      <c r="C26" s="1091">
        <f t="shared" si="9"/>
        <v>1414637.6476703833</v>
      </c>
      <c r="D26" s="1091">
        <f t="shared" si="9"/>
        <v>7763981.4384110793</v>
      </c>
      <c r="E26" s="1091">
        <f t="shared" si="9"/>
        <v>4776726.8335448522</v>
      </c>
      <c r="F26" s="1091">
        <f t="shared" ref="F26:O26" si="12">+F12+F19</f>
        <v>863466.90967683867</v>
      </c>
      <c r="G26" s="1091">
        <f t="shared" si="12"/>
        <v>2192486.2051597871</v>
      </c>
      <c r="H26" s="1091">
        <f t="shared" si="12"/>
        <v>1766360.2707647532</v>
      </c>
      <c r="I26" s="1091">
        <f t="shared" si="12"/>
        <v>357538.78154454456</v>
      </c>
      <c r="J26" s="1091">
        <f t="shared" si="12"/>
        <v>295101.12051539822</v>
      </c>
      <c r="K26" s="1091">
        <f t="shared" si="12"/>
        <v>1187241.8829608806</v>
      </c>
      <c r="L26" s="1091">
        <f t="shared" si="12"/>
        <v>317486.45942523802</v>
      </c>
      <c r="M26" s="1091">
        <f t="shared" si="12"/>
        <v>3173180.8190250499</v>
      </c>
      <c r="N26" s="1091">
        <f t="shared" si="12"/>
        <v>29631.842331223565</v>
      </c>
      <c r="O26" s="1091">
        <f t="shared" si="12"/>
        <v>24137840.211030029</v>
      </c>
    </row>
    <row r="27" spans="1:16">
      <c r="A27" s="2279"/>
      <c r="B27" s="1096" t="s">
        <v>2661</v>
      </c>
      <c r="C27" s="1093">
        <f t="shared" si="9"/>
        <v>20209109.252434045</v>
      </c>
      <c r="D27" s="1093">
        <f t="shared" si="9"/>
        <v>110914020.5487297</v>
      </c>
      <c r="E27" s="1093">
        <f t="shared" si="9"/>
        <v>68238954.764926478</v>
      </c>
      <c r="F27" s="1093">
        <f t="shared" ref="F27:O27" si="13">+F13+F20</f>
        <v>12335241.566811983</v>
      </c>
      <c r="G27" s="1093">
        <f t="shared" si="13"/>
        <v>31321231.502282672</v>
      </c>
      <c r="H27" s="1093">
        <f t="shared" si="13"/>
        <v>25233718.153782185</v>
      </c>
      <c r="I27" s="1093">
        <f t="shared" si="13"/>
        <v>5107696.8792077787</v>
      </c>
      <c r="J27" s="1093">
        <f t="shared" si="13"/>
        <v>4215730.2930771168</v>
      </c>
      <c r="K27" s="1093">
        <f t="shared" si="13"/>
        <v>16960598.328012582</v>
      </c>
      <c r="L27" s="1093">
        <f t="shared" si="13"/>
        <v>4535520.848931971</v>
      </c>
      <c r="M27" s="1093">
        <f t="shared" si="13"/>
        <v>45331154.557500713</v>
      </c>
      <c r="N27" s="1093">
        <f t="shared" si="13"/>
        <v>423312.03330319375</v>
      </c>
      <c r="O27" s="1093">
        <f t="shared" si="13"/>
        <v>344826288.72900045</v>
      </c>
    </row>
    <row r="28" spans="1:16">
      <c r="A28" s="14"/>
      <c r="B28" s="16"/>
      <c r="C28" s="16"/>
      <c r="D28" s="16"/>
      <c r="E28" s="16"/>
      <c r="F28" s="16"/>
      <c r="G28" s="16"/>
      <c r="H28" s="16"/>
      <c r="I28" s="16"/>
      <c r="J28" s="16"/>
      <c r="K28" s="16"/>
      <c r="L28" s="16"/>
      <c r="M28" s="16"/>
      <c r="N28" s="16"/>
      <c r="O28" s="16"/>
    </row>
    <row r="29" spans="1:16">
      <c r="A29" s="858" t="s">
        <v>474</v>
      </c>
      <c r="B29" s="14"/>
      <c r="C29" s="14"/>
      <c r="D29" s="14"/>
      <c r="E29" s="14"/>
      <c r="F29" s="14"/>
      <c r="G29" s="14"/>
      <c r="H29" s="14"/>
      <c r="I29" s="14"/>
      <c r="J29" s="14"/>
      <c r="K29" s="14"/>
      <c r="L29" s="14"/>
      <c r="M29" s="14"/>
      <c r="N29" s="14"/>
      <c r="O29" s="14"/>
      <c r="P29" s="472"/>
    </row>
    <row r="30" spans="1:16">
      <c r="A30" s="63" t="s">
        <v>2686</v>
      </c>
      <c r="B30" s="14"/>
      <c r="C30" s="14"/>
      <c r="D30" s="14"/>
      <c r="E30" s="14"/>
      <c r="F30" s="14"/>
      <c r="G30" s="14"/>
      <c r="H30" s="14"/>
      <c r="I30" s="14"/>
      <c r="J30" s="14"/>
      <c r="K30" s="14"/>
      <c r="L30" s="14"/>
      <c r="M30" s="14"/>
      <c r="N30" s="14"/>
      <c r="O30" s="16"/>
    </row>
    <row r="31" spans="1:16">
      <c r="A31" s="523" t="s">
        <v>2687</v>
      </c>
      <c r="B31" s="64"/>
      <c r="C31" s="64"/>
      <c r="D31" s="64"/>
      <c r="E31" s="64"/>
      <c r="F31" s="64"/>
      <c r="G31" s="14"/>
      <c r="H31" s="14"/>
      <c r="I31" s="14"/>
      <c r="J31" s="14"/>
      <c r="K31" s="14"/>
      <c r="L31" s="14"/>
      <c r="M31" s="14"/>
      <c r="N31" s="14"/>
      <c r="O31" s="16"/>
    </row>
    <row r="32" spans="1:16" ht="15">
      <c r="A32" s="931"/>
      <c r="B32" s="64"/>
      <c r="C32" s="64"/>
      <c r="D32" s="64"/>
      <c r="E32" s="64"/>
      <c r="F32" s="64"/>
      <c r="G32" s="14"/>
      <c r="H32" s="14"/>
      <c r="I32" s="14"/>
      <c r="J32" s="14"/>
      <c r="K32" s="14"/>
      <c r="L32" s="14"/>
      <c r="M32" s="14"/>
      <c r="N32" s="14"/>
      <c r="O32" s="16"/>
    </row>
    <row r="33" spans="1:15">
      <c r="A33" s="14" t="s">
        <v>2449</v>
      </c>
      <c r="B33" s="14"/>
      <c r="C33" s="14"/>
      <c r="D33" s="14"/>
      <c r="E33" s="14"/>
      <c r="F33" s="14"/>
      <c r="G33" s="14"/>
      <c r="H33" s="14"/>
      <c r="I33" s="14"/>
      <c r="J33" s="14"/>
      <c r="K33" s="14"/>
      <c r="L33" s="14"/>
      <c r="M33" s="14"/>
      <c r="N33" s="14"/>
      <c r="O33" s="16"/>
    </row>
    <row r="34" spans="1:15">
      <c r="A34" s="14"/>
      <c r="B34" s="14"/>
      <c r="C34" s="14"/>
      <c r="D34" s="14"/>
      <c r="E34" s="14"/>
      <c r="F34" s="14"/>
      <c r="G34" s="14"/>
      <c r="H34" s="14"/>
      <c r="I34" s="14"/>
      <c r="J34" s="14"/>
      <c r="K34" s="14"/>
      <c r="L34" s="14"/>
      <c r="M34" s="14"/>
      <c r="N34" s="14"/>
      <c r="O34" s="16"/>
    </row>
    <row r="35" spans="1:15" ht="15">
      <c r="A35" s="2291" t="s">
        <v>2647</v>
      </c>
      <c r="B35" s="2291"/>
      <c r="C35" s="2291"/>
      <c r="D35" s="2291"/>
      <c r="E35" s="2291"/>
      <c r="F35" s="2291"/>
      <c r="G35" s="2291"/>
      <c r="H35" s="2291"/>
      <c r="I35" s="2291"/>
      <c r="J35" s="2291"/>
      <c r="K35" s="2291"/>
      <c r="L35" s="2291"/>
      <c r="M35" s="2291"/>
      <c r="N35" s="2291"/>
      <c r="O35" s="2291"/>
    </row>
    <row r="36" spans="1:15">
      <c r="A36" s="2264" t="s">
        <v>1257</v>
      </c>
      <c r="B36" s="2264"/>
      <c r="C36" s="2264"/>
      <c r="D36" s="2264"/>
      <c r="E36" s="2264"/>
      <c r="F36" s="2264"/>
      <c r="G36" s="2264"/>
      <c r="H36" s="2264"/>
      <c r="I36" s="2264"/>
      <c r="J36" s="2264"/>
      <c r="K36" s="2264"/>
      <c r="L36" s="2264"/>
      <c r="M36" s="2264"/>
      <c r="N36" s="2264"/>
      <c r="O36" s="2264"/>
    </row>
    <row r="37" spans="1:15" ht="14.25" customHeight="1">
      <c r="A37" s="2247" t="s">
        <v>2194</v>
      </c>
      <c r="B37" s="2247"/>
      <c r="C37" s="2247"/>
      <c r="D37" s="2247"/>
      <c r="E37" s="2247"/>
      <c r="F37" s="2247"/>
      <c r="G37" s="2247"/>
      <c r="H37" s="2247"/>
      <c r="I37" s="2247"/>
      <c r="J37" s="2247"/>
      <c r="K37" s="2247"/>
      <c r="L37" s="2247"/>
      <c r="M37" s="2247"/>
      <c r="N37" s="2247"/>
      <c r="O37" s="2247"/>
    </row>
    <row r="38" spans="1:15" ht="12.75" customHeight="1">
      <c r="A38" s="2251" t="s">
        <v>1465</v>
      </c>
      <c r="B38" s="2305" t="s">
        <v>2217</v>
      </c>
      <c r="C38" s="2307" t="s">
        <v>261</v>
      </c>
      <c r="D38" s="2307"/>
      <c r="E38" s="2307"/>
      <c r="F38" s="2307"/>
      <c r="G38" s="2307"/>
      <c r="H38" s="2307"/>
      <c r="I38" s="2307"/>
      <c r="J38" s="2307"/>
      <c r="K38" s="2307"/>
      <c r="L38" s="2307"/>
      <c r="M38" s="2307"/>
      <c r="N38" s="2260" t="s">
        <v>2215</v>
      </c>
      <c r="O38" s="2260" t="s">
        <v>569</v>
      </c>
    </row>
    <row r="39" spans="1:15">
      <c r="A39" s="2241"/>
      <c r="B39" s="2306"/>
      <c r="C39" s="1088" t="s">
        <v>262</v>
      </c>
      <c r="D39" s="1088" t="s">
        <v>263</v>
      </c>
      <c r="E39" s="1088" t="s">
        <v>264</v>
      </c>
      <c r="F39" s="1088" t="s">
        <v>265</v>
      </c>
      <c r="G39" s="1088" t="s">
        <v>266</v>
      </c>
      <c r="H39" s="1081" t="s">
        <v>267</v>
      </c>
      <c r="I39" s="1081" t="s">
        <v>268</v>
      </c>
      <c r="J39" s="1081" t="s">
        <v>269</v>
      </c>
      <c r="K39" s="1081" t="s">
        <v>270</v>
      </c>
      <c r="L39" s="1080" t="s">
        <v>271</v>
      </c>
      <c r="M39" s="2303" t="s">
        <v>273</v>
      </c>
      <c r="N39" s="2242"/>
      <c r="O39" s="2242"/>
    </row>
    <row r="40" spans="1:15" ht="63.75">
      <c r="A40" s="2241"/>
      <c r="B40" s="2306"/>
      <c r="C40" s="995" t="s">
        <v>274</v>
      </c>
      <c r="D40" s="995" t="s">
        <v>275</v>
      </c>
      <c r="E40" s="995" t="s">
        <v>276</v>
      </c>
      <c r="F40" s="995" t="s">
        <v>277</v>
      </c>
      <c r="G40" s="995" t="s">
        <v>278</v>
      </c>
      <c r="H40" s="995" t="s">
        <v>279</v>
      </c>
      <c r="I40" s="995" t="s">
        <v>280</v>
      </c>
      <c r="J40" s="995" t="s">
        <v>281</v>
      </c>
      <c r="K40" s="995" t="s">
        <v>282</v>
      </c>
      <c r="L40" s="1004" t="s">
        <v>283</v>
      </c>
      <c r="M40" s="2304"/>
      <c r="N40" s="2242"/>
      <c r="O40" s="2253"/>
    </row>
    <row r="41" spans="1:15">
      <c r="A41" s="2279" t="s">
        <v>2162</v>
      </c>
      <c r="B41" s="802" t="s">
        <v>2223</v>
      </c>
      <c r="C41" s="816">
        <v>180993</v>
      </c>
      <c r="D41" s="816">
        <v>190454</v>
      </c>
      <c r="E41" s="816">
        <v>278515</v>
      </c>
      <c r="F41" s="816">
        <v>56943</v>
      </c>
      <c r="G41" s="816">
        <v>138069</v>
      </c>
      <c r="H41" s="816">
        <v>0</v>
      </c>
      <c r="I41" s="816">
        <v>34676</v>
      </c>
      <c r="J41" s="816">
        <v>64112</v>
      </c>
      <c r="K41" s="816">
        <v>27975</v>
      </c>
      <c r="L41" s="816">
        <v>22832</v>
      </c>
      <c r="M41" s="816">
        <v>150175</v>
      </c>
      <c r="N41" s="817">
        <v>2861</v>
      </c>
      <c r="O41" s="816">
        <f>SUM(C41:N41)</f>
        <v>1147605</v>
      </c>
    </row>
    <row r="42" spans="1:15">
      <c r="A42" s="2280"/>
      <c r="B42" s="804" t="s">
        <v>2203</v>
      </c>
      <c r="C42" s="818">
        <v>594994</v>
      </c>
      <c r="D42" s="818">
        <v>3013503</v>
      </c>
      <c r="E42" s="818">
        <v>3314570</v>
      </c>
      <c r="F42" s="818">
        <v>597451</v>
      </c>
      <c r="G42" s="818">
        <v>1964730</v>
      </c>
      <c r="H42" s="818">
        <v>0</v>
      </c>
      <c r="I42" s="818">
        <v>452597</v>
      </c>
      <c r="J42" s="818">
        <v>202295</v>
      </c>
      <c r="K42" s="818">
        <v>730939</v>
      </c>
      <c r="L42" s="818">
        <v>142770</v>
      </c>
      <c r="M42" s="818">
        <v>2230226</v>
      </c>
      <c r="N42" s="847">
        <v>35660</v>
      </c>
      <c r="O42" s="818">
        <f>SUM(C42:N42)</f>
        <v>13279735</v>
      </c>
    </row>
    <row r="43" spans="1:15">
      <c r="A43" s="2280"/>
      <c r="B43" s="804" t="s">
        <v>2224</v>
      </c>
      <c r="C43" s="821">
        <f>+C42/C41</f>
        <v>3.2873868050145587</v>
      </c>
      <c r="D43" s="821">
        <f>+D42/D41</f>
        <v>15.822734098522478</v>
      </c>
      <c r="E43" s="821">
        <f>+E42/E41</f>
        <v>11.900867098719997</v>
      </c>
      <c r="F43" s="821">
        <f>+F42/F41</f>
        <v>10.492088579807879</v>
      </c>
      <c r="G43" s="821">
        <f>+G42/G41</f>
        <v>14.230058883601677</v>
      </c>
      <c r="H43" s="821"/>
      <c r="I43" s="821">
        <f t="shared" ref="I43:O43" si="14">+I42/I41</f>
        <v>13.052168646902757</v>
      </c>
      <c r="J43" s="821">
        <f t="shared" si="14"/>
        <v>3.155337534314949</v>
      </c>
      <c r="K43" s="821">
        <f t="shared" si="14"/>
        <v>26.128293118856121</v>
      </c>
      <c r="L43" s="821">
        <f t="shared" si="14"/>
        <v>6.2530658724597057</v>
      </c>
      <c r="M43" s="821">
        <f t="shared" si="14"/>
        <v>14.850847344764441</v>
      </c>
      <c r="N43" s="821">
        <f t="shared" si="14"/>
        <v>12.464173365955959</v>
      </c>
      <c r="O43" s="821">
        <f t="shared" si="14"/>
        <v>11.571694964730897</v>
      </c>
    </row>
    <row r="44" spans="1:15">
      <c r="A44" s="2280"/>
      <c r="B44" s="804" t="s">
        <v>241</v>
      </c>
      <c r="C44" s="818">
        <v>5174440.3725109035</v>
      </c>
      <c r="D44" s="818">
        <v>26209083.484525267</v>
      </c>
      <c r="E44" s="818">
        <v>28826153.93442253</v>
      </c>
      <c r="F44" s="818">
        <v>5196020.6050205128</v>
      </c>
      <c r="G44" s="818">
        <v>17087823.97968147</v>
      </c>
      <c r="H44" s="818">
        <v>0</v>
      </c>
      <c r="I44" s="818">
        <v>3935056.437090802</v>
      </c>
      <c r="J44" s="818">
        <v>1759279.1042555184</v>
      </c>
      <c r="K44" s="818">
        <v>6357187.8056628257</v>
      </c>
      <c r="L44" s="818">
        <v>1240821.2562381125</v>
      </c>
      <c r="M44" s="818">
        <v>19351438.886820417</v>
      </c>
      <c r="N44" s="847">
        <v>225982.02717118576</v>
      </c>
      <c r="O44" s="818">
        <f t="shared" ref="O44:O49" si="15">SUM(C44:N44)</f>
        <v>115363287.89339954</v>
      </c>
    </row>
    <row r="45" spans="1:15">
      <c r="A45" s="2280"/>
      <c r="B45" s="804" t="s">
        <v>242</v>
      </c>
      <c r="C45" s="818">
        <v>916989.43310319807</v>
      </c>
      <c r="D45" s="818">
        <v>4644647.7061184011</v>
      </c>
      <c r="E45" s="818">
        <v>5108432.3428090559</v>
      </c>
      <c r="F45" s="818">
        <v>920813.77810490108</v>
      </c>
      <c r="G45" s="818">
        <v>3028221.9710827926</v>
      </c>
      <c r="H45" s="818">
        <v>0</v>
      </c>
      <c r="I45" s="818">
        <v>697351.77366166108</v>
      </c>
      <c r="J45" s="818">
        <v>311770.98050097795</v>
      </c>
      <c r="K45" s="818">
        <v>1126590.2440415137</v>
      </c>
      <c r="L45" s="818">
        <v>219892.37452320979</v>
      </c>
      <c r="M45" s="818">
        <v>3429368.9166517197</v>
      </c>
      <c r="N45" s="847">
        <v>40047.447853121535</v>
      </c>
      <c r="O45" s="818">
        <f t="shared" si="15"/>
        <v>20444126.968450554</v>
      </c>
    </row>
    <row r="46" spans="1:15">
      <c r="A46" s="2280"/>
      <c r="B46" s="804" t="s">
        <v>243</v>
      </c>
      <c r="C46" s="818">
        <v>458494.71655159903</v>
      </c>
      <c r="D46" s="818">
        <v>2322323.8530592006</v>
      </c>
      <c r="E46" s="818">
        <v>2554216.171404528</v>
      </c>
      <c r="F46" s="818">
        <v>460406.88905245054</v>
      </c>
      <c r="G46" s="818">
        <v>1514110.9855413963</v>
      </c>
      <c r="H46" s="818">
        <v>0</v>
      </c>
      <c r="I46" s="818">
        <v>348675.88683083054</v>
      </c>
      <c r="J46" s="818">
        <v>155885.49025048898</v>
      </c>
      <c r="K46" s="818">
        <v>563295.12202075683</v>
      </c>
      <c r="L46" s="818">
        <v>109946.18726160489</v>
      </c>
      <c r="M46" s="818">
        <v>1714684.4583258599</v>
      </c>
      <c r="N46" s="847">
        <v>20023.723926560768</v>
      </c>
      <c r="O46" s="818">
        <f t="shared" si="15"/>
        <v>10222063.484225277</v>
      </c>
    </row>
    <row r="47" spans="1:15">
      <c r="A47" s="2280"/>
      <c r="B47" s="787" t="s">
        <v>2666</v>
      </c>
      <c r="C47" s="819">
        <f>SUM(C44:C46)</f>
        <v>6549924.5221657008</v>
      </c>
      <c r="D47" s="819">
        <f t="shared" ref="D47:N47" si="16">SUM(D44:D46)</f>
        <v>33176055.043702871</v>
      </c>
      <c r="E47" s="819">
        <f t="shared" si="16"/>
        <v>36488802.448636115</v>
      </c>
      <c r="F47" s="819">
        <f t="shared" si="16"/>
        <v>6577241.2721778648</v>
      </c>
      <c r="G47" s="819">
        <f t="shared" si="16"/>
        <v>21630156.936305657</v>
      </c>
      <c r="H47" s="819">
        <f t="shared" si="16"/>
        <v>0</v>
      </c>
      <c r="I47" s="819">
        <f t="shared" si="16"/>
        <v>4981084.0975832939</v>
      </c>
      <c r="J47" s="819">
        <f t="shared" si="16"/>
        <v>2226935.5750069851</v>
      </c>
      <c r="K47" s="819">
        <f t="shared" si="16"/>
        <v>8047073.1717250962</v>
      </c>
      <c r="L47" s="819">
        <f t="shared" si="16"/>
        <v>1570659.8180229273</v>
      </c>
      <c r="M47" s="819">
        <f t="shared" si="16"/>
        <v>24495492.261797994</v>
      </c>
      <c r="N47" s="819">
        <f t="shared" si="16"/>
        <v>286053.1989508681</v>
      </c>
      <c r="O47" s="819">
        <f t="shared" si="15"/>
        <v>146029478.34607536</v>
      </c>
    </row>
    <row r="48" spans="1:15">
      <c r="A48" s="2301" t="s">
        <v>2161</v>
      </c>
      <c r="B48" s="804" t="s">
        <v>2223</v>
      </c>
      <c r="C48" s="805">
        <v>265732</v>
      </c>
      <c r="D48" s="805">
        <v>404779</v>
      </c>
      <c r="E48" s="805">
        <v>272650</v>
      </c>
      <c r="F48" s="805">
        <v>58614</v>
      </c>
      <c r="G48" s="805">
        <v>68313</v>
      </c>
      <c r="H48" s="805">
        <v>143386</v>
      </c>
      <c r="I48" s="805">
        <v>61826</v>
      </c>
      <c r="J48" s="805">
        <v>77331</v>
      </c>
      <c r="K48" s="805">
        <v>28298</v>
      </c>
      <c r="L48" s="805">
        <v>34049</v>
      </c>
      <c r="M48" s="805">
        <v>131443</v>
      </c>
      <c r="N48" s="805">
        <v>7</v>
      </c>
      <c r="O48" s="816">
        <f t="shared" si="15"/>
        <v>1546428</v>
      </c>
    </row>
    <row r="49" spans="1:15">
      <c r="A49" s="2302"/>
      <c r="B49" s="804" t="s">
        <v>2203</v>
      </c>
      <c r="C49" s="805">
        <v>747598</v>
      </c>
      <c r="D49" s="805">
        <v>6347675</v>
      </c>
      <c r="E49" s="805">
        <v>2945330</v>
      </c>
      <c r="F49" s="805">
        <v>393162</v>
      </c>
      <c r="G49" s="805">
        <v>824670</v>
      </c>
      <c r="H49" s="805">
        <v>1990951</v>
      </c>
      <c r="I49" s="805">
        <v>440616</v>
      </c>
      <c r="J49" s="805">
        <v>144031</v>
      </c>
      <c r="K49" s="805">
        <v>682548</v>
      </c>
      <c r="L49" s="805">
        <v>161486</v>
      </c>
      <c r="M49" s="805">
        <v>1468149</v>
      </c>
      <c r="N49" s="805">
        <v>62</v>
      </c>
      <c r="O49" s="818">
        <f t="shared" si="15"/>
        <v>16146278</v>
      </c>
    </row>
    <row r="50" spans="1:15">
      <c r="A50" s="2302"/>
      <c r="B50" s="804" t="s">
        <v>2224</v>
      </c>
      <c r="C50" s="821">
        <f>+C49/C48</f>
        <v>2.813353303328165</v>
      </c>
      <c r="D50" s="821">
        <f t="shared" ref="D50:O50" si="17">+D49/D48</f>
        <v>15.681828849816814</v>
      </c>
      <c r="E50" s="821">
        <f t="shared" si="17"/>
        <v>10.802604071153494</v>
      </c>
      <c r="F50" s="821">
        <f t="shared" si="17"/>
        <v>6.7076466373221413</v>
      </c>
      <c r="G50" s="821">
        <f t="shared" si="17"/>
        <v>12.071933599754074</v>
      </c>
      <c r="H50" s="821">
        <f t="shared" si="17"/>
        <v>13.885253790467688</v>
      </c>
      <c r="I50" s="821">
        <f t="shared" si="17"/>
        <v>7.1267104454436643</v>
      </c>
      <c r="J50" s="821">
        <f t="shared" si="17"/>
        <v>1.8625260244921182</v>
      </c>
      <c r="K50" s="821">
        <f t="shared" si="17"/>
        <v>24.120008481164746</v>
      </c>
      <c r="L50" s="821">
        <f t="shared" si="17"/>
        <v>4.7427530911333662</v>
      </c>
      <c r="M50" s="821">
        <f t="shared" si="17"/>
        <v>11.169472699192806</v>
      </c>
      <c r="N50" s="821">
        <f t="shared" si="17"/>
        <v>8.8571428571428577</v>
      </c>
      <c r="O50" s="821">
        <f t="shared" si="17"/>
        <v>10.441015035940891</v>
      </c>
    </row>
    <row r="51" spans="1:15">
      <c r="A51" s="2302"/>
      <c r="B51" s="804" t="s">
        <v>241</v>
      </c>
      <c r="C51" s="818">
        <v>7310376.0719831502</v>
      </c>
      <c r="D51" s="818">
        <v>62070646.835231811</v>
      </c>
      <c r="E51" s="818">
        <v>28800866.182218425</v>
      </c>
      <c r="F51" s="818">
        <v>3844528.8473391305</v>
      </c>
      <c r="G51" s="818">
        <v>8064023.4929498788</v>
      </c>
      <c r="H51" s="818">
        <v>19468485.136250932</v>
      </c>
      <c r="I51" s="818">
        <v>4308557.0899506519</v>
      </c>
      <c r="J51" s="818">
        <v>1408405.0198419536</v>
      </c>
      <c r="K51" s="818">
        <v>6674285.6015933082</v>
      </c>
      <c r="L51" s="818">
        <v>1579088.4811894505</v>
      </c>
      <c r="M51" s="818">
        <v>14356273.451381611</v>
      </c>
      <c r="N51" s="818">
        <v>606.26609014865642</v>
      </c>
      <c r="O51" s="818">
        <f>SUM(C51:N51)</f>
        <v>157886142.47602046</v>
      </c>
    </row>
    <row r="52" spans="1:15">
      <c r="A52" s="2302"/>
      <c r="B52" s="804" t="s">
        <v>242</v>
      </c>
      <c r="C52" s="818">
        <v>1295509.6836425837</v>
      </c>
      <c r="D52" s="818">
        <v>10999861.464471461</v>
      </c>
      <c r="E52" s="818">
        <v>5103950.9690007335</v>
      </c>
      <c r="F52" s="818">
        <v>681308.90965503582</v>
      </c>
      <c r="G52" s="818">
        <v>1429067.454446814</v>
      </c>
      <c r="H52" s="818">
        <v>3450111.2899685195</v>
      </c>
      <c r="I52" s="818">
        <v>763541.7627760648</v>
      </c>
      <c r="J52" s="818">
        <v>249590.7630099665</v>
      </c>
      <c r="K52" s="818">
        <v>1182784.7901557761</v>
      </c>
      <c r="L52" s="818">
        <v>279838.46502091526</v>
      </c>
      <c r="M52" s="818">
        <v>2544149.725561298</v>
      </c>
      <c r="N52" s="818">
        <v>107.43956027950874</v>
      </c>
      <c r="O52" s="818">
        <f>SUM(C52:N52)</f>
        <v>27979822.717269447</v>
      </c>
    </row>
    <row r="53" spans="1:15">
      <c r="A53" s="2302"/>
      <c r="B53" s="804" t="s">
        <v>243</v>
      </c>
      <c r="C53" s="818">
        <v>647754.84182129183</v>
      </c>
      <c r="D53" s="818">
        <v>5499930.7322357306</v>
      </c>
      <c r="E53" s="818">
        <v>2551975.4845003667</v>
      </c>
      <c r="F53" s="818">
        <v>340654.45482751791</v>
      </c>
      <c r="G53" s="818">
        <v>714533.72722340701</v>
      </c>
      <c r="H53" s="818">
        <v>1725055.6449842597</v>
      </c>
      <c r="I53" s="818">
        <v>381770.8813880324</v>
      </c>
      <c r="J53" s="818">
        <v>124795.38150498325</v>
      </c>
      <c r="K53" s="818">
        <v>591392.39507788804</v>
      </c>
      <c r="L53" s="818">
        <v>139919.23251045763</v>
      </c>
      <c r="M53" s="818">
        <v>1272074.862780649</v>
      </c>
      <c r="N53" s="818">
        <v>53.71978013975437</v>
      </c>
      <c r="O53" s="818">
        <f>SUM(C53:N53)</f>
        <v>13989911.358634723</v>
      </c>
    </row>
    <row r="54" spans="1:15" ht="12.75" customHeight="1">
      <c r="A54" s="2284"/>
      <c r="B54" s="787" t="s">
        <v>2666</v>
      </c>
      <c r="C54" s="819">
        <f>SUM(C51:C53)</f>
        <v>9253640.5974470265</v>
      </c>
      <c r="D54" s="819">
        <f t="shared" ref="D54:N54" si="18">SUM(D51:D53)</f>
        <v>78570439.031939</v>
      </c>
      <c r="E54" s="819">
        <f t="shared" si="18"/>
        <v>36456792.635719523</v>
      </c>
      <c r="F54" s="819">
        <f t="shared" si="18"/>
        <v>4866492.2118216846</v>
      </c>
      <c r="G54" s="819">
        <f t="shared" si="18"/>
        <v>10207624.674620099</v>
      </c>
      <c r="H54" s="819">
        <f t="shared" si="18"/>
        <v>24643652.071203712</v>
      </c>
      <c r="I54" s="819">
        <f t="shared" si="18"/>
        <v>5453869.7341147494</v>
      </c>
      <c r="J54" s="819">
        <f t="shared" si="18"/>
        <v>1782791.1643569034</v>
      </c>
      <c r="K54" s="819">
        <f t="shared" si="18"/>
        <v>8448462.7868269719</v>
      </c>
      <c r="L54" s="819">
        <f t="shared" si="18"/>
        <v>1998846.1787208235</v>
      </c>
      <c r="M54" s="819">
        <f t="shared" si="18"/>
        <v>18172498.039723556</v>
      </c>
      <c r="N54" s="819">
        <f t="shared" si="18"/>
        <v>767.42543056791953</v>
      </c>
      <c r="O54" s="819">
        <f>SUM(C54:N54)</f>
        <v>199855876.55192462</v>
      </c>
    </row>
    <row r="55" spans="1:15">
      <c r="A55" s="2279" t="s">
        <v>569</v>
      </c>
      <c r="B55" s="802" t="s">
        <v>2223</v>
      </c>
      <c r="C55" s="816">
        <f t="shared" ref="C55:J56" si="19">+C41+C48</f>
        <v>446725</v>
      </c>
      <c r="D55" s="816">
        <f t="shared" si="19"/>
        <v>595233</v>
      </c>
      <c r="E55" s="816">
        <f t="shared" si="19"/>
        <v>551165</v>
      </c>
      <c r="F55" s="816">
        <f t="shared" si="19"/>
        <v>115557</v>
      </c>
      <c r="G55" s="816">
        <f t="shared" si="19"/>
        <v>206382</v>
      </c>
      <c r="H55" s="816">
        <f t="shared" si="19"/>
        <v>143386</v>
      </c>
      <c r="I55" s="816">
        <f t="shared" si="19"/>
        <v>96502</v>
      </c>
      <c r="J55" s="816">
        <f t="shared" si="19"/>
        <v>141443</v>
      </c>
      <c r="K55" s="816">
        <f t="shared" ref="K55:O56" si="20">+K41+K48</f>
        <v>56273</v>
      </c>
      <c r="L55" s="816">
        <f t="shared" si="20"/>
        <v>56881</v>
      </c>
      <c r="M55" s="816">
        <f t="shared" si="20"/>
        <v>281618</v>
      </c>
      <c r="N55" s="816">
        <f t="shared" si="20"/>
        <v>2868</v>
      </c>
      <c r="O55" s="816">
        <f t="shared" si="20"/>
        <v>2694033</v>
      </c>
    </row>
    <row r="56" spans="1:15">
      <c r="A56" s="2279"/>
      <c r="B56" s="804" t="s">
        <v>2203</v>
      </c>
      <c r="C56" s="818">
        <f t="shared" si="19"/>
        <v>1342592</v>
      </c>
      <c r="D56" s="818">
        <f t="shared" si="19"/>
        <v>9361178</v>
      </c>
      <c r="E56" s="818">
        <f t="shared" si="19"/>
        <v>6259900</v>
      </c>
      <c r="F56" s="818">
        <f t="shared" si="19"/>
        <v>990613</v>
      </c>
      <c r="G56" s="818">
        <f t="shared" si="19"/>
        <v>2789400</v>
      </c>
      <c r="H56" s="818">
        <f t="shared" si="19"/>
        <v>1990951</v>
      </c>
      <c r="I56" s="818">
        <f t="shared" si="19"/>
        <v>893213</v>
      </c>
      <c r="J56" s="818">
        <f t="shared" si="19"/>
        <v>346326</v>
      </c>
      <c r="K56" s="818">
        <f t="shared" si="20"/>
        <v>1413487</v>
      </c>
      <c r="L56" s="818">
        <f t="shared" si="20"/>
        <v>304256</v>
      </c>
      <c r="M56" s="818">
        <f t="shared" si="20"/>
        <v>3698375</v>
      </c>
      <c r="N56" s="818">
        <f t="shared" si="20"/>
        <v>35722</v>
      </c>
      <c r="O56" s="818">
        <f t="shared" si="20"/>
        <v>29426013</v>
      </c>
    </row>
    <row r="57" spans="1:15">
      <c r="A57" s="2279"/>
      <c r="B57" s="804" t="s">
        <v>2224</v>
      </c>
      <c r="C57" s="821">
        <f>+C56/C55</f>
        <v>3.0054104874363423</v>
      </c>
      <c r="D57" s="821">
        <f t="shared" ref="D57:J57" si="21">+D56/D55</f>
        <v>15.72691366238095</v>
      </c>
      <c r="E57" s="821">
        <f t="shared" si="21"/>
        <v>11.357578946413506</v>
      </c>
      <c r="F57" s="821">
        <f t="shared" si="21"/>
        <v>8.5725053436832042</v>
      </c>
      <c r="G57" s="821">
        <f t="shared" si="21"/>
        <v>13.515713579672646</v>
      </c>
      <c r="H57" s="821">
        <f t="shared" si="21"/>
        <v>13.885253790467688</v>
      </c>
      <c r="I57" s="821">
        <f t="shared" si="21"/>
        <v>9.2559014320946709</v>
      </c>
      <c r="J57" s="821">
        <f t="shared" si="21"/>
        <v>2.4485198984750043</v>
      </c>
      <c r="K57" s="821">
        <f>+K56/K55</f>
        <v>25.118387148366001</v>
      </c>
      <c r="L57" s="821">
        <f>+L56/L55</f>
        <v>5.3489917547159864</v>
      </c>
      <c r="M57" s="821">
        <f>+M56/M55</f>
        <v>13.132594507453359</v>
      </c>
      <c r="N57" s="821">
        <f>+N56/N55</f>
        <v>12.455369595536959</v>
      </c>
      <c r="O57" s="821">
        <f>+O56/O55</f>
        <v>10.922662417275513</v>
      </c>
    </row>
    <row r="58" spans="1:15">
      <c r="A58" s="2279"/>
      <c r="B58" s="804" t="s">
        <v>251</v>
      </c>
      <c r="C58" s="818">
        <f t="shared" ref="C58:J61" si="22">+C44+C51</f>
        <v>12484816.444494054</v>
      </c>
      <c r="D58" s="818">
        <f t="shared" si="22"/>
        <v>88279730.319757074</v>
      </c>
      <c r="E58" s="818">
        <f t="shared" si="22"/>
        <v>57627020.116640955</v>
      </c>
      <c r="F58" s="818">
        <f t="shared" si="22"/>
        <v>9040549.4523596428</v>
      </c>
      <c r="G58" s="818">
        <f t="shared" si="22"/>
        <v>25151847.47263135</v>
      </c>
      <c r="H58" s="818">
        <f t="shared" si="22"/>
        <v>19468485.136250932</v>
      </c>
      <c r="I58" s="818">
        <f t="shared" si="22"/>
        <v>8243613.5270414539</v>
      </c>
      <c r="J58" s="818">
        <f t="shared" si="22"/>
        <v>3167684.1240974721</v>
      </c>
      <c r="K58" s="818">
        <f t="shared" ref="K58:O61" si="23">+K44+K51</f>
        <v>13031473.407256134</v>
      </c>
      <c r="L58" s="818">
        <f t="shared" si="23"/>
        <v>2819909.7374275629</v>
      </c>
      <c r="M58" s="818">
        <f t="shared" si="23"/>
        <v>33707712.338202029</v>
      </c>
      <c r="N58" s="818">
        <f t="shared" si="23"/>
        <v>226588.29326133442</v>
      </c>
      <c r="O58" s="818">
        <f t="shared" si="23"/>
        <v>273249430.36941999</v>
      </c>
    </row>
    <row r="59" spans="1:15">
      <c r="A59" s="2279"/>
      <c r="B59" s="804" t="s">
        <v>252</v>
      </c>
      <c r="C59" s="818">
        <f t="shared" si="22"/>
        <v>2212499.1167457816</v>
      </c>
      <c r="D59" s="818">
        <f t="shared" si="22"/>
        <v>15644509.170589862</v>
      </c>
      <c r="E59" s="818">
        <f t="shared" si="22"/>
        <v>10212383.311809789</v>
      </c>
      <c r="F59" s="818">
        <f t="shared" si="22"/>
        <v>1602122.6877599368</v>
      </c>
      <c r="G59" s="818">
        <f t="shared" si="22"/>
        <v>4457289.4255296066</v>
      </c>
      <c r="H59" s="818">
        <f t="shared" si="22"/>
        <v>3450111.2899685195</v>
      </c>
      <c r="I59" s="818">
        <f t="shared" si="22"/>
        <v>1460893.5364377259</v>
      </c>
      <c r="J59" s="818">
        <f t="shared" si="22"/>
        <v>561361.74351094442</v>
      </c>
      <c r="K59" s="818">
        <f t="shared" si="23"/>
        <v>2309375.0341972895</v>
      </c>
      <c r="L59" s="818">
        <f t="shared" si="23"/>
        <v>499730.83954412502</v>
      </c>
      <c r="M59" s="818">
        <f t="shared" si="23"/>
        <v>5973518.6422130177</v>
      </c>
      <c r="N59" s="818">
        <f t="shared" si="23"/>
        <v>40154.887413401048</v>
      </c>
      <c r="O59" s="818">
        <f t="shared" si="23"/>
        <v>48423949.685719997</v>
      </c>
    </row>
    <row r="60" spans="1:15">
      <c r="A60" s="2279"/>
      <c r="B60" s="804" t="s">
        <v>253</v>
      </c>
      <c r="C60" s="818">
        <f t="shared" si="22"/>
        <v>1106249.5583728908</v>
      </c>
      <c r="D60" s="818">
        <f t="shared" si="22"/>
        <v>7822254.5852949312</v>
      </c>
      <c r="E60" s="818">
        <f t="shared" si="22"/>
        <v>5106191.6559048947</v>
      </c>
      <c r="F60" s="818">
        <f t="shared" si="22"/>
        <v>801061.34387996839</v>
      </c>
      <c r="G60" s="818">
        <f t="shared" si="22"/>
        <v>2228644.7127648033</v>
      </c>
      <c r="H60" s="818">
        <f t="shared" si="22"/>
        <v>1725055.6449842597</v>
      </c>
      <c r="I60" s="818">
        <f t="shared" si="22"/>
        <v>730446.76821886294</v>
      </c>
      <c r="J60" s="818">
        <f t="shared" si="22"/>
        <v>280680.87175547221</v>
      </c>
      <c r="K60" s="818">
        <f t="shared" si="23"/>
        <v>1154687.5170986447</v>
      </c>
      <c r="L60" s="818">
        <f t="shared" si="23"/>
        <v>249865.41977206251</v>
      </c>
      <c r="M60" s="818">
        <f t="shared" si="23"/>
        <v>2986759.3211065088</v>
      </c>
      <c r="N60" s="818">
        <f t="shared" si="23"/>
        <v>20077.443706700524</v>
      </c>
      <c r="O60" s="818">
        <f t="shared" si="23"/>
        <v>24211974.842859998</v>
      </c>
    </row>
    <row r="61" spans="1:15">
      <c r="A61" s="2279"/>
      <c r="B61" s="787" t="s">
        <v>2678</v>
      </c>
      <c r="C61" s="819">
        <f t="shared" si="22"/>
        <v>15803565.119612727</v>
      </c>
      <c r="D61" s="819">
        <f t="shared" si="22"/>
        <v>111746494.07564187</v>
      </c>
      <c r="E61" s="819">
        <f t="shared" si="22"/>
        <v>72945595.084355637</v>
      </c>
      <c r="F61" s="819">
        <f t="shared" si="22"/>
        <v>11443733.48399955</v>
      </c>
      <c r="G61" s="819">
        <f t="shared" si="22"/>
        <v>31837781.610925756</v>
      </c>
      <c r="H61" s="819">
        <f t="shared" si="22"/>
        <v>24643652.071203712</v>
      </c>
      <c r="I61" s="819">
        <f t="shared" si="22"/>
        <v>10434953.831698043</v>
      </c>
      <c r="J61" s="819">
        <f t="shared" si="22"/>
        <v>4009726.7393638883</v>
      </c>
      <c r="K61" s="819">
        <f t="shared" si="23"/>
        <v>16495535.958552068</v>
      </c>
      <c r="L61" s="819">
        <f t="shared" si="23"/>
        <v>3569505.9967437508</v>
      </c>
      <c r="M61" s="819">
        <f t="shared" si="23"/>
        <v>42667990.301521555</v>
      </c>
      <c r="N61" s="819">
        <f t="shared" si="23"/>
        <v>286820.62438143604</v>
      </c>
      <c r="O61" s="819">
        <f t="shared" si="23"/>
        <v>345885354.898</v>
      </c>
    </row>
    <row r="62" spans="1:15">
      <c r="A62" s="14"/>
      <c r="B62" s="14"/>
      <c r="C62" s="14"/>
      <c r="D62" s="14"/>
      <c r="E62" s="14"/>
      <c r="F62" s="14"/>
      <c r="G62" s="14"/>
      <c r="H62" s="14"/>
      <c r="I62" s="14"/>
      <c r="J62" s="14"/>
      <c r="K62" s="14"/>
      <c r="L62" s="14"/>
      <c r="M62" s="14"/>
      <c r="N62" s="14"/>
      <c r="O62" s="16"/>
    </row>
    <row r="63" spans="1:15">
      <c r="A63" s="858" t="s">
        <v>474</v>
      </c>
      <c r="B63" s="14"/>
      <c r="C63" s="14"/>
      <c r="D63" s="14"/>
      <c r="E63" s="14"/>
      <c r="F63" s="14"/>
      <c r="G63" s="14"/>
      <c r="H63" s="14"/>
      <c r="I63" s="14"/>
      <c r="J63" s="14"/>
      <c r="K63" s="14"/>
      <c r="L63" s="14"/>
      <c r="M63" s="14"/>
      <c r="N63" s="14"/>
      <c r="O63" s="16"/>
    </row>
    <row r="64" spans="1:15">
      <c r="A64" s="63" t="s">
        <v>2686</v>
      </c>
      <c r="B64" s="14"/>
      <c r="C64" s="14"/>
      <c r="D64" s="14"/>
      <c r="E64" s="14"/>
      <c r="F64" s="14"/>
      <c r="G64" s="14"/>
      <c r="H64" s="14"/>
      <c r="I64" s="14"/>
      <c r="J64" s="14"/>
      <c r="K64" s="14"/>
      <c r="L64" s="14"/>
      <c r="M64" s="14"/>
      <c r="N64" s="14"/>
      <c r="O64" s="16"/>
    </row>
    <row r="65" spans="1:15">
      <c r="A65" s="523" t="s">
        <v>2687</v>
      </c>
      <c r="B65" s="14"/>
      <c r="C65" s="14"/>
      <c r="D65" s="14"/>
      <c r="E65" s="14"/>
      <c r="F65" s="14"/>
      <c r="G65" s="14"/>
      <c r="H65" s="14"/>
      <c r="I65" s="14"/>
      <c r="J65" s="14"/>
      <c r="K65" s="14"/>
      <c r="L65" s="14"/>
      <c r="M65" s="14"/>
      <c r="N65" s="14"/>
      <c r="O65" s="14"/>
    </row>
    <row r="66" spans="1:15">
      <c r="A66" s="272"/>
      <c r="B66" s="14"/>
      <c r="C66" s="14"/>
      <c r="D66" s="14"/>
      <c r="E66" s="14"/>
      <c r="F66" s="14"/>
      <c r="G66" s="14"/>
      <c r="H66" s="14"/>
      <c r="I66" s="14"/>
      <c r="J66" s="14"/>
      <c r="K66" s="14"/>
      <c r="L66" s="14"/>
      <c r="M66" s="14"/>
      <c r="N66" s="14"/>
      <c r="O66" s="14"/>
    </row>
    <row r="67" spans="1:15">
      <c r="A67" s="14" t="s">
        <v>2449</v>
      </c>
      <c r="B67" s="14"/>
      <c r="C67" s="14"/>
      <c r="D67" s="14"/>
      <c r="E67" s="14"/>
      <c r="F67" s="14"/>
      <c r="G67" s="14"/>
      <c r="H67" s="14"/>
      <c r="I67" s="14"/>
      <c r="J67" s="14"/>
      <c r="K67" s="14"/>
      <c r="L67" s="14"/>
      <c r="M67" s="14"/>
      <c r="N67" s="14"/>
      <c r="O67" s="14"/>
    </row>
  </sheetData>
  <mergeCells count="24">
    <mergeCell ref="A1:O1"/>
    <mergeCell ref="A2:O2"/>
    <mergeCell ref="A3:O3"/>
    <mergeCell ref="A4:A6"/>
    <mergeCell ref="B4:B6"/>
    <mergeCell ref="C4:M4"/>
    <mergeCell ref="N4:N6"/>
    <mergeCell ref="O4:O6"/>
    <mergeCell ref="M5:M6"/>
    <mergeCell ref="A37:O37"/>
    <mergeCell ref="A55:A61"/>
    <mergeCell ref="N38:N40"/>
    <mergeCell ref="O38:O40"/>
    <mergeCell ref="M39:M40"/>
    <mergeCell ref="A41:A47"/>
    <mergeCell ref="A48:A54"/>
    <mergeCell ref="A38:A40"/>
    <mergeCell ref="B38:B40"/>
    <mergeCell ref="C38:M38"/>
    <mergeCell ref="A35:O35"/>
    <mergeCell ref="A36:O36"/>
    <mergeCell ref="A7:A13"/>
    <mergeCell ref="A14:A20"/>
    <mergeCell ref="A21:A27"/>
  </mergeCells>
  <phoneticPr fontId="74" type="noConversion"/>
  <hyperlinks>
    <hyperlink ref="A1:O1" location="'Sección F -SIL'!B4" display="TABLA F12a"/>
    <hyperlink ref="A35:O35" location="'Sección F -SIL'!B4" display="TABLA F12b"/>
  </hyperlinks>
  <pageMargins left="1.51" right="1.42" top="1.75" bottom="0.74803149606299213" header="0.31496062992125984" footer="0.31496062992125984"/>
  <pageSetup scale="90" orientation="landscape" r:id="rId1"/>
</worksheet>
</file>

<file path=xl/worksheets/sheet74.xml><?xml version="1.0" encoding="utf-8"?>
<worksheet xmlns="http://schemas.openxmlformats.org/spreadsheetml/2006/main" xmlns:r="http://schemas.openxmlformats.org/officeDocument/2006/relationships">
  <sheetPr>
    <tabColor rgb="FF008080"/>
  </sheetPr>
  <dimension ref="A1:G86"/>
  <sheetViews>
    <sheetView zoomScale="89" zoomScaleNormal="89" workbookViewId="0">
      <selection activeCell="A86" sqref="A86"/>
    </sheetView>
  </sheetViews>
  <sheetFormatPr baseColWidth="10" defaultColWidth="11.42578125" defaultRowHeight="14.25"/>
  <cols>
    <col min="1" max="1" width="6.140625" style="1171" customWidth="1"/>
    <col min="2" max="2" width="24" style="1171" customWidth="1"/>
    <col min="3" max="3" width="16.7109375" style="1171" customWidth="1"/>
    <col min="4" max="4" width="19.28515625" style="1171" customWidth="1"/>
    <col min="5" max="5" width="18.5703125" style="1171" customWidth="1"/>
    <col min="6" max="6" width="17.140625" style="1171" customWidth="1"/>
    <col min="7" max="7" width="20.42578125" style="1171" customWidth="1"/>
    <col min="8" max="16384" width="11.42578125" style="1171"/>
  </cols>
  <sheetData>
    <row r="1" spans="1:7">
      <c r="A1" s="2036" t="s">
        <v>2648</v>
      </c>
      <c r="B1" s="2036"/>
      <c r="C1" s="2036"/>
      <c r="D1" s="2036"/>
      <c r="E1" s="2036"/>
      <c r="F1" s="2036"/>
      <c r="G1" s="2036"/>
    </row>
    <row r="2" spans="1:7">
      <c r="A2" s="2058" t="s">
        <v>336</v>
      </c>
      <c r="B2" s="2058"/>
      <c r="C2" s="2058"/>
      <c r="D2" s="2058"/>
      <c r="E2" s="2058"/>
      <c r="F2" s="2058"/>
      <c r="G2" s="2058"/>
    </row>
    <row r="3" spans="1:7">
      <c r="A3" s="2058" t="s">
        <v>337</v>
      </c>
      <c r="B3" s="2058"/>
      <c r="C3" s="2058"/>
      <c r="D3" s="2058"/>
      <c r="E3" s="2058"/>
      <c r="F3" s="2058"/>
      <c r="G3" s="2058"/>
    </row>
    <row r="4" spans="1:7">
      <c r="A4" s="2058" t="s">
        <v>1206</v>
      </c>
      <c r="B4" s="2058"/>
      <c r="C4" s="2058"/>
      <c r="D4" s="2058"/>
      <c r="E4" s="2058"/>
      <c r="F4" s="2058"/>
      <c r="G4" s="2058"/>
    </row>
    <row r="5" spans="1:7">
      <c r="A5" s="2072" t="s">
        <v>338</v>
      </c>
      <c r="B5" s="2072"/>
      <c r="C5" s="2072"/>
      <c r="D5" s="2072"/>
      <c r="E5" s="2072"/>
      <c r="F5" s="2072"/>
      <c r="G5" s="2072"/>
    </row>
    <row r="6" spans="1:7">
      <c r="A6" s="2311" t="s">
        <v>343</v>
      </c>
      <c r="B6" s="2311"/>
      <c r="C6" s="2311"/>
      <c r="D6" s="2311"/>
      <c r="E6" s="2311"/>
      <c r="F6" s="2311"/>
      <c r="G6" s="2311"/>
    </row>
    <row r="7" spans="1:7" ht="4.5" customHeight="1" thickBot="1">
      <c r="A7" s="340"/>
      <c r="B7" s="340"/>
      <c r="C7" s="340"/>
      <c r="D7" s="340"/>
      <c r="E7" s="340"/>
      <c r="F7" s="340"/>
      <c r="G7" s="340"/>
    </row>
    <row r="8" spans="1:7">
      <c r="A8" s="20" t="s">
        <v>885</v>
      </c>
      <c r="B8" s="1" t="s">
        <v>286</v>
      </c>
      <c r="C8" s="781" t="s">
        <v>287</v>
      </c>
      <c r="D8" s="1" t="s">
        <v>288</v>
      </c>
      <c r="E8" s="254" t="s">
        <v>289</v>
      </c>
      <c r="F8" s="473" t="s">
        <v>290</v>
      </c>
      <c r="G8" s="473" t="s">
        <v>291</v>
      </c>
    </row>
    <row r="9" spans="1:7">
      <c r="A9" s="503"/>
      <c r="B9" s="709" t="s">
        <v>292</v>
      </c>
      <c r="C9" s="1761" t="s">
        <v>293</v>
      </c>
      <c r="D9" s="709" t="s">
        <v>294</v>
      </c>
      <c r="E9" s="1762" t="s">
        <v>339</v>
      </c>
      <c r="F9" s="1762" t="s">
        <v>2688</v>
      </c>
      <c r="G9" s="709" t="s">
        <v>2689</v>
      </c>
    </row>
    <row r="10" spans="1:7" ht="12.75" customHeight="1">
      <c r="A10" s="848">
        <v>1995</v>
      </c>
      <c r="B10" s="504"/>
      <c r="C10" s="849">
        <f>SUM(C11:C13)</f>
        <v>272507</v>
      </c>
      <c r="D10" s="849">
        <f>SUM(D11:D13)</f>
        <v>3069666</v>
      </c>
      <c r="E10" s="1763">
        <f>SUM(E11:E13)</f>
        <v>18026725.715110783</v>
      </c>
      <c r="F10" s="850">
        <f t="shared" ref="F10:F49" si="0">+D10/C10</f>
        <v>11.264539993468057</v>
      </c>
      <c r="G10" s="850">
        <f t="shared" ref="G10:G49" si="1">+E10/D10</f>
        <v>5.8725365284401567</v>
      </c>
    </row>
    <row r="11" spans="1:7" ht="12.75" customHeight="1">
      <c r="A11" s="505"/>
      <c r="B11" s="504" t="s">
        <v>295</v>
      </c>
      <c r="C11" s="851">
        <v>256206</v>
      </c>
      <c r="D11" s="851">
        <v>2858918</v>
      </c>
      <c r="E11" s="1764">
        <v>16982478.094862033</v>
      </c>
      <c r="F11" s="852">
        <f t="shared" si="0"/>
        <v>11.158669195881439</v>
      </c>
      <c r="G11" s="852">
        <f t="shared" si="1"/>
        <v>5.940176701417121</v>
      </c>
    </row>
    <row r="12" spans="1:7" ht="12.75" customHeight="1">
      <c r="A12" s="505"/>
      <c r="B12" s="853" t="s">
        <v>296</v>
      </c>
      <c r="C12" s="851">
        <v>703</v>
      </c>
      <c r="D12" s="851">
        <v>24128</v>
      </c>
      <c r="E12" s="1764">
        <v>140781.59232717476</v>
      </c>
      <c r="F12" s="852">
        <f t="shared" si="0"/>
        <v>34.32147937411095</v>
      </c>
      <c r="G12" s="852">
        <f t="shared" si="1"/>
        <v>5.8347808491037281</v>
      </c>
    </row>
    <row r="13" spans="1:7" ht="12.75" customHeight="1">
      <c r="A13" s="505"/>
      <c r="B13" s="853" t="s">
        <v>340</v>
      </c>
      <c r="C13" s="851">
        <v>15598</v>
      </c>
      <c r="D13" s="851">
        <v>186620</v>
      </c>
      <c r="E13" s="1764">
        <v>903466.02792157501</v>
      </c>
      <c r="F13" s="852">
        <f t="shared" si="0"/>
        <v>11.964354404410821</v>
      </c>
      <c r="G13" s="852">
        <f t="shared" si="1"/>
        <v>4.8412068798712626</v>
      </c>
    </row>
    <row r="14" spans="1:7" ht="12.75" customHeight="1">
      <c r="A14" s="848">
        <v>1996</v>
      </c>
      <c r="B14" s="853"/>
      <c r="C14" s="849">
        <f>SUM(C15:C17)</f>
        <v>305895</v>
      </c>
      <c r="D14" s="849">
        <f>SUM(D15:D17)</f>
        <v>3467113</v>
      </c>
      <c r="E14" s="1763">
        <f>SUM(E15:E17)</f>
        <v>20537500.788537648</v>
      </c>
      <c r="F14" s="850">
        <f t="shared" si="0"/>
        <v>11.334323869301558</v>
      </c>
      <c r="G14" s="850">
        <f t="shared" si="1"/>
        <v>5.9235164208774416</v>
      </c>
    </row>
    <row r="15" spans="1:7" ht="12.75" customHeight="1">
      <c r="A15" s="505"/>
      <c r="B15" s="504" t="s">
        <v>295</v>
      </c>
      <c r="C15" s="851">
        <v>288821</v>
      </c>
      <c r="D15" s="851">
        <v>3259132</v>
      </c>
      <c r="E15" s="1764">
        <v>19477773.609348174</v>
      </c>
      <c r="F15" s="852">
        <f t="shared" si="0"/>
        <v>11.284262570934938</v>
      </c>
      <c r="G15" s="852">
        <f t="shared" si="1"/>
        <v>5.9763684347084363</v>
      </c>
    </row>
    <row r="16" spans="1:7" ht="12.75" customHeight="1">
      <c r="A16" s="505"/>
      <c r="B16" s="853" t="s">
        <v>296</v>
      </c>
      <c r="C16" s="851">
        <v>611</v>
      </c>
      <c r="D16" s="851">
        <v>20865</v>
      </c>
      <c r="E16" s="1764">
        <v>107096.46454280973</v>
      </c>
      <c r="F16" s="852">
        <f t="shared" si="0"/>
        <v>34.148936170212764</v>
      </c>
      <c r="G16" s="852">
        <f t="shared" si="1"/>
        <v>5.1328283988885559</v>
      </c>
    </row>
    <row r="17" spans="1:7" ht="12.75" customHeight="1">
      <c r="A17" s="505"/>
      <c r="B17" s="853" t="s">
        <v>340</v>
      </c>
      <c r="C17" s="851">
        <v>16463</v>
      </c>
      <c r="D17" s="851">
        <v>187116</v>
      </c>
      <c r="E17" s="1764">
        <v>952630.71464666468</v>
      </c>
      <c r="F17" s="852">
        <f t="shared" si="0"/>
        <v>11.365850695498997</v>
      </c>
      <c r="G17" s="852">
        <f t="shared" si="1"/>
        <v>5.0911237662555031</v>
      </c>
    </row>
    <row r="18" spans="1:7" ht="12.75" customHeight="1">
      <c r="A18" s="848">
        <v>1997</v>
      </c>
      <c r="B18" s="853"/>
      <c r="C18" s="849">
        <f>SUM(C19:C21)</f>
        <v>301468</v>
      </c>
      <c r="D18" s="849">
        <f>SUM(D19:D21)</f>
        <v>3259982</v>
      </c>
      <c r="E18" s="1763">
        <f>SUM(E19:E21)</f>
        <v>22240244.73423909</v>
      </c>
      <c r="F18" s="850">
        <f t="shared" si="0"/>
        <v>10.813691668767497</v>
      </c>
      <c r="G18" s="850">
        <f t="shared" si="1"/>
        <v>6.8221986300044266</v>
      </c>
    </row>
    <row r="19" spans="1:7" ht="12.75" customHeight="1">
      <c r="A19" s="505"/>
      <c r="B19" s="504" t="s">
        <v>295</v>
      </c>
      <c r="C19" s="851">
        <v>284414</v>
      </c>
      <c r="D19" s="851">
        <v>3050687</v>
      </c>
      <c r="E19" s="1764">
        <v>20986303.345143355</v>
      </c>
      <c r="F19" s="852">
        <f t="shared" si="0"/>
        <v>10.726219525058541</v>
      </c>
      <c r="G19" s="852">
        <f t="shared" si="1"/>
        <v>6.8792056822425094</v>
      </c>
    </row>
    <row r="20" spans="1:7" ht="12.75" customHeight="1">
      <c r="A20" s="505"/>
      <c r="B20" s="853" t="s">
        <v>296</v>
      </c>
      <c r="C20" s="851">
        <v>450</v>
      </c>
      <c r="D20" s="851">
        <v>13652</v>
      </c>
      <c r="E20" s="1764">
        <v>147435.38198804748</v>
      </c>
      <c r="F20" s="852">
        <f t="shared" si="0"/>
        <v>30.337777777777777</v>
      </c>
      <c r="G20" s="852">
        <f t="shared" si="1"/>
        <v>10.799544534723665</v>
      </c>
    </row>
    <row r="21" spans="1:7" ht="12.75" customHeight="1">
      <c r="A21" s="505"/>
      <c r="B21" s="853" t="s">
        <v>340</v>
      </c>
      <c r="C21" s="851">
        <v>16604</v>
      </c>
      <c r="D21" s="851">
        <v>195643</v>
      </c>
      <c r="E21" s="1764">
        <v>1106506.007107686</v>
      </c>
      <c r="F21" s="852">
        <f t="shared" si="0"/>
        <v>11.782883642495785</v>
      </c>
      <c r="G21" s="852">
        <f t="shared" si="1"/>
        <v>5.6557403388196157</v>
      </c>
    </row>
    <row r="22" spans="1:7" ht="12.75" customHeight="1">
      <c r="A22" s="848">
        <v>1998</v>
      </c>
      <c r="B22" s="853"/>
      <c r="C22" s="849">
        <f>SUM(C23:C25)</f>
        <v>314941</v>
      </c>
      <c r="D22" s="849">
        <f>SUM(D23:D25)</f>
        <v>3524794</v>
      </c>
      <c r="E22" s="1763">
        <f>SUM(E23:E25)</f>
        <v>26007995.899019957</v>
      </c>
      <c r="F22" s="850">
        <f t="shared" si="0"/>
        <v>11.191918486319659</v>
      </c>
      <c r="G22" s="850">
        <f t="shared" si="1"/>
        <v>7.3785860674467658</v>
      </c>
    </row>
    <row r="23" spans="1:7" ht="12.75" customHeight="1">
      <c r="A23" s="505"/>
      <c r="B23" s="504" t="s">
        <v>295</v>
      </c>
      <c r="C23" s="851">
        <v>297624</v>
      </c>
      <c r="D23" s="851">
        <v>3304033</v>
      </c>
      <c r="E23" s="1764">
        <v>24543306.740325201</v>
      </c>
      <c r="F23" s="852">
        <f t="shared" si="0"/>
        <v>11.101366153267209</v>
      </c>
      <c r="G23" s="852">
        <f t="shared" si="1"/>
        <v>7.428287411271377</v>
      </c>
    </row>
    <row r="24" spans="1:7" ht="12.75" customHeight="1">
      <c r="A24" s="505"/>
      <c r="B24" s="853" t="s">
        <v>296</v>
      </c>
      <c r="C24" s="851">
        <v>479</v>
      </c>
      <c r="D24" s="851">
        <v>17726</v>
      </c>
      <c r="E24" s="1764">
        <v>105398.51312599753</v>
      </c>
      <c r="F24" s="852">
        <f t="shared" si="0"/>
        <v>37.006263048016699</v>
      </c>
      <c r="G24" s="852">
        <f t="shared" si="1"/>
        <v>5.9459840418592762</v>
      </c>
    </row>
    <row r="25" spans="1:7" ht="12.75" customHeight="1">
      <c r="A25" s="505"/>
      <c r="B25" s="853" t="s">
        <v>340</v>
      </c>
      <c r="C25" s="851">
        <v>16838</v>
      </c>
      <c r="D25" s="851">
        <v>203035</v>
      </c>
      <c r="E25" s="1764">
        <v>1359290.6455687573</v>
      </c>
      <c r="F25" s="852">
        <f t="shared" si="0"/>
        <v>12.058142297184938</v>
      </c>
      <c r="G25" s="852">
        <f t="shared" si="1"/>
        <v>6.6948587463676574</v>
      </c>
    </row>
    <row r="26" spans="1:7" ht="12.75" customHeight="1">
      <c r="A26" s="848">
        <v>1999</v>
      </c>
      <c r="B26" s="853"/>
      <c r="C26" s="849">
        <f>SUM(C27:C29)</f>
        <v>377730</v>
      </c>
      <c r="D26" s="849">
        <f>SUM(D27:D29)</f>
        <v>4180342</v>
      </c>
      <c r="E26" s="1763">
        <f>SUM(E27:E29)</f>
        <v>28821335.922961261</v>
      </c>
      <c r="F26" s="850">
        <f t="shared" si="0"/>
        <v>11.067010827839992</v>
      </c>
      <c r="G26" s="850">
        <f t="shared" si="1"/>
        <v>6.894492346071508</v>
      </c>
    </row>
    <row r="27" spans="1:7" ht="12.75" customHeight="1">
      <c r="A27" s="505"/>
      <c r="B27" s="504" t="s">
        <v>295</v>
      </c>
      <c r="C27" s="851">
        <v>356938</v>
      </c>
      <c r="D27" s="851">
        <v>3924841</v>
      </c>
      <c r="E27" s="1764">
        <v>27257870.30339203</v>
      </c>
      <c r="F27" s="852">
        <f t="shared" si="0"/>
        <v>10.995862026458376</v>
      </c>
      <c r="G27" s="852">
        <f t="shared" si="1"/>
        <v>6.9449616693751492</v>
      </c>
    </row>
    <row r="28" spans="1:7" ht="12.75" customHeight="1">
      <c r="A28" s="505"/>
      <c r="B28" s="853" t="s">
        <v>296</v>
      </c>
      <c r="C28" s="851">
        <v>459</v>
      </c>
      <c r="D28" s="851">
        <v>15011</v>
      </c>
      <c r="E28" s="1764">
        <v>110553.23726615519</v>
      </c>
      <c r="F28" s="852">
        <f t="shared" si="0"/>
        <v>32.703703703703702</v>
      </c>
      <c r="G28" s="852">
        <f t="shared" si="1"/>
        <v>7.3648149534444869</v>
      </c>
    </row>
    <row r="29" spans="1:7" ht="12.75" customHeight="1">
      <c r="A29" s="505"/>
      <c r="B29" s="853" t="s">
        <v>340</v>
      </c>
      <c r="C29" s="851">
        <v>20333</v>
      </c>
      <c r="D29" s="851">
        <v>240490</v>
      </c>
      <c r="E29" s="1764">
        <v>1452912.3823030742</v>
      </c>
      <c r="F29" s="852">
        <f t="shared" si="0"/>
        <v>11.827570943785963</v>
      </c>
      <c r="G29" s="852">
        <f t="shared" si="1"/>
        <v>6.0414669312781166</v>
      </c>
    </row>
    <row r="30" spans="1:7" ht="12.75" customHeight="1">
      <c r="A30" s="848">
        <v>2000</v>
      </c>
      <c r="B30" s="853"/>
      <c r="C30" s="849">
        <f>SUM(C31:C33)</f>
        <v>401695</v>
      </c>
      <c r="D30" s="849">
        <f>SUM(D31:D33)</f>
        <v>4435114</v>
      </c>
      <c r="E30" s="849">
        <f>SUM(E31:E33)</f>
        <v>33464216.917054925</v>
      </c>
      <c r="F30" s="850">
        <f t="shared" si="0"/>
        <v>11.04099876772178</v>
      </c>
      <c r="G30" s="850">
        <f t="shared" si="1"/>
        <v>7.5452890088180204</v>
      </c>
    </row>
    <row r="31" spans="1:7" ht="12.75" customHeight="1">
      <c r="A31" s="505"/>
      <c r="B31" s="504" t="s">
        <v>295</v>
      </c>
      <c r="C31" s="851">
        <v>376116</v>
      </c>
      <c r="D31" s="851">
        <v>4128887</v>
      </c>
      <c r="E31" s="851">
        <v>31528845.861837525</v>
      </c>
      <c r="F31" s="852">
        <f t="shared" si="0"/>
        <v>10.977695710897702</v>
      </c>
      <c r="G31" s="852">
        <f t="shared" si="1"/>
        <v>7.6361609949212763</v>
      </c>
    </row>
    <row r="32" spans="1:7" ht="12.75" customHeight="1">
      <c r="A32" s="505"/>
      <c r="B32" s="853" t="s">
        <v>296</v>
      </c>
      <c r="C32" s="851">
        <v>480</v>
      </c>
      <c r="D32" s="851">
        <v>12481</v>
      </c>
      <c r="E32" s="851">
        <v>92443.638361767516</v>
      </c>
      <c r="F32" s="852">
        <f t="shared" si="0"/>
        <v>26.002083333333335</v>
      </c>
      <c r="G32" s="852">
        <f t="shared" si="1"/>
        <v>7.4067493279198393</v>
      </c>
    </row>
    <row r="33" spans="1:7" ht="12.75" customHeight="1">
      <c r="A33" s="507"/>
      <c r="B33" s="853" t="s">
        <v>340</v>
      </c>
      <c r="C33" s="851">
        <v>25099</v>
      </c>
      <c r="D33" s="851">
        <v>293746</v>
      </c>
      <c r="E33" s="851">
        <v>1842927.4168556316</v>
      </c>
      <c r="F33" s="852">
        <f t="shared" si="0"/>
        <v>11.703494163114069</v>
      </c>
      <c r="G33" s="852">
        <f t="shared" si="1"/>
        <v>6.2738808932058028</v>
      </c>
    </row>
    <row r="34" spans="1:7" ht="12.75" customHeight="1">
      <c r="A34" s="848">
        <v>2001</v>
      </c>
      <c r="B34" s="853"/>
      <c r="C34" s="849">
        <f>SUM(C35:C37)</f>
        <v>430918</v>
      </c>
      <c r="D34" s="849">
        <f>SUM(D35:D37)</f>
        <v>4618826</v>
      </c>
      <c r="E34" s="1765">
        <f>SUM(E35:E37)</f>
        <v>37083073.55002667</v>
      </c>
      <c r="F34" s="850">
        <f t="shared" si="0"/>
        <v>10.718572907142427</v>
      </c>
      <c r="G34" s="850">
        <f t="shared" si="1"/>
        <v>8.0286794847926011</v>
      </c>
    </row>
    <row r="35" spans="1:7" ht="12.75" customHeight="1">
      <c r="A35" s="505"/>
      <c r="B35" s="504" t="s">
        <v>295</v>
      </c>
      <c r="C35" s="851">
        <v>404942</v>
      </c>
      <c r="D35" s="851">
        <v>4301070</v>
      </c>
      <c r="E35" s="851">
        <v>34948669.151683062</v>
      </c>
      <c r="F35" s="852">
        <f t="shared" si="0"/>
        <v>10.621447022042663</v>
      </c>
      <c r="G35" s="852">
        <f t="shared" si="1"/>
        <v>8.1255755315963381</v>
      </c>
    </row>
    <row r="36" spans="1:7" ht="12.75" customHeight="1">
      <c r="A36" s="505"/>
      <c r="B36" s="853" t="s">
        <v>296</v>
      </c>
      <c r="C36" s="851">
        <v>340</v>
      </c>
      <c r="D36" s="851">
        <v>8971</v>
      </c>
      <c r="E36" s="851">
        <v>72641.935381336152</v>
      </c>
      <c r="F36" s="852">
        <f t="shared" si="0"/>
        <v>26.38529411764706</v>
      </c>
      <c r="G36" s="852">
        <f t="shared" si="1"/>
        <v>8.0974178331664426</v>
      </c>
    </row>
    <row r="37" spans="1:7" ht="12.75" customHeight="1">
      <c r="A37" s="505"/>
      <c r="B37" s="853" t="s">
        <v>340</v>
      </c>
      <c r="C37" s="851">
        <v>25636</v>
      </c>
      <c r="D37" s="851">
        <v>308785</v>
      </c>
      <c r="E37" s="851">
        <v>2061762.4629622712</v>
      </c>
      <c r="F37" s="852">
        <f t="shared" si="0"/>
        <v>12.044975815259791</v>
      </c>
      <c r="G37" s="852">
        <f t="shared" si="1"/>
        <v>6.6770162506671991</v>
      </c>
    </row>
    <row r="38" spans="1:7" ht="12.75" customHeight="1">
      <c r="A38" s="848">
        <v>2002</v>
      </c>
      <c r="B38" s="853"/>
      <c r="C38" s="849">
        <f>SUM(C39:C41)</f>
        <v>439570</v>
      </c>
      <c r="D38" s="849">
        <f>SUM(D39:D41)</f>
        <v>4693906</v>
      </c>
      <c r="E38" s="849">
        <f>SUM(E39:E41)</f>
        <v>39165001.150205471</v>
      </c>
      <c r="F38" s="850">
        <f t="shared" si="0"/>
        <v>10.67840389471529</v>
      </c>
      <c r="G38" s="850">
        <f t="shared" si="1"/>
        <v>8.3437975004624025</v>
      </c>
    </row>
    <row r="39" spans="1:7" ht="12.75" customHeight="1">
      <c r="A39" s="505"/>
      <c r="B39" s="504" t="s">
        <v>295</v>
      </c>
      <c r="C39" s="851">
        <v>413484</v>
      </c>
      <c r="D39" s="851">
        <v>4372027</v>
      </c>
      <c r="E39" s="851">
        <v>36933550.032262757</v>
      </c>
      <c r="F39" s="852">
        <f t="shared" si="0"/>
        <v>10.573630418589353</v>
      </c>
      <c r="G39" s="852">
        <f t="shared" si="1"/>
        <v>8.447694863792643</v>
      </c>
    </row>
    <row r="40" spans="1:7" ht="12.75" customHeight="1">
      <c r="A40" s="508"/>
      <c r="B40" s="853" t="s">
        <v>296</v>
      </c>
      <c r="C40" s="851">
        <v>293</v>
      </c>
      <c r="D40" s="851">
        <v>10030</v>
      </c>
      <c r="E40" s="851">
        <v>62738.390504049858</v>
      </c>
      <c r="F40" s="852">
        <f t="shared" si="0"/>
        <v>34.232081911262796</v>
      </c>
      <c r="G40" s="852">
        <f t="shared" si="1"/>
        <v>6.2550738289182313</v>
      </c>
    </row>
    <row r="41" spans="1:7" ht="12.75" customHeight="1">
      <c r="A41" s="507"/>
      <c r="B41" s="853" t="s">
        <v>340</v>
      </c>
      <c r="C41" s="851">
        <v>25793</v>
      </c>
      <c r="D41" s="851">
        <v>311849</v>
      </c>
      <c r="E41" s="851">
        <v>2168712.7274386669</v>
      </c>
      <c r="F41" s="852">
        <f t="shared" si="0"/>
        <v>12.090450897530337</v>
      </c>
      <c r="G41" s="852">
        <f t="shared" si="1"/>
        <v>6.9543680673616617</v>
      </c>
    </row>
    <row r="42" spans="1:7" ht="12.75" customHeight="1">
      <c r="A42" s="848">
        <v>2003</v>
      </c>
      <c r="B42" s="853"/>
      <c r="C42" s="849">
        <f>SUM(C43:C45)</f>
        <v>433087</v>
      </c>
      <c r="D42" s="849">
        <f>SUM(D43:D45)</f>
        <v>4583934</v>
      </c>
      <c r="E42" s="849">
        <f>SUM(E43:E45)</f>
        <v>38908295.587322243</v>
      </c>
      <c r="F42" s="850">
        <f t="shared" si="0"/>
        <v>10.58432601301817</v>
      </c>
      <c r="G42" s="850">
        <f t="shared" si="1"/>
        <v>8.4879702865098494</v>
      </c>
    </row>
    <row r="43" spans="1:7" ht="12.75" customHeight="1">
      <c r="A43" s="505"/>
      <c r="B43" s="504" t="s">
        <v>295</v>
      </c>
      <c r="C43" s="851">
        <v>404481</v>
      </c>
      <c r="D43" s="851">
        <v>4202278</v>
      </c>
      <c r="E43" s="851">
        <v>36620154.363295056</v>
      </c>
      <c r="F43" s="852">
        <f t="shared" si="0"/>
        <v>10.389308768520648</v>
      </c>
      <c r="G43" s="852">
        <f t="shared" si="1"/>
        <v>8.7143578704919236</v>
      </c>
    </row>
    <row r="44" spans="1:7" ht="12.75" customHeight="1">
      <c r="A44" s="505"/>
      <c r="B44" s="853" t="s">
        <v>296</v>
      </c>
      <c r="C44" s="851">
        <v>243</v>
      </c>
      <c r="D44" s="851">
        <v>11582</v>
      </c>
      <c r="E44" s="851">
        <v>56665.35600277278</v>
      </c>
      <c r="F44" s="852">
        <f t="shared" si="0"/>
        <v>47.662551440329217</v>
      </c>
      <c r="G44" s="852">
        <f t="shared" si="1"/>
        <v>4.8925363497472611</v>
      </c>
    </row>
    <row r="45" spans="1:7" ht="12.75" customHeight="1">
      <c r="A45" s="507"/>
      <c r="B45" s="853" t="s">
        <v>340</v>
      </c>
      <c r="C45" s="851">
        <v>28363</v>
      </c>
      <c r="D45" s="851">
        <v>370074</v>
      </c>
      <c r="E45" s="851">
        <v>2231475.8680244135</v>
      </c>
      <c r="F45" s="852">
        <f t="shared" si="0"/>
        <v>13.047773507738956</v>
      </c>
      <c r="G45" s="852">
        <f t="shared" si="1"/>
        <v>6.0298098975459329</v>
      </c>
    </row>
    <row r="46" spans="1:7" ht="12.75" customHeight="1">
      <c r="A46" s="848">
        <v>2004</v>
      </c>
      <c r="B46" s="853"/>
      <c r="C46" s="849">
        <f>SUM(C47:C49)</f>
        <v>443351</v>
      </c>
      <c r="D46" s="849">
        <f>SUM(D47:D49)</f>
        <v>4454073</v>
      </c>
      <c r="E46" s="849">
        <f>SUM(E47:E49)</f>
        <v>39328095.309873424</v>
      </c>
      <c r="F46" s="850">
        <f t="shared" si="0"/>
        <v>10.046380858507142</v>
      </c>
      <c r="G46" s="850">
        <f t="shared" si="1"/>
        <v>8.8296925779782747</v>
      </c>
    </row>
    <row r="47" spans="1:7" ht="12.75" customHeight="1">
      <c r="A47" s="505"/>
      <c r="B47" s="504" t="s">
        <v>295</v>
      </c>
      <c r="C47" s="851">
        <v>418542</v>
      </c>
      <c r="D47" s="851">
        <v>4151485</v>
      </c>
      <c r="E47" s="851">
        <v>37077201.474535443</v>
      </c>
      <c r="F47" s="852">
        <f t="shared" si="0"/>
        <v>9.9189209207200228</v>
      </c>
      <c r="G47" s="852">
        <f t="shared" si="1"/>
        <v>8.9310695990797129</v>
      </c>
    </row>
    <row r="48" spans="1:7" ht="12.75" customHeight="1">
      <c r="A48" s="505"/>
      <c r="B48" s="853" t="s">
        <v>296</v>
      </c>
      <c r="C48" s="851">
        <v>332</v>
      </c>
      <c r="D48" s="851">
        <v>8700</v>
      </c>
      <c r="E48" s="851">
        <v>49558.448765603338</v>
      </c>
      <c r="F48" s="852">
        <f t="shared" si="0"/>
        <v>26.204819277108435</v>
      </c>
      <c r="G48" s="852">
        <f t="shared" si="1"/>
        <v>5.6963734213337167</v>
      </c>
    </row>
    <row r="49" spans="1:7" ht="12.75" customHeight="1">
      <c r="A49" s="507"/>
      <c r="B49" s="853" t="s">
        <v>340</v>
      </c>
      <c r="C49" s="851">
        <v>24477</v>
      </c>
      <c r="D49" s="851">
        <v>293888</v>
      </c>
      <c r="E49" s="851">
        <v>2201335.3865723792</v>
      </c>
      <c r="F49" s="852">
        <f t="shared" si="0"/>
        <v>12.006700167504187</v>
      </c>
      <c r="G49" s="852">
        <f t="shared" si="1"/>
        <v>7.4903888099288816</v>
      </c>
    </row>
    <row r="50" spans="1:7" ht="12.75" customHeight="1">
      <c r="A50" s="848">
        <v>2005</v>
      </c>
      <c r="B50" s="853"/>
      <c r="C50" s="849">
        <f>SUM(C51:C53)</f>
        <v>476222</v>
      </c>
      <c r="D50" s="849">
        <f>SUM(D51:D53)</f>
        <v>5008336</v>
      </c>
      <c r="E50" s="849">
        <f>SUM(E51:E53)</f>
        <v>44742381.075124547</v>
      </c>
      <c r="F50" s="850">
        <v>10.516809387218567</v>
      </c>
      <c r="G50" s="850">
        <f t="shared" ref="G50:G73" si="2">+E50/D50</f>
        <v>8.9335821468696484</v>
      </c>
    </row>
    <row r="51" spans="1:7" ht="12.75" customHeight="1">
      <c r="A51" s="508"/>
      <c r="B51" s="504" t="s">
        <v>295</v>
      </c>
      <c r="C51" s="851">
        <v>448640</v>
      </c>
      <c r="D51" s="851">
        <v>4664268</v>
      </c>
      <c r="E51" s="851">
        <v>42146776.25910721</v>
      </c>
      <c r="F51" s="852">
        <v>10.396460413694722</v>
      </c>
      <c r="G51" s="852">
        <f t="shared" si="2"/>
        <v>9.0360966091800918</v>
      </c>
    </row>
    <row r="52" spans="1:7" ht="12.75" customHeight="1">
      <c r="A52" s="508"/>
      <c r="B52" s="853" t="s">
        <v>296</v>
      </c>
      <c r="C52" s="851">
        <v>216</v>
      </c>
      <c r="D52" s="851">
        <v>6457</v>
      </c>
      <c r="E52" s="851">
        <v>45558.63382684323</v>
      </c>
      <c r="F52" s="852">
        <v>29.893518518518519</v>
      </c>
      <c r="G52" s="852">
        <f t="shared" si="2"/>
        <v>7.0556967363858183</v>
      </c>
    </row>
    <row r="53" spans="1:7" ht="12.75" customHeight="1">
      <c r="A53" s="507"/>
      <c r="B53" s="853" t="s">
        <v>340</v>
      </c>
      <c r="C53" s="851">
        <v>27366</v>
      </c>
      <c r="D53" s="851">
        <v>337611</v>
      </c>
      <c r="E53" s="851">
        <v>2550046.1821904955</v>
      </c>
      <c r="F53" s="852">
        <v>12.336877877658408</v>
      </c>
      <c r="G53" s="852">
        <f t="shared" si="2"/>
        <v>7.553208225414739</v>
      </c>
    </row>
    <row r="54" spans="1:7" ht="12.75" customHeight="1">
      <c r="A54" s="848">
        <v>2006</v>
      </c>
      <c r="B54" s="853"/>
      <c r="C54" s="849">
        <f>SUM(C55:C57)</f>
        <v>530933</v>
      </c>
      <c r="D54" s="849">
        <f>SUM(D55:D57)</f>
        <v>5789189</v>
      </c>
      <c r="E54" s="849">
        <f>SUM(E55:E57)</f>
        <v>54941846.995630093</v>
      </c>
      <c r="F54" s="850">
        <f t="shared" ref="F54:F73" si="3">+D54/C54</f>
        <v>10.903803304748433</v>
      </c>
      <c r="G54" s="850">
        <f t="shared" si="2"/>
        <v>9.4904220600899531</v>
      </c>
    </row>
    <row r="55" spans="1:7" ht="12.75" customHeight="1">
      <c r="A55" s="508"/>
      <c r="B55" s="504" t="s">
        <v>295</v>
      </c>
      <c r="C55" s="851">
        <v>501367</v>
      </c>
      <c r="D55" s="851">
        <v>5403770</v>
      </c>
      <c r="E55" s="851">
        <v>51946736.24593962</v>
      </c>
      <c r="F55" s="852">
        <f t="shared" si="3"/>
        <v>10.77807274910395</v>
      </c>
      <c r="G55" s="852">
        <f t="shared" si="2"/>
        <v>9.6130546351787025</v>
      </c>
    </row>
    <row r="56" spans="1:7" ht="12.75" customHeight="1">
      <c r="A56" s="508"/>
      <c r="B56" s="853" t="s">
        <v>296</v>
      </c>
      <c r="C56" s="851">
        <v>262</v>
      </c>
      <c r="D56" s="851">
        <v>9104</v>
      </c>
      <c r="E56" s="851">
        <v>52054.119427286518</v>
      </c>
      <c r="F56" s="852">
        <f t="shared" si="3"/>
        <v>34.748091603053432</v>
      </c>
      <c r="G56" s="852">
        <f t="shared" si="2"/>
        <v>5.7177196207476406</v>
      </c>
    </row>
    <row r="57" spans="1:7" ht="12.75" customHeight="1">
      <c r="A57" s="507"/>
      <c r="B57" s="853" t="s">
        <v>340</v>
      </c>
      <c r="C57" s="851">
        <v>29304</v>
      </c>
      <c r="D57" s="851">
        <v>376315</v>
      </c>
      <c r="E57" s="851">
        <v>2943056.6302631842</v>
      </c>
      <c r="F57" s="852">
        <f t="shared" si="3"/>
        <v>12.841762216762216</v>
      </c>
      <c r="G57" s="852">
        <f t="shared" si="2"/>
        <v>7.8207263336916792</v>
      </c>
    </row>
    <row r="58" spans="1:7" ht="12.75" customHeight="1">
      <c r="A58" s="854">
        <v>2007</v>
      </c>
      <c r="B58" s="853"/>
      <c r="C58" s="849">
        <f>SUM(C59:C61)</f>
        <v>567895</v>
      </c>
      <c r="D58" s="849">
        <f>SUM(D59:D61)</f>
        <v>6709418</v>
      </c>
      <c r="E58" s="849">
        <f>SUM(E59:E61)</f>
        <v>60299932.804349244</v>
      </c>
      <c r="F58" s="850">
        <f t="shared" si="3"/>
        <v>11.814539659620177</v>
      </c>
      <c r="G58" s="850">
        <f t="shared" si="2"/>
        <v>8.9873566983528583</v>
      </c>
    </row>
    <row r="59" spans="1:7" ht="12.75" customHeight="1">
      <c r="A59" s="507"/>
      <c r="B59" s="504" t="s">
        <v>295</v>
      </c>
      <c r="C59" s="851">
        <v>537030</v>
      </c>
      <c r="D59" s="851">
        <v>6303386</v>
      </c>
      <c r="E59" s="851">
        <v>57159996.732421845</v>
      </c>
      <c r="F59" s="852">
        <f t="shared" si="3"/>
        <v>11.73749324991155</v>
      </c>
      <c r="G59" s="852">
        <f t="shared" si="2"/>
        <v>9.0681415880959602</v>
      </c>
    </row>
    <row r="60" spans="1:7" ht="12.75" customHeight="1">
      <c r="A60" s="507"/>
      <c r="B60" s="853" t="s">
        <v>296</v>
      </c>
      <c r="C60" s="851">
        <v>197</v>
      </c>
      <c r="D60" s="851">
        <v>7183</v>
      </c>
      <c r="E60" s="851">
        <v>43085.121021185165</v>
      </c>
      <c r="F60" s="852">
        <f t="shared" si="3"/>
        <v>36.461928934010153</v>
      </c>
      <c r="G60" s="852">
        <f t="shared" si="2"/>
        <v>5.9982070195162418</v>
      </c>
    </row>
    <row r="61" spans="1:7" ht="12.75" customHeight="1">
      <c r="A61" s="507"/>
      <c r="B61" s="853" t="s">
        <v>340</v>
      </c>
      <c r="C61" s="851">
        <v>30668</v>
      </c>
      <c r="D61" s="851">
        <v>398849</v>
      </c>
      <c r="E61" s="851">
        <v>3096850.9509062073</v>
      </c>
      <c r="F61" s="852">
        <f t="shared" si="3"/>
        <v>13.005380200860833</v>
      </c>
      <c r="G61" s="852">
        <f t="shared" si="2"/>
        <v>7.7644696386507359</v>
      </c>
    </row>
    <row r="62" spans="1:7" ht="12.75" customHeight="1">
      <c r="A62" s="854">
        <v>2008</v>
      </c>
      <c r="B62" s="1766"/>
      <c r="C62" s="849">
        <f>SUM(C63:C65)</f>
        <v>602189</v>
      </c>
      <c r="D62" s="849">
        <f>SUM(D63:D65)</f>
        <v>7487552</v>
      </c>
      <c r="E62" s="849">
        <f>SUM(E63:E65)</f>
        <v>66385518.505382955</v>
      </c>
      <c r="F62" s="850">
        <f t="shared" si="3"/>
        <v>12.433890356682038</v>
      </c>
      <c r="G62" s="850">
        <f t="shared" si="2"/>
        <v>8.8661178587317924</v>
      </c>
    </row>
    <row r="63" spans="1:7" ht="12.75" customHeight="1">
      <c r="A63" s="1767"/>
      <c r="B63" s="1768" t="s">
        <v>295</v>
      </c>
      <c r="C63" s="1769">
        <v>569497</v>
      </c>
      <c r="D63" s="1769">
        <v>7050714</v>
      </c>
      <c r="E63" s="851">
        <v>62940930.227907754</v>
      </c>
      <c r="F63" s="852">
        <f t="shared" si="3"/>
        <v>12.380599019836803</v>
      </c>
      <c r="G63" s="852">
        <f t="shared" si="2"/>
        <v>8.926887436918836</v>
      </c>
    </row>
    <row r="64" spans="1:7" ht="12.75" customHeight="1">
      <c r="A64" s="1767"/>
      <c r="B64" s="1766" t="s">
        <v>296</v>
      </c>
      <c r="C64" s="1769">
        <v>225</v>
      </c>
      <c r="D64" s="1769">
        <v>6456</v>
      </c>
      <c r="E64" s="851">
        <v>37063.331081961776</v>
      </c>
      <c r="F64" s="852">
        <f t="shared" si="3"/>
        <v>28.693333333333332</v>
      </c>
      <c r="G64" s="852">
        <f t="shared" si="2"/>
        <v>5.7409124972059749</v>
      </c>
    </row>
    <row r="65" spans="1:7" ht="12.75" customHeight="1">
      <c r="A65" s="1767"/>
      <c r="B65" s="1766" t="s">
        <v>340</v>
      </c>
      <c r="C65" s="1769">
        <v>32467</v>
      </c>
      <c r="D65" s="1769">
        <v>430382</v>
      </c>
      <c r="E65" s="851">
        <v>3407524.9463932347</v>
      </c>
      <c r="F65" s="852">
        <f t="shared" si="3"/>
        <v>13.255982998121169</v>
      </c>
      <c r="G65" s="852">
        <f t="shared" si="2"/>
        <v>7.9174429841239515</v>
      </c>
    </row>
    <row r="66" spans="1:7" ht="12.75" customHeight="1">
      <c r="A66" s="855">
        <v>2009</v>
      </c>
      <c r="B66" s="853"/>
      <c r="C66" s="849">
        <f>SUM(C67:C69)</f>
        <v>777969</v>
      </c>
      <c r="D66" s="849">
        <f>SUM(D67:D69)</f>
        <v>8619359</v>
      </c>
      <c r="E66" s="849">
        <f>SUM(E67:E69)</f>
        <v>96991771.441276178</v>
      </c>
      <c r="F66" s="850">
        <f t="shared" si="3"/>
        <v>11.079309072726549</v>
      </c>
      <c r="G66" s="850">
        <f t="shared" si="2"/>
        <v>11.252782421671515</v>
      </c>
    </row>
    <row r="67" spans="1:7" ht="12.75" customHeight="1">
      <c r="A67" s="507"/>
      <c r="B67" s="504" t="s">
        <v>295</v>
      </c>
      <c r="C67" s="851">
        <v>738261</v>
      </c>
      <c r="D67" s="851">
        <v>8094420</v>
      </c>
      <c r="E67" s="851">
        <v>92089694.982163757</v>
      </c>
      <c r="F67" s="852">
        <f t="shared" si="3"/>
        <v>10.964171207743602</v>
      </c>
      <c r="G67" s="852">
        <f t="shared" si="2"/>
        <v>11.376935590464019</v>
      </c>
    </row>
    <row r="68" spans="1:7" ht="12.75" customHeight="1">
      <c r="A68" s="507"/>
      <c r="B68" s="853" t="s">
        <v>296</v>
      </c>
      <c r="C68" s="851">
        <v>923</v>
      </c>
      <c r="D68" s="851">
        <v>11815</v>
      </c>
      <c r="E68" s="851">
        <v>33547.535410587261</v>
      </c>
      <c r="F68" s="852">
        <f t="shared" si="3"/>
        <v>12.800650054171181</v>
      </c>
      <c r="G68" s="852">
        <f t="shared" si="2"/>
        <v>2.8394020660674788</v>
      </c>
    </row>
    <row r="69" spans="1:7" ht="12.75" customHeight="1">
      <c r="A69" s="507"/>
      <c r="B69" s="853" t="s">
        <v>340</v>
      </c>
      <c r="C69" s="851">
        <v>38785</v>
      </c>
      <c r="D69" s="851">
        <v>513124</v>
      </c>
      <c r="E69" s="851">
        <v>4868528.9237018339</v>
      </c>
      <c r="F69" s="852">
        <f t="shared" si="3"/>
        <v>13.229960036096429</v>
      </c>
      <c r="G69" s="852">
        <f t="shared" si="2"/>
        <v>9.48801639311713</v>
      </c>
    </row>
    <row r="70" spans="1:7" ht="12.75" customHeight="1">
      <c r="A70" s="856" t="s">
        <v>344</v>
      </c>
      <c r="B70" s="853"/>
      <c r="C70" s="849">
        <f>SUM(C71:C73)</f>
        <v>662032</v>
      </c>
      <c r="D70" s="849">
        <f>SUM(D71:D73)</f>
        <v>7628265</v>
      </c>
      <c r="E70" s="849">
        <f>SUM(E71:E73)</f>
        <v>86056720</v>
      </c>
      <c r="F70" s="850">
        <f t="shared" si="3"/>
        <v>11.522501933441283</v>
      </c>
      <c r="G70" s="850">
        <f t="shared" si="2"/>
        <v>11.281296598898964</v>
      </c>
    </row>
    <row r="71" spans="1:7" ht="12.75" customHeight="1">
      <c r="A71" s="507"/>
      <c r="B71" s="504" t="s">
        <v>295</v>
      </c>
      <c r="C71" s="851">
        <v>625437</v>
      </c>
      <c r="D71" s="851">
        <v>7138608</v>
      </c>
      <c r="E71" s="851">
        <v>81349657</v>
      </c>
      <c r="F71" s="852">
        <f t="shared" si="3"/>
        <v>11.413792276440313</v>
      </c>
      <c r="G71" s="852">
        <f t="shared" si="2"/>
        <v>11.395731072500409</v>
      </c>
    </row>
    <row r="72" spans="1:7" ht="12.75" customHeight="1">
      <c r="A72" s="507"/>
      <c r="B72" s="853" t="s">
        <v>296</v>
      </c>
      <c r="C72" s="851">
        <v>229</v>
      </c>
      <c r="D72" s="851">
        <v>5995</v>
      </c>
      <c r="E72" s="851">
        <v>39584</v>
      </c>
      <c r="F72" s="852">
        <f t="shared" si="3"/>
        <v>26.179039301310045</v>
      </c>
      <c r="G72" s="852">
        <f t="shared" si="2"/>
        <v>6.6028356964136776</v>
      </c>
    </row>
    <row r="73" spans="1:7" ht="12.75" customHeight="1">
      <c r="A73" s="507"/>
      <c r="B73" s="853" t="s">
        <v>340</v>
      </c>
      <c r="C73" s="851">
        <v>36366</v>
      </c>
      <c r="D73" s="851">
        <v>483662</v>
      </c>
      <c r="E73" s="851">
        <v>4667479</v>
      </c>
      <c r="F73" s="852">
        <f t="shared" si="3"/>
        <v>13.299840510366826</v>
      </c>
      <c r="G73" s="852">
        <f t="shared" si="2"/>
        <v>9.6502909056324455</v>
      </c>
    </row>
    <row r="74" spans="1:7" ht="4.5" customHeight="1">
      <c r="A74" s="509"/>
      <c r="B74" s="510"/>
      <c r="C74" s="511"/>
      <c r="D74" s="511"/>
      <c r="E74" s="511"/>
      <c r="F74" s="512"/>
      <c r="G74" s="512"/>
    </row>
    <row r="75" spans="1:7" ht="7.5" customHeight="1">
      <c r="A75" s="513"/>
      <c r="B75" s="514"/>
      <c r="C75" s="506"/>
      <c r="D75" s="506"/>
      <c r="E75" s="506"/>
      <c r="F75" s="29"/>
      <c r="G75" s="29"/>
    </row>
    <row r="76" spans="1:7">
      <c r="A76" s="857" t="s">
        <v>474</v>
      </c>
      <c r="B76" s="6"/>
      <c r="C76" s="6"/>
      <c r="D76" s="6"/>
      <c r="E76" s="6"/>
      <c r="F76" s="6"/>
      <c r="G76" s="6"/>
    </row>
    <row r="77" spans="1:7">
      <c r="A77" s="515" t="s">
        <v>297</v>
      </c>
      <c r="B77" s="14"/>
      <c r="C77" s="14"/>
      <c r="D77" s="14"/>
      <c r="E77" s="14"/>
      <c r="F77" s="14"/>
      <c r="G77" s="14"/>
    </row>
    <row r="78" spans="1:7">
      <c r="A78" s="515" t="s">
        <v>298</v>
      </c>
      <c r="B78" s="14"/>
      <c r="C78" s="14"/>
      <c r="D78" s="14"/>
      <c r="E78" s="14"/>
      <c r="F78" s="14"/>
      <c r="G78" s="14"/>
    </row>
    <row r="79" spans="1:7">
      <c r="A79" s="515" t="s">
        <v>341</v>
      </c>
      <c r="B79" s="14"/>
      <c r="C79" s="14"/>
      <c r="D79" s="14"/>
      <c r="E79" s="14"/>
      <c r="F79" s="14"/>
      <c r="G79" s="14"/>
    </row>
    <row r="80" spans="1:7">
      <c r="A80" s="515" t="s">
        <v>299</v>
      </c>
      <c r="B80" s="14"/>
      <c r="C80" s="14"/>
      <c r="D80" s="14"/>
      <c r="E80" s="14"/>
      <c r="F80" s="14"/>
      <c r="G80" s="14"/>
    </row>
    <row r="81" spans="1:7">
      <c r="A81" s="516" t="s">
        <v>342</v>
      </c>
      <c r="B81" s="91"/>
      <c r="C81" s="91"/>
      <c r="D81" s="91"/>
      <c r="E81" s="91"/>
      <c r="F81" s="91"/>
      <c r="G81" s="91"/>
    </row>
    <row r="82" spans="1:7">
      <c r="A82" s="516" t="s">
        <v>1205</v>
      </c>
    </row>
    <row r="83" spans="1:7" ht="8.25" customHeight="1">
      <c r="A83" s="516"/>
    </row>
    <row r="84" spans="1:7">
      <c r="A84" s="857" t="s">
        <v>796</v>
      </c>
    </row>
    <row r="85" spans="1:7">
      <c r="A85" s="1171" t="s">
        <v>2440</v>
      </c>
    </row>
    <row r="86" spans="1:7">
      <c r="A86" s="1171" t="s">
        <v>1220</v>
      </c>
    </row>
  </sheetData>
  <mergeCells count="6">
    <mergeCell ref="A6:G6"/>
    <mergeCell ref="A1:G1"/>
    <mergeCell ref="A2:G2"/>
    <mergeCell ref="A3:G3"/>
    <mergeCell ref="A4:G4"/>
    <mergeCell ref="A5:G5"/>
  </mergeCells>
  <phoneticPr fontId="74" type="noConversion"/>
  <hyperlinks>
    <hyperlink ref="A1:G1" location="'Sección F -SIL'!B4" display="TABLA F13"/>
  </hyperlinks>
  <pageMargins left="1.1000000000000001" right="0.70866141732283472" top="0.71" bottom="0.49" header="0.34" footer="0.31496062992125984"/>
  <pageSetup scale="65" orientation="portrait" horizontalDpi="300" verticalDpi="300" r:id="rId1"/>
</worksheet>
</file>

<file path=xl/worksheets/sheet75.xml><?xml version="1.0" encoding="utf-8"?>
<worksheet xmlns="http://schemas.openxmlformats.org/spreadsheetml/2006/main" xmlns:r="http://schemas.openxmlformats.org/officeDocument/2006/relationships">
  <sheetPr>
    <tabColor rgb="FF008080"/>
  </sheetPr>
  <dimension ref="A1:F37"/>
  <sheetViews>
    <sheetView topLeftCell="A19" zoomScale="86" zoomScaleNormal="86" workbookViewId="0">
      <selection activeCell="D15" sqref="D15"/>
    </sheetView>
  </sheetViews>
  <sheetFormatPr baseColWidth="10" defaultColWidth="11.42578125" defaultRowHeight="14.25"/>
  <cols>
    <col min="1" max="1" width="11.7109375" style="1171" customWidth="1"/>
    <col min="2" max="2" width="16.5703125" style="1171" customWidth="1"/>
    <col min="3" max="3" width="22" style="1171" customWidth="1"/>
    <col min="4" max="4" width="18.7109375" style="1171" customWidth="1"/>
    <col min="5" max="5" width="20.7109375" style="1171" customWidth="1"/>
    <col min="6" max="6" width="21" style="1171" customWidth="1"/>
    <col min="7" max="16384" width="11.42578125" style="1171"/>
  </cols>
  <sheetData>
    <row r="1" spans="1:6">
      <c r="A1" s="2099" t="s">
        <v>300</v>
      </c>
      <c r="B1" s="2099"/>
      <c r="C1" s="2099"/>
      <c r="D1" s="2099"/>
      <c r="E1" s="2099"/>
      <c r="F1" s="2099"/>
    </row>
    <row r="2" spans="1:6">
      <c r="A2" s="2057" t="s">
        <v>301</v>
      </c>
      <c r="B2" s="2057"/>
      <c r="C2" s="2057"/>
      <c r="D2" s="2057"/>
      <c r="E2" s="2057"/>
      <c r="F2" s="2057"/>
    </row>
    <row r="3" spans="1:6">
      <c r="A3" s="2058" t="s">
        <v>285</v>
      </c>
      <c r="B3" s="2058"/>
      <c r="C3" s="2058"/>
      <c r="D3" s="2058"/>
      <c r="E3" s="2058"/>
      <c r="F3" s="2058"/>
    </row>
    <row r="4" spans="1:6">
      <c r="A4" s="2058" t="s">
        <v>302</v>
      </c>
      <c r="B4" s="2058"/>
      <c r="C4" s="2058"/>
      <c r="D4" s="2058"/>
      <c r="E4" s="2058"/>
      <c r="F4" s="2058"/>
    </row>
    <row r="5" spans="1:6">
      <c r="A5" s="2072" t="s">
        <v>345</v>
      </c>
      <c r="B5" s="2072"/>
      <c r="C5" s="2072"/>
      <c r="D5" s="2072"/>
      <c r="E5" s="2072"/>
      <c r="F5" s="2072"/>
    </row>
    <row r="6" spans="1:6">
      <c r="A6" s="2311" t="s">
        <v>343</v>
      </c>
      <c r="B6" s="2311"/>
      <c r="C6" s="2311"/>
      <c r="D6" s="2311"/>
      <c r="E6" s="2311"/>
      <c r="F6" s="2311"/>
    </row>
    <row r="7" spans="1:6" ht="6" customHeight="1" thickBot="1">
      <c r="A7" s="340"/>
      <c r="B7" s="340"/>
      <c r="C7" s="340"/>
      <c r="D7" s="340"/>
      <c r="E7" s="340"/>
      <c r="F7" s="340"/>
    </row>
    <row r="8" spans="1:6">
      <c r="A8" s="2045" t="s">
        <v>885</v>
      </c>
      <c r="B8" s="1" t="s">
        <v>286</v>
      </c>
      <c r="C8" s="1" t="s">
        <v>287</v>
      </c>
      <c r="D8" s="1" t="s">
        <v>288</v>
      </c>
      <c r="E8" s="1" t="s">
        <v>289</v>
      </c>
      <c r="F8" s="1" t="s">
        <v>291</v>
      </c>
    </row>
    <row r="9" spans="1:6">
      <c r="A9" s="2184"/>
      <c r="B9" s="10" t="s">
        <v>339</v>
      </c>
      <c r="C9" s="10" t="s">
        <v>303</v>
      </c>
      <c r="D9" s="10" t="s">
        <v>304</v>
      </c>
      <c r="E9" s="10" t="s">
        <v>305</v>
      </c>
      <c r="F9" s="10" t="s">
        <v>306</v>
      </c>
    </row>
    <row r="10" spans="1:6" ht="3.75" customHeight="1">
      <c r="A10" s="1"/>
      <c r="B10" s="1"/>
      <c r="C10" s="1"/>
      <c r="D10" s="1"/>
      <c r="E10" s="1"/>
      <c r="F10" s="1"/>
    </row>
    <row r="11" spans="1:6">
      <c r="A11" s="1229">
        <v>1995</v>
      </c>
      <c r="B11" s="1240" t="s">
        <v>307</v>
      </c>
      <c r="C11" s="1770">
        <v>263364</v>
      </c>
      <c r="D11" s="1770">
        <v>3630949</v>
      </c>
      <c r="E11" s="1770">
        <v>28943839.161893912</v>
      </c>
      <c r="F11" s="1771">
        <f>+E11/D11</f>
        <v>7.9714254212587159</v>
      </c>
    </row>
    <row r="12" spans="1:6">
      <c r="A12" s="1229">
        <v>1996</v>
      </c>
      <c r="B12" s="1240" t="s">
        <v>307</v>
      </c>
      <c r="C12" s="1770">
        <v>302542</v>
      </c>
      <c r="D12" s="1770">
        <v>4088850</v>
      </c>
      <c r="E12" s="1770">
        <v>34629123.50667496</v>
      </c>
      <c r="F12" s="1771">
        <f t="shared" ref="F12:F26" si="0">+E12/D12</f>
        <v>8.4691596675532139</v>
      </c>
    </row>
    <row r="13" spans="1:6">
      <c r="A13" s="1229">
        <v>1997</v>
      </c>
      <c r="B13" s="1240" t="s">
        <v>307</v>
      </c>
      <c r="C13" s="1770">
        <v>361208</v>
      </c>
      <c r="D13" s="1770">
        <v>4748133</v>
      </c>
      <c r="E13" s="1770">
        <v>42082718.867178991</v>
      </c>
      <c r="F13" s="1771">
        <f t="shared" si="0"/>
        <v>8.8630033883168373</v>
      </c>
    </row>
    <row r="14" spans="1:6">
      <c r="A14" s="1229">
        <v>1998</v>
      </c>
      <c r="B14" s="1240" t="s">
        <v>307</v>
      </c>
      <c r="C14" s="1770">
        <v>396805</v>
      </c>
      <c r="D14" s="1770">
        <v>5591368</v>
      </c>
      <c r="E14" s="1770">
        <v>52594712.628521755</v>
      </c>
      <c r="F14" s="1771">
        <f t="shared" si="0"/>
        <v>9.4064122820250358</v>
      </c>
    </row>
    <row r="15" spans="1:6">
      <c r="A15" s="1229">
        <v>1999</v>
      </c>
      <c r="B15" s="1240" t="s">
        <v>307</v>
      </c>
      <c r="C15" s="1770">
        <v>418627</v>
      </c>
      <c r="D15" s="1770">
        <v>5903747</v>
      </c>
      <c r="E15" s="1770">
        <v>58411716.151272587</v>
      </c>
      <c r="F15" s="1771">
        <f t="shared" si="0"/>
        <v>9.8940073399609751</v>
      </c>
    </row>
    <row r="16" spans="1:6">
      <c r="A16" s="1229">
        <v>2000</v>
      </c>
      <c r="B16" s="1240" t="s">
        <v>307</v>
      </c>
      <c r="C16" s="1770">
        <v>423358</v>
      </c>
      <c r="D16" s="1770">
        <v>6520361</v>
      </c>
      <c r="E16" s="1770">
        <v>64034158.690546229</v>
      </c>
      <c r="F16" s="1771">
        <f t="shared" si="0"/>
        <v>9.8206462327080093</v>
      </c>
    </row>
    <row r="17" spans="1:6">
      <c r="A17" s="1229">
        <v>2001</v>
      </c>
      <c r="B17" s="1240" t="s">
        <v>307</v>
      </c>
      <c r="C17" s="1770">
        <v>498562</v>
      </c>
      <c r="D17" s="1770">
        <v>7086982</v>
      </c>
      <c r="E17" s="1770">
        <v>71486302.977473319</v>
      </c>
      <c r="F17" s="1771">
        <f t="shared" si="0"/>
        <v>10.086988082864231</v>
      </c>
    </row>
    <row r="18" spans="1:6">
      <c r="A18" s="1229">
        <v>2002</v>
      </c>
      <c r="B18" s="1240" t="s">
        <v>307</v>
      </c>
      <c r="C18" s="1770">
        <v>495643</v>
      </c>
      <c r="D18" s="1770">
        <v>7477331</v>
      </c>
      <c r="E18" s="1770">
        <v>76430633.36094901</v>
      </c>
      <c r="F18" s="1771">
        <f t="shared" si="0"/>
        <v>10.221646381703446</v>
      </c>
    </row>
    <row r="19" spans="1:6">
      <c r="A19" s="1229">
        <v>2003</v>
      </c>
      <c r="B19" s="1240" t="s">
        <v>307</v>
      </c>
      <c r="C19" s="1770">
        <v>551182</v>
      </c>
      <c r="D19" s="1770">
        <v>8095374</v>
      </c>
      <c r="E19" s="1770">
        <v>79621422.994639114</v>
      </c>
      <c r="F19" s="1771">
        <f t="shared" si="0"/>
        <v>9.8354224270106752</v>
      </c>
    </row>
    <row r="20" spans="1:6">
      <c r="A20" s="1229">
        <v>2004</v>
      </c>
      <c r="B20" s="1240" t="s">
        <v>307</v>
      </c>
      <c r="C20" s="1770">
        <v>658066</v>
      </c>
      <c r="D20" s="1770">
        <v>8647603</v>
      </c>
      <c r="E20" s="1770">
        <v>86152816.11582385</v>
      </c>
      <c r="F20" s="1771">
        <f t="shared" si="0"/>
        <v>9.9626238757519108</v>
      </c>
    </row>
    <row r="21" spans="1:6">
      <c r="A21" s="1229">
        <v>2005</v>
      </c>
      <c r="B21" s="1240" t="s">
        <v>307</v>
      </c>
      <c r="C21" s="1770">
        <v>773213</v>
      </c>
      <c r="D21" s="1770">
        <v>10667633</v>
      </c>
      <c r="E21" s="1770">
        <v>106739008.02220497</v>
      </c>
      <c r="F21" s="1771">
        <f t="shared" si="0"/>
        <v>10.005875532295212</v>
      </c>
    </row>
    <row r="22" spans="1:6">
      <c r="A22" s="1229">
        <v>2006</v>
      </c>
      <c r="B22" s="1240" t="s">
        <v>307</v>
      </c>
      <c r="C22" s="1770">
        <v>932986</v>
      </c>
      <c r="D22" s="1770">
        <v>13862458</v>
      </c>
      <c r="E22" s="1770">
        <v>143517194.26554978</v>
      </c>
      <c r="F22" s="1771">
        <f t="shared" si="0"/>
        <v>10.352939880182127</v>
      </c>
    </row>
    <row r="23" spans="1:6">
      <c r="A23" s="1229">
        <v>2007</v>
      </c>
      <c r="B23" s="1240" t="s">
        <v>307</v>
      </c>
      <c r="C23" s="1770">
        <v>1146188</v>
      </c>
      <c r="D23" s="1770">
        <v>17387977</v>
      </c>
      <c r="E23" s="1770">
        <v>174235481.9480592</v>
      </c>
      <c r="F23" s="1771">
        <f t="shared" si="0"/>
        <v>10.020457350964934</v>
      </c>
    </row>
    <row r="24" spans="1:6">
      <c r="A24" s="1229">
        <v>2008</v>
      </c>
      <c r="B24" s="1240" t="s">
        <v>307</v>
      </c>
      <c r="C24" s="1770">
        <v>1217259</v>
      </c>
      <c r="D24" s="1770">
        <v>20172490</v>
      </c>
      <c r="E24" s="1770">
        <v>206381481.73118907</v>
      </c>
      <c r="F24" s="1771">
        <f t="shared" si="0"/>
        <v>10.230838222311132</v>
      </c>
    </row>
    <row r="25" spans="1:6">
      <c r="A25" s="1225">
        <v>2009</v>
      </c>
      <c r="B25" s="1240" t="s">
        <v>307</v>
      </c>
      <c r="C25" s="1770">
        <v>1315483</v>
      </c>
      <c r="D25" s="1770">
        <v>23136877</v>
      </c>
      <c r="E25" s="1770">
        <v>257722177.72466564</v>
      </c>
      <c r="F25" s="1771">
        <f t="shared" si="0"/>
        <v>11.139021818919884</v>
      </c>
    </row>
    <row r="26" spans="1:6">
      <c r="A26" s="1225">
        <v>2010</v>
      </c>
      <c r="B26" s="1240" t="s">
        <v>307</v>
      </c>
      <c r="C26" s="1770">
        <v>1267162</v>
      </c>
      <c r="D26" s="1770">
        <v>22984147</v>
      </c>
      <c r="E26" s="1770">
        <v>259828634.898</v>
      </c>
      <c r="F26" s="1771">
        <f t="shared" si="0"/>
        <v>11.304689049282533</v>
      </c>
    </row>
    <row r="27" spans="1:6" ht="4.5" customHeight="1">
      <c r="A27" s="10"/>
      <c r="B27" s="474"/>
      <c r="C27" s="475"/>
      <c r="D27" s="475"/>
      <c r="E27" s="476"/>
      <c r="F27" s="477"/>
    </row>
    <row r="28" spans="1:6">
      <c r="A28" s="16"/>
      <c r="B28" s="32"/>
      <c r="C28" s="32"/>
      <c r="D28" s="32"/>
      <c r="E28" s="32"/>
      <c r="F28" s="32"/>
    </row>
    <row r="29" spans="1:6">
      <c r="A29" s="858" t="s">
        <v>474</v>
      </c>
      <c r="B29" s="1772"/>
      <c r="C29" s="1772"/>
      <c r="D29" s="1772"/>
      <c r="E29" s="1772"/>
      <c r="F29" s="1772"/>
    </row>
    <row r="30" spans="1:6">
      <c r="A30" s="272" t="s">
        <v>308</v>
      </c>
      <c r="B30" s="40"/>
      <c r="C30" s="40"/>
      <c r="D30" s="40"/>
      <c r="E30" s="40"/>
      <c r="F30" s="40"/>
    </row>
    <row r="31" spans="1:6">
      <c r="A31" s="272" t="s">
        <v>309</v>
      </c>
      <c r="B31" s="40"/>
      <c r="C31" s="40"/>
      <c r="D31" s="40"/>
      <c r="E31" s="40"/>
      <c r="F31" s="40"/>
    </row>
    <row r="32" spans="1:6" ht="18.75" customHeight="1">
      <c r="A32" s="2312" t="s">
        <v>310</v>
      </c>
      <c r="B32" s="2313"/>
      <c r="C32" s="2313"/>
      <c r="D32" s="2313"/>
      <c r="E32" s="2313"/>
      <c r="F32" s="2313"/>
    </row>
    <row r="33" spans="1:6">
      <c r="A33" s="272" t="s">
        <v>311</v>
      </c>
      <c r="B33" s="40"/>
      <c r="C33" s="40"/>
      <c r="D33" s="40"/>
      <c r="E33" s="40"/>
      <c r="F33" s="40"/>
    </row>
    <row r="34" spans="1:6">
      <c r="A34" s="798"/>
      <c r="B34" s="798"/>
      <c r="C34" s="798"/>
      <c r="D34" s="798"/>
      <c r="E34" s="798"/>
      <c r="F34" s="798"/>
    </row>
    <row r="35" spans="1:6">
      <c r="A35" s="269" t="s">
        <v>796</v>
      </c>
      <c r="B35" s="1772"/>
      <c r="C35" s="1772"/>
      <c r="D35" s="1772"/>
      <c r="E35" s="1772"/>
      <c r="F35" s="1772"/>
    </row>
    <row r="36" spans="1:6">
      <c r="A36" s="40" t="s">
        <v>312</v>
      </c>
      <c r="B36" s="798"/>
      <c r="C36" s="798"/>
      <c r="D36" s="798"/>
      <c r="E36" s="798"/>
      <c r="F36" s="798"/>
    </row>
    <row r="37" spans="1:6">
      <c r="A37" s="40" t="s">
        <v>313</v>
      </c>
      <c r="B37" s="798"/>
      <c r="C37" s="798"/>
      <c r="D37" s="798"/>
      <c r="E37" s="798"/>
      <c r="F37" s="798"/>
    </row>
  </sheetData>
  <mergeCells count="8">
    <mergeCell ref="A8:A9"/>
    <mergeCell ref="A32:F32"/>
    <mergeCell ref="A1:F1"/>
    <mergeCell ref="A2:F2"/>
    <mergeCell ref="A3:F3"/>
    <mergeCell ref="A4:F4"/>
    <mergeCell ref="A5:F5"/>
    <mergeCell ref="A6:F6"/>
  </mergeCells>
  <phoneticPr fontId="74" type="noConversion"/>
  <hyperlinks>
    <hyperlink ref="A1:F1" location="'Sección F -SIL'!B4" display="TABLA F14"/>
  </hyperlinks>
  <pageMargins left="0.7" right="0.7" top="0.75" bottom="0.75" header="0.3" footer="0.3"/>
  <pageSetup orientation="portrait" horizontalDpi="300" verticalDpi="300" r:id="rId1"/>
</worksheet>
</file>

<file path=xl/worksheets/sheet76.xml><?xml version="1.0" encoding="utf-8"?>
<worksheet xmlns="http://schemas.openxmlformats.org/spreadsheetml/2006/main" xmlns:r="http://schemas.openxmlformats.org/officeDocument/2006/relationships">
  <sheetPr>
    <tabColor rgb="FF008080"/>
  </sheetPr>
  <dimension ref="A1:F36"/>
  <sheetViews>
    <sheetView topLeftCell="A22" zoomScale="88" zoomScaleNormal="88" workbookViewId="0">
      <selection activeCell="D13" sqref="D13"/>
    </sheetView>
  </sheetViews>
  <sheetFormatPr baseColWidth="10" defaultColWidth="11.42578125" defaultRowHeight="12.75"/>
  <cols>
    <col min="1" max="1" width="13.5703125" style="91" customWidth="1"/>
    <col min="2" max="2" width="19.28515625" style="91" bestFit="1" customWidth="1"/>
    <col min="3" max="3" width="16" style="91" customWidth="1"/>
    <col min="4" max="4" width="14.85546875" style="91" bestFit="1" customWidth="1"/>
    <col min="5" max="5" width="14.28515625" style="91" bestFit="1" customWidth="1"/>
    <col min="6" max="6" width="10.7109375" style="91" customWidth="1"/>
    <col min="7" max="7" width="15.42578125" style="91" bestFit="1" customWidth="1"/>
    <col min="8" max="16384" width="11.42578125" style="91"/>
  </cols>
  <sheetData>
    <row r="1" spans="1:6" s="7" customFormat="1" ht="14.25">
      <c r="A1" s="2099" t="s">
        <v>314</v>
      </c>
      <c r="B1" s="2099"/>
      <c r="C1" s="2099"/>
      <c r="D1" s="2099"/>
      <c r="E1" s="2099"/>
      <c r="F1" s="2099"/>
    </row>
    <row r="2" spans="1:6">
      <c r="A2" s="2111" t="s">
        <v>346</v>
      </c>
      <c r="B2" s="2111"/>
      <c r="C2" s="2111"/>
      <c r="D2" s="2111"/>
      <c r="E2" s="2111"/>
      <c r="F2" s="2111"/>
    </row>
    <row r="3" spans="1:6" s="7" customFormat="1">
      <c r="A3" s="2042" t="s">
        <v>347</v>
      </c>
      <c r="B3" s="2042"/>
      <c r="C3" s="2042"/>
      <c r="D3" s="2042"/>
      <c r="E3" s="2042"/>
      <c r="F3" s="2042"/>
    </row>
    <row r="4" spans="1:6" s="1257" customFormat="1">
      <c r="A4" s="2125" t="s">
        <v>348</v>
      </c>
      <c r="B4" s="2125"/>
      <c r="C4" s="2125"/>
      <c r="D4" s="2125"/>
      <c r="E4" s="2125"/>
      <c r="F4" s="2125"/>
    </row>
    <row r="5" spans="1:6" s="1257" customFormat="1" ht="14.25">
      <c r="A5" s="2059" t="s">
        <v>358</v>
      </c>
      <c r="B5" s="2059"/>
      <c r="C5" s="2059"/>
      <c r="D5" s="2059"/>
      <c r="E5" s="2059"/>
      <c r="F5" s="2059"/>
    </row>
    <row r="6" spans="1:6" s="1257" customFormat="1" ht="5.25" customHeight="1" thickBot="1">
      <c r="A6" s="1249"/>
      <c r="B6" s="1249"/>
      <c r="C6" s="1249"/>
      <c r="D6" s="1249"/>
      <c r="E6" s="1249"/>
      <c r="F6" s="1249"/>
    </row>
    <row r="7" spans="1:6" s="7" customFormat="1">
      <c r="A7" s="2061" t="s">
        <v>870</v>
      </c>
      <c r="B7" s="2063" t="s">
        <v>350</v>
      </c>
      <c r="C7" s="2063"/>
      <c r="D7" s="2063"/>
      <c r="E7" s="2064" t="s">
        <v>359</v>
      </c>
      <c r="F7" s="2061" t="s">
        <v>547</v>
      </c>
    </row>
    <row r="8" spans="1:6">
      <c r="A8" s="2315"/>
      <c r="B8" s="1773" t="s">
        <v>351</v>
      </c>
      <c r="C8" s="1774" t="s">
        <v>352</v>
      </c>
      <c r="D8" s="1774" t="s">
        <v>353</v>
      </c>
      <c r="E8" s="2315"/>
      <c r="F8" s="2315"/>
    </row>
    <row r="9" spans="1:6" ht="3" customHeight="1"/>
    <row r="10" spans="1:6" s="7" customFormat="1">
      <c r="A10" s="1518">
        <v>1995</v>
      </c>
      <c r="B10" s="506">
        <f>+C10+D10</f>
        <v>28943.838929424091</v>
      </c>
      <c r="C10" s="506">
        <v>14370.207316846494</v>
      </c>
      <c r="D10" s="506">
        <v>14573.631612577597</v>
      </c>
      <c r="E10" s="506">
        <v>18717.428842535512</v>
      </c>
      <c r="F10" s="524">
        <f>+E10+B10</f>
        <v>47661.267771959603</v>
      </c>
    </row>
    <row r="11" spans="1:6">
      <c r="A11" s="486">
        <v>1996</v>
      </c>
      <c r="B11" s="1775">
        <f t="shared" ref="B11:B25" si="0">+C11+D11</f>
        <v>34614.602326483488</v>
      </c>
      <c r="C11" s="1775">
        <v>16452.256297111013</v>
      </c>
      <c r="D11" s="1775">
        <v>18162.346029372475</v>
      </c>
      <c r="E11" s="1775">
        <v>21301.970141620313</v>
      </c>
      <c r="F11" s="1776">
        <f t="shared" ref="F11:F24" si="1">+E11+B11</f>
        <v>55916.572468103797</v>
      </c>
    </row>
    <row r="12" spans="1:6" s="7" customFormat="1">
      <c r="A12" s="1518">
        <v>1997</v>
      </c>
      <c r="B12" s="506">
        <f t="shared" si="0"/>
        <v>42096.744406077603</v>
      </c>
      <c r="C12" s="506">
        <v>18858.058771092019</v>
      </c>
      <c r="D12" s="506">
        <v>23238.685634985584</v>
      </c>
      <c r="E12" s="506">
        <v>21192.279237444469</v>
      </c>
      <c r="F12" s="524">
        <f t="shared" si="1"/>
        <v>63289.023643522072</v>
      </c>
    </row>
    <row r="13" spans="1:6">
      <c r="A13" s="486">
        <v>1998</v>
      </c>
      <c r="B13" s="1775">
        <f t="shared" si="0"/>
        <v>52589.572414281589</v>
      </c>
      <c r="C13" s="1775">
        <v>20484.792790545169</v>
      </c>
      <c r="D13" s="1775">
        <v>32104.77962373642</v>
      </c>
      <c r="E13" s="1775">
        <v>26005.456075218775</v>
      </c>
      <c r="F13" s="1776">
        <f t="shared" si="1"/>
        <v>78595.028489500372</v>
      </c>
    </row>
    <row r="14" spans="1:6" s="7" customFormat="1">
      <c r="A14" s="1518">
        <v>1999</v>
      </c>
      <c r="B14" s="506">
        <f t="shared" si="0"/>
        <v>58411.716151272587</v>
      </c>
      <c r="C14" s="506">
        <v>21688.474938171734</v>
      </c>
      <c r="D14" s="506">
        <v>36723.241213100853</v>
      </c>
      <c r="E14" s="506">
        <v>28821.338803346</v>
      </c>
      <c r="F14" s="524">
        <f t="shared" si="1"/>
        <v>87233.054954618594</v>
      </c>
    </row>
    <row r="15" spans="1:6">
      <c r="A15" s="486">
        <v>2000</v>
      </c>
      <c r="B15" s="1775">
        <f t="shared" si="0"/>
        <v>64073.596650564155</v>
      </c>
      <c r="C15" s="1775">
        <v>21638.920494543665</v>
      </c>
      <c r="D15" s="1775">
        <v>42434.67615602049</v>
      </c>
      <c r="E15" s="1775">
        <v>33392.485855517873</v>
      </c>
      <c r="F15" s="1776">
        <f t="shared" si="1"/>
        <v>97466.082506082021</v>
      </c>
    </row>
    <row r="16" spans="1:6" s="7" customFormat="1">
      <c r="A16" s="1518">
        <v>2001</v>
      </c>
      <c r="B16" s="506">
        <f t="shared" si="0"/>
        <v>71486.302977473315</v>
      </c>
      <c r="C16" s="506">
        <v>26234.704232684351</v>
      </c>
      <c r="D16" s="506">
        <v>45251.598744788964</v>
      </c>
      <c r="E16" s="506">
        <v>36943.669340854118</v>
      </c>
      <c r="F16" s="524">
        <f t="shared" si="1"/>
        <v>108429.97231832743</v>
      </c>
    </row>
    <row r="17" spans="1:6">
      <c r="A17" s="486">
        <v>2002</v>
      </c>
      <c r="B17" s="1775">
        <f t="shared" si="0"/>
        <v>76430.634650403881</v>
      </c>
      <c r="C17" s="1775">
        <v>28511.086300446674</v>
      </c>
      <c r="D17" s="1775">
        <v>47919.548349957207</v>
      </c>
      <c r="E17" s="1775">
        <v>39063.70384004806</v>
      </c>
      <c r="F17" s="1776">
        <f t="shared" si="1"/>
        <v>115494.33849045195</v>
      </c>
    </row>
    <row r="18" spans="1:6" s="7" customFormat="1">
      <c r="A18" s="1518">
        <v>2003</v>
      </c>
      <c r="B18" s="506">
        <f t="shared" si="0"/>
        <v>79621.42171887029</v>
      </c>
      <c r="C18" s="506">
        <v>30888.328106170797</v>
      </c>
      <c r="D18" s="506">
        <v>48733.093612699493</v>
      </c>
      <c r="E18" s="506">
        <v>38891.590859050113</v>
      </c>
      <c r="F18" s="524">
        <f t="shared" si="1"/>
        <v>118513.0125779204</v>
      </c>
    </row>
    <row r="19" spans="1:6">
      <c r="A19" s="486">
        <v>2004</v>
      </c>
      <c r="B19" s="1775">
        <f t="shared" si="0"/>
        <v>86304.424931978501</v>
      </c>
      <c r="C19" s="1775">
        <v>35604.158997104329</v>
      </c>
      <c r="D19" s="1775">
        <v>50700.265934874173</v>
      </c>
      <c r="E19" s="1775">
        <v>39283.228913768668</v>
      </c>
      <c r="F19" s="1776">
        <f t="shared" si="1"/>
        <v>125587.65384574718</v>
      </c>
    </row>
    <row r="20" spans="1:6" s="7" customFormat="1">
      <c r="A20" s="1518">
        <v>2005</v>
      </c>
      <c r="B20" s="506">
        <f t="shared" si="0"/>
        <v>106859.03475367854</v>
      </c>
      <c r="C20" s="506">
        <v>39984.141468404618</v>
      </c>
      <c r="D20" s="506">
        <v>66874.893285273924</v>
      </c>
      <c r="E20" s="506">
        <v>44751.31507360821</v>
      </c>
      <c r="F20" s="524">
        <f t="shared" si="1"/>
        <v>151610.34982728676</v>
      </c>
    </row>
    <row r="21" spans="1:6">
      <c r="A21" s="486">
        <v>2006</v>
      </c>
      <c r="B21" s="1775">
        <f t="shared" si="0"/>
        <v>144172.34723226898</v>
      </c>
      <c r="C21" s="1775">
        <v>48252.353721076055</v>
      </c>
      <c r="D21" s="1775">
        <v>95919.993511192923</v>
      </c>
      <c r="E21" s="1775">
        <v>54859.181738904001</v>
      </c>
      <c r="F21" s="1776">
        <f t="shared" si="1"/>
        <v>199031.52897117299</v>
      </c>
    </row>
    <row r="22" spans="1:6" s="7" customFormat="1">
      <c r="A22" s="1518">
        <v>2007</v>
      </c>
      <c r="B22" s="506">
        <f t="shared" si="0"/>
        <v>174235.4819480592</v>
      </c>
      <c r="C22" s="506">
        <v>51611.832433599979</v>
      </c>
      <c r="D22" s="506">
        <v>122623.64951445922</v>
      </c>
      <c r="E22" s="506">
        <v>60086.074560396133</v>
      </c>
      <c r="F22" s="524">
        <f t="shared" si="1"/>
        <v>234321.55650845534</v>
      </c>
    </row>
    <row r="23" spans="1:6">
      <c r="A23" s="486">
        <v>2008</v>
      </c>
      <c r="B23" s="1775">
        <f t="shared" si="0"/>
        <v>206381.48173118907</v>
      </c>
      <c r="C23" s="1775">
        <v>59686.18919227671</v>
      </c>
      <c r="D23" s="1775">
        <v>146695.29253891236</v>
      </c>
      <c r="E23" s="1775">
        <v>66385.518505382948</v>
      </c>
      <c r="F23" s="1776">
        <f t="shared" si="1"/>
        <v>272767.000236572</v>
      </c>
    </row>
    <row r="24" spans="1:6" s="7" customFormat="1">
      <c r="A24" s="1518">
        <v>2009</v>
      </c>
      <c r="B24" s="506">
        <f t="shared" si="0"/>
        <v>257722.17772466564</v>
      </c>
      <c r="C24" s="506">
        <v>56281.132416600944</v>
      </c>
      <c r="D24" s="506">
        <v>201441.0453080647</v>
      </c>
      <c r="E24" s="506">
        <v>96991.771441276185</v>
      </c>
      <c r="F24" s="524">
        <f t="shared" si="1"/>
        <v>354713.9491659418</v>
      </c>
    </row>
    <row r="25" spans="1:6">
      <c r="A25" s="525">
        <v>2010</v>
      </c>
      <c r="B25" s="1775">
        <f t="shared" si="0"/>
        <v>259828.63489799999</v>
      </c>
      <c r="C25" s="1775">
        <v>65711.785898000002</v>
      </c>
      <c r="D25" s="1775">
        <v>194116.84899999999</v>
      </c>
      <c r="E25" s="1775">
        <v>86056.72</v>
      </c>
      <c r="F25" s="1777">
        <f>+E25+B25</f>
        <v>345885.35489800002</v>
      </c>
    </row>
    <row r="26" spans="1:6" ht="3" customHeight="1">
      <c r="A26" s="1452"/>
      <c r="B26" s="1452"/>
      <c r="C26" s="1452"/>
      <c r="D26" s="1452"/>
      <c r="E26" s="1452"/>
      <c r="F26" s="1452"/>
    </row>
    <row r="28" spans="1:6" s="1257" customFormat="1">
      <c r="A28" s="859" t="s">
        <v>1487</v>
      </c>
      <c r="B28" s="1772"/>
      <c r="C28" s="1772"/>
      <c r="D28" s="1772"/>
      <c r="E28" s="1772"/>
      <c r="F28" s="1772"/>
    </row>
    <row r="29" spans="1:6">
      <c r="A29" s="523" t="s">
        <v>362</v>
      </c>
      <c r="B29" s="798"/>
      <c r="C29" s="798"/>
      <c r="D29" s="798"/>
      <c r="E29" s="798"/>
      <c r="F29" s="798"/>
    </row>
    <row r="30" spans="1:6">
      <c r="A30" s="523" t="s">
        <v>361</v>
      </c>
      <c r="B30" s="798"/>
      <c r="C30" s="798"/>
      <c r="D30" s="798"/>
      <c r="E30" s="798"/>
      <c r="F30" s="798"/>
    </row>
    <row r="31" spans="1:6">
      <c r="A31" s="523" t="s">
        <v>360</v>
      </c>
      <c r="B31" s="798"/>
      <c r="C31" s="798"/>
      <c r="D31" s="798"/>
      <c r="E31" s="798"/>
      <c r="F31" s="798"/>
    </row>
    <row r="32" spans="1:6" s="1257" customFormat="1" ht="24" customHeight="1">
      <c r="A32" s="2314" t="s">
        <v>357</v>
      </c>
      <c r="B32" s="2314"/>
      <c r="C32" s="2314"/>
      <c r="D32" s="2314"/>
      <c r="E32" s="2314"/>
      <c r="F32" s="2314"/>
    </row>
    <row r="33" spans="1:6">
      <c r="A33" s="860"/>
      <c r="B33" s="798"/>
      <c r="C33" s="798"/>
      <c r="D33" s="798"/>
      <c r="E33" s="798"/>
      <c r="F33" s="798"/>
    </row>
    <row r="34" spans="1:6" s="1257" customFormat="1">
      <c r="A34" s="859" t="s">
        <v>558</v>
      </c>
      <c r="B34" s="1772"/>
      <c r="C34" s="1772"/>
      <c r="D34" s="1772"/>
      <c r="E34" s="1772"/>
      <c r="F34" s="1772"/>
    </row>
    <row r="35" spans="1:6">
      <c r="A35" s="523" t="s">
        <v>0</v>
      </c>
      <c r="B35" s="798"/>
      <c r="C35" s="798"/>
      <c r="D35" s="798"/>
      <c r="E35" s="798"/>
      <c r="F35" s="798"/>
    </row>
    <row r="36" spans="1:6">
      <c r="A36" s="523" t="s">
        <v>356</v>
      </c>
      <c r="B36" s="798"/>
      <c r="C36" s="798"/>
      <c r="D36" s="798"/>
      <c r="E36" s="798"/>
      <c r="F36" s="798"/>
    </row>
  </sheetData>
  <mergeCells count="10">
    <mergeCell ref="A32:F32"/>
    <mergeCell ref="A4:F4"/>
    <mergeCell ref="A5:F5"/>
    <mergeCell ref="A7:A8"/>
    <mergeCell ref="A1:F1"/>
    <mergeCell ref="A2:F2"/>
    <mergeCell ref="A3:F3"/>
    <mergeCell ref="B7:D7"/>
    <mergeCell ref="E7:E8"/>
    <mergeCell ref="F7:F8"/>
  </mergeCells>
  <phoneticPr fontId="74" type="noConversion"/>
  <hyperlinks>
    <hyperlink ref="A1:F1" location="'Sección F -SIL'!B4" display="TABLA F15"/>
  </hyperlinks>
  <pageMargins left="1.17" right="0.70866141732283472" top="1.72" bottom="0.74803149606299213" header="0.31496062992125984" footer="0.31496062992125984"/>
  <pageSetup scale="90" orientation="portrait" horizontalDpi="300" verticalDpi="300" r:id="rId1"/>
</worksheet>
</file>

<file path=xl/worksheets/sheet77.xml><?xml version="1.0" encoding="utf-8"?>
<worksheet xmlns="http://schemas.openxmlformats.org/spreadsheetml/2006/main" xmlns:r="http://schemas.openxmlformats.org/officeDocument/2006/relationships">
  <sheetPr>
    <tabColor theme="9" tint="-0.249977111117893"/>
  </sheetPr>
  <dimension ref="A1:DL1330"/>
  <sheetViews>
    <sheetView zoomScale="96" zoomScaleNormal="96" workbookViewId="0">
      <selection activeCell="A4" sqref="A4"/>
    </sheetView>
  </sheetViews>
  <sheetFormatPr baseColWidth="10" defaultColWidth="11.42578125" defaultRowHeight="14.25"/>
  <cols>
    <col min="1" max="1" width="4.5703125" style="1778" customWidth="1"/>
    <col min="2" max="2" width="13.42578125" style="1778" customWidth="1"/>
    <col min="3" max="3" width="13" style="1778" customWidth="1"/>
    <col min="4" max="13" width="11.42578125" style="1778"/>
    <col min="14" max="116" width="11.42578125" style="1171"/>
    <col min="117" max="16384" width="11.42578125" style="1778"/>
  </cols>
  <sheetData>
    <row r="1" spans="1:13">
      <c r="A1" s="1202"/>
      <c r="B1" s="1258"/>
      <c r="C1" s="1258"/>
      <c r="D1" s="1258"/>
      <c r="E1" s="1258"/>
      <c r="F1" s="1258"/>
      <c r="G1" s="1258"/>
      <c r="H1" s="1258"/>
      <c r="I1" s="1258"/>
      <c r="J1" s="1258"/>
      <c r="K1" s="1258"/>
      <c r="L1" s="1258"/>
      <c r="M1" s="1259"/>
    </row>
    <row r="2" spans="1:13" ht="34.5">
      <c r="A2" s="1203"/>
      <c r="B2" s="2030" t="s">
        <v>2499</v>
      </c>
      <c r="C2" s="2030"/>
      <c r="D2" s="2030"/>
      <c r="E2" s="2030"/>
      <c r="F2" s="2030"/>
      <c r="G2" s="2030"/>
      <c r="H2" s="2030"/>
      <c r="I2" s="2030"/>
      <c r="J2" s="2030"/>
      <c r="K2" s="2030"/>
      <c r="L2" s="2030"/>
      <c r="M2" s="2031"/>
    </row>
    <row r="3" spans="1:13" ht="25.5">
      <c r="A3" s="1203"/>
      <c r="B3" s="2032" t="s">
        <v>2610</v>
      </c>
      <c r="C3" s="2032"/>
      <c r="D3" s="2032"/>
      <c r="E3" s="2032"/>
      <c r="F3" s="2032"/>
      <c r="G3" s="2032"/>
      <c r="H3" s="2032"/>
      <c r="I3" s="2032"/>
      <c r="J3" s="2032"/>
      <c r="K3" s="2032"/>
      <c r="L3" s="2032"/>
      <c r="M3" s="2033"/>
    </row>
    <row r="4" spans="1:13" ht="20.25">
      <c r="A4" s="1204"/>
      <c r="B4" s="1183" t="s">
        <v>2326</v>
      </c>
      <c r="C4" s="1205"/>
      <c r="D4" s="1205"/>
      <c r="E4" s="1205"/>
      <c r="F4" s="1205"/>
      <c r="G4" s="1205"/>
      <c r="H4" s="1205"/>
      <c r="I4" s="1205"/>
      <c r="J4" s="1205"/>
      <c r="K4" s="1205"/>
      <c r="L4" s="1205"/>
      <c r="M4" s="1206"/>
    </row>
    <row r="5" spans="1:13">
      <c r="A5" s="1211"/>
      <c r="B5" s="1189"/>
      <c r="C5" s="1189"/>
      <c r="D5" s="1189"/>
      <c r="E5" s="1189"/>
      <c r="F5" s="1189"/>
      <c r="G5" s="1189"/>
      <c r="H5" s="1189"/>
      <c r="I5" s="1189"/>
      <c r="J5" s="1189"/>
      <c r="K5" s="1189"/>
      <c r="L5" s="1189"/>
      <c r="M5" s="1260"/>
    </row>
    <row r="6" spans="1:13">
      <c r="A6" s="1211"/>
      <c r="B6" s="2076" t="s">
        <v>2609</v>
      </c>
      <c r="C6" s="2076"/>
      <c r="D6" s="2076"/>
      <c r="E6" s="2076"/>
      <c r="F6" s="2076"/>
      <c r="G6" s="2076"/>
      <c r="H6" s="2076"/>
      <c r="I6" s="2076"/>
      <c r="J6" s="2076"/>
      <c r="K6" s="2076"/>
      <c r="L6" s="2076"/>
      <c r="M6" s="2077"/>
    </row>
    <row r="7" spans="1:13">
      <c r="A7" s="1211"/>
      <c r="B7" s="1189"/>
      <c r="C7" s="1189"/>
      <c r="D7" s="1189"/>
      <c r="E7" s="1189"/>
      <c r="F7" s="1189"/>
      <c r="G7" s="1189"/>
      <c r="H7" s="1189"/>
      <c r="I7" s="1189"/>
      <c r="J7" s="1189"/>
      <c r="K7" s="1189"/>
      <c r="L7" s="1189"/>
      <c r="M7" s="1260"/>
    </row>
    <row r="8" spans="1:13">
      <c r="A8" s="1684" t="s">
        <v>1395</v>
      </c>
      <c r="B8" s="2027" t="s">
        <v>517</v>
      </c>
      <c r="C8" s="2028"/>
      <c r="D8" s="2028"/>
      <c r="E8" s="2028"/>
      <c r="F8" s="2028"/>
      <c r="G8" s="2028"/>
      <c r="H8" s="2028"/>
      <c r="I8" s="2028"/>
      <c r="J8" s="2028"/>
      <c r="K8" s="2028"/>
      <c r="L8" s="2028"/>
      <c r="M8" s="2029"/>
    </row>
    <row r="9" spans="1:13">
      <c r="A9" s="1684" t="s">
        <v>1396</v>
      </c>
      <c r="B9" s="2027" t="s">
        <v>518</v>
      </c>
      <c r="C9" s="2028"/>
      <c r="D9" s="2028"/>
      <c r="E9" s="2028"/>
      <c r="F9" s="2028"/>
      <c r="G9" s="2028"/>
      <c r="H9" s="2028"/>
      <c r="I9" s="2028"/>
      <c r="J9" s="2028"/>
      <c r="K9" s="2028"/>
      <c r="L9" s="2028"/>
      <c r="M9" s="2029"/>
    </row>
    <row r="10" spans="1:13">
      <c r="A10" s="1684" t="s">
        <v>1397</v>
      </c>
      <c r="B10" s="2027" t="s">
        <v>519</v>
      </c>
      <c r="C10" s="2028"/>
      <c r="D10" s="2028"/>
      <c r="E10" s="2028"/>
      <c r="F10" s="2028"/>
      <c r="G10" s="2028"/>
      <c r="H10" s="2028"/>
      <c r="I10" s="2028"/>
      <c r="J10" s="2028"/>
      <c r="K10" s="2028"/>
      <c r="L10" s="2028"/>
      <c r="M10" s="2029"/>
    </row>
    <row r="11" spans="1:13">
      <c r="A11" s="1684" t="s">
        <v>1398</v>
      </c>
      <c r="B11" s="2027" t="s">
        <v>520</v>
      </c>
      <c r="C11" s="2028"/>
      <c r="D11" s="2028"/>
      <c r="E11" s="2028"/>
      <c r="F11" s="2028"/>
      <c r="G11" s="2028"/>
      <c r="H11" s="2028"/>
      <c r="I11" s="2028"/>
      <c r="J11" s="2028"/>
      <c r="K11" s="2028"/>
      <c r="L11" s="2028"/>
      <c r="M11" s="2029"/>
    </row>
    <row r="12" spans="1:13">
      <c r="A12" s="1684" t="s">
        <v>1399</v>
      </c>
      <c r="B12" s="2027" t="s">
        <v>521</v>
      </c>
      <c r="C12" s="2028"/>
      <c r="D12" s="2028"/>
      <c r="E12" s="2028"/>
      <c r="F12" s="2028"/>
      <c r="G12" s="2028"/>
      <c r="H12" s="2028"/>
      <c r="I12" s="2028"/>
      <c r="J12" s="2028"/>
      <c r="K12" s="2028"/>
      <c r="L12" s="2028"/>
      <c r="M12" s="2029"/>
    </row>
    <row r="13" spans="1:13">
      <c r="A13" s="1684" t="s">
        <v>1400</v>
      </c>
      <c r="B13" s="2027" t="s">
        <v>522</v>
      </c>
      <c r="C13" s="2028"/>
      <c r="D13" s="2028"/>
      <c r="E13" s="2028"/>
      <c r="F13" s="2028"/>
      <c r="G13" s="2028"/>
      <c r="H13" s="2028"/>
      <c r="I13" s="2028"/>
      <c r="J13" s="2028"/>
      <c r="K13" s="2028"/>
      <c r="L13" s="2028"/>
      <c r="M13" s="2029"/>
    </row>
    <row r="14" spans="1:13">
      <c r="A14" s="1684" t="s">
        <v>1401</v>
      </c>
      <c r="B14" s="2027" t="s">
        <v>974</v>
      </c>
      <c r="C14" s="2028"/>
      <c r="D14" s="2028"/>
      <c r="E14" s="2028"/>
      <c r="F14" s="2028"/>
      <c r="G14" s="2028"/>
      <c r="H14" s="2028"/>
      <c r="I14" s="2028"/>
      <c r="J14" s="2028"/>
      <c r="K14" s="2028"/>
      <c r="L14" s="2028"/>
      <c r="M14" s="2029"/>
    </row>
    <row r="15" spans="1:13">
      <c r="A15" s="1684" t="s">
        <v>1402</v>
      </c>
      <c r="B15" s="2027" t="s">
        <v>2370</v>
      </c>
      <c r="C15" s="2028"/>
      <c r="D15" s="2028"/>
      <c r="E15" s="2028"/>
      <c r="F15" s="2028"/>
      <c r="G15" s="2028"/>
      <c r="H15" s="2028"/>
      <c r="I15" s="2028"/>
      <c r="J15" s="2028"/>
      <c r="K15" s="2028"/>
      <c r="L15" s="2028"/>
      <c r="M15" s="2029"/>
    </row>
    <row r="16" spans="1:13">
      <c r="A16" s="1684" t="s">
        <v>1403</v>
      </c>
      <c r="B16" s="2027" t="s">
        <v>2371</v>
      </c>
      <c r="C16" s="2028"/>
      <c r="D16" s="2028"/>
      <c r="E16" s="2028"/>
      <c r="F16" s="2028"/>
      <c r="G16" s="2028"/>
      <c r="H16" s="2028"/>
      <c r="I16" s="2028"/>
      <c r="J16" s="2028"/>
      <c r="K16" s="2028"/>
      <c r="L16" s="2028"/>
      <c r="M16" s="2029"/>
    </row>
    <row r="17" spans="1:13">
      <c r="A17" s="1684" t="s">
        <v>1404</v>
      </c>
      <c r="B17" s="2027" t="s">
        <v>2372</v>
      </c>
      <c r="C17" s="2028"/>
      <c r="D17" s="2028"/>
      <c r="E17" s="2028"/>
      <c r="F17" s="2028"/>
      <c r="G17" s="2028"/>
      <c r="H17" s="2028"/>
      <c r="I17" s="2028"/>
      <c r="J17" s="2028"/>
      <c r="K17" s="2028"/>
      <c r="L17" s="2028"/>
      <c r="M17" s="2029"/>
    </row>
    <row r="18" spans="1:13">
      <c r="A18" s="1684" t="s">
        <v>1405</v>
      </c>
      <c r="B18" s="2027" t="s">
        <v>2373</v>
      </c>
      <c r="C18" s="2028"/>
      <c r="D18" s="2028"/>
      <c r="E18" s="2028"/>
      <c r="F18" s="2028"/>
      <c r="G18" s="2028"/>
      <c r="H18" s="2028"/>
      <c r="I18" s="2028"/>
      <c r="J18" s="2028"/>
      <c r="K18" s="2028"/>
      <c r="L18" s="2028"/>
      <c r="M18" s="2029"/>
    </row>
    <row r="19" spans="1:13">
      <c r="A19" s="1188"/>
      <c r="B19" s="1188"/>
      <c r="C19" s="1188"/>
      <c r="D19" s="1188"/>
      <c r="E19" s="1188"/>
      <c r="F19" s="1188"/>
      <c r="G19" s="1188"/>
      <c r="H19" s="1188"/>
      <c r="I19" s="1188"/>
      <c r="J19" s="1188"/>
      <c r="K19" s="1188"/>
      <c r="L19" s="1188"/>
      <c r="M19" s="1188"/>
    </row>
    <row r="20" spans="1:13" ht="15">
      <c r="A20" s="1216" t="s">
        <v>474</v>
      </c>
      <c r="B20" s="1188"/>
      <c r="C20" s="1188"/>
      <c r="D20" s="1188"/>
      <c r="E20" s="1188"/>
      <c r="F20" s="1188"/>
      <c r="G20" s="1188"/>
      <c r="H20" s="1188"/>
      <c r="I20" s="1188"/>
      <c r="J20" s="1188"/>
      <c r="K20" s="1188"/>
      <c r="L20" s="1188"/>
      <c r="M20" s="1188"/>
    </row>
    <row r="21" spans="1:13">
      <c r="A21" s="1170" t="s">
        <v>1769</v>
      </c>
      <c r="B21" s="1188"/>
      <c r="C21" s="1188"/>
      <c r="D21" s="1188"/>
      <c r="E21" s="1188"/>
      <c r="F21" s="1188"/>
      <c r="G21" s="1188"/>
      <c r="H21" s="1188"/>
      <c r="I21" s="1188"/>
      <c r="J21" s="1188"/>
      <c r="K21" s="1188"/>
      <c r="L21" s="1188"/>
      <c r="M21" s="1188"/>
    </row>
    <row r="22" spans="1:13">
      <c r="A22" s="1171"/>
      <c r="B22" s="1171"/>
      <c r="C22" s="1171"/>
      <c r="D22" s="1171"/>
      <c r="E22" s="1171"/>
      <c r="F22" s="1171"/>
      <c r="G22" s="1171"/>
      <c r="H22" s="1171"/>
      <c r="I22" s="1171"/>
      <c r="J22" s="1171"/>
      <c r="K22" s="1171"/>
      <c r="L22" s="1171"/>
      <c r="M22" s="1171"/>
    </row>
    <row r="23" spans="1:13">
      <c r="A23" s="1171"/>
      <c r="B23" s="1171"/>
      <c r="C23" s="1171"/>
      <c r="D23" s="1171"/>
      <c r="E23" s="1171"/>
      <c r="F23" s="1171"/>
      <c r="G23" s="1171"/>
      <c r="H23" s="1171"/>
      <c r="I23" s="1171"/>
      <c r="J23" s="1171"/>
      <c r="K23" s="1171"/>
      <c r="L23" s="1171"/>
      <c r="M23" s="1171"/>
    </row>
    <row r="24" spans="1:13">
      <c r="A24" s="1171"/>
      <c r="B24" s="1171"/>
      <c r="C24" s="1171"/>
      <c r="D24" s="1171"/>
      <c r="E24" s="1171"/>
      <c r="F24" s="1171"/>
      <c r="G24" s="1171"/>
      <c r="H24" s="1171"/>
      <c r="I24" s="1171"/>
      <c r="J24" s="1171"/>
      <c r="K24" s="1171"/>
      <c r="L24" s="1171"/>
      <c r="M24" s="1171"/>
    </row>
    <row r="25" spans="1:13">
      <c r="A25" s="1171"/>
      <c r="B25" s="1171"/>
      <c r="C25" s="1171"/>
      <c r="D25" s="1171"/>
      <c r="E25" s="1171"/>
      <c r="F25" s="1171"/>
      <c r="G25" s="1171"/>
      <c r="H25" s="1171"/>
      <c r="I25" s="1171"/>
      <c r="J25" s="1171"/>
      <c r="K25" s="1171"/>
      <c r="L25" s="1171"/>
      <c r="M25" s="1171"/>
    </row>
    <row r="26" spans="1:13">
      <c r="A26" s="1171"/>
      <c r="B26" s="1171"/>
      <c r="C26" s="1171"/>
      <c r="D26" s="1171"/>
      <c r="E26" s="1171"/>
      <c r="F26" s="1171"/>
      <c r="G26" s="1171"/>
      <c r="H26" s="1171"/>
      <c r="I26" s="1171"/>
      <c r="J26" s="1171"/>
      <c r="K26" s="1171"/>
      <c r="L26" s="1171"/>
      <c r="M26" s="1171"/>
    </row>
    <row r="27" spans="1:13">
      <c r="A27" s="1171"/>
      <c r="B27" s="1171"/>
      <c r="C27" s="1171"/>
      <c r="D27" s="1171"/>
      <c r="E27" s="1171"/>
      <c r="F27" s="1171"/>
      <c r="G27" s="1171"/>
      <c r="H27" s="1171"/>
      <c r="I27" s="1171"/>
      <c r="J27" s="1171"/>
      <c r="K27" s="1171"/>
      <c r="L27" s="1171"/>
      <c r="M27" s="1171"/>
    </row>
    <row r="28" spans="1:13">
      <c r="A28" s="1171"/>
      <c r="B28" s="1171"/>
      <c r="C28" s="1171"/>
      <c r="D28" s="1171"/>
      <c r="E28" s="1171"/>
      <c r="F28" s="1171"/>
      <c r="G28" s="1171"/>
      <c r="H28" s="1171"/>
      <c r="I28" s="1171"/>
      <c r="J28" s="1171"/>
      <c r="K28" s="1171"/>
      <c r="L28" s="1171"/>
      <c r="M28" s="1171"/>
    </row>
    <row r="29" spans="1:13">
      <c r="A29" s="1171"/>
      <c r="B29" s="1171"/>
      <c r="C29" s="1171"/>
      <c r="D29" s="1171"/>
      <c r="E29" s="1171"/>
      <c r="F29" s="1171"/>
      <c r="G29" s="1171"/>
      <c r="H29" s="1171"/>
      <c r="I29" s="1171"/>
      <c r="J29" s="1171"/>
      <c r="K29" s="1171"/>
      <c r="L29" s="1171"/>
      <c r="M29" s="1171"/>
    </row>
    <row r="30" spans="1:13">
      <c r="A30" s="1171"/>
      <c r="B30" s="1171"/>
      <c r="C30" s="1171"/>
      <c r="D30" s="1171"/>
      <c r="E30" s="1171"/>
      <c r="F30" s="1171"/>
      <c r="G30" s="1171"/>
      <c r="H30" s="1171"/>
      <c r="I30" s="1171"/>
      <c r="J30" s="1171"/>
      <c r="K30" s="1171"/>
      <c r="L30" s="1171"/>
      <c r="M30" s="1171"/>
    </row>
    <row r="31" spans="1:13">
      <c r="A31" s="1171"/>
      <c r="B31" s="1171"/>
      <c r="C31" s="1171"/>
      <c r="D31" s="1171"/>
      <c r="E31" s="1171"/>
      <c r="F31" s="1171"/>
      <c r="G31" s="1171"/>
      <c r="H31" s="1171"/>
      <c r="I31" s="1171"/>
      <c r="J31" s="1171"/>
      <c r="K31" s="1171"/>
      <c r="L31" s="1171"/>
      <c r="M31" s="1171"/>
    </row>
    <row r="32" spans="1:13">
      <c r="A32" s="1171"/>
      <c r="B32" s="1171"/>
      <c r="C32" s="1171"/>
      <c r="D32" s="1171"/>
      <c r="E32" s="1171"/>
      <c r="F32" s="1171"/>
      <c r="G32" s="1171"/>
      <c r="H32" s="1171"/>
      <c r="I32" s="1171"/>
      <c r="J32" s="1171"/>
      <c r="K32" s="1171"/>
      <c r="L32" s="1171"/>
      <c r="M32" s="1171"/>
    </row>
    <row r="33" s="1171" customFormat="1"/>
    <row r="34" s="1171" customFormat="1"/>
    <row r="35" s="1171" customFormat="1"/>
    <row r="36" s="1171" customFormat="1"/>
    <row r="37" s="1171" customFormat="1"/>
    <row r="38" s="1171" customFormat="1"/>
    <row r="39" s="1171" customFormat="1"/>
    <row r="40" s="1171" customFormat="1"/>
    <row r="41" s="1171" customFormat="1"/>
    <row r="42" s="1171" customFormat="1"/>
    <row r="43" s="1171" customFormat="1"/>
    <row r="44" s="1171" customFormat="1"/>
    <row r="45" s="1171" customFormat="1"/>
    <row r="46" s="1171" customFormat="1"/>
    <row r="47" s="1171" customFormat="1"/>
    <row r="48" s="1171" customFormat="1"/>
    <row r="49" s="1171" customFormat="1"/>
    <row r="50" s="1171" customFormat="1"/>
    <row r="51" s="1171" customFormat="1"/>
    <row r="52" s="1171" customFormat="1"/>
    <row r="53" s="1171" customFormat="1"/>
    <row r="54" s="1171" customFormat="1"/>
    <row r="55" s="1171" customFormat="1"/>
    <row r="56" s="1171" customFormat="1"/>
    <row r="57" s="1171" customFormat="1"/>
    <row r="58" s="1171" customFormat="1"/>
    <row r="59" s="1171" customFormat="1"/>
    <row r="60" s="1171" customFormat="1"/>
    <row r="61" s="1171" customFormat="1"/>
    <row r="62" s="1171" customFormat="1"/>
    <row r="63" s="1171" customFormat="1"/>
    <row r="64" s="1171" customFormat="1"/>
    <row r="65" s="1171" customFormat="1"/>
    <row r="66" s="1171" customFormat="1"/>
    <row r="67" s="1171" customFormat="1"/>
    <row r="68" s="1171" customFormat="1"/>
    <row r="69" s="1171" customFormat="1"/>
    <row r="70" s="1171" customFormat="1"/>
    <row r="71" s="1171" customFormat="1"/>
    <row r="72" s="1171" customFormat="1"/>
    <row r="73" s="1171" customFormat="1"/>
    <row r="74" s="1171" customFormat="1"/>
    <row r="75" s="1171" customFormat="1"/>
    <row r="76" s="1171" customFormat="1"/>
    <row r="77" s="1171" customFormat="1"/>
    <row r="78" s="1171" customFormat="1"/>
    <row r="79" s="1171" customFormat="1"/>
    <row r="80" s="1171" customFormat="1"/>
    <row r="81" s="1171" customFormat="1"/>
    <row r="82" s="1171" customFormat="1"/>
    <row r="83" s="1171" customFormat="1"/>
    <row r="84" s="1171" customFormat="1"/>
    <row r="85" s="1171" customFormat="1"/>
    <row r="86" s="1171" customFormat="1"/>
    <row r="87" s="1171" customFormat="1"/>
    <row r="88" s="1171" customFormat="1"/>
    <row r="89" s="1171" customFormat="1"/>
    <row r="90" s="1171" customFormat="1"/>
    <row r="91" s="1171" customFormat="1"/>
    <row r="92" s="1171" customFormat="1"/>
    <row r="93" s="1171" customFormat="1"/>
    <row r="94" s="1171" customFormat="1"/>
    <row r="95" s="1171" customFormat="1"/>
    <row r="96" s="1171" customFormat="1"/>
    <row r="97" s="1171" customFormat="1"/>
    <row r="98" s="1171" customFormat="1"/>
    <row r="99" s="1171" customFormat="1"/>
    <row r="100" s="1171" customFormat="1"/>
    <row r="101" s="1171" customFormat="1"/>
    <row r="102" s="1171" customFormat="1"/>
    <row r="103" s="1171" customFormat="1"/>
    <row r="104" s="1171" customFormat="1"/>
    <row r="105" s="1171" customFormat="1"/>
    <row r="106" s="1171" customFormat="1"/>
    <row r="107" s="1171" customFormat="1"/>
    <row r="108" s="1171" customFormat="1"/>
    <row r="109" s="1171" customFormat="1"/>
    <row r="110" s="1171" customFormat="1"/>
    <row r="111" s="1171" customFormat="1"/>
    <row r="112" s="1171" customFormat="1"/>
    <row r="113" s="1171" customFormat="1"/>
    <row r="114" s="1171" customFormat="1"/>
    <row r="115" s="1171" customFormat="1"/>
    <row r="116" s="1171" customFormat="1"/>
    <row r="117" s="1171" customFormat="1"/>
    <row r="118" s="1171" customFormat="1"/>
    <row r="119" s="1171" customFormat="1"/>
    <row r="120" s="1171" customFormat="1"/>
    <row r="121" s="1171" customFormat="1"/>
    <row r="122" s="1171" customFormat="1"/>
    <row r="123" s="1171" customFormat="1"/>
    <row r="124" s="1171" customFormat="1"/>
    <row r="125" s="1171" customFormat="1"/>
    <row r="126" s="1171" customFormat="1"/>
    <row r="127" s="1171" customFormat="1"/>
    <row r="128" s="1171" customFormat="1"/>
    <row r="129" s="1171" customFormat="1"/>
    <row r="130" s="1171" customFormat="1"/>
    <row r="131" s="1171" customFormat="1"/>
    <row r="132" s="1171" customFormat="1"/>
    <row r="133" s="1171" customFormat="1"/>
    <row r="134" s="1171" customFormat="1"/>
    <row r="135" s="1171" customFormat="1"/>
    <row r="136" s="1171" customFormat="1"/>
    <row r="137" s="1171" customFormat="1"/>
    <row r="138" s="1171" customFormat="1"/>
    <row r="139" s="1171" customFormat="1"/>
    <row r="140" s="1171" customFormat="1"/>
    <row r="141" s="1171" customFormat="1"/>
    <row r="142" s="1171" customFormat="1"/>
    <row r="143" s="1171" customFormat="1"/>
    <row r="144" s="1171" customFormat="1"/>
    <row r="145" s="1171" customFormat="1"/>
    <row r="146" s="1171" customFormat="1"/>
    <row r="147" s="1171" customFormat="1"/>
    <row r="148" s="1171" customFormat="1"/>
    <row r="149" s="1171" customFormat="1"/>
    <row r="150" s="1171" customFormat="1"/>
    <row r="151" s="1171" customFormat="1"/>
    <row r="152" s="1171" customFormat="1"/>
    <row r="153" s="1171" customFormat="1"/>
    <row r="154" s="1171" customFormat="1"/>
    <row r="155" s="1171" customFormat="1"/>
    <row r="156" s="1171" customFormat="1"/>
    <row r="157" s="1171" customFormat="1"/>
    <row r="158" s="1171" customFormat="1"/>
    <row r="159" s="1171" customFormat="1"/>
    <row r="160" s="1171" customFormat="1"/>
    <row r="161" s="1171" customFormat="1"/>
    <row r="162" s="1171" customFormat="1"/>
    <row r="163" s="1171" customFormat="1"/>
    <row r="164" s="1171" customFormat="1"/>
    <row r="165" s="1171" customFormat="1"/>
    <row r="166" s="1171" customFormat="1"/>
    <row r="167" s="1171" customFormat="1"/>
    <row r="168" s="1171" customFormat="1"/>
    <row r="169" s="1171" customFormat="1"/>
    <row r="170" s="1171" customFormat="1"/>
    <row r="171" s="1171" customFormat="1"/>
    <row r="172" s="1171" customFormat="1"/>
    <row r="173" s="1171" customFormat="1"/>
    <row r="174" s="1171" customFormat="1"/>
    <row r="175" s="1171" customFormat="1"/>
    <row r="176" s="1171" customFormat="1"/>
    <row r="177" s="1171" customFormat="1"/>
    <row r="178" s="1171" customFormat="1"/>
    <row r="179" s="1171" customFormat="1"/>
    <row r="180" s="1171" customFormat="1"/>
    <row r="181" s="1171" customFormat="1"/>
    <row r="182" s="1171" customFormat="1"/>
    <row r="183" s="1171" customFormat="1"/>
    <row r="184" s="1171" customFormat="1"/>
    <row r="185" s="1171" customFormat="1"/>
    <row r="186" s="1171" customFormat="1"/>
    <row r="187" s="1171" customFormat="1"/>
    <row r="188" s="1171" customFormat="1"/>
    <row r="189" s="1171" customFormat="1"/>
    <row r="190" s="1171" customFormat="1"/>
    <row r="191" s="1171" customFormat="1"/>
    <row r="192" s="1171" customFormat="1"/>
    <row r="193" s="1171" customFormat="1"/>
    <row r="194" s="1171" customFormat="1"/>
    <row r="195" s="1171" customFormat="1"/>
    <row r="196" s="1171" customFormat="1"/>
    <row r="197" s="1171" customFormat="1"/>
    <row r="198" s="1171" customFormat="1"/>
    <row r="199" s="1171" customFormat="1"/>
    <row r="200" s="1171" customFormat="1"/>
    <row r="201" s="1171" customFormat="1"/>
    <row r="202" s="1171" customFormat="1"/>
    <row r="203" s="1171" customFormat="1"/>
    <row r="204" s="1171" customFormat="1"/>
    <row r="205" s="1171" customFormat="1"/>
    <row r="206" s="1171" customFormat="1"/>
    <row r="207" s="1171" customFormat="1"/>
    <row r="208" s="1171" customFormat="1"/>
    <row r="209" s="1171" customFormat="1"/>
    <row r="210" s="1171" customFormat="1"/>
    <row r="211" s="1171" customFormat="1"/>
    <row r="212" s="1171" customFormat="1"/>
    <row r="213" s="1171" customFormat="1"/>
    <row r="214" s="1171" customFormat="1"/>
    <row r="215" s="1171" customFormat="1"/>
    <row r="216" s="1171" customFormat="1"/>
    <row r="217" s="1171" customFormat="1"/>
    <row r="218" s="1171" customFormat="1"/>
    <row r="219" s="1171" customFormat="1"/>
    <row r="220" s="1171" customFormat="1"/>
    <row r="221" s="1171" customFormat="1"/>
    <row r="222" s="1171" customFormat="1"/>
    <row r="223" s="1171" customFormat="1"/>
    <row r="224" s="1171" customFormat="1"/>
    <row r="225" s="1171" customFormat="1"/>
    <row r="226" s="1171" customFormat="1"/>
    <row r="227" s="1171" customFormat="1"/>
    <row r="228" s="1171" customFormat="1"/>
    <row r="229" s="1171" customFormat="1"/>
    <row r="230" s="1171" customFormat="1"/>
    <row r="231" s="1171" customFormat="1"/>
    <row r="232" s="1171" customFormat="1"/>
    <row r="233" s="1171" customFormat="1"/>
    <row r="234" s="1171" customFormat="1"/>
    <row r="235" s="1171" customFormat="1"/>
    <row r="236" s="1171" customFormat="1"/>
    <row r="237" s="1171" customFormat="1"/>
    <row r="238" s="1171" customFormat="1"/>
    <row r="239" s="1171" customFormat="1"/>
    <row r="240" s="1171" customFormat="1"/>
    <row r="241" s="1171" customFormat="1"/>
    <row r="242" s="1171" customFormat="1"/>
    <row r="243" s="1171" customFormat="1"/>
    <row r="244" s="1171" customFormat="1"/>
    <row r="245" s="1171" customFormat="1"/>
    <row r="246" s="1171" customFormat="1"/>
    <row r="247" s="1171" customFormat="1"/>
    <row r="248" s="1171" customFormat="1"/>
    <row r="249" s="1171" customFormat="1"/>
    <row r="250" s="1171" customFormat="1"/>
    <row r="251" s="1171" customFormat="1"/>
    <row r="252" s="1171" customFormat="1"/>
    <row r="253" s="1171" customFormat="1"/>
    <row r="254" s="1171" customFormat="1"/>
    <row r="255" s="1171" customFormat="1"/>
    <row r="256" s="1171" customFormat="1"/>
    <row r="257" s="1171" customFormat="1"/>
    <row r="258" s="1171" customFormat="1"/>
    <row r="259" s="1171" customFormat="1"/>
    <row r="260" s="1171" customFormat="1"/>
    <row r="261" s="1171" customFormat="1"/>
    <row r="262" s="1171" customFormat="1"/>
    <row r="263" s="1171" customFormat="1"/>
    <row r="264" s="1171" customFormat="1"/>
    <row r="265" s="1171" customFormat="1"/>
    <row r="266" s="1171" customFormat="1"/>
    <row r="267" s="1171" customFormat="1"/>
    <row r="268" s="1171" customFormat="1"/>
    <row r="269" s="1171" customFormat="1"/>
    <row r="270" s="1171" customFormat="1"/>
    <row r="271" s="1171" customFormat="1"/>
    <row r="272" s="1171" customFormat="1"/>
    <row r="273" s="1171" customFormat="1"/>
    <row r="274" s="1171" customFormat="1"/>
    <row r="275" s="1171" customFormat="1"/>
    <row r="276" s="1171" customFormat="1"/>
    <row r="277" s="1171" customFormat="1"/>
    <row r="278" s="1171" customFormat="1"/>
    <row r="279" s="1171" customFormat="1"/>
    <row r="280" s="1171" customFormat="1"/>
    <row r="281" s="1171" customFormat="1"/>
    <row r="282" s="1171" customFormat="1"/>
    <row r="283" s="1171" customFormat="1"/>
    <row r="284" s="1171" customFormat="1"/>
    <row r="285" s="1171" customFormat="1"/>
    <row r="286" s="1171" customFormat="1"/>
    <row r="287" s="1171" customFormat="1"/>
    <row r="288" s="1171" customFormat="1"/>
    <row r="289" s="1171" customFormat="1"/>
    <row r="290" s="1171" customFormat="1"/>
    <row r="291" s="1171" customFormat="1"/>
    <row r="292" s="1171" customFormat="1"/>
    <row r="293" s="1171" customFormat="1"/>
    <row r="294" s="1171" customFormat="1"/>
    <row r="295" s="1171" customFormat="1"/>
    <row r="296" s="1171" customFormat="1"/>
    <row r="297" s="1171" customFormat="1"/>
    <row r="298" s="1171" customFormat="1"/>
    <row r="299" s="1171" customFormat="1"/>
    <row r="300" s="1171" customFormat="1"/>
    <row r="301" s="1171" customFormat="1"/>
    <row r="302" s="1171" customFormat="1"/>
    <row r="303" s="1171" customFormat="1"/>
    <row r="304" s="1171" customFormat="1"/>
    <row r="305" s="1171" customFormat="1"/>
    <row r="306" s="1171" customFormat="1"/>
    <row r="307" s="1171" customFormat="1"/>
    <row r="308" s="1171" customFormat="1"/>
    <row r="309" s="1171" customFormat="1"/>
    <row r="310" s="1171" customFormat="1"/>
    <row r="311" s="1171" customFormat="1"/>
    <row r="312" s="1171" customFormat="1"/>
    <row r="313" s="1171" customFormat="1"/>
    <row r="314" s="1171" customFormat="1"/>
    <row r="315" s="1171" customFormat="1"/>
    <row r="316" s="1171" customFormat="1"/>
    <row r="317" s="1171" customFormat="1"/>
    <row r="318" s="1171" customFormat="1"/>
    <row r="319" s="1171" customFormat="1"/>
    <row r="320" s="1171" customFormat="1"/>
    <row r="321" s="1171" customFormat="1"/>
    <row r="322" s="1171" customFormat="1"/>
    <row r="323" s="1171" customFormat="1"/>
    <row r="324" s="1171" customFormat="1"/>
    <row r="325" s="1171" customFormat="1"/>
    <row r="326" s="1171" customFormat="1"/>
    <row r="327" s="1171" customFormat="1"/>
    <row r="328" s="1171" customFormat="1"/>
    <row r="329" s="1171" customFormat="1"/>
    <row r="330" s="1171" customFormat="1"/>
    <row r="331" s="1171" customFormat="1"/>
    <row r="332" s="1171" customFormat="1"/>
    <row r="333" s="1171" customFormat="1"/>
    <row r="334" s="1171" customFormat="1"/>
    <row r="335" s="1171" customFormat="1"/>
    <row r="336" s="1171" customFormat="1"/>
    <row r="337" s="1171" customFormat="1"/>
    <row r="338" s="1171" customFormat="1"/>
    <row r="339" s="1171" customFormat="1"/>
    <row r="340" s="1171" customFormat="1"/>
    <row r="341" s="1171" customFormat="1"/>
    <row r="342" s="1171" customFormat="1"/>
    <row r="343" s="1171" customFormat="1"/>
    <row r="344" s="1171" customFormat="1"/>
    <row r="345" s="1171" customFormat="1"/>
    <row r="346" s="1171" customFormat="1"/>
    <row r="347" s="1171" customFormat="1"/>
    <row r="348" s="1171" customFormat="1"/>
    <row r="349" s="1171" customFormat="1"/>
    <row r="350" s="1171" customFormat="1"/>
    <row r="351" s="1171" customFormat="1"/>
    <row r="352" s="1171" customFormat="1"/>
    <row r="353" s="1171" customFormat="1"/>
    <row r="354" s="1171" customFormat="1"/>
    <row r="355" s="1171" customFormat="1"/>
    <row r="356" s="1171" customFormat="1"/>
    <row r="357" s="1171" customFormat="1"/>
    <row r="358" s="1171" customFormat="1"/>
    <row r="359" s="1171" customFormat="1"/>
    <row r="360" s="1171" customFormat="1"/>
    <row r="361" s="1171" customFormat="1"/>
    <row r="362" s="1171" customFormat="1"/>
    <row r="363" s="1171" customFormat="1"/>
    <row r="364" s="1171" customFormat="1"/>
    <row r="365" s="1171" customFormat="1"/>
    <row r="366" s="1171" customFormat="1"/>
    <row r="367" s="1171" customFormat="1"/>
    <row r="368" s="1171" customFormat="1"/>
    <row r="369" s="1171" customFormat="1"/>
    <row r="370" s="1171" customFormat="1"/>
    <row r="371" s="1171" customFormat="1"/>
    <row r="372" s="1171" customFormat="1"/>
    <row r="373" s="1171" customFormat="1"/>
    <row r="374" s="1171" customFormat="1"/>
    <row r="375" s="1171" customFormat="1"/>
    <row r="376" s="1171" customFormat="1"/>
    <row r="377" s="1171" customFormat="1"/>
    <row r="378" s="1171" customFormat="1"/>
    <row r="379" s="1171" customFormat="1"/>
    <row r="380" s="1171" customFormat="1"/>
    <row r="381" s="1171" customFormat="1"/>
    <row r="382" s="1171" customFormat="1"/>
    <row r="383" s="1171" customFormat="1"/>
    <row r="384" s="1171" customFormat="1"/>
    <row r="385" s="1171" customFormat="1"/>
    <row r="386" s="1171" customFormat="1"/>
    <row r="387" s="1171" customFormat="1"/>
    <row r="388" s="1171" customFormat="1"/>
    <row r="389" s="1171" customFormat="1"/>
    <row r="390" s="1171" customFormat="1"/>
    <row r="391" s="1171" customFormat="1"/>
    <row r="392" s="1171" customFormat="1"/>
    <row r="393" s="1171" customFormat="1"/>
    <row r="394" s="1171" customFormat="1"/>
    <row r="395" s="1171" customFormat="1"/>
    <row r="396" s="1171" customFormat="1"/>
    <row r="397" s="1171" customFormat="1"/>
    <row r="398" s="1171" customFormat="1"/>
    <row r="399" s="1171" customFormat="1"/>
    <row r="400" s="1171" customFormat="1"/>
    <row r="401" s="1171" customFormat="1"/>
    <row r="402" s="1171" customFormat="1"/>
    <row r="403" s="1171" customFormat="1"/>
    <row r="404" s="1171" customFormat="1"/>
    <row r="405" s="1171" customFormat="1"/>
    <row r="406" s="1171" customFormat="1"/>
    <row r="407" s="1171" customFormat="1"/>
    <row r="408" s="1171" customFormat="1"/>
    <row r="409" s="1171" customFormat="1"/>
    <row r="410" s="1171" customFormat="1"/>
    <row r="411" s="1171" customFormat="1"/>
    <row r="412" s="1171" customFormat="1"/>
    <row r="413" s="1171" customFormat="1"/>
    <row r="414" s="1171" customFormat="1"/>
    <row r="415" s="1171" customFormat="1"/>
    <row r="416" s="1171" customFormat="1"/>
    <row r="417" s="1171" customFormat="1"/>
    <row r="418" s="1171" customFormat="1"/>
    <row r="419" s="1171" customFormat="1"/>
    <row r="420" s="1171" customFormat="1"/>
    <row r="421" s="1171" customFormat="1"/>
    <row r="422" s="1171" customFormat="1"/>
    <row r="423" s="1171" customFormat="1"/>
    <row r="424" s="1171" customFormat="1"/>
    <row r="425" s="1171" customFormat="1"/>
    <row r="426" s="1171" customFormat="1"/>
    <row r="427" s="1171" customFormat="1"/>
    <row r="428" s="1171" customFormat="1"/>
    <row r="429" s="1171" customFormat="1"/>
    <row r="430" s="1171" customFormat="1"/>
    <row r="431" s="1171" customFormat="1"/>
    <row r="432" s="1171" customFormat="1"/>
    <row r="433" s="1171" customFormat="1"/>
    <row r="434" s="1171" customFormat="1"/>
    <row r="435" s="1171" customFormat="1"/>
    <row r="436" s="1171" customFormat="1"/>
    <row r="437" s="1171" customFormat="1"/>
    <row r="438" s="1171" customFormat="1"/>
    <row r="439" s="1171" customFormat="1"/>
    <row r="440" s="1171" customFormat="1"/>
    <row r="441" s="1171" customFormat="1"/>
    <row r="442" s="1171" customFormat="1"/>
    <row r="443" s="1171" customFormat="1"/>
    <row r="444" s="1171" customFormat="1"/>
    <row r="445" s="1171" customFormat="1"/>
    <row r="446" s="1171" customFormat="1"/>
    <row r="447" s="1171" customFormat="1"/>
    <row r="448" s="1171" customFormat="1"/>
    <row r="449" s="1171" customFormat="1"/>
    <row r="450" s="1171" customFormat="1"/>
    <row r="451" s="1171" customFormat="1"/>
    <row r="452" s="1171" customFormat="1"/>
    <row r="453" s="1171" customFormat="1"/>
    <row r="454" s="1171" customFormat="1"/>
    <row r="455" s="1171" customFormat="1"/>
    <row r="456" s="1171" customFormat="1"/>
    <row r="457" s="1171" customFormat="1"/>
    <row r="458" s="1171" customFormat="1"/>
    <row r="459" s="1171" customFormat="1"/>
    <row r="460" s="1171" customFormat="1"/>
    <row r="461" s="1171" customFormat="1"/>
    <row r="462" s="1171" customFormat="1"/>
    <row r="463" s="1171" customFormat="1"/>
    <row r="464" s="1171" customFormat="1"/>
    <row r="465" s="1171" customFormat="1"/>
    <row r="466" s="1171" customFormat="1"/>
    <row r="467" s="1171" customFormat="1"/>
    <row r="468" s="1171" customFormat="1"/>
    <row r="469" s="1171" customFormat="1"/>
    <row r="470" s="1171" customFormat="1"/>
    <row r="471" s="1171" customFormat="1"/>
    <row r="472" s="1171" customFormat="1"/>
    <row r="473" s="1171" customFormat="1"/>
    <row r="474" s="1171" customFormat="1"/>
    <row r="475" s="1171" customFormat="1"/>
    <row r="476" s="1171" customFormat="1"/>
    <row r="477" s="1171" customFormat="1"/>
    <row r="478" s="1171" customFormat="1"/>
    <row r="479" s="1171" customFormat="1"/>
    <row r="480" s="1171" customFormat="1"/>
    <row r="481" s="1171" customFormat="1"/>
    <row r="482" s="1171" customFormat="1"/>
    <row r="483" s="1171" customFormat="1"/>
    <row r="484" s="1171" customFormat="1"/>
    <row r="485" s="1171" customFormat="1"/>
    <row r="486" s="1171" customFormat="1"/>
    <row r="487" s="1171" customFormat="1"/>
    <row r="488" s="1171" customFormat="1"/>
    <row r="489" s="1171" customFormat="1"/>
    <row r="490" s="1171" customFormat="1"/>
    <row r="491" s="1171" customFormat="1"/>
    <row r="492" s="1171" customFormat="1"/>
    <row r="493" s="1171" customFormat="1"/>
    <row r="494" s="1171" customFormat="1"/>
    <row r="495" s="1171" customFormat="1"/>
    <row r="496" s="1171" customFormat="1"/>
    <row r="497" s="1171" customFormat="1"/>
    <row r="498" s="1171" customFormat="1"/>
    <row r="499" s="1171" customFormat="1"/>
    <row r="500" s="1171" customFormat="1"/>
    <row r="501" s="1171" customFormat="1"/>
    <row r="502" s="1171" customFormat="1"/>
    <row r="503" s="1171" customFormat="1"/>
    <row r="504" s="1171" customFormat="1"/>
    <row r="505" s="1171" customFormat="1"/>
    <row r="506" s="1171" customFormat="1"/>
    <row r="507" s="1171" customFormat="1"/>
    <row r="508" s="1171" customFormat="1"/>
    <row r="509" s="1171" customFormat="1"/>
    <row r="510" s="1171" customFormat="1"/>
    <row r="511" s="1171" customFormat="1"/>
    <row r="512" s="1171" customFormat="1"/>
    <row r="513" s="1171" customFormat="1"/>
    <row r="514" s="1171" customFormat="1"/>
    <row r="515" s="1171" customFormat="1"/>
    <row r="516" s="1171" customFormat="1"/>
    <row r="517" s="1171" customFormat="1"/>
    <row r="518" s="1171" customFormat="1"/>
    <row r="519" s="1171" customFormat="1"/>
    <row r="520" s="1171" customFormat="1"/>
    <row r="521" s="1171" customFormat="1"/>
    <row r="522" s="1171" customFormat="1"/>
    <row r="523" s="1171" customFormat="1"/>
    <row r="524" s="1171" customFormat="1"/>
    <row r="525" s="1171" customFormat="1"/>
    <row r="526" s="1171" customFormat="1"/>
    <row r="527" s="1171" customFormat="1"/>
    <row r="528" s="1171" customFormat="1"/>
    <row r="529" s="1171" customFormat="1"/>
    <row r="530" s="1171" customFormat="1"/>
    <row r="531" s="1171" customFormat="1"/>
    <row r="532" s="1171" customFormat="1"/>
    <row r="533" s="1171" customFormat="1"/>
    <row r="534" s="1171" customFormat="1"/>
    <row r="535" s="1171" customFormat="1"/>
    <row r="536" s="1171" customFormat="1"/>
    <row r="537" s="1171" customFormat="1"/>
    <row r="538" s="1171" customFormat="1"/>
    <row r="539" s="1171" customFormat="1"/>
    <row r="540" s="1171" customFormat="1"/>
    <row r="541" s="1171" customFormat="1"/>
    <row r="542" s="1171" customFormat="1"/>
    <row r="543" s="1171" customFormat="1"/>
    <row r="544" s="1171" customFormat="1"/>
    <row r="545" s="1171" customFormat="1"/>
    <row r="546" s="1171" customFormat="1"/>
    <row r="547" s="1171" customFormat="1"/>
    <row r="548" s="1171" customFormat="1"/>
    <row r="549" s="1171" customFormat="1"/>
    <row r="550" s="1171" customFormat="1"/>
    <row r="551" s="1171" customFormat="1"/>
    <row r="552" s="1171" customFormat="1"/>
    <row r="553" s="1171" customFormat="1"/>
    <row r="554" s="1171" customFormat="1"/>
    <row r="555" s="1171" customFormat="1"/>
    <row r="556" s="1171" customFormat="1"/>
    <row r="557" s="1171" customFormat="1"/>
    <row r="558" s="1171" customFormat="1"/>
    <row r="559" s="1171" customFormat="1"/>
    <row r="560" s="1171" customFormat="1"/>
    <row r="561" s="1171" customFormat="1"/>
    <row r="562" s="1171" customFormat="1"/>
    <row r="563" s="1171" customFormat="1"/>
    <row r="564" s="1171" customFormat="1"/>
    <row r="565" s="1171" customFormat="1"/>
    <row r="566" s="1171" customFormat="1"/>
    <row r="567" s="1171" customFormat="1"/>
    <row r="568" s="1171" customFormat="1"/>
    <row r="569" s="1171" customFormat="1"/>
    <row r="570" s="1171" customFormat="1"/>
    <row r="571" s="1171" customFormat="1"/>
    <row r="572" s="1171" customFormat="1"/>
    <row r="573" s="1171" customFormat="1"/>
    <row r="574" s="1171" customFormat="1"/>
    <row r="575" s="1171" customFormat="1"/>
    <row r="576" s="1171" customFormat="1"/>
    <row r="577" s="1171" customFormat="1"/>
    <row r="578" s="1171" customFormat="1"/>
    <row r="579" s="1171" customFormat="1"/>
    <row r="580" s="1171" customFormat="1"/>
    <row r="581" s="1171" customFormat="1"/>
    <row r="582" s="1171" customFormat="1"/>
    <row r="583" s="1171" customFormat="1"/>
    <row r="584" s="1171" customFormat="1"/>
    <row r="585" s="1171" customFormat="1"/>
    <row r="586" s="1171" customFormat="1"/>
    <row r="587" s="1171" customFormat="1"/>
    <row r="588" s="1171" customFormat="1"/>
    <row r="589" s="1171" customFormat="1"/>
    <row r="590" s="1171" customFormat="1"/>
    <row r="591" s="1171" customFormat="1"/>
    <row r="592" s="1171" customFormat="1"/>
    <row r="593" s="1171" customFormat="1"/>
    <row r="594" s="1171" customFormat="1"/>
    <row r="595" s="1171" customFormat="1"/>
    <row r="596" s="1171" customFormat="1"/>
    <row r="597" s="1171" customFormat="1"/>
    <row r="598" s="1171" customFormat="1"/>
    <row r="599" s="1171" customFormat="1"/>
    <row r="600" s="1171" customFormat="1"/>
    <row r="601" s="1171" customFormat="1"/>
    <row r="602" s="1171" customFormat="1"/>
    <row r="603" s="1171" customFormat="1"/>
    <row r="604" s="1171" customFormat="1"/>
    <row r="605" s="1171" customFormat="1"/>
    <row r="606" s="1171" customFormat="1"/>
    <row r="607" s="1171" customFormat="1"/>
    <row r="608" s="1171" customFormat="1"/>
    <row r="609" s="1171" customFormat="1"/>
    <row r="610" s="1171" customFormat="1"/>
    <row r="611" s="1171" customFormat="1"/>
    <row r="612" s="1171" customFormat="1"/>
    <row r="613" s="1171" customFormat="1"/>
    <row r="614" s="1171" customFormat="1"/>
    <row r="615" s="1171" customFormat="1"/>
    <row r="616" s="1171" customFormat="1"/>
    <row r="617" s="1171" customFormat="1"/>
    <row r="618" s="1171" customFormat="1"/>
    <row r="619" s="1171" customFormat="1"/>
    <row r="620" s="1171" customFormat="1"/>
    <row r="621" s="1171" customFormat="1"/>
    <row r="622" s="1171" customFormat="1"/>
    <row r="623" s="1171" customFormat="1"/>
    <row r="624" s="1171" customFormat="1"/>
    <row r="625" s="1171" customFormat="1"/>
    <row r="626" s="1171" customFormat="1"/>
    <row r="627" s="1171" customFormat="1"/>
    <row r="628" s="1171" customFormat="1"/>
    <row r="629" s="1171" customFormat="1"/>
    <row r="630" s="1171" customFormat="1"/>
    <row r="631" s="1171" customFormat="1"/>
    <row r="632" s="1171" customFormat="1"/>
    <row r="633" s="1171" customFormat="1"/>
    <row r="634" s="1171" customFormat="1"/>
    <row r="635" s="1171" customFormat="1"/>
    <row r="636" s="1171" customFormat="1"/>
    <row r="637" s="1171" customFormat="1"/>
    <row r="638" s="1171" customFormat="1"/>
    <row r="639" s="1171" customFormat="1"/>
    <row r="640" s="1171" customFormat="1"/>
    <row r="641" s="1171" customFormat="1"/>
    <row r="642" s="1171" customFormat="1"/>
    <row r="643" s="1171" customFormat="1"/>
    <row r="644" s="1171" customFormat="1"/>
    <row r="645" s="1171" customFormat="1"/>
    <row r="646" s="1171" customFormat="1"/>
    <row r="647" s="1171" customFormat="1"/>
    <row r="648" s="1171" customFormat="1"/>
    <row r="649" s="1171" customFormat="1"/>
    <row r="650" s="1171" customFormat="1"/>
    <row r="651" s="1171" customFormat="1"/>
    <row r="652" s="1171" customFormat="1"/>
    <row r="653" s="1171" customFormat="1"/>
    <row r="654" s="1171" customFormat="1"/>
    <row r="655" s="1171" customFormat="1"/>
    <row r="656" s="1171" customFormat="1"/>
    <row r="657" s="1171" customFormat="1"/>
    <row r="658" s="1171" customFormat="1"/>
    <row r="659" s="1171" customFormat="1"/>
    <row r="660" s="1171" customFormat="1"/>
    <row r="661" s="1171" customFormat="1"/>
    <row r="662" s="1171" customFormat="1"/>
    <row r="663" s="1171" customFormat="1"/>
    <row r="664" s="1171" customFormat="1"/>
    <row r="665" s="1171" customFormat="1"/>
    <row r="666" s="1171" customFormat="1"/>
    <row r="667" s="1171" customFormat="1"/>
    <row r="668" s="1171" customFormat="1"/>
    <row r="669" s="1171" customFormat="1"/>
    <row r="670" s="1171" customFormat="1"/>
    <row r="671" s="1171" customFormat="1"/>
    <row r="672" s="1171" customFormat="1"/>
    <row r="673" s="1171" customFormat="1"/>
    <row r="674" s="1171" customFormat="1"/>
    <row r="675" s="1171" customFormat="1"/>
    <row r="676" s="1171" customFormat="1"/>
    <row r="677" s="1171" customFormat="1"/>
    <row r="678" s="1171" customFormat="1"/>
    <row r="679" s="1171" customFormat="1"/>
    <row r="680" s="1171" customFormat="1"/>
    <row r="681" s="1171" customFormat="1"/>
    <row r="682" s="1171" customFormat="1"/>
    <row r="683" s="1171" customFormat="1"/>
    <row r="684" s="1171" customFormat="1"/>
    <row r="685" s="1171" customFormat="1"/>
    <row r="686" s="1171" customFormat="1"/>
    <row r="687" s="1171" customFormat="1"/>
    <row r="688" s="1171" customFormat="1"/>
    <row r="689" s="1171" customFormat="1"/>
    <row r="690" s="1171" customFormat="1"/>
    <row r="691" s="1171" customFormat="1"/>
    <row r="692" s="1171" customFormat="1"/>
    <row r="693" s="1171" customFormat="1"/>
    <row r="694" s="1171" customFormat="1"/>
    <row r="695" s="1171" customFormat="1"/>
    <row r="696" s="1171" customFormat="1"/>
    <row r="697" s="1171" customFormat="1"/>
    <row r="698" s="1171" customFormat="1"/>
    <row r="699" s="1171" customFormat="1"/>
    <row r="700" s="1171" customFormat="1"/>
    <row r="701" s="1171" customFormat="1"/>
    <row r="702" s="1171" customFormat="1"/>
    <row r="703" s="1171" customFormat="1"/>
    <row r="704" s="1171" customFormat="1"/>
    <row r="705" s="1171" customFormat="1"/>
    <row r="706" s="1171" customFormat="1"/>
    <row r="707" s="1171" customFormat="1"/>
    <row r="708" s="1171" customFormat="1"/>
    <row r="709" s="1171" customFormat="1"/>
    <row r="710" s="1171" customFormat="1"/>
    <row r="711" s="1171" customFormat="1"/>
    <row r="712" s="1171" customFormat="1"/>
    <row r="713" s="1171" customFormat="1"/>
    <row r="714" s="1171" customFormat="1"/>
    <row r="715" s="1171" customFormat="1"/>
    <row r="716" s="1171" customFormat="1"/>
    <row r="717" s="1171" customFormat="1"/>
    <row r="718" s="1171" customFormat="1"/>
    <row r="719" s="1171" customFormat="1"/>
    <row r="720" s="1171" customFormat="1"/>
    <row r="721" s="1171" customFormat="1"/>
    <row r="722" s="1171" customFormat="1"/>
    <row r="723" s="1171" customFormat="1"/>
    <row r="724" s="1171" customFormat="1"/>
    <row r="725" s="1171" customFormat="1"/>
    <row r="726" s="1171" customFormat="1"/>
    <row r="727" s="1171" customFormat="1"/>
    <row r="728" s="1171" customFormat="1"/>
    <row r="729" s="1171" customFormat="1"/>
    <row r="730" s="1171" customFormat="1"/>
    <row r="731" s="1171" customFormat="1"/>
    <row r="732" s="1171" customFormat="1"/>
    <row r="733" s="1171" customFormat="1"/>
    <row r="734" s="1171" customFormat="1"/>
    <row r="735" s="1171" customFormat="1"/>
    <row r="736" s="1171" customFormat="1"/>
    <row r="737" s="1171" customFormat="1"/>
    <row r="738" s="1171" customFormat="1"/>
    <row r="739" s="1171" customFormat="1"/>
    <row r="740" s="1171" customFormat="1"/>
    <row r="741" s="1171" customFormat="1"/>
    <row r="742" s="1171" customFormat="1"/>
    <row r="743" s="1171" customFormat="1"/>
    <row r="744" s="1171" customFormat="1"/>
    <row r="745" s="1171" customFormat="1"/>
    <row r="746" s="1171" customFormat="1"/>
    <row r="747" s="1171" customFormat="1"/>
    <row r="748" s="1171" customFormat="1"/>
    <row r="749" s="1171" customFormat="1"/>
    <row r="750" s="1171" customFormat="1"/>
    <row r="751" s="1171" customFormat="1"/>
    <row r="752" s="1171" customFormat="1"/>
    <row r="753" s="1171" customFormat="1"/>
    <row r="754" s="1171" customFormat="1"/>
    <row r="755" s="1171" customFormat="1"/>
    <row r="756" s="1171" customFormat="1"/>
    <row r="757" s="1171" customFormat="1"/>
    <row r="758" s="1171" customFormat="1"/>
    <row r="759" s="1171" customFormat="1"/>
    <row r="760" s="1171" customFormat="1"/>
    <row r="761" s="1171" customFormat="1"/>
    <row r="762" s="1171" customFormat="1"/>
    <row r="763" s="1171" customFormat="1"/>
    <row r="764" s="1171" customFormat="1"/>
    <row r="765" s="1171" customFormat="1"/>
    <row r="766" s="1171" customFormat="1"/>
    <row r="767" s="1171" customFormat="1"/>
    <row r="768" s="1171" customFormat="1"/>
    <row r="769" s="1171" customFormat="1"/>
    <row r="770" s="1171" customFormat="1"/>
    <row r="771" s="1171" customFormat="1"/>
    <row r="772" s="1171" customFormat="1"/>
    <row r="773" s="1171" customFormat="1"/>
    <row r="774" s="1171" customFormat="1"/>
    <row r="775" s="1171" customFormat="1"/>
    <row r="776" s="1171" customFormat="1"/>
    <row r="777" s="1171" customFormat="1"/>
    <row r="778" s="1171" customFormat="1"/>
    <row r="779" s="1171" customFormat="1"/>
    <row r="780" s="1171" customFormat="1"/>
    <row r="781" s="1171" customFormat="1"/>
    <row r="782" s="1171" customFormat="1"/>
    <row r="783" s="1171" customFormat="1"/>
    <row r="784" s="1171" customFormat="1"/>
    <row r="785" s="1171" customFormat="1"/>
    <row r="786" s="1171" customFormat="1"/>
    <row r="787" s="1171" customFormat="1"/>
    <row r="788" s="1171" customFormat="1"/>
    <row r="789" s="1171" customFormat="1"/>
    <row r="790" s="1171" customFormat="1"/>
    <row r="791" s="1171" customFormat="1"/>
    <row r="792" s="1171" customFormat="1"/>
    <row r="793" s="1171" customFormat="1"/>
    <row r="794" s="1171" customFormat="1"/>
    <row r="795" s="1171" customFormat="1"/>
    <row r="796" s="1171" customFormat="1"/>
    <row r="797" s="1171" customFormat="1"/>
    <row r="798" s="1171" customFormat="1"/>
    <row r="799" s="1171" customFormat="1"/>
    <row r="800" s="1171" customFormat="1"/>
    <row r="801" s="1171" customFormat="1"/>
    <row r="802" s="1171" customFormat="1"/>
    <row r="803" s="1171" customFormat="1"/>
    <row r="804" s="1171" customFormat="1"/>
    <row r="805" s="1171" customFormat="1"/>
    <row r="806" s="1171" customFormat="1"/>
    <row r="807" s="1171" customFormat="1"/>
    <row r="808" s="1171" customFormat="1"/>
    <row r="809" s="1171" customFormat="1"/>
    <row r="810" s="1171" customFormat="1"/>
    <row r="811" s="1171" customFormat="1"/>
    <row r="812" s="1171" customFormat="1"/>
    <row r="813" s="1171" customFormat="1"/>
    <row r="814" s="1171" customFormat="1"/>
    <row r="815" s="1171" customFormat="1"/>
    <row r="816" s="1171" customFormat="1"/>
    <row r="817" s="1171" customFormat="1"/>
    <row r="818" s="1171" customFormat="1"/>
    <row r="819" s="1171" customFormat="1"/>
    <row r="820" s="1171" customFormat="1"/>
    <row r="821" s="1171" customFormat="1"/>
    <row r="822" s="1171" customFormat="1"/>
    <row r="823" s="1171" customFormat="1"/>
    <row r="824" s="1171" customFormat="1"/>
    <row r="825" s="1171" customFormat="1"/>
    <row r="826" s="1171" customFormat="1"/>
    <row r="827" s="1171" customFormat="1"/>
    <row r="828" s="1171" customFormat="1"/>
    <row r="829" s="1171" customFormat="1"/>
    <row r="830" s="1171" customFormat="1"/>
    <row r="831" s="1171" customFormat="1"/>
    <row r="832" s="1171" customFormat="1"/>
    <row r="833" s="1171" customFormat="1"/>
    <row r="834" s="1171" customFormat="1"/>
    <row r="835" s="1171" customFormat="1"/>
    <row r="836" s="1171" customFormat="1"/>
    <row r="837" s="1171" customFormat="1"/>
    <row r="838" s="1171" customFormat="1"/>
    <row r="839" s="1171" customFormat="1"/>
    <row r="840" s="1171" customFormat="1"/>
    <row r="841" s="1171" customFormat="1"/>
    <row r="842" s="1171" customFormat="1"/>
    <row r="843" s="1171" customFormat="1"/>
    <row r="844" s="1171" customFormat="1"/>
    <row r="845" s="1171" customFormat="1"/>
    <row r="846" s="1171" customFormat="1"/>
    <row r="847" s="1171" customFormat="1"/>
    <row r="848" s="1171" customFormat="1"/>
    <row r="849" s="1171" customFormat="1"/>
    <row r="850" s="1171" customFormat="1"/>
    <row r="851" s="1171" customFormat="1"/>
    <row r="852" s="1171" customFormat="1"/>
    <row r="853" s="1171" customFormat="1"/>
    <row r="854" s="1171" customFormat="1"/>
    <row r="855" s="1171" customFormat="1"/>
    <row r="856" s="1171" customFormat="1"/>
    <row r="857" s="1171" customFormat="1"/>
    <row r="858" s="1171" customFormat="1"/>
    <row r="859" s="1171" customFormat="1"/>
    <row r="860" s="1171" customFormat="1"/>
    <row r="861" s="1171" customFormat="1"/>
    <row r="862" s="1171" customFormat="1"/>
    <row r="863" s="1171" customFormat="1"/>
    <row r="864" s="1171" customFormat="1"/>
    <row r="865" s="1171" customFormat="1"/>
    <row r="866" s="1171" customFormat="1"/>
    <row r="867" s="1171" customFormat="1"/>
    <row r="868" s="1171" customFormat="1"/>
    <row r="869" s="1171" customFormat="1"/>
    <row r="870" s="1171" customFormat="1"/>
    <row r="871" s="1171" customFormat="1"/>
    <row r="872" s="1171" customFormat="1"/>
    <row r="873" s="1171" customFormat="1"/>
    <row r="874" s="1171" customFormat="1"/>
    <row r="875" s="1171" customFormat="1"/>
    <row r="876" s="1171" customFormat="1"/>
    <row r="877" s="1171" customFormat="1"/>
    <row r="878" s="1171" customFormat="1"/>
    <row r="879" s="1171" customFormat="1"/>
    <row r="880" s="1171" customFormat="1"/>
    <row r="881" s="1171" customFormat="1"/>
    <row r="882" s="1171" customFormat="1"/>
    <row r="883" s="1171" customFormat="1"/>
    <row r="884" s="1171" customFormat="1"/>
    <row r="885" s="1171" customFormat="1"/>
    <row r="886" s="1171" customFormat="1"/>
    <row r="887" s="1171" customFormat="1"/>
    <row r="888" s="1171" customFormat="1"/>
    <row r="889" s="1171" customFormat="1"/>
    <row r="890" s="1171" customFormat="1"/>
    <row r="891" s="1171" customFormat="1"/>
    <row r="892" s="1171" customFormat="1"/>
    <row r="893" s="1171" customFormat="1"/>
    <row r="894" s="1171" customFormat="1"/>
    <row r="895" s="1171" customFormat="1"/>
    <row r="896" s="1171" customFormat="1"/>
    <row r="897" s="1171" customFormat="1"/>
    <row r="898" s="1171" customFormat="1"/>
    <row r="899" s="1171" customFormat="1"/>
    <row r="900" s="1171" customFormat="1"/>
    <row r="901" s="1171" customFormat="1"/>
    <row r="902" s="1171" customFormat="1"/>
    <row r="903" s="1171" customFormat="1"/>
    <row r="904" s="1171" customFormat="1"/>
    <row r="905" s="1171" customFormat="1"/>
    <row r="906" s="1171" customFormat="1"/>
    <row r="907" s="1171" customFormat="1"/>
    <row r="908" s="1171" customFormat="1"/>
    <row r="909" s="1171" customFormat="1"/>
    <row r="910" s="1171" customFormat="1"/>
    <row r="911" s="1171" customFormat="1"/>
    <row r="912" s="1171" customFormat="1"/>
    <row r="913" s="1171" customFormat="1"/>
    <row r="914" s="1171" customFormat="1"/>
    <row r="915" s="1171" customFormat="1"/>
    <row r="916" s="1171" customFormat="1"/>
    <row r="917" s="1171" customFormat="1"/>
    <row r="918" s="1171" customFormat="1"/>
    <row r="919" s="1171" customFormat="1"/>
    <row r="920" s="1171" customFormat="1"/>
    <row r="921" s="1171" customFormat="1"/>
    <row r="922" s="1171" customFormat="1"/>
    <row r="923" s="1171" customFormat="1"/>
    <row r="924" s="1171" customFormat="1"/>
    <row r="925" s="1171" customFormat="1"/>
    <row r="926" s="1171" customFormat="1"/>
    <row r="927" s="1171" customFormat="1"/>
    <row r="928" s="1171" customFormat="1"/>
    <row r="929" s="1171" customFormat="1"/>
    <row r="930" s="1171" customFormat="1"/>
    <row r="931" s="1171" customFormat="1"/>
    <row r="932" s="1171" customFormat="1"/>
    <row r="933" s="1171" customFormat="1"/>
    <row r="934" s="1171" customFormat="1"/>
    <row r="935" s="1171" customFormat="1"/>
    <row r="936" s="1171" customFormat="1"/>
    <row r="937" s="1171" customFormat="1"/>
    <row r="938" s="1171" customFormat="1"/>
    <row r="939" s="1171" customFormat="1"/>
    <row r="940" s="1171" customFormat="1"/>
    <row r="941" s="1171" customFormat="1"/>
    <row r="942" s="1171" customFormat="1"/>
    <row r="943" s="1171" customFormat="1"/>
    <row r="944" s="1171" customFormat="1"/>
    <row r="945" s="1171" customFormat="1"/>
    <row r="946" s="1171" customFormat="1"/>
    <row r="947" s="1171" customFormat="1"/>
    <row r="948" s="1171" customFormat="1"/>
    <row r="949" s="1171" customFormat="1"/>
    <row r="950" s="1171" customFormat="1"/>
    <row r="951" s="1171" customFormat="1"/>
    <row r="952" s="1171" customFormat="1"/>
    <row r="953" s="1171" customFormat="1"/>
    <row r="954" s="1171" customFormat="1"/>
    <row r="955" s="1171" customFormat="1"/>
    <row r="956" s="1171" customFormat="1"/>
    <row r="957" s="1171" customFormat="1"/>
    <row r="958" s="1171" customFormat="1"/>
    <row r="959" s="1171" customFormat="1"/>
    <row r="960" s="1171" customFormat="1"/>
    <row r="961" s="1171" customFormat="1"/>
    <row r="962" s="1171" customFormat="1"/>
    <row r="963" s="1171" customFormat="1"/>
    <row r="964" s="1171" customFormat="1"/>
    <row r="965" s="1171" customFormat="1"/>
    <row r="966" s="1171" customFormat="1"/>
    <row r="967" s="1171" customFormat="1"/>
    <row r="968" s="1171" customFormat="1"/>
    <row r="969" s="1171" customFormat="1"/>
    <row r="970" s="1171" customFormat="1"/>
    <row r="971" s="1171" customFormat="1"/>
    <row r="972" s="1171" customFormat="1"/>
    <row r="973" s="1171" customFormat="1"/>
    <row r="974" s="1171" customFormat="1"/>
    <row r="975" s="1171" customFormat="1"/>
    <row r="976" s="1171" customFormat="1"/>
    <row r="977" s="1171" customFormat="1"/>
    <row r="978" s="1171" customFormat="1"/>
    <row r="979" s="1171" customFormat="1"/>
    <row r="980" s="1171" customFormat="1"/>
    <row r="981" s="1171" customFormat="1"/>
    <row r="982" s="1171" customFormat="1"/>
    <row r="983" s="1171" customFormat="1"/>
    <row r="984" s="1171" customFormat="1"/>
    <row r="985" s="1171" customFormat="1"/>
    <row r="986" s="1171" customFormat="1"/>
    <row r="987" s="1171" customFormat="1"/>
    <row r="988" s="1171" customFormat="1"/>
    <row r="989" s="1171" customFormat="1"/>
    <row r="990" s="1171" customFormat="1"/>
    <row r="991" s="1171" customFormat="1"/>
    <row r="992" s="1171" customFormat="1"/>
    <row r="993" s="1171" customFormat="1"/>
    <row r="994" s="1171" customFormat="1"/>
    <row r="995" s="1171" customFormat="1"/>
    <row r="996" s="1171" customFormat="1"/>
    <row r="997" s="1171" customFormat="1"/>
    <row r="998" s="1171" customFormat="1"/>
    <row r="999" s="1171" customFormat="1"/>
    <row r="1000" s="1171" customFormat="1"/>
    <row r="1001" s="1171" customFormat="1"/>
    <row r="1002" s="1171" customFormat="1"/>
    <row r="1003" s="1171" customFormat="1"/>
    <row r="1004" s="1171" customFormat="1"/>
    <row r="1005" s="1171" customFormat="1"/>
    <row r="1006" s="1171" customFormat="1"/>
    <row r="1007" s="1171" customFormat="1"/>
    <row r="1008" s="1171" customFormat="1"/>
    <row r="1009" s="1171" customFormat="1"/>
    <row r="1010" s="1171" customFormat="1"/>
    <row r="1011" s="1171" customFormat="1"/>
    <row r="1012" s="1171" customFormat="1"/>
    <row r="1013" s="1171" customFormat="1"/>
    <row r="1014" s="1171" customFormat="1"/>
    <row r="1015" s="1171" customFormat="1"/>
    <row r="1016" s="1171" customFormat="1"/>
    <row r="1017" s="1171" customFormat="1"/>
    <row r="1018" s="1171" customFormat="1"/>
    <row r="1019" s="1171" customFormat="1"/>
    <row r="1020" s="1171" customFormat="1"/>
    <row r="1021" s="1171" customFormat="1"/>
    <row r="1022" s="1171" customFormat="1"/>
    <row r="1023" s="1171" customFormat="1"/>
    <row r="1024" s="1171" customFormat="1"/>
    <row r="1025" s="1171" customFormat="1"/>
    <row r="1026" s="1171" customFormat="1"/>
    <row r="1027" s="1171" customFormat="1"/>
    <row r="1028" s="1171" customFormat="1"/>
    <row r="1029" s="1171" customFormat="1"/>
    <row r="1030" s="1171" customFormat="1"/>
    <row r="1031" s="1171" customFormat="1"/>
    <row r="1032" s="1171" customFormat="1"/>
    <row r="1033" s="1171" customFormat="1"/>
    <row r="1034" s="1171" customFormat="1"/>
    <row r="1035" s="1171" customFormat="1"/>
    <row r="1036" s="1171" customFormat="1"/>
    <row r="1037" s="1171" customFormat="1"/>
    <row r="1038" s="1171" customFormat="1"/>
    <row r="1039" s="1171" customFormat="1"/>
    <row r="1040" s="1171" customFormat="1"/>
    <row r="1041" s="1171" customFormat="1"/>
    <row r="1042" s="1171" customFormat="1"/>
    <row r="1043" s="1171" customFormat="1"/>
    <row r="1044" s="1171" customFormat="1"/>
    <row r="1045" s="1171" customFormat="1"/>
    <row r="1046" s="1171" customFormat="1"/>
    <row r="1047" s="1171" customFormat="1"/>
    <row r="1048" s="1171" customFormat="1"/>
    <row r="1049" s="1171" customFormat="1"/>
    <row r="1050" s="1171" customFormat="1"/>
    <row r="1051" s="1171" customFormat="1"/>
    <row r="1052" s="1171" customFormat="1"/>
    <row r="1053" s="1171" customFormat="1"/>
    <row r="1054" s="1171" customFormat="1"/>
    <row r="1055" s="1171" customFormat="1"/>
    <row r="1056" s="1171" customFormat="1"/>
    <row r="1057" s="1171" customFormat="1"/>
    <row r="1058" s="1171" customFormat="1"/>
    <row r="1059" s="1171" customFormat="1"/>
    <row r="1060" s="1171" customFormat="1"/>
    <row r="1061" s="1171" customFormat="1"/>
    <row r="1062" s="1171" customFormat="1"/>
    <row r="1063" s="1171" customFormat="1"/>
    <row r="1064" s="1171" customFormat="1"/>
    <row r="1065" s="1171" customFormat="1"/>
    <row r="1066" s="1171" customFormat="1"/>
    <row r="1067" s="1171" customFormat="1"/>
    <row r="1068" s="1171" customFormat="1"/>
    <row r="1069" s="1171" customFormat="1"/>
    <row r="1070" s="1171" customFormat="1"/>
    <row r="1071" s="1171" customFormat="1"/>
    <row r="1072" s="1171" customFormat="1"/>
    <row r="1073" s="1171" customFormat="1"/>
    <row r="1074" s="1171" customFormat="1"/>
    <row r="1075" s="1171" customFormat="1"/>
    <row r="1076" s="1171" customFormat="1"/>
    <row r="1077" s="1171" customFormat="1"/>
    <row r="1078" s="1171" customFormat="1"/>
    <row r="1079" s="1171" customFormat="1"/>
    <row r="1080" s="1171" customFormat="1"/>
    <row r="1081" s="1171" customFormat="1"/>
    <row r="1082" s="1171" customFormat="1"/>
    <row r="1083" s="1171" customFormat="1"/>
    <row r="1084" s="1171" customFormat="1"/>
    <row r="1085" s="1171" customFormat="1"/>
    <row r="1086" s="1171" customFormat="1"/>
    <row r="1087" s="1171" customFormat="1"/>
    <row r="1088" s="1171" customFormat="1"/>
    <row r="1089" s="1171" customFormat="1"/>
    <row r="1090" s="1171" customFormat="1"/>
    <row r="1091" s="1171" customFormat="1"/>
    <row r="1092" s="1171" customFormat="1"/>
    <row r="1093" s="1171" customFormat="1"/>
    <row r="1094" s="1171" customFormat="1"/>
    <row r="1095" s="1171" customFormat="1"/>
    <row r="1096" s="1171" customFormat="1"/>
    <row r="1097" s="1171" customFormat="1"/>
    <row r="1098" s="1171" customFormat="1"/>
    <row r="1099" s="1171" customFormat="1"/>
    <row r="1100" s="1171" customFormat="1"/>
    <row r="1101" s="1171" customFormat="1"/>
    <row r="1102" s="1171" customFormat="1"/>
    <row r="1103" s="1171" customFormat="1"/>
    <row r="1104" s="1171" customFormat="1"/>
    <row r="1105" s="1171" customFormat="1"/>
    <row r="1106" s="1171" customFormat="1"/>
    <row r="1107" s="1171" customFormat="1"/>
    <row r="1108" s="1171" customFormat="1"/>
    <row r="1109" s="1171" customFormat="1"/>
    <row r="1110" s="1171" customFormat="1"/>
    <row r="1111" s="1171" customFormat="1"/>
    <row r="1112" s="1171" customFormat="1"/>
    <row r="1113" s="1171" customFormat="1"/>
    <row r="1114" s="1171" customFormat="1"/>
    <row r="1115" s="1171" customFormat="1"/>
    <row r="1116" s="1171" customFormat="1"/>
    <row r="1117" s="1171" customFormat="1"/>
    <row r="1118" s="1171" customFormat="1"/>
    <row r="1119" s="1171" customFormat="1"/>
    <row r="1120" s="1171" customFormat="1"/>
    <row r="1121" s="1171" customFormat="1"/>
    <row r="1122" s="1171" customFormat="1"/>
    <row r="1123" s="1171" customFormat="1"/>
    <row r="1124" s="1171" customFormat="1"/>
    <row r="1125" s="1171" customFormat="1"/>
    <row r="1126" s="1171" customFormat="1"/>
    <row r="1127" s="1171" customFormat="1"/>
    <row r="1128" s="1171" customFormat="1"/>
    <row r="1129" s="1171" customFormat="1"/>
    <row r="1130" s="1171" customFormat="1"/>
    <row r="1131" s="1171" customFormat="1"/>
    <row r="1132" s="1171" customFormat="1"/>
    <row r="1133" s="1171" customFormat="1"/>
    <row r="1134" s="1171" customFormat="1"/>
    <row r="1135" s="1171" customFormat="1"/>
    <row r="1136" s="1171" customFormat="1"/>
    <row r="1137" s="1171" customFormat="1"/>
    <row r="1138" s="1171" customFormat="1"/>
    <row r="1139" s="1171" customFormat="1"/>
    <row r="1140" s="1171" customFormat="1"/>
    <row r="1141" s="1171" customFormat="1"/>
    <row r="1142" s="1171" customFormat="1"/>
    <row r="1143" s="1171" customFormat="1"/>
    <row r="1144" s="1171" customFormat="1"/>
    <row r="1145" s="1171" customFormat="1"/>
    <row r="1146" s="1171" customFormat="1"/>
    <row r="1147" s="1171" customFormat="1"/>
    <row r="1148" s="1171" customFormat="1"/>
    <row r="1149" s="1171" customFormat="1"/>
    <row r="1150" s="1171" customFormat="1"/>
    <row r="1151" s="1171" customFormat="1"/>
    <row r="1152" s="1171" customFormat="1"/>
    <row r="1153" s="1171" customFormat="1"/>
    <row r="1154" s="1171" customFormat="1"/>
    <row r="1155" s="1171" customFormat="1"/>
    <row r="1156" s="1171" customFormat="1"/>
    <row r="1157" s="1171" customFormat="1"/>
    <row r="1158" s="1171" customFormat="1"/>
    <row r="1159" s="1171" customFormat="1"/>
    <row r="1160" s="1171" customFormat="1"/>
    <row r="1161" s="1171" customFormat="1"/>
    <row r="1162" s="1171" customFormat="1"/>
    <row r="1163" s="1171" customFormat="1"/>
    <row r="1164" s="1171" customFormat="1"/>
    <row r="1165" s="1171" customFormat="1"/>
    <row r="1166" s="1171" customFormat="1"/>
    <row r="1167" s="1171" customFormat="1"/>
    <row r="1168" s="1171" customFormat="1"/>
    <row r="1169" s="1171" customFormat="1"/>
    <row r="1170" s="1171" customFormat="1"/>
    <row r="1171" s="1171" customFormat="1"/>
    <row r="1172" s="1171" customFormat="1"/>
    <row r="1173" s="1171" customFormat="1"/>
    <row r="1174" s="1171" customFormat="1"/>
    <row r="1175" s="1171" customFormat="1"/>
    <row r="1176" s="1171" customFormat="1"/>
    <row r="1177" s="1171" customFormat="1"/>
    <row r="1178" s="1171" customFormat="1"/>
    <row r="1179" s="1171" customFormat="1"/>
    <row r="1180" s="1171" customFormat="1"/>
    <row r="1181" s="1171" customFormat="1"/>
    <row r="1182" s="1171" customFormat="1"/>
    <row r="1183" s="1171" customFormat="1"/>
    <row r="1184" s="1171" customFormat="1"/>
    <row r="1185" s="1171" customFormat="1"/>
    <row r="1186" s="1171" customFormat="1"/>
    <row r="1187" s="1171" customFormat="1"/>
    <row r="1188" s="1171" customFormat="1"/>
    <row r="1189" s="1171" customFormat="1"/>
    <row r="1190" s="1171" customFormat="1"/>
    <row r="1191" s="1171" customFormat="1"/>
    <row r="1192" s="1171" customFormat="1"/>
    <row r="1193" s="1171" customFormat="1"/>
    <row r="1194" s="1171" customFormat="1"/>
    <row r="1195" s="1171" customFormat="1"/>
    <row r="1196" s="1171" customFormat="1"/>
    <row r="1197" s="1171" customFormat="1"/>
    <row r="1198" s="1171" customFormat="1"/>
    <row r="1199" s="1171" customFormat="1"/>
    <row r="1200" s="1171" customFormat="1"/>
    <row r="1201" s="1171" customFormat="1"/>
    <row r="1202" s="1171" customFormat="1"/>
    <row r="1203" s="1171" customFormat="1"/>
    <row r="1204" s="1171" customFormat="1"/>
    <row r="1205" s="1171" customFormat="1"/>
    <row r="1206" s="1171" customFormat="1"/>
    <row r="1207" s="1171" customFormat="1"/>
    <row r="1208" s="1171" customFormat="1"/>
    <row r="1209" s="1171" customFormat="1"/>
    <row r="1210" s="1171" customFormat="1"/>
    <row r="1211" s="1171" customFormat="1"/>
    <row r="1212" s="1171" customFormat="1"/>
    <row r="1213" s="1171" customFormat="1"/>
    <row r="1214" s="1171" customFormat="1"/>
    <row r="1215" s="1171" customFormat="1"/>
    <row r="1216" s="1171" customFormat="1"/>
    <row r="1217" s="1171" customFormat="1"/>
    <row r="1218" s="1171" customFormat="1"/>
    <row r="1219" s="1171" customFormat="1"/>
    <row r="1220" s="1171" customFormat="1"/>
    <row r="1221" s="1171" customFormat="1"/>
    <row r="1222" s="1171" customFormat="1"/>
    <row r="1223" s="1171" customFormat="1"/>
    <row r="1224" s="1171" customFormat="1"/>
    <row r="1225" s="1171" customFormat="1"/>
    <row r="1226" s="1171" customFormat="1"/>
    <row r="1227" s="1171" customFormat="1"/>
    <row r="1228" s="1171" customFormat="1"/>
    <row r="1229" s="1171" customFormat="1"/>
    <row r="1230" s="1171" customFormat="1"/>
    <row r="1231" s="1171" customFormat="1"/>
    <row r="1232" s="1171" customFormat="1"/>
    <row r="1233" s="1171" customFormat="1"/>
    <row r="1234" s="1171" customFormat="1"/>
    <row r="1235" s="1171" customFormat="1"/>
    <row r="1236" s="1171" customFormat="1"/>
    <row r="1237" s="1171" customFormat="1"/>
    <row r="1238" s="1171" customFormat="1"/>
    <row r="1239" s="1171" customFormat="1"/>
    <row r="1240" s="1171" customFormat="1"/>
    <row r="1241" s="1171" customFormat="1"/>
    <row r="1242" s="1171" customFormat="1"/>
    <row r="1243" s="1171" customFormat="1"/>
    <row r="1244" s="1171" customFormat="1"/>
    <row r="1245" s="1171" customFormat="1"/>
    <row r="1246" s="1171" customFormat="1"/>
    <row r="1247" s="1171" customFormat="1"/>
    <row r="1248" s="1171" customFormat="1"/>
    <row r="1249" s="1171" customFormat="1"/>
    <row r="1250" s="1171" customFormat="1"/>
    <row r="1251" s="1171" customFormat="1"/>
    <row r="1252" s="1171" customFormat="1"/>
    <row r="1253" s="1171" customFormat="1"/>
    <row r="1254" s="1171" customFormat="1"/>
    <row r="1255" s="1171" customFormat="1"/>
    <row r="1256" s="1171" customFormat="1"/>
    <row r="1257" s="1171" customFormat="1"/>
    <row r="1258" s="1171" customFormat="1"/>
    <row r="1259" s="1171" customFormat="1"/>
    <row r="1260" s="1171" customFormat="1"/>
    <row r="1261" s="1171" customFormat="1"/>
    <row r="1262" s="1171" customFormat="1"/>
    <row r="1263" s="1171" customFormat="1"/>
    <row r="1264" s="1171" customFormat="1"/>
    <row r="1265" s="1171" customFormat="1"/>
    <row r="1266" s="1171" customFormat="1"/>
    <row r="1267" s="1171" customFormat="1"/>
    <row r="1268" s="1171" customFormat="1"/>
    <row r="1269" s="1171" customFormat="1"/>
    <row r="1270" s="1171" customFormat="1"/>
    <row r="1271" s="1171" customFormat="1"/>
    <row r="1272" s="1171" customFormat="1"/>
    <row r="1273" s="1171" customFormat="1"/>
    <row r="1274" s="1171" customFormat="1"/>
    <row r="1275" s="1171" customFormat="1"/>
    <row r="1276" s="1171" customFormat="1"/>
    <row r="1277" s="1171" customFormat="1"/>
    <row r="1278" s="1171" customFormat="1"/>
    <row r="1279" s="1171" customFormat="1"/>
    <row r="1280" s="1171" customFormat="1"/>
    <row r="1281" s="1171" customFormat="1"/>
    <row r="1282" s="1171" customFormat="1"/>
    <row r="1283" s="1171" customFormat="1"/>
    <row r="1284" s="1171" customFormat="1"/>
    <row r="1285" s="1171" customFormat="1"/>
    <row r="1286" s="1171" customFormat="1"/>
    <row r="1287" s="1171" customFormat="1"/>
    <row r="1288" s="1171" customFormat="1"/>
    <row r="1289" s="1171" customFormat="1"/>
    <row r="1290" s="1171" customFormat="1"/>
    <row r="1291" s="1171" customFormat="1"/>
    <row r="1292" s="1171" customFormat="1"/>
    <row r="1293" s="1171" customFormat="1"/>
    <row r="1294" s="1171" customFormat="1"/>
    <row r="1295" s="1171" customFormat="1"/>
    <row r="1296" s="1171" customFormat="1"/>
    <row r="1297" s="1171" customFormat="1"/>
    <row r="1298" s="1171" customFormat="1"/>
    <row r="1299" s="1171" customFormat="1"/>
    <row r="1300" s="1171" customFormat="1"/>
    <row r="1301" s="1171" customFormat="1"/>
    <row r="1302" s="1171" customFormat="1"/>
    <row r="1303" s="1171" customFormat="1"/>
    <row r="1304" s="1171" customFormat="1"/>
    <row r="1305" s="1171" customFormat="1"/>
    <row r="1306" s="1171" customFormat="1"/>
    <row r="1307" s="1171" customFormat="1"/>
    <row r="1308" s="1171" customFormat="1"/>
    <row r="1309" s="1171" customFormat="1"/>
    <row r="1310" s="1171" customFormat="1"/>
    <row r="1311" s="1171" customFormat="1"/>
    <row r="1312" s="1171" customFormat="1"/>
    <row r="1313" s="1171" customFormat="1"/>
    <row r="1314" s="1171" customFormat="1"/>
    <row r="1315" s="1171" customFormat="1"/>
    <row r="1316" s="1171" customFormat="1"/>
    <row r="1317" s="1171" customFormat="1"/>
    <row r="1318" s="1171" customFormat="1"/>
    <row r="1319" s="1171" customFormat="1"/>
    <row r="1320" s="1171" customFormat="1"/>
    <row r="1321" s="1171" customFormat="1"/>
    <row r="1322" s="1171" customFormat="1"/>
    <row r="1323" s="1171" customFormat="1"/>
    <row r="1324" s="1171" customFormat="1"/>
    <row r="1325" s="1171" customFormat="1"/>
    <row r="1326" s="1171" customFormat="1"/>
    <row r="1327" s="1171" customFormat="1"/>
    <row r="1328" s="1171" customFormat="1"/>
    <row r="1329" s="1171" customFormat="1"/>
    <row r="1330" s="1171" customFormat="1"/>
  </sheetData>
  <mergeCells count="14">
    <mergeCell ref="B15:M15"/>
    <mergeCell ref="B16:M16"/>
    <mergeCell ref="B17:M17"/>
    <mergeCell ref="B18:M18"/>
    <mergeCell ref="B14:M14"/>
    <mergeCell ref="B2:M2"/>
    <mergeCell ref="B3:M3"/>
    <mergeCell ref="B6:M6"/>
    <mergeCell ref="B13:M13"/>
    <mergeCell ref="B8:M8"/>
    <mergeCell ref="B9:M9"/>
    <mergeCell ref="B10:M10"/>
    <mergeCell ref="B11:M11"/>
    <mergeCell ref="B12:M12"/>
  </mergeCells>
  <phoneticPr fontId="74" type="noConversion"/>
  <hyperlinks>
    <hyperlink ref="B8:M8" location="'F16'!A1" display="Estadísticas de Préstamos Médicos, otorgados y recuperados por región, Modalidad Libre Elección e Institucional, años 2009-2010"/>
    <hyperlink ref="B9:M9" location="'F17'!A1" display="Estadísticas de Préstamos Médicos otorgados por sexo y grupos de edad solicitante, años 2009-2010"/>
    <hyperlink ref="B10:M10" location="'F18'!A1" display="Estadísticas de Préstamos Médicos otorgados por region, sexo y tramo de ingreso solicitante, año 2009"/>
    <hyperlink ref="B11:M11" location="'F19'!A1" display="Estadísticas de Préstamos Médicos otorgados por region, sexo y tramo de ingreso solicitante, año 2010"/>
    <hyperlink ref="B12:M12" location="'F20'!A1" display="Estadísticas de Préstamos Médicos otorgados por sexo y tramo de renta imponible del afiliado asociado, año 2009"/>
    <hyperlink ref="B13:M13" location="'F21'!A1" display="Estadísticas de Préstamos Médicos otorgados por sexo y tramo de renta imponible del afiliado asociado, año 2010"/>
    <hyperlink ref="B14:M14" location="'F22'!A1" display="Préstamos Médicos Otorgados, su desagregación por grupo de prestaciones de salud otorgadas. Modalidad Libre Elección, años 2009-2010"/>
    <hyperlink ref="B15:M15" location="'F23'!A1" display="Monto Préstamos Médicos otorgados y recuperados, años 1991-2010 (4)"/>
    <hyperlink ref="B16:M16" location="'F24'!A1" display="Préstamos Médicos según tipo y Modalidad de Atención, años 2003-2010 (4)"/>
    <hyperlink ref="B17:M17" location="'F25'!A1" display="Monto promedio y cantidad de Préstamos Médicos otorgados según tipo, años 2003-2010 (4)"/>
    <hyperlink ref="B18:M18" location="'F26'!A1" display="Seguimiento de la recuperación de Préstamos Médicos, según año de otorgamiento y de  recuperación, años 2003-2010 (4)"/>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sheetPr>
    <tabColor rgb="FF008080"/>
  </sheetPr>
  <dimension ref="A1:M29"/>
  <sheetViews>
    <sheetView topLeftCell="A13" zoomScale="96" zoomScaleNormal="96" workbookViewId="0">
      <selection activeCell="B31" sqref="B31"/>
    </sheetView>
  </sheetViews>
  <sheetFormatPr baseColWidth="10" defaultColWidth="11.7109375" defaultRowHeight="14.25"/>
  <cols>
    <col min="1" max="16384" width="11.7109375" style="1188"/>
  </cols>
  <sheetData>
    <row r="1" spans="1:13">
      <c r="A1" s="2099" t="s">
        <v>797</v>
      </c>
      <c r="B1" s="2099"/>
      <c r="C1" s="2099"/>
      <c r="D1" s="2099"/>
      <c r="E1" s="2099"/>
      <c r="F1" s="2099"/>
      <c r="G1" s="2099"/>
      <c r="H1" s="2099"/>
      <c r="I1" s="2099"/>
      <c r="J1" s="2099"/>
      <c r="K1" s="2099"/>
      <c r="L1" s="2099"/>
      <c r="M1" s="2099"/>
    </row>
    <row r="2" spans="1:13">
      <c r="A2" s="2100" t="s">
        <v>798</v>
      </c>
      <c r="B2" s="2100"/>
      <c r="C2" s="2100"/>
      <c r="D2" s="2100"/>
      <c r="E2" s="2100"/>
      <c r="F2" s="2100"/>
      <c r="G2" s="2100"/>
      <c r="H2" s="2100"/>
      <c r="I2" s="2100"/>
      <c r="J2" s="2100"/>
      <c r="K2" s="2100"/>
      <c r="L2" s="2100"/>
      <c r="M2" s="2100"/>
    </row>
    <row r="3" spans="1:13">
      <c r="A3" s="2100" t="s">
        <v>799</v>
      </c>
      <c r="B3" s="2100"/>
      <c r="C3" s="2100"/>
      <c r="D3" s="2100"/>
      <c r="E3" s="2100"/>
      <c r="F3" s="2100"/>
      <c r="G3" s="2100"/>
      <c r="H3" s="2100"/>
      <c r="I3" s="2100"/>
      <c r="J3" s="2100"/>
      <c r="K3" s="2100"/>
      <c r="L3" s="2100"/>
      <c r="M3" s="2100"/>
    </row>
    <row r="4" spans="1:13">
      <c r="A4" s="2093" t="s">
        <v>363</v>
      </c>
      <c r="B4" s="2093"/>
      <c r="C4" s="2093"/>
      <c r="D4" s="2093"/>
      <c r="E4" s="2093"/>
      <c r="F4" s="2093"/>
      <c r="G4" s="2093"/>
      <c r="H4" s="2093"/>
      <c r="I4" s="2093"/>
      <c r="J4" s="2093"/>
      <c r="K4" s="2093"/>
      <c r="L4" s="2093"/>
      <c r="M4" s="2093"/>
    </row>
    <row r="5" spans="1:13" ht="15" thickBot="1">
      <c r="A5" s="1249"/>
      <c r="B5" s="1249"/>
      <c r="C5" s="1249"/>
      <c r="D5" s="1249"/>
      <c r="E5" s="1249"/>
      <c r="F5" s="1249"/>
      <c r="G5" s="1249"/>
      <c r="H5" s="1249"/>
      <c r="I5" s="1249"/>
      <c r="J5" s="1249"/>
      <c r="K5" s="1249"/>
      <c r="L5" s="1249"/>
      <c r="M5" s="93"/>
    </row>
    <row r="6" spans="1:13">
      <c r="A6" s="94"/>
      <c r="B6" s="94"/>
      <c r="C6" s="2316" t="s">
        <v>800</v>
      </c>
      <c r="D6" s="2119"/>
      <c r="E6" s="2119"/>
      <c r="F6" s="2119"/>
      <c r="G6" s="2119"/>
      <c r="H6" s="2317"/>
      <c r="I6" s="2316" t="s">
        <v>801</v>
      </c>
      <c r="J6" s="2119"/>
      <c r="K6" s="2317"/>
      <c r="L6" s="2316" t="s">
        <v>802</v>
      </c>
      <c r="M6" s="2119"/>
    </row>
    <row r="7" spans="1:13">
      <c r="A7" s="2058" t="s">
        <v>803</v>
      </c>
      <c r="B7" s="2058"/>
      <c r="C7" s="65"/>
      <c r="D7" s="65" t="s">
        <v>804</v>
      </c>
      <c r="E7" s="65"/>
      <c r="F7" s="2318" t="s">
        <v>805</v>
      </c>
      <c r="G7" s="2184"/>
      <c r="H7" s="65"/>
      <c r="I7" s="2184" t="s">
        <v>805</v>
      </c>
      <c r="J7" s="2184"/>
      <c r="K7" s="65"/>
      <c r="L7" s="2184" t="s">
        <v>800</v>
      </c>
      <c r="M7" s="2184"/>
    </row>
    <row r="8" spans="1:13">
      <c r="A8" s="65"/>
      <c r="B8" s="65"/>
      <c r="C8" s="10">
        <v>2009</v>
      </c>
      <c r="D8" s="10">
        <v>2010</v>
      </c>
      <c r="E8" s="10" t="s">
        <v>806</v>
      </c>
      <c r="F8" s="10">
        <v>2009</v>
      </c>
      <c r="G8" s="10">
        <v>2010</v>
      </c>
      <c r="H8" s="10" t="s">
        <v>806</v>
      </c>
      <c r="I8" s="10">
        <v>2009</v>
      </c>
      <c r="J8" s="10">
        <v>2010</v>
      </c>
      <c r="K8" s="10" t="s">
        <v>806</v>
      </c>
      <c r="L8" s="10">
        <v>2008</v>
      </c>
      <c r="M8" s="10">
        <v>2009</v>
      </c>
    </row>
    <row r="9" spans="1:13" ht="4.5" customHeight="1"/>
    <row r="10" spans="1:13">
      <c r="A10" s="1" t="s">
        <v>540</v>
      </c>
      <c r="B10" s="4" t="s">
        <v>807</v>
      </c>
      <c r="C10" s="526">
        <v>953</v>
      </c>
      <c r="D10" s="96">
        <v>875</v>
      </c>
      <c r="E10" s="49">
        <f>100*(D10-C10)/C10</f>
        <v>-8.1846799580272815</v>
      </c>
      <c r="F10" s="1779">
        <v>241333.16825918175</v>
      </c>
      <c r="G10" s="1780">
        <v>234956</v>
      </c>
      <c r="H10" s="1244">
        <f>100*(G10-F10)/F10</f>
        <v>-2.6424748430489005</v>
      </c>
      <c r="I10" s="1779">
        <v>242989.33391946871</v>
      </c>
      <c r="J10" s="1780">
        <v>223898</v>
      </c>
      <c r="K10" s="1244">
        <f>100*(J10-I10)/I10</f>
        <v>-7.8568608800730093</v>
      </c>
      <c r="L10" s="98">
        <f>+I10/F10</f>
        <v>1.0068625695847506</v>
      </c>
      <c r="M10" s="98">
        <f>+J10/G10</f>
        <v>0.9529358688435281</v>
      </c>
    </row>
    <row r="11" spans="1:13">
      <c r="A11" s="1" t="s">
        <v>765</v>
      </c>
      <c r="B11" s="4" t="s">
        <v>766</v>
      </c>
      <c r="C11" s="526">
        <v>763</v>
      </c>
      <c r="D11" s="96">
        <v>708</v>
      </c>
      <c r="E11" s="49">
        <f t="shared" ref="E11:E23" si="0">100*(D11-C11)/C11</f>
        <v>-7.2083879423328963</v>
      </c>
      <c r="F11" s="1779">
        <v>188224.77030309779</v>
      </c>
      <c r="G11" s="1780">
        <v>228004</v>
      </c>
      <c r="H11" s="1244">
        <f t="shared" ref="H11:H23" si="1">100*(G11-F11)/F11</f>
        <v>21.133897325440131</v>
      </c>
      <c r="I11" s="1779">
        <v>162562.43196323517</v>
      </c>
      <c r="J11" s="1780">
        <v>156663</v>
      </c>
      <c r="K11" s="1244">
        <f t="shared" ref="K11:K23" si="2">100*(J11-I11)/I11</f>
        <v>-3.6290254101078987</v>
      </c>
      <c r="L11" s="98">
        <f t="shared" ref="L11:L22" si="3">+I11/F11</f>
        <v>0.86366120517220646</v>
      </c>
      <c r="M11" s="98">
        <f t="shared" ref="M11:M22" si="4">+J11/G11</f>
        <v>0.6871063665549727</v>
      </c>
    </row>
    <row r="12" spans="1:13">
      <c r="A12" s="1" t="s">
        <v>767</v>
      </c>
      <c r="B12" s="4" t="s">
        <v>768</v>
      </c>
      <c r="C12" s="526">
        <v>404</v>
      </c>
      <c r="D12" s="96">
        <v>297</v>
      </c>
      <c r="E12" s="49">
        <f t="shared" si="0"/>
        <v>-26.485148514851485</v>
      </c>
      <c r="F12" s="1779">
        <v>121708.63121895156</v>
      </c>
      <c r="G12" s="1780">
        <v>94367</v>
      </c>
      <c r="H12" s="1244">
        <f t="shared" si="1"/>
        <v>-22.464825169025584</v>
      </c>
      <c r="I12" s="1779">
        <v>140229.91240744019</v>
      </c>
      <c r="J12" s="1780">
        <v>134089</v>
      </c>
      <c r="K12" s="1244">
        <f t="shared" si="2"/>
        <v>-4.3791743872717221</v>
      </c>
      <c r="L12" s="98">
        <f t="shared" si="3"/>
        <v>1.1521772203252305</v>
      </c>
      <c r="M12" s="98">
        <f t="shared" si="4"/>
        <v>1.4209310458105058</v>
      </c>
    </row>
    <row r="13" spans="1:13">
      <c r="A13" s="1" t="s">
        <v>769</v>
      </c>
      <c r="B13" s="4" t="s">
        <v>770</v>
      </c>
      <c r="C13" s="526">
        <v>1088</v>
      </c>
      <c r="D13" s="96">
        <v>1073</v>
      </c>
      <c r="E13" s="49">
        <f t="shared" si="0"/>
        <v>-1.3786764705882353</v>
      </c>
      <c r="F13" s="1779">
        <v>304913.47082503047</v>
      </c>
      <c r="G13" s="1780">
        <v>318023</v>
      </c>
      <c r="H13" s="1244">
        <f t="shared" si="1"/>
        <v>4.2994260435585074</v>
      </c>
      <c r="I13" s="1779">
        <v>334857.15169788338</v>
      </c>
      <c r="J13" s="1780">
        <v>300862</v>
      </c>
      <c r="K13" s="1244">
        <f t="shared" si="2"/>
        <v>-10.152135477923037</v>
      </c>
      <c r="L13" s="98">
        <f t="shared" si="3"/>
        <v>1.0982038635152187</v>
      </c>
      <c r="M13" s="98">
        <f t="shared" si="4"/>
        <v>0.94603849407118357</v>
      </c>
    </row>
    <row r="14" spans="1:13">
      <c r="A14" s="1" t="s">
        <v>771</v>
      </c>
      <c r="B14" s="4" t="s">
        <v>808</v>
      </c>
      <c r="C14" s="526">
        <v>2533</v>
      </c>
      <c r="D14" s="96">
        <v>2409</v>
      </c>
      <c r="E14" s="49">
        <f t="shared" si="0"/>
        <v>-4.8953809711804182</v>
      </c>
      <c r="F14" s="1779">
        <v>613494.16561212495</v>
      </c>
      <c r="G14" s="1780">
        <v>657893</v>
      </c>
      <c r="H14" s="1244">
        <f t="shared" si="1"/>
        <v>7.2370426446639975</v>
      </c>
      <c r="I14" s="1779">
        <v>699894.57936294633</v>
      </c>
      <c r="J14" s="1780">
        <v>637214</v>
      </c>
      <c r="K14" s="1244">
        <f t="shared" si="2"/>
        <v>-8.9557172195845638</v>
      </c>
      <c r="L14" s="98">
        <f t="shared" si="3"/>
        <v>1.1408333095794216</v>
      </c>
      <c r="M14" s="98">
        <f t="shared" si="4"/>
        <v>0.96856783701908977</v>
      </c>
    </row>
    <row r="15" spans="1:13">
      <c r="A15" s="1" t="s">
        <v>773</v>
      </c>
      <c r="B15" s="4" t="s">
        <v>774</v>
      </c>
      <c r="C15" s="526">
        <v>1122</v>
      </c>
      <c r="D15" s="96">
        <v>952</v>
      </c>
      <c r="E15" s="49">
        <f t="shared" si="0"/>
        <v>-15.151515151515152</v>
      </c>
      <c r="F15" s="1779">
        <v>311478.47035543504</v>
      </c>
      <c r="G15" s="1780">
        <v>302555</v>
      </c>
      <c r="H15" s="1244">
        <f t="shared" si="1"/>
        <v>-2.8648754905121598</v>
      </c>
      <c r="I15" s="1779">
        <v>349630.97232710157</v>
      </c>
      <c r="J15" s="1780">
        <v>322456</v>
      </c>
      <c r="K15" s="1244">
        <f t="shared" si="2"/>
        <v>-7.7724728293458183</v>
      </c>
      <c r="L15" s="98">
        <f t="shared" si="3"/>
        <v>1.1224884080370943</v>
      </c>
      <c r="M15" s="98">
        <f t="shared" si="4"/>
        <v>1.0657764703938126</v>
      </c>
    </row>
    <row r="16" spans="1:13">
      <c r="A16" s="1" t="s">
        <v>775</v>
      </c>
      <c r="B16" s="4" t="s">
        <v>776</v>
      </c>
      <c r="C16" s="526">
        <v>825</v>
      </c>
      <c r="D16" s="96">
        <v>679</v>
      </c>
      <c r="E16" s="49">
        <f t="shared" si="0"/>
        <v>-17.696969696969695</v>
      </c>
      <c r="F16" s="1779">
        <v>208590.46455301161</v>
      </c>
      <c r="G16" s="1780">
        <v>187825</v>
      </c>
      <c r="H16" s="1244">
        <f t="shared" si="1"/>
        <v>-9.9551360593159952</v>
      </c>
      <c r="I16" s="1779">
        <v>229867.56425324481</v>
      </c>
      <c r="J16" s="1780">
        <v>219987</v>
      </c>
      <c r="K16" s="1244">
        <f t="shared" si="2"/>
        <v>-4.2983725369619377</v>
      </c>
      <c r="L16" s="98">
        <f t="shared" si="3"/>
        <v>1.1020041819544719</v>
      </c>
      <c r="M16" s="98">
        <f t="shared" si="4"/>
        <v>1.1712338613070679</v>
      </c>
    </row>
    <row r="17" spans="1:13">
      <c r="A17" s="1" t="s">
        <v>777</v>
      </c>
      <c r="B17" s="4" t="s">
        <v>809</v>
      </c>
      <c r="C17" s="526">
        <v>1915</v>
      </c>
      <c r="D17" s="96">
        <v>1653</v>
      </c>
      <c r="E17" s="49">
        <f t="shared" si="0"/>
        <v>-13.681462140992167</v>
      </c>
      <c r="F17" s="1779">
        <v>482585.07124683389</v>
      </c>
      <c r="G17" s="1780">
        <v>456764</v>
      </c>
      <c r="H17" s="1244">
        <f t="shared" si="1"/>
        <v>-5.3505739786191731</v>
      </c>
      <c r="I17" s="1779">
        <v>511863.19983260252</v>
      </c>
      <c r="J17" s="1780">
        <v>460364</v>
      </c>
      <c r="K17" s="1244">
        <f t="shared" si="2"/>
        <v>-10.061125677611633</v>
      </c>
      <c r="L17" s="98">
        <f t="shared" si="3"/>
        <v>1.0606693624196124</v>
      </c>
      <c r="M17" s="98">
        <f t="shared" si="4"/>
        <v>1.0078815318194954</v>
      </c>
    </row>
    <row r="18" spans="1:13">
      <c r="A18" s="1" t="s">
        <v>779</v>
      </c>
      <c r="B18" s="4" t="s">
        <v>810</v>
      </c>
      <c r="C18" s="526">
        <v>563</v>
      </c>
      <c r="D18" s="96">
        <v>457</v>
      </c>
      <c r="E18" s="49">
        <f t="shared" si="0"/>
        <v>-18.827708703374778</v>
      </c>
      <c r="F18" s="1779">
        <v>126452.87719736365</v>
      </c>
      <c r="G18" s="1780">
        <v>101368</v>
      </c>
      <c r="H18" s="1244">
        <f t="shared" si="1"/>
        <v>-19.837332098194938</v>
      </c>
      <c r="I18" s="1779">
        <v>122604.60655442358</v>
      </c>
      <c r="J18" s="1780">
        <v>113399</v>
      </c>
      <c r="K18" s="1244">
        <f t="shared" si="2"/>
        <v>-7.5083692310837051</v>
      </c>
      <c r="L18" s="98">
        <f t="shared" si="3"/>
        <v>0.96956755173760256</v>
      </c>
      <c r="M18" s="98">
        <f t="shared" si="4"/>
        <v>1.1186863704522136</v>
      </c>
    </row>
    <row r="19" spans="1:13">
      <c r="A19" s="1" t="s">
        <v>781</v>
      </c>
      <c r="B19" s="4" t="s">
        <v>782</v>
      </c>
      <c r="C19" s="526">
        <v>1331</v>
      </c>
      <c r="D19" s="96">
        <v>1111</v>
      </c>
      <c r="E19" s="49">
        <f t="shared" si="0"/>
        <v>-16.528925619834709</v>
      </c>
      <c r="F19" s="1779">
        <v>335630.71478889935</v>
      </c>
      <c r="G19" s="1780">
        <v>300097</v>
      </c>
      <c r="H19" s="1244">
        <f t="shared" si="1"/>
        <v>-10.587146295966649</v>
      </c>
      <c r="I19" s="1779">
        <v>350772.80082580872</v>
      </c>
      <c r="J19" s="1780">
        <v>303912</v>
      </c>
      <c r="K19" s="1244">
        <f t="shared" si="2"/>
        <v>-13.359302863701641</v>
      </c>
      <c r="L19" s="98">
        <f t="shared" si="3"/>
        <v>1.0451153168339591</v>
      </c>
      <c r="M19" s="98">
        <f t="shared" si="4"/>
        <v>1.0127125562734716</v>
      </c>
    </row>
    <row r="20" spans="1:13">
      <c r="A20" s="1" t="s">
        <v>783</v>
      </c>
      <c r="B20" s="4" t="s">
        <v>784</v>
      </c>
      <c r="C20" s="526">
        <v>6</v>
      </c>
      <c r="D20" s="96">
        <v>9</v>
      </c>
      <c r="E20" s="49">
        <f t="shared" si="0"/>
        <v>50</v>
      </c>
      <c r="F20" s="1779">
        <v>710.81395730328552</v>
      </c>
      <c r="G20" s="1780">
        <v>2628</v>
      </c>
      <c r="H20" s="1244">
        <f t="shared" si="1"/>
        <v>269.71699458044014</v>
      </c>
      <c r="I20" s="1779">
        <v>4569.3713434749552</v>
      </c>
      <c r="J20" s="1780">
        <v>3698</v>
      </c>
      <c r="K20" s="1244">
        <f t="shared" si="2"/>
        <v>-19.069829916959367</v>
      </c>
      <c r="L20" s="98">
        <f t="shared" si="3"/>
        <v>6.4283646888567292</v>
      </c>
      <c r="M20" s="98">
        <f t="shared" si="4"/>
        <v>1.4071537290715372</v>
      </c>
    </row>
    <row r="21" spans="1:13">
      <c r="A21" s="1" t="s">
        <v>785</v>
      </c>
      <c r="B21" s="4" t="s">
        <v>786</v>
      </c>
      <c r="C21" s="526">
        <v>139</v>
      </c>
      <c r="D21" s="96">
        <v>169</v>
      </c>
      <c r="E21" s="49">
        <f t="shared" si="0"/>
        <v>21.582733812949641</v>
      </c>
      <c r="F21" s="1779">
        <v>34355.665044884408</v>
      </c>
      <c r="G21" s="1780">
        <v>46764</v>
      </c>
      <c r="H21" s="1244">
        <f t="shared" si="1"/>
        <v>36.117289357969227</v>
      </c>
      <c r="I21" s="1779">
        <v>49017.360172878231</v>
      </c>
      <c r="J21" s="1780">
        <v>38473</v>
      </c>
      <c r="K21" s="1244">
        <f t="shared" si="2"/>
        <v>-21.511481107284364</v>
      </c>
      <c r="L21" s="98">
        <f t="shared" si="3"/>
        <v>1.4267620815617703</v>
      </c>
      <c r="M21" s="98">
        <f t="shared" si="4"/>
        <v>0.82270549995723208</v>
      </c>
    </row>
    <row r="22" spans="1:13">
      <c r="A22" s="1" t="s">
        <v>787</v>
      </c>
      <c r="B22" s="4" t="s">
        <v>788</v>
      </c>
      <c r="C22" s="526">
        <v>13458</v>
      </c>
      <c r="D22" s="96">
        <v>10975</v>
      </c>
      <c r="E22" s="49">
        <f t="shared" si="0"/>
        <v>-18.449992569475405</v>
      </c>
      <c r="F22" s="1779">
        <v>4440163.67644017</v>
      </c>
      <c r="G22" s="1780">
        <v>3546337</v>
      </c>
      <c r="H22" s="1244">
        <f t="shared" si="1"/>
        <v>-20.130489359725164</v>
      </c>
      <c r="I22" s="1779">
        <v>3343800.5254680193</v>
      </c>
      <c r="J22" s="1780">
        <v>3042223</v>
      </c>
      <c r="K22" s="1244">
        <f t="shared" si="2"/>
        <v>-9.0190046676246833</v>
      </c>
      <c r="L22" s="98">
        <f t="shared" si="3"/>
        <v>0.75308046485098445</v>
      </c>
      <c r="M22" s="98">
        <f t="shared" si="4"/>
        <v>0.85784938092459906</v>
      </c>
    </row>
    <row r="23" spans="1:13" ht="15">
      <c r="A23" s="80" t="s">
        <v>547</v>
      </c>
      <c r="B23" s="99" t="s">
        <v>789</v>
      </c>
      <c r="C23" s="100">
        <f>SUM(C10:C22)</f>
        <v>25100</v>
      </c>
      <c r="D23" s="100">
        <f>SUM(D10:D22)</f>
        <v>21367</v>
      </c>
      <c r="E23" s="50">
        <f t="shared" si="0"/>
        <v>-14.872509960159363</v>
      </c>
      <c r="F23" s="1781">
        <f>SUM(F10:F22)</f>
        <v>7409641.9598022876</v>
      </c>
      <c r="G23" s="1782">
        <f>SUM(G10:G22)</f>
        <v>6477581</v>
      </c>
      <c r="H23" s="1245">
        <f t="shared" si="1"/>
        <v>-12.579028310123071</v>
      </c>
      <c r="I23" s="1781">
        <f>SUM(I10:I22)</f>
        <v>6542659.8101285268</v>
      </c>
      <c r="J23" s="1782">
        <f>SUM(J10:J22)</f>
        <v>5957238</v>
      </c>
      <c r="K23" s="1245">
        <f t="shared" si="2"/>
        <v>-8.9477647794288497</v>
      </c>
      <c r="L23" s="102">
        <f>+I23/F23</f>
        <v>0.8829927067492348</v>
      </c>
      <c r="M23" s="102">
        <f>+J23/G23</f>
        <v>0.91967016699598203</v>
      </c>
    </row>
    <row r="25" spans="1:13">
      <c r="A25" s="4" t="s">
        <v>474</v>
      </c>
    </row>
    <row r="26" spans="1:13">
      <c r="A26" s="103" t="s">
        <v>811</v>
      </c>
    </row>
    <row r="28" spans="1:13">
      <c r="A28" s="105" t="s">
        <v>558</v>
      </c>
    </row>
    <row r="29" spans="1:13">
      <c r="A29" s="94" t="s">
        <v>1221</v>
      </c>
    </row>
  </sheetData>
  <mergeCells count="11">
    <mergeCell ref="A7:B7"/>
    <mergeCell ref="F7:G7"/>
    <mergeCell ref="I7:J7"/>
    <mergeCell ref="L7:M7"/>
    <mergeCell ref="A1:M1"/>
    <mergeCell ref="A2:M2"/>
    <mergeCell ref="A3:M3"/>
    <mergeCell ref="A4:M4"/>
    <mergeCell ref="C6:H6"/>
    <mergeCell ref="I6:K6"/>
    <mergeCell ref="L6:M6"/>
  </mergeCells>
  <phoneticPr fontId="74" type="noConversion"/>
  <hyperlinks>
    <hyperlink ref="A1:M1" location="'Seccion F - Prest. Med.'!B4" display="TABLA F16"/>
  </hyperlinks>
  <pageMargins left="0.7" right="0.7" top="0.75" bottom="0.75" header="0.3" footer="0.3"/>
  <pageSetup orientation="portrait" horizontalDpi="300" verticalDpi="300" r:id="rId1"/>
</worksheet>
</file>

<file path=xl/worksheets/sheet79.xml><?xml version="1.0" encoding="utf-8"?>
<worksheet xmlns="http://schemas.openxmlformats.org/spreadsheetml/2006/main" xmlns:r="http://schemas.openxmlformats.org/officeDocument/2006/relationships">
  <sheetPr>
    <tabColor rgb="FF008080"/>
  </sheetPr>
  <dimension ref="A1:J27"/>
  <sheetViews>
    <sheetView topLeftCell="A22" zoomScale="96" zoomScaleNormal="96" workbookViewId="0">
      <selection activeCell="B17" sqref="B17"/>
    </sheetView>
  </sheetViews>
  <sheetFormatPr baseColWidth="10" defaultColWidth="11.42578125" defaultRowHeight="14.25"/>
  <cols>
    <col min="1" max="1" width="16.5703125" style="1188" customWidth="1"/>
    <col min="2" max="2" width="11.5703125" style="1188" bestFit="1" customWidth="1"/>
    <col min="3" max="3" width="10.5703125" style="1188" bestFit="1" customWidth="1"/>
    <col min="4" max="4" width="6.140625" style="1188" bestFit="1" customWidth="1"/>
    <col min="5" max="5" width="10.85546875" style="1188" customWidth="1"/>
    <col min="6" max="6" width="10.5703125" style="1188" bestFit="1" customWidth="1"/>
    <col min="7" max="7" width="6.42578125" style="1188" bestFit="1" customWidth="1"/>
    <col min="8" max="8" width="11.42578125" style="1188"/>
    <col min="9" max="9" width="11.5703125" style="1188" bestFit="1" customWidth="1"/>
    <col min="10" max="10" width="6.140625" style="1188" bestFit="1" customWidth="1"/>
    <col min="11" max="16384" width="11.42578125" style="1188"/>
  </cols>
  <sheetData>
    <row r="1" spans="1:10">
      <c r="A1" s="2099" t="s">
        <v>812</v>
      </c>
      <c r="B1" s="2099"/>
      <c r="C1" s="2099"/>
      <c r="D1" s="2099"/>
      <c r="E1" s="2099"/>
      <c r="F1" s="2099"/>
      <c r="G1" s="2099"/>
      <c r="H1" s="2099"/>
      <c r="I1" s="2099"/>
      <c r="J1" s="2099"/>
    </row>
    <row r="2" spans="1:10">
      <c r="A2" s="2100" t="s">
        <v>813</v>
      </c>
      <c r="B2" s="2100"/>
      <c r="C2" s="2100"/>
      <c r="D2" s="2100"/>
      <c r="E2" s="2100"/>
      <c r="F2" s="2100"/>
      <c r="G2" s="2100"/>
      <c r="H2" s="2100"/>
      <c r="I2" s="2100"/>
      <c r="J2" s="2100"/>
    </row>
    <row r="3" spans="1:10">
      <c r="A3" s="2100" t="s">
        <v>814</v>
      </c>
      <c r="B3" s="2100"/>
      <c r="C3" s="2100"/>
      <c r="D3" s="2100"/>
      <c r="E3" s="2100"/>
      <c r="F3" s="2100"/>
      <c r="G3" s="2100"/>
      <c r="H3" s="2100"/>
      <c r="I3" s="2100"/>
      <c r="J3" s="2100"/>
    </row>
    <row r="4" spans="1:10">
      <c r="A4" s="2100" t="s">
        <v>665</v>
      </c>
      <c r="B4" s="2100"/>
      <c r="C4" s="2100"/>
      <c r="D4" s="2100"/>
      <c r="E4" s="2100"/>
      <c r="F4" s="2100"/>
      <c r="G4" s="2100"/>
      <c r="H4" s="2100"/>
      <c r="I4" s="2100"/>
      <c r="J4" s="2100"/>
    </row>
    <row r="5" spans="1:10" ht="6.75" customHeight="1" thickBot="1">
      <c r="A5" s="104"/>
      <c r="B5" s="104"/>
      <c r="C5" s="104"/>
      <c r="D5" s="104"/>
      <c r="E5" s="104"/>
      <c r="F5" s="104"/>
      <c r="G5" s="104"/>
      <c r="H5" s="104"/>
      <c r="I5" s="104"/>
      <c r="J5" s="104"/>
    </row>
    <row r="6" spans="1:10">
      <c r="A6" s="105" t="s">
        <v>815</v>
      </c>
      <c r="B6" s="2045" t="s">
        <v>686</v>
      </c>
      <c r="C6" s="2045"/>
      <c r="D6" s="2045"/>
      <c r="E6" s="2044" t="s">
        <v>687</v>
      </c>
      <c r="F6" s="2045"/>
      <c r="G6" s="2045"/>
      <c r="H6" s="2044" t="s">
        <v>547</v>
      </c>
      <c r="I6" s="2045"/>
      <c r="J6" s="2045"/>
    </row>
    <row r="7" spans="1:10">
      <c r="A7" s="78" t="s">
        <v>816</v>
      </c>
      <c r="B7" s="2058" t="s">
        <v>817</v>
      </c>
      <c r="C7" s="2058"/>
      <c r="D7" s="2058"/>
      <c r="E7" s="2058" t="s">
        <v>817</v>
      </c>
      <c r="F7" s="2058"/>
      <c r="G7" s="2058"/>
      <c r="H7" s="2058" t="s">
        <v>817</v>
      </c>
      <c r="I7" s="2058"/>
      <c r="J7" s="2058"/>
    </row>
    <row r="8" spans="1:10">
      <c r="A8" s="77"/>
      <c r="B8" s="10">
        <v>2009</v>
      </c>
      <c r="C8" s="10">
        <v>2010</v>
      </c>
      <c r="D8" s="10" t="s">
        <v>818</v>
      </c>
      <c r="E8" s="10">
        <v>2009</v>
      </c>
      <c r="F8" s="10">
        <v>2010</v>
      </c>
      <c r="G8" s="10" t="s">
        <v>818</v>
      </c>
      <c r="H8" s="10">
        <v>2009</v>
      </c>
      <c r="I8" s="10">
        <v>2010</v>
      </c>
      <c r="J8" s="10" t="s">
        <v>818</v>
      </c>
    </row>
    <row r="9" spans="1:10" ht="4.5" customHeight="1">
      <c r="A9" s="78"/>
      <c r="B9" s="78"/>
      <c r="C9" s="78"/>
      <c r="D9" s="78"/>
      <c r="E9" s="78"/>
      <c r="F9" s="78"/>
      <c r="G9" s="78"/>
      <c r="H9" s="78"/>
      <c r="I9" s="78"/>
      <c r="J9" s="78"/>
    </row>
    <row r="10" spans="1:10">
      <c r="A10" s="26" t="s">
        <v>819</v>
      </c>
      <c r="B10" s="44">
        <f>157+382</f>
        <v>539</v>
      </c>
      <c r="C10" s="44">
        <f>80+71</f>
        <v>151</v>
      </c>
      <c r="D10" s="107">
        <f>100*(C10-B10)/B10</f>
        <v>-71.98515769944342</v>
      </c>
      <c r="E10" s="166">
        <f>19+46</f>
        <v>65</v>
      </c>
      <c r="F10" s="44">
        <f>21+19</f>
        <v>40</v>
      </c>
      <c r="G10" s="107">
        <f>100*(F10-E10)/E10</f>
        <v>-38.46153846153846</v>
      </c>
      <c r="H10" s="166">
        <f>+B10+E10</f>
        <v>604</v>
      </c>
      <c r="I10" s="44">
        <f>+C10+F10</f>
        <v>191</v>
      </c>
      <c r="J10" s="107">
        <f>100*(I10-H10)/H10</f>
        <v>-68.377483443708613</v>
      </c>
    </row>
    <row r="11" spans="1:10">
      <c r="A11" s="26" t="s">
        <v>820</v>
      </c>
      <c r="B11" s="44">
        <v>1458</v>
      </c>
      <c r="C11" s="44">
        <v>1025</v>
      </c>
      <c r="D11" s="107">
        <f t="shared" ref="D11:D24" si="0">100*(C11-B11)/B11</f>
        <v>-29.698216735253773</v>
      </c>
      <c r="E11" s="166">
        <v>181</v>
      </c>
      <c r="F11" s="44">
        <v>121</v>
      </c>
      <c r="G11" s="107">
        <f t="shared" ref="G11:G24" si="1">100*(F11-E11)/E11</f>
        <v>-33.149171270718234</v>
      </c>
      <c r="H11" s="166">
        <f>+B11+E11</f>
        <v>1639</v>
      </c>
      <c r="I11" s="44">
        <f t="shared" ref="I11:I23" si="2">+C11+F11</f>
        <v>1146</v>
      </c>
      <c r="J11" s="107">
        <f t="shared" ref="J11:J23" si="3">100*(I11-H11)/H11</f>
        <v>-30.079316656497866</v>
      </c>
    </row>
    <row r="12" spans="1:10">
      <c r="A12" s="26" t="s">
        <v>821</v>
      </c>
      <c r="B12" s="44">
        <v>2076</v>
      </c>
      <c r="C12" s="44">
        <v>1533</v>
      </c>
      <c r="D12" s="107">
        <f t="shared" si="0"/>
        <v>-26.156069364161851</v>
      </c>
      <c r="E12" s="166">
        <v>461</v>
      </c>
      <c r="F12" s="44">
        <v>342</v>
      </c>
      <c r="G12" s="107">
        <f t="shared" si="1"/>
        <v>-25.813449023861171</v>
      </c>
      <c r="H12" s="166">
        <f t="shared" ref="H12:H23" si="4">+B12+E12</f>
        <v>2537</v>
      </c>
      <c r="I12" s="44">
        <f t="shared" si="2"/>
        <v>1875</v>
      </c>
      <c r="J12" s="107">
        <f t="shared" si="3"/>
        <v>-26.093811588490343</v>
      </c>
    </row>
    <row r="13" spans="1:10">
      <c r="A13" s="26" t="s">
        <v>822</v>
      </c>
      <c r="B13" s="44">
        <v>1398</v>
      </c>
      <c r="C13" s="44">
        <v>1146</v>
      </c>
      <c r="D13" s="107">
        <f t="shared" si="0"/>
        <v>-18.025751072961373</v>
      </c>
      <c r="E13" s="166">
        <v>532</v>
      </c>
      <c r="F13" s="44">
        <v>395</v>
      </c>
      <c r="G13" s="107">
        <f t="shared" si="1"/>
        <v>-25.751879699248121</v>
      </c>
      <c r="H13" s="166">
        <f t="shared" si="4"/>
        <v>1930</v>
      </c>
      <c r="I13" s="44">
        <f t="shared" si="2"/>
        <v>1541</v>
      </c>
      <c r="J13" s="107">
        <f t="shared" si="3"/>
        <v>-20.155440414507773</v>
      </c>
    </row>
    <row r="14" spans="1:10">
      <c r="A14" s="26" t="s">
        <v>823</v>
      </c>
      <c r="B14" s="44">
        <v>849</v>
      </c>
      <c r="C14" s="44">
        <v>761</v>
      </c>
      <c r="D14" s="107">
        <f t="shared" si="0"/>
        <v>-10.365135453474677</v>
      </c>
      <c r="E14" s="166">
        <v>475</v>
      </c>
      <c r="F14" s="44">
        <v>389</v>
      </c>
      <c r="G14" s="107">
        <f t="shared" si="1"/>
        <v>-18.105263157894736</v>
      </c>
      <c r="H14" s="166">
        <f t="shared" si="4"/>
        <v>1324</v>
      </c>
      <c r="I14" s="44">
        <f t="shared" si="2"/>
        <v>1150</v>
      </c>
      <c r="J14" s="107">
        <f t="shared" si="3"/>
        <v>-13.141993957703928</v>
      </c>
    </row>
    <row r="15" spans="1:10">
      <c r="A15" s="26" t="s">
        <v>824</v>
      </c>
      <c r="B15" s="44">
        <v>504</v>
      </c>
      <c r="C15" s="44">
        <v>393</v>
      </c>
      <c r="D15" s="107">
        <f t="shared" si="0"/>
        <v>-22.023809523809526</v>
      </c>
      <c r="E15" s="166">
        <v>441</v>
      </c>
      <c r="F15" s="44">
        <v>341</v>
      </c>
      <c r="G15" s="107">
        <f t="shared" si="1"/>
        <v>-22.675736961451246</v>
      </c>
      <c r="H15" s="166">
        <f t="shared" si="4"/>
        <v>945</v>
      </c>
      <c r="I15" s="44">
        <f t="shared" si="2"/>
        <v>734</v>
      </c>
      <c r="J15" s="107">
        <f t="shared" si="3"/>
        <v>-22.328042328042329</v>
      </c>
    </row>
    <row r="16" spans="1:10">
      <c r="A16" s="26" t="s">
        <v>825</v>
      </c>
      <c r="B16" s="44">
        <v>365</v>
      </c>
      <c r="C16" s="44">
        <v>312</v>
      </c>
      <c r="D16" s="107">
        <f t="shared" si="0"/>
        <v>-14.520547945205479</v>
      </c>
      <c r="E16" s="166">
        <v>510</v>
      </c>
      <c r="F16" s="44">
        <v>390</v>
      </c>
      <c r="G16" s="107">
        <f t="shared" si="1"/>
        <v>-23.529411764705884</v>
      </c>
      <c r="H16" s="166">
        <f t="shared" si="4"/>
        <v>875</v>
      </c>
      <c r="I16" s="44">
        <f t="shared" si="2"/>
        <v>702</v>
      </c>
      <c r="J16" s="107">
        <f t="shared" si="3"/>
        <v>-19.771428571428572</v>
      </c>
    </row>
    <row r="17" spans="1:10">
      <c r="A17" s="26" t="s">
        <v>826</v>
      </c>
      <c r="B17" s="44">
        <v>381</v>
      </c>
      <c r="C17" s="44">
        <v>334</v>
      </c>
      <c r="D17" s="107">
        <f t="shared" si="0"/>
        <v>-12.335958005249344</v>
      </c>
      <c r="E17" s="166">
        <v>531</v>
      </c>
      <c r="F17" s="44">
        <v>409</v>
      </c>
      <c r="G17" s="107">
        <f t="shared" si="1"/>
        <v>-22.975517890772128</v>
      </c>
      <c r="H17" s="166">
        <f t="shared" si="4"/>
        <v>912</v>
      </c>
      <c r="I17" s="44">
        <f t="shared" si="2"/>
        <v>743</v>
      </c>
      <c r="J17" s="107">
        <f t="shared" si="3"/>
        <v>-18.530701754385966</v>
      </c>
    </row>
    <row r="18" spans="1:10">
      <c r="A18" s="26" t="s">
        <v>827</v>
      </c>
      <c r="B18" s="44">
        <v>337</v>
      </c>
      <c r="C18" s="44">
        <v>338</v>
      </c>
      <c r="D18" s="107">
        <f t="shared" si="0"/>
        <v>0.29673590504451036</v>
      </c>
      <c r="E18" s="166">
        <v>647</v>
      </c>
      <c r="F18" s="44">
        <v>570</v>
      </c>
      <c r="G18" s="107">
        <f t="shared" si="1"/>
        <v>-11.901081916537867</v>
      </c>
      <c r="H18" s="166">
        <f t="shared" si="4"/>
        <v>984</v>
      </c>
      <c r="I18" s="44">
        <f t="shared" si="2"/>
        <v>908</v>
      </c>
      <c r="J18" s="107">
        <f t="shared" si="3"/>
        <v>-7.7235772357723578</v>
      </c>
    </row>
    <row r="19" spans="1:10">
      <c r="A19" s="26" t="s">
        <v>828</v>
      </c>
      <c r="B19" s="44">
        <v>557</v>
      </c>
      <c r="C19" s="44">
        <v>564</v>
      </c>
      <c r="D19" s="107">
        <f t="shared" si="0"/>
        <v>1.2567324955116697</v>
      </c>
      <c r="E19" s="166">
        <v>869</v>
      </c>
      <c r="F19" s="44">
        <v>817</v>
      </c>
      <c r="G19" s="107">
        <f t="shared" si="1"/>
        <v>-5.983889528193326</v>
      </c>
      <c r="H19" s="166">
        <f t="shared" si="4"/>
        <v>1426</v>
      </c>
      <c r="I19" s="44">
        <f t="shared" si="2"/>
        <v>1381</v>
      </c>
      <c r="J19" s="107">
        <f t="shared" si="3"/>
        <v>-3.1556802244039273</v>
      </c>
    </row>
    <row r="20" spans="1:10">
      <c r="A20" s="26" t="s">
        <v>829</v>
      </c>
      <c r="B20" s="44">
        <v>623</v>
      </c>
      <c r="C20" s="44">
        <v>663</v>
      </c>
      <c r="D20" s="107">
        <f t="shared" si="0"/>
        <v>6.4205457463884432</v>
      </c>
      <c r="E20" s="166">
        <v>1091</v>
      </c>
      <c r="F20" s="44">
        <v>1099</v>
      </c>
      <c r="G20" s="107">
        <f t="shared" si="1"/>
        <v>0.73327222731439046</v>
      </c>
      <c r="H20" s="166">
        <f t="shared" si="4"/>
        <v>1714</v>
      </c>
      <c r="I20" s="44">
        <f t="shared" si="2"/>
        <v>1762</v>
      </c>
      <c r="J20" s="107">
        <f t="shared" si="3"/>
        <v>2.8004667444574096</v>
      </c>
    </row>
    <row r="21" spans="1:10">
      <c r="A21" s="26" t="s">
        <v>830</v>
      </c>
      <c r="B21" s="44">
        <v>627</v>
      </c>
      <c r="C21" s="44">
        <v>683</v>
      </c>
      <c r="D21" s="107">
        <f t="shared" si="0"/>
        <v>8.931419457735247</v>
      </c>
      <c r="E21" s="166">
        <v>947</v>
      </c>
      <c r="F21" s="44">
        <v>901</v>
      </c>
      <c r="G21" s="107">
        <f t="shared" si="1"/>
        <v>-4.857444561774023</v>
      </c>
      <c r="H21" s="166">
        <f t="shared" si="4"/>
        <v>1574</v>
      </c>
      <c r="I21" s="44">
        <f t="shared" si="2"/>
        <v>1584</v>
      </c>
      <c r="J21" s="107">
        <f t="shared" si="3"/>
        <v>0.63532401524777637</v>
      </c>
    </row>
    <row r="22" spans="1:10">
      <c r="A22" s="26" t="s">
        <v>831</v>
      </c>
      <c r="B22" s="44">
        <v>835</v>
      </c>
      <c r="C22" s="44">
        <v>756</v>
      </c>
      <c r="D22" s="107">
        <f t="shared" si="0"/>
        <v>-9.4610778443113777</v>
      </c>
      <c r="E22" s="166">
        <v>752</v>
      </c>
      <c r="F22" s="44">
        <v>772</v>
      </c>
      <c r="G22" s="107">
        <f t="shared" si="1"/>
        <v>2.6595744680851063</v>
      </c>
      <c r="H22" s="166">
        <f t="shared" si="4"/>
        <v>1587</v>
      </c>
      <c r="I22" s="44">
        <f t="shared" si="2"/>
        <v>1528</v>
      </c>
      <c r="J22" s="107">
        <f t="shared" si="3"/>
        <v>-3.7177063642091999</v>
      </c>
    </row>
    <row r="23" spans="1:10">
      <c r="A23" s="26" t="s">
        <v>832</v>
      </c>
      <c r="B23" s="44">
        <v>1287</v>
      </c>
      <c r="C23" s="44">
        <v>1189</v>
      </c>
      <c r="D23" s="107">
        <f t="shared" si="0"/>
        <v>-7.6146076146076149</v>
      </c>
      <c r="E23" s="166">
        <v>845</v>
      </c>
      <c r="F23" s="44">
        <v>798</v>
      </c>
      <c r="G23" s="107">
        <f t="shared" si="1"/>
        <v>-5.5621301775147929</v>
      </c>
      <c r="H23" s="166">
        <f t="shared" si="4"/>
        <v>2132</v>
      </c>
      <c r="I23" s="44">
        <f t="shared" si="2"/>
        <v>1987</v>
      </c>
      <c r="J23" s="107">
        <f t="shared" si="3"/>
        <v>-6.8011257035647281</v>
      </c>
    </row>
    <row r="24" spans="1:10">
      <c r="A24" s="10" t="s">
        <v>547</v>
      </c>
      <c r="B24" s="12">
        <f>SUM(B10:B23)</f>
        <v>11836</v>
      </c>
      <c r="C24" s="12">
        <f>SUM(C10:C23)</f>
        <v>9848</v>
      </c>
      <c r="D24" s="108">
        <f t="shared" si="0"/>
        <v>-16.796214937478879</v>
      </c>
      <c r="E24" s="12">
        <f>SUM(E10:E23)</f>
        <v>8347</v>
      </c>
      <c r="F24" s="12">
        <f>SUM(F10:F23)</f>
        <v>7384</v>
      </c>
      <c r="G24" s="108">
        <f t="shared" si="1"/>
        <v>-11.537079190128189</v>
      </c>
      <c r="H24" s="12">
        <f>SUM(H10:H23)</f>
        <v>20183</v>
      </c>
      <c r="I24" s="12">
        <f>SUM(I10:I23)</f>
        <v>17232</v>
      </c>
      <c r="J24" s="108">
        <f>100*(I24-H24)/H24</f>
        <v>-14.621215874746074</v>
      </c>
    </row>
    <row r="25" spans="1:10">
      <c r="A25" s="109"/>
      <c r="B25" s="109"/>
      <c r="C25" s="95"/>
      <c r="D25" s="95"/>
      <c r="E25" s="95"/>
      <c r="F25" s="95"/>
      <c r="G25" s="95"/>
      <c r="H25" s="95"/>
      <c r="I25" s="95"/>
      <c r="J25" s="95"/>
    </row>
    <row r="26" spans="1:10">
      <c r="A26" s="105" t="s">
        <v>558</v>
      </c>
      <c r="B26" s="1783"/>
      <c r="C26" s="94"/>
      <c r="D26" s="94"/>
      <c r="E26" s="94"/>
      <c r="F26" s="94"/>
      <c r="G26" s="94"/>
      <c r="H26" s="94"/>
      <c r="I26" s="94"/>
      <c r="J26" s="94"/>
    </row>
    <row r="27" spans="1:10">
      <c r="A27" s="94" t="s">
        <v>1221</v>
      </c>
      <c r="B27" s="94"/>
      <c r="C27" s="94"/>
      <c r="D27" s="94"/>
      <c r="E27" s="94"/>
      <c r="F27" s="94"/>
      <c r="G27" s="94"/>
      <c r="H27" s="94"/>
      <c r="I27" s="94"/>
      <c r="J27" s="94"/>
    </row>
  </sheetData>
  <mergeCells count="10">
    <mergeCell ref="B7:D7"/>
    <mergeCell ref="E7:G7"/>
    <mergeCell ref="H7:J7"/>
    <mergeCell ref="A1:J1"/>
    <mergeCell ref="A2:J2"/>
    <mergeCell ref="A3:J3"/>
    <mergeCell ref="A4:J4"/>
    <mergeCell ref="B6:D6"/>
    <mergeCell ref="E6:G6"/>
    <mergeCell ref="H6:J6"/>
  </mergeCells>
  <phoneticPr fontId="74" type="noConversion"/>
  <hyperlinks>
    <hyperlink ref="A1:J1" location="'Seccion F - Prest. Med.'!B4" display="TABLA F17"/>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008080"/>
  </sheetPr>
  <dimension ref="A1:G26"/>
  <sheetViews>
    <sheetView zoomScale="89" zoomScaleNormal="89" workbookViewId="0">
      <selection sqref="A1:IV65536"/>
    </sheetView>
  </sheetViews>
  <sheetFormatPr baseColWidth="10" defaultColWidth="11.42578125" defaultRowHeight="14.25"/>
  <cols>
    <col min="1" max="1" width="8.28515625" style="1171" customWidth="1"/>
    <col min="2" max="2" width="15" style="1171" customWidth="1"/>
    <col min="3" max="3" width="19.28515625" style="1171" customWidth="1"/>
    <col min="4" max="4" width="17.85546875" style="1171" customWidth="1"/>
    <col min="5" max="5" width="18.85546875" style="1171" customWidth="1"/>
    <col min="6" max="6" width="18.7109375" style="1171" customWidth="1"/>
    <col min="7" max="7" width="18.28515625" style="1171" customWidth="1"/>
    <col min="8" max="16384" width="11.42578125" style="1171"/>
  </cols>
  <sheetData>
    <row r="1" spans="1:7">
      <c r="A1" s="2036" t="s">
        <v>416</v>
      </c>
      <c r="B1" s="2036"/>
      <c r="C1" s="2036"/>
      <c r="D1" s="2036"/>
      <c r="E1" s="2036"/>
      <c r="F1" s="2036"/>
      <c r="G1" s="2036"/>
    </row>
    <row r="2" spans="1:7">
      <c r="A2" s="2042" t="s">
        <v>419</v>
      </c>
      <c r="B2" s="2042"/>
      <c r="C2" s="2042"/>
      <c r="D2" s="2042"/>
      <c r="E2" s="2042"/>
      <c r="F2" s="2042"/>
      <c r="G2" s="2042"/>
    </row>
    <row r="3" spans="1:7">
      <c r="A3" s="2051" t="s">
        <v>408</v>
      </c>
      <c r="B3" s="2051"/>
      <c r="C3" s="2051"/>
      <c r="D3" s="2051"/>
      <c r="E3" s="2051"/>
      <c r="F3" s="2051"/>
      <c r="G3" s="2051"/>
    </row>
    <row r="4" spans="1:7" ht="15" thickBot="1">
      <c r="A4" s="1223"/>
      <c r="B4" s="1223"/>
      <c r="C4" s="1223"/>
      <c r="D4" s="1223"/>
      <c r="E4" s="1223"/>
      <c r="F4" s="1223"/>
      <c r="G4" s="1223"/>
    </row>
    <row r="5" spans="1:7" ht="25.5">
      <c r="A5" s="1" t="s">
        <v>885</v>
      </c>
      <c r="B5" s="519" t="s">
        <v>409</v>
      </c>
      <c r="C5" s="519" t="s">
        <v>410</v>
      </c>
      <c r="D5" s="519" t="s">
        <v>411</v>
      </c>
      <c r="E5" s="519" t="s">
        <v>412</v>
      </c>
      <c r="F5" s="683" t="s">
        <v>413</v>
      </c>
      <c r="G5" s="519" t="s">
        <v>414</v>
      </c>
    </row>
    <row r="6" spans="1:7">
      <c r="A6" s="10"/>
      <c r="B6" s="684" t="s">
        <v>716</v>
      </c>
      <c r="C6" s="684" t="s">
        <v>415</v>
      </c>
      <c r="D6" s="684" t="s">
        <v>612</v>
      </c>
      <c r="E6" s="684" t="s">
        <v>716</v>
      </c>
      <c r="F6" s="684" t="s">
        <v>415</v>
      </c>
      <c r="G6" s="684" t="s">
        <v>612</v>
      </c>
    </row>
    <row r="7" spans="1:7">
      <c r="A7" s="1225">
        <v>2000</v>
      </c>
      <c r="B7" s="1233">
        <v>536066.81040199997</v>
      </c>
      <c r="C7" s="1234">
        <v>10157686</v>
      </c>
      <c r="D7" s="1235">
        <f>+B7*1000/C7</f>
        <v>52.774501043052517</v>
      </c>
      <c r="E7" s="1234">
        <v>423806.71381752501</v>
      </c>
      <c r="F7" s="1234">
        <v>3092195</v>
      </c>
      <c r="G7" s="1235">
        <f>1000*E7/F7</f>
        <v>137.05691711471141</v>
      </c>
    </row>
    <row r="8" spans="1:7">
      <c r="A8" s="1225">
        <v>2001</v>
      </c>
      <c r="B8" s="1233">
        <v>585360.46456599992</v>
      </c>
      <c r="C8" s="1236">
        <v>10156364</v>
      </c>
      <c r="D8" s="1235">
        <f t="shared" ref="D8:D17" si="0">+B8*1000/C8</f>
        <v>57.634844966761712</v>
      </c>
      <c r="E8" s="1236">
        <v>466313.266</v>
      </c>
      <c r="F8" s="1236">
        <v>2940795</v>
      </c>
      <c r="G8" s="1235">
        <f t="shared" ref="G8:G17" si="1">1000*E8/F8</f>
        <v>158.5670765898337</v>
      </c>
    </row>
    <row r="9" spans="1:7">
      <c r="A9" s="1225">
        <v>2002</v>
      </c>
      <c r="B9" s="1233">
        <v>889386.78275600006</v>
      </c>
      <c r="C9" s="1236">
        <v>10327218</v>
      </c>
      <c r="D9" s="1235">
        <f t="shared" si="0"/>
        <v>86.120655413297172</v>
      </c>
      <c r="E9" s="1236">
        <v>494009.99400000001</v>
      </c>
      <c r="F9" s="1236">
        <v>2828228</v>
      </c>
      <c r="G9" s="1235">
        <f t="shared" si="1"/>
        <v>174.67120543322534</v>
      </c>
    </row>
    <row r="10" spans="1:7">
      <c r="A10" s="1225">
        <v>2003</v>
      </c>
      <c r="B10" s="1233">
        <v>978618.19314800017</v>
      </c>
      <c r="C10" s="1236">
        <v>10580090</v>
      </c>
      <c r="D10" s="1235">
        <f t="shared" si="0"/>
        <v>92.496206851548536</v>
      </c>
      <c r="E10" s="1236">
        <v>512952.09478194965</v>
      </c>
      <c r="F10" s="1236">
        <v>2729088</v>
      </c>
      <c r="G10" s="1235">
        <f t="shared" si="1"/>
        <v>187.95733035429771</v>
      </c>
    </row>
    <row r="11" spans="1:7">
      <c r="A11" s="1225">
        <v>2004</v>
      </c>
      <c r="B11" s="1233">
        <v>1096913.4398709999</v>
      </c>
      <c r="C11" s="1236">
        <v>10910702</v>
      </c>
      <c r="D11" s="1235">
        <f t="shared" si="0"/>
        <v>100.53555122951757</v>
      </c>
      <c r="E11" s="1236">
        <v>536232.09</v>
      </c>
      <c r="F11" s="1236">
        <v>2678432</v>
      </c>
      <c r="G11" s="1235">
        <f t="shared" si="1"/>
        <v>200.20373487174584</v>
      </c>
    </row>
    <row r="12" spans="1:7">
      <c r="A12" s="1225">
        <v>2005</v>
      </c>
      <c r="B12" s="1233">
        <v>1213602.433674</v>
      </c>
      <c r="C12" s="1236">
        <v>11120094</v>
      </c>
      <c r="D12" s="1235">
        <f t="shared" si="0"/>
        <v>109.13598695064988</v>
      </c>
      <c r="E12" s="1236">
        <v>553972.66367310076</v>
      </c>
      <c r="F12" s="1236">
        <v>2660338</v>
      </c>
      <c r="G12" s="1235">
        <f t="shared" si="1"/>
        <v>208.2339400756974</v>
      </c>
    </row>
    <row r="13" spans="1:7">
      <c r="A13" s="1225">
        <v>2006</v>
      </c>
      <c r="B13" s="1233">
        <v>1468305.590962</v>
      </c>
      <c r="C13" s="1236">
        <v>11479384</v>
      </c>
      <c r="D13" s="1235">
        <f t="shared" si="0"/>
        <v>127.90804724033971</v>
      </c>
      <c r="E13" s="1236">
        <v>600366.36800000002</v>
      </c>
      <c r="F13" s="1236">
        <v>2684554</v>
      </c>
      <c r="G13" s="1235">
        <f t="shared" si="1"/>
        <v>223.63728500153098</v>
      </c>
    </row>
    <row r="14" spans="1:7">
      <c r="A14" s="1225">
        <v>2007</v>
      </c>
      <c r="B14" s="1233">
        <v>1676893.7706220001</v>
      </c>
      <c r="C14" s="1236">
        <v>11740688</v>
      </c>
      <c r="D14" s="1235">
        <f t="shared" si="0"/>
        <v>142.82755581461669</v>
      </c>
      <c r="E14" s="1236">
        <v>705576.96499999997</v>
      </c>
      <c r="F14" s="1236">
        <v>2776912</v>
      </c>
      <c r="G14" s="1235">
        <f t="shared" si="1"/>
        <v>254.0869012053677</v>
      </c>
    </row>
    <row r="15" spans="1:7">
      <c r="A15" s="1225">
        <v>2008</v>
      </c>
      <c r="B15" s="1233">
        <v>1950607.416765</v>
      </c>
      <c r="C15" s="1236">
        <v>12248257</v>
      </c>
      <c r="D15" s="1235">
        <f t="shared" si="0"/>
        <v>159.25591835352571</v>
      </c>
      <c r="E15" s="1236">
        <v>816162.424</v>
      </c>
      <c r="F15" s="1236">
        <v>2780396</v>
      </c>
      <c r="G15" s="1235">
        <f t="shared" si="1"/>
        <v>293.54179188863742</v>
      </c>
    </row>
    <row r="16" spans="1:7">
      <c r="A16" s="1229">
        <v>2009</v>
      </c>
      <c r="B16" s="1233">
        <v>2418347.8319999995</v>
      </c>
      <c r="C16" s="1236">
        <v>12504226</v>
      </c>
      <c r="D16" s="1235">
        <f t="shared" si="0"/>
        <v>193.40244106272547</v>
      </c>
      <c r="E16" s="1236">
        <v>882644.30099999998</v>
      </c>
      <c r="F16" s="1236">
        <v>2776572</v>
      </c>
      <c r="G16" s="1235">
        <f t="shared" si="1"/>
        <v>317.88993802429758</v>
      </c>
    </row>
    <row r="17" spans="1:7">
      <c r="A17" s="1224">
        <v>2010</v>
      </c>
      <c r="B17" s="1237">
        <v>2729322.7820000001</v>
      </c>
      <c r="C17" s="1238">
        <v>12731506</v>
      </c>
      <c r="D17" s="1239">
        <f t="shared" si="0"/>
        <v>214.37548566524652</v>
      </c>
      <c r="E17" s="1238">
        <v>701389.03800000006</v>
      </c>
      <c r="F17" s="1238">
        <v>2825618</v>
      </c>
      <c r="G17" s="1239">
        <f t="shared" si="1"/>
        <v>248.22500352135356</v>
      </c>
    </row>
    <row r="18" spans="1:7">
      <c r="A18" s="1189"/>
      <c r="B18" s="1189"/>
      <c r="C18" s="1189"/>
      <c r="D18" s="1189"/>
      <c r="E18" s="1189"/>
      <c r="F18" s="1189"/>
      <c r="G18" s="1189"/>
    </row>
    <row r="19" spans="1:7">
      <c r="A19" s="13" t="s">
        <v>474</v>
      </c>
      <c r="B19" s="6"/>
      <c r="C19" s="6"/>
      <c r="D19" s="6"/>
      <c r="E19" s="6"/>
      <c r="F19" s="6"/>
      <c r="G19" s="6"/>
    </row>
    <row r="20" spans="1:7" ht="47.25" customHeight="1">
      <c r="A20" s="2052" t="s">
        <v>2483</v>
      </c>
      <c r="B20" s="2052"/>
      <c r="C20" s="2052"/>
      <c r="D20" s="2052"/>
      <c r="E20" s="2052"/>
      <c r="F20" s="2052"/>
      <c r="G20" s="2052"/>
    </row>
    <row r="21" spans="1:7" ht="27" customHeight="1">
      <c r="A21" s="2050" t="s">
        <v>2484</v>
      </c>
      <c r="B21" s="2050"/>
      <c r="C21" s="2050"/>
      <c r="D21" s="2050"/>
      <c r="E21" s="2050"/>
      <c r="F21" s="2050"/>
      <c r="G21" s="2050"/>
    </row>
    <row r="22" spans="1:7">
      <c r="A22" s="1240"/>
      <c r="B22" s="1240"/>
      <c r="C22" s="1240"/>
      <c r="D22" s="1240"/>
      <c r="E22" s="1240"/>
      <c r="F22" s="1240"/>
      <c r="G22" s="1240"/>
    </row>
    <row r="23" spans="1:7">
      <c r="A23" s="13" t="s">
        <v>558</v>
      </c>
      <c r="B23" s="6"/>
      <c r="C23" s="6"/>
      <c r="D23" s="6"/>
      <c r="E23" s="6"/>
      <c r="F23" s="6"/>
      <c r="G23" s="6"/>
    </row>
    <row r="24" spans="1:7">
      <c r="A24" s="272" t="s">
        <v>1207</v>
      </c>
      <c r="B24" s="89"/>
      <c r="C24" s="89"/>
      <c r="D24" s="89"/>
      <c r="E24" s="89"/>
      <c r="F24" s="89"/>
      <c r="G24" s="89"/>
    </row>
    <row r="25" spans="1:7">
      <c r="A25" s="272" t="s">
        <v>417</v>
      </c>
      <c r="B25" s="89"/>
      <c r="C25" s="89"/>
      <c r="D25" s="89"/>
      <c r="E25" s="89"/>
      <c r="F25" s="89"/>
      <c r="G25" s="89"/>
    </row>
    <row r="26" spans="1:7">
      <c r="A26" s="272" t="s">
        <v>418</v>
      </c>
      <c r="B26" s="89"/>
      <c r="C26" s="89"/>
      <c r="D26" s="89"/>
      <c r="E26" s="89"/>
      <c r="F26" s="89"/>
      <c r="G26" s="89"/>
    </row>
  </sheetData>
  <mergeCells count="5">
    <mergeCell ref="A21:G21"/>
    <mergeCell ref="A2:G2"/>
    <mergeCell ref="A3:G3"/>
    <mergeCell ref="A1:G1"/>
    <mergeCell ref="A20:G20"/>
  </mergeCells>
  <phoneticPr fontId="74" type="noConversion"/>
  <hyperlinks>
    <hyperlink ref="A1:G1" location="'Seccion B'!B4" display="Tabla B03"/>
  </hyperlinks>
  <pageMargins left="1.1200000000000001" right="0.70866141732283472" top="1.59" bottom="0.74803149606299213" header="0.31496062992125984" footer="0.31496062992125984"/>
  <pageSetup paperSize="144" scale="95" orientation="landscape" horizontalDpi="300" verticalDpi="300" r:id="rId1"/>
</worksheet>
</file>

<file path=xl/worksheets/sheet80.xml><?xml version="1.0" encoding="utf-8"?>
<worksheet xmlns="http://schemas.openxmlformats.org/spreadsheetml/2006/main" xmlns:r="http://schemas.openxmlformats.org/officeDocument/2006/relationships">
  <sheetPr>
    <tabColor rgb="FF008080"/>
  </sheetPr>
  <dimension ref="A1:L60"/>
  <sheetViews>
    <sheetView topLeftCell="A10" zoomScale="89" zoomScaleNormal="89" workbookViewId="0">
      <selection activeCell="B21" sqref="B21"/>
    </sheetView>
  </sheetViews>
  <sheetFormatPr baseColWidth="10" defaultColWidth="11.42578125" defaultRowHeight="12.75"/>
  <cols>
    <col min="1" max="1" width="7" style="735" customWidth="1"/>
    <col min="2" max="2" width="27.28515625" style="735" customWidth="1"/>
    <col min="3" max="16384" width="11.42578125" style="735"/>
  </cols>
  <sheetData>
    <row r="1" spans="1:11" s="7" customFormat="1" ht="14.25">
      <c r="A1" s="2099" t="s">
        <v>930</v>
      </c>
      <c r="B1" s="2099"/>
      <c r="C1" s="2099"/>
      <c r="D1" s="2099"/>
      <c r="E1" s="2099"/>
      <c r="F1" s="2099"/>
      <c r="G1" s="2099"/>
      <c r="H1" s="2099"/>
      <c r="I1" s="2099"/>
      <c r="J1" s="2099"/>
      <c r="K1" s="2099"/>
    </row>
    <row r="2" spans="1:11" s="1257" customFormat="1">
      <c r="A2" s="2125" t="s">
        <v>813</v>
      </c>
      <c r="B2" s="2125"/>
      <c r="C2" s="2125"/>
      <c r="D2" s="2125"/>
      <c r="E2" s="2125"/>
      <c r="F2" s="2125"/>
      <c r="G2" s="2125"/>
      <c r="H2" s="2125"/>
      <c r="I2" s="2125"/>
      <c r="J2" s="2125"/>
      <c r="K2" s="2125"/>
    </row>
    <row r="3" spans="1:11" s="1247" customFormat="1">
      <c r="A3" s="2100" t="s">
        <v>834</v>
      </c>
      <c r="B3" s="2100"/>
      <c r="C3" s="2100"/>
      <c r="D3" s="2100"/>
      <c r="E3" s="2100"/>
      <c r="F3" s="2100"/>
      <c r="G3" s="2100"/>
      <c r="H3" s="2100"/>
      <c r="I3" s="2100"/>
      <c r="J3" s="2100"/>
      <c r="K3" s="2100"/>
    </row>
    <row r="4" spans="1:11" s="7" customFormat="1">
      <c r="A4" s="2322" t="s">
        <v>563</v>
      </c>
      <c r="B4" s="2322"/>
      <c r="C4" s="2322"/>
      <c r="D4" s="2322"/>
      <c r="E4" s="2322"/>
      <c r="F4" s="2322"/>
      <c r="G4" s="2322"/>
      <c r="H4" s="2322"/>
      <c r="I4" s="2322"/>
      <c r="J4" s="2322"/>
      <c r="K4" s="2322"/>
    </row>
    <row r="5" spans="1:11" s="91" customFormat="1" ht="13.5" thickBot="1">
      <c r="A5" s="36"/>
      <c r="B5" s="36"/>
      <c r="C5" s="36"/>
      <c r="D5" s="36"/>
      <c r="E5" s="36"/>
      <c r="F5" s="36"/>
      <c r="G5" s="36"/>
      <c r="H5" s="36"/>
      <c r="I5" s="1301"/>
      <c r="J5" s="1784"/>
      <c r="K5" s="1784"/>
    </row>
    <row r="6" spans="1:11" s="91" customFormat="1">
      <c r="A6" s="16"/>
      <c r="B6" s="16"/>
      <c r="C6" s="2120" t="s">
        <v>621</v>
      </c>
      <c r="D6" s="2120"/>
      <c r="E6" s="2120"/>
      <c r="F6" s="2120"/>
      <c r="G6" s="2120"/>
      <c r="H6" s="2120"/>
      <c r="I6" s="1785"/>
      <c r="J6" s="1306"/>
      <c r="K6" s="1306"/>
    </row>
    <row r="7" spans="1:11" s="7" customFormat="1">
      <c r="A7" s="1306"/>
      <c r="B7" s="1306"/>
      <c r="C7" s="2323" t="s">
        <v>686</v>
      </c>
      <c r="D7" s="2184"/>
      <c r="E7" s="2184"/>
      <c r="F7" s="2323" t="s">
        <v>687</v>
      </c>
      <c r="G7" s="2184"/>
      <c r="H7" s="2324"/>
      <c r="I7" s="2323" t="s">
        <v>547</v>
      </c>
      <c r="J7" s="2184"/>
      <c r="K7" s="2184"/>
    </row>
    <row r="8" spans="1:11" s="91" customFormat="1">
      <c r="A8" s="2120" t="s">
        <v>803</v>
      </c>
      <c r="B8" s="2120"/>
      <c r="C8" s="2319" t="s">
        <v>835</v>
      </c>
      <c r="D8" s="2120"/>
      <c r="E8" s="2120"/>
      <c r="F8" s="2319" t="s">
        <v>835</v>
      </c>
      <c r="G8" s="2120"/>
      <c r="H8" s="2120"/>
      <c r="I8" s="2320" t="s">
        <v>836</v>
      </c>
      <c r="J8" s="2321"/>
      <c r="K8" s="2321"/>
    </row>
    <row r="9" spans="1:11" s="7" customFormat="1">
      <c r="A9" s="15"/>
      <c r="B9" s="15"/>
      <c r="C9" s="113" t="s">
        <v>837</v>
      </c>
      <c r="D9" s="1" t="s">
        <v>534</v>
      </c>
      <c r="E9" s="114" t="s">
        <v>535</v>
      </c>
      <c r="F9" s="113" t="s">
        <v>837</v>
      </c>
      <c r="G9" s="1" t="s">
        <v>534</v>
      </c>
      <c r="H9" s="1" t="s">
        <v>535</v>
      </c>
      <c r="I9" s="113" t="s">
        <v>837</v>
      </c>
      <c r="J9" s="1" t="s">
        <v>534</v>
      </c>
      <c r="K9" s="1" t="s">
        <v>535</v>
      </c>
    </row>
    <row r="10" spans="1:11" s="91" customFormat="1">
      <c r="A10" s="1302"/>
      <c r="B10" s="1302"/>
      <c r="C10" s="1786" t="s">
        <v>817</v>
      </c>
      <c r="D10" s="709" t="s">
        <v>817</v>
      </c>
      <c r="E10" s="709" t="s">
        <v>817</v>
      </c>
      <c r="F10" s="1786" t="s">
        <v>817</v>
      </c>
      <c r="G10" s="709" t="s">
        <v>817</v>
      </c>
      <c r="H10" s="709" t="s">
        <v>817</v>
      </c>
      <c r="I10" s="1786" t="s">
        <v>817</v>
      </c>
      <c r="J10" s="709" t="s">
        <v>817</v>
      </c>
      <c r="K10" s="709" t="s">
        <v>817</v>
      </c>
    </row>
    <row r="11" spans="1:11" ht="4.5" customHeight="1">
      <c r="A11" s="115"/>
      <c r="B11" s="115"/>
      <c r="C11" s="748"/>
      <c r="D11" s="748"/>
      <c r="E11" s="748"/>
      <c r="F11" s="748"/>
      <c r="G11" s="748"/>
      <c r="H11" s="748"/>
      <c r="I11" s="748"/>
      <c r="J11" s="748"/>
      <c r="K11" s="748"/>
    </row>
    <row r="12" spans="1:11" s="7" customFormat="1">
      <c r="A12" s="1" t="s">
        <v>540</v>
      </c>
      <c r="B12" s="4" t="s">
        <v>807</v>
      </c>
      <c r="C12" s="121">
        <v>241</v>
      </c>
      <c r="D12" s="121">
        <v>109</v>
      </c>
      <c r="E12" s="122">
        <v>107</v>
      </c>
      <c r="F12" s="121">
        <v>115</v>
      </c>
      <c r="G12" s="121">
        <v>78</v>
      </c>
      <c r="H12" s="122">
        <v>90</v>
      </c>
      <c r="I12" s="121">
        <f t="shared" ref="I12:I24" si="0">+C12+F12</f>
        <v>356</v>
      </c>
      <c r="J12" s="121">
        <f t="shared" ref="J12:J24" si="1">+D12+G12</f>
        <v>187</v>
      </c>
      <c r="K12" s="121">
        <f t="shared" ref="K12:K24" si="2">+E12+H12</f>
        <v>197</v>
      </c>
    </row>
    <row r="13" spans="1:11" s="91" customFormat="1">
      <c r="A13" s="1242" t="s">
        <v>765</v>
      </c>
      <c r="B13" s="85" t="s">
        <v>766</v>
      </c>
      <c r="C13" s="1787">
        <v>172</v>
      </c>
      <c r="D13" s="1787">
        <v>72</v>
      </c>
      <c r="E13" s="1788">
        <v>87</v>
      </c>
      <c r="F13" s="1787">
        <v>94</v>
      </c>
      <c r="G13" s="1787">
        <v>73</v>
      </c>
      <c r="H13" s="1788">
        <v>107</v>
      </c>
      <c r="I13" s="1787">
        <f t="shared" si="0"/>
        <v>266</v>
      </c>
      <c r="J13" s="1787">
        <f t="shared" si="1"/>
        <v>145</v>
      </c>
      <c r="K13" s="1787">
        <f t="shared" si="2"/>
        <v>194</v>
      </c>
    </row>
    <row r="14" spans="1:11" s="7" customFormat="1">
      <c r="A14" s="1" t="s">
        <v>767</v>
      </c>
      <c r="B14" s="4" t="s">
        <v>768</v>
      </c>
      <c r="C14" s="121">
        <v>115</v>
      </c>
      <c r="D14" s="121">
        <v>47</v>
      </c>
      <c r="E14" s="122">
        <v>41</v>
      </c>
      <c r="F14" s="121">
        <v>60</v>
      </c>
      <c r="G14" s="121">
        <v>43</v>
      </c>
      <c r="H14" s="122">
        <v>58</v>
      </c>
      <c r="I14" s="121">
        <f t="shared" si="0"/>
        <v>175</v>
      </c>
      <c r="J14" s="121">
        <f t="shared" si="1"/>
        <v>90</v>
      </c>
      <c r="K14" s="121">
        <f t="shared" si="2"/>
        <v>99</v>
      </c>
    </row>
    <row r="15" spans="1:11" s="91" customFormat="1">
      <c r="A15" s="1242" t="s">
        <v>769</v>
      </c>
      <c r="B15" s="85" t="s">
        <v>770</v>
      </c>
      <c r="C15" s="1787">
        <v>253</v>
      </c>
      <c r="D15" s="1787">
        <v>100</v>
      </c>
      <c r="E15" s="1788">
        <v>107</v>
      </c>
      <c r="F15" s="1787">
        <v>168</v>
      </c>
      <c r="G15" s="1787">
        <v>83</v>
      </c>
      <c r="H15" s="1788">
        <v>127</v>
      </c>
      <c r="I15" s="1787">
        <f t="shared" si="0"/>
        <v>421</v>
      </c>
      <c r="J15" s="1787">
        <f t="shared" si="1"/>
        <v>183</v>
      </c>
      <c r="K15" s="1787">
        <f t="shared" si="2"/>
        <v>234</v>
      </c>
    </row>
    <row r="16" spans="1:11" s="7" customFormat="1">
      <c r="A16" s="1" t="s">
        <v>771</v>
      </c>
      <c r="B16" s="4" t="s">
        <v>808</v>
      </c>
      <c r="C16" s="121">
        <v>600</v>
      </c>
      <c r="D16" s="121">
        <v>257</v>
      </c>
      <c r="E16" s="122">
        <v>250</v>
      </c>
      <c r="F16" s="121">
        <v>341</v>
      </c>
      <c r="G16" s="121">
        <v>128</v>
      </c>
      <c r="H16" s="122">
        <v>256</v>
      </c>
      <c r="I16" s="121">
        <f t="shared" si="0"/>
        <v>941</v>
      </c>
      <c r="J16" s="121">
        <f t="shared" si="1"/>
        <v>385</v>
      </c>
      <c r="K16" s="121">
        <f t="shared" si="2"/>
        <v>506</v>
      </c>
    </row>
    <row r="17" spans="1:11" s="91" customFormat="1">
      <c r="A17" s="1242" t="s">
        <v>773</v>
      </c>
      <c r="B17" s="85" t="s">
        <v>774</v>
      </c>
      <c r="C17" s="1787">
        <v>292</v>
      </c>
      <c r="D17" s="1787">
        <v>123</v>
      </c>
      <c r="E17" s="1788">
        <v>86</v>
      </c>
      <c r="F17" s="1787">
        <v>204</v>
      </c>
      <c r="G17" s="1787">
        <v>85</v>
      </c>
      <c r="H17" s="1788">
        <v>102</v>
      </c>
      <c r="I17" s="1787">
        <f t="shared" si="0"/>
        <v>496</v>
      </c>
      <c r="J17" s="1787">
        <f t="shared" si="1"/>
        <v>208</v>
      </c>
      <c r="K17" s="1787">
        <f t="shared" si="2"/>
        <v>188</v>
      </c>
    </row>
    <row r="18" spans="1:11" s="7" customFormat="1">
      <c r="A18" s="1" t="s">
        <v>775</v>
      </c>
      <c r="B18" s="4" t="s">
        <v>776</v>
      </c>
      <c r="C18" s="121">
        <v>242</v>
      </c>
      <c r="D18" s="121">
        <v>82</v>
      </c>
      <c r="E18" s="122">
        <v>62</v>
      </c>
      <c r="F18" s="121">
        <v>165</v>
      </c>
      <c r="G18" s="121">
        <v>62</v>
      </c>
      <c r="H18" s="122">
        <v>43</v>
      </c>
      <c r="I18" s="121">
        <f t="shared" si="0"/>
        <v>407</v>
      </c>
      <c r="J18" s="121">
        <f t="shared" si="1"/>
        <v>144</v>
      </c>
      <c r="K18" s="121">
        <f t="shared" si="2"/>
        <v>105</v>
      </c>
    </row>
    <row r="19" spans="1:11" s="91" customFormat="1">
      <c r="A19" s="1242" t="s">
        <v>777</v>
      </c>
      <c r="B19" s="85" t="s">
        <v>778</v>
      </c>
      <c r="C19" s="1787">
        <v>442</v>
      </c>
      <c r="D19" s="1787">
        <v>208</v>
      </c>
      <c r="E19" s="1788">
        <v>201</v>
      </c>
      <c r="F19" s="1787">
        <v>231</v>
      </c>
      <c r="G19" s="1787">
        <v>141</v>
      </c>
      <c r="H19" s="1788">
        <v>192</v>
      </c>
      <c r="I19" s="1787">
        <f t="shared" si="0"/>
        <v>673</v>
      </c>
      <c r="J19" s="1787">
        <f t="shared" si="1"/>
        <v>349</v>
      </c>
      <c r="K19" s="1787">
        <f t="shared" si="2"/>
        <v>393</v>
      </c>
    </row>
    <row r="20" spans="1:11" s="7" customFormat="1">
      <c r="A20" s="1" t="s">
        <v>779</v>
      </c>
      <c r="B20" s="4" t="s">
        <v>810</v>
      </c>
      <c r="C20" s="121">
        <v>143</v>
      </c>
      <c r="D20" s="121">
        <v>65</v>
      </c>
      <c r="E20" s="122">
        <v>59</v>
      </c>
      <c r="F20" s="121">
        <v>53</v>
      </c>
      <c r="G20" s="121">
        <v>30</v>
      </c>
      <c r="H20" s="122">
        <v>29</v>
      </c>
      <c r="I20" s="121">
        <f t="shared" si="0"/>
        <v>196</v>
      </c>
      <c r="J20" s="121">
        <f t="shared" si="1"/>
        <v>95</v>
      </c>
      <c r="K20" s="121">
        <f t="shared" si="2"/>
        <v>88</v>
      </c>
    </row>
    <row r="21" spans="1:11" s="91" customFormat="1">
      <c r="A21" s="1242" t="s">
        <v>781</v>
      </c>
      <c r="B21" s="85" t="s">
        <v>782</v>
      </c>
      <c r="C21" s="1787">
        <v>358</v>
      </c>
      <c r="D21" s="1787">
        <v>181</v>
      </c>
      <c r="E21" s="1788">
        <v>137</v>
      </c>
      <c r="F21" s="1787">
        <v>182</v>
      </c>
      <c r="G21" s="1787">
        <v>63</v>
      </c>
      <c r="H21" s="1788">
        <v>70</v>
      </c>
      <c r="I21" s="1787">
        <f t="shared" si="0"/>
        <v>540</v>
      </c>
      <c r="J21" s="1787">
        <f t="shared" si="1"/>
        <v>244</v>
      </c>
      <c r="K21" s="1787">
        <f t="shared" si="2"/>
        <v>207</v>
      </c>
    </row>
    <row r="22" spans="1:11" s="7" customFormat="1">
      <c r="A22" s="1" t="s">
        <v>783</v>
      </c>
      <c r="B22" s="4" t="s">
        <v>784</v>
      </c>
      <c r="C22" s="121">
        <v>1</v>
      </c>
      <c r="D22" s="121"/>
      <c r="E22" s="122">
        <v>2</v>
      </c>
      <c r="F22" s="121"/>
      <c r="G22" s="121">
        <v>2</v>
      </c>
      <c r="H22" s="122"/>
      <c r="I22" s="121">
        <f t="shared" si="0"/>
        <v>1</v>
      </c>
      <c r="J22" s="121">
        <f t="shared" si="1"/>
        <v>2</v>
      </c>
      <c r="K22" s="121">
        <f t="shared" si="2"/>
        <v>2</v>
      </c>
    </row>
    <row r="23" spans="1:11" s="91" customFormat="1">
      <c r="A23" s="1242" t="s">
        <v>785</v>
      </c>
      <c r="B23" s="85" t="s">
        <v>786</v>
      </c>
      <c r="C23" s="1787">
        <v>38</v>
      </c>
      <c r="D23" s="1787">
        <v>23</v>
      </c>
      <c r="E23" s="1788">
        <v>28</v>
      </c>
      <c r="F23" s="1787">
        <v>14</v>
      </c>
      <c r="G23" s="1787">
        <v>3</v>
      </c>
      <c r="H23" s="1788">
        <v>8</v>
      </c>
      <c r="I23" s="1787">
        <f t="shared" si="0"/>
        <v>52</v>
      </c>
      <c r="J23" s="1787">
        <f t="shared" si="1"/>
        <v>26</v>
      </c>
      <c r="K23" s="1787">
        <f t="shared" si="2"/>
        <v>36</v>
      </c>
    </row>
    <row r="24" spans="1:11" s="7" customFormat="1">
      <c r="A24" s="1" t="s">
        <v>787</v>
      </c>
      <c r="B24" s="4" t="s">
        <v>788</v>
      </c>
      <c r="C24" s="121">
        <v>2776</v>
      </c>
      <c r="D24" s="121">
        <v>1182</v>
      </c>
      <c r="E24" s="122">
        <v>1468</v>
      </c>
      <c r="F24" s="121">
        <v>1861</v>
      </c>
      <c r="G24" s="121">
        <v>924</v>
      </c>
      <c r="H24" s="122">
        <v>1496</v>
      </c>
      <c r="I24" s="121">
        <f t="shared" si="0"/>
        <v>4637</v>
      </c>
      <c r="J24" s="121">
        <f t="shared" si="1"/>
        <v>2106</v>
      </c>
      <c r="K24" s="121">
        <f t="shared" si="2"/>
        <v>2964</v>
      </c>
    </row>
    <row r="25" spans="1:11" s="1257" customFormat="1">
      <c r="A25" s="1789" t="s">
        <v>547</v>
      </c>
      <c r="B25" s="1789" t="s">
        <v>789</v>
      </c>
      <c r="C25" s="1790">
        <f t="shared" ref="C25:K25" si="3">SUM(C12:C24)</f>
        <v>5673</v>
      </c>
      <c r="D25" s="1790">
        <f t="shared" si="3"/>
        <v>2449</v>
      </c>
      <c r="E25" s="1790">
        <f t="shared" si="3"/>
        <v>2635</v>
      </c>
      <c r="F25" s="1790">
        <f t="shared" si="3"/>
        <v>3488</v>
      </c>
      <c r="G25" s="1790">
        <f t="shared" si="3"/>
        <v>1715</v>
      </c>
      <c r="H25" s="1790">
        <f t="shared" si="3"/>
        <v>2578</v>
      </c>
      <c r="I25" s="1790">
        <f t="shared" si="3"/>
        <v>9161</v>
      </c>
      <c r="J25" s="1790">
        <f t="shared" si="3"/>
        <v>4164</v>
      </c>
      <c r="K25" s="1790">
        <f t="shared" si="3"/>
        <v>5213</v>
      </c>
    </row>
    <row r="26" spans="1:11" s="1257" customFormat="1">
      <c r="A26" s="1240"/>
      <c r="B26" s="1240"/>
      <c r="C26" s="1240"/>
      <c r="D26" s="1240"/>
      <c r="E26" s="1240"/>
      <c r="F26" s="1240"/>
      <c r="G26" s="1240"/>
      <c r="H26" s="1240"/>
      <c r="I26" s="1240"/>
      <c r="J26" s="1240"/>
      <c r="K26" s="1240"/>
    </row>
    <row r="27" spans="1:11" s="7" customFormat="1">
      <c r="A27" s="13" t="s">
        <v>474</v>
      </c>
      <c r="B27" s="6"/>
      <c r="C27" s="6"/>
      <c r="D27" s="6"/>
      <c r="E27" s="6"/>
      <c r="F27" s="6"/>
      <c r="G27" s="6"/>
      <c r="H27" s="6"/>
      <c r="I27" s="6"/>
    </row>
    <row r="28" spans="1:11">
      <c r="A28" s="117" t="s">
        <v>811</v>
      </c>
      <c r="B28" s="1064"/>
      <c r="C28" s="1064"/>
      <c r="D28" s="1064"/>
      <c r="E28" s="1064"/>
      <c r="F28" s="1064"/>
      <c r="G28" s="1064"/>
      <c r="H28" s="1064"/>
      <c r="I28" s="1064"/>
    </row>
    <row r="29" spans="1:11">
      <c r="A29" s="116" t="s">
        <v>840</v>
      </c>
      <c r="B29" s="1064"/>
      <c r="C29" s="1064"/>
      <c r="D29" s="1064"/>
      <c r="E29" s="1064"/>
      <c r="F29" s="1064"/>
      <c r="G29" s="1064"/>
      <c r="H29" s="1064"/>
      <c r="I29" s="1064"/>
    </row>
    <row r="30" spans="1:11">
      <c r="A30" s="116" t="s">
        <v>2690</v>
      </c>
      <c r="B30" s="1064"/>
      <c r="C30" s="1064"/>
      <c r="D30" s="1064"/>
      <c r="E30" s="1064"/>
      <c r="F30" s="1064"/>
      <c r="G30" s="1064"/>
      <c r="H30" s="1064"/>
      <c r="I30" s="1064"/>
    </row>
    <row r="31" spans="1:11">
      <c r="A31" s="116"/>
      <c r="B31" s="1064"/>
      <c r="C31" s="1064"/>
      <c r="D31" s="1064"/>
      <c r="E31" s="1064"/>
      <c r="F31" s="1064"/>
      <c r="G31" s="1064"/>
      <c r="H31" s="1064"/>
      <c r="I31" s="1064"/>
    </row>
    <row r="32" spans="1:11" s="7" customFormat="1">
      <c r="A32" s="13" t="s">
        <v>558</v>
      </c>
      <c r="B32" s="6"/>
      <c r="C32" s="6"/>
      <c r="D32" s="6"/>
      <c r="E32" s="6"/>
      <c r="F32" s="6"/>
      <c r="G32" s="6"/>
      <c r="H32" s="6"/>
      <c r="I32" s="6"/>
    </row>
    <row r="33" spans="1:12" s="91" customFormat="1">
      <c r="A33" s="1427" t="s">
        <v>1221</v>
      </c>
      <c r="B33" s="89"/>
      <c r="C33" s="89"/>
      <c r="D33" s="89"/>
      <c r="E33" s="89"/>
      <c r="F33" s="89"/>
      <c r="G33" s="89"/>
      <c r="H33" s="89"/>
      <c r="I33" s="89"/>
    </row>
    <row r="34" spans="1:12">
      <c r="A34" s="116"/>
      <c r="B34" s="1064"/>
      <c r="C34" s="1064"/>
      <c r="D34" s="1064"/>
      <c r="E34" s="1064"/>
      <c r="F34" s="1064"/>
      <c r="G34" s="1064"/>
      <c r="H34" s="1064"/>
      <c r="I34" s="1791"/>
    </row>
    <row r="40" spans="1:12">
      <c r="L40" s="1711"/>
    </row>
    <row r="41" spans="1:12">
      <c r="L41" s="1711"/>
    </row>
    <row r="42" spans="1:12">
      <c r="L42" s="1711"/>
    </row>
    <row r="43" spans="1:12">
      <c r="L43" s="1711"/>
    </row>
    <row r="44" spans="1:12">
      <c r="L44" s="1711"/>
    </row>
    <row r="45" spans="1:12" ht="7.5" customHeight="1">
      <c r="L45" s="1711"/>
    </row>
    <row r="46" spans="1:12">
      <c r="L46" s="1711"/>
    </row>
    <row r="47" spans="1:12">
      <c r="L47" s="1711"/>
    </row>
    <row r="48" spans="1:12">
      <c r="L48" s="1711"/>
    </row>
    <row r="49" spans="12:12">
      <c r="L49" s="1711"/>
    </row>
    <row r="50" spans="12:12">
      <c r="L50" s="1711"/>
    </row>
    <row r="51" spans="12:12">
      <c r="L51" s="1711"/>
    </row>
    <row r="52" spans="12:12">
      <c r="L52" s="1711"/>
    </row>
    <row r="53" spans="12:12">
      <c r="L53" s="1711"/>
    </row>
    <row r="54" spans="12:12">
      <c r="L54" s="1711"/>
    </row>
    <row r="55" spans="12:12">
      <c r="L55" s="1711"/>
    </row>
    <row r="56" spans="12:12">
      <c r="L56" s="1711"/>
    </row>
    <row r="57" spans="12:12">
      <c r="L57" s="1711"/>
    </row>
    <row r="58" spans="12:12">
      <c r="L58" s="1711"/>
    </row>
    <row r="59" spans="12:12">
      <c r="L59" s="1711"/>
    </row>
    <row r="60" spans="12:12">
      <c r="L60" s="1711"/>
    </row>
  </sheetData>
  <mergeCells count="12">
    <mergeCell ref="A1:K1"/>
    <mergeCell ref="A2:K2"/>
    <mergeCell ref="A3:K3"/>
    <mergeCell ref="A4:K4"/>
    <mergeCell ref="C7:E7"/>
    <mergeCell ref="F7:H7"/>
    <mergeCell ref="I7:K7"/>
    <mergeCell ref="A8:B8"/>
    <mergeCell ref="C8:E8"/>
    <mergeCell ref="F8:H8"/>
    <mergeCell ref="I8:K8"/>
    <mergeCell ref="C6:H6"/>
  </mergeCells>
  <phoneticPr fontId="74" type="noConversion"/>
  <hyperlinks>
    <hyperlink ref="A1:K1" location="'Seccion F - Prest. Med.'!B4" display="TABLA F18"/>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tabColor rgb="FF008080"/>
  </sheetPr>
  <dimension ref="A1:L33"/>
  <sheetViews>
    <sheetView topLeftCell="A22" zoomScale="95" zoomScaleNormal="95" workbookViewId="0">
      <selection activeCell="C17" sqref="C17"/>
    </sheetView>
  </sheetViews>
  <sheetFormatPr baseColWidth="10" defaultColWidth="11.42578125" defaultRowHeight="14.25"/>
  <cols>
    <col min="1" max="1" width="7.140625" style="1171" customWidth="1"/>
    <col min="2" max="2" width="19.7109375" style="1171" customWidth="1"/>
    <col min="3" max="5" width="12.28515625" style="1171" customWidth="1"/>
    <col min="6" max="8" width="12.42578125" style="1171" customWidth="1"/>
    <col min="9" max="11" width="12.7109375" style="1171" customWidth="1"/>
    <col min="12" max="16384" width="11.42578125" style="1171"/>
  </cols>
  <sheetData>
    <row r="1" spans="1:12">
      <c r="A1" s="2099" t="s">
        <v>931</v>
      </c>
      <c r="B1" s="2099"/>
      <c r="C1" s="2099"/>
      <c r="D1" s="2099"/>
      <c r="E1" s="2099"/>
      <c r="F1" s="2099"/>
      <c r="G1" s="2099"/>
      <c r="H1" s="2099"/>
      <c r="I1" s="2099"/>
      <c r="J1" s="2099"/>
      <c r="K1" s="2099"/>
    </row>
    <row r="2" spans="1:12">
      <c r="A2" s="2100" t="s">
        <v>813</v>
      </c>
      <c r="B2" s="2100"/>
      <c r="C2" s="2100"/>
      <c r="D2" s="2100"/>
      <c r="E2" s="2100"/>
      <c r="F2" s="2100"/>
      <c r="G2" s="2100"/>
      <c r="H2" s="2100"/>
      <c r="I2" s="2100"/>
      <c r="J2" s="2100"/>
      <c r="K2" s="2100"/>
    </row>
    <row r="3" spans="1:12">
      <c r="A3" s="2100" t="s">
        <v>834</v>
      </c>
      <c r="B3" s="2100"/>
      <c r="C3" s="2100"/>
      <c r="D3" s="2100"/>
      <c r="E3" s="2100"/>
      <c r="F3" s="2100"/>
      <c r="G3" s="2100"/>
      <c r="H3" s="2100"/>
      <c r="I3" s="2100"/>
      <c r="J3" s="2100"/>
      <c r="K3" s="2100"/>
    </row>
    <row r="4" spans="1:12">
      <c r="A4" s="2072" t="s">
        <v>603</v>
      </c>
      <c r="B4" s="2072"/>
      <c r="C4" s="2072"/>
      <c r="D4" s="2072"/>
      <c r="E4" s="2072"/>
      <c r="F4" s="2072"/>
      <c r="G4" s="2072"/>
      <c r="H4" s="2072"/>
      <c r="I4" s="2072"/>
      <c r="J4" s="2072"/>
      <c r="K4" s="2072"/>
    </row>
    <row r="5" spans="1:12" ht="5.25" customHeight="1" thickBot="1">
      <c r="A5" s="111"/>
      <c r="B5" s="111"/>
      <c r="C5" s="111"/>
      <c r="D5" s="111"/>
      <c r="E5" s="111"/>
      <c r="F5" s="111"/>
      <c r="G5" s="111"/>
      <c r="H5" s="111"/>
      <c r="I5" s="8"/>
      <c r="J5" s="112"/>
      <c r="K5" s="112"/>
    </row>
    <row r="6" spans="1:12" ht="12.75" customHeight="1">
      <c r="A6" s="16"/>
      <c r="B6" s="16"/>
      <c r="C6" s="2120" t="s">
        <v>621</v>
      </c>
      <c r="D6" s="2120"/>
      <c r="E6" s="2120"/>
      <c r="F6" s="2120"/>
      <c r="G6" s="2120"/>
      <c r="H6" s="2120"/>
      <c r="I6" s="1792"/>
      <c r="J6" s="1793"/>
      <c r="K6" s="1793"/>
      <c r="L6" s="1191"/>
    </row>
    <row r="7" spans="1:12" ht="12.75" customHeight="1">
      <c r="A7" s="1304"/>
      <c r="B7" s="1304"/>
      <c r="C7" s="2323" t="s">
        <v>686</v>
      </c>
      <c r="D7" s="2184"/>
      <c r="E7" s="2184"/>
      <c r="F7" s="2323" t="s">
        <v>687</v>
      </c>
      <c r="G7" s="2184"/>
      <c r="H7" s="2184"/>
      <c r="I7" s="2323" t="s">
        <v>547</v>
      </c>
      <c r="J7" s="2184"/>
      <c r="K7" s="2184"/>
      <c r="L7" s="1191"/>
    </row>
    <row r="8" spans="1:12" ht="12.75" customHeight="1">
      <c r="A8" s="2058" t="s">
        <v>803</v>
      </c>
      <c r="B8" s="2058"/>
      <c r="C8" s="2325" t="s">
        <v>839</v>
      </c>
      <c r="D8" s="2058"/>
      <c r="E8" s="2058"/>
      <c r="F8" s="2325" t="s">
        <v>839</v>
      </c>
      <c r="G8" s="2058"/>
      <c r="H8" s="2058"/>
      <c r="I8" s="2325" t="s">
        <v>836</v>
      </c>
      <c r="J8" s="2058"/>
      <c r="K8" s="2058"/>
      <c r="L8" s="1191"/>
    </row>
    <row r="9" spans="1:12" ht="12.75" customHeight="1">
      <c r="A9" s="15"/>
      <c r="B9" s="15"/>
      <c r="C9" s="113" t="s">
        <v>837</v>
      </c>
      <c r="D9" s="1" t="s">
        <v>534</v>
      </c>
      <c r="E9" s="114" t="s">
        <v>535</v>
      </c>
      <c r="F9" s="113" t="s">
        <v>837</v>
      </c>
      <c r="G9" s="1" t="s">
        <v>534</v>
      </c>
      <c r="H9" s="1" t="s">
        <v>535</v>
      </c>
      <c r="I9" s="113" t="s">
        <v>837</v>
      </c>
      <c r="J9" s="1" t="s">
        <v>534</v>
      </c>
      <c r="K9" s="1" t="s">
        <v>535</v>
      </c>
      <c r="L9" s="1191"/>
    </row>
    <row r="10" spans="1:12" ht="12.75" customHeight="1">
      <c r="A10" s="9"/>
      <c r="B10" s="9"/>
      <c r="C10" s="481" t="s">
        <v>2691</v>
      </c>
      <c r="D10" s="481" t="s">
        <v>2691</v>
      </c>
      <c r="E10" s="481" t="s">
        <v>2691</v>
      </c>
      <c r="F10" s="481" t="s">
        <v>2691</v>
      </c>
      <c r="G10" s="481" t="s">
        <v>2691</v>
      </c>
      <c r="H10" s="481" t="s">
        <v>2691</v>
      </c>
      <c r="I10" s="481" t="s">
        <v>2691</v>
      </c>
      <c r="J10" s="481" t="s">
        <v>2691</v>
      </c>
      <c r="K10" s="481" t="s">
        <v>2691</v>
      </c>
    </row>
    <row r="11" spans="1:12" ht="4.5" customHeight="1">
      <c r="A11" s="118"/>
      <c r="B11" s="118"/>
      <c r="C11" s="1794"/>
      <c r="D11" s="1794"/>
      <c r="E11" s="1794"/>
      <c r="F11" s="1794"/>
      <c r="G11" s="1794"/>
      <c r="H11" s="1794"/>
      <c r="I11" s="1794"/>
      <c r="J11" s="1795"/>
      <c r="K11" s="1795"/>
    </row>
    <row r="12" spans="1:12" ht="12.75" customHeight="1">
      <c r="A12" s="1" t="s">
        <v>540</v>
      </c>
      <c r="B12" s="4" t="s">
        <v>807</v>
      </c>
      <c r="C12" s="121">
        <v>222</v>
      </c>
      <c r="D12" s="121">
        <v>135</v>
      </c>
      <c r="E12" s="122">
        <v>114</v>
      </c>
      <c r="F12" s="120">
        <v>107</v>
      </c>
      <c r="G12" s="121">
        <v>63</v>
      </c>
      <c r="H12" s="122">
        <v>98</v>
      </c>
      <c r="I12" s="121">
        <f t="shared" ref="I12:I24" si="0">+C12+F12</f>
        <v>329</v>
      </c>
      <c r="J12" s="123">
        <f t="shared" ref="J12:J24" si="1">+D12+G12</f>
        <v>198</v>
      </c>
      <c r="K12" s="123">
        <f t="shared" ref="K12:K24" si="2">+E12+H12</f>
        <v>212</v>
      </c>
    </row>
    <row r="13" spans="1:12" ht="12.75" customHeight="1">
      <c r="A13" s="1" t="s">
        <v>765</v>
      </c>
      <c r="B13" s="4" t="s">
        <v>766</v>
      </c>
      <c r="C13" s="121">
        <v>163</v>
      </c>
      <c r="D13" s="121">
        <v>69</v>
      </c>
      <c r="E13" s="122">
        <v>93</v>
      </c>
      <c r="F13" s="120">
        <v>81</v>
      </c>
      <c r="G13" s="121">
        <v>73</v>
      </c>
      <c r="H13" s="122">
        <v>111</v>
      </c>
      <c r="I13" s="121">
        <f t="shared" si="0"/>
        <v>244</v>
      </c>
      <c r="J13" s="123">
        <f t="shared" si="1"/>
        <v>142</v>
      </c>
      <c r="K13" s="123">
        <f t="shared" si="2"/>
        <v>204</v>
      </c>
    </row>
    <row r="14" spans="1:12" ht="12.75" customHeight="1">
      <c r="A14" s="1" t="s">
        <v>767</v>
      </c>
      <c r="B14" s="4" t="s">
        <v>768</v>
      </c>
      <c r="C14" s="121">
        <v>73</v>
      </c>
      <c r="D14" s="121">
        <v>33</v>
      </c>
      <c r="E14" s="122">
        <v>35</v>
      </c>
      <c r="F14" s="120">
        <v>52</v>
      </c>
      <c r="G14" s="121">
        <v>29</v>
      </c>
      <c r="H14" s="122">
        <v>58</v>
      </c>
      <c r="I14" s="121">
        <f t="shared" si="0"/>
        <v>125</v>
      </c>
      <c r="J14" s="123">
        <f t="shared" si="1"/>
        <v>62</v>
      </c>
      <c r="K14" s="123">
        <f t="shared" si="2"/>
        <v>93</v>
      </c>
    </row>
    <row r="15" spans="1:12" ht="12.75" customHeight="1">
      <c r="A15" s="1" t="s">
        <v>769</v>
      </c>
      <c r="B15" s="4" t="s">
        <v>770</v>
      </c>
      <c r="C15" s="121">
        <v>252</v>
      </c>
      <c r="D15" s="121">
        <v>108</v>
      </c>
      <c r="E15" s="122">
        <v>104</v>
      </c>
      <c r="F15" s="120">
        <v>189</v>
      </c>
      <c r="G15" s="121">
        <v>77</v>
      </c>
      <c r="H15" s="122">
        <v>131</v>
      </c>
      <c r="I15" s="121">
        <f t="shared" si="0"/>
        <v>441</v>
      </c>
      <c r="J15" s="123">
        <f t="shared" si="1"/>
        <v>185</v>
      </c>
      <c r="K15" s="123">
        <f t="shared" si="2"/>
        <v>235</v>
      </c>
    </row>
    <row r="16" spans="1:12" ht="12.75" customHeight="1">
      <c r="A16" s="1" t="s">
        <v>771</v>
      </c>
      <c r="B16" s="4" t="s">
        <v>808</v>
      </c>
      <c r="C16" s="121">
        <v>618</v>
      </c>
      <c r="D16" s="121">
        <v>216</v>
      </c>
      <c r="E16" s="122">
        <v>245</v>
      </c>
      <c r="F16" s="120">
        <v>409</v>
      </c>
      <c r="G16" s="121">
        <v>157</v>
      </c>
      <c r="H16" s="122">
        <v>319</v>
      </c>
      <c r="I16" s="121">
        <f t="shared" si="0"/>
        <v>1027</v>
      </c>
      <c r="J16" s="123">
        <f t="shared" si="1"/>
        <v>373</v>
      </c>
      <c r="K16" s="123">
        <f t="shared" si="2"/>
        <v>564</v>
      </c>
    </row>
    <row r="17" spans="1:11" ht="12.75" customHeight="1">
      <c r="A17" s="1" t="s">
        <v>773</v>
      </c>
      <c r="B17" s="4" t="s">
        <v>774</v>
      </c>
      <c r="C17" s="121">
        <v>265</v>
      </c>
      <c r="D17" s="121">
        <v>116</v>
      </c>
      <c r="E17" s="122">
        <v>95</v>
      </c>
      <c r="F17" s="120">
        <v>175</v>
      </c>
      <c r="G17" s="121">
        <v>74</v>
      </c>
      <c r="H17" s="122">
        <v>108</v>
      </c>
      <c r="I17" s="121">
        <f t="shared" si="0"/>
        <v>440</v>
      </c>
      <c r="J17" s="123">
        <f t="shared" si="1"/>
        <v>190</v>
      </c>
      <c r="K17" s="123">
        <f t="shared" si="2"/>
        <v>203</v>
      </c>
    </row>
    <row r="18" spans="1:11" ht="12.75" customHeight="1">
      <c r="A18" s="1" t="s">
        <v>775</v>
      </c>
      <c r="B18" s="4" t="s">
        <v>776</v>
      </c>
      <c r="C18" s="121">
        <v>198</v>
      </c>
      <c r="D18" s="121">
        <v>78</v>
      </c>
      <c r="E18" s="122">
        <v>60</v>
      </c>
      <c r="F18" s="120">
        <v>147</v>
      </c>
      <c r="G18" s="121">
        <v>44</v>
      </c>
      <c r="H18" s="122">
        <v>62</v>
      </c>
      <c r="I18" s="121">
        <f t="shared" si="0"/>
        <v>345</v>
      </c>
      <c r="J18" s="123">
        <f t="shared" si="1"/>
        <v>122</v>
      </c>
      <c r="K18" s="123">
        <f t="shared" si="2"/>
        <v>122</v>
      </c>
    </row>
    <row r="19" spans="1:11" ht="12.75" customHeight="1">
      <c r="A19" s="1" t="s">
        <v>777</v>
      </c>
      <c r="B19" s="4" t="s">
        <v>778</v>
      </c>
      <c r="C19" s="121">
        <v>368</v>
      </c>
      <c r="D19" s="121">
        <v>177</v>
      </c>
      <c r="E19" s="122">
        <v>181</v>
      </c>
      <c r="F19" s="120">
        <v>208</v>
      </c>
      <c r="G19" s="121">
        <v>119</v>
      </c>
      <c r="H19" s="122">
        <v>206</v>
      </c>
      <c r="I19" s="121">
        <f t="shared" si="0"/>
        <v>576</v>
      </c>
      <c r="J19" s="123">
        <f t="shared" si="1"/>
        <v>296</v>
      </c>
      <c r="K19" s="123">
        <f t="shared" si="2"/>
        <v>387</v>
      </c>
    </row>
    <row r="20" spans="1:11" ht="12.75" customHeight="1">
      <c r="A20" s="1" t="s">
        <v>779</v>
      </c>
      <c r="B20" s="4" t="s">
        <v>810</v>
      </c>
      <c r="C20" s="121">
        <v>110</v>
      </c>
      <c r="D20" s="121">
        <v>64</v>
      </c>
      <c r="E20" s="122">
        <v>41</v>
      </c>
      <c r="F20" s="120">
        <v>41</v>
      </c>
      <c r="G20" s="121">
        <v>24</v>
      </c>
      <c r="H20" s="122">
        <v>29</v>
      </c>
      <c r="I20" s="121">
        <f t="shared" si="0"/>
        <v>151</v>
      </c>
      <c r="J20" s="123">
        <f t="shared" si="1"/>
        <v>88</v>
      </c>
      <c r="K20" s="123">
        <f t="shared" si="2"/>
        <v>70</v>
      </c>
    </row>
    <row r="21" spans="1:11" ht="12.75" customHeight="1">
      <c r="A21" s="1" t="s">
        <v>781</v>
      </c>
      <c r="B21" s="4" t="s">
        <v>782</v>
      </c>
      <c r="C21" s="121">
        <v>289</v>
      </c>
      <c r="D21" s="121">
        <v>136</v>
      </c>
      <c r="E21" s="122">
        <v>142</v>
      </c>
      <c r="F21" s="120">
        <v>162</v>
      </c>
      <c r="G21" s="121">
        <v>65</v>
      </c>
      <c r="H21" s="122">
        <v>98</v>
      </c>
      <c r="I21" s="121">
        <f t="shared" si="0"/>
        <v>451</v>
      </c>
      <c r="J21" s="123">
        <f t="shared" si="1"/>
        <v>201</v>
      </c>
      <c r="K21" s="123">
        <f t="shared" si="2"/>
        <v>240</v>
      </c>
    </row>
    <row r="22" spans="1:11" ht="12.75" customHeight="1">
      <c r="A22" s="1" t="s">
        <v>783</v>
      </c>
      <c r="B22" s="4" t="s">
        <v>784</v>
      </c>
      <c r="C22" s="121">
        <v>1</v>
      </c>
      <c r="D22" s="121">
        <v>2</v>
      </c>
      <c r="E22" s="122">
        <v>3</v>
      </c>
      <c r="F22" s="120"/>
      <c r="G22" s="121"/>
      <c r="H22" s="122">
        <v>2</v>
      </c>
      <c r="I22" s="121">
        <f t="shared" si="0"/>
        <v>1</v>
      </c>
      <c r="J22" s="123">
        <f t="shared" si="1"/>
        <v>2</v>
      </c>
      <c r="K22" s="123">
        <f t="shared" si="2"/>
        <v>5</v>
      </c>
    </row>
    <row r="23" spans="1:11" ht="12.75" customHeight="1">
      <c r="A23" s="1" t="s">
        <v>785</v>
      </c>
      <c r="B23" s="4" t="s">
        <v>786</v>
      </c>
      <c r="C23" s="121">
        <v>50</v>
      </c>
      <c r="D23" s="121">
        <v>31</v>
      </c>
      <c r="E23" s="122">
        <v>23</v>
      </c>
      <c r="F23" s="120">
        <v>18</v>
      </c>
      <c r="G23" s="121">
        <v>13</v>
      </c>
      <c r="H23" s="122">
        <v>12</v>
      </c>
      <c r="I23" s="121">
        <f t="shared" si="0"/>
        <v>68</v>
      </c>
      <c r="J23" s="123">
        <f t="shared" si="1"/>
        <v>44</v>
      </c>
      <c r="K23" s="123">
        <f t="shared" si="2"/>
        <v>35</v>
      </c>
    </row>
    <row r="24" spans="1:11" ht="12.75" customHeight="1">
      <c r="A24" s="1" t="s">
        <v>787</v>
      </c>
      <c r="B24" s="4" t="s">
        <v>788</v>
      </c>
      <c r="C24" s="121">
        <v>2343</v>
      </c>
      <c r="D24" s="121">
        <v>1023</v>
      </c>
      <c r="E24" s="122">
        <v>1345</v>
      </c>
      <c r="F24" s="120">
        <v>1557</v>
      </c>
      <c r="G24" s="121">
        <v>728</v>
      </c>
      <c r="H24" s="122">
        <v>1335</v>
      </c>
      <c r="I24" s="121">
        <f t="shared" si="0"/>
        <v>3900</v>
      </c>
      <c r="J24" s="123">
        <f t="shared" si="1"/>
        <v>1751</v>
      </c>
      <c r="K24" s="123">
        <f t="shared" si="2"/>
        <v>2680</v>
      </c>
    </row>
    <row r="25" spans="1:11" ht="12.75" customHeight="1">
      <c r="A25" s="80" t="s">
        <v>547</v>
      </c>
      <c r="B25" s="80" t="s">
        <v>789</v>
      </c>
      <c r="C25" s="119">
        <f t="shared" ref="C25:K25" si="3">SUM(C12:C24)</f>
        <v>4952</v>
      </c>
      <c r="D25" s="119">
        <f t="shared" si="3"/>
        <v>2188</v>
      </c>
      <c r="E25" s="119">
        <f t="shared" si="3"/>
        <v>2481</v>
      </c>
      <c r="F25" s="119">
        <f t="shared" si="3"/>
        <v>3146</v>
      </c>
      <c r="G25" s="119">
        <f t="shared" si="3"/>
        <v>1466</v>
      </c>
      <c r="H25" s="119">
        <f t="shared" si="3"/>
        <v>2569</v>
      </c>
      <c r="I25" s="119">
        <f t="shared" si="3"/>
        <v>8098</v>
      </c>
      <c r="J25" s="119">
        <f t="shared" si="3"/>
        <v>3654</v>
      </c>
      <c r="K25" s="119">
        <f t="shared" si="3"/>
        <v>5050</v>
      </c>
    </row>
    <row r="26" spans="1:11" ht="4.5" customHeight="1">
      <c r="A26" s="15"/>
      <c r="B26" s="4"/>
      <c r="C26" s="37"/>
      <c r="D26" s="37"/>
      <c r="E26" s="37"/>
      <c r="F26" s="37"/>
      <c r="G26" s="37"/>
      <c r="H26" s="37"/>
      <c r="I26" s="37"/>
      <c r="J26" s="32"/>
      <c r="K26" s="32"/>
    </row>
    <row r="27" spans="1:11">
      <c r="A27" s="13" t="s">
        <v>558</v>
      </c>
      <c r="B27" s="6"/>
      <c r="C27" s="6"/>
      <c r="D27" s="6"/>
      <c r="E27" s="6"/>
      <c r="F27" s="6"/>
      <c r="G27" s="6"/>
      <c r="H27" s="6"/>
      <c r="I27" s="6"/>
      <c r="J27" s="7"/>
      <c r="K27" s="7"/>
    </row>
    <row r="28" spans="1:11">
      <c r="A28" s="94" t="s">
        <v>1221</v>
      </c>
      <c r="B28" s="6"/>
      <c r="C28" s="6"/>
      <c r="D28" s="6"/>
      <c r="E28" s="6"/>
      <c r="F28" s="6"/>
      <c r="G28" s="6"/>
      <c r="H28" s="6"/>
      <c r="I28" s="6"/>
      <c r="J28" s="7"/>
      <c r="K28" s="7"/>
    </row>
    <row r="29" spans="1:11" ht="4.5" customHeight="1">
      <c r="A29" s="1240"/>
      <c r="B29" s="1240"/>
      <c r="C29" s="1240"/>
      <c r="D29" s="1240"/>
      <c r="E29" s="1240"/>
      <c r="F29" s="1240"/>
      <c r="G29" s="1240"/>
      <c r="H29" s="1240"/>
      <c r="I29" s="1240"/>
      <c r="J29" s="1257"/>
      <c r="K29" s="1257"/>
    </row>
    <row r="30" spans="1:11">
      <c r="A30" s="13" t="s">
        <v>474</v>
      </c>
      <c r="B30" s="6"/>
      <c r="C30" s="6"/>
      <c r="D30" s="6"/>
      <c r="E30" s="6"/>
      <c r="F30" s="6"/>
      <c r="G30" s="6"/>
      <c r="H30" s="6"/>
      <c r="I30" s="6"/>
      <c r="J30" s="7"/>
      <c r="K30" s="7"/>
    </row>
    <row r="31" spans="1:11">
      <c r="A31" s="117" t="s">
        <v>811</v>
      </c>
      <c r="B31" s="1064"/>
      <c r="C31" s="1064"/>
      <c r="D31" s="1064"/>
      <c r="E31" s="1064"/>
      <c r="F31" s="1064"/>
      <c r="G31" s="1064"/>
      <c r="H31" s="1064"/>
      <c r="I31" s="1064"/>
      <c r="J31" s="735"/>
      <c r="K31" s="735"/>
    </row>
    <row r="32" spans="1:11">
      <c r="A32" s="116" t="s">
        <v>840</v>
      </c>
      <c r="B32" s="1064"/>
      <c r="C32" s="1064"/>
      <c r="D32" s="1064"/>
      <c r="E32" s="1064"/>
      <c r="F32" s="1064"/>
      <c r="G32" s="1064"/>
      <c r="H32" s="1064"/>
      <c r="I32" s="1064"/>
      <c r="J32" s="735"/>
      <c r="K32" s="735"/>
    </row>
    <row r="33" spans="1:9">
      <c r="A33" s="116" t="s">
        <v>2690</v>
      </c>
      <c r="B33" s="1064"/>
      <c r="C33" s="1064"/>
      <c r="D33" s="1064"/>
      <c r="E33" s="1064"/>
      <c r="F33" s="1064"/>
      <c r="G33" s="1064"/>
      <c r="H33" s="1064"/>
      <c r="I33" s="1064"/>
    </row>
  </sheetData>
  <mergeCells count="12">
    <mergeCell ref="A8:B8"/>
    <mergeCell ref="C8:E8"/>
    <mergeCell ref="F8:H8"/>
    <mergeCell ref="I8:K8"/>
    <mergeCell ref="A1:K1"/>
    <mergeCell ref="I7:K7"/>
    <mergeCell ref="C6:H6"/>
    <mergeCell ref="C7:E7"/>
    <mergeCell ref="F7:H7"/>
    <mergeCell ref="A2:K2"/>
    <mergeCell ref="A3:K3"/>
    <mergeCell ref="A4:K4"/>
  </mergeCells>
  <phoneticPr fontId="74" type="noConversion"/>
  <hyperlinks>
    <hyperlink ref="A1:K1" location="'Seccion F - Prest. Med.'!B4" display="TABLA F19"/>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tabColor rgb="FF008080"/>
  </sheetPr>
  <dimension ref="A1:E57"/>
  <sheetViews>
    <sheetView topLeftCell="A19" workbookViewId="0">
      <selection activeCell="D22" sqref="D22"/>
    </sheetView>
  </sheetViews>
  <sheetFormatPr baseColWidth="10" defaultColWidth="11.42578125" defaultRowHeight="12.75"/>
  <cols>
    <col min="1" max="1" width="22.42578125" style="7" customWidth="1"/>
    <col min="2" max="2" width="15.28515625" style="7" customWidth="1"/>
    <col min="3" max="3" width="14.28515625" style="7" customWidth="1"/>
    <col min="4" max="4" width="14.140625" style="7" customWidth="1"/>
    <col min="5" max="16384" width="11.42578125" style="7"/>
  </cols>
  <sheetData>
    <row r="1" spans="1:5" ht="14.25">
      <c r="A1" s="2099" t="s">
        <v>933</v>
      </c>
      <c r="B1" s="2099"/>
      <c r="C1" s="2099"/>
      <c r="D1" s="2099"/>
      <c r="E1" s="6"/>
    </row>
    <row r="2" spans="1:5" s="1257" customFormat="1">
      <c r="A2" s="2125" t="s">
        <v>813</v>
      </c>
      <c r="B2" s="2125"/>
      <c r="C2" s="2125"/>
      <c r="D2" s="2125"/>
      <c r="E2" s="1240"/>
    </row>
    <row r="3" spans="1:5" s="1247" customFormat="1">
      <c r="A3" s="2100" t="s">
        <v>841</v>
      </c>
      <c r="B3" s="2100"/>
      <c r="C3" s="2100"/>
      <c r="D3" s="2100"/>
      <c r="E3" s="1526"/>
    </row>
    <row r="4" spans="1:5">
      <c r="A4" s="2126" t="s">
        <v>563</v>
      </c>
      <c r="B4" s="2126"/>
      <c r="C4" s="2126"/>
      <c r="D4" s="2126"/>
      <c r="E4" s="6"/>
    </row>
    <row r="5" spans="1:5" s="91" customFormat="1" ht="13.5" thickBot="1">
      <c r="A5" s="1696"/>
      <c r="B5" s="1696"/>
      <c r="C5" s="1696"/>
      <c r="D5" s="1696"/>
      <c r="E5" s="89"/>
    </row>
    <row r="6" spans="1:5">
      <c r="A6" s="13" t="s">
        <v>842</v>
      </c>
      <c r="B6" s="20" t="s">
        <v>686</v>
      </c>
      <c r="C6" s="124" t="s">
        <v>687</v>
      </c>
      <c r="D6" s="20" t="s">
        <v>547</v>
      </c>
      <c r="E6" s="6"/>
    </row>
    <row r="7" spans="1:5">
      <c r="A7" s="125" t="s">
        <v>843</v>
      </c>
      <c r="B7" s="10" t="s">
        <v>817</v>
      </c>
      <c r="C7" s="10" t="s">
        <v>817</v>
      </c>
      <c r="D7" s="10" t="s">
        <v>817</v>
      </c>
      <c r="E7" s="6"/>
    </row>
    <row r="8" spans="1:5" ht="4.5" customHeight="1">
      <c r="A8" s="126"/>
      <c r="B8" s="1"/>
      <c r="C8" s="1"/>
      <c r="D8" s="1"/>
      <c r="E8" s="6"/>
    </row>
    <row r="9" spans="1:5" s="91" customFormat="1">
      <c r="A9" s="1743" t="s">
        <v>844</v>
      </c>
      <c r="B9" s="1796">
        <v>2377</v>
      </c>
      <c r="C9" s="1797">
        <v>1354</v>
      </c>
      <c r="D9" s="1796">
        <v>3731</v>
      </c>
      <c r="E9" s="89"/>
    </row>
    <row r="10" spans="1:5">
      <c r="A10" s="86" t="s">
        <v>845</v>
      </c>
      <c r="B10" s="127">
        <v>3738</v>
      </c>
      <c r="C10" s="130">
        <v>2947</v>
      </c>
      <c r="D10" s="127">
        <v>6685</v>
      </c>
      <c r="E10" s="6"/>
    </row>
    <row r="11" spans="1:5" s="91" customFormat="1">
      <c r="A11" s="1743" t="s">
        <v>846</v>
      </c>
      <c r="B11" s="1796">
        <v>2555</v>
      </c>
      <c r="C11" s="1797">
        <v>1520</v>
      </c>
      <c r="D11" s="1796">
        <v>4075</v>
      </c>
      <c r="E11" s="89"/>
    </row>
    <row r="12" spans="1:5">
      <c r="A12" s="86" t="s">
        <v>847</v>
      </c>
      <c r="B12" s="127">
        <v>1657</v>
      </c>
      <c r="C12" s="130">
        <v>1043</v>
      </c>
      <c r="D12" s="127">
        <v>2700</v>
      </c>
      <c r="E12" s="6"/>
    </row>
    <row r="13" spans="1:5" s="91" customFormat="1">
      <c r="A13" s="1743" t="s">
        <v>848</v>
      </c>
      <c r="B13" s="1796">
        <v>959</v>
      </c>
      <c r="C13" s="1797">
        <v>851</v>
      </c>
      <c r="D13" s="1796">
        <v>1810</v>
      </c>
      <c r="E13" s="89"/>
    </row>
    <row r="14" spans="1:5">
      <c r="A14" s="86" t="s">
        <v>849</v>
      </c>
      <c r="B14" s="127">
        <v>590</v>
      </c>
      <c r="C14" s="130">
        <v>716</v>
      </c>
      <c r="D14" s="127">
        <v>1306</v>
      </c>
      <c r="E14" s="6"/>
    </row>
    <row r="15" spans="1:5" s="91" customFormat="1">
      <c r="A15" s="1743" t="s">
        <v>850</v>
      </c>
      <c r="B15" s="1796">
        <v>373</v>
      </c>
      <c r="C15" s="1797">
        <v>539</v>
      </c>
      <c r="D15" s="1796">
        <v>912</v>
      </c>
      <c r="E15" s="89"/>
    </row>
    <row r="16" spans="1:5">
      <c r="A16" s="86" t="s">
        <v>851</v>
      </c>
      <c r="B16" s="127">
        <v>229</v>
      </c>
      <c r="C16" s="130">
        <v>410</v>
      </c>
      <c r="D16" s="127">
        <v>639</v>
      </c>
      <c r="E16" s="6"/>
    </row>
    <row r="17" spans="1:5" s="91" customFormat="1">
      <c r="A17" s="1743" t="s">
        <v>852</v>
      </c>
      <c r="B17" s="1796">
        <v>155</v>
      </c>
      <c r="C17" s="1797">
        <v>328</v>
      </c>
      <c r="D17" s="1796">
        <v>483</v>
      </c>
      <c r="E17" s="89"/>
    </row>
    <row r="18" spans="1:5">
      <c r="A18" s="86" t="s">
        <v>853</v>
      </c>
      <c r="B18" s="127">
        <v>90</v>
      </c>
      <c r="C18" s="130">
        <v>221</v>
      </c>
      <c r="D18" s="127">
        <v>311</v>
      </c>
      <c r="E18" s="6"/>
    </row>
    <row r="19" spans="1:5" s="91" customFormat="1">
      <c r="A19" s="1743" t="s">
        <v>854</v>
      </c>
      <c r="B19" s="1796">
        <v>88</v>
      </c>
      <c r="C19" s="1797">
        <v>165</v>
      </c>
      <c r="D19" s="1796">
        <v>253</v>
      </c>
      <c r="E19" s="89"/>
    </row>
    <row r="20" spans="1:5">
      <c r="A20" s="86" t="s">
        <v>855</v>
      </c>
      <c r="B20" s="127">
        <v>49</v>
      </c>
      <c r="C20" s="130">
        <v>143</v>
      </c>
      <c r="D20" s="127">
        <v>192</v>
      </c>
      <c r="E20" s="6"/>
    </row>
    <row r="21" spans="1:5" s="91" customFormat="1">
      <c r="A21" s="1743" t="s">
        <v>856</v>
      </c>
      <c r="B21" s="1796">
        <v>33</v>
      </c>
      <c r="C21" s="1797">
        <v>110</v>
      </c>
      <c r="D21" s="1796">
        <v>143</v>
      </c>
      <c r="E21" s="89"/>
    </row>
    <row r="22" spans="1:5">
      <c r="A22" s="86" t="s">
        <v>857</v>
      </c>
      <c r="B22" s="127">
        <v>36</v>
      </c>
      <c r="C22" s="130">
        <v>59</v>
      </c>
      <c r="D22" s="127">
        <v>95</v>
      </c>
      <c r="E22" s="6"/>
    </row>
    <row r="23" spans="1:5">
      <c r="A23" s="1743" t="s">
        <v>858</v>
      </c>
      <c r="B23" s="1798">
        <v>25</v>
      </c>
      <c r="C23" s="1799">
        <v>73</v>
      </c>
      <c r="D23" s="127">
        <v>98</v>
      </c>
      <c r="E23" s="6"/>
    </row>
    <row r="24" spans="1:5">
      <c r="A24" s="1743" t="s">
        <v>859</v>
      </c>
      <c r="B24" s="1798">
        <v>22</v>
      </c>
      <c r="C24" s="1799">
        <v>78</v>
      </c>
      <c r="D24" s="127">
        <v>100</v>
      </c>
      <c r="E24" s="6"/>
    </row>
    <row r="25" spans="1:5">
      <c r="A25" s="1743" t="s">
        <v>860</v>
      </c>
      <c r="B25" s="1798">
        <v>42</v>
      </c>
      <c r="C25" s="1799">
        <v>130</v>
      </c>
      <c r="D25" s="127">
        <v>172</v>
      </c>
      <c r="E25" s="6"/>
    </row>
    <row r="26" spans="1:5" ht="3.75" customHeight="1">
      <c r="A26" s="1743"/>
      <c r="B26" s="1798"/>
      <c r="C26" s="1798"/>
      <c r="D26" s="127"/>
      <c r="E26" s="6"/>
    </row>
    <row r="27" spans="1:5" s="91" customFormat="1">
      <c r="A27" s="709" t="s">
        <v>547</v>
      </c>
      <c r="B27" s="1800">
        <f>SUM(B9:B26)</f>
        <v>13018</v>
      </c>
      <c r="C27" s="1800">
        <f>SUM(C9:C26)</f>
        <v>10687</v>
      </c>
      <c r="D27" s="1800">
        <f>SUM(D9:D26)</f>
        <v>23705</v>
      </c>
      <c r="E27" s="89"/>
    </row>
    <row r="28" spans="1:5">
      <c r="A28" s="109"/>
      <c r="B28" s="16"/>
      <c r="C28" s="16"/>
      <c r="D28" s="16"/>
      <c r="E28" s="6"/>
    </row>
    <row r="29" spans="1:5">
      <c r="A29" s="1305" t="s">
        <v>558</v>
      </c>
      <c r="B29" s="16"/>
      <c r="C29" s="16"/>
      <c r="D29" s="16"/>
      <c r="E29" s="6"/>
    </row>
    <row r="30" spans="1:5" s="91" customFormat="1">
      <c r="A30" s="1427" t="s">
        <v>1221</v>
      </c>
      <c r="B30" s="1424"/>
      <c r="C30" s="1424"/>
      <c r="D30" s="1424"/>
      <c r="E30" s="89"/>
    </row>
    <row r="31" spans="1:5">
      <c r="A31" s="14"/>
      <c r="B31" s="16"/>
      <c r="C31" s="16"/>
      <c r="D31" s="16"/>
      <c r="E31" s="6"/>
    </row>
    <row r="32" spans="1:5">
      <c r="E32" s="6"/>
    </row>
    <row r="39" spans="5:5" ht="4.5" customHeight="1"/>
    <row r="42" spans="5:5">
      <c r="E42" s="32"/>
    </row>
    <row r="57" ht="6" customHeight="1"/>
  </sheetData>
  <mergeCells count="4">
    <mergeCell ref="A1:D1"/>
    <mergeCell ref="A2:D2"/>
    <mergeCell ref="A3:D3"/>
    <mergeCell ref="A4:D4"/>
  </mergeCells>
  <phoneticPr fontId="74" type="noConversion"/>
  <hyperlinks>
    <hyperlink ref="A1:D1" location="'Seccion F - Prest. Med.'!B4" display="TABLA F20"/>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rgb="FF008080"/>
  </sheetPr>
  <dimension ref="A1:D30"/>
  <sheetViews>
    <sheetView topLeftCell="A22" workbookViewId="0">
      <selection activeCell="F18" sqref="F18"/>
    </sheetView>
  </sheetViews>
  <sheetFormatPr baseColWidth="10" defaultColWidth="11.42578125" defaultRowHeight="14.25"/>
  <cols>
    <col min="1" max="1" width="25.28515625" style="1171" customWidth="1"/>
    <col min="2" max="2" width="12.7109375" style="1171" customWidth="1"/>
    <col min="3" max="3" width="14" style="1171" customWidth="1"/>
    <col min="4" max="4" width="14.28515625" style="1171" customWidth="1"/>
    <col min="5" max="16384" width="11.42578125" style="1171"/>
  </cols>
  <sheetData>
    <row r="1" spans="1:4">
      <c r="A1" s="2099" t="s">
        <v>932</v>
      </c>
      <c r="B1" s="2099"/>
      <c r="C1" s="2099"/>
      <c r="D1" s="2099"/>
    </row>
    <row r="2" spans="1:4">
      <c r="A2" s="2100" t="s">
        <v>838</v>
      </c>
      <c r="B2" s="2100"/>
      <c r="C2" s="2100"/>
      <c r="D2" s="2100"/>
    </row>
    <row r="3" spans="1:4">
      <c r="A3" s="2100" t="s">
        <v>841</v>
      </c>
      <c r="B3" s="2100"/>
      <c r="C3" s="2100"/>
      <c r="D3" s="2100"/>
    </row>
    <row r="4" spans="1:4">
      <c r="A4" s="2100" t="s">
        <v>603</v>
      </c>
      <c r="B4" s="2100"/>
      <c r="C4" s="2100"/>
      <c r="D4" s="2100"/>
    </row>
    <row r="5" spans="1:4" ht="15" thickBot="1">
      <c r="A5" s="59"/>
      <c r="B5" s="59"/>
      <c r="C5" s="59"/>
      <c r="D5" s="59"/>
    </row>
    <row r="6" spans="1:4">
      <c r="A6" s="134" t="s">
        <v>842</v>
      </c>
      <c r="B6" s="20" t="s">
        <v>686</v>
      </c>
      <c r="C6" s="20" t="s">
        <v>687</v>
      </c>
      <c r="D6" s="20" t="s">
        <v>547</v>
      </c>
    </row>
    <row r="7" spans="1:4">
      <c r="A7" s="135" t="s">
        <v>843</v>
      </c>
      <c r="B7" s="10" t="s">
        <v>817</v>
      </c>
      <c r="C7" s="10" t="s">
        <v>817</v>
      </c>
      <c r="D7" s="10" t="s">
        <v>817</v>
      </c>
    </row>
    <row r="8" spans="1:4" ht="4.5" customHeight="1">
      <c r="A8" s="79"/>
      <c r="B8" s="136"/>
      <c r="C8" s="136"/>
      <c r="D8" s="136"/>
    </row>
    <row r="9" spans="1:4">
      <c r="A9" s="86" t="s">
        <v>844</v>
      </c>
      <c r="B9" s="127">
        <v>985</v>
      </c>
      <c r="C9" s="130">
        <v>388</v>
      </c>
      <c r="D9" s="127">
        <f t="shared" ref="D9:D25" si="0">+B9+C9</f>
        <v>1373</v>
      </c>
    </row>
    <row r="10" spans="1:4">
      <c r="A10" s="86" t="s">
        <v>845</v>
      </c>
      <c r="B10" s="127">
        <v>58</v>
      </c>
      <c r="C10" s="130">
        <v>162</v>
      </c>
      <c r="D10" s="127">
        <f t="shared" si="0"/>
        <v>220</v>
      </c>
    </row>
    <row r="11" spans="1:4">
      <c r="A11" s="86" t="s">
        <v>846</v>
      </c>
      <c r="B11" s="127">
        <v>2595</v>
      </c>
      <c r="C11" s="130">
        <v>2095</v>
      </c>
      <c r="D11" s="127">
        <f t="shared" si="0"/>
        <v>4690</v>
      </c>
    </row>
    <row r="12" spans="1:4">
      <c r="A12" s="86" t="s">
        <v>847</v>
      </c>
      <c r="B12" s="127">
        <v>1738</v>
      </c>
      <c r="C12" s="130">
        <v>1089</v>
      </c>
      <c r="D12" s="127">
        <f t="shared" si="0"/>
        <v>2827</v>
      </c>
    </row>
    <row r="13" spans="1:4">
      <c r="A13" s="86" t="s">
        <v>848</v>
      </c>
      <c r="B13" s="127">
        <v>1598</v>
      </c>
      <c r="C13" s="130">
        <v>850</v>
      </c>
      <c r="D13" s="127">
        <f t="shared" si="0"/>
        <v>2448</v>
      </c>
    </row>
    <row r="14" spans="1:4">
      <c r="A14" s="86" t="s">
        <v>849</v>
      </c>
      <c r="B14" s="127">
        <v>989</v>
      </c>
      <c r="C14" s="130">
        <v>542</v>
      </c>
      <c r="D14" s="127">
        <f t="shared" si="0"/>
        <v>1531</v>
      </c>
    </row>
    <row r="15" spans="1:4">
      <c r="A15" s="86" t="s">
        <v>850</v>
      </c>
      <c r="B15" s="127">
        <v>585</v>
      </c>
      <c r="C15" s="130">
        <v>474</v>
      </c>
      <c r="D15" s="127">
        <f t="shared" si="0"/>
        <v>1059</v>
      </c>
    </row>
    <row r="16" spans="1:4">
      <c r="A16" s="86" t="s">
        <v>851</v>
      </c>
      <c r="B16" s="127">
        <v>424</v>
      </c>
      <c r="C16" s="130">
        <v>431</v>
      </c>
      <c r="D16" s="127">
        <f t="shared" si="0"/>
        <v>855</v>
      </c>
    </row>
    <row r="17" spans="1:4">
      <c r="A17" s="86" t="s">
        <v>852</v>
      </c>
      <c r="B17" s="127">
        <v>235</v>
      </c>
      <c r="C17" s="130">
        <v>317</v>
      </c>
      <c r="D17" s="127">
        <f t="shared" si="0"/>
        <v>552</v>
      </c>
    </row>
    <row r="18" spans="1:4">
      <c r="A18" s="86" t="s">
        <v>853</v>
      </c>
      <c r="B18" s="127">
        <v>202</v>
      </c>
      <c r="C18" s="130">
        <v>251</v>
      </c>
      <c r="D18" s="127">
        <f t="shared" si="0"/>
        <v>453</v>
      </c>
    </row>
    <row r="19" spans="1:4">
      <c r="A19" s="86" t="s">
        <v>854</v>
      </c>
      <c r="B19" s="127">
        <v>125</v>
      </c>
      <c r="C19" s="130">
        <v>219</v>
      </c>
      <c r="D19" s="127">
        <f t="shared" si="0"/>
        <v>344</v>
      </c>
    </row>
    <row r="20" spans="1:4">
      <c r="A20" s="86" t="s">
        <v>855</v>
      </c>
      <c r="B20" s="127">
        <v>101</v>
      </c>
      <c r="C20" s="130">
        <v>158</v>
      </c>
      <c r="D20" s="127">
        <f t="shared" si="0"/>
        <v>259</v>
      </c>
    </row>
    <row r="21" spans="1:4">
      <c r="A21" s="86" t="s">
        <v>856</v>
      </c>
      <c r="B21" s="127">
        <v>93</v>
      </c>
      <c r="C21" s="130">
        <v>137</v>
      </c>
      <c r="D21" s="127">
        <f t="shared" si="0"/>
        <v>230</v>
      </c>
    </row>
    <row r="22" spans="1:4">
      <c r="A22" s="86" t="s">
        <v>857</v>
      </c>
      <c r="B22" s="127">
        <v>59</v>
      </c>
      <c r="C22" s="130">
        <v>101</v>
      </c>
      <c r="D22" s="127">
        <f t="shared" si="0"/>
        <v>160</v>
      </c>
    </row>
    <row r="23" spans="1:4">
      <c r="A23" s="86" t="s">
        <v>858</v>
      </c>
      <c r="B23" s="131">
        <v>36</v>
      </c>
      <c r="C23" s="132">
        <v>81</v>
      </c>
      <c r="D23" s="1796">
        <f t="shared" si="0"/>
        <v>117</v>
      </c>
    </row>
    <row r="24" spans="1:4">
      <c r="A24" s="86" t="s">
        <v>859</v>
      </c>
      <c r="B24" s="131">
        <v>30</v>
      </c>
      <c r="C24" s="132">
        <v>53</v>
      </c>
      <c r="D24" s="1796">
        <f t="shared" si="0"/>
        <v>83</v>
      </c>
    </row>
    <row r="25" spans="1:4">
      <c r="A25" s="86" t="s">
        <v>860</v>
      </c>
      <c r="B25" s="131">
        <v>27</v>
      </c>
      <c r="C25" s="132">
        <v>85</v>
      </c>
      <c r="D25" s="1796">
        <f t="shared" si="0"/>
        <v>112</v>
      </c>
    </row>
    <row r="26" spans="1:4" ht="3" customHeight="1">
      <c r="A26" s="86"/>
      <c r="B26" s="131"/>
      <c r="C26" s="131"/>
      <c r="D26" s="1796"/>
    </row>
    <row r="27" spans="1:4">
      <c r="A27" s="10" t="s">
        <v>547</v>
      </c>
      <c r="B27" s="133">
        <f>SUM(B9:B25)</f>
        <v>9880</v>
      </c>
      <c r="C27" s="133">
        <f>SUM(C9:C25)</f>
        <v>7433</v>
      </c>
      <c r="D27" s="133">
        <f>SUM(D9:D25)</f>
        <v>17313</v>
      </c>
    </row>
    <row r="28" spans="1:4">
      <c r="A28" s="109"/>
      <c r="B28" s="16"/>
      <c r="C28" s="16"/>
      <c r="D28" s="16"/>
    </row>
    <row r="29" spans="1:4">
      <c r="A29" s="1700" t="s">
        <v>558</v>
      </c>
      <c r="B29" s="14"/>
      <c r="C29" s="14"/>
      <c r="D29" s="14"/>
    </row>
    <row r="30" spans="1:4">
      <c r="A30" s="94" t="s">
        <v>1221</v>
      </c>
      <c r="B30" s="14"/>
      <c r="C30" s="14"/>
      <c r="D30" s="14"/>
    </row>
  </sheetData>
  <mergeCells count="4">
    <mergeCell ref="A3:D3"/>
    <mergeCell ref="A4:D4"/>
    <mergeCell ref="A1:D1"/>
    <mergeCell ref="A2:D2"/>
  </mergeCells>
  <phoneticPr fontId="74" type="noConversion"/>
  <hyperlinks>
    <hyperlink ref="A1:D1" location="'Seccion F - Prest. Med.'!B4" display="TABLA F2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tabColor rgb="FF008080"/>
  </sheetPr>
  <dimension ref="A1:H43"/>
  <sheetViews>
    <sheetView topLeftCell="B1" zoomScale="93" zoomScaleNormal="93" workbookViewId="0">
      <selection activeCell="B1" sqref="A1:IV65536"/>
    </sheetView>
  </sheetViews>
  <sheetFormatPr baseColWidth="10" defaultColWidth="11.42578125" defaultRowHeight="14.25"/>
  <cols>
    <col min="1" max="1" width="9.28515625" style="1171" hidden="1" customWidth="1"/>
    <col min="2" max="2" width="52.7109375" style="1171" customWidth="1"/>
    <col min="3" max="3" width="15.85546875" style="1171" customWidth="1"/>
    <col min="4" max="4" width="15" style="1171" customWidth="1"/>
    <col min="5" max="5" width="14.85546875" style="1171" customWidth="1"/>
    <col min="6" max="6" width="14.5703125" style="1171" customWidth="1"/>
    <col min="7" max="7" width="15.140625" style="1292" customWidth="1"/>
    <col min="8" max="16384" width="11.42578125" style="1171"/>
  </cols>
  <sheetData>
    <row r="1" spans="1:8">
      <c r="A1" s="1801"/>
      <c r="B1" s="2036" t="s">
        <v>2692</v>
      </c>
      <c r="C1" s="2036"/>
      <c r="D1" s="2036"/>
      <c r="E1" s="2036"/>
      <c r="F1" s="2036"/>
      <c r="G1" s="2036"/>
      <c r="H1" s="2036"/>
    </row>
    <row r="2" spans="1:8">
      <c r="A2" s="2100" t="s">
        <v>972</v>
      </c>
      <c r="B2" s="2100"/>
      <c r="C2" s="2100"/>
      <c r="D2" s="2100"/>
      <c r="E2" s="2100"/>
      <c r="F2" s="2100"/>
      <c r="G2" s="2100"/>
      <c r="H2" s="2100"/>
    </row>
    <row r="3" spans="1:8">
      <c r="A3" s="2100" t="s">
        <v>973</v>
      </c>
      <c r="B3" s="2100"/>
      <c r="C3" s="2100"/>
      <c r="D3" s="2100"/>
      <c r="E3" s="2100"/>
      <c r="F3" s="2100"/>
      <c r="G3" s="2100"/>
      <c r="H3" s="2100"/>
    </row>
    <row r="4" spans="1:8">
      <c r="A4" s="2100" t="s">
        <v>630</v>
      </c>
      <c r="B4" s="2100"/>
      <c r="C4" s="2100"/>
      <c r="D4" s="2100"/>
      <c r="E4" s="2100"/>
      <c r="F4" s="2100"/>
      <c r="G4" s="2100"/>
      <c r="H4" s="2100"/>
    </row>
    <row r="5" spans="1:8" ht="15" thickBot="1">
      <c r="A5" s="310"/>
      <c r="B5" s="310"/>
      <c r="C5" s="1250"/>
      <c r="D5" s="1250"/>
      <c r="E5" s="1250"/>
      <c r="F5" s="1250"/>
      <c r="G5" s="310"/>
      <c r="H5" s="1250"/>
    </row>
    <row r="6" spans="1:8" ht="15" customHeight="1">
      <c r="B6" s="861"/>
      <c r="C6" s="2326" t="s">
        <v>905</v>
      </c>
      <c r="D6" s="2327"/>
      <c r="E6" s="2326" t="s">
        <v>966</v>
      </c>
      <c r="F6" s="2328"/>
      <c r="G6" s="2326" t="s">
        <v>969</v>
      </c>
      <c r="H6" s="2328"/>
    </row>
    <row r="7" spans="1:8" ht="13.5" customHeight="1">
      <c r="A7" s="1601" t="s">
        <v>904</v>
      </c>
      <c r="B7" s="1802" t="s">
        <v>970</v>
      </c>
      <c r="C7" s="1151">
        <v>2009</v>
      </c>
      <c r="D7" s="1151">
        <v>2010</v>
      </c>
      <c r="E7" s="1151">
        <v>2009</v>
      </c>
      <c r="F7" s="1151">
        <v>2010</v>
      </c>
      <c r="G7" s="1151" t="s">
        <v>874</v>
      </c>
      <c r="H7" s="1803" t="s">
        <v>965</v>
      </c>
    </row>
    <row r="8" spans="1:8" ht="13.5" customHeight="1">
      <c r="A8" s="1804"/>
      <c r="B8" s="1805"/>
      <c r="C8" s="27" t="s">
        <v>968</v>
      </c>
      <c r="D8" s="27" t="s">
        <v>968</v>
      </c>
      <c r="E8" s="27" t="s">
        <v>364</v>
      </c>
      <c r="F8" s="27" t="s">
        <v>364</v>
      </c>
      <c r="G8" s="27"/>
      <c r="H8" s="1806"/>
    </row>
    <row r="9" spans="1:8">
      <c r="A9" s="1292" t="s">
        <v>906</v>
      </c>
      <c r="B9" s="861" t="s">
        <v>2693</v>
      </c>
      <c r="C9" s="1588">
        <v>7202</v>
      </c>
      <c r="D9" s="1533">
        <v>6979</v>
      </c>
      <c r="E9" s="1807">
        <v>18831556.109885987</v>
      </c>
      <c r="F9" s="1533">
        <v>18058338</v>
      </c>
      <c r="G9" s="1808">
        <f>+(D9-C9)/C9</f>
        <v>-3.0963621216328799E-2</v>
      </c>
      <c r="H9" s="1808">
        <f>+(F9-E9)/E9</f>
        <v>-4.1059703477190138E-2</v>
      </c>
    </row>
    <row r="10" spans="1:8">
      <c r="A10" s="1292" t="s">
        <v>907</v>
      </c>
      <c r="B10" s="861" t="s">
        <v>939</v>
      </c>
      <c r="C10" s="1588">
        <v>44631</v>
      </c>
      <c r="D10" s="1533">
        <v>46076</v>
      </c>
      <c r="E10" s="1534">
        <v>96893574.886799872</v>
      </c>
      <c r="F10" s="1533">
        <v>102869939</v>
      </c>
      <c r="G10" s="1808">
        <f t="shared" ref="G10:G35" si="0">+(D10-C10)/C10</f>
        <v>3.2376599224754096E-2</v>
      </c>
      <c r="H10" s="1808">
        <f t="shared" ref="H10:H36" si="1">+(F10-E10)/E10</f>
        <v>6.1679674015354215E-2</v>
      </c>
    </row>
    <row r="11" spans="1:8">
      <c r="A11" s="1292" t="s">
        <v>908</v>
      </c>
      <c r="B11" s="861" t="s">
        <v>940</v>
      </c>
      <c r="C11" s="1588">
        <v>49730</v>
      </c>
      <c r="D11" s="1533">
        <v>53833</v>
      </c>
      <c r="E11" s="1534">
        <v>31255654.161959279</v>
      </c>
      <c r="F11" s="1533">
        <v>34468596</v>
      </c>
      <c r="G11" s="1808">
        <f t="shared" si="0"/>
        <v>8.2505529861250759E-2</v>
      </c>
      <c r="H11" s="1808">
        <f t="shared" si="1"/>
        <v>0.10279553969313933</v>
      </c>
    </row>
    <row r="12" spans="1:8">
      <c r="A12" s="1292" t="s">
        <v>909</v>
      </c>
      <c r="B12" s="861" t="s">
        <v>941</v>
      </c>
      <c r="C12" s="1588">
        <v>4119</v>
      </c>
      <c r="D12" s="1533">
        <v>4051</v>
      </c>
      <c r="E12" s="1534">
        <v>35333110.358076341</v>
      </c>
      <c r="F12" s="1533">
        <v>35874084</v>
      </c>
      <c r="G12" s="1808">
        <f t="shared" si="0"/>
        <v>-1.6508861374119933E-2</v>
      </c>
      <c r="H12" s="1808">
        <f t="shared" si="1"/>
        <v>1.5310671391260756E-2</v>
      </c>
    </row>
    <row r="13" spans="1:8">
      <c r="A13" s="1292" t="s">
        <v>910</v>
      </c>
      <c r="B13" s="861" t="s">
        <v>942</v>
      </c>
      <c r="C13" s="1588">
        <v>71</v>
      </c>
      <c r="D13" s="1533">
        <v>58</v>
      </c>
      <c r="E13" s="1534">
        <v>1690704.4293613671</v>
      </c>
      <c r="F13" s="1533">
        <v>1472592</v>
      </c>
      <c r="G13" s="1808">
        <f t="shared" si="0"/>
        <v>-0.18309859154929578</v>
      </c>
      <c r="H13" s="1808">
        <f t="shared" si="1"/>
        <v>-0.12900683618824796</v>
      </c>
    </row>
    <row r="14" spans="1:8">
      <c r="A14" s="1292" t="s">
        <v>911</v>
      </c>
      <c r="B14" s="861" t="s">
        <v>943</v>
      </c>
      <c r="C14" s="1588">
        <v>17955</v>
      </c>
      <c r="D14" s="1533">
        <v>19509</v>
      </c>
      <c r="E14" s="1534">
        <v>9496736.7815243006</v>
      </c>
      <c r="F14" s="1533">
        <v>10756025</v>
      </c>
      <c r="G14" s="1808">
        <f t="shared" si="0"/>
        <v>8.6549707602339182E-2</v>
      </c>
      <c r="H14" s="1808">
        <f t="shared" si="1"/>
        <v>0.13260220299309736</v>
      </c>
    </row>
    <row r="15" spans="1:8">
      <c r="A15" s="1292" t="s">
        <v>912</v>
      </c>
      <c r="B15" s="861" t="s">
        <v>944</v>
      </c>
      <c r="C15" s="1588">
        <v>2527</v>
      </c>
      <c r="D15" s="1533">
        <v>3257</v>
      </c>
      <c r="E15" s="1534">
        <v>7178463.8644613381</v>
      </c>
      <c r="F15" s="1533">
        <v>9471491</v>
      </c>
      <c r="G15" s="1808">
        <f t="shared" si="0"/>
        <v>0.2888800949742778</v>
      </c>
      <c r="H15" s="1808">
        <f t="shared" si="1"/>
        <v>0.31943145202566642</v>
      </c>
    </row>
    <row r="16" spans="1:8">
      <c r="A16" s="1292" t="s">
        <v>913</v>
      </c>
      <c r="B16" s="861" t="s">
        <v>945</v>
      </c>
      <c r="C16" s="1588">
        <v>2173</v>
      </c>
      <c r="D16" s="1533">
        <v>2391</v>
      </c>
      <c r="E16" s="1534">
        <v>8289027.8644647067</v>
      </c>
      <c r="F16" s="1533">
        <v>9206972</v>
      </c>
      <c r="G16" s="1808">
        <f t="shared" si="0"/>
        <v>0.10032213529682467</v>
      </c>
      <c r="H16" s="1808">
        <f t="shared" si="1"/>
        <v>0.11074207380464304</v>
      </c>
    </row>
    <row r="17" spans="1:8">
      <c r="A17" s="1292" t="s">
        <v>914</v>
      </c>
      <c r="B17" s="861" t="s">
        <v>946</v>
      </c>
      <c r="C17" s="1588">
        <v>1093</v>
      </c>
      <c r="D17" s="1533">
        <v>1256</v>
      </c>
      <c r="E17" s="1534">
        <v>3033100.761575216</v>
      </c>
      <c r="F17" s="1533">
        <v>3590784</v>
      </c>
      <c r="G17" s="1808">
        <f t="shared" si="0"/>
        <v>0.14913083257090576</v>
      </c>
      <c r="H17" s="1808">
        <f t="shared" si="1"/>
        <v>0.18386571441667365</v>
      </c>
    </row>
    <row r="18" spans="1:8">
      <c r="A18" s="1292" t="s">
        <v>509</v>
      </c>
      <c r="B18" s="861" t="s">
        <v>947</v>
      </c>
      <c r="C18" s="1809">
        <v>0</v>
      </c>
      <c r="D18" s="1533">
        <v>0</v>
      </c>
      <c r="E18" s="1534">
        <v>0</v>
      </c>
      <c r="F18" s="1533">
        <v>0</v>
      </c>
      <c r="G18" s="1808"/>
      <c r="H18" s="1808"/>
    </row>
    <row r="19" spans="1:8">
      <c r="A19" s="1292" t="s">
        <v>510</v>
      </c>
      <c r="B19" s="861" t="s">
        <v>948</v>
      </c>
      <c r="C19" s="1588">
        <v>242</v>
      </c>
      <c r="D19" s="1533">
        <v>193</v>
      </c>
      <c r="E19" s="1534">
        <v>11651888.69646655</v>
      </c>
      <c r="F19" s="1533">
        <v>12696594</v>
      </c>
      <c r="G19" s="1808">
        <f t="shared" si="0"/>
        <v>-0.2024793388429752</v>
      </c>
      <c r="H19" s="1808">
        <f t="shared" si="1"/>
        <v>8.9659739356269169E-2</v>
      </c>
    </row>
    <row r="20" spans="1:8">
      <c r="A20" s="1292" t="s">
        <v>511</v>
      </c>
      <c r="B20" s="861" t="s">
        <v>949</v>
      </c>
      <c r="C20" s="1588">
        <v>17</v>
      </c>
      <c r="D20" s="1533">
        <v>19</v>
      </c>
      <c r="E20" s="1534">
        <v>656587.39035792707</v>
      </c>
      <c r="F20" s="1533">
        <v>606347</v>
      </c>
      <c r="G20" s="1808">
        <f t="shared" si="0"/>
        <v>0.11764705882352941</v>
      </c>
      <c r="H20" s="1808">
        <f t="shared" si="1"/>
        <v>-7.6517446261859218E-2</v>
      </c>
    </row>
    <row r="21" spans="1:8">
      <c r="A21" s="1292" t="s">
        <v>915</v>
      </c>
      <c r="B21" s="861" t="s">
        <v>950</v>
      </c>
      <c r="C21" s="1588">
        <v>144</v>
      </c>
      <c r="D21" s="1533">
        <v>132</v>
      </c>
      <c r="E21" s="1534">
        <v>1180922.2376845165</v>
      </c>
      <c r="F21" s="1533">
        <v>1529856</v>
      </c>
      <c r="G21" s="1808">
        <f t="shared" si="0"/>
        <v>-8.3333333333333329E-2</v>
      </c>
      <c r="H21" s="1808">
        <f t="shared" si="1"/>
        <v>0.29547564706686574</v>
      </c>
    </row>
    <row r="22" spans="1:8">
      <c r="A22" s="1292" t="s">
        <v>916</v>
      </c>
      <c r="B22" s="861" t="s">
        <v>951</v>
      </c>
      <c r="C22" s="1588">
        <v>39</v>
      </c>
      <c r="D22" s="1533">
        <v>52</v>
      </c>
      <c r="E22" s="1534">
        <v>2952136.8916222933</v>
      </c>
      <c r="F22" s="1533">
        <v>4454233</v>
      </c>
      <c r="G22" s="1808">
        <f t="shared" si="0"/>
        <v>0.33333333333333331</v>
      </c>
      <c r="H22" s="1808">
        <f t="shared" si="1"/>
        <v>0.50881655001853832</v>
      </c>
    </row>
    <row r="23" spans="1:8">
      <c r="A23" s="1292" t="s">
        <v>917</v>
      </c>
      <c r="B23" s="861" t="s">
        <v>952</v>
      </c>
      <c r="C23" s="1588">
        <v>39</v>
      </c>
      <c r="D23" s="1533">
        <v>17</v>
      </c>
      <c r="E23" s="1534">
        <v>1454424.1093775453</v>
      </c>
      <c r="F23" s="1533">
        <v>783172</v>
      </c>
      <c r="G23" s="1808">
        <f t="shared" si="0"/>
        <v>-0.5641025641025641</v>
      </c>
      <c r="H23" s="1808">
        <f t="shared" si="1"/>
        <v>-0.46152432777315777</v>
      </c>
    </row>
    <row r="24" spans="1:8">
      <c r="A24" s="1292" t="s">
        <v>918</v>
      </c>
      <c r="B24" s="861" t="s">
        <v>953</v>
      </c>
      <c r="C24" s="1588">
        <v>13</v>
      </c>
      <c r="D24" s="1533">
        <v>7</v>
      </c>
      <c r="E24" s="1534">
        <v>243342.16921231247</v>
      </c>
      <c r="F24" s="1533">
        <v>132724</v>
      </c>
      <c r="G24" s="1808">
        <f t="shared" si="0"/>
        <v>-0.46153846153846156</v>
      </c>
      <c r="H24" s="1808">
        <f t="shared" si="1"/>
        <v>-0.45457870935554839</v>
      </c>
    </row>
    <row r="25" spans="1:8">
      <c r="A25" s="1292" t="s">
        <v>919</v>
      </c>
      <c r="B25" s="861" t="s">
        <v>954</v>
      </c>
      <c r="C25" s="1588">
        <v>1538</v>
      </c>
      <c r="D25" s="1533">
        <v>1734</v>
      </c>
      <c r="E25" s="1534">
        <v>20633055.964571904</v>
      </c>
      <c r="F25" s="1533">
        <v>21278265</v>
      </c>
      <c r="G25" s="1808">
        <f t="shared" si="0"/>
        <v>0.12743823146944083</v>
      </c>
      <c r="H25" s="1808">
        <f t="shared" si="1"/>
        <v>3.1270648251812777E-2</v>
      </c>
    </row>
    <row r="26" spans="1:8">
      <c r="A26" s="1292" t="s">
        <v>920</v>
      </c>
      <c r="B26" s="861" t="s">
        <v>955</v>
      </c>
      <c r="C26" s="1588">
        <v>532</v>
      </c>
      <c r="D26" s="1533">
        <v>526</v>
      </c>
      <c r="E26" s="1534">
        <v>33517722.371353447</v>
      </c>
      <c r="F26" s="1533">
        <v>32021951</v>
      </c>
      <c r="G26" s="1808">
        <f t="shared" si="0"/>
        <v>-1.1278195488721804E-2</v>
      </c>
      <c r="H26" s="1808">
        <f t="shared" si="1"/>
        <v>-4.4626283217616143E-2</v>
      </c>
    </row>
    <row r="27" spans="1:8">
      <c r="A27" s="1292" t="s">
        <v>921</v>
      </c>
      <c r="B27" s="861" t="s">
        <v>956</v>
      </c>
      <c r="C27" s="1588">
        <v>8782</v>
      </c>
      <c r="D27" s="1533">
        <v>6445</v>
      </c>
      <c r="E27" s="1534">
        <v>582458954.30027008</v>
      </c>
      <c r="F27" s="1533">
        <v>424806972</v>
      </c>
      <c r="G27" s="1808">
        <f t="shared" si="0"/>
        <v>-0.26611250284673194</v>
      </c>
      <c r="H27" s="1808">
        <f t="shared" si="1"/>
        <v>-0.27066625233646441</v>
      </c>
    </row>
    <row r="28" spans="1:8">
      <c r="A28" s="1292" t="s">
        <v>922</v>
      </c>
      <c r="B28" s="861" t="s">
        <v>957</v>
      </c>
      <c r="C28" s="1588">
        <v>317</v>
      </c>
      <c r="D28" s="1533">
        <v>257</v>
      </c>
      <c r="E28" s="1534">
        <v>25740015.595353037</v>
      </c>
      <c r="F28" s="1533">
        <v>20808325</v>
      </c>
      <c r="G28" s="1808">
        <f t="shared" si="0"/>
        <v>-0.1892744479495268</v>
      </c>
      <c r="H28" s="1808">
        <f t="shared" si="1"/>
        <v>-0.19159625514148398</v>
      </c>
    </row>
    <row r="29" spans="1:8">
      <c r="A29" s="1292" t="s">
        <v>923</v>
      </c>
      <c r="B29" s="861" t="s">
        <v>958</v>
      </c>
      <c r="C29" s="1588">
        <v>295</v>
      </c>
      <c r="D29" s="1533">
        <v>311</v>
      </c>
      <c r="E29" s="1534">
        <v>16196618.146530218</v>
      </c>
      <c r="F29" s="1533">
        <v>16331400</v>
      </c>
      <c r="G29" s="1808">
        <f t="shared" si="0"/>
        <v>5.4237288135593219E-2</v>
      </c>
      <c r="H29" s="1808">
        <f t="shared" si="1"/>
        <v>8.3216046862632075E-3</v>
      </c>
    </row>
    <row r="30" spans="1:8">
      <c r="A30" s="1292" t="s">
        <v>924</v>
      </c>
      <c r="B30" s="861" t="s">
        <v>959</v>
      </c>
      <c r="C30" s="1588">
        <v>61</v>
      </c>
      <c r="D30" s="1533">
        <v>62</v>
      </c>
      <c r="E30" s="1534">
        <v>359791.18861694896</v>
      </c>
      <c r="F30" s="1533">
        <v>378723</v>
      </c>
      <c r="G30" s="1808">
        <f t="shared" si="0"/>
        <v>1.6393442622950821E-2</v>
      </c>
      <c r="H30" s="1808">
        <f t="shared" si="1"/>
        <v>5.2618885570337746E-2</v>
      </c>
    </row>
    <row r="31" spans="1:8">
      <c r="A31" s="1292" t="s">
        <v>925</v>
      </c>
      <c r="B31" s="861" t="s">
        <v>960</v>
      </c>
      <c r="C31" s="1588">
        <v>3236</v>
      </c>
      <c r="D31" s="1533">
        <v>3980</v>
      </c>
      <c r="E31" s="1534">
        <v>118732092.11503527</v>
      </c>
      <c r="F31" s="1533">
        <v>144165347</v>
      </c>
      <c r="G31" s="1808">
        <f t="shared" si="0"/>
        <v>0.22991347342398022</v>
      </c>
      <c r="H31" s="1808">
        <f t="shared" si="1"/>
        <v>0.2142070811008987</v>
      </c>
    </row>
    <row r="32" spans="1:8">
      <c r="A32" s="1292" t="s">
        <v>926</v>
      </c>
      <c r="B32" s="861" t="s">
        <v>961</v>
      </c>
      <c r="C32" s="1588">
        <v>4</v>
      </c>
      <c r="D32" s="1533">
        <v>3</v>
      </c>
      <c r="E32" s="1534">
        <v>5774.9776502180093</v>
      </c>
      <c r="F32" s="1533">
        <v>4909</v>
      </c>
      <c r="G32" s="1808">
        <f t="shared" si="0"/>
        <v>-0.25</v>
      </c>
      <c r="H32" s="1808">
        <f t="shared" si="1"/>
        <v>-0.14995342019814017</v>
      </c>
    </row>
    <row r="33" spans="1:8">
      <c r="A33" s="1292" t="s">
        <v>927</v>
      </c>
      <c r="B33" s="861" t="s">
        <v>962</v>
      </c>
      <c r="C33" s="1588">
        <v>14962</v>
      </c>
      <c r="D33" s="1533">
        <v>14163</v>
      </c>
      <c r="E33" s="1534">
        <v>4371414015.8877716</v>
      </c>
      <c r="F33" s="1533">
        <v>4291986234</v>
      </c>
      <c r="G33" s="1808">
        <f t="shared" si="0"/>
        <v>-5.3401951610747227E-2</v>
      </c>
      <c r="H33" s="1808">
        <f t="shared" si="1"/>
        <v>-1.8169814526625423E-2</v>
      </c>
    </row>
    <row r="34" spans="1:8">
      <c r="A34" s="1292" t="s">
        <v>928</v>
      </c>
      <c r="B34" s="861" t="s">
        <v>963</v>
      </c>
      <c r="C34" s="1810">
        <v>0</v>
      </c>
      <c r="D34" s="1533">
        <v>0</v>
      </c>
      <c r="E34" s="1534">
        <v>0</v>
      </c>
      <c r="F34" s="1533">
        <v>0</v>
      </c>
      <c r="G34" s="1808"/>
      <c r="H34" s="1808"/>
    </row>
    <row r="35" spans="1:8">
      <c r="A35" s="1292" t="s">
        <v>929</v>
      </c>
      <c r="B35" s="861" t="s">
        <v>964</v>
      </c>
      <c r="C35" s="1588">
        <v>4838</v>
      </c>
      <c r="D35" s="1533">
        <v>2881</v>
      </c>
      <c r="E35" s="1534">
        <v>1850790204.4506769</v>
      </c>
      <c r="F35" s="1533">
        <v>1130687020</v>
      </c>
      <c r="G35" s="1808">
        <f t="shared" si="0"/>
        <v>-0.40450599421248451</v>
      </c>
      <c r="H35" s="1808">
        <f t="shared" si="1"/>
        <v>-0.38907877441701011</v>
      </c>
    </row>
    <row r="36" spans="1:8">
      <c r="A36" s="1255"/>
      <c r="B36" s="520" t="s">
        <v>569</v>
      </c>
      <c r="C36" s="1811">
        <f>SUM(C9:C35)</f>
        <v>164560</v>
      </c>
      <c r="D36" s="1811">
        <f>SUM(D9:D35)</f>
        <v>168192</v>
      </c>
      <c r="E36" s="1811">
        <f>SUM(E9:E35)</f>
        <v>7249989475.710659</v>
      </c>
      <c r="F36" s="1811">
        <f>SUM(F9:F35)</f>
        <v>6328440893</v>
      </c>
      <c r="G36" s="1812">
        <f>+(D36-C36)/C36</f>
        <v>2.2070977151191055E-2</v>
      </c>
      <c r="H36" s="1812">
        <f t="shared" si="1"/>
        <v>-0.12711033385608148</v>
      </c>
    </row>
    <row r="37" spans="1:8">
      <c r="B37" s="861"/>
      <c r="C37" s="861"/>
      <c r="D37" s="861"/>
      <c r="E37" s="861"/>
      <c r="F37" s="861"/>
      <c r="G37" s="1225"/>
      <c r="H37" s="861"/>
    </row>
    <row r="38" spans="1:8" ht="15">
      <c r="A38" s="1813" t="s">
        <v>901</v>
      </c>
      <c r="B38" s="1814" t="s">
        <v>901</v>
      </c>
      <c r="C38" s="1801"/>
      <c r="D38" s="1801"/>
      <c r="E38" s="1801"/>
      <c r="F38" s="1801"/>
      <c r="G38" s="678"/>
      <c r="H38" s="1801"/>
    </row>
    <row r="39" spans="1:8">
      <c r="A39" s="1815" t="s">
        <v>971</v>
      </c>
      <c r="B39" s="861" t="s">
        <v>2498</v>
      </c>
      <c r="C39" s="861"/>
      <c r="D39" s="861"/>
      <c r="E39" s="861"/>
      <c r="F39" s="861"/>
      <c r="G39" s="1225"/>
      <c r="H39" s="861"/>
    </row>
    <row r="40" spans="1:8">
      <c r="B40" s="861"/>
      <c r="C40" s="861"/>
      <c r="D40" s="861"/>
      <c r="E40" s="861"/>
      <c r="F40" s="861"/>
      <c r="G40" s="1225"/>
      <c r="H40" s="861"/>
    </row>
    <row r="41" spans="1:8">
      <c r="B41" s="13" t="s">
        <v>558</v>
      </c>
      <c r="C41" s="1801"/>
      <c r="D41" s="1801"/>
      <c r="E41" s="1801"/>
      <c r="G41" s="861"/>
      <c r="H41" s="861"/>
    </row>
    <row r="42" spans="1:8">
      <c r="B42" s="94" t="s">
        <v>1221</v>
      </c>
      <c r="C42" s="1801"/>
      <c r="D42" s="1801"/>
      <c r="E42" s="1816"/>
      <c r="F42" s="1817"/>
      <c r="G42" s="1588"/>
      <c r="H42" s="1817"/>
    </row>
    <row r="43" spans="1:8">
      <c r="D43" s="861"/>
      <c r="E43" s="1588"/>
      <c r="G43" s="1588"/>
    </row>
  </sheetData>
  <mergeCells count="7">
    <mergeCell ref="C6:D6"/>
    <mergeCell ref="E6:F6"/>
    <mergeCell ref="G6:H6"/>
    <mergeCell ref="B1:H1"/>
    <mergeCell ref="A2:H2"/>
    <mergeCell ref="A3:H3"/>
    <mergeCell ref="A4:H4"/>
  </mergeCells>
  <phoneticPr fontId="74" type="noConversion"/>
  <hyperlinks>
    <hyperlink ref="B1:H1" location="'Seccion F - Prest. Med.'!B4" display="TABLA F22"/>
  </hyperlinks>
  <pageMargins left="0.7" right="0.7" top="0.75" bottom="0.75" header="0.3" footer="0.3"/>
  <pageSetup orientation="portrait" horizontalDpi="300" verticalDpi="300" r:id="rId1"/>
</worksheet>
</file>

<file path=xl/worksheets/sheet85.xml><?xml version="1.0" encoding="utf-8"?>
<worksheet xmlns="http://schemas.openxmlformats.org/spreadsheetml/2006/main" xmlns:r="http://schemas.openxmlformats.org/officeDocument/2006/relationships">
  <sheetPr>
    <tabColor rgb="FF008080"/>
  </sheetPr>
  <dimension ref="A1:E33"/>
  <sheetViews>
    <sheetView topLeftCell="A28" zoomScale="96" zoomScaleNormal="96" workbookViewId="0">
      <selection activeCell="C12" sqref="C12"/>
    </sheetView>
  </sheetViews>
  <sheetFormatPr baseColWidth="10" defaultColWidth="11.42578125" defaultRowHeight="14.25"/>
  <cols>
    <col min="1" max="1" width="10.85546875" style="1188" customWidth="1"/>
    <col min="2" max="2" width="14.7109375" style="1188" customWidth="1"/>
    <col min="3" max="3" width="15.7109375" style="1188" customWidth="1"/>
    <col min="4" max="4" width="17.42578125" style="1188" customWidth="1"/>
    <col min="5" max="5" width="15.7109375" style="1188" bestFit="1" customWidth="1"/>
    <col min="6" max="6" width="11.42578125" style="1188"/>
    <col min="7" max="8" width="11.5703125" style="1188" bestFit="1" customWidth="1"/>
    <col min="9" max="9" width="5" style="1188" bestFit="1" customWidth="1"/>
    <col min="10" max="10" width="18.7109375" style="1188" bestFit="1" customWidth="1"/>
    <col min="11" max="11" width="21" style="1188" bestFit="1" customWidth="1"/>
    <col min="12" max="16384" width="11.42578125" style="1188"/>
  </cols>
  <sheetData>
    <row r="1" spans="1:5">
      <c r="A1" s="2099" t="s">
        <v>881</v>
      </c>
      <c r="B1" s="2099"/>
      <c r="C1" s="2099"/>
      <c r="D1" s="2099"/>
      <c r="E1" s="2099"/>
    </row>
    <row r="2" spans="1:5">
      <c r="A2" s="2042" t="s">
        <v>882</v>
      </c>
      <c r="B2" s="2042"/>
      <c r="C2" s="2042"/>
      <c r="D2" s="2042"/>
      <c r="E2" s="2042"/>
    </row>
    <row r="3" spans="1:5">
      <c r="A3" s="2058" t="s">
        <v>883</v>
      </c>
      <c r="B3" s="2058"/>
      <c r="C3" s="2058"/>
      <c r="D3" s="2058"/>
      <c r="E3" s="2058"/>
    </row>
    <row r="4" spans="1:5" ht="15" thickBot="1">
      <c r="A4" s="1249"/>
      <c r="B4" s="1249"/>
      <c r="C4" s="1249"/>
      <c r="D4" s="1249"/>
      <c r="E4" s="1249"/>
    </row>
    <row r="5" spans="1:5">
      <c r="C5" s="2042" t="s">
        <v>884</v>
      </c>
      <c r="D5" s="2042"/>
    </row>
    <row r="6" spans="1:5">
      <c r="A6" s="20" t="s">
        <v>885</v>
      </c>
      <c r="B6" s="20" t="s">
        <v>804</v>
      </c>
      <c r="C6" s="20" t="s">
        <v>886</v>
      </c>
      <c r="D6" s="20" t="s">
        <v>887</v>
      </c>
      <c r="E6" s="20" t="s">
        <v>888</v>
      </c>
    </row>
    <row r="7" spans="1:5">
      <c r="A7" s="10"/>
      <c r="B7" s="474" t="s">
        <v>934</v>
      </c>
      <c r="C7" s="682" t="s">
        <v>326</v>
      </c>
      <c r="D7" s="682" t="s">
        <v>326</v>
      </c>
      <c r="E7" s="1818" t="s">
        <v>1774</v>
      </c>
    </row>
    <row r="8" spans="1:5">
      <c r="A8" s="1292">
        <v>1991</v>
      </c>
      <c r="B8" s="1346">
        <v>27743</v>
      </c>
      <c r="C8" s="1346">
        <v>3763976.2496161116</v>
      </c>
      <c r="D8" s="1346">
        <v>1324019.1112368922</v>
      </c>
      <c r="E8" s="1819">
        <f>+D8/C8</f>
        <v>0.35176075071460111</v>
      </c>
    </row>
    <row r="9" spans="1:5">
      <c r="A9" s="1292">
        <v>1992</v>
      </c>
      <c r="B9" s="1346">
        <v>30264</v>
      </c>
      <c r="C9" s="1346">
        <v>4586402.207824341</v>
      </c>
      <c r="D9" s="1346">
        <v>1323010.3649632588</v>
      </c>
      <c r="E9" s="1819">
        <f t="shared" ref="E9:E27" si="0">+D9/C9</f>
        <v>0.2884636595338762</v>
      </c>
    </row>
    <row r="10" spans="1:5">
      <c r="A10" s="1292">
        <v>1993</v>
      </c>
      <c r="B10" s="1346">
        <v>27872</v>
      </c>
      <c r="C10" s="1346">
        <v>6613493.1556034572</v>
      </c>
      <c r="D10" s="1346">
        <v>1327162.2175315071</v>
      </c>
      <c r="E10" s="1819">
        <f t="shared" si="0"/>
        <v>0.2006749211507135</v>
      </c>
    </row>
    <row r="11" spans="1:5">
      <c r="A11" s="1292">
        <v>1994</v>
      </c>
      <c r="B11" s="1346">
        <v>38023</v>
      </c>
      <c r="C11" s="1346">
        <v>7666298.1424886994</v>
      </c>
      <c r="D11" s="1346">
        <v>1314332.914037047</v>
      </c>
      <c r="E11" s="1819">
        <f t="shared" si="0"/>
        <v>0.17144296890211694</v>
      </c>
    </row>
    <row r="12" spans="1:5">
      <c r="A12" s="1292">
        <v>1995</v>
      </c>
      <c r="B12" s="1346">
        <v>39790</v>
      </c>
      <c r="C12" s="1346">
        <v>8560926.8069696128</v>
      </c>
      <c r="D12" s="1346">
        <v>1248574.0816237403</v>
      </c>
      <c r="E12" s="1819">
        <f t="shared" si="0"/>
        <v>0.1458456671545483</v>
      </c>
    </row>
    <row r="13" spans="1:5">
      <c r="A13" s="1292">
        <v>1996</v>
      </c>
      <c r="B13" s="1346">
        <v>43818</v>
      </c>
      <c r="C13" s="1346">
        <v>9496277.0804535653</v>
      </c>
      <c r="D13" s="1346">
        <v>1166014.816423683</v>
      </c>
      <c r="E13" s="1819">
        <f t="shared" si="0"/>
        <v>0.12278652007992918</v>
      </c>
    </row>
    <row r="14" spans="1:5">
      <c r="A14" s="1292">
        <v>1997</v>
      </c>
      <c r="B14" s="1346">
        <v>56293</v>
      </c>
      <c r="C14" s="1346">
        <v>9345260.5339219421</v>
      </c>
      <c r="D14" s="1346">
        <v>757713.65902143647</v>
      </c>
      <c r="E14" s="1819">
        <f t="shared" si="0"/>
        <v>8.107999303722413E-2</v>
      </c>
    </row>
    <row r="15" spans="1:5">
      <c r="A15" s="1292">
        <v>1998</v>
      </c>
      <c r="B15" s="1346">
        <v>79519</v>
      </c>
      <c r="C15" s="1346">
        <v>14653310.800605107</v>
      </c>
      <c r="D15" s="1346">
        <v>862232.92131595104</v>
      </c>
      <c r="E15" s="1819">
        <f t="shared" si="0"/>
        <v>5.8842191573548364E-2</v>
      </c>
    </row>
    <row r="16" spans="1:5">
      <c r="A16" s="1292">
        <v>1999</v>
      </c>
      <c r="B16" s="1346">
        <v>76135</v>
      </c>
      <c r="C16" s="1346">
        <v>18626062.882495947</v>
      </c>
      <c r="D16" s="1346">
        <v>1866502.7752140034</v>
      </c>
      <c r="E16" s="1819">
        <f t="shared" si="0"/>
        <v>0.10020919541553092</v>
      </c>
    </row>
    <row r="17" spans="1:5">
      <c r="A17" s="1292">
        <v>2000</v>
      </c>
      <c r="B17" s="1346">
        <v>96389</v>
      </c>
      <c r="C17" s="1346">
        <v>24881818.608921364</v>
      </c>
      <c r="D17" s="1346">
        <v>3099947.0195922563</v>
      </c>
      <c r="E17" s="1819">
        <f t="shared" si="0"/>
        <v>0.12458683460061765</v>
      </c>
    </row>
    <row r="18" spans="1:5">
      <c r="A18" s="1292">
        <v>2001</v>
      </c>
      <c r="B18" s="1346">
        <v>101581</v>
      </c>
      <c r="C18" s="1346">
        <v>27529389.292714644</v>
      </c>
      <c r="D18" s="1346">
        <v>4297039.1402674085</v>
      </c>
      <c r="E18" s="1819">
        <f t="shared" si="0"/>
        <v>0.15608915601351803</v>
      </c>
    </row>
    <row r="19" spans="1:5">
      <c r="A19" s="1292">
        <v>2002</v>
      </c>
      <c r="B19" s="1346">
        <v>107250</v>
      </c>
      <c r="C19" s="1346">
        <v>29701353.266473591</v>
      </c>
      <c r="D19" s="1346">
        <v>5713501.0155201033</v>
      </c>
      <c r="E19" s="1819">
        <f t="shared" si="0"/>
        <v>0.19236500654565836</v>
      </c>
    </row>
    <row r="20" spans="1:5">
      <c r="A20" s="1292">
        <v>2003</v>
      </c>
      <c r="B20" s="1346">
        <v>108619</v>
      </c>
      <c r="C20" s="1346">
        <v>21120175.681515954</v>
      </c>
      <c r="D20" s="1346">
        <v>7344210.7804305209</v>
      </c>
      <c r="E20" s="1819">
        <f t="shared" si="0"/>
        <v>0.34773436031870031</v>
      </c>
    </row>
    <row r="21" spans="1:5">
      <c r="A21" s="1292">
        <v>2004</v>
      </c>
      <c r="B21" s="1346">
        <v>104601</v>
      </c>
      <c r="C21" s="1346">
        <v>16740599.973360773</v>
      </c>
      <c r="D21" s="1346">
        <v>8067959.5551619893</v>
      </c>
      <c r="E21" s="1819">
        <f t="shared" si="0"/>
        <v>0.48193968961688888</v>
      </c>
    </row>
    <row r="22" spans="1:5">
      <c r="A22" s="1292">
        <v>2005</v>
      </c>
      <c r="B22" s="1346">
        <v>72211</v>
      </c>
      <c r="C22" s="1346">
        <v>13098168.036382396</v>
      </c>
      <c r="D22" s="1346">
        <v>7951477.4925610693</v>
      </c>
      <c r="E22" s="1819">
        <f t="shared" si="0"/>
        <v>0.60706790983857317</v>
      </c>
    </row>
    <row r="23" spans="1:5">
      <c r="A23" s="1292">
        <v>2006</v>
      </c>
      <c r="B23" s="1346">
        <v>48565</v>
      </c>
      <c r="C23" s="1346">
        <v>10272442.357700244</v>
      </c>
      <c r="D23" s="1346">
        <v>7936681.542188297</v>
      </c>
      <c r="E23" s="1819">
        <f t="shared" si="0"/>
        <v>0.77261874691746935</v>
      </c>
    </row>
    <row r="24" spans="1:5">
      <c r="A24" s="1292">
        <v>2007</v>
      </c>
      <c r="B24" s="1346">
        <v>36022</v>
      </c>
      <c r="C24" s="1346">
        <v>8492784.280179603</v>
      </c>
      <c r="D24" s="1346">
        <v>7207640.4164894158</v>
      </c>
      <c r="E24" s="1819">
        <f t="shared" si="0"/>
        <v>0.84867814590682045</v>
      </c>
    </row>
    <row r="25" spans="1:5">
      <c r="A25" s="1292">
        <v>2008</v>
      </c>
      <c r="B25" s="1346">
        <v>31586</v>
      </c>
      <c r="C25" s="1346">
        <v>8381784.6543638017</v>
      </c>
      <c r="D25" s="1346">
        <v>6691049.518045214</v>
      </c>
      <c r="E25" s="1819">
        <f t="shared" si="0"/>
        <v>0.79828458901788391</v>
      </c>
    </row>
    <row r="26" spans="1:5">
      <c r="A26" s="1292">
        <v>2009</v>
      </c>
      <c r="B26" s="1346">
        <v>25100</v>
      </c>
      <c r="C26" s="1346">
        <v>7409650.1891968735</v>
      </c>
      <c r="D26" s="1346">
        <v>6542659.8101285277</v>
      </c>
      <c r="E26" s="1819">
        <f>+D26/C26</f>
        <v>0.88299172606928178</v>
      </c>
    </row>
    <row r="27" spans="1:5">
      <c r="A27" s="1253">
        <v>2010</v>
      </c>
      <c r="B27" s="1820">
        <v>21367</v>
      </c>
      <c r="C27" s="1820">
        <v>6477581</v>
      </c>
      <c r="D27" s="1820">
        <v>5957239</v>
      </c>
      <c r="E27" s="1821">
        <f t="shared" si="0"/>
        <v>0.91967032137459959</v>
      </c>
    </row>
    <row r="29" spans="1:5">
      <c r="A29" s="105" t="s">
        <v>474</v>
      </c>
    </row>
    <row r="30" spans="1:5">
      <c r="A30" s="1822" t="s">
        <v>889</v>
      </c>
    </row>
    <row r="31" spans="1:5" ht="4.5" customHeight="1">
      <c r="A31" s="1822"/>
    </row>
    <row r="32" spans="1:5">
      <c r="A32" s="105" t="s">
        <v>880</v>
      </c>
    </row>
    <row r="33" spans="1:1">
      <c r="A33" s="94" t="s">
        <v>1221</v>
      </c>
    </row>
  </sheetData>
  <mergeCells count="4">
    <mergeCell ref="A1:E1"/>
    <mergeCell ref="A2:E2"/>
    <mergeCell ref="A3:E3"/>
    <mergeCell ref="C5:D5"/>
  </mergeCells>
  <phoneticPr fontId="74" type="noConversion"/>
  <hyperlinks>
    <hyperlink ref="A1:E1" location="'Seccion F - Prest. Med.'!B4" display="TABLA F23"/>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tabColor rgb="FF008080"/>
  </sheetPr>
  <dimension ref="A1:I100"/>
  <sheetViews>
    <sheetView topLeftCell="A94" zoomScale="98" zoomScaleNormal="98" workbookViewId="0">
      <selection activeCell="C104" sqref="C104"/>
    </sheetView>
  </sheetViews>
  <sheetFormatPr baseColWidth="10" defaultColWidth="11.42578125" defaultRowHeight="14.25"/>
  <cols>
    <col min="1" max="1" width="6" style="1188" customWidth="1"/>
    <col min="2" max="2" width="22" style="1188" customWidth="1"/>
    <col min="3" max="3" width="18.7109375" style="1188" customWidth="1"/>
    <col min="4" max="4" width="11.140625" style="1188" bestFit="1" customWidth="1"/>
    <col min="5" max="5" width="10.42578125" style="1188" customWidth="1"/>
    <col min="6" max="6" width="12.140625" style="1188" customWidth="1"/>
    <col min="7" max="7" width="9.28515625" style="1188" customWidth="1"/>
    <col min="8" max="8" width="14.28515625" style="1188" customWidth="1"/>
    <col min="9" max="9" width="12.140625" style="1188" customWidth="1"/>
    <col min="10" max="16384" width="11.42578125" style="1188"/>
  </cols>
  <sheetData>
    <row r="1" spans="1:8">
      <c r="A1" s="2099" t="s">
        <v>2697</v>
      </c>
      <c r="B1" s="2099"/>
      <c r="C1" s="2099"/>
      <c r="D1" s="2099"/>
      <c r="E1" s="2099"/>
      <c r="F1" s="2099"/>
      <c r="G1" s="2099"/>
      <c r="H1" s="2099"/>
    </row>
    <row r="2" spans="1:8">
      <c r="A2" s="2042" t="s">
        <v>861</v>
      </c>
      <c r="B2" s="2042"/>
      <c r="C2" s="2042"/>
      <c r="D2" s="2042"/>
      <c r="E2" s="2042"/>
      <c r="F2" s="2042"/>
      <c r="G2" s="2042"/>
      <c r="H2" s="2042"/>
    </row>
    <row r="3" spans="1:8">
      <c r="A3" s="2042" t="s">
        <v>862</v>
      </c>
      <c r="B3" s="2042"/>
      <c r="C3" s="2042"/>
      <c r="D3" s="2042"/>
      <c r="E3" s="2042"/>
      <c r="F3" s="2042"/>
      <c r="G3" s="2042"/>
      <c r="H3" s="2042"/>
    </row>
    <row r="4" spans="1:8" ht="15" thickBot="1">
      <c r="A4" s="2330" t="s">
        <v>365</v>
      </c>
      <c r="B4" s="2330"/>
      <c r="C4" s="2330"/>
      <c r="D4" s="2330"/>
      <c r="E4" s="2330"/>
      <c r="F4" s="2330"/>
      <c r="G4" s="2330"/>
      <c r="H4" s="2330"/>
    </row>
    <row r="5" spans="1:8">
      <c r="A5" s="1822"/>
      <c r="B5" s="2112" t="s">
        <v>863</v>
      </c>
      <c r="C5" s="2112" t="s">
        <v>864</v>
      </c>
      <c r="D5" s="2112"/>
      <c r="E5" s="2112"/>
      <c r="F5" s="2112"/>
      <c r="G5" s="2112"/>
      <c r="H5" s="2112"/>
    </row>
    <row r="6" spans="1:8">
      <c r="A6" s="1822"/>
      <c r="B6" s="2112"/>
      <c r="C6" s="2112" t="s">
        <v>865</v>
      </c>
      <c r="D6" s="76" t="s">
        <v>866</v>
      </c>
      <c r="E6" s="76" t="s">
        <v>867</v>
      </c>
      <c r="F6" s="76" t="s">
        <v>868</v>
      </c>
      <c r="G6" s="76" t="s">
        <v>867</v>
      </c>
      <c r="H6" s="2332" t="s">
        <v>869</v>
      </c>
    </row>
    <row r="7" spans="1:8">
      <c r="A7" s="10" t="s">
        <v>870</v>
      </c>
      <c r="B7" s="2331"/>
      <c r="C7" s="2331"/>
      <c r="D7" s="137" t="s">
        <v>2694</v>
      </c>
      <c r="E7" s="137" t="s">
        <v>871</v>
      </c>
      <c r="F7" s="137" t="s">
        <v>2694</v>
      </c>
      <c r="G7" s="137" t="s">
        <v>871</v>
      </c>
      <c r="H7" s="2333"/>
    </row>
    <row r="8" spans="1:8">
      <c r="A8" s="2334">
        <v>2003</v>
      </c>
      <c r="B8" s="2337" t="s">
        <v>872</v>
      </c>
      <c r="C8" s="138" t="s">
        <v>873</v>
      </c>
      <c r="D8" s="139">
        <v>10506922</v>
      </c>
      <c r="E8" s="1097">
        <f t="shared" ref="E8:E67" si="0">100*D8/H8</f>
        <v>99.987248129138763</v>
      </c>
      <c r="F8" s="139">
        <v>1340</v>
      </c>
      <c r="G8" s="1097">
        <f t="shared" ref="G8:G67" si="1">100*F8/H8</f>
        <v>1.2751870861232809E-2</v>
      </c>
      <c r="H8" s="139">
        <f t="shared" ref="H8:H67" si="2">+F8+D8</f>
        <v>10508262</v>
      </c>
    </row>
    <row r="9" spans="1:8">
      <c r="A9" s="2335"/>
      <c r="B9" s="2338"/>
      <c r="C9" s="779" t="s">
        <v>874</v>
      </c>
      <c r="D9" s="141">
        <v>77818</v>
      </c>
      <c r="E9" s="1098">
        <f t="shared" si="0"/>
        <v>99.973021236141264</v>
      </c>
      <c r="F9" s="142">
        <v>21</v>
      </c>
      <c r="G9" s="1098">
        <f t="shared" si="1"/>
        <v>2.6978763858734052E-2</v>
      </c>
      <c r="H9" s="141">
        <f t="shared" si="2"/>
        <v>77839</v>
      </c>
    </row>
    <row r="10" spans="1:8">
      <c r="A10" s="2335"/>
      <c r="B10" s="2337" t="s">
        <v>875</v>
      </c>
      <c r="C10" s="138" t="s">
        <v>873</v>
      </c>
      <c r="D10" s="139">
        <v>5391906</v>
      </c>
      <c r="E10" s="1097">
        <f t="shared" si="0"/>
        <v>93.245643085357045</v>
      </c>
      <c r="F10" s="139">
        <v>390569</v>
      </c>
      <c r="G10" s="1097">
        <f t="shared" si="1"/>
        <v>6.7543569146429512</v>
      </c>
      <c r="H10" s="139">
        <f t="shared" si="2"/>
        <v>5782475</v>
      </c>
    </row>
    <row r="11" spans="1:8">
      <c r="A11" s="2335"/>
      <c r="B11" s="2338"/>
      <c r="C11" s="779" t="s">
        <v>874</v>
      </c>
      <c r="D11" s="141">
        <v>26977</v>
      </c>
      <c r="E11" s="1098">
        <f t="shared" si="0"/>
        <v>90.627204622568613</v>
      </c>
      <c r="F11" s="141">
        <v>2790</v>
      </c>
      <c r="G11" s="1098">
        <f t="shared" si="1"/>
        <v>9.3727953774313839</v>
      </c>
      <c r="H11" s="141">
        <f t="shared" si="2"/>
        <v>29767</v>
      </c>
    </row>
    <row r="12" spans="1:8">
      <c r="A12" s="2335"/>
      <c r="B12" s="2337" t="s">
        <v>876</v>
      </c>
      <c r="C12" s="138" t="s">
        <v>873</v>
      </c>
      <c r="D12" s="139">
        <v>264124</v>
      </c>
      <c r="E12" s="1097">
        <f t="shared" si="0"/>
        <v>100</v>
      </c>
      <c r="F12" s="140">
        <v>0</v>
      </c>
      <c r="G12" s="1097">
        <f t="shared" si="1"/>
        <v>0</v>
      </c>
      <c r="H12" s="139">
        <f t="shared" si="2"/>
        <v>264124</v>
      </c>
    </row>
    <row r="13" spans="1:8">
      <c r="A13" s="2335"/>
      <c r="B13" s="2338"/>
      <c r="C13" s="779" t="s">
        <v>874</v>
      </c>
      <c r="D13" s="141">
        <v>1013</v>
      </c>
      <c r="E13" s="1098">
        <f t="shared" si="0"/>
        <v>100</v>
      </c>
      <c r="F13" s="142">
        <v>0</v>
      </c>
      <c r="G13" s="1098">
        <f t="shared" si="1"/>
        <v>0</v>
      </c>
      <c r="H13" s="141">
        <f t="shared" si="2"/>
        <v>1013</v>
      </c>
    </row>
    <row r="14" spans="1:8">
      <c r="A14" s="2335"/>
      <c r="B14" s="2337" t="s">
        <v>877</v>
      </c>
      <c r="C14" s="138" t="s">
        <v>873</v>
      </c>
      <c r="D14" s="1823">
        <v>0</v>
      </c>
      <c r="E14" s="1824"/>
      <c r="F14" s="1825">
        <v>0</v>
      </c>
      <c r="G14" s="1824"/>
      <c r="H14" s="1826">
        <f t="shared" si="2"/>
        <v>0</v>
      </c>
    </row>
    <row r="15" spans="1:8">
      <c r="A15" s="2335"/>
      <c r="B15" s="2338"/>
      <c r="C15" s="779" t="s">
        <v>874</v>
      </c>
      <c r="D15" s="1827">
        <v>0</v>
      </c>
      <c r="E15" s="1828"/>
      <c r="F15" s="1829">
        <v>0</v>
      </c>
      <c r="G15" s="1828"/>
      <c r="H15" s="1830">
        <f t="shared" si="2"/>
        <v>0</v>
      </c>
    </row>
    <row r="16" spans="1:8">
      <c r="A16" s="2335"/>
      <c r="B16" s="2342" t="s">
        <v>878</v>
      </c>
      <c r="C16" s="2342"/>
      <c r="D16" s="862">
        <f>+D8+D10+D12+D14</f>
        <v>16162952</v>
      </c>
      <c r="E16" s="1099">
        <f t="shared" si="0"/>
        <v>97.632665112682005</v>
      </c>
      <c r="F16" s="862">
        <f>+F8+F10+F12+F14</f>
        <v>391909</v>
      </c>
      <c r="G16" s="1099">
        <f t="shared" si="1"/>
        <v>2.3673348873179907</v>
      </c>
      <c r="H16" s="1831">
        <f t="shared" si="2"/>
        <v>16554861</v>
      </c>
    </row>
    <row r="17" spans="1:9">
      <c r="A17" s="2341"/>
      <c r="B17" s="2343" t="s">
        <v>879</v>
      </c>
      <c r="C17" s="2343"/>
      <c r="D17" s="863">
        <f>+D9+D11+D13+D15</f>
        <v>105808</v>
      </c>
      <c r="E17" s="1100">
        <f t="shared" si="0"/>
        <v>97.41205498117273</v>
      </c>
      <c r="F17" s="863">
        <f>+F9+F11+F13+F15</f>
        <v>2811</v>
      </c>
      <c r="G17" s="1100">
        <f t="shared" si="1"/>
        <v>2.587945018827277</v>
      </c>
      <c r="H17" s="863">
        <f t="shared" si="2"/>
        <v>108619</v>
      </c>
    </row>
    <row r="18" spans="1:9">
      <c r="A18" s="2334">
        <v>2004</v>
      </c>
      <c r="B18" s="2337" t="s">
        <v>872</v>
      </c>
      <c r="C18" s="138" t="s">
        <v>873</v>
      </c>
      <c r="D18" s="139">
        <v>7041681</v>
      </c>
      <c r="E18" s="1097">
        <f t="shared" si="0"/>
        <v>99.98296151816281</v>
      </c>
      <c r="F18" s="139">
        <v>1200</v>
      </c>
      <c r="G18" s="1097">
        <f t="shared" si="1"/>
        <v>1.7038481837191342E-2</v>
      </c>
      <c r="H18" s="139">
        <f t="shared" si="2"/>
        <v>7042881</v>
      </c>
    </row>
    <row r="19" spans="1:9">
      <c r="A19" s="2335"/>
      <c r="B19" s="2338"/>
      <c r="C19" s="779" t="s">
        <v>874</v>
      </c>
      <c r="D19" s="141">
        <v>72790</v>
      </c>
      <c r="E19" s="1098">
        <f t="shared" si="0"/>
        <v>99.980770287346843</v>
      </c>
      <c r="F19" s="142">
        <v>14</v>
      </c>
      <c r="G19" s="1098">
        <f t="shared" si="1"/>
        <v>1.9229712653150925E-2</v>
      </c>
      <c r="H19" s="1832">
        <f t="shared" si="2"/>
        <v>72804</v>
      </c>
    </row>
    <row r="20" spans="1:9">
      <c r="A20" s="2335"/>
      <c r="B20" s="2337" t="s">
        <v>875</v>
      </c>
      <c r="C20" s="138" t="s">
        <v>873</v>
      </c>
      <c r="D20" s="139">
        <v>5553115</v>
      </c>
      <c r="E20" s="1097">
        <f t="shared" si="0"/>
        <v>92.48643626978766</v>
      </c>
      <c r="F20" s="139">
        <v>451133</v>
      </c>
      <c r="G20" s="1097">
        <f t="shared" si="1"/>
        <v>7.5135637302123426</v>
      </c>
      <c r="H20" s="139">
        <f t="shared" si="2"/>
        <v>6004248</v>
      </c>
    </row>
    <row r="21" spans="1:9">
      <c r="A21" s="2335"/>
      <c r="B21" s="2338"/>
      <c r="C21" s="779" t="s">
        <v>874</v>
      </c>
      <c r="D21" s="141">
        <v>27469</v>
      </c>
      <c r="E21" s="1098">
        <f t="shared" si="0"/>
        <v>91.029294803817606</v>
      </c>
      <c r="F21" s="141">
        <v>2707</v>
      </c>
      <c r="G21" s="1098">
        <f t="shared" si="1"/>
        <v>8.9707051961823971</v>
      </c>
      <c r="H21" s="141">
        <f t="shared" si="2"/>
        <v>30176</v>
      </c>
    </row>
    <row r="22" spans="1:9">
      <c r="A22" s="2335"/>
      <c r="B22" s="2337" t="s">
        <v>876</v>
      </c>
      <c r="C22" s="138" t="s">
        <v>873</v>
      </c>
      <c r="D22" s="139">
        <f>393199903/1000</f>
        <v>393199.90299999999</v>
      </c>
      <c r="E22" s="1097">
        <f t="shared" si="0"/>
        <v>99.926808423383719</v>
      </c>
      <c r="F22" s="139">
        <v>288</v>
      </c>
      <c r="G22" s="1097">
        <f t="shared" si="1"/>
        <v>7.319157661627021E-2</v>
      </c>
      <c r="H22" s="139">
        <f t="shared" si="2"/>
        <v>393487.90299999999</v>
      </c>
    </row>
    <row r="23" spans="1:9">
      <c r="A23" s="2335"/>
      <c r="B23" s="2338"/>
      <c r="C23" s="779" t="s">
        <v>874</v>
      </c>
      <c r="D23" s="141">
        <v>1618</v>
      </c>
      <c r="E23" s="1098">
        <f t="shared" si="0"/>
        <v>99.814929056138183</v>
      </c>
      <c r="F23" s="142">
        <v>3</v>
      </c>
      <c r="G23" s="1098">
        <f t="shared" si="1"/>
        <v>0.18507094386181369</v>
      </c>
      <c r="H23" s="141">
        <f t="shared" si="2"/>
        <v>1621</v>
      </c>
    </row>
    <row r="24" spans="1:9">
      <c r="A24" s="2335"/>
      <c r="B24" s="2337" t="s">
        <v>877</v>
      </c>
      <c r="C24" s="138" t="s">
        <v>873</v>
      </c>
      <c r="D24" s="1823">
        <v>0</v>
      </c>
      <c r="E24" s="1824"/>
      <c r="F24" s="1825">
        <v>0</v>
      </c>
      <c r="G24" s="1824"/>
      <c r="H24" s="1826">
        <f t="shared" si="2"/>
        <v>0</v>
      </c>
    </row>
    <row r="25" spans="1:9">
      <c r="A25" s="2335"/>
      <c r="B25" s="2338"/>
      <c r="C25" s="779" t="s">
        <v>874</v>
      </c>
      <c r="D25" s="1827">
        <v>0</v>
      </c>
      <c r="E25" s="1828"/>
      <c r="F25" s="1829">
        <v>0</v>
      </c>
      <c r="G25" s="1828"/>
      <c r="H25" s="1830">
        <f t="shared" si="2"/>
        <v>0</v>
      </c>
    </row>
    <row r="26" spans="1:9">
      <c r="A26" s="2335"/>
      <c r="B26" s="2342" t="s">
        <v>878</v>
      </c>
      <c r="C26" s="2342"/>
      <c r="D26" s="862">
        <f>+D18+D20+D22+D24</f>
        <v>12987995.903000001</v>
      </c>
      <c r="E26" s="1099">
        <f t="shared" si="0"/>
        <v>96.632438799003552</v>
      </c>
      <c r="F26" s="862">
        <f>+F18+F20+F22+F24</f>
        <v>452621</v>
      </c>
      <c r="G26" s="1099">
        <f t="shared" si="1"/>
        <v>3.3675612009964597</v>
      </c>
      <c r="H26" s="1831">
        <f t="shared" si="2"/>
        <v>13440616.903000001</v>
      </c>
      <c r="I26" s="1570"/>
    </row>
    <row r="27" spans="1:9">
      <c r="A27" s="2341"/>
      <c r="B27" s="2343" t="s">
        <v>879</v>
      </c>
      <c r="C27" s="2343"/>
      <c r="D27" s="863">
        <f>+D19+D21+D23+D25</f>
        <v>101877</v>
      </c>
      <c r="E27" s="1100">
        <f t="shared" si="0"/>
        <v>97.395818395617638</v>
      </c>
      <c r="F27" s="863">
        <f>+F19+F21+F23+F25</f>
        <v>2724</v>
      </c>
      <c r="G27" s="1100">
        <f t="shared" si="1"/>
        <v>2.6041816043823673</v>
      </c>
      <c r="H27" s="863">
        <f t="shared" si="2"/>
        <v>104601</v>
      </c>
    </row>
    <row r="28" spans="1:9">
      <c r="A28" s="2334">
        <v>2005</v>
      </c>
      <c r="B28" s="2337" t="s">
        <v>872</v>
      </c>
      <c r="C28" s="138" t="s">
        <v>873</v>
      </c>
      <c r="D28" s="139">
        <v>4013893</v>
      </c>
      <c r="E28" s="1097">
        <f t="shared" si="0"/>
        <v>99.969067042577649</v>
      </c>
      <c r="F28" s="139">
        <v>1242</v>
      </c>
      <c r="G28" s="1097">
        <f t="shared" si="1"/>
        <v>3.093295742235317E-2</v>
      </c>
      <c r="H28" s="139">
        <f t="shared" si="2"/>
        <v>4015135</v>
      </c>
    </row>
    <row r="29" spans="1:9">
      <c r="A29" s="2335"/>
      <c r="B29" s="2338"/>
      <c r="C29" s="779" t="s">
        <v>874</v>
      </c>
      <c r="D29" s="141">
        <v>39797</v>
      </c>
      <c r="E29" s="1098">
        <f t="shared" si="0"/>
        <v>99.992462311557787</v>
      </c>
      <c r="F29" s="142">
        <v>3</v>
      </c>
      <c r="G29" s="1098">
        <f t="shared" si="1"/>
        <v>7.537688442211055E-3</v>
      </c>
      <c r="H29" s="141">
        <f t="shared" si="2"/>
        <v>39800</v>
      </c>
    </row>
    <row r="30" spans="1:9">
      <c r="A30" s="2335"/>
      <c r="B30" s="2337" t="s">
        <v>875</v>
      </c>
      <c r="C30" s="138" t="s">
        <v>873</v>
      </c>
      <c r="D30" s="139">
        <v>5876551</v>
      </c>
      <c r="E30" s="1097">
        <f t="shared" si="0"/>
        <v>93.206596301967394</v>
      </c>
      <c r="F30" s="139">
        <v>428315</v>
      </c>
      <c r="G30" s="1097">
        <f t="shared" si="1"/>
        <v>6.7934036980325994</v>
      </c>
      <c r="H30" s="139">
        <f t="shared" si="2"/>
        <v>6304866</v>
      </c>
    </row>
    <row r="31" spans="1:9">
      <c r="A31" s="2335"/>
      <c r="B31" s="2338"/>
      <c r="C31" s="779" t="s">
        <v>874</v>
      </c>
      <c r="D31" s="141">
        <v>27698</v>
      </c>
      <c r="E31" s="1098">
        <f t="shared" si="0"/>
        <v>92.050515121302752</v>
      </c>
      <c r="F31" s="141">
        <v>2392</v>
      </c>
      <c r="G31" s="1098">
        <f t="shared" si="1"/>
        <v>7.9494848786972412</v>
      </c>
      <c r="H31" s="141">
        <f t="shared" si="2"/>
        <v>30090</v>
      </c>
    </row>
    <row r="32" spans="1:9">
      <c r="A32" s="2335"/>
      <c r="B32" s="2337" t="s">
        <v>876</v>
      </c>
      <c r="C32" s="138" t="s">
        <v>873</v>
      </c>
      <c r="D32" s="139">
        <v>581468</v>
      </c>
      <c r="E32" s="1097">
        <f t="shared" si="0"/>
        <v>100</v>
      </c>
      <c r="F32" s="140">
        <v>0</v>
      </c>
      <c r="G32" s="1097">
        <f t="shared" si="1"/>
        <v>0</v>
      </c>
      <c r="H32" s="139">
        <f t="shared" si="2"/>
        <v>581468</v>
      </c>
    </row>
    <row r="33" spans="1:8">
      <c r="A33" s="2335"/>
      <c r="B33" s="2338"/>
      <c r="C33" s="779" t="s">
        <v>874</v>
      </c>
      <c r="D33" s="141">
        <v>2321</v>
      </c>
      <c r="E33" s="1098">
        <f t="shared" si="0"/>
        <v>100</v>
      </c>
      <c r="F33" s="142">
        <v>0</v>
      </c>
      <c r="G33" s="1098">
        <f t="shared" si="1"/>
        <v>0</v>
      </c>
      <c r="H33" s="141">
        <f t="shared" si="2"/>
        <v>2321</v>
      </c>
    </row>
    <row r="34" spans="1:8">
      <c r="A34" s="2335"/>
      <c r="B34" s="2337" t="s">
        <v>877</v>
      </c>
      <c r="C34" s="138" t="s">
        <v>873</v>
      </c>
      <c r="D34" s="1823">
        <v>0</v>
      </c>
      <c r="E34" s="1824">
        <v>0</v>
      </c>
      <c r="F34" s="1825">
        <v>0</v>
      </c>
      <c r="G34" s="1824"/>
      <c r="H34" s="1826">
        <f t="shared" si="2"/>
        <v>0</v>
      </c>
    </row>
    <row r="35" spans="1:8">
      <c r="A35" s="2335"/>
      <c r="B35" s="2338"/>
      <c r="C35" s="779" t="s">
        <v>874</v>
      </c>
      <c r="D35" s="1827">
        <v>0</v>
      </c>
      <c r="E35" s="1828"/>
      <c r="F35" s="1829">
        <v>0</v>
      </c>
      <c r="G35" s="1828"/>
      <c r="H35" s="1830">
        <f t="shared" si="2"/>
        <v>0</v>
      </c>
    </row>
    <row r="36" spans="1:8">
      <c r="A36" s="2335"/>
      <c r="B36" s="2342" t="s">
        <v>878</v>
      </c>
      <c r="C36" s="2342"/>
      <c r="D36" s="862">
        <f>+D28+D30+D32+D34</f>
        <v>10471912</v>
      </c>
      <c r="E36" s="1099">
        <f t="shared" si="0"/>
        <v>96.059641136437662</v>
      </c>
      <c r="F36" s="862">
        <f>+F28+F30+F32+F34</f>
        <v>429557</v>
      </c>
      <c r="G36" s="1099">
        <f t="shared" si="1"/>
        <v>3.9403588635623326</v>
      </c>
      <c r="H36" s="864">
        <f t="shared" si="2"/>
        <v>10901469</v>
      </c>
    </row>
    <row r="37" spans="1:8">
      <c r="A37" s="2341"/>
      <c r="B37" s="2343" t="s">
        <v>879</v>
      </c>
      <c r="C37" s="2343"/>
      <c r="D37" s="863">
        <f>+D29+D31+D33+D35</f>
        <v>69816</v>
      </c>
      <c r="E37" s="1100">
        <f t="shared" si="0"/>
        <v>96.6833307944773</v>
      </c>
      <c r="F37" s="863">
        <f>+F29+F31+F33+F35</f>
        <v>2395</v>
      </c>
      <c r="G37" s="1100">
        <f t="shared" si="1"/>
        <v>3.3166692055227043</v>
      </c>
      <c r="H37" s="863">
        <f t="shared" si="2"/>
        <v>72211</v>
      </c>
    </row>
    <row r="38" spans="1:8">
      <c r="A38" s="2334">
        <v>2006</v>
      </c>
      <c r="B38" s="2337" t="s">
        <v>872</v>
      </c>
      <c r="C38" s="138" t="s">
        <v>873</v>
      </c>
      <c r="D38" s="139">
        <v>1886869</v>
      </c>
      <c r="E38" s="1097">
        <f t="shared" si="0"/>
        <v>99.996873224627549</v>
      </c>
      <c r="F38" s="139">
        <v>59</v>
      </c>
      <c r="G38" s="1097">
        <f t="shared" si="1"/>
        <v>3.1267753724572426E-3</v>
      </c>
      <c r="H38" s="139">
        <f t="shared" si="2"/>
        <v>1886928</v>
      </c>
    </row>
    <row r="39" spans="1:8">
      <c r="A39" s="2335"/>
      <c r="B39" s="2338"/>
      <c r="C39" s="779" t="s">
        <v>874</v>
      </c>
      <c r="D39" s="141">
        <v>17496</v>
      </c>
      <c r="E39" s="1098">
        <f t="shared" si="0"/>
        <v>99.99428473452592</v>
      </c>
      <c r="F39" s="142">
        <v>1</v>
      </c>
      <c r="G39" s="1098">
        <f t="shared" si="1"/>
        <v>5.7152654740812714E-3</v>
      </c>
      <c r="H39" s="141">
        <f t="shared" si="2"/>
        <v>17497</v>
      </c>
    </row>
    <row r="40" spans="1:8">
      <c r="A40" s="2335"/>
      <c r="B40" s="2337" t="s">
        <v>875</v>
      </c>
      <c r="C40" s="138" t="s">
        <v>873</v>
      </c>
      <c r="D40" s="139">
        <v>5679559</v>
      </c>
      <c r="E40" s="1097">
        <f t="shared" si="0"/>
        <v>94.859691955975009</v>
      </c>
      <c r="F40" s="139">
        <v>307767</v>
      </c>
      <c r="G40" s="1097">
        <f t="shared" si="1"/>
        <v>5.1403080440249953</v>
      </c>
      <c r="H40" s="139">
        <f t="shared" si="2"/>
        <v>5987326</v>
      </c>
    </row>
    <row r="41" spans="1:8">
      <c r="A41" s="2335"/>
      <c r="B41" s="2338"/>
      <c r="C41" s="779" t="s">
        <v>874</v>
      </c>
      <c r="D41" s="141">
        <v>25792</v>
      </c>
      <c r="E41" s="1098">
        <f t="shared" si="0"/>
        <v>94.011299435028249</v>
      </c>
      <c r="F41" s="141">
        <v>1643</v>
      </c>
      <c r="G41" s="1098">
        <f t="shared" si="1"/>
        <v>5.9887005649717517</v>
      </c>
      <c r="H41" s="141">
        <f t="shared" si="2"/>
        <v>27435</v>
      </c>
    </row>
    <row r="42" spans="1:8">
      <c r="A42" s="2335"/>
      <c r="B42" s="2337" t="s">
        <v>876</v>
      </c>
      <c r="C42" s="138" t="s">
        <v>873</v>
      </c>
      <c r="D42" s="139">
        <v>894716</v>
      </c>
      <c r="E42" s="1097">
        <f t="shared" si="0"/>
        <v>99.97709295010398</v>
      </c>
      <c r="F42" s="139">
        <v>205</v>
      </c>
      <c r="G42" s="1097">
        <f t="shared" si="1"/>
        <v>2.290704989602434E-2</v>
      </c>
      <c r="H42" s="139">
        <f t="shared" si="2"/>
        <v>894921</v>
      </c>
    </row>
    <row r="43" spans="1:8">
      <c r="A43" s="2335"/>
      <c r="B43" s="2338"/>
      <c r="C43" s="779" t="s">
        <v>874</v>
      </c>
      <c r="D43" s="141">
        <v>3635</v>
      </c>
      <c r="E43" s="1098">
        <f t="shared" si="0"/>
        <v>99.972497249724967</v>
      </c>
      <c r="F43" s="142">
        <v>1</v>
      </c>
      <c r="G43" s="1098">
        <f t="shared" si="1"/>
        <v>2.7502750275027504E-2</v>
      </c>
      <c r="H43" s="141">
        <f t="shared" si="2"/>
        <v>3636</v>
      </c>
    </row>
    <row r="44" spans="1:8">
      <c r="A44" s="2335"/>
      <c r="B44" s="2337" t="s">
        <v>877</v>
      </c>
      <c r="C44" s="138" t="s">
        <v>873</v>
      </c>
      <c r="D44" s="1823">
        <v>0</v>
      </c>
      <c r="E44" s="1824"/>
      <c r="F44" s="1825">
        <v>0</v>
      </c>
      <c r="G44" s="1824"/>
      <c r="H44" s="1826">
        <f t="shared" si="2"/>
        <v>0</v>
      </c>
    </row>
    <row r="45" spans="1:8">
      <c r="A45" s="2335"/>
      <c r="B45" s="2338"/>
      <c r="C45" s="779" t="s">
        <v>874</v>
      </c>
      <c r="D45" s="1827">
        <v>0</v>
      </c>
      <c r="E45" s="1828"/>
      <c r="F45" s="1829">
        <v>0</v>
      </c>
      <c r="G45" s="1828"/>
      <c r="H45" s="1830">
        <f t="shared" si="2"/>
        <v>0</v>
      </c>
    </row>
    <row r="46" spans="1:8">
      <c r="A46" s="2335"/>
      <c r="B46" s="2342" t="s">
        <v>878</v>
      </c>
      <c r="C46" s="2342"/>
      <c r="D46" s="862">
        <f>+D38+D40+D42+D44</f>
        <v>8461144</v>
      </c>
      <c r="E46" s="1099">
        <f t="shared" si="0"/>
        <v>96.487343450210545</v>
      </c>
      <c r="F46" s="862">
        <f>+F38+F40+F42+F44</f>
        <v>308031</v>
      </c>
      <c r="G46" s="1099">
        <f t="shared" si="1"/>
        <v>3.5126565497894613</v>
      </c>
      <c r="H46" s="864">
        <f t="shared" si="2"/>
        <v>8769175</v>
      </c>
    </row>
    <row r="47" spans="1:8">
      <c r="A47" s="2341"/>
      <c r="B47" s="2343" t="s">
        <v>879</v>
      </c>
      <c r="C47" s="2343"/>
      <c r="D47" s="863">
        <f>+D39+D41+D43+D45</f>
        <v>46923</v>
      </c>
      <c r="E47" s="1100">
        <f t="shared" si="0"/>
        <v>96.612996211497276</v>
      </c>
      <c r="F47" s="863">
        <f>+F39+F41+F43+F45</f>
        <v>1645</v>
      </c>
      <c r="G47" s="1100">
        <f t="shared" si="1"/>
        <v>3.3870037885027178</v>
      </c>
      <c r="H47" s="863">
        <f t="shared" si="2"/>
        <v>48568</v>
      </c>
    </row>
    <row r="48" spans="1:8">
      <c r="A48" s="2334">
        <v>2007</v>
      </c>
      <c r="B48" s="2337" t="s">
        <v>872</v>
      </c>
      <c r="C48" s="138" t="s">
        <v>873</v>
      </c>
      <c r="D48" s="139">
        <v>984170</v>
      </c>
      <c r="E48" s="1097">
        <f t="shared" si="0"/>
        <v>99.990043362173722</v>
      </c>
      <c r="F48" s="139">
        <v>98</v>
      </c>
      <c r="G48" s="1097">
        <f t="shared" si="1"/>
        <v>9.9566378262830862E-3</v>
      </c>
      <c r="H48" s="139">
        <f t="shared" si="2"/>
        <v>984268</v>
      </c>
    </row>
    <row r="49" spans="1:8">
      <c r="A49" s="2335"/>
      <c r="B49" s="2338"/>
      <c r="C49" s="779" t="s">
        <v>874</v>
      </c>
      <c r="D49" s="141">
        <v>8082</v>
      </c>
      <c r="E49" s="1098">
        <f t="shared" si="0"/>
        <v>99.987628355808482</v>
      </c>
      <c r="F49" s="142">
        <v>1</v>
      </c>
      <c r="G49" s="1098">
        <f t="shared" si="1"/>
        <v>1.2371644191513051E-2</v>
      </c>
      <c r="H49" s="141">
        <f t="shared" si="2"/>
        <v>8083</v>
      </c>
    </row>
    <row r="50" spans="1:8">
      <c r="A50" s="2335"/>
      <c r="B50" s="2337" t="s">
        <v>875</v>
      </c>
      <c r="C50" s="138" t="s">
        <v>873</v>
      </c>
      <c r="D50" s="139">
        <v>5407686</v>
      </c>
      <c r="E50" s="1097">
        <f t="shared" si="0"/>
        <v>95.879784449445566</v>
      </c>
      <c r="F50" s="139">
        <v>232383</v>
      </c>
      <c r="G50" s="1097">
        <f t="shared" si="1"/>
        <v>4.1202155505544349</v>
      </c>
      <c r="H50" s="139">
        <f t="shared" si="2"/>
        <v>5640069</v>
      </c>
    </row>
    <row r="51" spans="1:8">
      <c r="A51" s="2335"/>
      <c r="B51" s="2338"/>
      <c r="C51" s="779" t="s">
        <v>874</v>
      </c>
      <c r="D51" s="141">
        <v>23069</v>
      </c>
      <c r="E51" s="1098">
        <f t="shared" si="0"/>
        <v>96.136856142690448</v>
      </c>
      <c r="F51" s="141">
        <v>927</v>
      </c>
      <c r="G51" s="1098">
        <f t="shared" si="1"/>
        <v>3.8631438573095518</v>
      </c>
      <c r="H51" s="141">
        <f t="shared" si="2"/>
        <v>23996</v>
      </c>
    </row>
    <row r="52" spans="1:8">
      <c r="A52" s="2335"/>
      <c r="B52" s="2337" t="s">
        <v>876</v>
      </c>
      <c r="C52" s="138" t="s">
        <v>873</v>
      </c>
      <c r="D52" s="139">
        <v>1192789</v>
      </c>
      <c r="E52" s="1097">
        <f t="shared" si="0"/>
        <v>100</v>
      </c>
      <c r="F52" s="140">
        <v>0</v>
      </c>
      <c r="G52" s="1097">
        <f t="shared" si="1"/>
        <v>0</v>
      </c>
      <c r="H52" s="139">
        <f t="shared" si="2"/>
        <v>1192789</v>
      </c>
    </row>
    <row r="53" spans="1:8">
      <c r="A53" s="2335"/>
      <c r="B53" s="2338"/>
      <c r="C53" s="779" t="s">
        <v>874</v>
      </c>
      <c r="D53" s="141">
        <v>3944</v>
      </c>
      <c r="E53" s="1098">
        <f t="shared" si="0"/>
        <v>100</v>
      </c>
      <c r="F53" s="142">
        <v>0</v>
      </c>
      <c r="G53" s="1098">
        <f t="shared" si="1"/>
        <v>0</v>
      </c>
      <c r="H53" s="141">
        <f t="shared" si="2"/>
        <v>3944</v>
      </c>
    </row>
    <row r="54" spans="1:8">
      <c r="A54" s="2335"/>
      <c r="B54" s="2337" t="s">
        <v>877</v>
      </c>
      <c r="C54" s="138" t="s">
        <v>873</v>
      </c>
      <c r="D54" s="1823">
        <v>0</v>
      </c>
      <c r="E54" s="1824"/>
      <c r="F54" s="1825">
        <v>0</v>
      </c>
      <c r="G54" s="1824"/>
      <c r="H54" s="1826">
        <f t="shared" si="2"/>
        <v>0</v>
      </c>
    </row>
    <row r="55" spans="1:8">
      <c r="A55" s="2335"/>
      <c r="B55" s="2338"/>
      <c r="C55" s="779" t="s">
        <v>874</v>
      </c>
      <c r="D55" s="1827">
        <v>0</v>
      </c>
      <c r="E55" s="1828"/>
      <c r="F55" s="1829">
        <v>0</v>
      </c>
      <c r="G55" s="1828"/>
      <c r="H55" s="1830">
        <f t="shared" si="2"/>
        <v>0</v>
      </c>
    </row>
    <row r="56" spans="1:8">
      <c r="A56" s="2335"/>
      <c r="B56" s="2342" t="s">
        <v>878</v>
      </c>
      <c r="C56" s="2342"/>
      <c r="D56" s="862">
        <f>+D48+D50+D52+D54</f>
        <v>7584645</v>
      </c>
      <c r="E56" s="1099">
        <f t="shared" si="0"/>
        <v>97.026004186193234</v>
      </c>
      <c r="F56" s="862">
        <f>+F48+F50+F52+F54</f>
        <v>232481</v>
      </c>
      <c r="G56" s="1099">
        <f t="shared" si="1"/>
        <v>2.9739958138067624</v>
      </c>
      <c r="H56" s="864">
        <f t="shared" si="2"/>
        <v>7817126</v>
      </c>
    </row>
    <row r="57" spans="1:8">
      <c r="A57" s="2341"/>
      <c r="B57" s="2343" t="s">
        <v>879</v>
      </c>
      <c r="C57" s="2343"/>
      <c r="D57" s="863">
        <f>+D49+D51+D53+D55</f>
        <v>35095</v>
      </c>
      <c r="E57" s="1100">
        <f t="shared" si="0"/>
        <v>97.423868084279491</v>
      </c>
      <c r="F57" s="863">
        <f>+F49+F51+F53+F55</f>
        <v>928</v>
      </c>
      <c r="G57" s="1100">
        <f t="shared" si="1"/>
        <v>2.576131915720512</v>
      </c>
      <c r="H57" s="863">
        <f t="shared" si="2"/>
        <v>36023</v>
      </c>
    </row>
    <row r="58" spans="1:8">
      <c r="A58" s="2334">
        <v>2008</v>
      </c>
      <c r="B58" s="2337" t="s">
        <v>872</v>
      </c>
      <c r="C58" s="138" t="s">
        <v>873</v>
      </c>
      <c r="D58" s="139">
        <v>701983</v>
      </c>
      <c r="E58" s="1097">
        <f t="shared" si="0"/>
        <v>100</v>
      </c>
      <c r="F58" s="139">
        <v>0</v>
      </c>
      <c r="G58" s="1097">
        <f t="shared" si="1"/>
        <v>0</v>
      </c>
      <c r="H58" s="139">
        <f t="shared" si="2"/>
        <v>701983</v>
      </c>
    </row>
    <row r="59" spans="1:8">
      <c r="A59" s="2335"/>
      <c r="B59" s="2338"/>
      <c r="C59" s="779" t="s">
        <v>874</v>
      </c>
      <c r="D59" s="141">
        <v>4983</v>
      </c>
      <c r="E59" s="1098">
        <f t="shared" si="0"/>
        <v>100</v>
      </c>
      <c r="F59" s="142">
        <v>0</v>
      </c>
      <c r="G59" s="1098">
        <f t="shared" si="1"/>
        <v>0</v>
      </c>
      <c r="H59" s="141">
        <f t="shared" si="2"/>
        <v>4983</v>
      </c>
    </row>
    <row r="60" spans="1:8">
      <c r="A60" s="2335"/>
      <c r="B60" s="2337" t="s">
        <v>875</v>
      </c>
      <c r="C60" s="138" t="s">
        <v>873</v>
      </c>
      <c r="D60" s="139">
        <v>5488887</v>
      </c>
      <c r="E60" s="1097">
        <f t="shared" si="0"/>
        <v>97.170267091847705</v>
      </c>
      <c r="F60" s="139">
        <v>159844</v>
      </c>
      <c r="G60" s="1097">
        <f t="shared" si="1"/>
        <v>2.8297329081522911</v>
      </c>
      <c r="H60" s="139">
        <f t="shared" si="2"/>
        <v>5648731</v>
      </c>
    </row>
    <row r="61" spans="1:8">
      <c r="A61" s="2335"/>
      <c r="B61" s="2338"/>
      <c r="C61" s="779" t="s">
        <v>874</v>
      </c>
      <c r="D61" s="141">
        <v>21577</v>
      </c>
      <c r="E61" s="1098">
        <f t="shared" si="0"/>
        <v>96.892541200772371</v>
      </c>
      <c r="F61" s="141">
        <v>692</v>
      </c>
      <c r="G61" s="1098">
        <f t="shared" si="1"/>
        <v>3.1074587992276257</v>
      </c>
      <c r="H61" s="141">
        <f t="shared" si="2"/>
        <v>22269</v>
      </c>
    </row>
    <row r="62" spans="1:8">
      <c r="A62" s="2335"/>
      <c r="B62" s="2337" t="s">
        <v>876</v>
      </c>
      <c r="C62" s="138" t="s">
        <v>873</v>
      </c>
      <c r="D62" s="139">
        <v>1911446</v>
      </c>
      <c r="E62" s="1097">
        <f t="shared" si="0"/>
        <v>100</v>
      </c>
      <c r="F62" s="140">
        <v>0</v>
      </c>
      <c r="G62" s="1097">
        <f t="shared" si="1"/>
        <v>0</v>
      </c>
      <c r="H62" s="139">
        <f t="shared" si="2"/>
        <v>1911446</v>
      </c>
    </row>
    <row r="63" spans="1:8">
      <c r="A63" s="2335"/>
      <c r="B63" s="2338"/>
      <c r="C63" s="779" t="s">
        <v>874</v>
      </c>
      <c r="D63" s="141">
        <v>4334</v>
      </c>
      <c r="E63" s="1098">
        <f t="shared" si="0"/>
        <v>100</v>
      </c>
      <c r="F63" s="142">
        <v>0</v>
      </c>
      <c r="G63" s="1098">
        <f t="shared" si="1"/>
        <v>0</v>
      </c>
      <c r="H63" s="141">
        <f t="shared" si="2"/>
        <v>4334</v>
      </c>
    </row>
    <row r="64" spans="1:8">
      <c r="A64" s="2335"/>
      <c r="B64" s="2337" t="s">
        <v>877</v>
      </c>
      <c r="C64" s="138" t="s">
        <v>873</v>
      </c>
      <c r="D64" s="1823">
        <v>0</v>
      </c>
      <c r="E64" s="1824"/>
      <c r="F64" s="1825">
        <v>0</v>
      </c>
      <c r="G64" s="1824"/>
      <c r="H64" s="1826">
        <f t="shared" si="2"/>
        <v>0</v>
      </c>
    </row>
    <row r="65" spans="1:8">
      <c r="A65" s="2335"/>
      <c r="B65" s="2338"/>
      <c r="C65" s="779" t="s">
        <v>874</v>
      </c>
      <c r="D65" s="1827">
        <v>0</v>
      </c>
      <c r="E65" s="1828"/>
      <c r="F65" s="1829">
        <v>0</v>
      </c>
      <c r="G65" s="1828"/>
      <c r="H65" s="1830">
        <f t="shared" si="2"/>
        <v>0</v>
      </c>
    </row>
    <row r="66" spans="1:8">
      <c r="A66" s="2335"/>
      <c r="B66" s="2342" t="s">
        <v>878</v>
      </c>
      <c r="C66" s="2342"/>
      <c r="D66" s="862">
        <f>+D58+D60+D62+D64</f>
        <v>8102316</v>
      </c>
      <c r="E66" s="1099">
        <f t="shared" si="0"/>
        <v>98.06534852871404</v>
      </c>
      <c r="F66" s="862">
        <f>+F58+F60+F62+F64</f>
        <v>159844</v>
      </c>
      <c r="G66" s="1099">
        <f t="shared" si="1"/>
        <v>1.934651471285959</v>
      </c>
      <c r="H66" s="864">
        <f t="shared" si="2"/>
        <v>8262160</v>
      </c>
    </row>
    <row r="67" spans="1:8">
      <c r="A67" s="2341"/>
      <c r="B67" s="2343" t="s">
        <v>879</v>
      </c>
      <c r="C67" s="2343"/>
      <c r="D67" s="863">
        <f>+D59+D61+D63+D65</f>
        <v>30894</v>
      </c>
      <c r="E67" s="1100">
        <f t="shared" si="0"/>
        <v>97.809155955170013</v>
      </c>
      <c r="F67" s="863">
        <f>+F59+F61+F63+F65</f>
        <v>692</v>
      </c>
      <c r="G67" s="1100">
        <f t="shared" si="1"/>
        <v>2.190844044829988</v>
      </c>
      <c r="H67" s="863">
        <f t="shared" si="2"/>
        <v>31586</v>
      </c>
    </row>
    <row r="68" spans="1:8">
      <c r="A68" s="866"/>
      <c r="B68" s="143"/>
      <c r="C68" s="143"/>
      <c r="D68" s="867"/>
      <c r="E68" s="868"/>
      <c r="F68" s="867"/>
      <c r="G68" s="868"/>
      <c r="H68" s="867"/>
    </row>
    <row r="69" spans="1:8">
      <c r="A69" s="1833" t="s">
        <v>2695</v>
      </c>
      <c r="B69" s="143"/>
      <c r="C69" s="143"/>
      <c r="D69" s="867"/>
      <c r="E69" s="868"/>
      <c r="F69" s="867"/>
      <c r="G69" s="868"/>
      <c r="H69" s="867"/>
    </row>
    <row r="70" spans="1:8">
      <c r="A70" s="866"/>
      <c r="B70" s="143"/>
      <c r="C70" s="143"/>
      <c r="D70" s="867"/>
      <c r="E70" s="868"/>
      <c r="F70" s="867"/>
      <c r="G70" s="868"/>
      <c r="H70" s="867"/>
    </row>
    <row r="71" spans="1:8">
      <c r="A71" s="2329" t="s">
        <v>2696</v>
      </c>
      <c r="B71" s="2329"/>
      <c r="C71" s="2329"/>
      <c r="D71" s="2329"/>
      <c r="E71" s="2329"/>
      <c r="F71" s="2329"/>
      <c r="G71" s="2329"/>
      <c r="H71" s="2329"/>
    </row>
    <row r="72" spans="1:8">
      <c r="A72" s="2042" t="s">
        <v>861</v>
      </c>
      <c r="B72" s="2042"/>
      <c r="C72" s="2042"/>
      <c r="D72" s="2042"/>
      <c r="E72" s="2042"/>
      <c r="F72" s="2042"/>
      <c r="G72" s="2042"/>
      <c r="H72" s="2042"/>
    </row>
    <row r="73" spans="1:8">
      <c r="A73" s="2042" t="s">
        <v>862</v>
      </c>
      <c r="B73" s="2042"/>
      <c r="C73" s="2042"/>
      <c r="D73" s="2042"/>
      <c r="E73" s="2042"/>
      <c r="F73" s="2042"/>
      <c r="G73" s="2042"/>
      <c r="H73" s="2042"/>
    </row>
    <row r="74" spans="1:8" ht="15" thickBot="1">
      <c r="A74" s="2330" t="s">
        <v>365</v>
      </c>
      <c r="B74" s="2330"/>
      <c r="C74" s="2330"/>
      <c r="D74" s="2330"/>
      <c r="E74" s="2330"/>
      <c r="F74" s="2330"/>
      <c r="G74" s="2330"/>
      <c r="H74" s="2330"/>
    </row>
    <row r="75" spans="1:8">
      <c r="A75" s="1822"/>
      <c r="B75" s="2112" t="s">
        <v>863</v>
      </c>
      <c r="C75" s="2112" t="s">
        <v>864</v>
      </c>
      <c r="D75" s="2112"/>
      <c r="E75" s="2112"/>
      <c r="F75" s="2112"/>
      <c r="G75" s="2112"/>
      <c r="H75" s="2112"/>
    </row>
    <row r="76" spans="1:8">
      <c r="A76" s="1822"/>
      <c r="B76" s="2112"/>
      <c r="C76" s="2112" t="s">
        <v>865</v>
      </c>
      <c r="D76" s="76" t="s">
        <v>866</v>
      </c>
      <c r="E76" s="76" t="s">
        <v>867</v>
      </c>
      <c r="F76" s="76" t="s">
        <v>868</v>
      </c>
      <c r="G76" s="76" t="s">
        <v>867</v>
      </c>
      <c r="H76" s="2332" t="s">
        <v>869</v>
      </c>
    </row>
    <row r="77" spans="1:8">
      <c r="A77" s="10" t="s">
        <v>870</v>
      </c>
      <c r="B77" s="2331"/>
      <c r="C77" s="2331"/>
      <c r="D77" s="137" t="s">
        <v>2694</v>
      </c>
      <c r="E77" s="137" t="s">
        <v>871</v>
      </c>
      <c r="F77" s="137" t="s">
        <v>2694</v>
      </c>
      <c r="G77" s="137" t="s">
        <v>871</v>
      </c>
      <c r="H77" s="2333"/>
    </row>
    <row r="78" spans="1:8">
      <c r="A78" s="2334">
        <v>2009</v>
      </c>
      <c r="B78" s="2337" t="s">
        <v>872</v>
      </c>
      <c r="C78" s="138" t="s">
        <v>873</v>
      </c>
      <c r="D78" s="139">
        <v>512031</v>
      </c>
      <c r="E78" s="1097">
        <f>100*D78/H78</f>
        <v>100</v>
      </c>
      <c r="F78" s="139">
        <v>0</v>
      </c>
      <c r="G78" s="1097">
        <f>100*F78/H78</f>
        <v>0</v>
      </c>
      <c r="H78" s="139">
        <f>+F78+D78</f>
        <v>512031</v>
      </c>
    </row>
    <row r="79" spans="1:8">
      <c r="A79" s="2335"/>
      <c r="B79" s="2338"/>
      <c r="C79" s="779" t="s">
        <v>874</v>
      </c>
      <c r="D79" s="141">
        <v>3160</v>
      </c>
      <c r="E79" s="1098">
        <f>100*D79/H79</f>
        <v>100</v>
      </c>
      <c r="F79" s="142">
        <v>0</v>
      </c>
      <c r="G79" s="1098">
        <f>100*F79/H79</f>
        <v>0</v>
      </c>
      <c r="H79" s="141">
        <f>+F79+D79</f>
        <v>3160</v>
      </c>
    </row>
    <row r="80" spans="1:8">
      <c r="A80" s="2335"/>
      <c r="B80" s="2337" t="s">
        <v>875</v>
      </c>
      <c r="C80" s="138" t="s">
        <v>873</v>
      </c>
      <c r="D80" s="139">
        <v>4804291.8329999996</v>
      </c>
      <c r="E80" s="1097">
        <f>100*D80/H80</f>
        <v>97.020806770687756</v>
      </c>
      <c r="F80" s="139">
        <v>147524.16700000037</v>
      </c>
      <c r="G80" s="1097">
        <f>100*F80/H80</f>
        <v>2.9791932293122434</v>
      </c>
      <c r="H80" s="139">
        <f>+F80+D80</f>
        <v>4951816</v>
      </c>
    </row>
    <row r="81" spans="1:8">
      <c r="A81" s="2335"/>
      <c r="B81" s="2338"/>
      <c r="C81" s="779" t="s">
        <v>874</v>
      </c>
      <c r="D81" s="141">
        <v>17513</v>
      </c>
      <c r="E81" s="1098">
        <f>100*D81/H81</f>
        <v>96.847868163468448</v>
      </c>
      <c r="F81" s="141">
        <v>570</v>
      </c>
      <c r="G81" s="1098">
        <f>100*F81/H81</f>
        <v>3.1521318365315492</v>
      </c>
      <c r="H81" s="141">
        <f>+F81+D81</f>
        <v>18083</v>
      </c>
    </row>
    <row r="82" spans="1:8">
      <c r="A82" s="2335"/>
      <c r="B82" s="2337" t="s">
        <v>876</v>
      </c>
      <c r="C82" s="138" t="s">
        <v>873</v>
      </c>
      <c r="D82" s="139">
        <v>1731573</v>
      </c>
      <c r="E82" s="1097">
        <f t="shared" ref="E82:E97" si="3">100*D82/H82</f>
        <v>100</v>
      </c>
      <c r="F82" s="140">
        <v>0</v>
      </c>
      <c r="G82" s="1097">
        <f t="shared" ref="G82:G97" si="4">100*F82/H82</f>
        <v>0</v>
      </c>
      <c r="H82" s="139">
        <f t="shared" ref="H82:H97" si="5">+F82+D82</f>
        <v>1731573</v>
      </c>
    </row>
    <row r="83" spans="1:8">
      <c r="A83" s="2335"/>
      <c r="B83" s="2338"/>
      <c r="C83" s="779" t="s">
        <v>874</v>
      </c>
      <c r="D83" s="141">
        <v>3787</v>
      </c>
      <c r="E83" s="1098">
        <f t="shared" si="3"/>
        <v>100</v>
      </c>
      <c r="F83" s="142">
        <v>0</v>
      </c>
      <c r="G83" s="1098">
        <f t="shared" si="4"/>
        <v>0</v>
      </c>
      <c r="H83" s="141">
        <f t="shared" si="5"/>
        <v>3787</v>
      </c>
    </row>
    <row r="84" spans="1:8">
      <c r="A84" s="2335"/>
      <c r="B84" s="2337" t="s">
        <v>877</v>
      </c>
      <c r="C84" s="138" t="s">
        <v>873</v>
      </c>
      <c r="D84" s="1823">
        <v>0</v>
      </c>
      <c r="E84" s="1824">
        <f t="shared" si="3"/>
        <v>0</v>
      </c>
      <c r="F84" s="1826">
        <v>7686</v>
      </c>
      <c r="G84" s="1824">
        <f t="shared" si="4"/>
        <v>100</v>
      </c>
      <c r="H84" s="1826">
        <f t="shared" si="5"/>
        <v>7686</v>
      </c>
    </row>
    <row r="85" spans="1:8">
      <c r="A85" s="2335"/>
      <c r="B85" s="2338"/>
      <c r="C85" s="779" t="s">
        <v>874</v>
      </c>
      <c r="D85" s="1827">
        <v>0</v>
      </c>
      <c r="E85" s="1828">
        <f t="shared" si="3"/>
        <v>0</v>
      </c>
      <c r="F85" s="1829">
        <v>70</v>
      </c>
      <c r="G85" s="1828">
        <f t="shared" si="4"/>
        <v>100</v>
      </c>
      <c r="H85" s="1830">
        <f t="shared" si="5"/>
        <v>70</v>
      </c>
    </row>
    <row r="86" spans="1:8">
      <c r="A86" s="2335"/>
      <c r="B86" s="2342" t="s">
        <v>878</v>
      </c>
      <c r="C86" s="2342"/>
      <c r="D86" s="862">
        <f>+D78+D80+D82+D84</f>
        <v>7047895.8329999996</v>
      </c>
      <c r="E86" s="1099">
        <f t="shared" si="3"/>
        <v>97.845232778748496</v>
      </c>
      <c r="F86" s="862">
        <f>+F78+F80+F82+F84</f>
        <v>155210.16700000037</v>
      </c>
      <c r="G86" s="1099">
        <f t="shared" si="4"/>
        <v>2.1547672212515039</v>
      </c>
      <c r="H86" s="864">
        <f t="shared" si="5"/>
        <v>7203106</v>
      </c>
    </row>
    <row r="87" spans="1:8">
      <c r="A87" s="2341"/>
      <c r="B87" s="2343" t="s">
        <v>879</v>
      </c>
      <c r="C87" s="2343"/>
      <c r="D87" s="863">
        <f>+D79+D81+D83+D85</f>
        <v>24460</v>
      </c>
      <c r="E87" s="1100">
        <f t="shared" si="3"/>
        <v>97.450199203187253</v>
      </c>
      <c r="F87" s="863">
        <f>+F79+F81+F83+F85</f>
        <v>640</v>
      </c>
      <c r="G87" s="1100">
        <f t="shared" si="4"/>
        <v>2.549800796812749</v>
      </c>
      <c r="H87" s="863">
        <f t="shared" si="5"/>
        <v>25100</v>
      </c>
    </row>
    <row r="88" spans="1:8">
      <c r="A88" s="2334">
        <v>2010</v>
      </c>
      <c r="B88" s="2337" t="s">
        <v>872</v>
      </c>
      <c r="C88" s="138" t="s">
        <v>873</v>
      </c>
      <c r="D88" s="139">
        <v>369408</v>
      </c>
      <c r="E88" s="1097">
        <f t="shared" si="3"/>
        <v>99.919935948759004</v>
      </c>
      <c r="F88" s="139">
        <v>296</v>
      </c>
      <c r="G88" s="1097">
        <f t="shared" si="4"/>
        <v>8.0064051240992792E-2</v>
      </c>
      <c r="H88" s="139">
        <f t="shared" si="5"/>
        <v>369704</v>
      </c>
    </row>
    <row r="89" spans="1:8">
      <c r="A89" s="2335"/>
      <c r="B89" s="2338"/>
      <c r="C89" s="779" t="s">
        <v>874</v>
      </c>
      <c r="D89" s="141">
        <v>2110</v>
      </c>
      <c r="E89" s="1098">
        <f t="shared" si="3"/>
        <v>99.95262908574135</v>
      </c>
      <c r="F89" s="142">
        <v>1</v>
      </c>
      <c r="G89" s="1098">
        <f t="shared" si="4"/>
        <v>4.7370914258645189E-2</v>
      </c>
      <c r="H89" s="141">
        <f t="shared" si="5"/>
        <v>2111</v>
      </c>
    </row>
    <row r="90" spans="1:8">
      <c r="A90" s="2335"/>
      <c r="B90" s="2337" t="s">
        <v>875</v>
      </c>
      <c r="C90" s="138" t="s">
        <v>873</v>
      </c>
      <c r="D90" s="139">
        <v>4925650.0930000003</v>
      </c>
      <c r="E90" s="1097">
        <f t="shared" si="3"/>
        <v>97.269277964238071</v>
      </c>
      <c r="F90" s="139">
        <v>138281.90699999966</v>
      </c>
      <c r="G90" s="1097">
        <f t="shared" si="4"/>
        <v>2.7307220357619268</v>
      </c>
      <c r="H90" s="139">
        <f t="shared" si="5"/>
        <v>5063932</v>
      </c>
    </row>
    <row r="91" spans="1:8">
      <c r="A91" s="2335"/>
      <c r="B91" s="2338"/>
      <c r="C91" s="779" t="s">
        <v>874</v>
      </c>
      <c r="D91" s="141">
        <v>16711</v>
      </c>
      <c r="E91" s="1098">
        <f t="shared" si="3"/>
        <v>97.417511950565469</v>
      </c>
      <c r="F91" s="141">
        <v>443</v>
      </c>
      <c r="G91" s="1098">
        <f t="shared" si="4"/>
        <v>2.5824880494345344</v>
      </c>
      <c r="H91" s="141">
        <f t="shared" si="5"/>
        <v>17154</v>
      </c>
    </row>
    <row r="92" spans="1:8">
      <c r="A92" s="2335"/>
      <c r="B92" s="2337" t="s">
        <v>876</v>
      </c>
      <c r="C92" s="138" t="s">
        <v>873</v>
      </c>
      <c r="D92" s="139">
        <v>1033382</v>
      </c>
      <c r="E92" s="1097">
        <f t="shared" si="3"/>
        <v>100</v>
      </c>
      <c r="F92" s="140">
        <v>0</v>
      </c>
      <c r="G92" s="1097">
        <f t="shared" si="4"/>
        <v>0</v>
      </c>
      <c r="H92" s="139">
        <f t="shared" si="5"/>
        <v>1033382</v>
      </c>
    </row>
    <row r="93" spans="1:8">
      <c r="A93" s="2335"/>
      <c r="B93" s="2338"/>
      <c r="C93" s="779" t="s">
        <v>874</v>
      </c>
      <c r="D93" s="141">
        <v>2020</v>
      </c>
      <c r="E93" s="1098">
        <f t="shared" si="3"/>
        <v>100</v>
      </c>
      <c r="F93" s="142">
        <v>0</v>
      </c>
      <c r="G93" s="1098">
        <f t="shared" si="4"/>
        <v>0</v>
      </c>
      <c r="H93" s="141">
        <f t="shared" si="5"/>
        <v>2020</v>
      </c>
    </row>
    <row r="94" spans="1:8">
      <c r="A94" s="2335"/>
      <c r="B94" s="2337" t="s">
        <v>877</v>
      </c>
      <c r="C94" s="138" t="s">
        <v>873</v>
      </c>
      <c r="D94" s="1823">
        <v>0</v>
      </c>
      <c r="E94" s="1824">
        <f t="shared" si="3"/>
        <v>0</v>
      </c>
      <c r="F94" s="1826">
        <v>10563</v>
      </c>
      <c r="G94" s="1824">
        <f t="shared" si="4"/>
        <v>100</v>
      </c>
      <c r="H94" s="1826">
        <f t="shared" si="5"/>
        <v>10563</v>
      </c>
    </row>
    <row r="95" spans="1:8">
      <c r="A95" s="2335"/>
      <c r="B95" s="2338"/>
      <c r="C95" s="779" t="s">
        <v>874</v>
      </c>
      <c r="D95" s="1827">
        <v>0</v>
      </c>
      <c r="E95" s="1828">
        <f t="shared" si="3"/>
        <v>0</v>
      </c>
      <c r="F95" s="1829">
        <v>82</v>
      </c>
      <c r="G95" s="1828">
        <f t="shared" si="4"/>
        <v>100</v>
      </c>
      <c r="H95" s="1830">
        <f t="shared" si="5"/>
        <v>82</v>
      </c>
    </row>
    <row r="96" spans="1:8">
      <c r="A96" s="2335"/>
      <c r="B96" s="2339" t="s">
        <v>878</v>
      </c>
      <c r="C96" s="2339"/>
      <c r="D96" s="862">
        <f>+D88+D90+D92+D94</f>
        <v>6328440.0930000003</v>
      </c>
      <c r="E96" s="1099">
        <f t="shared" si="3"/>
        <v>97.697583295369071</v>
      </c>
      <c r="F96" s="862">
        <f>+F88+F90+F92+F94</f>
        <v>149140.90699999966</v>
      </c>
      <c r="G96" s="1099">
        <f t="shared" si="4"/>
        <v>2.3024167046309363</v>
      </c>
      <c r="H96" s="864">
        <f>+F96+D96</f>
        <v>6477581</v>
      </c>
    </row>
    <row r="97" spans="1:8" ht="15" thickBot="1">
      <c r="A97" s="2336"/>
      <c r="B97" s="2340" t="s">
        <v>879</v>
      </c>
      <c r="C97" s="2340"/>
      <c r="D97" s="865">
        <f>+D89+D91+D93+D95</f>
        <v>20841</v>
      </c>
      <c r="E97" s="1101">
        <f t="shared" si="3"/>
        <v>97.538259933542378</v>
      </c>
      <c r="F97" s="865">
        <f>+F89+F91+F93+F95</f>
        <v>526</v>
      </c>
      <c r="G97" s="1101">
        <f t="shared" si="4"/>
        <v>2.4617400664576214</v>
      </c>
      <c r="H97" s="865">
        <f t="shared" si="5"/>
        <v>21367</v>
      </c>
    </row>
    <row r="98" spans="1:8">
      <c r="A98" s="1822"/>
      <c r="B98" s="1822"/>
      <c r="C98" s="1822"/>
      <c r="D98" s="1822"/>
      <c r="E98" s="1822"/>
      <c r="F98" s="1822"/>
      <c r="G98" s="1822"/>
      <c r="H98" s="1822"/>
    </row>
    <row r="99" spans="1:8">
      <c r="A99" s="105" t="s">
        <v>880</v>
      </c>
      <c r="B99" s="898"/>
      <c r="C99" s="898"/>
      <c r="D99" s="898"/>
      <c r="E99" s="898"/>
      <c r="F99" s="898"/>
      <c r="G99" s="898"/>
      <c r="H99" s="898"/>
    </row>
    <row r="100" spans="1:8">
      <c r="A100" s="94" t="s">
        <v>1221</v>
      </c>
      <c r="B100" s="898"/>
      <c r="C100" s="898"/>
      <c r="D100" s="898"/>
      <c r="E100" s="898"/>
      <c r="F100" s="898"/>
      <c r="G100" s="898"/>
      <c r="H100" s="898"/>
    </row>
  </sheetData>
  <mergeCells count="72">
    <mergeCell ref="A1:H1"/>
    <mergeCell ref="A2:H2"/>
    <mergeCell ref="A3:H3"/>
    <mergeCell ref="B5:B7"/>
    <mergeCell ref="C5:H5"/>
    <mergeCell ref="C6:C7"/>
    <mergeCell ref="H6:H7"/>
    <mergeCell ref="A4:H4"/>
    <mergeCell ref="A8:A17"/>
    <mergeCell ref="B8:B9"/>
    <mergeCell ref="B10:B11"/>
    <mergeCell ref="B12:B13"/>
    <mergeCell ref="B14:B15"/>
    <mergeCell ref="B16:C16"/>
    <mergeCell ref="B17:C17"/>
    <mergeCell ref="A18:A27"/>
    <mergeCell ref="B18:B19"/>
    <mergeCell ref="B20:B21"/>
    <mergeCell ref="B22:B23"/>
    <mergeCell ref="B24:B25"/>
    <mergeCell ref="B26:C26"/>
    <mergeCell ref="B27:C27"/>
    <mergeCell ref="A28:A37"/>
    <mergeCell ref="B28:B29"/>
    <mergeCell ref="B30:B31"/>
    <mergeCell ref="B32:B33"/>
    <mergeCell ref="B34:B35"/>
    <mergeCell ref="B36:C36"/>
    <mergeCell ref="B37:C37"/>
    <mergeCell ref="A38:A47"/>
    <mergeCell ref="B38:B39"/>
    <mergeCell ref="B40:B41"/>
    <mergeCell ref="B42:B43"/>
    <mergeCell ref="B44:B45"/>
    <mergeCell ref="B46:C46"/>
    <mergeCell ref="B47:C47"/>
    <mergeCell ref="A48:A57"/>
    <mergeCell ref="B48:B49"/>
    <mergeCell ref="B50:B51"/>
    <mergeCell ref="B52:B53"/>
    <mergeCell ref="B54:B55"/>
    <mergeCell ref="B56:C56"/>
    <mergeCell ref="B57:C57"/>
    <mergeCell ref="A58:A67"/>
    <mergeCell ref="B58:B59"/>
    <mergeCell ref="B60:B61"/>
    <mergeCell ref="B62:B63"/>
    <mergeCell ref="B64:B65"/>
    <mergeCell ref="B66:C66"/>
    <mergeCell ref="B67:C67"/>
    <mergeCell ref="A78:A87"/>
    <mergeCell ref="B78:B79"/>
    <mergeCell ref="B80:B81"/>
    <mergeCell ref="B82:B83"/>
    <mergeCell ref="B84:B85"/>
    <mergeCell ref="B86:C86"/>
    <mergeCell ref="B87:C87"/>
    <mergeCell ref="A88:A97"/>
    <mergeCell ref="B88:B89"/>
    <mergeCell ref="B90:B91"/>
    <mergeCell ref="B92:B93"/>
    <mergeCell ref="B94:B95"/>
    <mergeCell ref="B96:C96"/>
    <mergeCell ref="B97:C97"/>
    <mergeCell ref="A71:H71"/>
    <mergeCell ref="A72:H72"/>
    <mergeCell ref="A73:H73"/>
    <mergeCell ref="A74:H74"/>
    <mergeCell ref="B75:B77"/>
    <mergeCell ref="C75:H75"/>
    <mergeCell ref="C76:C77"/>
    <mergeCell ref="H76:H77"/>
  </mergeCells>
  <phoneticPr fontId="74" type="noConversion"/>
  <hyperlinks>
    <hyperlink ref="A1:H1" location="'Seccion F - Prest. Med.'!B4" display="TABLA F24a"/>
  </hyperlinks>
  <pageMargins left="1.19" right="0.70866141732283472" top="0.59" bottom="0.49" header="0.31496062992125984" footer="0.31496062992125984"/>
  <pageSetup scale="70" orientation="portrait" horizontalDpi="300" verticalDpi="300" r:id="rId1"/>
</worksheet>
</file>

<file path=xl/worksheets/sheet87.xml><?xml version="1.0" encoding="utf-8"?>
<worksheet xmlns="http://schemas.openxmlformats.org/spreadsheetml/2006/main" xmlns:r="http://schemas.openxmlformats.org/officeDocument/2006/relationships">
  <sheetPr>
    <tabColor rgb="FF008080"/>
  </sheetPr>
  <dimension ref="A1:L35"/>
  <sheetViews>
    <sheetView topLeftCell="A22" zoomScale="84" zoomScaleNormal="84" workbookViewId="0">
      <selection activeCell="C38" sqref="C38"/>
    </sheetView>
  </sheetViews>
  <sheetFormatPr baseColWidth="10" defaultColWidth="11.42578125" defaultRowHeight="14.25"/>
  <cols>
    <col min="1" max="1" width="9.28515625" style="1188" customWidth="1"/>
    <col min="2" max="2" width="9.7109375" style="1188" bestFit="1" customWidth="1"/>
    <col min="3" max="3" width="14.5703125" style="1188" customWidth="1"/>
    <col min="4" max="4" width="9.7109375" style="1188" bestFit="1" customWidth="1"/>
    <col min="5" max="5" width="11.140625" style="1188" customWidth="1"/>
    <col min="6" max="6" width="9.7109375" style="1188" bestFit="1" customWidth="1"/>
    <col min="7" max="7" width="12.7109375" style="1188" customWidth="1"/>
    <col min="8" max="8" width="9.7109375" style="1188" bestFit="1" customWidth="1"/>
    <col min="9" max="9" width="11.5703125" style="1188" bestFit="1" customWidth="1"/>
    <col min="10" max="10" width="9.7109375" style="1188" bestFit="1" customWidth="1"/>
    <col min="11" max="11" width="12.140625" style="1188" customWidth="1"/>
    <col min="12" max="16384" width="11.42578125" style="1188"/>
  </cols>
  <sheetData>
    <row r="1" spans="1:12">
      <c r="A1" s="2099" t="s">
        <v>1313</v>
      </c>
      <c r="B1" s="2099"/>
      <c r="C1" s="2099"/>
      <c r="D1" s="2099"/>
      <c r="E1" s="2099"/>
      <c r="F1" s="2099"/>
      <c r="G1" s="2099"/>
      <c r="H1" s="2099"/>
      <c r="I1" s="2099"/>
      <c r="J1" s="2099"/>
      <c r="K1" s="2099"/>
    </row>
    <row r="2" spans="1:12">
      <c r="A2" s="2042" t="s">
        <v>890</v>
      </c>
      <c r="B2" s="2042"/>
      <c r="C2" s="2042"/>
      <c r="D2" s="2042"/>
      <c r="E2" s="2042"/>
      <c r="F2" s="2042"/>
      <c r="G2" s="2042"/>
      <c r="H2" s="2042"/>
      <c r="I2" s="2042"/>
      <c r="J2" s="2042"/>
      <c r="K2" s="2042"/>
    </row>
    <row r="3" spans="1:12">
      <c r="A3" s="2058" t="s">
        <v>862</v>
      </c>
      <c r="B3" s="2058"/>
      <c r="C3" s="2058"/>
      <c r="D3" s="2058"/>
      <c r="E3" s="2058"/>
      <c r="F3" s="2058"/>
      <c r="G3" s="2058"/>
      <c r="H3" s="2058"/>
      <c r="I3" s="2058"/>
      <c r="J3" s="2058"/>
      <c r="K3" s="2058"/>
    </row>
    <row r="4" spans="1:12" ht="15" thickBot="1">
      <c r="A4" s="2345" t="s">
        <v>366</v>
      </c>
      <c r="B4" s="2345"/>
      <c r="C4" s="2345"/>
      <c r="D4" s="2345"/>
      <c r="E4" s="2345"/>
      <c r="F4" s="2345"/>
      <c r="G4" s="2345"/>
      <c r="H4" s="2345"/>
      <c r="I4" s="2345"/>
      <c r="J4" s="2345"/>
      <c r="K4" s="2345"/>
    </row>
    <row r="5" spans="1:12" ht="15" customHeight="1">
      <c r="A5" s="1834"/>
      <c r="B5" s="2344" t="s">
        <v>891</v>
      </c>
      <c r="C5" s="2344"/>
      <c r="D5" s="2344"/>
      <c r="E5" s="2344"/>
      <c r="F5" s="2344"/>
      <c r="G5" s="2344"/>
      <c r="H5" s="2344"/>
      <c r="I5" s="2344"/>
      <c r="J5" s="2344"/>
      <c r="K5" s="2344"/>
    </row>
    <row r="6" spans="1:12">
      <c r="A6" s="1834"/>
      <c r="B6" s="2112" t="s">
        <v>872</v>
      </c>
      <c r="C6" s="2112"/>
      <c r="D6" s="2112" t="s">
        <v>876</v>
      </c>
      <c r="E6" s="2112"/>
      <c r="F6" s="2112" t="s">
        <v>56</v>
      </c>
      <c r="G6" s="2112"/>
      <c r="H6" s="2112" t="s">
        <v>877</v>
      </c>
      <c r="I6" s="2112"/>
      <c r="J6" s="2112" t="s">
        <v>892</v>
      </c>
      <c r="K6" s="2112"/>
    </row>
    <row r="7" spans="1:12" ht="25.5">
      <c r="A7" s="137" t="s">
        <v>870</v>
      </c>
      <c r="B7" s="137" t="s">
        <v>874</v>
      </c>
      <c r="C7" s="137" t="s">
        <v>1773</v>
      </c>
      <c r="D7" s="137" t="s">
        <v>874</v>
      </c>
      <c r="E7" s="137" t="s">
        <v>1773</v>
      </c>
      <c r="F7" s="137" t="s">
        <v>874</v>
      </c>
      <c r="G7" s="137" t="s">
        <v>1773</v>
      </c>
      <c r="H7" s="137" t="s">
        <v>874</v>
      </c>
      <c r="I7" s="137" t="s">
        <v>1773</v>
      </c>
      <c r="J7" s="137" t="s">
        <v>874</v>
      </c>
      <c r="K7" s="137" t="s">
        <v>1773</v>
      </c>
    </row>
    <row r="8" spans="1:12">
      <c r="A8" s="76">
        <v>2003</v>
      </c>
      <c r="B8" s="1835">
        <v>77839</v>
      </c>
      <c r="C8" s="1835">
        <v>134999.96145890877</v>
      </c>
      <c r="D8" s="1835">
        <v>1013</v>
      </c>
      <c r="E8" s="1835">
        <v>260734.45212240869</v>
      </c>
      <c r="F8" s="1835">
        <v>29767</v>
      </c>
      <c r="G8" s="1835">
        <v>19425.790304699836</v>
      </c>
      <c r="H8" s="1835">
        <v>0</v>
      </c>
      <c r="I8" s="1835">
        <v>0</v>
      </c>
      <c r="J8" s="1835">
        <v>108619</v>
      </c>
      <c r="K8" s="1836">
        <v>152412.2022850514</v>
      </c>
      <c r="L8" s="1346"/>
    </row>
    <row r="9" spans="1:12">
      <c r="A9" s="76">
        <v>2004</v>
      </c>
      <c r="B9" s="1835">
        <v>72804</v>
      </c>
      <c r="C9" s="1835">
        <v>96737.555628811606</v>
      </c>
      <c r="D9" s="1835">
        <v>1621</v>
      </c>
      <c r="E9" s="1835">
        <v>242743.92535471931</v>
      </c>
      <c r="F9" s="1835">
        <v>30176</v>
      </c>
      <c r="G9" s="1835">
        <v>19897.428419936372</v>
      </c>
      <c r="H9" s="1835">
        <v>0</v>
      </c>
      <c r="I9" s="1835">
        <v>0</v>
      </c>
      <c r="J9" s="1835">
        <v>104601</v>
      </c>
      <c r="K9" s="1836">
        <v>128494.15304825002</v>
      </c>
      <c r="L9" s="1346"/>
    </row>
    <row r="10" spans="1:12">
      <c r="A10" s="76">
        <v>2005</v>
      </c>
      <c r="B10" s="1835">
        <v>39800</v>
      </c>
      <c r="C10" s="1835">
        <v>100882.78894472362</v>
      </c>
      <c r="D10" s="1835">
        <v>2321</v>
      </c>
      <c r="E10" s="1835">
        <v>250524.77380439464</v>
      </c>
      <c r="F10" s="1835">
        <v>30090</v>
      </c>
      <c r="G10" s="1835">
        <v>20953.359920239283</v>
      </c>
      <c r="H10" s="1835">
        <v>0</v>
      </c>
      <c r="I10" s="1835">
        <v>0</v>
      </c>
      <c r="J10" s="1835">
        <v>72211</v>
      </c>
      <c r="K10" s="1836">
        <v>150966.87485286174</v>
      </c>
      <c r="L10" s="1346"/>
    </row>
    <row r="11" spans="1:12">
      <c r="A11" s="76">
        <v>2006</v>
      </c>
      <c r="B11" s="1835">
        <v>17497</v>
      </c>
      <c r="C11" s="1835">
        <v>107842.94450477224</v>
      </c>
      <c r="D11" s="1835">
        <v>3636</v>
      </c>
      <c r="E11" s="1835">
        <v>246127.88778877887</v>
      </c>
      <c r="F11" s="1835">
        <v>27435</v>
      </c>
      <c r="G11" s="1835">
        <v>21823.677783852741</v>
      </c>
      <c r="H11" s="1835">
        <v>0</v>
      </c>
      <c r="I11" s="1835">
        <v>0</v>
      </c>
      <c r="J11" s="1835">
        <v>48568</v>
      </c>
      <c r="K11" s="1836">
        <v>180554.58326470104</v>
      </c>
      <c r="L11" s="1346"/>
    </row>
    <row r="12" spans="1:12">
      <c r="A12" s="76">
        <v>2007</v>
      </c>
      <c r="B12" s="1835">
        <v>8083</v>
      </c>
      <c r="C12" s="1835">
        <v>121770.13485092169</v>
      </c>
      <c r="D12" s="1835">
        <v>3944</v>
      </c>
      <c r="E12" s="1835">
        <v>302431.28803245438</v>
      </c>
      <c r="F12" s="1835">
        <v>23996</v>
      </c>
      <c r="G12" s="1835">
        <v>23504.204867477914</v>
      </c>
      <c r="H12" s="1835">
        <v>0</v>
      </c>
      <c r="I12" s="1835">
        <v>0</v>
      </c>
      <c r="J12" s="1835">
        <v>36023</v>
      </c>
      <c r="K12" s="1836">
        <v>217003.74760569635</v>
      </c>
      <c r="L12" s="1346"/>
    </row>
    <row r="13" spans="1:12">
      <c r="A13" s="76">
        <v>2008</v>
      </c>
      <c r="B13" s="1835">
        <v>4983</v>
      </c>
      <c r="C13" s="1835">
        <v>140875.57696166966</v>
      </c>
      <c r="D13" s="1835">
        <v>4334</v>
      </c>
      <c r="E13" s="1835">
        <v>441035.07152745733</v>
      </c>
      <c r="F13" s="1835">
        <v>22269</v>
      </c>
      <c r="G13" s="1835">
        <v>25365.894292514258</v>
      </c>
      <c r="H13" s="1835">
        <v>0</v>
      </c>
      <c r="I13" s="1835">
        <v>0</v>
      </c>
      <c r="J13" s="1835">
        <v>31586</v>
      </c>
      <c r="K13" s="1836">
        <v>261576.64788197304</v>
      </c>
      <c r="L13" s="1346"/>
    </row>
    <row r="14" spans="1:12">
      <c r="A14" s="76">
        <v>2009</v>
      </c>
      <c r="B14" s="1835">
        <v>3160</v>
      </c>
      <c r="C14" s="1835">
        <v>162035.12658227849</v>
      </c>
      <c r="D14" s="1835">
        <v>3787</v>
      </c>
      <c r="E14" s="1835">
        <v>457241.35199366254</v>
      </c>
      <c r="F14" s="1835">
        <v>18083</v>
      </c>
      <c r="G14" s="1835">
        <v>27383.819056572473</v>
      </c>
      <c r="H14" s="1835">
        <v>70</v>
      </c>
      <c r="I14" s="1835">
        <v>109800</v>
      </c>
      <c r="J14" s="1835">
        <v>25100</v>
      </c>
      <c r="K14" s="1836">
        <v>286976.3346613546</v>
      </c>
      <c r="L14" s="1346"/>
    </row>
    <row r="15" spans="1:12">
      <c r="A15" s="137">
        <v>2010</v>
      </c>
      <c r="B15" s="1837">
        <v>2111</v>
      </c>
      <c r="C15" s="1837">
        <v>175132.16485078161</v>
      </c>
      <c r="D15" s="1837">
        <v>2020</v>
      </c>
      <c r="E15" s="1837">
        <v>511575.24752475246</v>
      </c>
      <c r="F15" s="1837">
        <v>17154</v>
      </c>
      <c r="G15" s="1837">
        <v>29520.41506354203</v>
      </c>
      <c r="H15" s="1837">
        <v>82</v>
      </c>
      <c r="I15" s="1837">
        <v>128817.0731707317</v>
      </c>
      <c r="J15" s="1837">
        <v>21367</v>
      </c>
      <c r="K15" s="1838">
        <v>303158.18785978376</v>
      </c>
      <c r="L15" s="1346"/>
    </row>
    <row r="16" spans="1:12" ht="13.5" customHeight="1"/>
    <row r="18" spans="1:11">
      <c r="A18" s="2099" t="s">
        <v>1314</v>
      </c>
      <c r="B18" s="2099"/>
      <c r="C18" s="2099"/>
      <c r="D18" s="2099"/>
      <c r="E18" s="2099"/>
      <c r="F18" s="2099"/>
      <c r="G18" s="2099"/>
      <c r="H18" s="2099"/>
      <c r="I18" s="2099"/>
      <c r="J18" s="2099"/>
      <c r="K18" s="2099"/>
    </row>
    <row r="19" spans="1:11">
      <c r="A19" s="2042" t="s">
        <v>890</v>
      </c>
      <c r="B19" s="2042"/>
      <c r="C19" s="2042"/>
      <c r="D19" s="2042"/>
      <c r="E19" s="2042"/>
      <c r="F19" s="2042"/>
      <c r="G19" s="2042"/>
      <c r="H19" s="2042"/>
      <c r="I19" s="2042"/>
      <c r="J19" s="2042"/>
      <c r="K19" s="2042"/>
    </row>
    <row r="20" spans="1:11">
      <c r="A20" s="2058" t="s">
        <v>862</v>
      </c>
      <c r="B20" s="2058"/>
      <c r="C20" s="2058"/>
      <c r="D20" s="2058"/>
      <c r="E20" s="2058"/>
      <c r="F20" s="2058"/>
      <c r="G20" s="2058"/>
      <c r="H20" s="2058"/>
      <c r="I20" s="2058"/>
      <c r="J20" s="2058"/>
      <c r="K20" s="2058"/>
    </row>
    <row r="21" spans="1:11" ht="15" thickBot="1">
      <c r="A21" s="2345" t="s">
        <v>367</v>
      </c>
      <c r="B21" s="2345"/>
      <c r="C21" s="2345"/>
      <c r="D21" s="2345"/>
      <c r="E21" s="2345"/>
      <c r="F21" s="2345"/>
      <c r="G21" s="2345"/>
      <c r="H21" s="2345"/>
      <c r="I21" s="2345"/>
      <c r="J21" s="2345"/>
      <c r="K21" s="2345"/>
    </row>
    <row r="22" spans="1:11" ht="15" customHeight="1">
      <c r="A22" s="1839"/>
      <c r="B22" s="2112" t="s">
        <v>891</v>
      </c>
      <c r="C22" s="2112"/>
      <c r="D22" s="2112"/>
      <c r="E22" s="2112"/>
      <c r="F22" s="2112"/>
      <c r="G22" s="2112"/>
      <c r="H22" s="2112"/>
      <c r="I22" s="2112"/>
      <c r="J22" s="2112"/>
      <c r="K22" s="2112"/>
    </row>
    <row r="23" spans="1:11">
      <c r="A23" s="1839"/>
      <c r="B23" s="2112" t="s">
        <v>872</v>
      </c>
      <c r="C23" s="2112"/>
      <c r="D23" s="2112" t="s">
        <v>876</v>
      </c>
      <c r="E23" s="2112"/>
      <c r="F23" s="2112" t="s">
        <v>56</v>
      </c>
      <c r="G23" s="2112"/>
      <c r="H23" s="2112" t="s">
        <v>877</v>
      </c>
      <c r="I23" s="2112"/>
      <c r="J23" s="2112" t="s">
        <v>892</v>
      </c>
      <c r="K23" s="2112"/>
    </row>
    <row r="24" spans="1:11" ht="25.5">
      <c r="A24" s="137" t="s">
        <v>870</v>
      </c>
      <c r="B24" s="137" t="s">
        <v>874</v>
      </c>
      <c r="C24" s="137" t="s">
        <v>1773</v>
      </c>
      <c r="D24" s="137" t="s">
        <v>874</v>
      </c>
      <c r="E24" s="137" t="s">
        <v>1773</v>
      </c>
      <c r="F24" s="137" t="s">
        <v>874</v>
      </c>
      <c r="G24" s="137" t="s">
        <v>1773</v>
      </c>
      <c r="H24" s="137" t="s">
        <v>874</v>
      </c>
      <c r="I24" s="137" t="s">
        <v>1773</v>
      </c>
      <c r="J24" s="137" t="s">
        <v>874</v>
      </c>
      <c r="K24" s="137" t="s">
        <v>1773</v>
      </c>
    </row>
    <row r="25" spans="1:11">
      <c r="A25" s="76">
        <v>2003</v>
      </c>
      <c r="B25" s="1840">
        <f>+B8</f>
        <v>77839</v>
      </c>
      <c r="C25" s="1841">
        <f>+C8*'A02'!$E17</f>
        <v>172228.74314740763</v>
      </c>
      <c r="D25" s="1840">
        <f>+D8</f>
        <v>1013</v>
      </c>
      <c r="E25" s="1841">
        <f>+E8*'A02'!$E17</f>
        <v>332636.8874404371</v>
      </c>
      <c r="F25" s="1840">
        <f>+F8</f>
        <v>29767</v>
      </c>
      <c r="G25" s="1841">
        <f>+G8*'A02'!$E17</f>
        <v>24782.817807262159</v>
      </c>
      <c r="H25" s="1840">
        <f>+H8</f>
        <v>0</v>
      </c>
      <c r="I25" s="1841">
        <f>+I8*'A02'!$E17</f>
        <v>0</v>
      </c>
      <c r="J25" s="1840">
        <f>+H25+F25+D25+B25</f>
        <v>108619</v>
      </c>
      <c r="K25" s="1841">
        <f>+K8*'A02'!$E17</f>
        <v>194442.73728828246</v>
      </c>
    </row>
    <row r="26" spans="1:11">
      <c r="A26" s="76">
        <v>2004</v>
      </c>
      <c r="B26" s="1840">
        <f t="shared" ref="B26:B32" si="0">+B9</f>
        <v>72804</v>
      </c>
      <c r="C26" s="1841">
        <f>+C9*'A02'!$E18</f>
        <v>120488.86641454411</v>
      </c>
      <c r="D26" s="1840">
        <f t="shared" ref="D26:D32" si="1">+D9</f>
        <v>1621</v>
      </c>
      <c r="E26" s="1841">
        <f>+E9*'A02'!$E18</f>
        <v>302343.18207535782</v>
      </c>
      <c r="F26" s="1840">
        <f t="shared" ref="F26:F32" si="2">+F9</f>
        <v>30176</v>
      </c>
      <c r="G26" s="1841">
        <f>+G9*'A02'!$E18</f>
        <v>24782.708011371724</v>
      </c>
      <c r="H26" s="1840">
        <f t="shared" ref="H26:H32" si="3">+H9</f>
        <v>0</v>
      </c>
      <c r="I26" s="1841">
        <f>+I9*'A02'!$E18</f>
        <v>0</v>
      </c>
      <c r="J26" s="1840">
        <f t="shared" ref="J26:J32" si="4">+H26+F26+D26+B26</f>
        <v>104601</v>
      </c>
      <c r="K26" s="1841">
        <f>+K9*'A02'!$E18</f>
        <v>160042.4441267307</v>
      </c>
    </row>
    <row r="27" spans="1:11">
      <c r="A27" s="76">
        <v>2005</v>
      </c>
      <c r="B27" s="1840">
        <f t="shared" si="0"/>
        <v>39800</v>
      </c>
      <c r="C27" s="1841">
        <f>+C10*'A02'!$E19</f>
        <v>121211.16168627277</v>
      </c>
      <c r="D27" s="1840">
        <f t="shared" si="1"/>
        <v>2321</v>
      </c>
      <c r="E27" s="1841">
        <f>+E10*'A02'!$E19</f>
        <v>301006.73446547909</v>
      </c>
      <c r="F27" s="1840">
        <f t="shared" si="2"/>
        <v>30090</v>
      </c>
      <c r="G27" s="1841">
        <f>+G10*'A02'!$E19</f>
        <v>25175.56387695036</v>
      </c>
      <c r="H27" s="1840">
        <f t="shared" si="3"/>
        <v>0</v>
      </c>
      <c r="I27" s="1841">
        <f>+I10*'A02'!$E19</f>
        <v>0</v>
      </c>
      <c r="J27" s="1840">
        <f t="shared" si="4"/>
        <v>72211</v>
      </c>
      <c r="K27" s="1841">
        <f>+K10*'A02'!$E19</f>
        <v>181387.43455127883</v>
      </c>
    </row>
    <row r="28" spans="1:11">
      <c r="A28" s="76">
        <v>2006</v>
      </c>
      <c r="B28" s="1840">
        <f t="shared" si="0"/>
        <v>17497</v>
      </c>
      <c r="C28" s="1841">
        <f>+C11*'A02'!$E20</f>
        <v>126330.0631028505</v>
      </c>
      <c r="D28" s="1840">
        <f t="shared" si="1"/>
        <v>3636</v>
      </c>
      <c r="E28" s="1841">
        <f>+E11*'A02'!$E20</f>
        <v>288320.68466335139</v>
      </c>
      <c r="F28" s="1840">
        <f t="shared" si="2"/>
        <v>27435</v>
      </c>
      <c r="G28" s="1841">
        <f>+G11*'A02'!$E20</f>
        <v>25564.830450715224</v>
      </c>
      <c r="H28" s="1840">
        <f t="shared" si="3"/>
        <v>0</v>
      </c>
      <c r="I28" s="1841">
        <f>+I11*'A02'!$E20</f>
        <v>0</v>
      </c>
      <c r="J28" s="1840">
        <f t="shared" si="4"/>
        <v>48568</v>
      </c>
      <c r="K28" s="1841">
        <f>+K11*'A02'!$E20</f>
        <v>211506.39016842865</v>
      </c>
    </row>
    <row r="29" spans="1:11">
      <c r="A29" s="76">
        <v>2007</v>
      </c>
      <c r="B29" s="1840">
        <f t="shared" si="0"/>
        <v>8083</v>
      </c>
      <c r="C29" s="1841">
        <f>+C12*'A02'!$E21</f>
        <v>132295.1027087523</v>
      </c>
      <c r="D29" s="1840">
        <f t="shared" si="1"/>
        <v>3944</v>
      </c>
      <c r="E29" s="1841">
        <f>+E12*'A02'!$E21</f>
        <v>328571.35587126244</v>
      </c>
      <c r="F29" s="1840">
        <f t="shared" si="2"/>
        <v>23996</v>
      </c>
      <c r="G29" s="1841">
        <f>+G12*'A02'!$E21</f>
        <v>25535.745696901562</v>
      </c>
      <c r="H29" s="1840">
        <f t="shared" si="3"/>
        <v>0</v>
      </c>
      <c r="I29" s="1841">
        <f>+I12*'A02'!$E21</f>
        <v>0</v>
      </c>
      <c r="J29" s="1840">
        <f t="shared" si="4"/>
        <v>36023</v>
      </c>
      <c r="K29" s="1841">
        <f>+K12*'A02'!$E21</f>
        <v>235760.04997306172</v>
      </c>
    </row>
    <row r="30" spans="1:11">
      <c r="A30" s="76">
        <v>2008</v>
      </c>
      <c r="B30" s="1840">
        <f t="shared" si="0"/>
        <v>4983</v>
      </c>
      <c r="C30" s="1841">
        <f>+C13*'A02'!$E22</f>
        <v>142915.26055558951</v>
      </c>
      <c r="D30" s="1840">
        <f t="shared" si="1"/>
        <v>4334</v>
      </c>
      <c r="E30" s="1841">
        <f>+E13*'A02'!$E22</f>
        <v>447420.64963218861</v>
      </c>
      <c r="F30" s="1840">
        <f t="shared" si="2"/>
        <v>22269</v>
      </c>
      <c r="G30" s="1841">
        <f>+G13*'A02'!$E22</f>
        <v>25733.157373521011</v>
      </c>
      <c r="H30" s="1840">
        <f t="shared" si="3"/>
        <v>0</v>
      </c>
      <c r="I30" s="1841">
        <f>+I13*'A02'!$E22</f>
        <v>0</v>
      </c>
      <c r="J30" s="1840">
        <f t="shared" si="4"/>
        <v>31586</v>
      </c>
      <c r="K30" s="1841">
        <f>+K13*'A02'!$E22</f>
        <v>265363.91611358838</v>
      </c>
    </row>
    <row r="31" spans="1:11">
      <c r="A31" s="76">
        <v>2009</v>
      </c>
      <c r="B31" s="1840">
        <f t="shared" si="0"/>
        <v>3160</v>
      </c>
      <c r="C31" s="1841">
        <f>+C14*'A02'!$E23</f>
        <v>166681.37416510587</v>
      </c>
      <c r="D31" s="1840">
        <f t="shared" si="1"/>
        <v>3787</v>
      </c>
      <c r="E31" s="1841">
        <f>+E14*'A02'!$E23</f>
        <v>470352.43828266248</v>
      </c>
      <c r="F31" s="1840">
        <f t="shared" si="2"/>
        <v>18083</v>
      </c>
      <c r="G31" s="1841">
        <f>+G14*'A02'!$E23</f>
        <v>28169.031533544719</v>
      </c>
      <c r="H31" s="1840">
        <f t="shared" si="3"/>
        <v>70</v>
      </c>
      <c r="I31" s="1841">
        <f>+I14*'A02'!$E23</f>
        <v>112948.44068292438</v>
      </c>
      <c r="J31" s="1840">
        <f t="shared" si="4"/>
        <v>25100</v>
      </c>
      <c r="K31" s="1841">
        <f>+K14*'A02'!$E23</f>
        <v>295205.18682059256</v>
      </c>
    </row>
    <row r="32" spans="1:11">
      <c r="A32" s="137">
        <v>2010</v>
      </c>
      <c r="B32" s="1842">
        <f t="shared" si="0"/>
        <v>2111</v>
      </c>
      <c r="C32" s="1843">
        <f>+C15*'A02'!$E24</f>
        <v>175132.16485078161</v>
      </c>
      <c r="D32" s="1842">
        <f t="shared" si="1"/>
        <v>2020</v>
      </c>
      <c r="E32" s="1843">
        <f>+E15*'A02'!$E24</f>
        <v>511575.24752475246</v>
      </c>
      <c r="F32" s="1842">
        <f t="shared" si="2"/>
        <v>17154</v>
      </c>
      <c r="G32" s="1843">
        <f>+G15*'A02'!$E24</f>
        <v>29520.41506354203</v>
      </c>
      <c r="H32" s="1842">
        <f t="shared" si="3"/>
        <v>82</v>
      </c>
      <c r="I32" s="1843">
        <f>+I15*'A02'!$E24</f>
        <v>128817.0731707317</v>
      </c>
      <c r="J32" s="1842">
        <f t="shared" si="4"/>
        <v>21367</v>
      </c>
      <c r="K32" s="1843">
        <f>+K15*'A02'!$E24</f>
        <v>303158.18785978376</v>
      </c>
    </row>
    <row r="33" spans="1:11">
      <c r="A33" s="76"/>
      <c r="B33" s="1844"/>
      <c r="C33" s="1841"/>
      <c r="D33" s="1844"/>
      <c r="E33" s="1841"/>
      <c r="F33" s="1844"/>
      <c r="G33" s="1841"/>
      <c r="H33" s="1844"/>
      <c r="I33" s="1841"/>
      <c r="J33" s="1844"/>
      <c r="K33" s="1841"/>
    </row>
    <row r="34" spans="1:11">
      <c r="A34" s="105" t="s">
        <v>880</v>
      </c>
      <c r="B34" s="1844"/>
      <c r="C34" s="1841"/>
      <c r="D34" s="1844"/>
      <c r="E34" s="1841"/>
      <c r="F34" s="1844"/>
      <c r="G34" s="1841"/>
      <c r="H34" s="1844"/>
      <c r="I34" s="1841"/>
      <c r="J34" s="1844"/>
      <c r="K34" s="1841"/>
    </row>
    <row r="35" spans="1:11">
      <c r="A35" s="94" t="s">
        <v>1221</v>
      </c>
      <c r="B35" s="1844"/>
      <c r="C35" s="1841"/>
      <c r="D35" s="1844"/>
      <c r="E35" s="1841"/>
      <c r="F35" s="1844"/>
      <c r="G35" s="1841"/>
      <c r="H35" s="1844"/>
      <c r="I35" s="1841"/>
      <c r="J35" s="1844"/>
      <c r="K35" s="1841"/>
    </row>
  </sheetData>
  <mergeCells count="20">
    <mergeCell ref="A21:K21"/>
    <mergeCell ref="B22:K22"/>
    <mergeCell ref="F6:G6"/>
    <mergeCell ref="H6:I6"/>
    <mergeCell ref="A1:K1"/>
    <mergeCell ref="A2:K2"/>
    <mergeCell ref="A3:K3"/>
    <mergeCell ref="B5:K5"/>
    <mergeCell ref="B23:C23"/>
    <mergeCell ref="D23:E23"/>
    <mergeCell ref="F23:G23"/>
    <mergeCell ref="H23:I23"/>
    <mergeCell ref="B6:C6"/>
    <mergeCell ref="D6:E6"/>
    <mergeCell ref="J6:K6"/>
    <mergeCell ref="A4:K4"/>
    <mergeCell ref="J23:K23"/>
    <mergeCell ref="A18:K18"/>
    <mergeCell ref="A19:K19"/>
    <mergeCell ref="A20:K20"/>
  </mergeCells>
  <phoneticPr fontId="74" type="noConversion"/>
  <hyperlinks>
    <hyperlink ref="A1:K1" location="'Seccion F - Prest. Med.'!B4" display="TABLA F25a"/>
    <hyperlink ref="A18:K18" location="'Seccion F - Prest. Med.'!B4" display="TABLA F25b"/>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tabColor rgb="FF008080"/>
  </sheetPr>
  <dimension ref="A1:J34"/>
  <sheetViews>
    <sheetView topLeftCell="A19" zoomScale="98" zoomScaleNormal="98" workbookViewId="0">
      <selection activeCell="C38" sqref="C38"/>
    </sheetView>
  </sheetViews>
  <sheetFormatPr baseColWidth="10" defaultColWidth="11.42578125" defaultRowHeight="14.25"/>
  <cols>
    <col min="1" max="1" width="22.85546875" style="1188" customWidth="1"/>
    <col min="2" max="2" width="14.140625" style="1188" bestFit="1" customWidth="1"/>
    <col min="3" max="3" width="13.85546875" style="1188" bestFit="1" customWidth="1"/>
    <col min="4" max="4" width="14.85546875" style="1188" bestFit="1" customWidth="1"/>
    <col min="5" max="10" width="13.85546875" style="1188" bestFit="1" customWidth="1"/>
    <col min="11" max="16384" width="11.42578125" style="1188"/>
  </cols>
  <sheetData>
    <row r="1" spans="1:10">
      <c r="A1" s="2099" t="s">
        <v>893</v>
      </c>
      <c r="B1" s="2099"/>
      <c r="C1" s="2099"/>
      <c r="D1" s="2099"/>
      <c r="E1" s="2099"/>
      <c r="F1" s="2099"/>
      <c r="G1" s="2099"/>
      <c r="H1" s="2099"/>
      <c r="I1" s="2099"/>
      <c r="J1" s="2099"/>
    </row>
    <row r="2" spans="1:10">
      <c r="A2" s="2042" t="s">
        <v>894</v>
      </c>
      <c r="B2" s="2042"/>
      <c r="C2" s="2042"/>
      <c r="D2" s="2042"/>
      <c r="E2" s="2042"/>
      <c r="F2" s="2042"/>
      <c r="G2" s="2042"/>
      <c r="H2" s="2042"/>
      <c r="I2" s="2042"/>
      <c r="J2" s="2042"/>
    </row>
    <row r="3" spans="1:10">
      <c r="A3" s="2042" t="s">
        <v>862</v>
      </c>
      <c r="B3" s="2042"/>
      <c r="C3" s="2042"/>
      <c r="D3" s="2042"/>
      <c r="E3" s="2042"/>
      <c r="F3" s="2042"/>
      <c r="G3" s="2042"/>
      <c r="H3" s="2042"/>
      <c r="I3" s="2042"/>
      <c r="J3" s="2042"/>
    </row>
    <row r="4" spans="1:10" ht="4.5" customHeight="1" thickBot="1">
      <c r="A4" s="1249"/>
      <c r="B4" s="1249"/>
      <c r="C4" s="1249"/>
      <c r="D4" s="1249"/>
      <c r="E4" s="1249"/>
      <c r="F4" s="1249"/>
      <c r="G4" s="1249"/>
      <c r="H4" s="1249"/>
      <c r="I4" s="1249"/>
      <c r="J4" s="1249"/>
    </row>
    <row r="5" spans="1:10">
      <c r="C5" s="2042" t="s">
        <v>895</v>
      </c>
      <c r="D5" s="2042"/>
      <c r="E5" s="2042"/>
      <c r="F5" s="2042"/>
      <c r="G5" s="2042"/>
      <c r="H5" s="2042"/>
      <c r="I5" s="2042"/>
      <c r="J5" s="2042"/>
    </row>
    <row r="6" spans="1:10">
      <c r="A6" s="68"/>
      <c r="B6" s="365" t="s">
        <v>896</v>
      </c>
      <c r="C6" s="365">
        <v>2003</v>
      </c>
      <c r="D6" s="365">
        <v>2004</v>
      </c>
      <c r="E6" s="365">
        <v>2005</v>
      </c>
      <c r="F6" s="365">
        <v>2006</v>
      </c>
      <c r="G6" s="365">
        <v>2007</v>
      </c>
      <c r="H6" s="365">
        <v>2008</v>
      </c>
      <c r="I6" s="365">
        <v>2009</v>
      </c>
      <c r="J6" s="365">
        <v>2010</v>
      </c>
    </row>
    <row r="7" spans="1:10">
      <c r="A7" s="137" t="s">
        <v>897</v>
      </c>
      <c r="B7" s="1008" t="s">
        <v>326</v>
      </c>
      <c r="C7" s="1008" t="s">
        <v>326</v>
      </c>
      <c r="D7" s="1008" t="s">
        <v>326</v>
      </c>
      <c r="E7" s="1008" t="s">
        <v>326</v>
      </c>
      <c r="F7" s="1008" t="s">
        <v>326</v>
      </c>
      <c r="G7" s="1008" t="s">
        <v>326</v>
      </c>
      <c r="H7" s="1008" t="s">
        <v>326</v>
      </c>
      <c r="I7" s="1008" t="s">
        <v>326</v>
      </c>
      <c r="J7" s="1008" t="s">
        <v>326</v>
      </c>
    </row>
    <row r="8" spans="1:10" ht="2.25" customHeight="1">
      <c r="A8" s="76"/>
    </row>
    <row r="9" spans="1:10">
      <c r="A9" s="76">
        <v>2003</v>
      </c>
      <c r="B9" s="1845">
        <v>21120175.681515954</v>
      </c>
      <c r="C9" s="1846">
        <v>1419297.9286500337</v>
      </c>
      <c r="D9" s="145">
        <v>2722528.0546850748</v>
      </c>
      <c r="E9" s="145">
        <v>1209367.5125813303</v>
      </c>
      <c r="F9" s="145">
        <v>626563.13607013703</v>
      </c>
      <c r="G9" s="145">
        <v>343297.64334831393</v>
      </c>
      <c r="H9" s="145">
        <v>217837.97905715756</v>
      </c>
      <c r="I9" s="156">
        <v>128830.14355818549</v>
      </c>
      <c r="J9" s="156">
        <v>90430</v>
      </c>
    </row>
    <row r="10" spans="1:10">
      <c r="A10" s="137" t="s">
        <v>903</v>
      </c>
      <c r="B10" s="159">
        <f>SUM(C10:J10)</f>
        <v>0.31998561469660786</v>
      </c>
      <c r="C10" s="146">
        <f>C9/$B9</f>
        <v>6.7201047474817213E-2</v>
      </c>
      <c r="D10" s="146">
        <f t="shared" ref="D10:J10" si="0">D9/$B9</f>
        <v>0.12890650606982348</v>
      </c>
      <c r="E10" s="146">
        <f t="shared" si="0"/>
        <v>5.7261243032166141E-2</v>
      </c>
      <c r="F10" s="146">
        <f t="shared" si="0"/>
        <v>2.9666568380796909E-2</v>
      </c>
      <c r="G10" s="146">
        <f t="shared" si="0"/>
        <v>1.6254488055644473E-2</v>
      </c>
      <c r="H10" s="146">
        <f t="shared" si="0"/>
        <v>1.031421245457754E-2</v>
      </c>
      <c r="I10" s="157">
        <f t="shared" si="0"/>
        <v>6.0998613600991777E-3</v>
      </c>
      <c r="J10" s="157">
        <f t="shared" si="0"/>
        <v>4.2816878686829729E-3</v>
      </c>
    </row>
    <row r="11" spans="1:10">
      <c r="A11" s="76">
        <v>2004</v>
      </c>
      <c r="B11" s="393">
        <v>16740599.818915902</v>
      </c>
      <c r="C11" s="147"/>
      <c r="D11" s="1846">
        <v>1546812.7269687115</v>
      </c>
      <c r="E11" s="145">
        <v>2870231.7172176149</v>
      </c>
      <c r="F11" s="145">
        <v>1248192.2245006007</v>
      </c>
      <c r="G11" s="145">
        <v>622242.59604434995</v>
      </c>
      <c r="H11" s="145">
        <v>332083.4885669201</v>
      </c>
      <c r="I11" s="156">
        <v>230184.39594477799</v>
      </c>
      <c r="J11" s="156">
        <v>147010</v>
      </c>
    </row>
    <row r="12" spans="1:10">
      <c r="A12" s="137" t="s">
        <v>903</v>
      </c>
      <c r="B12" s="159">
        <f>SUM(C12:J12)</f>
        <v>0.41795140108044682</v>
      </c>
      <c r="C12" s="148"/>
      <c r="D12" s="149">
        <f>+D11/$B11</f>
        <v>9.239888317627086E-2</v>
      </c>
      <c r="E12" s="149">
        <f t="shared" ref="E12:J12" si="1">+E11/$B11</f>
        <v>0.17145333788902956</v>
      </c>
      <c r="F12" s="149">
        <f t="shared" si="1"/>
        <v>7.456078264831445E-2</v>
      </c>
      <c r="G12" s="149">
        <f t="shared" si="1"/>
        <v>3.7169671503720678E-2</v>
      </c>
      <c r="H12" s="149">
        <f t="shared" si="1"/>
        <v>1.9837012541909348E-2</v>
      </c>
      <c r="I12" s="158">
        <f t="shared" si="1"/>
        <v>1.3750068601764379E-2</v>
      </c>
      <c r="J12" s="158">
        <f t="shared" si="1"/>
        <v>8.7816447194375476E-3</v>
      </c>
    </row>
    <row r="13" spans="1:10">
      <c r="A13" s="76">
        <v>2005</v>
      </c>
      <c r="B13" s="393">
        <v>13098168.036382396</v>
      </c>
      <c r="C13" s="147"/>
      <c r="D13" s="147"/>
      <c r="E13" s="1846">
        <v>1560884.5818310047</v>
      </c>
      <c r="F13" s="145">
        <v>2955956.0781325898</v>
      </c>
      <c r="G13" s="145">
        <v>1175548.8402701472</v>
      </c>
      <c r="H13" s="145">
        <v>582395.94264887017</v>
      </c>
      <c r="I13" s="156">
        <v>329639.71553081786</v>
      </c>
      <c r="J13" s="156">
        <v>198262</v>
      </c>
    </row>
    <row r="14" spans="1:10">
      <c r="A14" s="137" t="s">
        <v>903</v>
      </c>
      <c r="B14" s="159">
        <f>SUM(C14:J14)</f>
        <v>0.51936172596944907</v>
      </c>
      <c r="C14" s="148"/>
      <c r="D14" s="148"/>
      <c r="E14" s="149">
        <f t="shared" ref="E14:J14" si="2">+E13/$B13</f>
        <v>0.11916815981405808</v>
      </c>
      <c r="F14" s="149">
        <f t="shared" si="2"/>
        <v>0.22567706185490349</v>
      </c>
      <c r="G14" s="149">
        <f t="shared" si="2"/>
        <v>8.9749103615472003E-2</v>
      </c>
      <c r="H14" s="149">
        <f t="shared" si="2"/>
        <v>4.446392358314278E-2</v>
      </c>
      <c r="I14" s="158">
        <f t="shared" si="2"/>
        <v>2.5166856511169143E-2</v>
      </c>
      <c r="J14" s="158">
        <f t="shared" si="2"/>
        <v>1.5136620590703484E-2</v>
      </c>
    </row>
    <row r="15" spans="1:10">
      <c r="A15" s="76">
        <v>2006</v>
      </c>
      <c r="B15" s="393">
        <v>10272442.357700244</v>
      </c>
      <c r="C15" s="147"/>
      <c r="D15" s="147"/>
      <c r="E15" s="147"/>
      <c r="F15" s="1846">
        <v>1569840.1192789143</v>
      </c>
      <c r="G15" s="145">
        <v>2631230.1045932248</v>
      </c>
      <c r="H15" s="145">
        <v>1053777.4901847153</v>
      </c>
      <c r="I15" s="156">
        <v>546899.84727941861</v>
      </c>
      <c r="J15" s="156">
        <v>294082</v>
      </c>
    </row>
    <row r="16" spans="1:10">
      <c r="A16" s="137" t="s">
        <v>903</v>
      </c>
      <c r="B16" s="159">
        <f>SUM(C16:J16)</f>
        <v>0.59341579627038032</v>
      </c>
      <c r="C16" s="148"/>
      <c r="D16" s="148"/>
      <c r="E16" s="148"/>
      <c r="F16" s="149">
        <f>+F15/$B15</f>
        <v>0.15282053328847925</v>
      </c>
      <c r="G16" s="149">
        <f>+G15/$B15</f>
        <v>0.25614454800234038</v>
      </c>
      <c r="H16" s="149">
        <f>+H15/$B15</f>
        <v>0.10258295481159858</v>
      </c>
      <c r="I16" s="158">
        <f>+I15/$B15</f>
        <v>5.3239514833535319E-2</v>
      </c>
      <c r="J16" s="158">
        <f>+J15/$B15</f>
        <v>2.8628245334426778E-2</v>
      </c>
    </row>
    <row r="17" spans="1:10">
      <c r="A17" s="76">
        <v>2007</v>
      </c>
      <c r="B17" s="393">
        <v>8492784.280179603</v>
      </c>
      <c r="C17" s="147"/>
      <c r="D17" s="147"/>
      <c r="E17" s="147"/>
      <c r="F17" s="147"/>
      <c r="G17" s="1846">
        <v>1351828.0397330369</v>
      </c>
      <c r="H17" s="145">
        <v>2426247.3511853507</v>
      </c>
      <c r="I17" s="156">
        <v>1089912.3342916169</v>
      </c>
      <c r="J17" s="156">
        <v>527761</v>
      </c>
    </row>
    <row r="18" spans="1:10">
      <c r="A18" s="137" t="s">
        <v>903</v>
      </c>
      <c r="B18" s="159">
        <f>SUM(C18:J18)</f>
        <v>0.63533330733509419</v>
      </c>
      <c r="C18" s="148"/>
      <c r="D18" s="148"/>
      <c r="E18" s="148"/>
      <c r="F18" s="148"/>
      <c r="G18" s="149">
        <f>+G17/$B17</f>
        <v>0.15917371678542727</v>
      </c>
      <c r="H18" s="149">
        <f>+H17/$B17</f>
        <v>0.28568338381650749</v>
      </c>
      <c r="I18" s="158">
        <f>+I17/$B17</f>
        <v>0.12833392422732864</v>
      </c>
      <c r="J18" s="158">
        <f>+J17/$B17</f>
        <v>6.2142282505830829E-2</v>
      </c>
    </row>
    <row r="19" spans="1:10">
      <c r="A19" s="76">
        <v>2008</v>
      </c>
      <c r="B19" s="393">
        <v>8381783.6398851844</v>
      </c>
      <c r="C19" s="147"/>
      <c r="D19" s="147"/>
      <c r="E19" s="147"/>
      <c r="F19" s="147"/>
      <c r="G19" s="147"/>
      <c r="H19" s="1846">
        <v>1311999.8340473128</v>
      </c>
      <c r="I19" s="156">
        <v>2454619.5839004745</v>
      </c>
      <c r="J19" s="156">
        <v>1013333</v>
      </c>
    </row>
    <row r="20" spans="1:10">
      <c r="A20" s="137" t="s">
        <v>903</v>
      </c>
      <c r="B20" s="159">
        <f>SUM(C20:J20)</f>
        <v>0.57027866899380675</v>
      </c>
      <c r="C20" s="148"/>
      <c r="D20" s="148"/>
      <c r="E20" s="148"/>
      <c r="F20" s="148"/>
      <c r="G20" s="148"/>
      <c r="H20" s="149">
        <f>+H19/$B19</f>
        <v>0.15652990943408376</v>
      </c>
      <c r="I20" s="158">
        <f>+I19/$B19</f>
        <v>0.29285169951417384</v>
      </c>
      <c r="J20" s="158">
        <f>+J19/$B19</f>
        <v>0.12089706004554908</v>
      </c>
    </row>
    <row r="21" spans="1:10">
      <c r="A21" s="76">
        <v>2009</v>
      </c>
      <c r="B21" s="393">
        <v>7409650.1891968735</v>
      </c>
      <c r="C21" s="150"/>
      <c r="D21" s="150"/>
      <c r="E21" s="150"/>
      <c r="F21" s="150"/>
      <c r="G21" s="150"/>
      <c r="H21" s="150"/>
      <c r="I21" s="1847">
        <v>1155334.9925702447</v>
      </c>
      <c r="J21" s="156">
        <v>2143403</v>
      </c>
    </row>
    <row r="22" spans="1:10">
      <c r="A22" s="137" t="s">
        <v>903</v>
      </c>
      <c r="B22" s="159">
        <f>SUM(C22:J22)</f>
        <v>0.4451948348897416</v>
      </c>
      <c r="C22" s="148"/>
      <c r="D22" s="148"/>
      <c r="E22" s="148"/>
      <c r="F22" s="148"/>
      <c r="G22" s="148"/>
      <c r="H22" s="148"/>
      <c r="I22" s="158">
        <f>+I21/$B21</f>
        <v>0.15592301432187727</v>
      </c>
      <c r="J22" s="158">
        <f>+J21/$B21</f>
        <v>0.28927182056786432</v>
      </c>
    </row>
    <row r="23" spans="1:10">
      <c r="A23" s="76">
        <v>2010</v>
      </c>
      <c r="B23" s="393">
        <v>6477581</v>
      </c>
      <c r="C23" s="150"/>
      <c r="D23" s="150"/>
      <c r="E23" s="150"/>
      <c r="F23" s="150"/>
      <c r="G23" s="150"/>
      <c r="H23" s="150"/>
      <c r="I23" s="151"/>
      <c r="J23" s="1847">
        <v>1092742</v>
      </c>
    </row>
    <row r="24" spans="1:10">
      <c r="A24" s="137" t="s">
        <v>903</v>
      </c>
      <c r="B24" s="159">
        <f>SUM(C24:J24)</f>
        <v>0.16869599932443918</v>
      </c>
      <c r="C24" s="148"/>
      <c r="D24" s="148"/>
      <c r="E24" s="148"/>
      <c r="F24" s="148"/>
      <c r="G24" s="148"/>
      <c r="H24" s="148"/>
      <c r="I24" s="155"/>
      <c r="J24" s="158">
        <f>+J23/B23</f>
        <v>0.16869599932443918</v>
      </c>
    </row>
    <row r="25" spans="1:10" ht="3.75" customHeight="1">
      <c r="A25" s="137"/>
      <c r="B25" s="152"/>
      <c r="C25" s="153"/>
      <c r="D25" s="153"/>
      <c r="E25" s="153"/>
      <c r="F25" s="153"/>
      <c r="G25" s="153"/>
      <c r="H25" s="153"/>
      <c r="I25" s="152"/>
      <c r="J25" s="1256"/>
    </row>
    <row r="26" spans="1:10">
      <c r="A26" s="2347" t="s">
        <v>898</v>
      </c>
      <c r="B26" s="2347"/>
      <c r="C26" s="154">
        <v>5924912.8517804872</v>
      </c>
      <c r="D26" s="154">
        <v>3798618.9665642926</v>
      </c>
      <c r="E26" s="154">
        <v>2310993.6809311188</v>
      </c>
      <c r="F26" s="154">
        <v>1536131.1556323702</v>
      </c>
      <c r="G26" s="154">
        <v>1083494.2789334233</v>
      </c>
      <c r="H26" s="154">
        <v>766707.43235488771</v>
      </c>
      <c r="I26" s="154">
        <v>607238.79705299134</v>
      </c>
      <c r="J26" s="154">
        <v>450215</v>
      </c>
    </row>
    <row r="27" spans="1:10">
      <c r="A27" s="2346" t="s">
        <v>899</v>
      </c>
      <c r="B27" s="2346"/>
      <c r="C27" s="1006">
        <f>+C9/C28</f>
        <v>0.19325397528512026</v>
      </c>
      <c r="D27" s="1006">
        <f>+D11/D28</f>
        <v>0.19172291077807455</v>
      </c>
      <c r="E27" s="1006">
        <f>+E13/E28</f>
        <v>0.19630120103984144</v>
      </c>
      <c r="F27" s="1006">
        <f>+F15/F28</f>
        <v>0.19779549919338532</v>
      </c>
      <c r="G27" s="1006">
        <f>+G17/G28</f>
        <v>0.18755483873398929</v>
      </c>
      <c r="H27" s="1006">
        <f>+H19/H28</f>
        <v>0.19608281638163885</v>
      </c>
      <c r="I27" s="1006">
        <f>+I21/I28</f>
        <v>0.17658490982240885</v>
      </c>
      <c r="J27" s="1006">
        <f>+J23/J28</f>
        <v>0.18343097925582291</v>
      </c>
    </row>
    <row r="28" spans="1:10">
      <c r="A28" s="2346" t="s">
        <v>900</v>
      </c>
      <c r="B28" s="2346"/>
      <c r="C28" s="1007">
        <v>7344210.7804305209</v>
      </c>
      <c r="D28" s="1007">
        <v>8067959.7482180791</v>
      </c>
      <c r="E28" s="1007">
        <v>7951477.4925610684</v>
      </c>
      <c r="F28" s="1007">
        <v>7936682.7136146119</v>
      </c>
      <c r="G28" s="1007">
        <v>7207641.5029224958</v>
      </c>
      <c r="H28" s="1007">
        <v>6691049.518045214</v>
      </c>
      <c r="I28" s="1007">
        <v>6542659.8101285277</v>
      </c>
      <c r="J28" s="1007">
        <v>5957238</v>
      </c>
    </row>
    <row r="29" spans="1:10">
      <c r="C29" s="1848"/>
      <c r="D29" s="1848"/>
      <c r="E29" s="1848"/>
      <c r="F29" s="1848"/>
      <c r="G29" s="1848"/>
      <c r="H29" s="1848"/>
      <c r="I29" s="1848"/>
      <c r="J29" s="1848"/>
    </row>
    <row r="30" spans="1:10">
      <c r="A30" s="105" t="s">
        <v>901</v>
      </c>
    </row>
    <row r="31" spans="1:10">
      <c r="A31" s="110" t="s">
        <v>902</v>
      </c>
    </row>
    <row r="32" spans="1:10" ht="9.75" customHeight="1"/>
    <row r="33" spans="1:1">
      <c r="A33" s="105" t="s">
        <v>880</v>
      </c>
    </row>
    <row r="34" spans="1:1">
      <c r="A34" s="94" t="s">
        <v>1221</v>
      </c>
    </row>
  </sheetData>
  <mergeCells count="7">
    <mergeCell ref="A27:B27"/>
    <mergeCell ref="A28:B28"/>
    <mergeCell ref="A1:J1"/>
    <mergeCell ref="A2:J2"/>
    <mergeCell ref="A3:J3"/>
    <mergeCell ref="C5:J5"/>
    <mergeCell ref="A26:B26"/>
  </mergeCells>
  <phoneticPr fontId="74" type="noConversion"/>
  <hyperlinks>
    <hyperlink ref="A1:J1" location="'Seccion F - Prest. Med.'!B4" display="TABLA F26"/>
  </hyperlinks>
  <pageMargins left="0.97" right="0.70866141732283472" top="1.44" bottom="0.74803149606299213" header="0.31496062992125984" footer="0.31496062992125984"/>
  <pageSetup scale="85" orientation="landscape" horizontalDpi="300" verticalDpi="300" r:id="rId1"/>
</worksheet>
</file>

<file path=xl/worksheets/sheet89.xml><?xml version="1.0" encoding="utf-8"?>
<worksheet xmlns="http://schemas.openxmlformats.org/spreadsheetml/2006/main" xmlns:r="http://schemas.openxmlformats.org/officeDocument/2006/relationships">
  <sheetPr>
    <tabColor theme="9" tint="-0.249977111117893"/>
  </sheetPr>
  <dimension ref="A1:M17"/>
  <sheetViews>
    <sheetView workbookViewId="0">
      <selection activeCell="H29" sqref="H29"/>
    </sheetView>
  </sheetViews>
  <sheetFormatPr baseColWidth="10" defaultColWidth="11.42578125" defaultRowHeight="14.25"/>
  <cols>
    <col min="1" max="1" width="5" style="1188" customWidth="1"/>
    <col min="2" max="16384" width="11.42578125" style="1188"/>
  </cols>
  <sheetData>
    <row r="1" spans="1:13" ht="34.5">
      <c r="A1" s="1849"/>
      <c r="B1" s="2348" t="s">
        <v>2499</v>
      </c>
      <c r="C1" s="2348"/>
      <c r="D1" s="2348"/>
      <c r="E1" s="2348"/>
      <c r="F1" s="2348"/>
      <c r="G1" s="2348"/>
      <c r="H1" s="2348"/>
      <c r="I1" s="2348"/>
      <c r="J1" s="2348"/>
      <c r="K1" s="2348"/>
      <c r="L1" s="2348"/>
      <c r="M1" s="2348"/>
    </row>
    <row r="2" spans="1:13" ht="25.5">
      <c r="A2" s="1849"/>
      <c r="B2" s="2349" t="s">
        <v>1358</v>
      </c>
      <c r="C2" s="2349"/>
      <c r="D2" s="2349"/>
      <c r="E2" s="2349"/>
      <c r="F2" s="2349"/>
      <c r="G2" s="2349"/>
      <c r="H2" s="2349"/>
      <c r="I2" s="2349"/>
      <c r="J2" s="2349"/>
      <c r="K2" s="2349"/>
      <c r="L2" s="2349"/>
      <c r="M2" s="2349"/>
    </row>
    <row r="3" spans="1:13" ht="15">
      <c r="A3" s="1850"/>
      <c r="B3" s="1850"/>
      <c r="C3" s="1850"/>
      <c r="D3" s="1850"/>
      <c r="E3" s="1850"/>
      <c r="F3" s="1850"/>
      <c r="G3" s="1850"/>
      <c r="H3" s="1850"/>
      <c r="I3" s="1850"/>
      <c r="J3" s="1850"/>
      <c r="K3" s="1850"/>
      <c r="L3" s="1850"/>
      <c r="M3" s="1850"/>
    </row>
    <row r="4" spans="1:13" ht="20.25">
      <c r="A4" s="1851"/>
      <c r="B4" s="1187" t="s">
        <v>2611</v>
      </c>
      <c r="C4" s="1851"/>
      <c r="D4" s="1851"/>
      <c r="E4" s="1851"/>
      <c r="F4" s="1851"/>
      <c r="G4" s="1851"/>
      <c r="H4" s="1851"/>
      <c r="I4" s="1851"/>
      <c r="J4" s="1851"/>
      <c r="K4" s="1851"/>
      <c r="L4" s="1851"/>
      <c r="M4" s="1851"/>
    </row>
    <row r="5" spans="1:13" ht="11.25" customHeight="1"/>
    <row r="6" spans="1:13" ht="30.75" customHeight="1">
      <c r="B6" s="2350" t="s">
        <v>2612</v>
      </c>
      <c r="C6" s="2350"/>
      <c r="D6" s="2350"/>
      <c r="E6" s="2350"/>
      <c r="F6" s="2350"/>
      <c r="G6" s="2350"/>
      <c r="H6" s="2350"/>
      <c r="I6" s="2350"/>
      <c r="J6" s="2350"/>
      <c r="K6" s="2350"/>
      <c r="L6" s="2350"/>
      <c r="M6" s="2350"/>
    </row>
    <row r="7" spans="1:13" ht="11.25" customHeight="1"/>
    <row r="8" spans="1:13">
      <c r="A8" s="1684" t="s">
        <v>2236</v>
      </c>
      <c r="B8" s="2027" t="s">
        <v>476</v>
      </c>
      <c r="C8" s="2028"/>
      <c r="D8" s="2028"/>
      <c r="E8" s="2028"/>
      <c r="F8" s="2028"/>
      <c r="G8" s="2028"/>
      <c r="H8" s="2028"/>
      <c r="I8" s="2028"/>
      <c r="J8" s="2028"/>
      <c r="K8" s="2028"/>
      <c r="L8" s="2028"/>
      <c r="M8" s="2029"/>
    </row>
    <row r="9" spans="1:13">
      <c r="A9" s="1684" t="s">
        <v>2237</v>
      </c>
      <c r="B9" s="2027" t="s">
        <v>477</v>
      </c>
      <c r="C9" s="2028"/>
      <c r="D9" s="2028"/>
      <c r="E9" s="2028"/>
      <c r="F9" s="2028"/>
      <c r="G9" s="2028"/>
      <c r="H9" s="2028"/>
      <c r="I9" s="2028"/>
      <c r="J9" s="2028"/>
      <c r="K9" s="2028"/>
      <c r="L9" s="2028"/>
      <c r="M9" s="2029"/>
    </row>
    <row r="10" spans="1:13">
      <c r="A10" s="1684" t="s">
        <v>2238</v>
      </c>
      <c r="B10" s="2027" t="s">
        <v>478</v>
      </c>
      <c r="C10" s="2028"/>
      <c r="D10" s="2028"/>
      <c r="E10" s="2028"/>
      <c r="F10" s="2028"/>
      <c r="G10" s="2028"/>
      <c r="H10" s="2028"/>
      <c r="I10" s="2028"/>
      <c r="J10" s="2028"/>
      <c r="K10" s="2028"/>
      <c r="L10" s="2028"/>
      <c r="M10" s="2029"/>
    </row>
    <row r="11" spans="1:13">
      <c r="A11" s="1684" t="s">
        <v>2239</v>
      </c>
      <c r="B11" s="2027" t="s">
        <v>479</v>
      </c>
      <c r="C11" s="2028"/>
      <c r="D11" s="2028"/>
      <c r="E11" s="2028"/>
      <c r="F11" s="2028"/>
      <c r="G11" s="2028"/>
      <c r="H11" s="2028"/>
      <c r="I11" s="2028"/>
      <c r="J11" s="2028"/>
      <c r="K11" s="2028"/>
      <c r="L11" s="2028"/>
      <c r="M11" s="2029"/>
    </row>
    <row r="12" spans="1:13">
      <c r="A12" s="1684" t="s">
        <v>2240</v>
      </c>
      <c r="B12" s="2027" t="s">
        <v>481</v>
      </c>
      <c r="C12" s="2028"/>
      <c r="D12" s="2028"/>
      <c r="E12" s="2028"/>
      <c r="F12" s="2028"/>
      <c r="G12" s="2028"/>
      <c r="H12" s="2028"/>
      <c r="I12" s="2028"/>
      <c r="J12" s="2028"/>
      <c r="K12" s="2028"/>
      <c r="L12" s="2028"/>
      <c r="M12" s="2029"/>
    </row>
    <row r="13" spans="1:13">
      <c r="A13" s="1684" t="s">
        <v>2241</v>
      </c>
      <c r="B13" s="2027" t="s">
        <v>483</v>
      </c>
      <c r="C13" s="2028"/>
      <c r="D13" s="2028"/>
      <c r="E13" s="2028"/>
      <c r="F13" s="2028"/>
      <c r="G13" s="2028"/>
      <c r="H13" s="2028"/>
      <c r="I13" s="2028"/>
      <c r="J13" s="2028"/>
      <c r="K13" s="2028"/>
      <c r="L13" s="2028"/>
      <c r="M13" s="2029"/>
    </row>
    <row r="14" spans="1:13">
      <c r="A14" s="1684" t="s">
        <v>2242</v>
      </c>
      <c r="B14" s="2027" t="s">
        <v>484</v>
      </c>
      <c r="C14" s="2028"/>
      <c r="D14" s="2028"/>
      <c r="E14" s="2028"/>
      <c r="F14" s="2028"/>
      <c r="G14" s="2028"/>
      <c r="H14" s="2028"/>
      <c r="I14" s="2028"/>
      <c r="J14" s="2028"/>
      <c r="K14" s="2028"/>
      <c r="L14" s="2028"/>
      <c r="M14" s="2029"/>
    </row>
    <row r="16" spans="1:13" ht="15">
      <c r="A16" s="1216" t="s">
        <v>474</v>
      </c>
    </row>
    <row r="17" spans="1:1">
      <c r="A17" s="1170" t="s">
        <v>1769</v>
      </c>
    </row>
  </sheetData>
  <mergeCells count="10">
    <mergeCell ref="B1:M1"/>
    <mergeCell ref="B2:M2"/>
    <mergeCell ref="B6:M6"/>
    <mergeCell ref="B8:M8"/>
    <mergeCell ref="B14:M14"/>
    <mergeCell ref="B9:M9"/>
    <mergeCell ref="B10:M10"/>
    <mergeCell ref="B11:M11"/>
    <mergeCell ref="B12:M12"/>
    <mergeCell ref="B13:M13"/>
  </mergeCells>
  <phoneticPr fontId="74" type="noConversion"/>
  <hyperlinks>
    <hyperlink ref="B8:M8" location="'G01'!A1" display="Profesionales inscritos en la Modalidad Libre Elección por nivel, años 2009-2010"/>
    <hyperlink ref="B9:M9" location="'G01'!A21" display="Instituciones inscritas en la Modalidad Libre Elección por nivel, años 2009-2010"/>
    <hyperlink ref="B10:M10" location="'G02'!A1" display="Profesionales inscritos en la Modalidad Libre Elección por región, año 2009"/>
    <hyperlink ref="B11:M11" location="'G02'!A21" display="Profesionales inscritos en la Modalidad Libre Elección por región, año 2010"/>
    <hyperlink ref="B12:M12" location="'G03'!A1" display="Instituciones inscritas en la Modalidad Libre Elección por región, año 2009"/>
    <hyperlink ref="B13:M13" location="'G03'!A27" display="Instituciones inscritas en la Modalidad Libre Elección por región, año 2010"/>
    <hyperlink ref="B14:M14" location="'G04'!A1" display="Médicos agrupados por especialidad en la Modalidad Libre Elección, años 2009-201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008080"/>
  </sheetPr>
  <dimension ref="A1:F28"/>
  <sheetViews>
    <sheetView topLeftCell="A7" zoomScale="91" zoomScaleNormal="91" workbookViewId="0">
      <selection activeCell="D15" sqref="D15"/>
    </sheetView>
  </sheetViews>
  <sheetFormatPr baseColWidth="10" defaultColWidth="11.42578125" defaultRowHeight="14.25"/>
  <cols>
    <col min="1" max="1" width="11.42578125" style="1171"/>
    <col min="2" max="2" width="13.42578125" style="1171" customWidth="1"/>
    <col min="3" max="3" width="17.7109375" style="1171" customWidth="1"/>
    <col min="4" max="4" width="16.7109375" style="1171" customWidth="1"/>
    <col min="5" max="5" width="17.7109375" style="1171" customWidth="1"/>
    <col min="6" max="6" width="15.85546875" style="1171" customWidth="1"/>
    <col min="7" max="16384" width="11.42578125" style="1171"/>
  </cols>
  <sheetData>
    <row r="1" spans="1:6">
      <c r="A1" s="2036" t="s">
        <v>431</v>
      </c>
      <c r="B1" s="2036"/>
      <c r="C1" s="2036"/>
      <c r="D1" s="2036"/>
      <c r="E1" s="2036"/>
      <c r="F1" s="2036"/>
    </row>
    <row r="2" spans="1:6">
      <c r="A2" s="2057" t="s">
        <v>421</v>
      </c>
      <c r="B2" s="2057"/>
      <c r="C2" s="2057"/>
      <c r="D2" s="2057"/>
      <c r="E2" s="2057"/>
      <c r="F2" s="2057"/>
    </row>
    <row r="3" spans="1:6">
      <c r="A3" s="2058" t="s">
        <v>436</v>
      </c>
      <c r="B3" s="2058"/>
      <c r="C3" s="2058"/>
      <c r="D3" s="2058"/>
      <c r="E3" s="2058"/>
      <c r="F3" s="2058"/>
    </row>
    <row r="4" spans="1:6">
      <c r="A4" s="2043" t="s">
        <v>422</v>
      </c>
      <c r="B4" s="2043"/>
      <c r="C4" s="2043"/>
      <c r="D4" s="2043"/>
      <c r="E4" s="2043"/>
      <c r="F4" s="2043"/>
    </row>
    <row r="5" spans="1:6" ht="10.5" customHeight="1" thickBot="1">
      <c r="A5" s="1223"/>
      <c r="B5" s="1223"/>
      <c r="C5" s="1223"/>
      <c r="D5" s="1223"/>
      <c r="E5" s="1223"/>
      <c r="F5" s="1223"/>
    </row>
    <row r="6" spans="1:6">
      <c r="A6" s="15"/>
      <c r="B6" s="1" t="s">
        <v>403</v>
      </c>
      <c r="C6" s="685" t="s">
        <v>423</v>
      </c>
      <c r="D6" s="1" t="s">
        <v>623</v>
      </c>
      <c r="E6" s="685" t="s">
        <v>424</v>
      </c>
      <c r="F6" s="1" t="s">
        <v>425</v>
      </c>
    </row>
    <row r="7" spans="1:6">
      <c r="A7" s="1" t="s">
        <v>870</v>
      </c>
      <c r="B7" s="507" t="s">
        <v>426</v>
      </c>
      <c r="C7" s="1241" t="s">
        <v>427</v>
      </c>
      <c r="D7" s="1242" t="s">
        <v>428</v>
      </c>
      <c r="E7" s="1241" t="s">
        <v>429</v>
      </c>
      <c r="F7" s="1242" t="s">
        <v>430</v>
      </c>
    </row>
    <row r="8" spans="1:6">
      <c r="A8" s="9"/>
      <c r="B8" s="686" t="s">
        <v>716</v>
      </c>
      <c r="C8" s="687" t="s">
        <v>716</v>
      </c>
      <c r="D8" s="688" t="s">
        <v>1430</v>
      </c>
      <c r="E8" s="687" t="s">
        <v>716</v>
      </c>
      <c r="F8" s="688" t="s">
        <v>1430</v>
      </c>
    </row>
    <row r="9" spans="1:6">
      <c r="A9" s="1243">
        <v>2000</v>
      </c>
      <c r="B9" s="1226">
        <v>40679937</v>
      </c>
      <c r="C9" s="1226">
        <v>656452.85900000005</v>
      </c>
      <c r="D9" s="1244">
        <f>100*C9/B9</f>
        <v>1.6137017591743077</v>
      </c>
      <c r="E9" s="1226">
        <v>1564223.5639748978</v>
      </c>
      <c r="F9" s="1244">
        <f>100*E9/B9</f>
        <v>3.8451966235220518</v>
      </c>
    </row>
    <row r="10" spans="1:6">
      <c r="A10" s="1243">
        <v>2001</v>
      </c>
      <c r="B10" s="1226">
        <v>43657602</v>
      </c>
      <c r="C10" s="1226">
        <v>761968.29800000007</v>
      </c>
      <c r="D10" s="1244">
        <f t="shared" ref="D10:D19" si="0">100*C10/B10</f>
        <v>1.7453278766891505</v>
      </c>
      <c r="E10" s="1226">
        <v>1741754.7379999999</v>
      </c>
      <c r="F10" s="1244">
        <f t="shared" ref="F10:F19" si="1">100*E10/B10</f>
        <v>3.9895794963727047</v>
      </c>
    </row>
    <row r="11" spans="1:6">
      <c r="A11" s="1243">
        <v>2002</v>
      </c>
      <c r="B11" s="1226">
        <v>46484933</v>
      </c>
      <c r="C11" s="1226">
        <v>752602.25300000003</v>
      </c>
      <c r="D11" s="1244">
        <f t="shared" si="0"/>
        <v>1.6190240674327743</v>
      </c>
      <c r="E11" s="1226">
        <v>1791411.4640000002</v>
      </c>
      <c r="F11" s="1244">
        <f t="shared" si="1"/>
        <v>3.8537464687751624</v>
      </c>
    </row>
    <row r="12" spans="1:6">
      <c r="A12" s="1243">
        <v>2003</v>
      </c>
      <c r="B12" s="1226">
        <v>51156415</v>
      </c>
      <c r="C12" s="1226">
        <v>821086.50500000024</v>
      </c>
      <c r="D12" s="1244">
        <f t="shared" si="0"/>
        <v>1.6050509110147775</v>
      </c>
      <c r="E12" s="1226">
        <v>1912122.6245569303</v>
      </c>
      <c r="F12" s="1244">
        <f t="shared" si="1"/>
        <v>3.7377963732543229</v>
      </c>
    </row>
    <row r="13" spans="1:6">
      <c r="A13" s="1243">
        <v>2004</v>
      </c>
      <c r="B13" s="1226">
        <v>58303211</v>
      </c>
      <c r="C13" s="1226">
        <v>954239.38100000005</v>
      </c>
      <c r="D13" s="1244">
        <f t="shared" si="0"/>
        <v>1.6366840944660836</v>
      </c>
      <c r="E13" s="1226">
        <v>2131176.102</v>
      </c>
      <c r="F13" s="1244">
        <f t="shared" si="1"/>
        <v>3.6553322972211597</v>
      </c>
    </row>
    <row r="14" spans="1:6">
      <c r="A14" s="1243">
        <v>2005</v>
      </c>
      <c r="B14" s="1226">
        <v>66192596</v>
      </c>
      <c r="C14" s="1226">
        <v>1055491.318</v>
      </c>
      <c r="D14" s="1244">
        <f t="shared" si="0"/>
        <v>1.5945761033454557</v>
      </c>
      <c r="E14" s="1226">
        <v>2349401.2932717972</v>
      </c>
      <c r="F14" s="1244">
        <f t="shared" si="1"/>
        <v>3.549341520419893</v>
      </c>
    </row>
    <row r="15" spans="1:6">
      <c r="A15" s="1243">
        <v>2006</v>
      </c>
      <c r="B15" s="1226">
        <v>77830577</v>
      </c>
      <c r="C15" s="1226">
        <v>1271766.9740000002</v>
      </c>
      <c r="D15" s="1244">
        <f t="shared" si="0"/>
        <v>1.6340197169552015</v>
      </c>
      <c r="E15" s="1226">
        <v>2675902.1009999998</v>
      </c>
      <c r="F15" s="1244">
        <f t="shared" si="1"/>
        <v>3.4381116061878862</v>
      </c>
    </row>
    <row r="16" spans="1:6">
      <c r="A16" s="1229">
        <v>2007</v>
      </c>
      <c r="B16" s="1226">
        <v>85849774</v>
      </c>
      <c r="C16" s="1226">
        <v>1470290.2750000001</v>
      </c>
      <c r="D16" s="1244">
        <f t="shared" si="0"/>
        <v>1.712631503258238</v>
      </c>
      <c r="E16" s="1226">
        <v>3039684.9129871931</v>
      </c>
      <c r="F16" s="1244">
        <f t="shared" si="1"/>
        <v>3.5407022888460871</v>
      </c>
    </row>
    <row r="17" spans="1:6">
      <c r="A17" s="1229">
        <v>2008</v>
      </c>
      <c r="B17" s="1226">
        <v>89262568</v>
      </c>
      <c r="C17" s="1226">
        <v>1729283.4760000003</v>
      </c>
      <c r="D17" s="1244">
        <f t="shared" si="0"/>
        <v>1.9372997155985925</v>
      </c>
      <c r="E17" s="1226">
        <v>3500382.5990000004</v>
      </c>
      <c r="F17" s="1244">
        <f t="shared" si="1"/>
        <v>3.9214451000334209</v>
      </c>
    </row>
    <row r="18" spans="1:6">
      <c r="A18" s="1229">
        <v>2009</v>
      </c>
      <c r="B18" s="1230">
        <v>91591252</v>
      </c>
      <c r="C18" s="1230">
        <v>2289406.2080000001</v>
      </c>
      <c r="D18" s="1244">
        <f t="shared" si="0"/>
        <v>2.4995904718061941</v>
      </c>
      <c r="E18" s="1230">
        <v>4087048.5586919356</v>
      </c>
      <c r="F18" s="1244">
        <f t="shared" si="1"/>
        <v>4.4622695611715573</v>
      </c>
    </row>
    <row r="19" spans="1:6">
      <c r="A19" s="1224">
        <v>2010</v>
      </c>
      <c r="B19" s="1231">
        <v>103806380.11702631</v>
      </c>
      <c r="C19" s="1231">
        <v>2622580.9080000003</v>
      </c>
      <c r="D19" s="1245">
        <f t="shared" si="0"/>
        <v>2.5264159149403236</v>
      </c>
      <c r="E19" s="1231">
        <v>4554092.9104451267</v>
      </c>
      <c r="F19" s="1245">
        <f t="shared" si="1"/>
        <v>4.3871030906877415</v>
      </c>
    </row>
    <row r="20" spans="1:6">
      <c r="A20" s="1191"/>
      <c r="B20" s="1191"/>
      <c r="C20" s="1191"/>
      <c r="D20" s="1191"/>
      <c r="E20" s="1191"/>
      <c r="F20" s="1191"/>
    </row>
    <row r="21" spans="1:6">
      <c r="A21" s="1246" t="s">
        <v>474</v>
      </c>
      <c r="B21" s="1247"/>
      <c r="C21" s="1247"/>
      <c r="D21" s="1247"/>
      <c r="E21" s="1247"/>
      <c r="F21" s="1247"/>
    </row>
    <row r="22" spans="1:6" ht="27" customHeight="1">
      <c r="A22" s="2053" t="s">
        <v>2485</v>
      </c>
      <c r="B22" s="2054"/>
      <c r="C22" s="2054"/>
      <c r="D22" s="2054"/>
      <c r="E22" s="2054"/>
      <c r="F22" s="2054"/>
    </row>
    <row r="23" spans="1:6" ht="12.75" customHeight="1">
      <c r="A23" s="2055" t="s">
        <v>432</v>
      </c>
      <c r="B23" s="2055"/>
      <c r="C23" s="2055"/>
      <c r="D23" s="2055"/>
      <c r="E23" s="2055"/>
      <c r="F23" s="2055"/>
    </row>
    <row r="24" spans="1:6" ht="11.25" customHeight="1">
      <c r="A24" s="2054" t="s">
        <v>433</v>
      </c>
      <c r="B24" s="2054"/>
      <c r="C24" s="2054"/>
      <c r="D24" s="2054"/>
      <c r="E24" s="2054"/>
      <c r="F24" s="2054"/>
    </row>
    <row r="25" spans="1:6">
      <c r="A25" s="2056"/>
      <c r="B25" s="2056"/>
      <c r="C25" s="2056"/>
      <c r="D25" s="2056"/>
      <c r="E25" s="2056"/>
      <c r="F25" s="2056"/>
    </row>
    <row r="26" spans="1:6">
      <c r="A26" s="1246" t="s">
        <v>558</v>
      </c>
      <c r="B26" s="1247"/>
      <c r="C26" s="1247"/>
      <c r="D26" s="1247"/>
      <c r="E26" s="1247"/>
      <c r="F26" s="1247"/>
    </row>
    <row r="27" spans="1:6">
      <c r="A27" s="40" t="s">
        <v>434</v>
      </c>
      <c r="B27" s="91"/>
      <c r="C27" s="91"/>
      <c r="D27" s="91"/>
      <c r="E27" s="91"/>
      <c r="F27" s="91"/>
    </row>
    <row r="28" spans="1:6">
      <c r="A28" s="40" t="s">
        <v>435</v>
      </c>
      <c r="B28" s="1248"/>
      <c r="C28" s="1248"/>
      <c r="D28" s="1248"/>
      <c r="E28" s="1248"/>
      <c r="F28" s="1248"/>
    </row>
  </sheetData>
  <mergeCells count="8">
    <mergeCell ref="A1:F1"/>
    <mergeCell ref="A22:F22"/>
    <mergeCell ref="A23:F23"/>
    <mergeCell ref="A24:F24"/>
    <mergeCell ref="A25:F25"/>
    <mergeCell ref="A2:F2"/>
    <mergeCell ref="A3:F3"/>
    <mergeCell ref="A4:F4"/>
  </mergeCells>
  <phoneticPr fontId="74" type="noConversion"/>
  <hyperlinks>
    <hyperlink ref="A1:F1" location="'Seccion B'!B4" display="Tabla B04"/>
  </hyperlinks>
  <pageMargins left="1.82" right="0.70866141732283472" top="1.64" bottom="0.74803149606299213" header="0.31496062992125984" footer="0.31496062992125984"/>
  <pageSetup paperSize="144" scale="95" orientation="landscape" horizontalDpi="300" verticalDpi="300" r:id="rId1"/>
</worksheet>
</file>

<file path=xl/worksheets/sheet90.xml><?xml version="1.0" encoding="utf-8"?>
<worksheet xmlns="http://schemas.openxmlformats.org/spreadsheetml/2006/main" xmlns:r="http://schemas.openxmlformats.org/officeDocument/2006/relationships">
  <sheetPr>
    <tabColor rgb="FF008080"/>
  </sheetPr>
  <dimension ref="A1:M125"/>
  <sheetViews>
    <sheetView topLeftCell="A31" workbookViewId="0">
      <selection activeCell="D49" sqref="D49"/>
    </sheetView>
  </sheetViews>
  <sheetFormatPr baseColWidth="10" defaultColWidth="11.42578125" defaultRowHeight="12.75"/>
  <cols>
    <col min="1" max="1" width="24.5703125" style="160" customWidth="1"/>
    <col min="2" max="3" width="10.140625" style="160" bestFit="1" customWidth="1"/>
    <col min="4" max="4" width="6.85546875" style="160" bestFit="1" customWidth="1"/>
    <col min="5" max="6" width="10.140625" style="160" bestFit="1" customWidth="1"/>
    <col min="7" max="7" width="9.42578125" style="160" customWidth="1"/>
    <col min="8" max="9" width="11.140625" style="160" bestFit="1" customWidth="1"/>
    <col min="10" max="10" width="6.85546875" style="160" bestFit="1" customWidth="1"/>
    <col min="11" max="12" width="11.140625" style="160" bestFit="1" customWidth="1"/>
    <col min="13" max="13" width="6.85546875" style="160" bestFit="1" customWidth="1"/>
    <col min="14" max="16384" width="11.42578125" style="160"/>
  </cols>
  <sheetData>
    <row r="1" spans="1:13" ht="14.25">
      <c r="A1" s="2099" t="s">
        <v>975</v>
      </c>
      <c r="B1" s="2099"/>
      <c r="C1" s="2099"/>
      <c r="D1" s="2099"/>
      <c r="E1" s="2099"/>
      <c r="F1" s="2099"/>
      <c r="G1" s="2099"/>
      <c r="H1" s="2099"/>
      <c r="I1" s="2099"/>
      <c r="J1" s="2099"/>
      <c r="K1" s="2099"/>
      <c r="L1" s="2099"/>
      <c r="M1" s="2099"/>
    </row>
    <row r="2" spans="1:13">
      <c r="A2" s="2120" t="s">
        <v>976</v>
      </c>
      <c r="B2" s="2120"/>
      <c r="C2" s="2120"/>
      <c r="D2" s="2120"/>
      <c r="E2" s="2120"/>
      <c r="F2" s="2120"/>
      <c r="G2" s="2120"/>
      <c r="H2" s="2120"/>
      <c r="I2" s="2120"/>
      <c r="J2" s="2120"/>
      <c r="K2" s="2120"/>
      <c r="L2" s="2120"/>
      <c r="M2" s="2120"/>
    </row>
    <row r="3" spans="1:13" s="1852" customFormat="1">
      <c r="A3" s="2322" t="s">
        <v>977</v>
      </c>
      <c r="B3" s="2322"/>
      <c r="C3" s="2322"/>
      <c r="D3" s="2322"/>
      <c r="E3" s="2322"/>
      <c r="F3" s="2322"/>
      <c r="G3" s="2322"/>
      <c r="H3" s="2322"/>
      <c r="I3" s="2322"/>
      <c r="J3" s="2322"/>
      <c r="K3" s="2322"/>
      <c r="L3" s="2322"/>
      <c r="M3" s="2322"/>
    </row>
    <row r="4" spans="1:13" ht="13.5" customHeight="1" thickBot="1">
      <c r="A4" s="2352" t="s">
        <v>978</v>
      </c>
      <c r="B4" s="2352"/>
      <c r="C4" s="2352"/>
      <c r="D4" s="2352"/>
      <c r="E4" s="2352"/>
      <c r="F4" s="2352"/>
      <c r="G4" s="2352"/>
      <c r="H4" s="2352"/>
      <c r="I4" s="2352"/>
      <c r="J4" s="2352"/>
      <c r="K4" s="2352"/>
      <c r="L4" s="2352"/>
      <c r="M4" s="2352"/>
    </row>
    <row r="5" spans="1:13">
      <c r="A5" s="1418" t="s">
        <v>979</v>
      </c>
      <c r="B5" s="1853" t="s">
        <v>980</v>
      </c>
      <c r="C5" s="1418"/>
      <c r="D5" s="1418"/>
      <c r="E5" s="1853" t="s">
        <v>981</v>
      </c>
      <c r="F5" s="1418"/>
      <c r="G5" s="1418"/>
      <c r="H5" s="1853" t="s">
        <v>982</v>
      </c>
      <c r="I5" s="1418"/>
      <c r="J5" s="1418"/>
      <c r="K5" s="1853" t="s">
        <v>983</v>
      </c>
      <c r="L5" s="1418"/>
      <c r="M5" s="1418"/>
    </row>
    <row r="6" spans="1:13">
      <c r="A6" s="1854"/>
      <c r="B6" s="1855">
        <v>2009</v>
      </c>
      <c r="C6" s="1855">
        <v>2010</v>
      </c>
      <c r="D6" s="1854" t="s">
        <v>984</v>
      </c>
      <c r="E6" s="1855">
        <v>2009</v>
      </c>
      <c r="F6" s="1855">
        <v>2010</v>
      </c>
      <c r="G6" s="1854" t="s">
        <v>806</v>
      </c>
      <c r="H6" s="1855">
        <v>2009</v>
      </c>
      <c r="I6" s="1855">
        <v>2010</v>
      </c>
      <c r="J6" s="1854" t="s">
        <v>984</v>
      </c>
      <c r="K6" s="1855">
        <v>2009</v>
      </c>
      <c r="L6" s="1855">
        <v>2010</v>
      </c>
      <c r="M6" s="709" t="s">
        <v>984</v>
      </c>
    </row>
    <row r="7" spans="1:13" ht="6" customHeight="1">
      <c r="A7" s="163"/>
      <c r="B7" s="164"/>
      <c r="C7" s="164"/>
      <c r="D7" s="164"/>
      <c r="E7" s="164"/>
      <c r="F7" s="164"/>
      <c r="G7" s="164"/>
      <c r="H7" s="164"/>
      <c r="I7" s="164"/>
      <c r="J7" s="164"/>
      <c r="K7" s="164"/>
      <c r="L7" s="164"/>
      <c r="M7" s="164"/>
    </row>
    <row r="8" spans="1:13">
      <c r="A8" s="165" t="s">
        <v>985</v>
      </c>
      <c r="B8" s="166">
        <v>258</v>
      </c>
      <c r="C8" s="44">
        <v>222</v>
      </c>
      <c r="D8" s="167">
        <f>+(C8-B8)/B8</f>
        <v>-0.13953488372093023</v>
      </c>
      <c r="E8" s="44">
        <v>369</v>
      </c>
      <c r="F8" s="44">
        <v>331</v>
      </c>
      <c r="G8" s="168">
        <f t="shared" ref="G8:G18" si="0">+(F8-E8)/E8</f>
        <v>-0.10298102981029811</v>
      </c>
      <c r="H8" s="166">
        <v>17470</v>
      </c>
      <c r="I8" s="44">
        <v>14994</v>
      </c>
      <c r="J8" s="167">
        <f t="shared" ref="J8:J18" si="1">+(I8-H8)/H8</f>
        <v>-0.14172867773325701</v>
      </c>
      <c r="K8" s="44">
        <f t="shared" ref="K8:L17" si="2">+H8+E8+B8</f>
        <v>18097</v>
      </c>
      <c r="L8" s="44">
        <f t="shared" si="2"/>
        <v>15547</v>
      </c>
      <c r="M8" s="168">
        <f t="shared" ref="M8:M18" si="3">+(L8-K8)/K8</f>
        <v>-0.14090733270707853</v>
      </c>
    </row>
    <row r="9" spans="1:13">
      <c r="A9" s="165" t="s">
        <v>986</v>
      </c>
      <c r="B9" s="166">
        <v>35</v>
      </c>
      <c r="C9" s="44">
        <v>31</v>
      </c>
      <c r="D9" s="167">
        <f t="shared" ref="D9:D18" si="4">+(C9-B9)/B9</f>
        <v>-0.11428571428571428</v>
      </c>
      <c r="E9" s="44">
        <v>69</v>
      </c>
      <c r="F9" s="44">
        <v>55</v>
      </c>
      <c r="G9" s="168">
        <f t="shared" si="0"/>
        <v>-0.20289855072463769</v>
      </c>
      <c r="H9" s="166">
        <v>1454</v>
      </c>
      <c r="I9" s="44">
        <v>1185</v>
      </c>
      <c r="J9" s="167">
        <f t="shared" si="1"/>
        <v>-0.18500687757909215</v>
      </c>
      <c r="K9" s="44">
        <f t="shared" si="2"/>
        <v>1558</v>
      </c>
      <c r="L9" s="44">
        <f t="shared" si="2"/>
        <v>1271</v>
      </c>
      <c r="M9" s="168">
        <f t="shared" si="3"/>
        <v>-0.18421052631578946</v>
      </c>
    </row>
    <row r="10" spans="1:13">
      <c r="A10" s="165" t="s">
        <v>987</v>
      </c>
      <c r="B10" s="166">
        <v>52</v>
      </c>
      <c r="C10" s="44">
        <v>41</v>
      </c>
      <c r="D10" s="167">
        <f t="shared" si="4"/>
        <v>-0.21153846153846154</v>
      </c>
      <c r="E10" s="44">
        <v>146</v>
      </c>
      <c r="F10" s="44">
        <v>128</v>
      </c>
      <c r="G10" s="168">
        <f t="shared" si="0"/>
        <v>-0.12328767123287671</v>
      </c>
      <c r="H10" s="166">
        <v>488</v>
      </c>
      <c r="I10" s="44">
        <v>432</v>
      </c>
      <c r="J10" s="167">
        <f t="shared" si="1"/>
        <v>-0.11475409836065574</v>
      </c>
      <c r="K10" s="44">
        <f t="shared" si="2"/>
        <v>686</v>
      </c>
      <c r="L10" s="44">
        <f t="shared" si="2"/>
        <v>601</v>
      </c>
      <c r="M10" s="168">
        <f t="shared" si="3"/>
        <v>-0.12390670553935861</v>
      </c>
    </row>
    <row r="11" spans="1:13">
      <c r="A11" s="165" t="s">
        <v>988</v>
      </c>
      <c r="B11" s="166">
        <v>2</v>
      </c>
      <c r="C11" s="44">
        <v>1</v>
      </c>
      <c r="D11" s="167">
        <f t="shared" si="4"/>
        <v>-0.5</v>
      </c>
      <c r="E11" s="44">
        <v>6</v>
      </c>
      <c r="F11" s="44">
        <v>6</v>
      </c>
      <c r="G11" s="168">
        <f t="shared" si="0"/>
        <v>0</v>
      </c>
      <c r="H11" s="166">
        <v>31</v>
      </c>
      <c r="I11" s="44">
        <v>25</v>
      </c>
      <c r="J11" s="167">
        <f t="shared" si="1"/>
        <v>-0.19354838709677419</v>
      </c>
      <c r="K11" s="44">
        <f t="shared" si="2"/>
        <v>39</v>
      </c>
      <c r="L11" s="44">
        <f t="shared" si="2"/>
        <v>32</v>
      </c>
      <c r="M11" s="168">
        <f t="shared" si="3"/>
        <v>-0.17948717948717949</v>
      </c>
    </row>
    <row r="12" spans="1:13">
      <c r="A12" s="165" t="s">
        <v>989</v>
      </c>
      <c r="B12" s="166">
        <v>59</v>
      </c>
      <c r="C12" s="44">
        <v>53</v>
      </c>
      <c r="D12" s="167">
        <f t="shared" si="4"/>
        <v>-0.10169491525423729</v>
      </c>
      <c r="E12" s="44">
        <v>216</v>
      </c>
      <c r="F12" s="44">
        <v>208</v>
      </c>
      <c r="G12" s="168">
        <f t="shared" si="0"/>
        <v>-3.7037037037037035E-2</v>
      </c>
      <c r="H12" s="166">
        <v>2782</v>
      </c>
      <c r="I12" s="44">
        <v>2431</v>
      </c>
      <c r="J12" s="167">
        <f t="shared" si="1"/>
        <v>-0.12616822429906541</v>
      </c>
      <c r="K12" s="44">
        <f t="shared" si="2"/>
        <v>3057</v>
      </c>
      <c r="L12" s="44">
        <f t="shared" si="2"/>
        <v>2692</v>
      </c>
      <c r="M12" s="168">
        <f t="shared" si="3"/>
        <v>-0.11939810271508014</v>
      </c>
    </row>
    <row r="13" spans="1:13">
      <c r="A13" s="165" t="s">
        <v>990</v>
      </c>
      <c r="B13" s="166">
        <v>0</v>
      </c>
      <c r="C13" s="44">
        <v>0</v>
      </c>
      <c r="D13" s="167"/>
      <c r="E13" s="44">
        <v>0</v>
      </c>
      <c r="F13" s="44">
        <v>0</v>
      </c>
      <c r="G13" s="168"/>
      <c r="H13" s="166">
        <v>15</v>
      </c>
      <c r="I13" s="44">
        <v>10</v>
      </c>
      <c r="J13" s="167">
        <f t="shared" si="1"/>
        <v>-0.33333333333333331</v>
      </c>
      <c r="K13" s="44">
        <f t="shared" si="2"/>
        <v>15</v>
      </c>
      <c r="L13" s="44">
        <f t="shared" si="2"/>
        <v>10</v>
      </c>
      <c r="M13" s="168">
        <f t="shared" si="3"/>
        <v>-0.33333333333333331</v>
      </c>
    </row>
    <row r="14" spans="1:13">
      <c r="A14" s="165" t="s">
        <v>991</v>
      </c>
      <c r="B14" s="166">
        <v>183</v>
      </c>
      <c r="C14" s="44">
        <v>130</v>
      </c>
      <c r="D14" s="167">
        <f t="shared" si="4"/>
        <v>-0.2896174863387978</v>
      </c>
      <c r="E14" s="44">
        <v>803</v>
      </c>
      <c r="F14" s="44">
        <v>666</v>
      </c>
      <c r="G14" s="168">
        <f t="shared" si="0"/>
        <v>-0.17061021170610211</v>
      </c>
      <c r="H14" s="166">
        <v>4981</v>
      </c>
      <c r="I14" s="44">
        <v>3839</v>
      </c>
      <c r="J14" s="167">
        <f t="shared" si="1"/>
        <v>-0.22927123067657096</v>
      </c>
      <c r="K14" s="44">
        <f t="shared" si="2"/>
        <v>5967</v>
      </c>
      <c r="L14" s="44">
        <f t="shared" si="2"/>
        <v>4635</v>
      </c>
      <c r="M14" s="168">
        <f t="shared" si="3"/>
        <v>-0.22322775263951736</v>
      </c>
    </row>
    <row r="15" spans="1:13">
      <c r="A15" s="165" t="s">
        <v>992</v>
      </c>
      <c r="B15" s="166">
        <v>741</v>
      </c>
      <c r="C15" s="44">
        <v>589</v>
      </c>
      <c r="D15" s="167">
        <f t="shared" si="4"/>
        <v>-0.20512820512820512</v>
      </c>
      <c r="E15" s="44">
        <v>4</v>
      </c>
      <c r="F15" s="44">
        <v>2</v>
      </c>
      <c r="G15" s="168">
        <f t="shared" si="0"/>
        <v>-0.5</v>
      </c>
      <c r="H15" s="166">
        <v>8</v>
      </c>
      <c r="I15" s="44">
        <v>6</v>
      </c>
      <c r="J15" s="167">
        <f t="shared" si="1"/>
        <v>-0.25</v>
      </c>
      <c r="K15" s="44">
        <f t="shared" si="2"/>
        <v>753</v>
      </c>
      <c r="L15" s="44">
        <f t="shared" si="2"/>
        <v>597</v>
      </c>
      <c r="M15" s="168">
        <f t="shared" si="3"/>
        <v>-0.20717131474103587</v>
      </c>
    </row>
    <row r="16" spans="1:13">
      <c r="A16" s="165" t="s">
        <v>993</v>
      </c>
      <c r="B16" s="166">
        <v>4</v>
      </c>
      <c r="C16" s="44">
        <v>4</v>
      </c>
      <c r="D16" s="167">
        <f t="shared" si="4"/>
        <v>0</v>
      </c>
      <c r="E16" s="44">
        <v>13</v>
      </c>
      <c r="F16" s="44">
        <v>13</v>
      </c>
      <c r="G16" s="168">
        <f t="shared" si="0"/>
        <v>0</v>
      </c>
      <c r="H16" s="166">
        <v>349</v>
      </c>
      <c r="I16" s="44">
        <v>340</v>
      </c>
      <c r="J16" s="167">
        <f t="shared" si="1"/>
        <v>-2.5787965616045846E-2</v>
      </c>
      <c r="K16" s="44">
        <f t="shared" si="2"/>
        <v>366</v>
      </c>
      <c r="L16" s="44">
        <f t="shared" si="2"/>
        <v>357</v>
      </c>
      <c r="M16" s="168">
        <f t="shared" si="3"/>
        <v>-2.4590163934426229E-2</v>
      </c>
    </row>
    <row r="17" spans="1:13">
      <c r="A17" s="165" t="s">
        <v>994</v>
      </c>
      <c r="B17" s="166">
        <v>70</v>
      </c>
      <c r="C17" s="44">
        <v>56</v>
      </c>
      <c r="D17" s="167">
        <f t="shared" si="4"/>
        <v>-0.2</v>
      </c>
      <c r="E17" s="44">
        <v>7</v>
      </c>
      <c r="F17" s="44">
        <v>8</v>
      </c>
      <c r="G17" s="168">
        <f t="shared" si="0"/>
        <v>0.14285714285714285</v>
      </c>
      <c r="H17" s="166">
        <v>55</v>
      </c>
      <c r="I17" s="44">
        <v>45</v>
      </c>
      <c r="J17" s="167">
        <f t="shared" si="1"/>
        <v>-0.18181818181818182</v>
      </c>
      <c r="K17" s="44">
        <f t="shared" si="2"/>
        <v>132</v>
      </c>
      <c r="L17" s="44">
        <f t="shared" si="2"/>
        <v>109</v>
      </c>
      <c r="M17" s="168">
        <f t="shared" si="3"/>
        <v>-0.17424242424242425</v>
      </c>
    </row>
    <row r="18" spans="1:13" s="1858" customFormat="1" ht="12.75" customHeight="1">
      <c r="A18" s="1856" t="s">
        <v>547</v>
      </c>
      <c r="B18" s="1298">
        <f>SUM(B8:B17)</f>
        <v>1404</v>
      </c>
      <c r="C18" s="1298">
        <f>SUM(C8:C17)</f>
        <v>1127</v>
      </c>
      <c r="D18" s="1857">
        <f t="shared" si="4"/>
        <v>-0.1972934472934473</v>
      </c>
      <c r="E18" s="1298">
        <f>SUM(E8:E17)</f>
        <v>1633</v>
      </c>
      <c r="F18" s="1298">
        <f>SUM(F8:F17)</f>
        <v>1417</v>
      </c>
      <c r="G18" s="1857">
        <f t="shared" si="0"/>
        <v>-0.13227189222290264</v>
      </c>
      <c r="H18" s="1298">
        <f>SUM(H8:H17)</f>
        <v>27633</v>
      </c>
      <c r="I18" s="1298">
        <f>SUM(I8:I17)</f>
        <v>23307</v>
      </c>
      <c r="J18" s="1857">
        <f t="shared" si="1"/>
        <v>-0.15655194875692108</v>
      </c>
      <c r="K18" s="1298">
        <f>SUM(K8:K17)</f>
        <v>30670</v>
      </c>
      <c r="L18" s="1298">
        <f>SUM(L8:L17)</f>
        <v>25851</v>
      </c>
      <c r="M18" s="1857">
        <f t="shared" si="3"/>
        <v>-0.15712422562764916</v>
      </c>
    </row>
    <row r="19" spans="1:13" s="1858" customFormat="1" ht="12" customHeight="1">
      <c r="A19" s="1859"/>
      <c r="B19" s="1860"/>
      <c r="C19" s="1860"/>
      <c r="D19" s="1861"/>
      <c r="E19" s="1860"/>
      <c r="F19" s="1860"/>
      <c r="G19" s="1861"/>
      <c r="H19" s="1860"/>
      <c r="I19" s="1860"/>
      <c r="J19" s="1861"/>
      <c r="K19" s="1860"/>
      <c r="L19" s="1860"/>
      <c r="M19" s="1861"/>
    </row>
    <row r="20" spans="1:13" s="1858" customFormat="1">
      <c r="A20" s="1859"/>
      <c r="B20" s="1860"/>
      <c r="C20" s="1860"/>
      <c r="D20" s="1861"/>
      <c r="E20" s="1860"/>
      <c r="F20" s="1860"/>
      <c r="G20" s="1861"/>
      <c r="H20" s="1860"/>
      <c r="I20" s="1860"/>
      <c r="J20" s="1861"/>
      <c r="K20" s="1860"/>
      <c r="L20" s="1860"/>
      <c r="M20" s="1861"/>
    </row>
    <row r="21" spans="1:13" s="169" customFormat="1" ht="14.25">
      <c r="A21" s="2099" t="s">
        <v>995</v>
      </c>
      <c r="B21" s="2099"/>
      <c r="C21" s="2099"/>
      <c r="D21" s="2099"/>
      <c r="E21" s="2099"/>
      <c r="F21" s="2099"/>
      <c r="G21" s="2099"/>
      <c r="H21" s="2099"/>
      <c r="I21" s="2099"/>
      <c r="J21" s="2099"/>
      <c r="K21" s="2099"/>
      <c r="L21" s="2099"/>
      <c r="M21" s="2099"/>
    </row>
    <row r="22" spans="1:13">
      <c r="A22" s="2058" t="s">
        <v>996</v>
      </c>
      <c r="B22" s="2058"/>
      <c r="C22" s="2058"/>
      <c r="D22" s="2058"/>
      <c r="E22" s="2058"/>
      <c r="F22" s="2058"/>
      <c r="G22" s="2058"/>
      <c r="H22" s="2058"/>
      <c r="I22" s="2058"/>
      <c r="J22" s="2058"/>
      <c r="K22" s="2058"/>
      <c r="L22" s="2058"/>
      <c r="M22" s="2058"/>
    </row>
    <row r="23" spans="1:13" s="1852" customFormat="1">
      <c r="A23" s="2351" t="s">
        <v>997</v>
      </c>
      <c r="B23" s="2351"/>
      <c r="C23" s="2351"/>
      <c r="D23" s="2351"/>
      <c r="E23" s="2351"/>
      <c r="F23" s="2351"/>
      <c r="G23" s="2351"/>
      <c r="H23" s="2351"/>
      <c r="I23" s="2351"/>
      <c r="J23" s="2351"/>
      <c r="K23" s="2351"/>
      <c r="L23" s="2351"/>
      <c r="M23" s="2351"/>
    </row>
    <row r="24" spans="1:13" ht="13.5" thickBot="1">
      <c r="A24" s="2352" t="s">
        <v>978</v>
      </c>
      <c r="B24" s="2352"/>
      <c r="C24" s="2352"/>
      <c r="D24" s="2352"/>
      <c r="E24" s="2352"/>
      <c r="F24" s="2352"/>
      <c r="G24" s="2352"/>
      <c r="H24" s="2352"/>
      <c r="I24" s="2352"/>
      <c r="J24" s="2352"/>
      <c r="K24" s="2352"/>
      <c r="L24" s="2352"/>
      <c r="M24" s="2352"/>
    </row>
    <row r="25" spans="1:13">
      <c r="A25" s="1418" t="s">
        <v>998</v>
      </c>
      <c r="B25" s="1853" t="s">
        <v>980</v>
      </c>
      <c r="C25" s="1418"/>
      <c r="D25" s="1418"/>
      <c r="E25" s="1853" t="s">
        <v>981</v>
      </c>
      <c r="F25" s="1418"/>
      <c r="G25" s="1418"/>
      <c r="H25" s="1853" t="s">
        <v>982</v>
      </c>
      <c r="I25" s="1418"/>
      <c r="J25" s="1418"/>
      <c r="K25" s="1853" t="s">
        <v>547</v>
      </c>
      <c r="L25" s="1418"/>
      <c r="M25" s="1418"/>
    </row>
    <row r="26" spans="1:13">
      <c r="A26" s="1854"/>
      <c r="B26" s="1855">
        <v>2009</v>
      </c>
      <c r="C26" s="1855">
        <v>2010</v>
      </c>
      <c r="D26" s="1854" t="s">
        <v>984</v>
      </c>
      <c r="E26" s="1855">
        <v>2009</v>
      </c>
      <c r="F26" s="1855">
        <v>2010</v>
      </c>
      <c r="G26" s="1854" t="s">
        <v>806</v>
      </c>
      <c r="H26" s="1855">
        <v>2009</v>
      </c>
      <c r="I26" s="1855">
        <v>2010</v>
      </c>
      <c r="J26" s="1854" t="s">
        <v>984</v>
      </c>
      <c r="K26" s="1855">
        <v>2009</v>
      </c>
      <c r="L26" s="1855">
        <v>2010</v>
      </c>
      <c r="M26" s="709" t="s">
        <v>984</v>
      </c>
    </row>
    <row r="27" spans="1:13" ht="6" customHeight="1">
      <c r="A27" s="163"/>
      <c r="B27" s="164"/>
      <c r="C27" s="164"/>
      <c r="D27" s="164"/>
      <c r="E27" s="164"/>
      <c r="F27" s="164"/>
      <c r="G27" s="164"/>
      <c r="H27" s="164"/>
      <c r="I27" s="164"/>
      <c r="J27" s="170"/>
      <c r="K27" s="164"/>
      <c r="L27" s="164"/>
      <c r="M27" s="170"/>
    </row>
    <row r="28" spans="1:13">
      <c r="A28" s="171" t="s">
        <v>999</v>
      </c>
      <c r="B28" s="172">
        <v>65</v>
      </c>
      <c r="C28" s="172">
        <v>57</v>
      </c>
      <c r="D28" s="168">
        <f t="shared" ref="D28:D44" si="5">+(C28-B28)/B28</f>
        <v>-0.12307692307692308</v>
      </c>
      <c r="E28" s="173">
        <v>53</v>
      </c>
      <c r="F28" s="172">
        <v>53</v>
      </c>
      <c r="G28" s="167">
        <f>+(F28-E28)/E28</f>
        <v>0</v>
      </c>
      <c r="H28" s="172">
        <v>592</v>
      </c>
      <c r="I28" s="172">
        <v>607</v>
      </c>
      <c r="J28" s="167">
        <f t="shared" ref="J28:J44" si="6">+(I28-H28)/H28</f>
        <v>2.5337837837837839E-2</v>
      </c>
      <c r="K28" s="172">
        <f t="shared" ref="K28:L44" si="7">+H28+E28+B28</f>
        <v>710</v>
      </c>
      <c r="L28" s="172">
        <f t="shared" si="7"/>
        <v>717</v>
      </c>
      <c r="M28" s="168">
        <f>+(L28-K28)/K28</f>
        <v>9.8591549295774655E-3</v>
      </c>
    </row>
    <row r="29" spans="1:13">
      <c r="A29" s="171" t="s">
        <v>1000</v>
      </c>
      <c r="B29" s="172">
        <v>166</v>
      </c>
      <c r="C29" s="172">
        <v>130</v>
      </c>
      <c r="D29" s="168">
        <f t="shared" si="5"/>
        <v>-0.21686746987951808</v>
      </c>
      <c r="E29" s="173">
        <v>3</v>
      </c>
      <c r="F29" s="172">
        <v>2</v>
      </c>
      <c r="G29" s="167">
        <f t="shared" ref="G29:G42" si="8">+(F29-E29)/E29</f>
        <v>-0.33333333333333331</v>
      </c>
      <c r="H29" s="172">
        <v>11</v>
      </c>
      <c r="I29" s="172">
        <v>9</v>
      </c>
      <c r="J29" s="167">
        <f t="shared" si="6"/>
        <v>-0.18181818181818182</v>
      </c>
      <c r="K29" s="172">
        <f t="shared" si="7"/>
        <v>180</v>
      </c>
      <c r="L29" s="172">
        <f t="shared" si="7"/>
        <v>141</v>
      </c>
      <c r="M29" s="168">
        <f t="shared" ref="M29:M44" si="9">+(L29-K29)/K29</f>
        <v>-0.21666666666666667</v>
      </c>
    </row>
    <row r="30" spans="1:13">
      <c r="A30" s="171" t="s">
        <v>1001</v>
      </c>
      <c r="B30" s="172">
        <v>152</v>
      </c>
      <c r="C30" s="172">
        <v>140</v>
      </c>
      <c r="D30" s="168">
        <f t="shared" si="5"/>
        <v>-7.8947368421052627E-2</v>
      </c>
      <c r="E30" s="173">
        <v>0</v>
      </c>
      <c r="F30" s="172">
        <v>0</v>
      </c>
      <c r="G30" s="167"/>
      <c r="H30" s="172">
        <v>4</v>
      </c>
      <c r="I30" s="172">
        <v>5</v>
      </c>
      <c r="J30" s="167">
        <f t="shared" si="6"/>
        <v>0.25</v>
      </c>
      <c r="K30" s="172">
        <f t="shared" si="7"/>
        <v>156</v>
      </c>
      <c r="L30" s="172">
        <f t="shared" si="7"/>
        <v>145</v>
      </c>
      <c r="M30" s="168">
        <f t="shared" si="9"/>
        <v>-7.0512820512820512E-2</v>
      </c>
    </row>
    <row r="31" spans="1:13">
      <c r="A31" s="171" t="s">
        <v>1002</v>
      </c>
      <c r="B31" s="172">
        <v>94</v>
      </c>
      <c r="C31" s="172">
        <v>103</v>
      </c>
      <c r="D31" s="168">
        <f t="shared" si="5"/>
        <v>9.5744680851063829E-2</v>
      </c>
      <c r="E31" s="173">
        <v>212</v>
      </c>
      <c r="F31" s="172">
        <v>209</v>
      </c>
      <c r="G31" s="167">
        <f t="shared" si="8"/>
        <v>-1.4150943396226415E-2</v>
      </c>
      <c r="H31" s="172">
        <v>458</v>
      </c>
      <c r="I31" s="172">
        <v>463</v>
      </c>
      <c r="J31" s="167">
        <f t="shared" si="6"/>
        <v>1.0917030567685589E-2</v>
      </c>
      <c r="K31" s="172">
        <f t="shared" si="7"/>
        <v>764</v>
      </c>
      <c r="L31" s="172">
        <f t="shared" si="7"/>
        <v>775</v>
      </c>
      <c r="M31" s="168">
        <f t="shared" si="9"/>
        <v>1.4397905759162303E-2</v>
      </c>
    </row>
    <row r="32" spans="1:13">
      <c r="A32" s="171" t="s">
        <v>1003</v>
      </c>
      <c r="B32" s="172">
        <v>40</v>
      </c>
      <c r="C32" s="172">
        <v>34</v>
      </c>
      <c r="D32" s="168">
        <f t="shared" si="5"/>
        <v>-0.15</v>
      </c>
      <c r="E32" s="173">
        <v>0</v>
      </c>
      <c r="F32" s="172"/>
      <c r="G32" s="167"/>
      <c r="H32" s="172">
        <v>1</v>
      </c>
      <c r="I32" s="172">
        <v>1</v>
      </c>
      <c r="J32" s="167">
        <f t="shared" si="6"/>
        <v>0</v>
      </c>
      <c r="K32" s="172">
        <f t="shared" si="7"/>
        <v>41</v>
      </c>
      <c r="L32" s="172">
        <f t="shared" si="7"/>
        <v>35</v>
      </c>
      <c r="M32" s="168">
        <f t="shared" si="9"/>
        <v>-0.14634146341463414</v>
      </c>
    </row>
    <row r="33" spans="1:13">
      <c r="A33" s="171" t="s">
        <v>1004</v>
      </c>
      <c r="B33" s="172">
        <v>0</v>
      </c>
      <c r="C33" s="172">
        <v>0</v>
      </c>
      <c r="D33" s="168"/>
      <c r="E33" s="173">
        <v>0</v>
      </c>
      <c r="F33" s="172">
        <v>0</v>
      </c>
      <c r="G33" s="167"/>
      <c r="H33" s="172">
        <v>0</v>
      </c>
      <c r="I33" s="172">
        <v>0</v>
      </c>
      <c r="J33" s="167"/>
      <c r="K33" s="172">
        <f t="shared" si="7"/>
        <v>0</v>
      </c>
      <c r="L33" s="172">
        <f t="shared" si="7"/>
        <v>0</v>
      </c>
      <c r="M33" s="168"/>
    </row>
    <row r="34" spans="1:13">
      <c r="A34" s="171" t="s">
        <v>1005</v>
      </c>
      <c r="B34" s="172">
        <v>161</v>
      </c>
      <c r="C34" s="172">
        <v>136</v>
      </c>
      <c r="D34" s="168">
        <f t="shared" si="5"/>
        <v>-0.15527950310559005</v>
      </c>
      <c r="E34" s="173">
        <v>74</v>
      </c>
      <c r="F34" s="172">
        <v>65</v>
      </c>
      <c r="G34" s="167">
        <f t="shared" si="8"/>
        <v>-0.12162162162162163</v>
      </c>
      <c r="H34" s="172">
        <v>2460</v>
      </c>
      <c r="I34" s="172">
        <v>2437</v>
      </c>
      <c r="J34" s="167">
        <f t="shared" si="6"/>
        <v>-9.3495934959349596E-3</v>
      </c>
      <c r="K34" s="172">
        <f t="shared" si="7"/>
        <v>2695</v>
      </c>
      <c r="L34" s="172">
        <f t="shared" si="7"/>
        <v>2638</v>
      </c>
      <c r="M34" s="168">
        <f t="shared" si="9"/>
        <v>-2.1150278293135438E-2</v>
      </c>
    </row>
    <row r="35" spans="1:13">
      <c r="A35" s="171" t="s">
        <v>1006</v>
      </c>
      <c r="B35" s="172">
        <v>73</v>
      </c>
      <c r="C35" s="172">
        <v>73</v>
      </c>
      <c r="D35" s="168">
        <f t="shared" si="5"/>
        <v>0</v>
      </c>
      <c r="E35" s="173">
        <v>110</v>
      </c>
      <c r="F35" s="172">
        <v>96</v>
      </c>
      <c r="G35" s="167">
        <f t="shared" si="8"/>
        <v>-0.12727272727272726</v>
      </c>
      <c r="H35" s="172">
        <v>418</v>
      </c>
      <c r="I35" s="172">
        <v>404</v>
      </c>
      <c r="J35" s="167">
        <f t="shared" si="6"/>
        <v>-3.3492822966507178E-2</v>
      </c>
      <c r="K35" s="172">
        <f t="shared" si="7"/>
        <v>601</v>
      </c>
      <c r="L35" s="172">
        <f t="shared" si="7"/>
        <v>573</v>
      </c>
      <c r="M35" s="168">
        <f t="shared" si="9"/>
        <v>-4.6589018302828619E-2</v>
      </c>
    </row>
    <row r="36" spans="1:13">
      <c r="A36" s="171" t="s">
        <v>1007</v>
      </c>
      <c r="B36" s="172">
        <v>7</v>
      </c>
      <c r="C36" s="172">
        <v>5</v>
      </c>
      <c r="D36" s="168">
        <f t="shared" si="5"/>
        <v>-0.2857142857142857</v>
      </c>
      <c r="E36" s="173">
        <v>5</v>
      </c>
      <c r="F36" s="172">
        <v>2</v>
      </c>
      <c r="G36" s="167">
        <f t="shared" si="8"/>
        <v>-0.6</v>
      </c>
      <c r="H36" s="172">
        <v>34</v>
      </c>
      <c r="I36" s="172">
        <v>28</v>
      </c>
      <c r="J36" s="167">
        <f t="shared" si="6"/>
        <v>-0.17647058823529413</v>
      </c>
      <c r="K36" s="172">
        <f t="shared" si="7"/>
        <v>46</v>
      </c>
      <c r="L36" s="172">
        <f t="shared" si="7"/>
        <v>35</v>
      </c>
      <c r="M36" s="168">
        <f t="shared" si="9"/>
        <v>-0.2391304347826087</v>
      </c>
    </row>
    <row r="37" spans="1:13" s="1858" customFormat="1">
      <c r="A37" s="171" t="s">
        <v>1008</v>
      </c>
      <c r="B37" s="172">
        <v>2</v>
      </c>
      <c r="C37" s="172">
        <v>2</v>
      </c>
      <c r="D37" s="168">
        <f t="shared" si="5"/>
        <v>0</v>
      </c>
      <c r="E37" s="173">
        <v>0</v>
      </c>
      <c r="F37" s="172">
        <v>0</v>
      </c>
      <c r="G37" s="167"/>
      <c r="H37" s="172">
        <v>45</v>
      </c>
      <c r="I37" s="172">
        <v>46</v>
      </c>
      <c r="J37" s="167">
        <f t="shared" si="6"/>
        <v>2.2222222222222223E-2</v>
      </c>
      <c r="K37" s="172">
        <f t="shared" si="7"/>
        <v>47</v>
      </c>
      <c r="L37" s="172">
        <f t="shared" si="7"/>
        <v>48</v>
      </c>
      <c r="M37" s="168">
        <f t="shared" si="9"/>
        <v>2.1276595744680851E-2</v>
      </c>
    </row>
    <row r="38" spans="1:13" s="1858" customFormat="1">
      <c r="A38" s="171" t="s">
        <v>1009</v>
      </c>
      <c r="B38" s="172">
        <v>0</v>
      </c>
      <c r="C38" s="172">
        <v>0</v>
      </c>
      <c r="D38" s="168"/>
      <c r="E38" s="173">
        <v>0</v>
      </c>
      <c r="F38" s="172">
        <v>0</v>
      </c>
      <c r="G38" s="167"/>
      <c r="H38" s="172">
        <v>29</v>
      </c>
      <c r="I38" s="172">
        <v>28</v>
      </c>
      <c r="J38" s="167">
        <f t="shared" si="6"/>
        <v>-3.4482758620689655E-2</v>
      </c>
      <c r="K38" s="172">
        <f t="shared" si="7"/>
        <v>29</v>
      </c>
      <c r="L38" s="172">
        <f t="shared" si="7"/>
        <v>28</v>
      </c>
      <c r="M38" s="168">
        <f t="shared" si="9"/>
        <v>-3.4482758620689655E-2</v>
      </c>
    </row>
    <row r="39" spans="1:13" s="1858" customFormat="1">
      <c r="A39" s="171" t="s">
        <v>1010</v>
      </c>
      <c r="B39" s="172">
        <v>0</v>
      </c>
      <c r="C39" s="172">
        <v>0</v>
      </c>
      <c r="D39" s="168"/>
      <c r="E39" s="173">
        <v>0</v>
      </c>
      <c r="F39" s="172">
        <v>0</v>
      </c>
      <c r="G39" s="167"/>
      <c r="H39" s="172">
        <v>70</v>
      </c>
      <c r="I39" s="172">
        <v>72</v>
      </c>
      <c r="J39" s="167">
        <f t="shared" si="6"/>
        <v>2.8571428571428571E-2</v>
      </c>
      <c r="K39" s="172">
        <f t="shared" si="7"/>
        <v>70</v>
      </c>
      <c r="L39" s="172">
        <f t="shared" si="7"/>
        <v>72</v>
      </c>
      <c r="M39" s="168">
        <f t="shared" si="9"/>
        <v>2.8571428571428571E-2</v>
      </c>
    </row>
    <row r="40" spans="1:13" s="1858" customFormat="1">
      <c r="A40" s="171" t="s">
        <v>1011</v>
      </c>
      <c r="B40" s="172">
        <v>2</v>
      </c>
      <c r="C40" s="172">
        <v>3</v>
      </c>
      <c r="D40" s="168">
        <f t="shared" si="5"/>
        <v>0.5</v>
      </c>
      <c r="E40" s="173">
        <v>1</v>
      </c>
      <c r="F40" s="172">
        <v>1</v>
      </c>
      <c r="G40" s="167">
        <f t="shared" si="8"/>
        <v>0</v>
      </c>
      <c r="H40" s="172">
        <v>75</v>
      </c>
      <c r="I40" s="172">
        <v>69</v>
      </c>
      <c r="J40" s="167">
        <f t="shared" si="6"/>
        <v>-0.08</v>
      </c>
      <c r="K40" s="172">
        <f t="shared" si="7"/>
        <v>78</v>
      </c>
      <c r="L40" s="172">
        <f t="shared" si="7"/>
        <v>73</v>
      </c>
      <c r="M40" s="168">
        <f t="shared" si="9"/>
        <v>-6.4102564102564097E-2</v>
      </c>
    </row>
    <row r="41" spans="1:13">
      <c r="A41" s="171" t="s">
        <v>1012</v>
      </c>
      <c r="B41" s="172">
        <v>18</v>
      </c>
      <c r="C41" s="172">
        <v>16</v>
      </c>
      <c r="D41" s="168">
        <f t="shared" si="5"/>
        <v>-0.1111111111111111</v>
      </c>
      <c r="E41" s="173">
        <v>1</v>
      </c>
      <c r="F41" s="172">
        <v>1</v>
      </c>
      <c r="G41" s="167">
        <f t="shared" si="8"/>
        <v>0</v>
      </c>
      <c r="H41" s="172">
        <v>5</v>
      </c>
      <c r="I41" s="172">
        <v>3</v>
      </c>
      <c r="J41" s="167">
        <f t="shared" si="6"/>
        <v>-0.4</v>
      </c>
      <c r="K41" s="172">
        <f t="shared" si="7"/>
        <v>24</v>
      </c>
      <c r="L41" s="172">
        <f t="shared" si="7"/>
        <v>20</v>
      </c>
      <c r="M41" s="168">
        <f t="shared" si="9"/>
        <v>-0.16666666666666666</v>
      </c>
    </row>
    <row r="42" spans="1:13">
      <c r="A42" s="171" t="s">
        <v>1013</v>
      </c>
      <c r="B42" s="172">
        <v>17</v>
      </c>
      <c r="C42" s="172">
        <v>16</v>
      </c>
      <c r="D42" s="168">
        <f t="shared" si="5"/>
        <v>-5.8823529411764705E-2</v>
      </c>
      <c r="E42" s="173">
        <v>1</v>
      </c>
      <c r="F42" s="172">
        <v>1</v>
      </c>
      <c r="G42" s="167">
        <f t="shared" si="8"/>
        <v>0</v>
      </c>
      <c r="H42" s="172">
        <v>17</v>
      </c>
      <c r="I42" s="172">
        <v>16</v>
      </c>
      <c r="J42" s="167">
        <f t="shared" si="6"/>
        <v>-5.8823529411764705E-2</v>
      </c>
      <c r="K42" s="172">
        <f t="shared" si="7"/>
        <v>35</v>
      </c>
      <c r="L42" s="172">
        <f t="shared" si="7"/>
        <v>33</v>
      </c>
      <c r="M42" s="168">
        <f t="shared" si="9"/>
        <v>-5.7142857142857141E-2</v>
      </c>
    </row>
    <row r="43" spans="1:13">
      <c r="A43" s="171" t="s">
        <v>1014</v>
      </c>
      <c r="B43" s="172">
        <v>154</v>
      </c>
      <c r="C43" s="172">
        <v>128</v>
      </c>
      <c r="D43" s="168">
        <f t="shared" si="5"/>
        <v>-0.16883116883116883</v>
      </c>
      <c r="E43" s="173">
        <v>0</v>
      </c>
      <c r="F43" s="172">
        <v>0</v>
      </c>
      <c r="G43" s="167"/>
      <c r="H43" s="172">
        <v>3</v>
      </c>
      <c r="I43" s="172">
        <v>4</v>
      </c>
      <c r="J43" s="167">
        <f t="shared" si="6"/>
        <v>0.33333333333333331</v>
      </c>
      <c r="K43" s="172">
        <f t="shared" si="7"/>
        <v>157</v>
      </c>
      <c r="L43" s="172">
        <f t="shared" si="7"/>
        <v>132</v>
      </c>
      <c r="M43" s="168">
        <f t="shared" si="9"/>
        <v>-0.15923566878980891</v>
      </c>
    </row>
    <row r="44" spans="1:13">
      <c r="A44" s="171" t="s">
        <v>2454</v>
      </c>
      <c r="B44" s="172">
        <v>5</v>
      </c>
      <c r="C44" s="172">
        <v>5</v>
      </c>
      <c r="D44" s="168">
        <f t="shared" si="5"/>
        <v>0</v>
      </c>
      <c r="E44" s="173">
        <v>0</v>
      </c>
      <c r="F44" s="172">
        <v>0</v>
      </c>
      <c r="G44" s="167"/>
      <c r="H44" s="172">
        <v>5</v>
      </c>
      <c r="I44" s="172">
        <v>5</v>
      </c>
      <c r="J44" s="167">
        <f t="shared" si="6"/>
        <v>0</v>
      </c>
      <c r="K44" s="172">
        <f t="shared" si="7"/>
        <v>10</v>
      </c>
      <c r="L44" s="172">
        <f t="shared" si="7"/>
        <v>10</v>
      </c>
      <c r="M44" s="168">
        <f t="shared" si="9"/>
        <v>0</v>
      </c>
    </row>
    <row r="45" spans="1:13" s="1858" customFormat="1" ht="15" customHeight="1">
      <c r="A45" s="1862" t="s">
        <v>547</v>
      </c>
      <c r="B45" s="1863">
        <f>SUM(B28:B44)</f>
        <v>956</v>
      </c>
      <c r="C45" s="1863">
        <f>SUM(C28:C44)</f>
        <v>848</v>
      </c>
      <c r="D45" s="1857">
        <f>+(C45-B45)/B45</f>
        <v>-0.11297071129707113</v>
      </c>
      <c r="E45" s="1863">
        <f>SUM(E28:E44)</f>
        <v>460</v>
      </c>
      <c r="F45" s="1863">
        <f>SUM(F28:F44)</f>
        <v>430</v>
      </c>
      <c r="G45" s="1857">
        <f>+(F45-E45)/E45</f>
        <v>-6.5217391304347824E-2</v>
      </c>
      <c r="H45" s="1863">
        <f>SUM(H28:H44)</f>
        <v>4227</v>
      </c>
      <c r="I45" s="1863">
        <f>SUM(I28:I44)</f>
        <v>4197</v>
      </c>
      <c r="J45" s="1857">
        <f>+(I45-H45)/H45</f>
        <v>-7.0972320794889989E-3</v>
      </c>
      <c r="K45" s="1863">
        <f>SUM(K28:K44)</f>
        <v>5643</v>
      </c>
      <c r="L45" s="1863">
        <f>SUM(L28:L44)</f>
        <v>5475</v>
      </c>
      <c r="M45" s="1857">
        <f>+(L45-K45)/K45</f>
        <v>-2.9771398192450824E-2</v>
      </c>
    </row>
    <row r="46" spans="1:13" s="1858" customFormat="1">
      <c r="A46" s="1864"/>
      <c r="M46" s="1865"/>
    </row>
    <row r="47" spans="1:13">
      <c r="A47" s="1866" t="s">
        <v>796</v>
      </c>
      <c r="B47" s="161"/>
      <c r="C47" s="161"/>
      <c r="D47" s="174"/>
      <c r="E47" s="161"/>
      <c r="F47" s="161"/>
      <c r="G47" s="174"/>
      <c r="H47" s="161"/>
      <c r="I47" s="161"/>
      <c r="J47" s="174"/>
      <c r="K47" s="161"/>
      <c r="L47" s="161"/>
      <c r="M47" s="174"/>
    </row>
    <row r="48" spans="1:13">
      <c r="A48" s="175" t="s">
        <v>1222</v>
      </c>
      <c r="B48" s="161"/>
      <c r="C48" s="161"/>
      <c r="D48" s="174"/>
      <c r="E48" s="161"/>
      <c r="F48" s="161"/>
      <c r="G48" s="174"/>
      <c r="H48" s="161"/>
      <c r="I48" s="161"/>
      <c r="J48" s="174"/>
      <c r="K48" s="161"/>
      <c r="L48" s="176"/>
      <c r="M48" s="174"/>
    </row>
    <row r="49" spans="1:13">
      <c r="A49" s="177"/>
      <c r="D49" s="178"/>
      <c r="G49" s="178"/>
      <c r="J49" s="178"/>
      <c r="M49" s="178"/>
    </row>
    <row r="50" spans="1:13">
      <c r="D50" s="178"/>
      <c r="G50" s="178"/>
      <c r="J50" s="178"/>
      <c r="M50" s="178"/>
    </row>
    <row r="51" spans="1:13">
      <c r="M51" s="178"/>
    </row>
    <row r="52" spans="1:13">
      <c r="D52" s="178"/>
      <c r="G52" s="178"/>
      <c r="J52" s="178"/>
      <c r="M52" s="178"/>
    </row>
    <row r="53" spans="1:13">
      <c r="D53" s="178"/>
      <c r="G53" s="178"/>
      <c r="J53" s="178"/>
      <c r="M53" s="178"/>
    </row>
    <row r="54" spans="1:13">
      <c r="D54" s="178"/>
      <c r="G54" s="178"/>
      <c r="J54" s="178"/>
      <c r="M54" s="178"/>
    </row>
    <row r="55" spans="1:13">
      <c r="D55" s="178"/>
      <c r="G55" s="178"/>
      <c r="J55" s="178"/>
      <c r="M55" s="178"/>
    </row>
    <row r="56" spans="1:13">
      <c r="D56" s="178"/>
      <c r="G56" s="178"/>
      <c r="J56" s="178"/>
      <c r="M56" s="178"/>
    </row>
    <row r="57" spans="1:13">
      <c r="D57" s="178"/>
      <c r="G57" s="178"/>
      <c r="J57" s="178"/>
      <c r="M57" s="178"/>
    </row>
    <row r="58" spans="1:13">
      <c r="D58" s="178"/>
      <c r="G58" s="178"/>
      <c r="J58" s="178"/>
      <c r="M58" s="178"/>
    </row>
    <row r="59" spans="1:13">
      <c r="D59" s="178"/>
      <c r="G59" s="178"/>
      <c r="J59" s="178"/>
      <c r="M59" s="178"/>
    </row>
    <row r="60" spans="1:13">
      <c r="D60" s="178"/>
      <c r="G60" s="178"/>
      <c r="J60" s="178"/>
      <c r="M60" s="178"/>
    </row>
    <row r="61" spans="1:13">
      <c r="D61" s="178"/>
      <c r="G61" s="178"/>
      <c r="J61" s="178"/>
      <c r="M61" s="178"/>
    </row>
    <row r="62" spans="1:13">
      <c r="D62" s="178"/>
      <c r="G62" s="178"/>
      <c r="J62" s="178"/>
      <c r="M62" s="178"/>
    </row>
    <row r="63" spans="1:13">
      <c r="D63" s="178"/>
      <c r="G63" s="178"/>
      <c r="J63" s="178"/>
      <c r="M63" s="178"/>
    </row>
    <row r="64" spans="1:13">
      <c r="D64" s="178"/>
      <c r="G64" s="178"/>
      <c r="J64" s="178"/>
      <c r="M64" s="178"/>
    </row>
    <row r="65" spans="4:13">
      <c r="D65" s="178"/>
      <c r="G65" s="178"/>
      <c r="J65" s="178"/>
      <c r="M65" s="178"/>
    </row>
    <row r="66" spans="4:13">
      <c r="D66" s="178"/>
      <c r="G66" s="178"/>
      <c r="J66" s="178"/>
      <c r="M66" s="178"/>
    </row>
    <row r="67" spans="4:13">
      <c r="D67" s="178"/>
      <c r="G67" s="178"/>
      <c r="J67" s="178"/>
      <c r="M67" s="178"/>
    </row>
    <row r="68" spans="4:13">
      <c r="D68" s="178"/>
      <c r="G68" s="178"/>
      <c r="J68" s="178"/>
      <c r="M68" s="178"/>
    </row>
    <row r="69" spans="4:13">
      <c r="D69" s="178"/>
      <c r="G69" s="178"/>
      <c r="J69" s="178"/>
      <c r="M69" s="178"/>
    </row>
    <row r="70" spans="4:13">
      <c r="D70" s="178"/>
      <c r="G70" s="178"/>
      <c r="J70" s="178"/>
      <c r="M70" s="178"/>
    </row>
    <row r="71" spans="4:13">
      <c r="D71" s="178"/>
      <c r="G71" s="178"/>
      <c r="J71" s="178"/>
      <c r="M71" s="178"/>
    </row>
    <row r="72" spans="4:13">
      <c r="D72" s="178"/>
      <c r="G72" s="178"/>
      <c r="J72" s="178"/>
      <c r="M72" s="178"/>
    </row>
    <row r="73" spans="4:13">
      <c r="D73" s="178"/>
      <c r="G73" s="178"/>
      <c r="J73" s="178"/>
      <c r="M73" s="178"/>
    </row>
    <row r="74" spans="4:13">
      <c r="D74" s="178"/>
      <c r="G74" s="178"/>
      <c r="J74" s="178"/>
      <c r="M74" s="178"/>
    </row>
    <row r="75" spans="4:13">
      <c r="D75" s="178"/>
      <c r="G75" s="178"/>
      <c r="J75" s="178"/>
      <c r="M75" s="178"/>
    </row>
    <row r="76" spans="4:13">
      <c r="D76" s="178"/>
      <c r="G76" s="178"/>
      <c r="J76" s="178"/>
      <c r="M76" s="178"/>
    </row>
    <row r="77" spans="4:13">
      <c r="D77" s="178"/>
      <c r="G77" s="178"/>
      <c r="J77" s="178"/>
      <c r="M77" s="178"/>
    </row>
    <row r="78" spans="4:13">
      <c r="D78" s="178"/>
      <c r="G78" s="178"/>
      <c r="J78" s="178"/>
      <c r="M78" s="178"/>
    </row>
    <row r="79" spans="4:13">
      <c r="D79" s="178"/>
      <c r="G79" s="178"/>
      <c r="J79" s="178"/>
      <c r="M79" s="178"/>
    </row>
    <row r="80" spans="4:13">
      <c r="D80" s="178"/>
      <c r="G80" s="178"/>
      <c r="J80" s="178"/>
      <c r="M80" s="178"/>
    </row>
    <row r="81" spans="4:13">
      <c r="D81" s="178"/>
      <c r="G81" s="178"/>
      <c r="J81" s="178"/>
      <c r="M81" s="178"/>
    </row>
    <row r="82" spans="4:13">
      <c r="D82" s="178"/>
      <c r="G82" s="178"/>
      <c r="J82" s="178"/>
      <c r="M82" s="178"/>
    </row>
    <row r="83" spans="4:13">
      <c r="D83" s="178"/>
      <c r="G83" s="178"/>
      <c r="M83" s="178"/>
    </row>
    <row r="84" spans="4:13">
      <c r="D84" s="178"/>
      <c r="G84" s="178"/>
      <c r="M84" s="178"/>
    </row>
    <row r="85" spans="4:13">
      <c r="D85" s="178"/>
      <c r="G85" s="178"/>
      <c r="M85" s="178"/>
    </row>
    <row r="86" spans="4:13">
      <c r="D86" s="178"/>
      <c r="G86" s="178"/>
      <c r="M86" s="178"/>
    </row>
    <row r="87" spans="4:13">
      <c r="D87" s="178"/>
      <c r="G87" s="178"/>
      <c r="M87" s="178"/>
    </row>
    <row r="88" spans="4:13">
      <c r="D88" s="178"/>
      <c r="G88" s="178"/>
      <c r="M88" s="178"/>
    </row>
    <row r="89" spans="4:13">
      <c r="D89" s="178"/>
      <c r="G89" s="178"/>
      <c r="M89" s="178"/>
    </row>
    <row r="90" spans="4:13">
      <c r="D90" s="178"/>
      <c r="G90" s="178"/>
      <c r="M90" s="178"/>
    </row>
    <row r="91" spans="4:13">
      <c r="D91" s="178"/>
      <c r="G91" s="178"/>
      <c r="M91" s="178"/>
    </row>
    <row r="92" spans="4:13">
      <c r="D92" s="178"/>
      <c r="G92" s="178"/>
      <c r="M92" s="178"/>
    </row>
    <row r="93" spans="4:13">
      <c r="D93" s="178"/>
      <c r="G93" s="178"/>
      <c r="M93" s="178"/>
    </row>
    <row r="94" spans="4:13">
      <c r="D94" s="178"/>
      <c r="G94" s="178"/>
      <c r="M94" s="178"/>
    </row>
    <row r="95" spans="4:13">
      <c r="D95" s="178"/>
      <c r="G95" s="178"/>
      <c r="M95" s="178"/>
    </row>
    <row r="96" spans="4:13">
      <c r="D96" s="178"/>
      <c r="G96" s="178"/>
      <c r="M96" s="178"/>
    </row>
    <row r="97" spans="4:13">
      <c r="D97" s="178"/>
      <c r="G97" s="178"/>
      <c r="M97" s="178"/>
    </row>
    <row r="98" spans="4:13">
      <c r="D98" s="178"/>
      <c r="G98" s="178"/>
      <c r="M98" s="178"/>
    </row>
    <row r="99" spans="4:13">
      <c r="D99" s="178"/>
      <c r="G99" s="178"/>
      <c r="M99" s="178"/>
    </row>
    <row r="100" spans="4:13">
      <c r="D100" s="178"/>
      <c r="G100" s="178"/>
      <c r="M100" s="178"/>
    </row>
    <row r="101" spans="4:13">
      <c r="D101" s="178"/>
      <c r="G101" s="178"/>
      <c r="M101" s="178"/>
    </row>
    <row r="102" spans="4:13">
      <c r="D102" s="178"/>
      <c r="G102" s="178"/>
      <c r="M102" s="178"/>
    </row>
    <row r="103" spans="4:13">
      <c r="D103" s="178"/>
      <c r="G103" s="178"/>
      <c r="M103" s="178"/>
    </row>
    <row r="104" spans="4:13">
      <c r="D104" s="178"/>
      <c r="G104" s="178"/>
      <c r="M104" s="178"/>
    </row>
    <row r="105" spans="4:13">
      <c r="D105" s="178"/>
      <c r="G105" s="178"/>
      <c r="M105" s="178"/>
    </row>
    <row r="106" spans="4:13">
      <c r="D106" s="178"/>
      <c r="G106" s="178"/>
      <c r="M106" s="178"/>
    </row>
    <row r="107" spans="4:13">
      <c r="D107" s="178"/>
      <c r="G107" s="178"/>
      <c r="M107" s="178"/>
    </row>
    <row r="108" spans="4:13">
      <c r="D108" s="178"/>
      <c r="G108" s="178"/>
      <c r="M108" s="178"/>
    </row>
    <row r="109" spans="4:13">
      <c r="D109" s="178"/>
      <c r="G109" s="178"/>
      <c r="M109" s="178"/>
    </row>
    <row r="110" spans="4:13">
      <c r="D110" s="178"/>
      <c r="G110" s="178"/>
      <c r="M110" s="178"/>
    </row>
    <row r="111" spans="4:13">
      <c r="D111" s="178"/>
      <c r="G111" s="178"/>
      <c r="M111" s="178"/>
    </row>
    <row r="112" spans="4:13">
      <c r="D112" s="178"/>
      <c r="G112" s="178"/>
      <c r="M112" s="178"/>
    </row>
    <row r="113" spans="4:13">
      <c r="D113" s="178"/>
      <c r="G113" s="178"/>
      <c r="M113" s="178"/>
    </row>
    <row r="114" spans="4:13">
      <c r="D114" s="178"/>
      <c r="G114" s="178"/>
      <c r="M114" s="178"/>
    </row>
    <row r="115" spans="4:13">
      <c r="D115" s="178"/>
      <c r="G115" s="178"/>
      <c r="M115" s="178"/>
    </row>
    <row r="116" spans="4:13">
      <c r="D116" s="178"/>
      <c r="G116" s="178"/>
      <c r="M116" s="178"/>
    </row>
    <row r="117" spans="4:13">
      <c r="D117" s="178"/>
      <c r="G117" s="178"/>
      <c r="M117" s="178"/>
    </row>
    <row r="118" spans="4:13">
      <c r="D118" s="178"/>
      <c r="G118" s="178"/>
      <c r="M118" s="178"/>
    </row>
    <row r="119" spans="4:13">
      <c r="D119" s="178"/>
      <c r="G119" s="178"/>
      <c r="M119" s="178"/>
    </row>
    <row r="120" spans="4:13">
      <c r="D120" s="178"/>
      <c r="G120" s="178"/>
      <c r="M120" s="178"/>
    </row>
    <row r="121" spans="4:13">
      <c r="D121" s="178"/>
      <c r="G121" s="178"/>
      <c r="M121" s="178"/>
    </row>
    <row r="122" spans="4:13">
      <c r="D122" s="178"/>
      <c r="G122" s="178"/>
      <c r="M122" s="178"/>
    </row>
    <row r="123" spans="4:13">
      <c r="D123" s="178"/>
      <c r="G123" s="178"/>
    </row>
    <row r="124" spans="4:13">
      <c r="G124" s="178"/>
    </row>
    <row r="125" spans="4:13">
      <c r="G125" s="178"/>
    </row>
  </sheetData>
  <mergeCells count="8">
    <mergeCell ref="A23:M23"/>
    <mergeCell ref="A24:M24"/>
    <mergeCell ref="A1:M1"/>
    <mergeCell ref="A2:M2"/>
    <mergeCell ref="A3:M3"/>
    <mergeCell ref="A4:M4"/>
    <mergeCell ref="A21:M21"/>
    <mergeCell ref="A22:M22"/>
  </mergeCells>
  <phoneticPr fontId="74" type="noConversion"/>
  <hyperlinks>
    <hyperlink ref="A1:M1" location="'Sección G'!B4" display="TABLA G01a"/>
    <hyperlink ref="A21:M21" location="'Sección G'!B4" display="TABLA G01b"/>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rgb="FF008080"/>
  </sheetPr>
  <dimension ref="A1:EJ768"/>
  <sheetViews>
    <sheetView topLeftCell="A34" workbookViewId="0">
      <selection activeCell="D47" sqref="D47"/>
    </sheetView>
  </sheetViews>
  <sheetFormatPr baseColWidth="10" defaultColWidth="11.42578125" defaultRowHeight="12.75"/>
  <cols>
    <col min="1" max="1" width="21.5703125" style="191" customWidth="1"/>
    <col min="2" max="17" width="8" style="191" customWidth="1"/>
    <col min="18" max="16384" width="11.42578125" style="64"/>
  </cols>
  <sheetData>
    <row r="1" spans="1:17" ht="14.25">
      <c r="A1" s="2099" t="s">
        <v>1015</v>
      </c>
      <c r="B1" s="2099"/>
      <c r="C1" s="2099"/>
      <c r="D1" s="2099"/>
      <c r="E1" s="2099"/>
      <c r="F1" s="2099"/>
      <c r="G1" s="2099"/>
      <c r="H1" s="2099"/>
      <c r="I1" s="2099"/>
      <c r="J1" s="2099"/>
      <c r="K1" s="2099"/>
      <c r="L1" s="2099"/>
      <c r="M1" s="2099"/>
      <c r="N1" s="2099"/>
      <c r="O1" s="2099"/>
      <c r="P1" s="2099"/>
      <c r="Q1" s="2099"/>
    </row>
    <row r="2" spans="1:17">
      <c r="A2" s="2120" t="s">
        <v>1016</v>
      </c>
      <c r="B2" s="2120"/>
      <c r="C2" s="2120"/>
      <c r="D2" s="2120"/>
      <c r="E2" s="2120"/>
      <c r="F2" s="2120"/>
      <c r="G2" s="2120"/>
      <c r="H2" s="2120"/>
      <c r="I2" s="2120"/>
      <c r="J2" s="2120"/>
      <c r="K2" s="2120"/>
      <c r="L2" s="2120"/>
      <c r="M2" s="2120"/>
      <c r="N2" s="2120"/>
      <c r="O2" s="2120"/>
      <c r="P2" s="2120"/>
      <c r="Q2" s="2120"/>
    </row>
    <row r="3" spans="1:17">
      <c r="A3" s="2120" t="s">
        <v>1017</v>
      </c>
      <c r="B3" s="2120"/>
      <c r="C3" s="2120"/>
      <c r="D3" s="2120"/>
      <c r="E3" s="2120"/>
      <c r="F3" s="2120"/>
      <c r="G3" s="2120"/>
      <c r="H3" s="2120"/>
      <c r="I3" s="2120"/>
      <c r="J3" s="2120"/>
      <c r="K3" s="2120"/>
      <c r="L3" s="2120"/>
      <c r="M3" s="2120"/>
      <c r="N3" s="2120"/>
      <c r="O3" s="2120"/>
      <c r="P3" s="2120"/>
      <c r="Q3" s="2120"/>
    </row>
    <row r="4" spans="1:17">
      <c r="A4" s="2354" t="s">
        <v>1018</v>
      </c>
      <c r="B4" s="2354"/>
      <c r="C4" s="2354"/>
      <c r="D4" s="2354"/>
      <c r="E4" s="2354"/>
      <c r="F4" s="2354"/>
      <c r="G4" s="2354"/>
      <c r="H4" s="2354"/>
      <c r="I4" s="2354"/>
      <c r="J4" s="2354"/>
      <c r="K4" s="2354"/>
      <c r="L4" s="2354"/>
      <c r="M4" s="2354"/>
      <c r="N4" s="2354"/>
      <c r="O4" s="2354"/>
      <c r="P4" s="2354"/>
      <c r="Q4" s="2354"/>
    </row>
    <row r="5" spans="1:17" ht="13.5" thickBot="1">
      <c r="A5" s="59"/>
      <c r="B5" s="180"/>
      <c r="C5" s="1867"/>
      <c r="D5" s="1867"/>
      <c r="E5" s="1867"/>
      <c r="F5" s="1867"/>
      <c r="G5" s="1867"/>
      <c r="H5" s="1867"/>
      <c r="I5" s="1867"/>
      <c r="J5" s="1867"/>
      <c r="K5" s="1867"/>
      <c r="L5" s="1867"/>
      <c r="M5" s="1867"/>
      <c r="N5" s="1867"/>
      <c r="O5" s="1867"/>
      <c r="P5" s="1867"/>
      <c r="Q5" s="181"/>
    </row>
    <row r="6" spans="1:17">
      <c r="A6" s="1855" t="s">
        <v>979</v>
      </c>
      <c r="B6" s="709" t="s">
        <v>1019</v>
      </c>
      <c r="C6" s="709" t="s">
        <v>540</v>
      </c>
      <c r="D6" s="709" t="s">
        <v>765</v>
      </c>
      <c r="E6" s="709" t="s">
        <v>767</v>
      </c>
      <c r="F6" s="709" t="s">
        <v>769</v>
      </c>
      <c r="G6" s="709" t="s">
        <v>771</v>
      </c>
      <c r="H6" s="709" t="s">
        <v>773</v>
      </c>
      <c r="I6" s="709" t="s">
        <v>775</v>
      </c>
      <c r="J6" s="709" t="s">
        <v>777</v>
      </c>
      <c r="K6" s="709" t="s">
        <v>779</v>
      </c>
      <c r="L6" s="709" t="s">
        <v>781</v>
      </c>
      <c r="M6" s="709" t="s">
        <v>1020</v>
      </c>
      <c r="N6" s="709" t="s">
        <v>783</v>
      </c>
      <c r="O6" s="709" t="s">
        <v>785</v>
      </c>
      <c r="P6" s="709" t="s">
        <v>1021</v>
      </c>
      <c r="Q6" s="709" t="s">
        <v>1022</v>
      </c>
    </row>
    <row r="7" spans="1:17" s="14" customFormat="1" ht="3.75" customHeight="1">
      <c r="A7" s="1718"/>
      <c r="B7" s="1721"/>
      <c r="C7" s="1721"/>
      <c r="D7" s="1721"/>
      <c r="E7" s="1721"/>
      <c r="F7" s="1721"/>
      <c r="G7" s="1721"/>
      <c r="H7" s="1721"/>
      <c r="I7" s="1721"/>
      <c r="J7" s="1721"/>
      <c r="K7" s="1721"/>
      <c r="L7" s="1721"/>
      <c r="M7" s="1721"/>
      <c r="N7" s="1721"/>
      <c r="O7" s="1721"/>
      <c r="P7" s="1868"/>
      <c r="Q7" s="1868"/>
    </row>
    <row r="8" spans="1:17">
      <c r="A8" s="184" t="s">
        <v>1023</v>
      </c>
      <c r="B8" s="870">
        <v>0</v>
      </c>
      <c r="C8" s="871">
        <v>445</v>
      </c>
      <c r="D8" s="871">
        <v>531</v>
      </c>
      <c r="E8" s="871">
        <v>243</v>
      </c>
      <c r="F8" s="871">
        <v>534</v>
      </c>
      <c r="G8" s="871">
        <v>2170</v>
      </c>
      <c r="H8" s="871">
        <v>658</v>
      </c>
      <c r="I8" s="871">
        <v>739</v>
      </c>
      <c r="J8" s="871">
        <v>2001</v>
      </c>
      <c r="K8" s="871">
        <v>651</v>
      </c>
      <c r="L8" s="871">
        <v>851</v>
      </c>
      <c r="M8" s="871">
        <v>23</v>
      </c>
      <c r="N8" s="871">
        <v>89</v>
      </c>
      <c r="O8" s="871">
        <v>167</v>
      </c>
      <c r="P8" s="871">
        <v>8995</v>
      </c>
      <c r="Q8" s="1869">
        <f t="shared" ref="Q8:Q17" si="0">SUM(C8:P8)</f>
        <v>18097</v>
      </c>
    </row>
    <row r="9" spans="1:17">
      <c r="A9" s="184" t="s">
        <v>1024</v>
      </c>
      <c r="B9" s="870">
        <v>0</v>
      </c>
      <c r="C9" s="871">
        <v>53</v>
      </c>
      <c r="D9" s="871">
        <v>103</v>
      </c>
      <c r="E9" s="871">
        <v>46</v>
      </c>
      <c r="F9" s="871">
        <v>81</v>
      </c>
      <c r="G9" s="871">
        <v>110</v>
      </c>
      <c r="H9" s="871">
        <v>73</v>
      </c>
      <c r="I9" s="871">
        <v>124</v>
      </c>
      <c r="J9" s="871">
        <v>149</v>
      </c>
      <c r="K9" s="871">
        <v>83</v>
      </c>
      <c r="L9" s="871">
        <v>99</v>
      </c>
      <c r="M9" s="871">
        <v>1</v>
      </c>
      <c r="N9" s="871">
        <v>7</v>
      </c>
      <c r="O9" s="871">
        <v>17</v>
      </c>
      <c r="P9" s="871">
        <v>612</v>
      </c>
      <c r="Q9" s="1869">
        <f t="shared" si="0"/>
        <v>1558</v>
      </c>
    </row>
    <row r="10" spans="1:17">
      <c r="A10" s="184" t="s">
        <v>1025</v>
      </c>
      <c r="B10" s="870">
        <v>0</v>
      </c>
      <c r="C10" s="871">
        <v>30</v>
      </c>
      <c r="D10" s="871">
        <v>25</v>
      </c>
      <c r="E10" s="871">
        <v>14</v>
      </c>
      <c r="F10" s="871">
        <v>36</v>
      </c>
      <c r="G10" s="871">
        <v>69</v>
      </c>
      <c r="H10" s="871">
        <v>39</v>
      </c>
      <c r="I10" s="871">
        <v>25</v>
      </c>
      <c r="J10" s="871">
        <v>65</v>
      </c>
      <c r="K10" s="871">
        <v>33</v>
      </c>
      <c r="L10" s="871">
        <v>46</v>
      </c>
      <c r="M10" s="871">
        <v>0</v>
      </c>
      <c r="N10" s="871">
        <v>3</v>
      </c>
      <c r="O10" s="871">
        <v>7</v>
      </c>
      <c r="P10" s="871">
        <v>294</v>
      </c>
      <c r="Q10" s="1869">
        <f t="shared" si="0"/>
        <v>686</v>
      </c>
    </row>
    <row r="11" spans="1:17">
      <c r="A11" s="184" t="s">
        <v>1026</v>
      </c>
      <c r="B11" s="870">
        <v>0</v>
      </c>
      <c r="C11" s="871">
        <v>0</v>
      </c>
      <c r="D11" s="871">
        <v>0</v>
      </c>
      <c r="E11" s="871">
        <v>0</v>
      </c>
      <c r="F11" s="871">
        <v>0</v>
      </c>
      <c r="G11" s="871">
        <v>10</v>
      </c>
      <c r="H11" s="871">
        <v>0</v>
      </c>
      <c r="I11" s="871">
        <v>4</v>
      </c>
      <c r="J11" s="871">
        <v>10</v>
      </c>
      <c r="K11" s="871">
        <v>2</v>
      </c>
      <c r="L11" s="871">
        <v>0</v>
      </c>
      <c r="M11" s="871">
        <v>0</v>
      </c>
      <c r="N11" s="871">
        <v>0</v>
      </c>
      <c r="O11" s="871">
        <v>1</v>
      </c>
      <c r="P11" s="871">
        <v>12</v>
      </c>
      <c r="Q11" s="1869">
        <f t="shared" si="0"/>
        <v>39</v>
      </c>
    </row>
    <row r="12" spans="1:17">
      <c r="A12" s="184" t="s">
        <v>1027</v>
      </c>
      <c r="B12" s="870">
        <v>0</v>
      </c>
      <c r="C12" s="871">
        <v>116</v>
      </c>
      <c r="D12" s="871">
        <v>194</v>
      </c>
      <c r="E12" s="871">
        <v>38</v>
      </c>
      <c r="F12" s="871">
        <v>103</v>
      </c>
      <c r="G12" s="871">
        <v>433</v>
      </c>
      <c r="H12" s="871">
        <v>110</v>
      </c>
      <c r="I12" s="871">
        <v>210</v>
      </c>
      <c r="J12" s="871">
        <v>366</v>
      </c>
      <c r="K12" s="871">
        <v>186</v>
      </c>
      <c r="L12" s="871">
        <v>135</v>
      </c>
      <c r="M12" s="871">
        <v>4</v>
      </c>
      <c r="N12" s="871">
        <v>9</v>
      </c>
      <c r="O12" s="871">
        <v>33</v>
      </c>
      <c r="P12" s="871">
        <v>1120</v>
      </c>
      <c r="Q12" s="1869">
        <f t="shared" si="0"/>
        <v>3057</v>
      </c>
    </row>
    <row r="13" spans="1:17">
      <c r="A13" s="187" t="s">
        <v>1028</v>
      </c>
      <c r="B13" s="872">
        <v>0</v>
      </c>
      <c r="C13" s="871">
        <v>2</v>
      </c>
      <c r="D13" s="871">
        <v>4</v>
      </c>
      <c r="E13" s="871">
        <v>0</v>
      </c>
      <c r="F13" s="871">
        <v>1</v>
      </c>
      <c r="G13" s="871">
        <v>1</v>
      </c>
      <c r="H13" s="871">
        <v>1</v>
      </c>
      <c r="I13" s="871">
        <v>0</v>
      </c>
      <c r="J13" s="871">
        <v>5</v>
      </c>
      <c r="K13" s="871">
        <v>0</v>
      </c>
      <c r="L13" s="871">
        <v>0</v>
      </c>
      <c r="M13" s="871">
        <v>0</v>
      </c>
      <c r="N13" s="871">
        <v>0</v>
      </c>
      <c r="O13" s="871">
        <v>0</v>
      </c>
      <c r="P13" s="871">
        <v>1</v>
      </c>
      <c r="Q13" s="1869">
        <f t="shared" si="0"/>
        <v>15</v>
      </c>
    </row>
    <row r="14" spans="1:17">
      <c r="A14" s="188" t="s">
        <v>1029</v>
      </c>
      <c r="B14" s="873">
        <v>0</v>
      </c>
      <c r="C14" s="871">
        <v>207</v>
      </c>
      <c r="D14" s="871">
        <v>254</v>
      </c>
      <c r="E14" s="871">
        <v>43</v>
      </c>
      <c r="F14" s="871">
        <v>292</v>
      </c>
      <c r="G14" s="871">
        <v>957</v>
      </c>
      <c r="H14" s="871">
        <v>216</v>
      </c>
      <c r="I14" s="871">
        <v>220</v>
      </c>
      <c r="J14" s="871">
        <v>523</v>
      </c>
      <c r="K14" s="871">
        <v>238</v>
      </c>
      <c r="L14" s="871">
        <v>188</v>
      </c>
      <c r="M14" s="871">
        <v>16</v>
      </c>
      <c r="N14" s="871">
        <v>18</v>
      </c>
      <c r="O14" s="871">
        <v>46</v>
      </c>
      <c r="P14" s="871">
        <v>2749</v>
      </c>
      <c r="Q14" s="1869">
        <f t="shared" si="0"/>
        <v>5967</v>
      </c>
    </row>
    <row r="15" spans="1:17">
      <c r="A15" s="188" t="s">
        <v>1030</v>
      </c>
      <c r="B15" s="873">
        <v>0</v>
      </c>
      <c r="C15" s="871">
        <v>36</v>
      </c>
      <c r="D15" s="871">
        <v>25</v>
      </c>
      <c r="E15" s="871">
        <v>10</v>
      </c>
      <c r="F15" s="871">
        <v>67</v>
      </c>
      <c r="G15" s="871">
        <v>111</v>
      </c>
      <c r="H15" s="871">
        <v>42</v>
      </c>
      <c r="I15" s="871">
        <v>32</v>
      </c>
      <c r="J15" s="871">
        <v>144</v>
      </c>
      <c r="K15" s="871">
        <v>27</v>
      </c>
      <c r="L15" s="871">
        <v>32</v>
      </c>
      <c r="M15" s="871">
        <v>0</v>
      </c>
      <c r="N15" s="871">
        <v>3</v>
      </c>
      <c r="O15" s="871">
        <v>22</v>
      </c>
      <c r="P15" s="871">
        <v>202</v>
      </c>
      <c r="Q15" s="1869">
        <f t="shared" si="0"/>
        <v>753</v>
      </c>
    </row>
    <row r="16" spans="1:17">
      <c r="A16" s="188" t="s">
        <v>1031</v>
      </c>
      <c r="B16" s="873">
        <v>0</v>
      </c>
      <c r="C16" s="871">
        <v>8</v>
      </c>
      <c r="D16" s="871">
        <v>14</v>
      </c>
      <c r="E16" s="871">
        <v>7</v>
      </c>
      <c r="F16" s="871">
        <v>13</v>
      </c>
      <c r="G16" s="871">
        <v>90</v>
      </c>
      <c r="H16" s="871">
        <v>26</v>
      </c>
      <c r="I16" s="871">
        <v>22</v>
      </c>
      <c r="J16" s="871">
        <v>36</v>
      </c>
      <c r="K16" s="871">
        <v>4</v>
      </c>
      <c r="L16" s="871">
        <v>10</v>
      </c>
      <c r="M16" s="871">
        <v>0</v>
      </c>
      <c r="N16" s="871">
        <v>4</v>
      </c>
      <c r="O16" s="871">
        <v>8</v>
      </c>
      <c r="P16" s="871">
        <v>124</v>
      </c>
      <c r="Q16" s="1869">
        <f t="shared" si="0"/>
        <v>366</v>
      </c>
    </row>
    <row r="17" spans="1:140">
      <c r="A17" s="189" t="s">
        <v>1032</v>
      </c>
      <c r="B17" s="873">
        <v>0</v>
      </c>
      <c r="C17" s="873">
        <v>2</v>
      </c>
      <c r="D17" s="873">
        <v>3</v>
      </c>
      <c r="E17" s="873">
        <v>0</v>
      </c>
      <c r="F17" s="873">
        <v>8</v>
      </c>
      <c r="G17" s="873">
        <v>53</v>
      </c>
      <c r="H17" s="873">
        <v>3</v>
      </c>
      <c r="I17" s="873">
        <v>3</v>
      </c>
      <c r="J17" s="873">
        <v>5</v>
      </c>
      <c r="K17" s="873">
        <v>0</v>
      </c>
      <c r="L17" s="873">
        <v>1</v>
      </c>
      <c r="M17" s="873">
        <v>0</v>
      </c>
      <c r="N17" s="873">
        <v>0</v>
      </c>
      <c r="O17" s="873">
        <v>0</v>
      </c>
      <c r="P17" s="873">
        <v>54</v>
      </c>
      <c r="Q17" s="1869">
        <f t="shared" si="0"/>
        <v>132</v>
      </c>
    </row>
    <row r="18" spans="1:140" ht="4.5" customHeight="1">
      <c r="A18" s="255"/>
      <c r="B18" s="256"/>
      <c r="C18" s="869"/>
      <c r="D18" s="869"/>
      <c r="E18" s="869"/>
      <c r="F18" s="869"/>
      <c r="G18" s="869"/>
      <c r="H18" s="869"/>
      <c r="I18" s="869"/>
      <c r="J18" s="869"/>
      <c r="K18" s="869"/>
      <c r="L18" s="869"/>
      <c r="M18" s="869"/>
      <c r="N18" s="869"/>
      <c r="O18" s="869"/>
      <c r="P18" s="869"/>
      <c r="Q18" s="172"/>
    </row>
    <row r="19" spans="1:140">
      <c r="A19" s="1870" t="s">
        <v>547</v>
      </c>
      <c r="B19" s="1871">
        <f t="shared" ref="B19:Q19" si="1">SUM(B8:B17)</f>
        <v>0</v>
      </c>
      <c r="C19" s="1871">
        <f t="shared" si="1"/>
        <v>899</v>
      </c>
      <c r="D19" s="1871">
        <f t="shared" si="1"/>
        <v>1153</v>
      </c>
      <c r="E19" s="1871">
        <f t="shared" si="1"/>
        <v>401</v>
      </c>
      <c r="F19" s="1871">
        <f t="shared" si="1"/>
        <v>1135</v>
      </c>
      <c r="G19" s="1871">
        <f t="shared" si="1"/>
        <v>4004</v>
      </c>
      <c r="H19" s="1871">
        <f t="shared" si="1"/>
        <v>1168</v>
      </c>
      <c r="I19" s="1871">
        <f t="shared" si="1"/>
        <v>1379</v>
      </c>
      <c r="J19" s="1871">
        <f t="shared" si="1"/>
        <v>3304</v>
      </c>
      <c r="K19" s="1871">
        <f t="shared" si="1"/>
        <v>1224</v>
      </c>
      <c r="L19" s="1871">
        <f t="shared" si="1"/>
        <v>1362</v>
      </c>
      <c r="M19" s="1871">
        <f t="shared" si="1"/>
        <v>44</v>
      </c>
      <c r="N19" s="1871">
        <f t="shared" si="1"/>
        <v>133</v>
      </c>
      <c r="O19" s="1871">
        <f t="shared" si="1"/>
        <v>301</v>
      </c>
      <c r="P19" s="1871">
        <f t="shared" si="1"/>
        <v>14163</v>
      </c>
      <c r="Q19" s="1863">
        <f t="shared" si="1"/>
        <v>30670</v>
      </c>
    </row>
    <row r="20" spans="1:140">
      <c r="A20" s="1721"/>
      <c r="B20" s="1721"/>
      <c r="Q20" s="1869"/>
    </row>
    <row r="21" spans="1:140" ht="14.25">
      <c r="A21" s="2099" t="s">
        <v>1033</v>
      </c>
      <c r="B21" s="2099"/>
      <c r="C21" s="2099"/>
      <c r="D21" s="2099"/>
      <c r="E21" s="2099"/>
      <c r="F21" s="2099"/>
      <c r="G21" s="2099"/>
      <c r="H21" s="2099"/>
      <c r="I21" s="2099"/>
      <c r="J21" s="2099"/>
      <c r="K21" s="2099"/>
      <c r="L21" s="2099"/>
      <c r="M21" s="2099"/>
      <c r="N21" s="2099"/>
      <c r="O21" s="2099"/>
      <c r="P21" s="2099"/>
      <c r="Q21" s="2099"/>
    </row>
    <row r="22" spans="1:140" s="1872" customFormat="1">
      <c r="A22" s="2120" t="s">
        <v>1016</v>
      </c>
      <c r="B22" s="2120"/>
      <c r="C22" s="2120"/>
      <c r="D22" s="2120"/>
      <c r="E22" s="2120"/>
      <c r="F22" s="2120"/>
      <c r="G22" s="2120"/>
      <c r="H22" s="2120"/>
      <c r="I22" s="2120"/>
      <c r="J22" s="2120"/>
      <c r="K22" s="2120"/>
      <c r="L22" s="2120"/>
      <c r="M22" s="2120"/>
      <c r="N22" s="2120"/>
      <c r="O22" s="2120"/>
      <c r="P22" s="2120"/>
      <c r="Q22" s="2120"/>
    </row>
    <row r="23" spans="1:140" s="1872" customFormat="1">
      <c r="A23" s="2120" t="s">
        <v>1034</v>
      </c>
      <c r="B23" s="2120"/>
      <c r="C23" s="2120"/>
      <c r="D23" s="2120"/>
      <c r="E23" s="2120"/>
      <c r="F23" s="2120"/>
      <c r="G23" s="2120"/>
      <c r="H23" s="2120"/>
      <c r="I23" s="2120"/>
      <c r="J23" s="2120"/>
      <c r="K23" s="2120"/>
      <c r="L23" s="2120"/>
      <c r="M23" s="2120"/>
      <c r="N23" s="2120"/>
      <c r="O23" s="2120"/>
      <c r="P23" s="2120"/>
      <c r="Q23" s="2120"/>
    </row>
    <row r="24" spans="1:140" s="192" customFormat="1">
      <c r="A24" s="2353" t="s">
        <v>1035</v>
      </c>
      <c r="B24" s="2353"/>
      <c r="C24" s="2353"/>
      <c r="D24" s="2353"/>
      <c r="E24" s="2353"/>
      <c r="F24" s="2353"/>
      <c r="G24" s="2353"/>
      <c r="H24" s="2353"/>
      <c r="I24" s="2353"/>
      <c r="J24" s="2353"/>
      <c r="K24" s="2353"/>
      <c r="L24" s="2353"/>
      <c r="M24" s="2353"/>
      <c r="N24" s="2353"/>
      <c r="O24" s="2353"/>
      <c r="P24" s="2353"/>
      <c r="Q24" s="2353"/>
    </row>
    <row r="25" spans="1:140" s="1872" customFormat="1" ht="13.5" thickBot="1">
      <c r="A25" s="59"/>
      <c r="B25" s="180"/>
      <c r="C25" s="1867"/>
      <c r="D25" s="1867"/>
      <c r="E25" s="1867"/>
      <c r="F25" s="193"/>
      <c r="G25" s="193"/>
      <c r="H25" s="1867"/>
      <c r="I25" s="1867"/>
      <c r="J25" s="1867"/>
      <c r="K25" s="1867"/>
      <c r="L25" s="1867"/>
      <c r="M25" s="1867"/>
      <c r="N25" s="1867"/>
      <c r="O25" s="1867"/>
      <c r="P25" s="1867"/>
      <c r="Q25" s="1873"/>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c r="AN25" s="1874"/>
      <c r="AO25" s="1874"/>
      <c r="AP25" s="1874"/>
      <c r="AQ25" s="1874"/>
      <c r="AR25" s="1874"/>
      <c r="AS25" s="1874"/>
      <c r="AT25" s="1874"/>
      <c r="AU25" s="1874"/>
      <c r="AV25" s="1874"/>
      <c r="AW25" s="1874"/>
      <c r="AX25" s="1874"/>
      <c r="AY25" s="1874"/>
      <c r="AZ25" s="1874"/>
      <c r="BA25" s="1874"/>
      <c r="BB25" s="1874"/>
      <c r="BC25" s="1874"/>
      <c r="BD25" s="1874"/>
      <c r="BE25" s="1874"/>
      <c r="BF25" s="1874"/>
      <c r="BG25" s="1874"/>
      <c r="BH25" s="1874"/>
      <c r="BI25" s="1874"/>
      <c r="BJ25" s="1874"/>
      <c r="BK25" s="1874"/>
      <c r="BL25" s="1874"/>
      <c r="BM25" s="1874"/>
      <c r="BN25" s="1874"/>
      <c r="BO25" s="1874"/>
      <c r="BP25" s="1874"/>
      <c r="BQ25" s="1874"/>
      <c r="BR25" s="1874"/>
      <c r="BS25" s="1874"/>
      <c r="BT25" s="1874"/>
      <c r="BU25" s="1874"/>
      <c r="BV25" s="1874"/>
      <c r="BW25" s="1874"/>
      <c r="BX25" s="1874"/>
      <c r="BY25" s="1874"/>
      <c r="BZ25" s="1874"/>
      <c r="CA25" s="1874"/>
      <c r="CB25" s="1874"/>
      <c r="CC25" s="1874"/>
      <c r="CD25" s="1874"/>
      <c r="CE25" s="1874"/>
      <c r="CF25" s="1874"/>
      <c r="CG25" s="1874"/>
      <c r="CH25" s="1874"/>
      <c r="CI25" s="1874"/>
      <c r="CJ25" s="1874"/>
      <c r="CK25" s="1874"/>
      <c r="CL25" s="1874"/>
      <c r="CM25" s="1874"/>
      <c r="CN25" s="1874"/>
      <c r="CO25" s="1874"/>
      <c r="CP25" s="1874"/>
      <c r="CQ25" s="1874"/>
      <c r="CR25" s="1874"/>
      <c r="CS25" s="1874"/>
      <c r="CT25" s="1874"/>
      <c r="CU25" s="1874"/>
      <c r="CV25" s="1874"/>
      <c r="CW25" s="1874"/>
      <c r="CX25" s="1874"/>
      <c r="CY25" s="1874"/>
      <c r="CZ25" s="1874"/>
      <c r="DA25" s="1874"/>
      <c r="DB25" s="1874"/>
      <c r="DC25" s="1874"/>
      <c r="DD25" s="1874"/>
      <c r="DE25" s="1874"/>
      <c r="DF25" s="1874"/>
      <c r="DG25" s="1874"/>
      <c r="DH25" s="1874"/>
      <c r="DI25" s="1874"/>
      <c r="DJ25" s="1874"/>
      <c r="DK25" s="1874"/>
      <c r="DL25" s="1874"/>
      <c r="DM25" s="1874"/>
      <c r="DN25" s="1874"/>
      <c r="DO25" s="1874"/>
      <c r="DP25" s="1874"/>
      <c r="DQ25" s="1874"/>
      <c r="DR25" s="1874"/>
      <c r="DS25" s="1874"/>
      <c r="DT25" s="1874"/>
      <c r="DU25" s="1874"/>
      <c r="DV25" s="1874"/>
      <c r="DW25" s="1874"/>
      <c r="DX25" s="1874"/>
      <c r="DY25" s="1874"/>
      <c r="DZ25" s="1874"/>
      <c r="EA25" s="1874"/>
      <c r="EB25" s="1874"/>
      <c r="EC25" s="1874"/>
      <c r="ED25" s="1874"/>
      <c r="EE25" s="1874"/>
      <c r="EF25" s="1874"/>
      <c r="EG25" s="1874"/>
      <c r="EH25" s="1874"/>
      <c r="EI25" s="1874"/>
      <c r="EJ25" s="1874"/>
    </row>
    <row r="26" spans="1:140" s="1872" customFormat="1">
      <c r="A26" s="1855" t="s">
        <v>979</v>
      </c>
      <c r="B26" s="709" t="s">
        <v>1019</v>
      </c>
      <c r="C26" s="709" t="s">
        <v>540</v>
      </c>
      <c r="D26" s="709" t="s">
        <v>765</v>
      </c>
      <c r="E26" s="709" t="s">
        <v>767</v>
      </c>
      <c r="F26" s="709" t="s">
        <v>769</v>
      </c>
      <c r="G26" s="709" t="s">
        <v>771</v>
      </c>
      <c r="H26" s="709" t="s">
        <v>773</v>
      </c>
      <c r="I26" s="709" t="s">
        <v>775</v>
      </c>
      <c r="J26" s="709" t="s">
        <v>777</v>
      </c>
      <c r="K26" s="709" t="s">
        <v>779</v>
      </c>
      <c r="L26" s="709" t="s">
        <v>781</v>
      </c>
      <c r="M26" s="709" t="s">
        <v>1036</v>
      </c>
      <c r="N26" s="709" t="s">
        <v>783</v>
      </c>
      <c r="O26" s="709" t="s">
        <v>785</v>
      </c>
      <c r="P26" s="709" t="s">
        <v>1021</v>
      </c>
      <c r="Q26" s="1855" t="s">
        <v>547</v>
      </c>
    </row>
    <row r="27" spans="1:140" s="1872" customFormat="1" ht="3.75" customHeight="1">
      <c r="A27" s="1718"/>
      <c r="B27" s="1721"/>
      <c r="C27" s="1721"/>
      <c r="D27" s="1721"/>
      <c r="E27" s="1721"/>
      <c r="F27" s="1721"/>
      <c r="G27" s="1721"/>
      <c r="H27" s="1721"/>
      <c r="I27" s="1721"/>
      <c r="J27" s="1721"/>
      <c r="K27" s="1721"/>
      <c r="L27" s="1721"/>
      <c r="M27" s="1721"/>
      <c r="N27" s="1721"/>
      <c r="O27" s="1721"/>
      <c r="P27" s="1868"/>
      <c r="Q27" s="1868"/>
    </row>
    <row r="28" spans="1:140" s="1872" customFormat="1">
      <c r="A28" s="184" t="s">
        <v>1023</v>
      </c>
      <c r="B28" s="870">
        <v>1</v>
      </c>
      <c r="C28" s="870">
        <v>404</v>
      </c>
      <c r="D28" s="870">
        <v>470</v>
      </c>
      <c r="E28" s="870">
        <v>221</v>
      </c>
      <c r="F28" s="870">
        <v>506</v>
      </c>
      <c r="G28" s="870">
        <v>2013</v>
      </c>
      <c r="H28" s="870">
        <v>590</v>
      </c>
      <c r="I28" s="870">
        <v>668</v>
      </c>
      <c r="J28" s="870">
        <v>1763</v>
      </c>
      <c r="K28" s="870">
        <v>565</v>
      </c>
      <c r="L28" s="870">
        <v>716</v>
      </c>
      <c r="M28" s="870">
        <v>46</v>
      </c>
      <c r="N28" s="870">
        <v>76</v>
      </c>
      <c r="O28" s="870">
        <v>147</v>
      </c>
      <c r="P28" s="870">
        <v>7595</v>
      </c>
      <c r="Q28" s="1869">
        <f t="shared" ref="Q28:Q37" si="2">SUM(C28:P28)</f>
        <v>15780</v>
      </c>
    </row>
    <row r="29" spans="1:140" s="1872" customFormat="1">
      <c r="A29" s="184" t="s">
        <v>1024</v>
      </c>
      <c r="B29" s="870">
        <v>0</v>
      </c>
      <c r="C29" s="870">
        <v>41</v>
      </c>
      <c r="D29" s="870">
        <v>85</v>
      </c>
      <c r="E29" s="870">
        <v>31</v>
      </c>
      <c r="F29" s="870">
        <v>66</v>
      </c>
      <c r="G29" s="870">
        <v>85</v>
      </c>
      <c r="H29" s="870">
        <v>53</v>
      </c>
      <c r="I29" s="870">
        <v>103</v>
      </c>
      <c r="J29" s="870">
        <v>128</v>
      </c>
      <c r="K29" s="870">
        <v>75</v>
      </c>
      <c r="L29" s="870">
        <v>89</v>
      </c>
      <c r="M29" s="870">
        <v>1</v>
      </c>
      <c r="N29" s="870">
        <v>5</v>
      </c>
      <c r="O29" s="870">
        <v>13</v>
      </c>
      <c r="P29" s="870">
        <v>481</v>
      </c>
      <c r="Q29" s="1869">
        <f t="shared" si="2"/>
        <v>1256</v>
      </c>
    </row>
    <row r="30" spans="1:140" s="1872" customFormat="1">
      <c r="A30" s="184" t="s">
        <v>1025</v>
      </c>
      <c r="B30" s="870">
        <v>0</v>
      </c>
      <c r="C30" s="870">
        <v>29</v>
      </c>
      <c r="D30" s="870">
        <v>25</v>
      </c>
      <c r="E30" s="870">
        <v>15</v>
      </c>
      <c r="F30" s="870">
        <v>32</v>
      </c>
      <c r="G30" s="870">
        <v>54</v>
      </c>
      <c r="H30" s="870">
        <v>38</v>
      </c>
      <c r="I30" s="870">
        <v>23</v>
      </c>
      <c r="J30" s="870">
        <v>62</v>
      </c>
      <c r="K30" s="870">
        <v>24</v>
      </c>
      <c r="L30" s="870">
        <v>43</v>
      </c>
      <c r="M30" s="870">
        <v>1</v>
      </c>
      <c r="N30" s="870">
        <v>3</v>
      </c>
      <c r="O30" s="870">
        <v>5</v>
      </c>
      <c r="P30" s="870">
        <v>250</v>
      </c>
      <c r="Q30" s="1869">
        <f t="shared" si="2"/>
        <v>604</v>
      </c>
    </row>
    <row r="31" spans="1:140" s="1872" customFormat="1">
      <c r="A31" s="184" t="s">
        <v>1026</v>
      </c>
      <c r="B31" s="870">
        <v>0</v>
      </c>
      <c r="C31" s="870">
        <v>0</v>
      </c>
      <c r="D31" s="870">
        <v>0</v>
      </c>
      <c r="E31" s="870">
        <v>0</v>
      </c>
      <c r="F31" s="870">
        <v>0</v>
      </c>
      <c r="G31" s="870">
        <v>8</v>
      </c>
      <c r="H31" s="870">
        <v>0</v>
      </c>
      <c r="I31" s="870">
        <v>3</v>
      </c>
      <c r="J31" s="870">
        <v>8</v>
      </c>
      <c r="K31" s="870">
        <v>2</v>
      </c>
      <c r="L31" s="870">
        <v>0</v>
      </c>
      <c r="M31" s="870">
        <v>0</v>
      </c>
      <c r="N31" s="870">
        <v>0</v>
      </c>
      <c r="O31" s="870">
        <v>1</v>
      </c>
      <c r="P31" s="870">
        <v>10</v>
      </c>
      <c r="Q31" s="1869">
        <f t="shared" si="2"/>
        <v>32</v>
      </c>
    </row>
    <row r="32" spans="1:140" s="1872" customFormat="1">
      <c r="A32" s="184" t="s">
        <v>1027</v>
      </c>
      <c r="B32" s="870">
        <v>0</v>
      </c>
      <c r="C32" s="870">
        <v>107</v>
      </c>
      <c r="D32" s="870">
        <v>190</v>
      </c>
      <c r="E32" s="870">
        <v>35</v>
      </c>
      <c r="F32" s="870">
        <v>101</v>
      </c>
      <c r="G32" s="870">
        <v>410</v>
      </c>
      <c r="H32" s="870">
        <v>99</v>
      </c>
      <c r="I32" s="870">
        <v>201</v>
      </c>
      <c r="J32" s="870">
        <v>323</v>
      </c>
      <c r="K32" s="870">
        <v>157</v>
      </c>
      <c r="L32" s="870">
        <v>110</v>
      </c>
      <c r="M32" s="870">
        <v>10</v>
      </c>
      <c r="N32" s="870">
        <v>5</v>
      </c>
      <c r="O32" s="870">
        <v>42</v>
      </c>
      <c r="P32" s="870">
        <v>901</v>
      </c>
      <c r="Q32" s="1869">
        <f t="shared" si="2"/>
        <v>2691</v>
      </c>
    </row>
    <row r="33" spans="1:17" s="1872" customFormat="1">
      <c r="A33" s="187" t="s">
        <v>1028</v>
      </c>
      <c r="B33" s="870">
        <v>0</v>
      </c>
      <c r="C33" s="870">
        <v>1</v>
      </c>
      <c r="D33" s="870">
        <v>5</v>
      </c>
      <c r="E33" s="870">
        <v>0</v>
      </c>
      <c r="F33" s="870">
        <v>0</v>
      </c>
      <c r="G33" s="870">
        <v>1</v>
      </c>
      <c r="H33" s="870">
        <v>1</v>
      </c>
      <c r="I33" s="870">
        <v>0</v>
      </c>
      <c r="J33" s="870">
        <v>1</v>
      </c>
      <c r="K33" s="870">
        <v>0</v>
      </c>
      <c r="L33" s="870">
        <v>0</v>
      </c>
      <c r="M33" s="870">
        <v>0</v>
      </c>
      <c r="N33" s="870">
        <v>0</v>
      </c>
      <c r="O33" s="870">
        <v>0</v>
      </c>
      <c r="P33" s="870">
        <v>1</v>
      </c>
      <c r="Q33" s="1869">
        <f t="shared" si="2"/>
        <v>10</v>
      </c>
    </row>
    <row r="34" spans="1:17" s="191" customFormat="1">
      <c r="A34" s="188" t="s">
        <v>1029</v>
      </c>
      <c r="B34" s="870">
        <v>0</v>
      </c>
      <c r="C34" s="870">
        <v>152</v>
      </c>
      <c r="D34" s="870">
        <v>189</v>
      </c>
      <c r="E34" s="870">
        <v>35</v>
      </c>
      <c r="F34" s="870">
        <v>226</v>
      </c>
      <c r="G34" s="870">
        <v>760</v>
      </c>
      <c r="H34" s="870">
        <v>144</v>
      </c>
      <c r="I34" s="870">
        <v>222</v>
      </c>
      <c r="J34" s="870">
        <v>425</v>
      </c>
      <c r="K34" s="870">
        <v>221</v>
      </c>
      <c r="L34" s="870">
        <v>179</v>
      </c>
      <c r="M34" s="870">
        <v>21</v>
      </c>
      <c r="N34" s="870">
        <v>13</v>
      </c>
      <c r="O34" s="870">
        <v>41</v>
      </c>
      <c r="P34" s="870">
        <v>2051</v>
      </c>
      <c r="Q34" s="1869">
        <f t="shared" si="2"/>
        <v>4679</v>
      </c>
    </row>
    <row r="35" spans="1:17" s="191" customFormat="1">
      <c r="A35" s="188" t="s">
        <v>1030</v>
      </c>
      <c r="B35" s="870">
        <v>0</v>
      </c>
      <c r="C35" s="870">
        <v>25</v>
      </c>
      <c r="D35" s="870">
        <v>16</v>
      </c>
      <c r="E35" s="870">
        <v>7</v>
      </c>
      <c r="F35" s="870">
        <v>54</v>
      </c>
      <c r="G35" s="870">
        <v>86</v>
      </c>
      <c r="H35" s="870">
        <v>37</v>
      </c>
      <c r="I35" s="870">
        <v>19</v>
      </c>
      <c r="J35" s="870">
        <v>109</v>
      </c>
      <c r="K35" s="870">
        <v>25</v>
      </c>
      <c r="L35" s="870">
        <v>30</v>
      </c>
      <c r="M35" s="870">
        <v>3</v>
      </c>
      <c r="N35" s="870">
        <v>2</v>
      </c>
      <c r="O35" s="870">
        <v>18</v>
      </c>
      <c r="P35" s="870">
        <v>159</v>
      </c>
      <c r="Q35" s="1869">
        <f t="shared" si="2"/>
        <v>590</v>
      </c>
    </row>
    <row r="36" spans="1:17" s="191" customFormat="1">
      <c r="A36" s="188" t="s">
        <v>1031</v>
      </c>
      <c r="B36" s="870">
        <v>0</v>
      </c>
      <c r="C36" s="870">
        <v>7</v>
      </c>
      <c r="D36" s="870">
        <v>15</v>
      </c>
      <c r="E36" s="870">
        <v>9</v>
      </c>
      <c r="F36" s="870">
        <v>16</v>
      </c>
      <c r="G36" s="870">
        <v>71</v>
      </c>
      <c r="H36" s="870">
        <v>21</v>
      </c>
      <c r="I36" s="870">
        <v>46</v>
      </c>
      <c r="J36" s="870">
        <v>35</v>
      </c>
      <c r="K36" s="870">
        <v>7</v>
      </c>
      <c r="L36" s="870">
        <v>19</v>
      </c>
      <c r="M36" s="870">
        <v>2</v>
      </c>
      <c r="N36" s="870">
        <v>2</v>
      </c>
      <c r="O36" s="870">
        <v>7</v>
      </c>
      <c r="P36" s="870">
        <v>101</v>
      </c>
      <c r="Q36" s="1869">
        <f t="shared" si="2"/>
        <v>358</v>
      </c>
    </row>
    <row r="37" spans="1:17" s="191" customFormat="1">
      <c r="A37" s="189" t="s">
        <v>1032</v>
      </c>
      <c r="B37" s="870">
        <v>0</v>
      </c>
      <c r="C37" s="870">
        <v>1</v>
      </c>
      <c r="D37" s="870">
        <v>2</v>
      </c>
      <c r="E37" s="870">
        <v>0</v>
      </c>
      <c r="F37" s="870">
        <v>5</v>
      </c>
      <c r="G37" s="870">
        <v>43</v>
      </c>
      <c r="H37" s="870">
        <v>4</v>
      </c>
      <c r="I37" s="870">
        <v>3</v>
      </c>
      <c r="J37" s="870">
        <v>4</v>
      </c>
      <c r="K37" s="870">
        <v>0</v>
      </c>
      <c r="L37" s="870">
        <v>1</v>
      </c>
      <c r="M37" s="870">
        <v>0</v>
      </c>
      <c r="N37" s="870">
        <v>0</v>
      </c>
      <c r="O37" s="870">
        <v>0</v>
      </c>
      <c r="P37" s="870">
        <v>45</v>
      </c>
      <c r="Q37" s="1869">
        <f t="shared" si="2"/>
        <v>108</v>
      </c>
    </row>
    <row r="38" spans="1:17" s="1872" customFormat="1" ht="3" customHeight="1">
      <c r="A38" s="255"/>
      <c r="B38" s="874"/>
      <c r="C38" s="875"/>
      <c r="D38" s="875"/>
      <c r="E38" s="875"/>
      <c r="F38" s="875"/>
      <c r="G38" s="875"/>
      <c r="H38" s="875"/>
      <c r="I38" s="875"/>
      <c r="J38" s="875"/>
      <c r="K38" s="875"/>
      <c r="L38" s="875"/>
      <c r="M38" s="875"/>
      <c r="N38" s="875"/>
      <c r="O38" s="875"/>
      <c r="P38" s="875"/>
      <c r="Q38" s="172"/>
    </row>
    <row r="39" spans="1:17" s="1872" customFormat="1">
      <c r="A39" s="1870" t="s">
        <v>547</v>
      </c>
      <c r="B39" s="1871">
        <f t="shared" ref="B39:Q39" si="3">SUM(B28:B37)</f>
        <v>1</v>
      </c>
      <c r="C39" s="1871">
        <f t="shared" si="3"/>
        <v>767</v>
      </c>
      <c r="D39" s="1871">
        <f t="shared" si="3"/>
        <v>997</v>
      </c>
      <c r="E39" s="1871">
        <f t="shared" si="3"/>
        <v>353</v>
      </c>
      <c r="F39" s="1871">
        <f t="shared" si="3"/>
        <v>1006</v>
      </c>
      <c r="G39" s="1871">
        <f t="shared" si="3"/>
        <v>3531</v>
      </c>
      <c r="H39" s="1871">
        <f t="shared" si="3"/>
        <v>987</v>
      </c>
      <c r="I39" s="1871">
        <f t="shared" si="3"/>
        <v>1288</v>
      </c>
      <c r="J39" s="1871">
        <f t="shared" si="3"/>
        <v>2858</v>
      </c>
      <c r="K39" s="1871">
        <f t="shared" si="3"/>
        <v>1076</v>
      </c>
      <c r="L39" s="1871">
        <f t="shared" si="3"/>
        <v>1187</v>
      </c>
      <c r="M39" s="1871">
        <f t="shared" si="3"/>
        <v>84</v>
      </c>
      <c r="N39" s="1871">
        <f t="shared" si="3"/>
        <v>106</v>
      </c>
      <c r="O39" s="1871">
        <f t="shared" si="3"/>
        <v>274</v>
      </c>
      <c r="P39" s="1871">
        <f t="shared" si="3"/>
        <v>11594</v>
      </c>
      <c r="Q39" s="1863">
        <f t="shared" si="3"/>
        <v>26108</v>
      </c>
    </row>
    <row r="40" spans="1:17" s="1872" customFormat="1">
      <c r="A40" s="1875"/>
      <c r="B40" s="1875"/>
      <c r="Q40" s="1869"/>
    </row>
    <row r="41" spans="1:17" s="192" customFormat="1">
      <c r="A41" s="1872" t="s">
        <v>474</v>
      </c>
      <c r="B41" s="1876"/>
      <c r="C41" s="190"/>
      <c r="D41" s="186"/>
      <c r="E41" s="186"/>
      <c r="F41" s="186"/>
      <c r="G41" s="186"/>
      <c r="H41" s="186"/>
      <c r="I41" s="186"/>
      <c r="J41" s="186"/>
      <c r="K41" s="186"/>
      <c r="L41" s="186"/>
      <c r="M41" s="186"/>
      <c r="N41" s="186"/>
      <c r="O41" s="186"/>
      <c r="P41" s="186"/>
      <c r="Q41" s="186"/>
    </row>
    <row r="42" spans="1:17" s="1872" customFormat="1">
      <c r="A42" s="191" t="s">
        <v>1037</v>
      </c>
      <c r="B42" s="194"/>
      <c r="C42" s="1875"/>
      <c r="D42" s="1869"/>
      <c r="E42" s="1869"/>
      <c r="F42" s="1869"/>
      <c r="G42" s="1869"/>
      <c r="H42" s="1869"/>
      <c r="I42" s="1869"/>
      <c r="J42" s="1869"/>
      <c r="K42" s="1869"/>
      <c r="L42" s="1869"/>
      <c r="M42" s="1869"/>
      <c r="N42" s="1869"/>
      <c r="O42" s="1869"/>
      <c r="P42" s="1869"/>
      <c r="Q42" s="1869"/>
    </row>
    <row r="43" spans="1:17" s="1872" customFormat="1">
      <c r="A43" s="1875"/>
      <c r="B43" s="1875"/>
      <c r="C43" s="1869"/>
      <c r="D43" s="1869"/>
      <c r="E43" s="1869"/>
      <c r="F43" s="1869"/>
      <c r="G43" s="1869"/>
      <c r="H43" s="1869"/>
      <c r="I43" s="1869"/>
      <c r="J43" s="1869"/>
      <c r="K43" s="1869"/>
      <c r="L43" s="1869"/>
      <c r="M43" s="1869"/>
      <c r="N43" s="1869"/>
      <c r="O43" s="1869"/>
      <c r="P43" s="1869"/>
      <c r="Q43" s="1869"/>
    </row>
    <row r="44" spans="1:17" s="192" customFormat="1">
      <c r="A44" s="1866" t="s">
        <v>796</v>
      </c>
      <c r="B44" s="1877"/>
    </row>
    <row r="45" spans="1:17" s="192" customFormat="1">
      <c r="A45" s="175" t="s">
        <v>1222</v>
      </c>
      <c r="B45" s="1878"/>
    </row>
    <row r="46" spans="1:17" s="192" customFormat="1">
      <c r="A46" s="195"/>
      <c r="B46" s="195"/>
    </row>
    <row r="47" spans="1:17" s="192" customFormat="1">
      <c r="A47" s="195"/>
      <c r="B47" s="195"/>
    </row>
    <row r="48" spans="1:17" s="192" customFormat="1">
      <c r="A48" s="196"/>
      <c r="B48" s="196"/>
    </row>
    <row r="49" spans="1:16" s="192" customFormat="1">
      <c r="A49" s="195"/>
      <c r="B49" s="195"/>
    </row>
    <row r="50" spans="1:16" s="192" customFormat="1"/>
    <row r="51" spans="1:16" s="1872" customFormat="1">
      <c r="A51" s="192"/>
      <c r="B51" s="192"/>
      <c r="C51" s="197"/>
      <c r="D51" s="197"/>
      <c r="E51" s="197"/>
      <c r="F51" s="197"/>
      <c r="G51" s="197"/>
      <c r="H51" s="197"/>
      <c r="I51" s="197"/>
      <c r="J51" s="197"/>
      <c r="K51" s="197"/>
      <c r="L51" s="197"/>
      <c r="M51" s="197"/>
      <c r="N51" s="197"/>
      <c r="O51" s="197"/>
      <c r="P51" s="197"/>
    </row>
    <row r="52" spans="1:16" s="1872" customFormat="1">
      <c r="C52" s="197"/>
      <c r="D52" s="197"/>
      <c r="E52" s="197"/>
      <c r="F52" s="197"/>
      <c r="G52" s="197"/>
      <c r="H52" s="197"/>
      <c r="I52" s="197"/>
      <c r="J52" s="197"/>
      <c r="K52" s="197"/>
      <c r="L52" s="197"/>
      <c r="M52" s="197"/>
      <c r="N52" s="197"/>
      <c r="O52" s="197"/>
      <c r="P52" s="197"/>
    </row>
    <row r="53" spans="1:16" s="192" customFormat="1">
      <c r="A53" s="191"/>
      <c r="B53" s="191"/>
      <c r="C53" s="197"/>
      <c r="D53" s="197"/>
      <c r="E53" s="197"/>
      <c r="F53" s="197"/>
      <c r="G53" s="1879"/>
      <c r="H53" s="197"/>
      <c r="I53" s="197"/>
      <c r="J53" s="1879"/>
      <c r="K53" s="197"/>
      <c r="L53" s="197"/>
      <c r="M53" s="197"/>
      <c r="N53" s="197"/>
      <c r="O53" s="197"/>
      <c r="P53" s="1879"/>
    </row>
    <row r="54" spans="1:16" s="1872" customFormat="1">
      <c r="A54" s="191"/>
      <c r="B54" s="191"/>
      <c r="C54" s="197"/>
      <c r="D54" s="197"/>
      <c r="E54" s="197"/>
      <c r="F54" s="197"/>
      <c r="G54" s="197"/>
      <c r="H54" s="197"/>
      <c r="I54" s="197"/>
      <c r="J54" s="197"/>
      <c r="K54" s="197"/>
      <c r="L54" s="197"/>
      <c r="M54" s="197"/>
      <c r="N54" s="197"/>
      <c r="O54" s="197"/>
      <c r="P54" s="197"/>
    </row>
    <row r="55" spans="1:16" s="1872" customFormat="1">
      <c r="C55" s="191"/>
      <c r="D55" s="191"/>
      <c r="E55" s="191"/>
      <c r="F55" s="191"/>
      <c r="G55" s="198"/>
      <c r="H55" s="191"/>
      <c r="I55" s="191"/>
      <c r="J55" s="191"/>
      <c r="K55" s="191"/>
      <c r="L55" s="191"/>
      <c r="M55" s="191"/>
      <c r="N55" s="191"/>
      <c r="O55" s="191"/>
      <c r="P55" s="191"/>
    </row>
    <row r="56" spans="1:16" s="1872" customFormat="1"/>
    <row r="57" spans="1:16" s="1872" customFormat="1"/>
    <row r="58" spans="1:16" s="1872" customFormat="1"/>
    <row r="59" spans="1:16" s="1872" customFormat="1"/>
    <row r="60" spans="1:16" s="1872" customFormat="1"/>
    <row r="61" spans="1:16" s="1872" customFormat="1"/>
    <row r="62" spans="1:16" s="1872" customFormat="1"/>
    <row r="63" spans="1:16" s="1872" customFormat="1"/>
    <row r="64" spans="1:16" s="1872" customFormat="1"/>
    <row r="65" s="1872" customFormat="1"/>
    <row r="66" s="1872" customFormat="1"/>
    <row r="67" s="1872" customFormat="1"/>
    <row r="68" s="1872" customFormat="1"/>
    <row r="69" s="1872" customFormat="1"/>
    <row r="70" s="1872" customFormat="1"/>
    <row r="71" s="1872" customFormat="1"/>
    <row r="72" s="1872" customFormat="1"/>
    <row r="73" s="1872" customFormat="1"/>
    <row r="74" s="1872" customFormat="1"/>
    <row r="75" s="1872" customFormat="1"/>
    <row r="76" s="1872" customFormat="1"/>
    <row r="77" s="1872" customFormat="1"/>
    <row r="78" s="1872" customFormat="1"/>
    <row r="79" s="1872" customFormat="1"/>
    <row r="80" s="1872" customFormat="1"/>
    <row r="81" spans="1:17" s="1872" customFormat="1"/>
    <row r="82" spans="1:17" s="1872" customFormat="1"/>
    <row r="83" spans="1:17" s="1872" customFormat="1"/>
    <row r="84" spans="1:17" s="1872" customFormat="1"/>
    <row r="85" spans="1:17" s="1872" customFormat="1"/>
    <row r="86" spans="1:17" s="1872" customFormat="1"/>
    <row r="87" spans="1:17">
      <c r="A87" s="1872"/>
      <c r="B87" s="1872"/>
      <c r="C87" s="1872"/>
      <c r="D87" s="1872"/>
      <c r="E87" s="1872"/>
      <c r="F87" s="1872"/>
      <c r="G87" s="1872"/>
      <c r="H87" s="1872"/>
      <c r="I87" s="1872"/>
      <c r="J87" s="1872"/>
      <c r="K87" s="1872"/>
      <c r="L87" s="1872"/>
      <c r="M87" s="1872"/>
      <c r="N87" s="1872"/>
      <c r="O87" s="1872"/>
      <c r="P87" s="1872"/>
      <c r="Q87" s="1872"/>
    </row>
    <row r="88" spans="1:17">
      <c r="A88" s="1872"/>
      <c r="B88" s="1872"/>
      <c r="C88" s="1872"/>
      <c r="D88" s="1872"/>
      <c r="E88" s="1872"/>
      <c r="F88" s="1872"/>
      <c r="G88" s="1872"/>
      <c r="H88" s="1872"/>
      <c r="I88" s="1872"/>
      <c r="J88" s="1872"/>
      <c r="K88" s="1872"/>
      <c r="L88" s="1872"/>
      <c r="M88" s="1872"/>
      <c r="N88" s="1872"/>
      <c r="O88" s="1872"/>
      <c r="P88" s="1872"/>
      <c r="Q88" s="1872"/>
    </row>
    <row r="89" spans="1:17">
      <c r="A89" s="1872"/>
      <c r="B89" s="1872"/>
      <c r="C89" s="1872"/>
      <c r="D89" s="1872"/>
      <c r="E89" s="1872"/>
      <c r="F89" s="1872"/>
      <c r="G89" s="1872"/>
      <c r="H89" s="1872"/>
      <c r="I89" s="1872"/>
      <c r="J89" s="1872"/>
      <c r="K89" s="1872"/>
      <c r="L89" s="1872"/>
      <c r="M89" s="1872"/>
      <c r="N89" s="1872"/>
      <c r="O89" s="1872"/>
      <c r="P89" s="1872"/>
      <c r="Q89" s="1872"/>
    </row>
    <row r="90" spans="1:17">
      <c r="A90" s="1872"/>
      <c r="B90" s="1872"/>
      <c r="C90" s="1872"/>
      <c r="D90" s="1872"/>
      <c r="E90" s="1872"/>
      <c r="F90" s="1872"/>
      <c r="G90" s="1872"/>
      <c r="H90" s="1872"/>
      <c r="I90" s="1872"/>
      <c r="J90" s="1872"/>
      <c r="K90" s="1872"/>
      <c r="L90" s="1872"/>
      <c r="M90" s="1872"/>
      <c r="N90" s="1872"/>
      <c r="O90" s="1872"/>
      <c r="P90" s="1872"/>
      <c r="Q90" s="1872"/>
    </row>
    <row r="91" spans="1:17">
      <c r="A91" s="1872"/>
      <c r="B91" s="1872"/>
      <c r="C91" s="1872"/>
      <c r="D91" s="1872"/>
      <c r="E91" s="1872"/>
      <c r="F91" s="1872"/>
      <c r="G91" s="1872"/>
      <c r="H91" s="1872"/>
      <c r="I91" s="1872"/>
      <c r="J91" s="1872"/>
      <c r="K91" s="1872"/>
      <c r="L91" s="1872"/>
      <c r="M91" s="1872"/>
      <c r="N91" s="1872"/>
      <c r="O91" s="1872"/>
      <c r="P91" s="1872"/>
      <c r="Q91" s="1872"/>
    </row>
    <row r="92" spans="1:17">
      <c r="A92" s="1872"/>
      <c r="B92" s="1872"/>
      <c r="C92" s="1872"/>
      <c r="D92" s="1872"/>
      <c r="E92" s="1872"/>
      <c r="F92" s="1872"/>
      <c r="G92" s="1872"/>
      <c r="H92" s="1872"/>
      <c r="I92" s="1872"/>
      <c r="J92" s="1872"/>
      <c r="K92" s="1872"/>
      <c r="L92" s="1872"/>
      <c r="M92" s="1872"/>
      <c r="N92" s="1872"/>
      <c r="O92" s="1872"/>
      <c r="P92" s="1872"/>
      <c r="Q92" s="1872"/>
    </row>
    <row r="93" spans="1:17">
      <c r="A93" s="1872"/>
      <c r="B93" s="1872"/>
      <c r="C93" s="1872"/>
      <c r="D93" s="1872"/>
      <c r="E93" s="1872"/>
      <c r="F93" s="1872"/>
      <c r="G93" s="1872"/>
      <c r="H93" s="1872"/>
      <c r="I93" s="1872"/>
      <c r="J93" s="1872"/>
      <c r="K93" s="1872"/>
      <c r="L93" s="1872"/>
      <c r="M93" s="1872"/>
      <c r="N93" s="1872"/>
      <c r="O93" s="1872"/>
      <c r="P93" s="1872"/>
      <c r="Q93" s="1872"/>
    </row>
    <row r="94" spans="1:17">
      <c r="A94" s="1872"/>
      <c r="B94" s="1872"/>
      <c r="C94" s="1872"/>
      <c r="D94" s="1872"/>
      <c r="E94" s="1872"/>
      <c r="F94" s="1872"/>
      <c r="G94" s="1872"/>
      <c r="H94" s="1872"/>
      <c r="I94" s="1872"/>
      <c r="J94" s="1872"/>
      <c r="K94" s="1872"/>
      <c r="L94" s="1872"/>
      <c r="M94" s="1872"/>
      <c r="N94" s="1872"/>
      <c r="O94" s="1872"/>
      <c r="P94" s="1872"/>
      <c r="Q94" s="1872"/>
    </row>
    <row r="95" spans="1:17">
      <c r="A95" s="1872"/>
      <c r="B95" s="1872"/>
      <c r="C95" s="1872"/>
      <c r="D95" s="1872"/>
      <c r="E95" s="1872"/>
      <c r="F95" s="1872"/>
      <c r="G95" s="1872"/>
      <c r="H95" s="1872"/>
      <c r="I95" s="1872"/>
      <c r="J95" s="1872"/>
      <c r="K95" s="1872"/>
      <c r="L95" s="1872"/>
      <c r="M95" s="1872"/>
      <c r="N95" s="1872"/>
      <c r="O95" s="1872"/>
      <c r="P95" s="1872"/>
      <c r="Q95" s="1872"/>
    </row>
    <row r="96" spans="1:17">
      <c r="A96" s="1872"/>
      <c r="B96" s="1872"/>
      <c r="C96" s="1872"/>
      <c r="D96" s="1872"/>
      <c r="E96" s="1872"/>
      <c r="F96" s="1872"/>
      <c r="G96" s="1872"/>
      <c r="H96" s="1872"/>
      <c r="I96" s="1872"/>
      <c r="J96" s="1872"/>
      <c r="K96" s="1872"/>
      <c r="L96" s="1872"/>
      <c r="M96" s="1872"/>
      <c r="N96" s="1872"/>
      <c r="O96" s="1872"/>
      <c r="P96" s="1872"/>
      <c r="Q96" s="1872"/>
    </row>
    <row r="97" spans="1:17">
      <c r="A97" s="1872"/>
      <c r="B97" s="1872"/>
      <c r="C97" s="1872"/>
      <c r="D97" s="1872"/>
      <c r="E97" s="1872"/>
      <c r="F97" s="1872"/>
      <c r="G97" s="1872"/>
      <c r="H97" s="1872"/>
      <c r="I97" s="1872"/>
      <c r="J97" s="1872"/>
      <c r="K97" s="1872"/>
      <c r="L97" s="1872"/>
      <c r="M97" s="1872"/>
      <c r="N97" s="1872"/>
      <c r="O97" s="1872"/>
      <c r="P97" s="1872"/>
      <c r="Q97" s="1872"/>
    </row>
    <row r="98" spans="1:17">
      <c r="A98" s="1872"/>
      <c r="B98" s="1872"/>
      <c r="C98" s="1872"/>
      <c r="D98" s="1872"/>
      <c r="E98" s="1872"/>
      <c r="F98" s="1872"/>
      <c r="G98" s="1872"/>
      <c r="H98" s="1872"/>
      <c r="I98" s="1872"/>
      <c r="J98" s="1872"/>
      <c r="K98" s="1872"/>
      <c r="L98" s="1872"/>
      <c r="M98" s="1872"/>
      <c r="N98" s="1872"/>
      <c r="O98" s="1872"/>
      <c r="P98" s="1872"/>
      <c r="Q98" s="1872"/>
    </row>
    <row r="99" spans="1:17">
      <c r="A99" s="1872"/>
      <c r="B99" s="1872"/>
      <c r="C99" s="1872"/>
      <c r="D99" s="1872"/>
      <c r="E99" s="1872"/>
      <c r="F99" s="1872"/>
      <c r="G99" s="1872"/>
      <c r="H99" s="1872"/>
      <c r="I99" s="1872"/>
      <c r="J99" s="1872"/>
      <c r="K99" s="1872"/>
      <c r="L99" s="1872"/>
      <c r="M99" s="1872"/>
      <c r="N99" s="1872"/>
      <c r="O99" s="1872"/>
      <c r="P99" s="1872"/>
      <c r="Q99" s="1872"/>
    </row>
    <row r="100" spans="1:17">
      <c r="A100" s="1872"/>
      <c r="B100" s="1872"/>
      <c r="C100" s="1872"/>
      <c r="D100" s="1872"/>
      <c r="E100" s="1872"/>
      <c r="F100" s="1872"/>
      <c r="G100" s="1872"/>
      <c r="H100" s="1872"/>
      <c r="I100" s="1872"/>
      <c r="J100" s="1872"/>
      <c r="K100" s="1872"/>
      <c r="L100" s="1872"/>
      <c r="M100" s="1872"/>
      <c r="N100" s="1872"/>
      <c r="O100" s="1872"/>
      <c r="P100" s="1872"/>
      <c r="Q100" s="1872"/>
    </row>
    <row r="101" spans="1:17">
      <c r="A101" s="1872"/>
      <c r="B101" s="1872"/>
      <c r="C101" s="1872"/>
      <c r="D101" s="1872"/>
      <c r="E101" s="1872"/>
      <c r="F101" s="1872"/>
      <c r="G101" s="1872"/>
      <c r="H101" s="1872"/>
      <c r="I101" s="1872"/>
      <c r="J101" s="1872"/>
      <c r="K101" s="1872"/>
      <c r="L101" s="1872"/>
      <c r="M101" s="1872"/>
      <c r="N101" s="1872"/>
      <c r="O101" s="1872"/>
      <c r="P101" s="1872"/>
      <c r="Q101" s="1872"/>
    </row>
    <row r="102" spans="1:17">
      <c r="A102" s="1872"/>
      <c r="B102" s="1872"/>
      <c r="C102" s="1872"/>
      <c r="D102" s="1872"/>
      <c r="E102" s="1872"/>
      <c r="F102" s="1872"/>
      <c r="G102" s="1872"/>
      <c r="H102" s="1872"/>
      <c r="I102" s="1872"/>
      <c r="J102" s="1872"/>
      <c r="K102" s="1872"/>
      <c r="L102" s="1872"/>
      <c r="M102" s="1872"/>
      <c r="N102" s="1872"/>
      <c r="O102" s="1872"/>
      <c r="P102" s="1872"/>
      <c r="Q102" s="1872"/>
    </row>
    <row r="103" spans="1:17">
      <c r="A103" s="1872"/>
      <c r="B103" s="1872"/>
      <c r="C103" s="1872"/>
      <c r="D103" s="1872"/>
      <c r="E103" s="1872"/>
      <c r="F103" s="1872"/>
      <c r="G103" s="1872"/>
      <c r="H103" s="1872"/>
      <c r="I103" s="1872"/>
      <c r="J103" s="1872"/>
      <c r="K103" s="1872"/>
      <c r="L103" s="1872"/>
      <c r="M103" s="1872"/>
      <c r="N103" s="1872"/>
      <c r="O103" s="1872"/>
      <c r="P103" s="1872"/>
      <c r="Q103" s="1872"/>
    </row>
    <row r="104" spans="1:17">
      <c r="A104" s="1872"/>
      <c r="B104" s="1872"/>
      <c r="C104" s="1872"/>
      <c r="D104" s="1872"/>
      <c r="E104" s="1872"/>
      <c r="F104" s="1872"/>
      <c r="G104" s="1872"/>
      <c r="H104" s="1872"/>
      <c r="I104" s="1872"/>
      <c r="J104" s="1872"/>
      <c r="K104" s="1872"/>
      <c r="L104" s="1872"/>
      <c r="M104" s="1872"/>
      <c r="N104" s="1872"/>
      <c r="O104" s="1872"/>
      <c r="P104" s="1872"/>
      <c r="Q104" s="1872"/>
    </row>
    <row r="105" spans="1:17">
      <c r="A105" s="1872"/>
      <c r="B105" s="1872"/>
      <c r="C105" s="1872"/>
      <c r="D105" s="1872"/>
      <c r="E105" s="1872"/>
      <c r="F105" s="1872"/>
      <c r="G105" s="1872"/>
      <c r="H105" s="1872"/>
      <c r="I105" s="1872"/>
      <c r="J105" s="1872"/>
      <c r="K105" s="1872"/>
      <c r="L105" s="1872"/>
      <c r="M105" s="1872"/>
      <c r="N105" s="1872"/>
      <c r="O105" s="1872"/>
      <c r="P105" s="1872"/>
      <c r="Q105" s="1872"/>
    </row>
    <row r="106" spans="1:17">
      <c r="A106" s="1872"/>
      <c r="B106" s="1872"/>
      <c r="C106" s="1872"/>
      <c r="D106" s="1872"/>
      <c r="E106" s="1872"/>
      <c r="F106" s="1872"/>
      <c r="G106" s="1872"/>
      <c r="H106" s="1872"/>
      <c r="I106" s="1872"/>
      <c r="J106" s="1872"/>
      <c r="K106" s="1872"/>
      <c r="L106" s="1872"/>
      <c r="M106" s="1872"/>
      <c r="N106" s="1872"/>
      <c r="O106" s="1872"/>
      <c r="P106" s="1872"/>
      <c r="Q106" s="1872"/>
    </row>
    <row r="107" spans="1:17">
      <c r="A107" s="1872"/>
      <c r="B107" s="1872"/>
      <c r="C107" s="1872"/>
      <c r="D107" s="1872"/>
      <c r="E107" s="1872"/>
      <c r="F107" s="1872"/>
      <c r="G107" s="1872"/>
      <c r="H107" s="1872"/>
      <c r="I107" s="1872"/>
      <c r="J107" s="1872"/>
      <c r="K107" s="1872"/>
      <c r="L107" s="1872"/>
      <c r="M107" s="1872"/>
      <c r="N107" s="1872"/>
      <c r="O107" s="1872"/>
      <c r="P107" s="1872"/>
      <c r="Q107" s="1872"/>
    </row>
    <row r="108" spans="1:17">
      <c r="A108" s="1872"/>
      <c r="B108" s="1872"/>
      <c r="C108" s="1872"/>
      <c r="D108" s="1872"/>
      <c r="E108" s="1872"/>
      <c r="F108" s="1872"/>
      <c r="G108" s="1872"/>
      <c r="H108" s="1872"/>
      <c r="I108" s="1872"/>
      <c r="J108" s="1872"/>
      <c r="K108" s="1872"/>
      <c r="L108" s="1872"/>
      <c r="M108" s="1872"/>
      <c r="N108" s="1872"/>
      <c r="O108" s="1872"/>
      <c r="P108" s="1872"/>
      <c r="Q108" s="1872"/>
    </row>
    <row r="109" spans="1:17">
      <c r="A109" s="1872"/>
      <c r="B109" s="1872"/>
      <c r="C109" s="1872"/>
      <c r="D109" s="1872"/>
      <c r="E109" s="1872"/>
      <c r="F109" s="1872"/>
      <c r="G109" s="1872"/>
      <c r="H109" s="1872"/>
      <c r="I109" s="1872"/>
      <c r="J109" s="1872"/>
      <c r="K109" s="1872"/>
      <c r="L109" s="1872"/>
      <c r="M109" s="1872"/>
      <c r="N109" s="1872"/>
      <c r="O109" s="1872"/>
      <c r="P109" s="1872"/>
      <c r="Q109" s="1872"/>
    </row>
    <row r="110" spans="1:17">
      <c r="A110" s="1872"/>
      <c r="B110" s="1872"/>
      <c r="C110" s="1872"/>
      <c r="D110" s="1872"/>
      <c r="E110" s="1872"/>
      <c r="F110" s="1872"/>
      <c r="G110" s="1872"/>
      <c r="H110" s="1872"/>
      <c r="I110" s="1872"/>
      <c r="J110" s="1872"/>
      <c r="K110" s="1872"/>
      <c r="L110" s="1872"/>
      <c r="M110" s="1872"/>
      <c r="N110" s="1872"/>
      <c r="O110" s="1872"/>
      <c r="P110" s="1872"/>
      <c r="Q110" s="1872"/>
    </row>
    <row r="111" spans="1:17">
      <c r="A111" s="1872"/>
      <c r="B111" s="1872"/>
      <c r="C111" s="1872"/>
      <c r="D111" s="1872"/>
      <c r="E111" s="1872"/>
      <c r="F111" s="1872"/>
      <c r="G111" s="1872"/>
      <c r="H111" s="1872"/>
      <c r="I111" s="1872"/>
      <c r="J111" s="1872"/>
      <c r="K111" s="1872"/>
      <c r="L111" s="1872"/>
      <c r="M111" s="1872"/>
      <c r="N111" s="1872"/>
      <c r="O111" s="1872"/>
      <c r="P111" s="1872"/>
      <c r="Q111" s="1872"/>
    </row>
    <row r="112" spans="1:17">
      <c r="A112" s="1872"/>
      <c r="B112" s="1872"/>
      <c r="C112" s="1872"/>
      <c r="D112" s="1872"/>
      <c r="E112" s="1872"/>
      <c r="F112" s="1872"/>
      <c r="G112" s="1872"/>
      <c r="H112" s="1872"/>
      <c r="I112" s="1872"/>
      <c r="J112" s="1872"/>
      <c r="K112" s="1872"/>
      <c r="L112" s="1872"/>
      <c r="M112" s="1872"/>
      <c r="N112" s="1872"/>
      <c r="O112" s="1872"/>
      <c r="P112" s="1872"/>
      <c r="Q112" s="1872"/>
    </row>
    <row r="113" spans="1:17">
      <c r="A113" s="1872"/>
      <c r="B113" s="1872"/>
      <c r="C113" s="1872"/>
      <c r="D113" s="1872"/>
      <c r="E113" s="1872"/>
      <c r="F113" s="1872"/>
      <c r="G113" s="1872"/>
      <c r="H113" s="1872"/>
      <c r="I113" s="1872"/>
      <c r="J113" s="1872"/>
      <c r="K113" s="1872"/>
      <c r="L113" s="1872"/>
      <c r="M113" s="1872"/>
      <c r="N113" s="1872"/>
      <c r="O113" s="1872"/>
      <c r="P113" s="1872"/>
      <c r="Q113" s="1872"/>
    </row>
    <row r="114" spans="1:17">
      <c r="A114" s="1872"/>
      <c r="B114" s="1872"/>
      <c r="C114" s="1872"/>
      <c r="D114" s="1872"/>
      <c r="E114" s="1872"/>
      <c r="F114" s="1872"/>
      <c r="G114" s="1872"/>
      <c r="H114" s="1872"/>
      <c r="I114" s="1872"/>
      <c r="J114" s="1872"/>
      <c r="K114" s="1872"/>
      <c r="L114" s="1872"/>
      <c r="M114" s="1872"/>
      <c r="N114" s="1872"/>
      <c r="O114" s="1872"/>
      <c r="P114" s="1872"/>
      <c r="Q114" s="1872"/>
    </row>
    <row r="115" spans="1:17">
      <c r="A115" s="1872"/>
      <c r="B115" s="1872"/>
      <c r="C115" s="1872"/>
      <c r="D115" s="1872"/>
      <c r="E115" s="1872"/>
      <c r="F115" s="1872"/>
      <c r="G115" s="1872"/>
      <c r="H115" s="1872"/>
      <c r="I115" s="1872"/>
      <c r="J115" s="1872"/>
      <c r="K115" s="1872"/>
      <c r="L115" s="1872"/>
      <c r="M115" s="1872"/>
      <c r="N115" s="1872"/>
      <c r="O115" s="1872"/>
      <c r="P115" s="1872"/>
      <c r="Q115" s="1872"/>
    </row>
    <row r="116" spans="1:17">
      <c r="A116" s="1872"/>
      <c r="B116" s="1872"/>
      <c r="C116" s="1872"/>
      <c r="D116" s="1872"/>
      <c r="E116" s="1872"/>
      <c r="F116" s="1872"/>
      <c r="G116" s="1872"/>
      <c r="H116" s="1872"/>
      <c r="I116" s="1872"/>
      <c r="J116" s="1872"/>
      <c r="K116" s="1872"/>
      <c r="L116" s="1872"/>
      <c r="M116" s="1872"/>
      <c r="N116" s="1872"/>
      <c r="O116" s="1872"/>
      <c r="P116" s="1872"/>
      <c r="Q116" s="1872"/>
    </row>
    <row r="117" spans="1:17">
      <c r="A117" s="1872"/>
      <c r="B117" s="1872"/>
      <c r="C117" s="1872"/>
      <c r="D117" s="1872"/>
      <c r="E117" s="1872"/>
      <c r="F117" s="1872"/>
      <c r="G117" s="1872"/>
      <c r="H117" s="1872"/>
      <c r="I117" s="1872"/>
      <c r="J117" s="1872"/>
      <c r="K117" s="1872"/>
      <c r="L117" s="1872"/>
      <c r="M117" s="1872"/>
      <c r="N117" s="1872"/>
      <c r="O117" s="1872"/>
      <c r="P117" s="1872"/>
      <c r="Q117" s="1872"/>
    </row>
    <row r="118" spans="1:17">
      <c r="A118" s="1872"/>
      <c r="B118" s="1872"/>
      <c r="C118" s="1872"/>
      <c r="D118" s="1872"/>
      <c r="E118" s="1872"/>
      <c r="F118" s="1872"/>
      <c r="G118" s="1872"/>
      <c r="H118" s="1872"/>
      <c r="I118" s="1872"/>
      <c r="J118" s="1872"/>
      <c r="K118" s="1872"/>
      <c r="L118" s="1872"/>
      <c r="M118" s="1872"/>
      <c r="N118" s="1872"/>
      <c r="O118" s="1872"/>
      <c r="P118" s="1872"/>
      <c r="Q118" s="1872"/>
    </row>
    <row r="119" spans="1:17">
      <c r="A119" s="1872"/>
      <c r="B119" s="1872"/>
      <c r="C119" s="1872"/>
      <c r="D119" s="1872"/>
      <c r="E119" s="1872"/>
      <c r="F119" s="1872"/>
      <c r="G119" s="1872"/>
      <c r="H119" s="1872"/>
      <c r="I119" s="1872"/>
      <c r="J119" s="1872"/>
      <c r="K119" s="1872"/>
      <c r="L119" s="1872"/>
      <c r="M119" s="1872"/>
      <c r="N119" s="1872"/>
      <c r="O119" s="1872"/>
      <c r="P119" s="1872"/>
      <c r="Q119" s="1872"/>
    </row>
    <row r="120" spans="1:17">
      <c r="A120" s="1872"/>
      <c r="B120" s="1872"/>
      <c r="C120" s="1872"/>
      <c r="D120" s="1872"/>
      <c r="E120" s="1872"/>
      <c r="F120" s="1872"/>
      <c r="G120" s="1872"/>
      <c r="H120" s="1872"/>
      <c r="I120" s="1872"/>
      <c r="J120" s="1872"/>
      <c r="K120" s="1872"/>
      <c r="L120" s="1872"/>
      <c r="M120" s="1872"/>
      <c r="N120" s="1872"/>
      <c r="O120" s="1872"/>
      <c r="P120" s="1872"/>
      <c r="Q120" s="1872"/>
    </row>
    <row r="121" spans="1:17">
      <c r="A121" s="1872"/>
      <c r="B121" s="1872"/>
      <c r="C121" s="1872"/>
      <c r="D121" s="1872"/>
      <c r="E121" s="1872"/>
      <c r="F121" s="1872"/>
      <c r="G121" s="1872"/>
      <c r="H121" s="1872"/>
      <c r="I121" s="1872"/>
      <c r="J121" s="1872"/>
      <c r="K121" s="1872"/>
      <c r="L121" s="1872"/>
      <c r="M121" s="1872"/>
      <c r="N121" s="1872"/>
      <c r="O121" s="1872"/>
      <c r="P121" s="1872"/>
      <c r="Q121" s="1872"/>
    </row>
    <row r="122" spans="1:17">
      <c r="A122" s="1872"/>
      <c r="B122" s="1872"/>
      <c r="C122" s="1872"/>
      <c r="D122" s="1872"/>
      <c r="E122" s="1872"/>
      <c r="F122" s="1872"/>
      <c r="G122" s="1872"/>
      <c r="H122" s="1872"/>
      <c r="I122" s="1872"/>
      <c r="J122" s="1872"/>
      <c r="K122" s="1872"/>
      <c r="L122" s="1872"/>
      <c r="M122" s="1872"/>
      <c r="N122" s="1872"/>
      <c r="O122" s="1872"/>
      <c r="P122" s="1872"/>
      <c r="Q122" s="1872"/>
    </row>
    <row r="123" spans="1:17">
      <c r="A123" s="1872"/>
      <c r="B123" s="1872"/>
      <c r="C123" s="1872"/>
      <c r="D123" s="1872"/>
      <c r="E123" s="1872"/>
      <c r="F123" s="1872"/>
      <c r="G123" s="1872"/>
      <c r="H123" s="1872"/>
      <c r="I123" s="1872"/>
      <c r="J123" s="1872"/>
      <c r="K123" s="1872"/>
      <c r="L123" s="1872"/>
      <c r="M123" s="1872"/>
      <c r="N123" s="1872"/>
      <c r="O123" s="1872"/>
      <c r="P123" s="1872"/>
      <c r="Q123" s="1872"/>
    </row>
    <row r="124" spans="1:17">
      <c r="A124" s="1872"/>
      <c r="B124" s="1872"/>
      <c r="C124" s="1872"/>
      <c r="D124" s="1872"/>
      <c r="E124" s="1872"/>
      <c r="F124" s="1872"/>
      <c r="G124" s="1872"/>
      <c r="H124" s="1872"/>
      <c r="I124" s="1872"/>
      <c r="J124" s="1872"/>
      <c r="K124" s="1872"/>
      <c r="L124" s="1872"/>
      <c r="M124" s="1872"/>
      <c r="N124" s="1872"/>
      <c r="O124" s="1872"/>
      <c r="P124" s="1872"/>
      <c r="Q124" s="1872"/>
    </row>
    <row r="125" spans="1:17">
      <c r="A125" s="1872"/>
      <c r="B125" s="1872"/>
      <c r="C125" s="1872"/>
      <c r="D125" s="1872"/>
      <c r="E125" s="1872"/>
      <c r="F125" s="1872"/>
      <c r="G125" s="1872"/>
      <c r="H125" s="1872"/>
      <c r="I125" s="1872"/>
      <c r="J125" s="1872"/>
      <c r="K125" s="1872"/>
      <c r="L125" s="1872"/>
      <c r="M125" s="1872"/>
      <c r="N125" s="1872"/>
      <c r="O125" s="1872"/>
      <c r="P125" s="1872"/>
      <c r="Q125" s="1872"/>
    </row>
    <row r="126" spans="1:17">
      <c r="A126" s="1872"/>
      <c r="B126" s="1872"/>
      <c r="C126" s="1872"/>
      <c r="D126" s="1872"/>
      <c r="E126" s="1872"/>
      <c r="F126" s="1872"/>
      <c r="G126" s="1872"/>
      <c r="H126" s="1872"/>
      <c r="I126" s="1872"/>
      <c r="J126" s="1872"/>
      <c r="K126" s="1872"/>
      <c r="L126" s="1872"/>
      <c r="M126" s="1872"/>
      <c r="N126" s="1872"/>
      <c r="O126" s="1872"/>
      <c r="P126" s="1872"/>
      <c r="Q126" s="1872"/>
    </row>
    <row r="127" spans="1:17">
      <c r="A127" s="1872"/>
      <c r="B127" s="1872"/>
      <c r="C127" s="1872"/>
      <c r="D127" s="1872"/>
      <c r="E127" s="1872"/>
      <c r="F127" s="1872"/>
      <c r="G127" s="1872"/>
      <c r="H127" s="1872"/>
      <c r="I127" s="1872"/>
      <c r="J127" s="1872"/>
      <c r="K127" s="1872"/>
      <c r="L127" s="1872"/>
      <c r="M127" s="1872"/>
      <c r="N127" s="1872"/>
      <c r="O127" s="1872"/>
      <c r="P127" s="1872"/>
      <c r="Q127" s="1872"/>
    </row>
    <row r="128" spans="1:17">
      <c r="A128" s="1872"/>
      <c r="B128" s="1872"/>
      <c r="C128" s="1872"/>
      <c r="D128" s="1872"/>
      <c r="E128" s="1872"/>
      <c r="F128" s="1872"/>
      <c r="G128" s="1872"/>
      <c r="H128" s="1872"/>
      <c r="I128" s="1872"/>
      <c r="J128" s="1872"/>
      <c r="K128" s="1872"/>
      <c r="L128" s="1872"/>
      <c r="M128" s="1872"/>
      <c r="N128" s="1872"/>
      <c r="O128" s="1872"/>
      <c r="P128" s="1872"/>
      <c r="Q128" s="1872"/>
    </row>
    <row r="129" spans="1:17">
      <c r="A129" s="1872"/>
      <c r="B129" s="1872"/>
      <c r="C129" s="1872"/>
      <c r="D129" s="1872"/>
      <c r="E129" s="1872"/>
      <c r="F129" s="1872"/>
      <c r="G129" s="1872"/>
      <c r="H129" s="1872"/>
      <c r="I129" s="1872"/>
      <c r="J129" s="1872"/>
      <c r="K129" s="1872"/>
      <c r="L129" s="1872"/>
      <c r="M129" s="1872"/>
      <c r="N129" s="1872"/>
      <c r="O129" s="1872"/>
      <c r="P129" s="1872"/>
      <c r="Q129" s="1872"/>
    </row>
    <row r="130" spans="1:17">
      <c r="A130" s="1872"/>
      <c r="B130" s="1872"/>
      <c r="C130" s="1872"/>
      <c r="D130" s="1872"/>
      <c r="E130" s="1872"/>
      <c r="F130" s="1872"/>
      <c r="G130" s="1872"/>
      <c r="H130" s="1872"/>
      <c r="I130" s="1872"/>
      <c r="J130" s="1872"/>
      <c r="K130" s="1872"/>
      <c r="L130" s="1872"/>
      <c r="M130" s="1872"/>
      <c r="N130" s="1872"/>
      <c r="O130" s="1872"/>
      <c r="P130" s="1872"/>
      <c r="Q130" s="1872"/>
    </row>
    <row r="131" spans="1:17">
      <c r="A131" s="1872"/>
      <c r="B131" s="1872"/>
      <c r="C131" s="1872"/>
      <c r="D131" s="1872"/>
      <c r="E131" s="1872"/>
      <c r="F131" s="1872"/>
      <c r="G131" s="1872"/>
      <c r="H131" s="1872"/>
      <c r="I131" s="1872"/>
      <c r="J131" s="1872"/>
      <c r="K131" s="1872"/>
      <c r="L131" s="1872"/>
      <c r="M131" s="1872"/>
      <c r="N131" s="1872"/>
      <c r="O131" s="1872"/>
      <c r="P131" s="1872"/>
      <c r="Q131" s="1872"/>
    </row>
    <row r="132" spans="1:17">
      <c r="A132" s="1872"/>
      <c r="B132" s="1872"/>
      <c r="C132" s="1872"/>
      <c r="D132" s="1872"/>
      <c r="E132" s="1872"/>
      <c r="F132" s="1872"/>
      <c r="G132" s="1872"/>
      <c r="H132" s="1872"/>
      <c r="I132" s="1872"/>
      <c r="J132" s="1872"/>
      <c r="K132" s="1872"/>
      <c r="L132" s="1872"/>
      <c r="M132" s="1872"/>
      <c r="N132" s="1872"/>
      <c r="O132" s="1872"/>
      <c r="P132" s="1872"/>
      <c r="Q132" s="1872"/>
    </row>
    <row r="133" spans="1:17">
      <c r="A133" s="1872"/>
      <c r="B133" s="1872"/>
      <c r="C133" s="1872"/>
      <c r="D133" s="1872"/>
      <c r="E133" s="1872"/>
      <c r="F133" s="1872"/>
      <c r="G133" s="1872"/>
      <c r="H133" s="1872"/>
      <c r="I133" s="1872"/>
      <c r="J133" s="1872"/>
      <c r="K133" s="1872"/>
      <c r="L133" s="1872"/>
      <c r="M133" s="1872"/>
      <c r="N133" s="1872"/>
      <c r="O133" s="1872"/>
      <c r="P133" s="1872"/>
      <c r="Q133" s="1872"/>
    </row>
    <row r="134" spans="1:17">
      <c r="A134" s="1872"/>
      <c r="B134" s="1872"/>
      <c r="C134" s="1872"/>
      <c r="D134" s="1872"/>
      <c r="E134" s="1872"/>
      <c r="F134" s="1872"/>
      <c r="G134" s="1872"/>
      <c r="H134" s="1872"/>
      <c r="I134" s="1872"/>
      <c r="J134" s="1872"/>
      <c r="K134" s="1872"/>
      <c r="L134" s="1872"/>
      <c r="M134" s="1872"/>
      <c r="N134" s="1872"/>
      <c r="O134" s="1872"/>
      <c r="P134" s="1872"/>
      <c r="Q134" s="1872"/>
    </row>
    <row r="135" spans="1:17">
      <c r="A135" s="1872"/>
      <c r="B135" s="1872"/>
      <c r="C135" s="1872"/>
      <c r="D135" s="1872"/>
      <c r="E135" s="1872"/>
      <c r="F135" s="1872"/>
      <c r="G135" s="1872"/>
      <c r="H135" s="1872"/>
      <c r="I135" s="1872"/>
      <c r="J135" s="1872"/>
      <c r="K135" s="1872"/>
      <c r="L135" s="1872"/>
      <c r="M135" s="1872"/>
      <c r="N135" s="1872"/>
      <c r="O135" s="1872"/>
      <c r="P135" s="1872"/>
      <c r="Q135" s="1872"/>
    </row>
    <row r="136" spans="1:17">
      <c r="A136" s="1872"/>
      <c r="B136" s="1872"/>
      <c r="C136" s="1872"/>
      <c r="D136" s="1872"/>
      <c r="E136" s="1872"/>
      <c r="F136" s="1872"/>
      <c r="G136" s="1872"/>
      <c r="H136" s="1872"/>
      <c r="I136" s="1872"/>
      <c r="J136" s="1872"/>
      <c r="K136" s="1872"/>
      <c r="L136" s="1872"/>
      <c r="M136" s="1872"/>
      <c r="N136" s="1872"/>
      <c r="O136" s="1872"/>
      <c r="P136" s="1872"/>
      <c r="Q136" s="1872"/>
    </row>
    <row r="137" spans="1:17">
      <c r="A137" s="1872"/>
      <c r="B137" s="1872"/>
      <c r="C137" s="1872"/>
      <c r="D137" s="1872"/>
      <c r="E137" s="1872"/>
      <c r="F137" s="1872"/>
      <c r="G137" s="1872"/>
      <c r="H137" s="1872"/>
      <c r="I137" s="1872"/>
      <c r="J137" s="1872"/>
      <c r="K137" s="1872"/>
      <c r="L137" s="1872"/>
      <c r="M137" s="1872"/>
      <c r="N137" s="1872"/>
      <c r="O137" s="1872"/>
      <c r="P137" s="1872"/>
      <c r="Q137" s="1872"/>
    </row>
    <row r="138" spans="1:17">
      <c r="A138" s="1872"/>
      <c r="B138" s="1872"/>
      <c r="C138" s="1872"/>
      <c r="D138" s="1872"/>
      <c r="E138" s="1872"/>
      <c r="F138" s="1872"/>
      <c r="G138" s="1872"/>
      <c r="H138" s="1872"/>
      <c r="I138" s="1872"/>
      <c r="J138" s="1872"/>
      <c r="K138" s="1872"/>
      <c r="L138" s="1872"/>
      <c r="M138" s="1872"/>
      <c r="N138" s="1872"/>
      <c r="O138" s="1872"/>
      <c r="P138" s="1872"/>
      <c r="Q138" s="1872"/>
    </row>
    <row r="139" spans="1:17">
      <c r="A139" s="1872"/>
      <c r="B139" s="1872"/>
      <c r="C139" s="1872"/>
      <c r="D139" s="1872"/>
      <c r="E139" s="1872"/>
      <c r="F139" s="1872"/>
      <c r="G139" s="1872"/>
      <c r="H139" s="1872"/>
      <c r="I139" s="1872"/>
      <c r="J139" s="1872"/>
      <c r="K139" s="1872"/>
      <c r="L139" s="1872"/>
      <c r="M139" s="1872"/>
      <c r="N139" s="1872"/>
      <c r="O139" s="1872"/>
      <c r="P139" s="1872"/>
      <c r="Q139" s="1872"/>
    </row>
    <row r="140" spans="1:17">
      <c r="A140" s="1872"/>
      <c r="B140" s="1872"/>
      <c r="C140" s="1872"/>
      <c r="D140" s="1872"/>
      <c r="E140" s="1872"/>
      <c r="F140" s="1872"/>
      <c r="G140" s="1872"/>
      <c r="H140" s="1872"/>
      <c r="I140" s="1872"/>
      <c r="J140" s="1872"/>
      <c r="K140" s="1872"/>
      <c r="L140" s="1872"/>
      <c r="M140" s="1872"/>
      <c r="N140" s="1872"/>
      <c r="O140" s="1872"/>
      <c r="P140" s="1872"/>
      <c r="Q140" s="1872"/>
    </row>
    <row r="141" spans="1:17">
      <c r="A141" s="1872"/>
      <c r="B141" s="1872"/>
      <c r="C141" s="1872"/>
      <c r="D141" s="1872"/>
      <c r="E141" s="1872"/>
      <c r="F141" s="1872"/>
      <c r="G141" s="1872"/>
      <c r="H141" s="1872"/>
      <c r="I141" s="1872"/>
      <c r="J141" s="1872"/>
      <c r="K141" s="1872"/>
      <c r="L141" s="1872"/>
      <c r="M141" s="1872"/>
      <c r="N141" s="1872"/>
      <c r="O141" s="1872"/>
      <c r="P141" s="1872"/>
      <c r="Q141" s="1872"/>
    </row>
    <row r="142" spans="1:17">
      <c r="A142" s="1872"/>
      <c r="B142" s="1872"/>
      <c r="C142" s="1872"/>
      <c r="D142" s="1872"/>
      <c r="E142" s="1872"/>
      <c r="F142" s="1872"/>
      <c r="G142" s="1872"/>
      <c r="H142" s="1872"/>
      <c r="I142" s="1872"/>
      <c r="J142" s="1872"/>
      <c r="K142" s="1872"/>
      <c r="L142" s="1872"/>
      <c r="M142" s="1872"/>
      <c r="N142" s="1872"/>
      <c r="O142" s="1872"/>
      <c r="P142" s="1872"/>
      <c r="Q142" s="1872"/>
    </row>
    <row r="143" spans="1:17">
      <c r="A143" s="1872"/>
      <c r="B143" s="1872"/>
      <c r="C143" s="1872"/>
      <c r="D143" s="1872"/>
      <c r="E143" s="1872"/>
      <c r="F143" s="1872"/>
      <c r="G143" s="1872"/>
      <c r="H143" s="1872"/>
      <c r="I143" s="1872"/>
      <c r="J143" s="1872"/>
      <c r="K143" s="1872"/>
      <c r="L143" s="1872"/>
      <c r="M143" s="1872"/>
      <c r="N143" s="1872"/>
      <c r="O143" s="1872"/>
      <c r="P143" s="1872"/>
      <c r="Q143" s="1872"/>
    </row>
    <row r="144" spans="1:17">
      <c r="A144" s="1872"/>
      <c r="B144" s="1872"/>
      <c r="C144" s="1872"/>
      <c r="D144" s="1872"/>
      <c r="E144" s="1872"/>
      <c r="F144" s="1872"/>
      <c r="G144" s="1872"/>
      <c r="H144" s="1872"/>
      <c r="I144" s="1872"/>
      <c r="J144" s="1872"/>
      <c r="K144" s="1872"/>
      <c r="L144" s="1872"/>
      <c r="M144" s="1872"/>
      <c r="N144" s="1872"/>
      <c r="O144" s="1872"/>
      <c r="P144" s="1872"/>
      <c r="Q144" s="1872"/>
    </row>
    <row r="145" spans="1:17">
      <c r="A145" s="1872"/>
      <c r="B145" s="1872"/>
      <c r="C145" s="1872"/>
      <c r="D145" s="1872"/>
      <c r="E145" s="1872"/>
      <c r="F145" s="1872"/>
      <c r="G145" s="1872"/>
      <c r="H145" s="1872"/>
      <c r="I145" s="1872"/>
      <c r="J145" s="1872"/>
      <c r="K145" s="1872"/>
      <c r="L145" s="1872"/>
      <c r="M145" s="1872"/>
      <c r="N145" s="1872"/>
      <c r="O145" s="1872"/>
      <c r="P145" s="1872"/>
      <c r="Q145" s="1872"/>
    </row>
    <row r="146" spans="1:17">
      <c r="A146" s="1872"/>
      <c r="B146" s="1872"/>
      <c r="C146" s="1872"/>
      <c r="D146" s="1872"/>
      <c r="E146" s="1872"/>
      <c r="F146" s="1872"/>
      <c r="G146" s="1872"/>
      <c r="H146" s="1872"/>
      <c r="I146" s="1872"/>
      <c r="J146" s="1872"/>
      <c r="K146" s="1872"/>
      <c r="L146" s="1872"/>
      <c r="M146" s="1872"/>
      <c r="N146" s="1872"/>
      <c r="O146" s="1872"/>
      <c r="P146" s="1872"/>
      <c r="Q146" s="1872"/>
    </row>
    <row r="147" spans="1:17">
      <c r="A147" s="1872"/>
      <c r="B147" s="1872"/>
      <c r="C147" s="1872"/>
      <c r="D147" s="1872"/>
      <c r="E147" s="1872"/>
      <c r="F147" s="1872"/>
      <c r="G147" s="1872"/>
      <c r="H147" s="1872"/>
      <c r="I147" s="1872"/>
      <c r="J147" s="1872"/>
      <c r="K147" s="1872"/>
      <c r="L147" s="1872"/>
      <c r="M147" s="1872"/>
      <c r="N147" s="1872"/>
      <c r="O147" s="1872"/>
      <c r="P147" s="1872"/>
      <c r="Q147" s="1872"/>
    </row>
    <row r="148" spans="1:17">
      <c r="A148" s="1872"/>
      <c r="B148" s="1872"/>
      <c r="C148" s="1872"/>
      <c r="D148" s="1872"/>
      <c r="E148" s="1872"/>
      <c r="F148" s="1872"/>
      <c r="G148" s="1872"/>
      <c r="H148" s="1872"/>
      <c r="I148" s="1872"/>
      <c r="J148" s="1872"/>
      <c r="K148" s="1872"/>
      <c r="L148" s="1872"/>
      <c r="M148" s="1872"/>
      <c r="N148" s="1872"/>
      <c r="O148" s="1872"/>
      <c r="P148" s="1872"/>
      <c r="Q148" s="1872"/>
    </row>
    <row r="149" spans="1:17">
      <c r="A149" s="1872"/>
      <c r="B149" s="1872"/>
      <c r="C149" s="1872"/>
      <c r="D149" s="1872"/>
      <c r="E149" s="1872"/>
      <c r="F149" s="1872"/>
      <c r="G149" s="1872"/>
      <c r="H149" s="1872"/>
      <c r="I149" s="1872"/>
      <c r="J149" s="1872"/>
      <c r="K149" s="1872"/>
      <c r="L149" s="1872"/>
      <c r="M149" s="1872"/>
      <c r="N149" s="1872"/>
      <c r="O149" s="1872"/>
      <c r="P149" s="1872"/>
      <c r="Q149" s="1872"/>
    </row>
    <row r="150" spans="1:17">
      <c r="A150" s="1872"/>
      <c r="B150" s="1872"/>
      <c r="C150" s="1872"/>
      <c r="D150" s="1872"/>
      <c r="E150" s="1872"/>
      <c r="F150" s="1872"/>
      <c r="G150" s="1872"/>
      <c r="H150" s="1872"/>
      <c r="I150" s="1872"/>
      <c r="J150" s="1872"/>
      <c r="K150" s="1872"/>
      <c r="L150" s="1872"/>
      <c r="M150" s="1872"/>
      <c r="N150" s="1872"/>
      <c r="O150" s="1872"/>
      <c r="P150" s="1872"/>
      <c r="Q150" s="1872"/>
    </row>
    <row r="151" spans="1:17">
      <c r="A151" s="1872"/>
      <c r="B151" s="1872"/>
      <c r="C151" s="1872"/>
      <c r="D151" s="1872"/>
      <c r="E151" s="1872"/>
      <c r="F151" s="1872"/>
      <c r="G151" s="1872"/>
      <c r="H151" s="1872"/>
      <c r="I151" s="1872"/>
      <c r="J151" s="1872"/>
      <c r="K151" s="1872"/>
      <c r="L151" s="1872"/>
      <c r="M151" s="1872"/>
      <c r="N151" s="1872"/>
      <c r="O151" s="1872"/>
      <c r="P151" s="1872"/>
      <c r="Q151" s="1872"/>
    </row>
    <row r="152" spans="1:17">
      <c r="A152" s="1872"/>
      <c r="B152" s="1872"/>
      <c r="C152" s="1872"/>
      <c r="D152" s="1872"/>
      <c r="E152" s="1872"/>
      <c r="F152" s="1872"/>
      <c r="G152" s="1872"/>
      <c r="H152" s="1872"/>
      <c r="I152" s="1872"/>
      <c r="J152" s="1872"/>
      <c r="K152" s="1872"/>
      <c r="L152" s="1872"/>
      <c r="M152" s="1872"/>
      <c r="N152" s="1872"/>
      <c r="O152" s="1872"/>
      <c r="P152" s="1872"/>
      <c r="Q152" s="1872"/>
    </row>
    <row r="153" spans="1:17">
      <c r="A153" s="1872"/>
      <c r="B153" s="1872"/>
      <c r="C153" s="1872"/>
      <c r="D153" s="1872"/>
      <c r="E153" s="1872"/>
      <c r="F153" s="1872"/>
      <c r="G153" s="1872"/>
      <c r="H153" s="1872"/>
      <c r="I153" s="1872"/>
      <c r="J153" s="1872"/>
      <c r="K153" s="1872"/>
      <c r="L153" s="1872"/>
      <c r="M153" s="1872"/>
      <c r="N153" s="1872"/>
      <c r="O153" s="1872"/>
      <c r="P153" s="1872"/>
      <c r="Q153" s="1872"/>
    </row>
    <row r="154" spans="1:17">
      <c r="A154" s="1872"/>
      <c r="B154" s="1872"/>
      <c r="C154" s="1872"/>
      <c r="D154" s="1872"/>
      <c r="E154" s="1872"/>
      <c r="F154" s="1872"/>
      <c r="G154" s="1872"/>
      <c r="H154" s="1872"/>
      <c r="I154" s="1872"/>
      <c r="J154" s="1872"/>
      <c r="K154" s="1872"/>
      <c r="L154" s="1872"/>
      <c r="M154" s="1872"/>
      <c r="N154" s="1872"/>
      <c r="O154" s="1872"/>
      <c r="P154" s="1872"/>
      <c r="Q154" s="1872"/>
    </row>
    <row r="155" spans="1:17">
      <c r="A155" s="1872"/>
      <c r="B155" s="1872"/>
      <c r="C155" s="1872"/>
      <c r="D155" s="1872"/>
      <c r="E155" s="1872"/>
      <c r="F155" s="1872"/>
      <c r="G155" s="1872"/>
      <c r="H155" s="1872"/>
      <c r="I155" s="1872"/>
      <c r="J155" s="1872"/>
      <c r="K155" s="1872"/>
      <c r="L155" s="1872"/>
      <c r="M155" s="1872"/>
      <c r="N155" s="1872"/>
      <c r="O155" s="1872"/>
      <c r="P155" s="1872"/>
      <c r="Q155" s="1872"/>
    </row>
    <row r="156" spans="1:17">
      <c r="A156" s="1872"/>
      <c r="B156" s="1872"/>
      <c r="C156" s="1872"/>
      <c r="D156" s="1872"/>
      <c r="E156" s="1872"/>
      <c r="F156" s="1872"/>
      <c r="G156" s="1872"/>
      <c r="H156" s="1872"/>
      <c r="I156" s="1872"/>
      <c r="J156" s="1872"/>
      <c r="K156" s="1872"/>
      <c r="L156" s="1872"/>
      <c r="M156" s="1872"/>
      <c r="N156" s="1872"/>
      <c r="O156" s="1872"/>
      <c r="P156" s="1872"/>
      <c r="Q156" s="1872"/>
    </row>
    <row r="157" spans="1:17">
      <c r="A157" s="1872"/>
      <c r="B157" s="1872"/>
      <c r="C157" s="1872"/>
      <c r="D157" s="1872"/>
      <c r="E157" s="1872"/>
      <c r="F157" s="1872"/>
      <c r="G157" s="1872"/>
      <c r="H157" s="1872"/>
      <c r="I157" s="1872"/>
      <c r="J157" s="1872"/>
      <c r="K157" s="1872"/>
      <c r="L157" s="1872"/>
      <c r="M157" s="1872"/>
      <c r="N157" s="1872"/>
      <c r="O157" s="1872"/>
      <c r="P157" s="1872"/>
      <c r="Q157" s="1872"/>
    </row>
    <row r="158" spans="1:17">
      <c r="A158" s="1872"/>
      <c r="B158" s="1872"/>
      <c r="C158" s="1872"/>
      <c r="D158" s="1872"/>
      <c r="E158" s="1872"/>
      <c r="F158" s="1872"/>
      <c r="G158" s="1872"/>
      <c r="H158" s="1872"/>
      <c r="I158" s="1872"/>
      <c r="J158" s="1872"/>
      <c r="K158" s="1872"/>
      <c r="L158" s="1872"/>
      <c r="M158" s="1872"/>
      <c r="N158" s="1872"/>
      <c r="O158" s="1872"/>
      <c r="P158" s="1872"/>
      <c r="Q158" s="1872"/>
    </row>
    <row r="159" spans="1:17">
      <c r="A159" s="1872"/>
      <c r="B159" s="1872"/>
      <c r="C159" s="1872"/>
      <c r="D159" s="1872"/>
      <c r="E159" s="1872"/>
      <c r="F159" s="1872"/>
      <c r="G159" s="1872"/>
      <c r="H159" s="1872"/>
      <c r="I159" s="1872"/>
      <c r="J159" s="1872"/>
      <c r="K159" s="1872"/>
      <c r="L159" s="1872"/>
      <c r="M159" s="1872"/>
      <c r="N159" s="1872"/>
      <c r="O159" s="1872"/>
      <c r="P159" s="1872"/>
      <c r="Q159" s="1872"/>
    </row>
    <row r="160" spans="1:17">
      <c r="A160" s="1872"/>
      <c r="B160" s="1872"/>
      <c r="C160" s="1872"/>
      <c r="D160" s="1872"/>
      <c r="E160" s="1872"/>
      <c r="F160" s="1872"/>
      <c r="G160" s="1872"/>
      <c r="H160" s="1872"/>
      <c r="I160" s="1872"/>
      <c r="J160" s="1872"/>
      <c r="K160" s="1872"/>
      <c r="L160" s="1872"/>
      <c r="M160" s="1872"/>
      <c r="N160" s="1872"/>
      <c r="O160" s="1872"/>
      <c r="P160" s="1872"/>
      <c r="Q160" s="1872"/>
    </row>
    <row r="161" spans="1:17">
      <c r="A161" s="1872"/>
      <c r="B161" s="1872"/>
      <c r="C161" s="1872"/>
      <c r="D161" s="1872"/>
      <c r="E161" s="1872"/>
      <c r="F161" s="1872"/>
      <c r="G161" s="1872"/>
      <c r="H161" s="1872"/>
      <c r="I161" s="1872"/>
      <c r="J161" s="1872"/>
      <c r="K161" s="1872"/>
      <c r="L161" s="1872"/>
      <c r="M161" s="1872"/>
      <c r="N161" s="1872"/>
      <c r="O161" s="1872"/>
      <c r="P161" s="1872"/>
      <c r="Q161" s="1872"/>
    </row>
    <row r="162" spans="1:17">
      <c r="A162" s="1872"/>
      <c r="B162" s="1872"/>
      <c r="C162" s="1872"/>
      <c r="D162" s="1872"/>
      <c r="E162" s="1872"/>
      <c r="F162" s="1872"/>
      <c r="G162" s="1872"/>
      <c r="H162" s="1872"/>
      <c r="I162" s="1872"/>
      <c r="J162" s="1872"/>
      <c r="K162" s="1872"/>
      <c r="L162" s="1872"/>
      <c r="M162" s="1872"/>
      <c r="N162" s="1872"/>
      <c r="O162" s="1872"/>
      <c r="P162" s="1872"/>
      <c r="Q162" s="1872"/>
    </row>
    <row r="163" spans="1:17">
      <c r="A163" s="1872"/>
      <c r="B163" s="1872"/>
      <c r="C163" s="1872"/>
      <c r="D163" s="1872"/>
      <c r="E163" s="1872"/>
      <c r="F163" s="1872"/>
      <c r="G163" s="1872"/>
      <c r="H163" s="1872"/>
      <c r="I163" s="1872"/>
      <c r="J163" s="1872"/>
      <c r="K163" s="1872"/>
      <c r="L163" s="1872"/>
      <c r="M163" s="1872"/>
      <c r="N163" s="1872"/>
      <c r="O163" s="1872"/>
      <c r="P163" s="1872"/>
      <c r="Q163" s="1872"/>
    </row>
    <row r="164" spans="1:17">
      <c r="A164" s="1872"/>
      <c r="B164" s="1872"/>
      <c r="C164" s="1872"/>
      <c r="D164" s="1872"/>
      <c r="E164" s="1872"/>
      <c r="F164" s="1872"/>
      <c r="G164" s="1872"/>
      <c r="H164" s="1872"/>
      <c r="I164" s="1872"/>
      <c r="J164" s="1872"/>
      <c r="K164" s="1872"/>
      <c r="L164" s="1872"/>
      <c r="M164" s="1872"/>
      <c r="N164" s="1872"/>
      <c r="O164" s="1872"/>
      <c r="P164" s="1872"/>
      <c r="Q164" s="1872"/>
    </row>
    <row r="165" spans="1:17">
      <c r="A165" s="1872"/>
      <c r="B165" s="1872"/>
      <c r="C165" s="1872"/>
      <c r="D165" s="1872"/>
      <c r="E165" s="1872"/>
      <c r="F165" s="1872"/>
      <c r="G165" s="1872"/>
      <c r="H165" s="1872"/>
      <c r="I165" s="1872"/>
      <c r="J165" s="1872"/>
      <c r="K165" s="1872"/>
      <c r="L165" s="1872"/>
      <c r="M165" s="1872"/>
      <c r="N165" s="1872"/>
      <c r="O165" s="1872"/>
      <c r="P165" s="1872"/>
      <c r="Q165" s="1872"/>
    </row>
    <row r="166" spans="1:17">
      <c r="A166" s="1872"/>
      <c r="B166" s="1872"/>
      <c r="C166" s="1872"/>
      <c r="D166" s="1872"/>
      <c r="E166" s="1872"/>
      <c r="F166" s="1872"/>
      <c r="G166" s="1872"/>
      <c r="H166" s="1872"/>
      <c r="I166" s="1872"/>
      <c r="J166" s="1872"/>
      <c r="K166" s="1872"/>
      <c r="L166" s="1872"/>
      <c r="M166" s="1872"/>
      <c r="N166" s="1872"/>
      <c r="O166" s="1872"/>
      <c r="P166" s="1872"/>
      <c r="Q166" s="1872"/>
    </row>
    <row r="167" spans="1:17">
      <c r="A167" s="1872"/>
      <c r="B167" s="1872"/>
      <c r="C167" s="1872"/>
      <c r="D167" s="1872"/>
      <c r="E167" s="1872"/>
      <c r="F167" s="1872"/>
      <c r="G167" s="1872"/>
      <c r="H167" s="1872"/>
      <c r="I167" s="1872"/>
      <c r="J167" s="1872"/>
      <c r="K167" s="1872"/>
      <c r="L167" s="1872"/>
      <c r="M167" s="1872"/>
      <c r="N167" s="1872"/>
      <c r="O167" s="1872"/>
      <c r="P167" s="1872"/>
      <c r="Q167" s="1872"/>
    </row>
    <row r="168" spans="1:17">
      <c r="A168" s="1872"/>
      <c r="B168" s="1872"/>
      <c r="C168" s="1872"/>
      <c r="D168" s="1872"/>
      <c r="E168" s="1872"/>
      <c r="F168" s="1872"/>
      <c r="G168" s="1872"/>
      <c r="H168" s="1872"/>
      <c r="I168" s="1872"/>
      <c r="J168" s="1872"/>
      <c r="K168" s="1872"/>
      <c r="L168" s="1872"/>
      <c r="M168" s="1872"/>
      <c r="N168" s="1872"/>
      <c r="O168" s="1872"/>
      <c r="P168" s="1872"/>
      <c r="Q168" s="1872"/>
    </row>
    <row r="169" spans="1:17">
      <c r="A169" s="1872"/>
      <c r="B169" s="1872"/>
      <c r="C169" s="1872"/>
      <c r="D169" s="1872"/>
      <c r="E169" s="1872"/>
      <c r="F169" s="1872"/>
      <c r="G169" s="1872"/>
      <c r="H169" s="1872"/>
      <c r="I169" s="1872"/>
      <c r="J169" s="1872"/>
      <c r="K169" s="1872"/>
      <c r="L169" s="1872"/>
      <c r="M169" s="1872"/>
      <c r="N169" s="1872"/>
      <c r="O169" s="1872"/>
      <c r="P169" s="1872"/>
      <c r="Q169" s="1872"/>
    </row>
    <row r="170" spans="1:17">
      <c r="A170" s="1872"/>
      <c r="B170" s="1872"/>
      <c r="C170" s="1872"/>
      <c r="D170" s="1872"/>
      <c r="E170" s="1872"/>
      <c r="F170" s="1872"/>
      <c r="G170" s="1872"/>
      <c r="H170" s="1872"/>
      <c r="I170" s="1872"/>
      <c r="J170" s="1872"/>
      <c r="K170" s="1872"/>
      <c r="L170" s="1872"/>
      <c r="M170" s="1872"/>
      <c r="N170" s="1872"/>
      <c r="O170" s="1872"/>
      <c r="P170" s="1872"/>
      <c r="Q170" s="1872"/>
    </row>
    <row r="171" spans="1:17">
      <c r="A171" s="1872"/>
      <c r="B171" s="1872"/>
      <c r="C171" s="1872"/>
      <c r="D171" s="1872"/>
      <c r="E171" s="1872"/>
      <c r="F171" s="1872"/>
      <c r="G171" s="1872"/>
      <c r="H171" s="1872"/>
      <c r="I171" s="1872"/>
      <c r="J171" s="1872"/>
      <c r="K171" s="1872"/>
      <c r="L171" s="1872"/>
      <c r="M171" s="1872"/>
      <c r="N171" s="1872"/>
      <c r="O171" s="1872"/>
      <c r="P171" s="1872"/>
      <c r="Q171" s="1872"/>
    </row>
    <row r="172" spans="1:17">
      <c r="A172" s="1872"/>
      <c r="B172" s="1872"/>
      <c r="C172" s="1872"/>
      <c r="D172" s="1872"/>
      <c r="E172" s="1872"/>
      <c r="F172" s="1872"/>
      <c r="G172" s="1872"/>
      <c r="H172" s="1872"/>
      <c r="I172" s="1872"/>
      <c r="J172" s="1872"/>
      <c r="K172" s="1872"/>
      <c r="L172" s="1872"/>
      <c r="M172" s="1872"/>
      <c r="N172" s="1872"/>
      <c r="O172" s="1872"/>
      <c r="P172" s="1872"/>
      <c r="Q172" s="1872"/>
    </row>
    <row r="173" spans="1:17">
      <c r="A173" s="1872"/>
      <c r="B173" s="1872"/>
      <c r="C173" s="1872"/>
      <c r="D173" s="1872"/>
      <c r="E173" s="1872"/>
      <c r="F173" s="1872"/>
      <c r="G173" s="1872"/>
      <c r="H173" s="1872"/>
      <c r="I173" s="1872"/>
      <c r="J173" s="1872"/>
      <c r="K173" s="1872"/>
      <c r="L173" s="1872"/>
      <c r="M173" s="1872"/>
      <c r="N173" s="1872"/>
      <c r="O173" s="1872"/>
      <c r="P173" s="1872"/>
      <c r="Q173" s="1872"/>
    </row>
    <row r="174" spans="1:17">
      <c r="A174" s="1872"/>
      <c r="B174" s="1872"/>
      <c r="C174" s="1872"/>
      <c r="D174" s="1872"/>
      <c r="E174" s="1872"/>
      <c r="F174" s="1872"/>
      <c r="G174" s="1872"/>
      <c r="H174" s="1872"/>
      <c r="I174" s="1872"/>
      <c r="J174" s="1872"/>
      <c r="K174" s="1872"/>
      <c r="L174" s="1872"/>
      <c r="M174" s="1872"/>
      <c r="N174" s="1872"/>
      <c r="O174" s="1872"/>
      <c r="P174" s="1872"/>
      <c r="Q174" s="1872"/>
    </row>
    <row r="175" spans="1:17">
      <c r="A175" s="1872"/>
      <c r="B175" s="1872"/>
      <c r="C175" s="1872"/>
      <c r="D175" s="1872"/>
      <c r="E175" s="1872"/>
      <c r="F175" s="1872"/>
      <c r="G175" s="1872"/>
      <c r="H175" s="1872"/>
      <c r="I175" s="1872"/>
      <c r="J175" s="1872"/>
      <c r="K175" s="1872"/>
      <c r="L175" s="1872"/>
      <c r="M175" s="1872"/>
      <c r="N175" s="1872"/>
      <c r="O175" s="1872"/>
      <c r="P175" s="1872"/>
      <c r="Q175" s="1872"/>
    </row>
    <row r="176" spans="1:17">
      <c r="A176" s="1872"/>
      <c r="B176" s="1872"/>
      <c r="C176" s="1872"/>
      <c r="D176" s="1872"/>
      <c r="E176" s="1872"/>
      <c r="F176" s="1872"/>
      <c r="G176" s="1872"/>
      <c r="H176" s="1872"/>
      <c r="I176" s="1872"/>
      <c r="J176" s="1872"/>
      <c r="K176" s="1872"/>
      <c r="L176" s="1872"/>
      <c r="M176" s="1872"/>
      <c r="N176" s="1872"/>
      <c r="O176" s="1872"/>
      <c r="P176" s="1872"/>
      <c r="Q176" s="1872"/>
    </row>
    <row r="177" spans="1:17">
      <c r="A177" s="1872"/>
      <c r="B177" s="1872"/>
      <c r="C177" s="1872"/>
      <c r="D177" s="1872"/>
      <c r="E177" s="1872"/>
      <c r="F177" s="1872"/>
      <c r="G177" s="1872"/>
      <c r="H177" s="1872"/>
      <c r="I177" s="1872"/>
      <c r="J177" s="1872"/>
      <c r="K177" s="1872"/>
      <c r="L177" s="1872"/>
      <c r="M177" s="1872"/>
      <c r="N177" s="1872"/>
      <c r="O177" s="1872"/>
      <c r="P177" s="1872"/>
      <c r="Q177" s="1872"/>
    </row>
    <row r="178" spans="1:17">
      <c r="A178" s="1872"/>
      <c r="B178" s="1872"/>
      <c r="C178" s="1872"/>
      <c r="D178" s="1872"/>
      <c r="E178" s="1872"/>
      <c r="F178" s="1872"/>
      <c r="G178" s="1872"/>
      <c r="H178" s="1872"/>
      <c r="I178" s="1872"/>
      <c r="J178" s="1872"/>
      <c r="K178" s="1872"/>
      <c r="L178" s="1872"/>
      <c r="M178" s="1872"/>
      <c r="N178" s="1872"/>
      <c r="O178" s="1872"/>
      <c r="P178" s="1872"/>
      <c r="Q178" s="1872"/>
    </row>
    <row r="179" spans="1:17">
      <c r="A179" s="1872"/>
      <c r="B179" s="1872"/>
      <c r="C179" s="1872"/>
      <c r="D179" s="1872"/>
      <c r="E179" s="1872"/>
      <c r="F179" s="1872"/>
      <c r="G179" s="1872"/>
      <c r="H179" s="1872"/>
      <c r="I179" s="1872"/>
      <c r="J179" s="1872"/>
      <c r="K179" s="1872"/>
      <c r="L179" s="1872"/>
      <c r="M179" s="1872"/>
      <c r="N179" s="1872"/>
      <c r="O179" s="1872"/>
      <c r="P179" s="1872"/>
      <c r="Q179" s="1872"/>
    </row>
    <row r="180" spans="1:17">
      <c r="A180" s="1872"/>
      <c r="B180" s="1872"/>
      <c r="C180" s="1872"/>
      <c r="D180" s="1872"/>
      <c r="E180" s="1872"/>
      <c r="F180" s="1872"/>
      <c r="G180" s="1872"/>
      <c r="H180" s="1872"/>
      <c r="I180" s="1872"/>
      <c r="J180" s="1872"/>
      <c r="K180" s="1872"/>
      <c r="L180" s="1872"/>
      <c r="M180" s="1872"/>
      <c r="N180" s="1872"/>
      <c r="O180" s="1872"/>
      <c r="P180" s="1872"/>
      <c r="Q180" s="1872"/>
    </row>
    <row r="181" spans="1:17">
      <c r="A181" s="1872"/>
      <c r="B181" s="1872"/>
      <c r="C181" s="1872"/>
      <c r="D181" s="1872"/>
      <c r="E181" s="1872"/>
      <c r="F181" s="1872"/>
      <c r="G181" s="1872"/>
      <c r="H181" s="1872"/>
      <c r="I181" s="1872"/>
      <c r="J181" s="1872"/>
      <c r="K181" s="1872"/>
      <c r="L181" s="1872"/>
      <c r="M181" s="1872"/>
      <c r="N181" s="1872"/>
      <c r="O181" s="1872"/>
      <c r="P181" s="1872"/>
      <c r="Q181" s="1872"/>
    </row>
    <row r="182" spans="1:17">
      <c r="A182" s="1872"/>
      <c r="B182" s="1872"/>
      <c r="C182" s="1872"/>
      <c r="D182" s="1872"/>
      <c r="E182" s="1872"/>
      <c r="F182" s="1872"/>
      <c r="G182" s="1872"/>
      <c r="H182" s="1872"/>
      <c r="I182" s="1872"/>
      <c r="J182" s="1872"/>
      <c r="K182" s="1872"/>
      <c r="L182" s="1872"/>
      <c r="M182" s="1872"/>
      <c r="N182" s="1872"/>
      <c r="O182" s="1872"/>
      <c r="P182" s="1872"/>
      <c r="Q182" s="1872"/>
    </row>
    <row r="183" spans="1:17">
      <c r="A183" s="1872"/>
      <c r="B183" s="1872"/>
      <c r="C183" s="1872"/>
      <c r="D183" s="1872"/>
      <c r="E183" s="1872"/>
      <c r="F183" s="1872"/>
      <c r="G183" s="1872"/>
      <c r="H183" s="1872"/>
      <c r="I183" s="1872"/>
      <c r="J183" s="1872"/>
      <c r="K183" s="1872"/>
      <c r="L183" s="1872"/>
      <c r="M183" s="1872"/>
      <c r="N183" s="1872"/>
      <c r="O183" s="1872"/>
      <c r="P183" s="1872"/>
      <c r="Q183" s="1872"/>
    </row>
    <row r="184" spans="1:17">
      <c r="A184" s="1872"/>
      <c r="B184" s="1872"/>
      <c r="C184" s="1872"/>
      <c r="D184" s="1872"/>
      <c r="E184" s="1872"/>
      <c r="F184" s="1872"/>
      <c r="G184" s="1872"/>
      <c r="H184" s="1872"/>
      <c r="I184" s="1872"/>
      <c r="J184" s="1872"/>
      <c r="K184" s="1872"/>
      <c r="L184" s="1872"/>
      <c r="M184" s="1872"/>
      <c r="N184" s="1872"/>
      <c r="O184" s="1872"/>
      <c r="P184" s="1872"/>
      <c r="Q184" s="1872"/>
    </row>
    <row r="185" spans="1:17">
      <c r="A185" s="1872"/>
      <c r="B185" s="1872"/>
      <c r="C185" s="1872"/>
      <c r="D185" s="1872"/>
      <c r="E185" s="1872"/>
      <c r="F185" s="1872"/>
      <c r="G185" s="1872"/>
      <c r="H185" s="1872"/>
      <c r="I185" s="1872"/>
      <c r="J185" s="1872"/>
      <c r="K185" s="1872"/>
      <c r="L185" s="1872"/>
      <c r="M185" s="1872"/>
      <c r="N185" s="1872"/>
      <c r="O185" s="1872"/>
      <c r="P185" s="1872"/>
      <c r="Q185" s="1872"/>
    </row>
    <row r="186" spans="1:17">
      <c r="A186" s="1872"/>
      <c r="B186" s="1872"/>
      <c r="C186" s="1872"/>
      <c r="D186" s="1872"/>
      <c r="E186" s="1872"/>
      <c r="F186" s="1872"/>
      <c r="G186" s="1872"/>
      <c r="H186" s="1872"/>
      <c r="I186" s="1872"/>
      <c r="J186" s="1872"/>
      <c r="K186" s="1872"/>
      <c r="L186" s="1872"/>
      <c r="M186" s="1872"/>
      <c r="N186" s="1872"/>
      <c r="O186" s="1872"/>
      <c r="P186" s="1872"/>
      <c r="Q186" s="1872"/>
    </row>
    <row r="187" spans="1:17">
      <c r="A187" s="1872"/>
      <c r="B187" s="1872"/>
      <c r="C187" s="1872"/>
      <c r="D187" s="1872"/>
      <c r="E187" s="1872"/>
      <c r="F187" s="1872"/>
      <c r="G187" s="1872"/>
      <c r="H187" s="1872"/>
      <c r="I187" s="1872"/>
      <c r="J187" s="1872"/>
      <c r="K187" s="1872"/>
      <c r="L187" s="1872"/>
      <c r="M187" s="1872"/>
      <c r="N187" s="1872"/>
      <c r="O187" s="1872"/>
      <c r="P187" s="1872"/>
      <c r="Q187" s="1872"/>
    </row>
    <row r="188" spans="1:17">
      <c r="A188" s="1872"/>
      <c r="B188" s="1872"/>
      <c r="C188" s="1872"/>
      <c r="D188" s="1872"/>
      <c r="E188" s="1872"/>
      <c r="F188" s="1872"/>
      <c r="G188" s="1872"/>
      <c r="H188" s="1872"/>
      <c r="I188" s="1872"/>
      <c r="J188" s="1872"/>
      <c r="K188" s="1872"/>
      <c r="L188" s="1872"/>
      <c r="M188" s="1872"/>
      <c r="N188" s="1872"/>
      <c r="O188" s="1872"/>
      <c r="P188" s="1872"/>
      <c r="Q188" s="1872"/>
    </row>
    <row r="189" spans="1:17">
      <c r="A189" s="1872"/>
      <c r="B189" s="1872"/>
      <c r="C189" s="1872"/>
      <c r="D189" s="1872"/>
      <c r="E189" s="1872"/>
      <c r="F189" s="1872"/>
      <c r="G189" s="1872"/>
      <c r="H189" s="1872"/>
      <c r="I189" s="1872"/>
      <c r="J189" s="1872"/>
      <c r="K189" s="1872"/>
      <c r="L189" s="1872"/>
      <c r="M189" s="1872"/>
      <c r="N189" s="1872"/>
      <c r="O189" s="1872"/>
      <c r="P189" s="1872"/>
      <c r="Q189" s="1872"/>
    </row>
    <row r="190" spans="1:17">
      <c r="A190" s="1872"/>
      <c r="B190" s="1872"/>
      <c r="C190" s="1872"/>
      <c r="D190" s="1872"/>
      <c r="E190" s="1872"/>
      <c r="F190" s="1872"/>
      <c r="G190" s="1872"/>
      <c r="H190" s="1872"/>
      <c r="I190" s="1872"/>
      <c r="J190" s="1872"/>
      <c r="K190" s="1872"/>
      <c r="L190" s="1872"/>
      <c r="M190" s="1872"/>
      <c r="N190" s="1872"/>
      <c r="O190" s="1872"/>
      <c r="P190" s="1872"/>
      <c r="Q190" s="1872"/>
    </row>
    <row r="191" spans="1:17">
      <c r="A191" s="1872"/>
      <c r="B191" s="1872"/>
      <c r="C191" s="1872"/>
      <c r="D191" s="1872"/>
      <c r="E191" s="1872"/>
      <c r="F191" s="1872"/>
      <c r="G191" s="1872"/>
      <c r="H191" s="1872"/>
      <c r="I191" s="1872"/>
      <c r="J191" s="1872"/>
      <c r="K191" s="1872"/>
      <c r="L191" s="1872"/>
      <c r="M191" s="1872"/>
      <c r="N191" s="1872"/>
      <c r="O191" s="1872"/>
      <c r="P191" s="1872"/>
      <c r="Q191" s="1872"/>
    </row>
    <row r="192" spans="1:17">
      <c r="A192" s="1872"/>
      <c r="B192" s="1872"/>
      <c r="C192" s="1872"/>
      <c r="D192" s="1872"/>
      <c r="E192" s="1872"/>
      <c r="F192" s="1872"/>
      <c r="G192" s="1872"/>
      <c r="H192" s="1872"/>
      <c r="I192" s="1872"/>
      <c r="J192" s="1872"/>
      <c r="K192" s="1872"/>
      <c r="L192" s="1872"/>
      <c r="M192" s="1872"/>
      <c r="N192" s="1872"/>
      <c r="O192" s="1872"/>
      <c r="P192" s="1872"/>
      <c r="Q192" s="1872"/>
    </row>
    <row r="193" spans="1:17">
      <c r="A193" s="1872"/>
      <c r="B193" s="1872"/>
      <c r="C193" s="1872"/>
      <c r="D193" s="1872"/>
      <c r="E193" s="1872"/>
      <c r="F193" s="1872"/>
      <c r="G193" s="1872"/>
      <c r="H193" s="1872"/>
      <c r="I193" s="1872"/>
      <c r="J193" s="1872"/>
      <c r="K193" s="1872"/>
      <c r="L193" s="1872"/>
      <c r="M193" s="1872"/>
      <c r="N193" s="1872"/>
      <c r="O193" s="1872"/>
      <c r="P193" s="1872"/>
      <c r="Q193" s="1872"/>
    </row>
    <row r="194" spans="1:17">
      <c r="A194" s="1872"/>
      <c r="B194" s="1872"/>
      <c r="C194" s="1872"/>
      <c r="D194" s="1872"/>
      <c r="E194" s="1872"/>
      <c r="F194" s="1872"/>
      <c r="G194" s="1872"/>
      <c r="H194" s="1872"/>
      <c r="I194" s="1872"/>
      <c r="J194" s="1872"/>
      <c r="K194" s="1872"/>
      <c r="L194" s="1872"/>
      <c r="M194" s="1872"/>
      <c r="N194" s="1872"/>
      <c r="O194" s="1872"/>
      <c r="P194" s="1872"/>
      <c r="Q194" s="1872"/>
    </row>
    <row r="195" spans="1:17">
      <c r="A195" s="1872"/>
      <c r="B195" s="1872"/>
      <c r="C195" s="1872"/>
      <c r="D195" s="1872"/>
      <c r="E195" s="1872"/>
      <c r="F195" s="1872"/>
      <c r="G195" s="1872"/>
      <c r="H195" s="1872"/>
      <c r="I195" s="1872"/>
      <c r="J195" s="1872"/>
      <c r="K195" s="1872"/>
      <c r="L195" s="1872"/>
      <c r="M195" s="1872"/>
      <c r="N195" s="1872"/>
      <c r="O195" s="1872"/>
      <c r="P195" s="1872"/>
      <c r="Q195" s="1872"/>
    </row>
    <row r="196" spans="1:17">
      <c r="A196" s="1872"/>
      <c r="B196" s="1872"/>
      <c r="C196" s="1872"/>
      <c r="D196" s="1872"/>
      <c r="E196" s="1872"/>
      <c r="F196" s="1872"/>
      <c r="G196" s="1872"/>
      <c r="H196" s="1872"/>
      <c r="I196" s="1872"/>
      <c r="J196" s="1872"/>
      <c r="K196" s="1872"/>
      <c r="L196" s="1872"/>
      <c r="M196" s="1872"/>
      <c r="N196" s="1872"/>
      <c r="O196" s="1872"/>
      <c r="P196" s="1872"/>
      <c r="Q196" s="1872"/>
    </row>
    <row r="197" spans="1:17">
      <c r="A197" s="1872"/>
      <c r="B197" s="1872"/>
      <c r="C197" s="1872"/>
      <c r="D197" s="1872"/>
      <c r="E197" s="1872"/>
      <c r="F197" s="1872"/>
      <c r="G197" s="1872"/>
      <c r="H197" s="1872"/>
      <c r="I197" s="1872"/>
      <c r="J197" s="1872"/>
      <c r="K197" s="1872"/>
      <c r="L197" s="1872"/>
      <c r="M197" s="1872"/>
      <c r="N197" s="1872"/>
      <c r="O197" s="1872"/>
      <c r="P197" s="1872"/>
      <c r="Q197" s="1872"/>
    </row>
    <row r="198" spans="1:17">
      <c r="A198" s="1872"/>
      <c r="B198" s="1872"/>
      <c r="C198" s="1872"/>
      <c r="D198" s="1872"/>
      <c r="E198" s="1872"/>
      <c r="F198" s="1872"/>
      <c r="G198" s="1872"/>
      <c r="H198" s="1872"/>
      <c r="I198" s="1872"/>
      <c r="J198" s="1872"/>
      <c r="K198" s="1872"/>
      <c r="L198" s="1872"/>
      <c r="M198" s="1872"/>
      <c r="N198" s="1872"/>
      <c r="O198" s="1872"/>
      <c r="P198" s="1872"/>
      <c r="Q198" s="1872"/>
    </row>
    <row r="199" spans="1:17">
      <c r="A199" s="1872"/>
      <c r="B199" s="1872"/>
      <c r="C199" s="1872"/>
      <c r="D199" s="1872"/>
      <c r="E199" s="1872"/>
      <c r="F199" s="1872"/>
      <c r="G199" s="1872"/>
      <c r="H199" s="1872"/>
      <c r="I199" s="1872"/>
      <c r="J199" s="1872"/>
      <c r="K199" s="1872"/>
      <c r="L199" s="1872"/>
      <c r="M199" s="1872"/>
      <c r="N199" s="1872"/>
      <c r="O199" s="1872"/>
      <c r="P199" s="1872"/>
      <c r="Q199" s="1872"/>
    </row>
    <row r="200" spans="1:17">
      <c r="A200" s="1872"/>
      <c r="B200" s="1872"/>
      <c r="C200" s="1872"/>
      <c r="D200" s="1872"/>
      <c r="E200" s="1872"/>
      <c r="F200" s="1872"/>
      <c r="G200" s="1872"/>
      <c r="H200" s="1872"/>
      <c r="I200" s="1872"/>
      <c r="J200" s="1872"/>
      <c r="K200" s="1872"/>
      <c r="L200" s="1872"/>
      <c r="M200" s="1872"/>
      <c r="N200" s="1872"/>
      <c r="O200" s="1872"/>
      <c r="P200" s="1872"/>
      <c r="Q200" s="1872"/>
    </row>
    <row r="201" spans="1:17">
      <c r="A201" s="1872"/>
      <c r="B201" s="1872"/>
      <c r="C201" s="1872"/>
      <c r="D201" s="1872"/>
      <c r="E201" s="1872"/>
      <c r="F201" s="1872"/>
      <c r="G201" s="1872"/>
      <c r="H201" s="1872"/>
      <c r="I201" s="1872"/>
      <c r="J201" s="1872"/>
      <c r="K201" s="1872"/>
      <c r="L201" s="1872"/>
      <c r="M201" s="1872"/>
      <c r="N201" s="1872"/>
      <c r="O201" s="1872"/>
      <c r="P201" s="1872"/>
      <c r="Q201" s="1872"/>
    </row>
    <row r="202" spans="1:17">
      <c r="A202" s="1872"/>
      <c r="B202" s="1872"/>
      <c r="C202" s="1872"/>
      <c r="D202" s="1872"/>
      <c r="E202" s="1872"/>
      <c r="F202" s="1872"/>
      <c r="G202" s="1872"/>
      <c r="H202" s="1872"/>
      <c r="I202" s="1872"/>
      <c r="J202" s="1872"/>
      <c r="K202" s="1872"/>
      <c r="L202" s="1872"/>
      <c r="M202" s="1872"/>
      <c r="N202" s="1872"/>
      <c r="O202" s="1872"/>
      <c r="P202" s="1872"/>
      <c r="Q202" s="1872"/>
    </row>
    <row r="203" spans="1:17">
      <c r="A203" s="1872"/>
      <c r="B203" s="1872"/>
      <c r="C203" s="1872"/>
      <c r="D203" s="1872"/>
      <c r="E203" s="1872"/>
      <c r="F203" s="1872"/>
      <c r="G203" s="1872"/>
      <c r="H203" s="1872"/>
      <c r="I203" s="1872"/>
      <c r="J203" s="1872"/>
      <c r="K203" s="1872"/>
      <c r="L203" s="1872"/>
      <c r="M203" s="1872"/>
      <c r="N203" s="1872"/>
      <c r="O203" s="1872"/>
      <c r="P203" s="1872"/>
      <c r="Q203" s="1872"/>
    </row>
    <row r="204" spans="1:17">
      <c r="A204" s="1872"/>
      <c r="B204" s="1872"/>
      <c r="C204" s="1872"/>
      <c r="D204" s="1872"/>
      <c r="E204" s="1872"/>
      <c r="F204" s="1872"/>
      <c r="G204" s="1872"/>
      <c r="H204" s="1872"/>
      <c r="I204" s="1872"/>
      <c r="J204" s="1872"/>
      <c r="K204" s="1872"/>
      <c r="L204" s="1872"/>
      <c r="M204" s="1872"/>
      <c r="N204" s="1872"/>
      <c r="O204" s="1872"/>
      <c r="P204" s="1872"/>
      <c r="Q204" s="1872"/>
    </row>
    <row r="205" spans="1:17">
      <c r="A205" s="1872"/>
      <c r="B205" s="1872"/>
      <c r="C205" s="1872"/>
      <c r="D205" s="1872"/>
      <c r="E205" s="1872"/>
      <c r="F205" s="1872"/>
      <c r="G205" s="1872"/>
      <c r="H205" s="1872"/>
      <c r="I205" s="1872"/>
      <c r="J205" s="1872"/>
      <c r="K205" s="1872"/>
      <c r="L205" s="1872"/>
      <c r="M205" s="1872"/>
      <c r="N205" s="1872"/>
      <c r="O205" s="1872"/>
      <c r="P205" s="1872"/>
      <c r="Q205" s="1872"/>
    </row>
    <row r="206" spans="1:17">
      <c r="A206" s="1872"/>
      <c r="B206" s="1872"/>
      <c r="C206" s="1872"/>
      <c r="D206" s="1872"/>
      <c r="E206" s="1872"/>
      <c r="F206" s="1872"/>
      <c r="G206" s="1872"/>
      <c r="H206" s="1872"/>
      <c r="I206" s="1872"/>
      <c r="J206" s="1872"/>
      <c r="K206" s="1872"/>
      <c r="L206" s="1872"/>
      <c r="M206" s="1872"/>
      <c r="N206" s="1872"/>
      <c r="O206" s="1872"/>
      <c r="P206" s="1872"/>
      <c r="Q206" s="1872"/>
    </row>
    <row r="207" spans="1:17">
      <c r="A207" s="1872"/>
      <c r="B207" s="1872"/>
      <c r="C207" s="1872"/>
      <c r="D207" s="1872"/>
      <c r="E207" s="1872"/>
      <c r="F207" s="1872"/>
      <c r="G207" s="1872"/>
      <c r="H207" s="1872"/>
      <c r="I207" s="1872"/>
      <c r="J207" s="1872"/>
      <c r="K207" s="1872"/>
      <c r="L207" s="1872"/>
      <c r="M207" s="1872"/>
      <c r="N207" s="1872"/>
      <c r="O207" s="1872"/>
      <c r="P207" s="1872"/>
      <c r="Q207" s="1872"/>
    </row>
    <row r="208" spans="1:17">
      <c r="A208" s="1872"/>
      <c r="B208" s="1872"/>
      <c r="C208" s="1872"/>
      <c r="D208" s="1872"/>
      <c r="E208" s="1872"/>
      <c r="F208" s="1872"/>
      <c r="G208" s="1872"/>
      <c r="H208" s="1872"/>
      <c r="I208" s="1872"/>
      <c r="J208" s="1872"/>
      <c r="K208" s="1872"/>
      <c r="L208" s="1872"/>
      <c r="M208" s="1872"/>
      <c r="N208" s="1872"/>
      <c r="O208" s="1872"/>
      <c r="P208" s="1872"/>
      <c r="Q208" s="1872"/>
    </row>
    <row r="209" spans="1:17">
      <c r="A209" s="1872"/>
      <c r="B209" s="1872"/>
      <c r="C209" s="1872"/>
      <c r="D209" s="1872"/>
      <c r="E209" s="1872"/>
      <c r="F209" s="1872"/>
      <c r="G209" s="1872"/>
      <c r="H209" s="1872"/>
      <c r="I209" s="1872"/>
      <c r="J209" s="1872"/>
      <c r="K209" s="1872"/>
      <c r="L209" s="1872"/>
      <c r="M209" s="1872"/>
      <c r="N209" s="1872"/>
      <c r="O209" s="1872"/>
      <c r="P209" s="1872"/>
      <c r="Q209" s="1872"/>
    </row>
    <row r="210" spans="1:17">
      <c r="A210" s="1872"/>
      <c r="B210" s="1872"/>
      <c r="C210" s="1872"/>
      <c r="D210" s="1872"/>
      <c r="E210" s="1872"/>
      <c r="F210" s="1872"/>
      <c r="G210" s="1872"/>
      <c r="H210" s="1872"/>
      <c r="I210" s="1872"/>
      <c r="J210" s="1872"/>
      <c r="K210" s="1872"/>
      <c r="L210" s="1872"/>
      <c r="M210" s="1872"/>
      <c r="N210" s="1872"/>
      <c r="O210" s="1872"/>
      <c r="P210" s="1872"/>
      <c r="Q210" s="1872"/>
    </row>
    <row r="211" spans="1:17">
      <c r="A211" s="1872"/>
      <c r="B211" s="1872"/>
      <c r="C211" s="1872"/>
      <c r="D211" s="1872"/>
      <c r="E211" s="1872"/>
      <c r="F211" s="1872"/>
      <c r="G211" s="1872"/>
      <c r="H211" s="1872"/>
      <c r="I211" s="1872"/>
      <c r="J211" s="1872"/>
      <c r="K211" s="1872"/>
      <c r="L211" s="1872"/>
      <c r="M211" s="1872"/>
      <c r="N211" s="1872"/>
      <c r="O211" s="1872"/>
      <c r="P211" s="1872"/>
      <c r="Q211" s="1872"/>
    </row>
    <row r="212" spans="1:17">
      <c r="A212" s="1872"/>
      <c r="B212" s="1872"/>
      <c r="C212" s="1872"/>
      <c r="D212" s="1872"/>
      <c r="E212" s="1872"/>
      <c r="F212" s="1872"/>
      <c r="G212" s="1872"/>
      <c r="H212" s="1872"/>
      <c r="I212" s="1872"/>
      <c r="J212" s="1872"/>
      <c r="K212" s="1872"/>
      <c r="L212" s="1872"/>
      <c r="M212" s="1872"/>
      <c r="N212" s="1872"/>
      <c r="O212" s="1872"/>
      <c r="P212" s="1872"/>
      <c r="Q212" s="1872"/>
    </row>
    <row r="213" spans="1:17">
      <c r="A213" s="1872"/>
      <c r="B213" s="1872"/>
      <c r="C213" s="1872"/>
      <c r="D213" s="1872"/>
      <c r="E213" s="1872"/>
      <c r="F213" s="1872"/>
      <c r="G213" s="1872"/>
      <c r="H213" s="1872"/>
      <c r="I213" s="1872"/>
      <c r="J213" s="1872"/>
      <c r="K213" s="1872"/>
      <c r="L213" s="1872"/>
      <c r="M213" s="1872"/>
      <c r="N213" s="1872"/>
      <c r="O213" s="1872"/>
      <c r="P213" s="1872"/>
      <c r="Q213" s="1872"/>
    </row>
    <row r="214" spans="1:17">
      <c r="A214" s="1872"/>
      <c r="B214" s="1872"/>
      <c r="C214" s="1872"/>
      <c r="D214" s="1872"/>
      <c r="E214" s="1872"/>
      <c r="F214" s="1872"/>
      <c r="G214" s="1872"/>
      <c r="H214" s="1872"/>
      <c r="I214" s="1872"/>
      <c r="J214" s="1872"/>
      <c r="K214" s="1872"/>
      <c r="L214" s="1872"/>
      <c r="M214" s="1872"/>
      <c r="N214" s="1872"/>
      <c r="O214" s="1872"/>
      <c r="P214" s="1872"/>
      <c r="Q214" s="1872"/>
    </row>
    <row r="215" spans="1:17">
      <c r="A215" s="1872"/>
      <c r="B215" s="1872"/>
      <c r="C215" s="1872"/>
      <c r="D215" s="1872"/>
      <c r="E215" s="1872"/>
      <c r="F215" s="1872"/>
      <c r="G215" s="1872"/>
      <c r="H215" s="1872"/>
      <c r="I215" s="1872"/>
      <c r="J215" s="1872"/>
      <c r="K215" s="1872"/>
      <c r="L215" s="1872"/>
      <c r="M215" s="1872"/>
      <c r="N215" s="1872"/>
      <c r="O215" s="1872"/>
      <c r="P215" s="1872"/>
      <c r="Q215" s="1872"/>
    </row>
    <row r="216" spans="1:17">
      <c r="A216" s="1872"/>
      <c r="B216" s="1872"/>
      <c r="C216" s="1872"/>
      <c r="D216" s="1872"/>
      <c r="E216" s="1872"/>
      <c r="F216" s="1872"/>
      <c r="G216" s="1872"/>
      <c r="H216" s="1872"/>
      <c r="I216" s="1872"/>
      <c r="J216" s="1872"/>
      <c r="K216" s="1872"/>
      <c r="L216" s="1872"/>
      <c r="M216" s="1872"/>
      <c r="N216" s="1872"/>
      <c r="O216" s="1872"/>
      <c r="P216" s="1872"/>
      <c r="Q216" s="1872"/>
    </row>
    <row r="217" spans="1:17">
      <c r="A217" s="1872"/>
      <c r="B217" s="1872"/>
      <c r="C217" s="1872"/>
      <c r="D217" s="1872"/>
      <c r="E217" s="1872"/>
      <c r="F217" s="1872"/>
      <c r="G217" s="1872"/>
      <c r="H217" s="1872"/>
      <c r="I217" s="1872"/>
      <c r="J217" s="1872"/>
      <c r="K217" s="1872"/>
      <c r="L217" s="1872"/>
      <c r="M217" s="1872"/>
      <c r="N217" s="1872"/>
      <c r="O217" s="1872"/>
      <c r="P217" s="1872"/>
      <c r="Q217" s="1872"/>
    </row>
    <row r="218" spans="1:17">
      <c r="A218" s="1872"/>
      <c r="B218" s="1872"/>
      <c r="C218" s="1872"/>
      <c r="D218" s="1872"/>
      <c r="E218" s="1872"/>
      <c r="F218" s="1872"/>
      <c r="G218" s="1872"/>
      <c r="H218" s="1872"/>
      <c r="I218" s="1872"/>
      <c r="J218" s="1872"/>
      <c r="K218" s="1872"/>
      <c r="L218" s="1872"/>
      <c r="M218" s="1872"/>
      <c r="N218" s="1872"/>
      <c r="O218" s="1872"/>
      <c r="P218" s="1872"/>
      <c r="Q218" s="1872"/>
    </row>
    <row r="219" spans="1:17">
      <c r="A219" s="1872"/>
      <c r="B219" s="1872"/>
      <c r="C219" s="1872"/>
      <c r="D219" s="1872"/>
      <c r="E219" s="1872"/>
      <c r="F219" s="1872"/>
      <c r="G219" s="1872"/>
      <c r="H219" s="1872"/>
      <c r="I219" s="1872"/>
      <c r="J219" s="1872"/>
      <c r="K219" s="1872"/>
      <c r="L219" s="1872"/>
      <c r="M219" s="1872"/>
      <c r="N219" s="1872"/>
      <c r="O219" s="1872"/>
      <c r="P219" s="1872"/>
      <c r="Q219" s="1872"/>
    </row>
    <row r="220" spans="1:17">
      <c r="A220" s="1872"/>
      <c r="B220" s="1872"/>
      <c r="C220" s="1872"/>
      <c r="D220" s="1872"/>
      <c r="E220" s="1872"/>
      <c r="F220" s="1872"/>
      <c r="G220" s="1872"/>
      <c r="H220" s="1872"/>
      <c r="I220" s="1872"/>
      <c r="J220" s="1872"/>
      <c r="K220" s="1872"/>
      <c r="L220" s="1872"/>
      <c r="M220" s="1872"/>
      <c r="N220" s="1872"/>
      <c r="O220" s="1872"/>
      <c r="P220" s="1872"/>
      <c r="Q220" s="1872"/>
    </row>
    <row r="221" spans="1:17">
      <c r="A221" s="1872"/>
      <c r="B221" s="1872"/>
      <c r="C221" s="1872"/>
      <c r="D221" s="1872"/>
      <c r="E221" s="1872"/>
      <c r="F221" s="1872"/>
      <c r="G221" s="1872"/>
      <c r="H221" s="1872"/>
      <c r="I221" s="1872"/>
      <c r="J221" s="1872"/>
      <c r="K221" s="1872"/>
      <c r="L221" s="1872"/>
      <c r="M221" s="1872"/>
      <c r="N221" s="1872"/>
      <c r="O221" s="1872"/>
      <c r="P221" s="1872"/>
      <c r="Q221" s="1872"/>
    </row>
    <row r="222" spans="1:17">
      <c r="A222" s="1872"/>
      <c r="B222" s="1872"/>
      <c r="C222" s="1872"/>
      <c r="D222" s="1872"/>
      <c r="E222" s="1872"/>
      <c r="F222" s="1872"/>
      <c r="G222" s="1872"/>
      <c r="H222" s="1872"/>
      <c r="I222" s="1872"/>
      <c r="J222" s="1872"/>
      <c r="K222" s="1872"/>
      <c r="L222" s="1872"/>
      <c r="M222" s="1872"/>
      <c r="N222" s="1872"/>
      <c r="O222" s="1872"/>
      <c r="P222" s="1872"/>
      <c r="Q222" s="1872"/>
    </row>
    <row r="223" spans="1:17">
      <c r="A223" s="1872"/>
      <c r="B223" s="1872"/>
      <c r="C223" s="1872"/>
      <c r="D223" s="1872"/>
      <c r="E223" s="1872"/>
      <c r="F223" s="1872"/>
      <c r="G223" s="1872"/>
      <c r="H223" s="1872"/>
      <c r="I223" s="1872"/>
      <c r="J223" s="1872"/>
      <c r="K223" s="1872"/>
      <c r="L223" s="1872"/>
      <c r="M223" s="1872"/>
      <c r="N223" s="1872"/>
      <c r="O223" s="1872"/>
      <c r="P223" s="1872"/>
      <c r="Q223" s="1872"/>
    </row>
    <row r="224" spans="1:17">
      <c r="A224" s="1872"/>
      <c r="B224" s="1872"/>
      <c r="C224" s="1872"/>
      <c r="D224" s="1872"/>
      <c r="E224" s="1872"/>
      <c r="F224" s="1872"/>
      <c r="G224" s="1872"/>
      <c r="H224" s="1872"/>
      <c r="I224" s="1872"/>
      <c r="J224" s="1872"/>
      <c r="K224" s="1872"/>
      <c r="L224" s="1872"/>
      <c r="M224" s="1872"/>
      <c r="N224" s="1872"/>
      <c r="O224" s="1872"/>
      <c r="P224" s="1872"/>
      <c r="Q224" s="1872"/>
    </row>
    <row r="225" spans="1:17">
      <c r="A225" s="1872"/>
      <c r="B225" s="1872"/>
      <c r="C225" s="1872"/>
      <c r="D225" s="1872"/>
      <c r="E225" s="1872"/>
      <c r="F225" s="1872"/>
      <c r="G225" s="1872"/>
      <c r="H225" s="1872"/>
      <c r="I225" s="1872"/>
      <c r="J225" s="1872"/>
      <c r="K225" s="1872"/>
      <c r="L225" s="1872"/>
      <c r="M225" s="1872"/>
      <c r="N225" s="1872"/>
      <c r="O225" s="1872"/>
      <c r="P225" s="1872"/>
      <c r="Q225" s="1872"/>
    </row>
    <row r="226" spans="1:17">
      <c r="A226" s="1872"/>
      <c r="B226" s="1872"/>
      <c r="C226" s="1872"/>
      <c r="D226" s="1872"/>
      <c r="E226" s="1872"/>
      <c r="F226" s="1872"/>
      <c r="G226" s="1872"/>
      <c r="H226" s="1872"/>
      <c r="I226" s="1872"/>
      <c r="J226" s="1872"/>
      <c r="K226" s="1872"/>
      <c r="L226" s="1872"/>
      <c r="M226" s="1872"/>
      <c r="N226" s="1872"/>
      <c r="O226" s="1872"/>
      <c r="P226" s="1872"/>
      <c r="Q226" s="1872"/>
    </row>
    <row r="227" spans="1:17">
      <c r="A227" s="1872"/>
      <c r="B227" s="1872"/>
      <c r="C227" s="1872"/>
      <c r="D227" s="1872"/>
      <c r="E227" s="1872"/>
      <c r="F227" s="1872"/>
      <c r="G227" s="1872"/>
      <c r="H227" s="1872"/>
      <c r="I227" s="1872"/>
      <c r="J227" s="1872"/>
      <c r="K227" s="1872"/>
      <c r="L227" s="1872"/>
      <c r="M227" s="1872"/>
      <c r="N227" s="1872"/>
      <c r="O227" s="1872"/>
      <c r="P227" s="1872"/>
      <c r="Q227" s="1872"/>
    </row>
    <row r="228" spans="1:17">
      <c r="A228" s="1872"/>
      <c r="B228" s="1872"/>
      <c r="C228" s="1872"/>
      <c r="D228" s="1872"/>
      <c r="E228" s="1872"/>
      <c r="F228" s="1872"/>
      <c r="G228" s="1872"/>
      <c r="H228" s="1872"/>
      <c r="I228" s="1872"/>
      <c r="J228" s="1872"/>
      <c r="K228" s="1872"/>
      <c r="L228" s="1872"/>
      <c r="M228" s="1872"/>
      <c r="N228" s="1872"/>
      <c r="O228" s="1872"/>
      <c r="P228" s="1872"/>
      <c r="Q228" s="1872"/>
    </row>
    <row r="229" spans="1:17">
      <c r="A229" s="1872"/>
      <c r="B229" s="1872"/>
      <c r="C229" s="1872"/>
      <c r="D229" s="1872"/>
      <c r="E229" s="1872"/>
      <c r="F229" s="1872"/>
      <c r="G229" s="1872"/>
      <c r="H229" s="1872"/>
      <c r="I229" s="1872"/>
      <c r="J229" s="1872"/>
      <c r="K229" s="1872"/>
      <c r="L229" s="1872"/>
      <c r="M229" s="1872"/>
      <c r="N229" s="1872"/>
      <c r="O229" s="1872"/>
      <c r="P229" s="1872"/>
      <c r="Q229" s="1872"/>
    </row>
    <row r="230" spans="1:17">
      <c r="A230" s="1872"/>
      <c r="B230" s="1872"/>
      <c r="C230" s="1872"/>
      <c r="D230" s="1872"/>
      <c r="E230" s="1872"/>
      <c r="F230" s="1872"/>
      <c r="G230" s="1872"/>
      <c r="H230" s="1872"/>
      <c r="I230" s="1872"/>
      <c r="J230" s="1872"/>
      <c r="K230" s="1872"/>
      <c r="L230" s="1872"/>
      <c r="M230" s="1872"/>
      <c r="N230" s="1872"/>
      <c r="O230" s="1872"/>
      <c r="P230" s="1872"/>
      <c r="Q230" s="1872"/>
    </row>
    <row r="231" spans="1:17">
      <c r="A231" s="1872"/>
      <c r="B231" s="1872"/>
      <c r="C231" s="1872"/>
      <c r="D231" s="1872"/>
      <c r="E231" s="1872"/>
      <c r="F231" s="1872"/>
      <c r="G231" s="1872"/>
      <c r="H231" s="1872"/>
      <c r="I231" s="1872"/>
      <c r="J231" s="1872"/>
      <c r="K231" s="1872"/>
      <c r="L231" s="1872"/>
      <c r="M231" s="1872"/>
      <c r="N231" s="1872"/>
      <c r="O231" s="1872"/>
      <c r="P231" s="1872"/>
      <c r="Q231" s="1872"/>
    </row>
    <row r="232" spans="1:17">
      <c r="A232" s="1872"/>
      <c r="B232" s="1872"/>
      <c r="C232" s="1872"/>
      <c r="D232" s="1872"/>
      <c r="E232" s="1872"/>
      <c r="F232" s="1872"/>
      <c r="G232" s="1872"/>
      <c r="H232" s="1872"/>
      <c r="I232" s="1872"/>
      <c r="J232" s="1872"/>
      <c r="K232" s="1872"/>
      <c r="L232" s="1872"/>
      <c r="M232" s="1872"/>
      <c r="N232" s="1872"/>
      <c r="O232" s="1872"/>
      <c r="P232" s="1872"/>
      <c r="Q232" s="1872"/>
    </row>
    <row r="233" spans="1:17">
      <c r="A233" s="1872"/>
      <c r="B233" s="1872"/>
      <c r="C233" s="1872"/>
      <c r="D233" s="1872"/>
      <c r="E233" s="1872"/>
      <c r="F233" s="1872"/>
      <c r="G233" s="1872"/>
      <c r="H233" s="1872"/>
      <c r="I233" s="1872"/>
      <c r="J233" s="1872"/>
      <c r="K233" s="1872"/>
      <c r="L233" s="1872"/>
      <c r="M233" s="1872"/>
      <c r="N233" s="1872"/>
      <c r="O233" s="1872"/>
      <c r="P233" s="1872"/>
      <c r="Q233" s="1872"/>
    </row>
    <row r="234" spans="1:17">
      <c r="A234" s="1872"/>
      <c r="B234" s="1872"/>
      <c r="C234" s="1872"/>
      <c r="D234" s="1872"/>
      <c r="E234" s="1872"/>
      <c r="F234" s="1872"/>
      <c r="G234" s="1872"/>
      <c r="H234" s="1872"/>
      <c r="I234" s="1872"/>
      <c r="J234" s="1872"/>
      <c r="K234" s="1872"/>
      <c r="L234" s="1872"/>
      <c r="M234" s="1872"/>
      <c r="N234" s="1872"/>
      <c r="O234" s="1872"/>
      <c r="P234" s="1872"/>
      <c r="Q234" s="1872"/>
    </row>
    <row r="235" spans="1:17">
      <c r="A235" s="1872"/>
      <c r="B235" s="1872"/>
      <c r="C235" s="1872"/>
      <c r="D235" s="1872"/>
      <c r="E235" s="1872"/>
      <c r="F235" s="1872"/>
      <c r="G235" s="1872"/>
      <c r="H235" s="1872"/>
      <c r="I235" s="1872"/>
      <c r="J235" s="1872"/>
      <c r="K235" s="1872"/>
      <c r="L235" s="1872"/>
      <c r="M235" s="1872"/>
      <c r="N235" s="1872"/>
      <c r="O235" s="1872"/>
      <c r="P235" s="1872"/>
      <c r="Q235" s="1872"/>
    </row>
    <row r="236" spans="1:17">
      <c r="A236" s="1872"/>
      <c r="B236" s="1872"/>
      <c r="C236" s="1872"/>
      <c r="D236" s="1872"/>
      <c r="E236" s="1872"/>
      <c r="F236" s="1872"/>
      <c r="G236" s="1872"/>
      <c r="H236" s="1872"/>
      <c r="I236" s="1872"/>
      <c r="J236" s="1872"/>
      <c r="K236" s="1872"/>
      <c r="L236" s="1872"/>
      <c r="M236" s="1872"/>
      <c r="N236" s="1872"/>
      <c r="O236" s="1872"/>
      <c r="P236" s="1872"/>
      <c r="Q236" s="1872"/>
    </row>
    <row r="237" spans="1:17">
      <c r="A237" s="1872"/>
      <c r="B237" s="1872"/>
      <c r="C237" s="1872"/>
      <c r="D237" s="1872"/>
      <c r="E237" s="1872"/>
      <c r="F237" s="1872"/>
      <c r="G237" s="1872"/>
      <c r="H237" s="1872"/>
      <c r="I237" s="1872"/>
      <c r="J237" s="1872"/>
      <c r="K237" s="1872"/>
      <c r="L237" s="1872"/>
      <c r="M237" s="1872"/>
      <c r="N237" s="1872"/>
      <c r="O237" s="1872"/>
      <c r="P237" s="1872"/>
      <c r="Q237" s="1872"/>
    </row>
    <row r="238" spans="1:17">
      <c r="A238" s="1872"/>
      <c r="B238" s="1872"/>
      <c r="C238" s="1872"/>
      <c r="D238" s="1872"/>
      <c r="E238" s="1872"/>
      <c r="F238" s="1872"/>
      <c r="G238" s="1872"/>
      <c r="H238" s="1872"/>
      <c r="I238" s="1872"/>
      <c r="J238" s="1872"/>
      <c r="K238" s="1872"/>
      <c r="L238" s="1872"/>
      <c r="M238" s="1872"/>
      <c r="N238" s="1872"/>
      <c r="O238" s="1872"/>
      <c r="P238" s="1872"/>
      <c r="Q238" s="1872"/>
    </row>
    <row r="239" spans="1:17">
      <c r="A239" s="1872"/>
      <c r="B239" s="1872"/>
      <c r="C239" s="1872"/>
      <c r="D239" s="1872"/>
      <c r="E239" s="1872"/>
      <c r="F239" s="1872"/>
      <c r="G239" s="1872"/>
      <c r="H239" s="1872"/>
      <c r="I239" s="1872"/>
      <c r="J239" s="1872"/>
      <c r="K239" s="1872"/>
      <c r="L239" s="1872"/>
      <c r="M239" s="1872"/>
      <c r="N239" s="1872"/>
      <c r="O239" s="1872"/>
      <c r="P239" s="1872"/>
      <c r="Q239" s="1872"/>
    </row>
    <row r="240" spans="1:17">
      <c r="A240" s="1872"/>
      <c r="B240" s="1872"/>
      <c r="C240" s="1872"/>
      <c r="D240" s="1872"/>
      <c r="E240" s="1872"/>
      <c r="F240" s="1872"/>
      <c r="G240" s="1872"/>
      <c r="H240" s="1872"/>
      <c r="I240" s="1872"/>
      <c r="J240" s="1872"/>
      <c r="K240" s="1872"/>
      <c r="L240" s="1872"/>
      <c r="M240" s="1872"/>
      <c r="N240" s="1872"/>
      <c r="O240" s="1872"/>
      <c r="P240" s="1872"/>
      <c r="Q240" s="1872"/>
    </row>
    <row r="241" spans="1:17">
      <c r="A241" s="1872"/>
      <c r="B241" s="1872"/>
      <c r="C241" s="1872"/>
      <c r="D241" s="1872"/>
      <c r="E241" s="1872"/>
      <c r="F241" s="1872"/>
      <c r="G241" s="1872"/>
      <c r="H241" s="1872"/>
      <c r="I241" s="1872"/>
      <c r="J241" s="1872"/>
      <c r="K241" s="1872"/>
      <c r="L241" s="1872"/>
      <c r="M241" s="1872"/>
      <c r="N241" s="1872"/>
      <c r="O241" s="1872"/>
      <c r="P241" s="1872"/>
      <c r="Q241" s="1872"/>
    </row>
    <row r="242" spans="1:17">
      <c r="A242" s="1872"/>
      <c r="B242" s="1872"/>
      <c r="C242" s="1872"/>
      <c r="D242" s="1872"/>
      <c r="E242" s="1872"/>
      <c r="F242" s="1872"/>
      <c r="G242" s="1872"/>
      <c r="H242" s="1872"/>
      <c r="I242" s="1872"/>
      <c r="J242" s="1872"/>
      <c r="K242" s="1872"/>
      <c r="L242" s="1872"/>
      <c r="M242" s="1872"/>
      <c r="N242" s="1872"/>
      <c r="O242" s="1872"/>
      <c r="P242" s="1872"/>
      <c r="Q242" s="1872"/>
    </row>
    <row r="243" spans="1:17">
      <c r="A243" s="1872"/>
      <c r="B243" s="1872"/>
      <c r="C243" s="1872"/>
      <c r="D243" s="1872"/>
      <c r="E243" s="1872"/>
      <c r="F243" s="1872"/>
      <c r="G243" s="1872"/>
      <c r="H243" s="1872"/>
      <c r="I243" s="1872"/>
      <c r="J243" s="1872"/>
      <c r="K243" s="1872"/>
      <c r="L243" s="1872"/>
      <c r="M243" s="1872"/>
      <c r="N243" s="1872"/>
      <c r="O243" s="1872"/>
      <c r="P243" s="1872"/>
      <c r="Q243" s="1872"/>
    </row>
    <row r="244" spans="1:17">
      <c r="A244" s="1872"/>
      <c r="B244" s="1872"/>
      <c r="C244" s="1872"/>
      <c r="D244" s="1872"/>
      <c r="E244" s="1872"/>
      <c r="F244" s="1872"/>
      <c r="G244" s="1872"/>
      <c r="H244" s="1872"/>
      <c r="I244" s="1872"/>
      <c r="J244" s="1872"/>
      <c r="K244" s="1872"/>
      <c r="L244" s="1872"/>
      <c r="M244" s="1872"/>
      <c r="N244" s="1872"/>
      <c r="O244" s="1872"/>
      <c r="P244" s="1872"/>
      <c r="Q244" s="1872"/>
    </row>
    <row r="245" spans="1:17">
      <c r="A245" s="1872"/>
      <c r="B245" s="1872"/>
      <c r="C245" s="1872"/>
      <c r="D245" s="1872"/>
      <c r="E245" s="1872"/>
      <c r="F245" s="1872"/>
      <c r="G245" s="1872"/>
      <c r="H245" s="1872"/>
      <c r="I245" s="1872"/>
      <c r="J245" s="1872"/>
      <c r="K245" s="1872"/>
      <c r="L245" s="1872"/>
      <c r="M245" s="1872"/>
      <c r="N245" s="1872"/>
      <c r="O245" s="1872"/>
      <c r="P245" s="1872"/>
      <c r="Q245" s="1872"/>
    </row>
    <row r="246" spans="1:17">
      <c r="A246" s="1872"/>
      <c r="B246" s="1872"/>
      <c r="C246" s="1872"/>
      <c r="D246" s="1872"/>
      <c r="E246" s="1872"/>
      <c r="F246" s="1872"/>
      <c r="G246" s="1872"/>
      <c r="H246" s="1872"/>
      <c r="I246" s="1872"/>
      <c r="J246" s="1872"/>
      <c r="K246" s="1872"/>
      <c r="L246" s="1872"/>
      <c r="M246" s="1872"/>
      <c r="N246" s="1872"/>
      <c r="O246" s="1872"/>
      <c r="P246" s="1872"/>
      <c r="Q246" s="1872"/>
    </row>
    <row r="247" spans="1:17">
      <c r="A247" s="1872"/>
      <c r="B247" s="1872"/>
      <c r="C247" s="1872"/>
      <c r="D247" s="1872"/>
      <c r="E247" s="1872"/>
      <c r="F247" s="1872"/>
      <c r="G247" s="1872"/>
      <c r="H247" s="1872"/>
      <c r="I247" s="1872"/>
      <c r="J247" s="1872"/>
      <c r="K247" s="1872"/>
      <c r="L247" s="1872"/>
      <c r="M247" s="1872"/>
      <c r="N247" s="1872"/>
      <c r="O247" s="1872"/>
      <c r="P247" s="1872"/>
      <c r="Q247" s="1872"/>
    </row>
    <row r="248" spans="1:17">
      <c r="A248" s="1872"/>
      <c r="B248" s="1872"/>
      <c r="C248" s="1872"/>
      <c r="D248" s="1872"/>
      <c r="E248" s="1872"/>
      <c r="F248" s="1872"/>
      <c r="G248" s="1872"/>
      <c r="H248" s="1872"/>
      <c r="I248" s="1872"/>
      <c r="J248" s="1872"/>
      <c r="K248" s="1872"/>
      <c r="L248" s="1872"/>
      <c r="M248" s="1872"/>
      <c r="N248" s="1872"/>
      <c r="O248" s="1872"/>
      <c r="P248" s="1872"/>
      <c r="Q248" s="1872"/>
    </row>
    <row r="249" spans="1:17">
      <c r="A249" s="1872"/>
      <c r="B249" s="1872"/>
      <c r="C249" s="1872"/>
      <c r="D249" s="1872"/>
      <c r="E249" s="1872"/>
      <c r="F249" s="1872"/>
      <c r="G249" s="1872"/>
      <c r="H249" s="1872"/>
      <c r="I249" s="1872"/>
      <c r="J249" s="1872"/>
      <c r="K249" s="1872"/>
      <c r="L249" s="1872"/>
      <c r="M249" s="1872"/>
      <c r="N249" s="1872"/>
      <c r="O249" s="1872"/>
      <c r="P249" s="1872"/>
      <c r="Q249" s="1872"/>
    </row>
    <row r="250" spans="1:17">
      <c r="A250" s="1872"/>
      <c r="B250" s="1872"/>
      <c r="C250" s="1872"/>
      <c r="D250" s="1872"/>
      <c r="E250" s="1872"/>
      <c r="F250" s="1872"/>
      <c r="G250" s="1872"/>
      <c r="H250" s="1872"/>
      <c r="I250" s="1872"/>
      <c r="J250" s="1872"/>
      <c r="K250" s="1872"/>
      <c r="L250" s="1872"/>
      <c r="M250" s="1872"/>
      <c r="N250" s="1872"/>
      <c r="O250" s="1872"/>
      <c r="P250" s="1872"/>
      <c r="Q250" s="1872"/>
    </row>
    <row r="251" spans="1:17">
      <c r="A251" s="1872"/>
      <c r="B251" s="1872"/>
      <c r="C251" s="1872"/>
      <c r="D251" s="1872"/>
      <c r="E251" s="1872"/>
      <c r="F251" s="1872"/>
      <c r="G251" s="1872"/>
      <c r="H251" s="1872"/>
      <c r="I251" s="1872"/>
      <c r="J251" s="1872"/>
      <c r="K251" s="1872"/>
      <c r="L251" s="1872"/>
      <c r="M251" s="1872"/>
      <c r="N251" s="1872"/>
      <c r="O251" s="1872"/>
      <c r="P251" s="1872"/>
      <c r="Q251" s="1872"/>
    </row>
    <row r="252" spans="1:17">
      <c r="A252" s="1872"/>
      <c r="B252" s="1872"/>
      <c r="C252" s="1872"/>
      <c r="D252" s="1872"/>
      <c r="E252" s="1872"/>
      <c r="F252" s="1872"/>
      <c r="G252" s="1872"/>
      <c r="H252" s="1872"/>
      <c r="I252" s="1872"/>
      <c r="J252" s="1872"/>
      <c r="K252" s="1872"/>
      <c r="L252" s="1872"/>
      <c r="M252" s="1872"/>
      <c r="N252" s="1872"/>
      <c r="O252" s="1872"/>
      <c r="P252" s="1872"/>
      <c r="Q252" s="1872"/>
    </row>
    <row r="253" spans="1:17">
      <c r="A253" s="1872"/>
      <c r="B253" s="1872"/>
      <c r="C253" s="1872"/>
      <c r="D253" s="1872"/>
      <c r="E253" s="1872"/>
      <c r="F253" s="1872"/>
      <c r="G253" s="1872"/>
      <c r="H253" s="1872"/>
      <c r="I253" s="1872"/>
      <c r="J253" s="1872"/>
      <c r="K253" s="1872"/>
      <c r="L253" s="1872"/>
      <c r="M253" s="1872"/>
      <c r="N253" s="1872"/>
      <c r="O253" s="1872"/>
      <c r="P253" s="1872"/>
      <c r="Q253" s="1872"/>
    </row>
    <row r="254" spans="1:17">
      <c r="A254" s="1872"/>
      <c r="B254" s="1872"/>
      <c r="C254" s="1872"/>
      <c r="D254" s="1872"/>
      <c r="E254" s="1872"/>
      <c r="F254" s="1872"/>
      <c r="G254" s="1872"/>
      <c r="H254" s="1872"/>
      <c r="I254" s="1872"/>
      <c r="J254" s="1872"/>
      <c r="K254" s="1872"/>
      <c r="L254" s="1872"/>
      <c r="M254" s="1872"/>
      <c r="N254" s="1872"/>
      <c r="O254" s="1872"/>
      <c r="P254" s="1872"/>
      <c r="Q254" s="1872"/>
    </row>
    <row r="255" spans="1:17">
      <c r="A255" s="1872"/>
      <c r="B255" s="1872"/>
      <c r="C255" s="1872"/>
      <c r="D255" s="1872"/>
      <c r="E255" s="1872"/>
      <c r="F255" s="1872"/>
      <c r="G255" s="1872"/>
      <c r="H255" s="1872"/>
      <c r="I255" s="1872"/>
      <c r="J255" s="1872"/>
      <c r="K255" s="1872"/>
      <c r="L255" s="1872"/>
      <c r="M255" s="1872"/>
      <c r="N255" s="1872"/>
      <c r="O255" s="1872"/>
      <c r="P255" s="1872"/>
      <c r="Q255" s="1872"/>
    </row>
    <row r="256" spans="1:17">
      <c r="A256" s="1872"/>
      <c r="B256" s="1872"/>
      <c r="C256" s="1872"/>
      <c r="D256" s="1872"/>
      <c r="E256" s="1872"/>
      <c r="F256" s="1872"/>
      <c r="G256" s="1872"/>
      <c r="H256" s="1872"/>
      <c r="I256" s="1872"/>
      <c r="J256" s="1872"/>
      <c r="K256" s="1872"/>
      <c r="L256" s="1872"/>
      <c r="M256" s="1872"/>
      <c r="N256" s="1872"/>
      <c r="O256" s="1872"/>
      <c r="P256" s="1872"/>
      <c r="Q256" s="1872"/>
    </row>
    <row r="257" spans="1:17">
      <c r="A257" s="1872"/>
      <c r="B257" s="1872"/>
      <c r="C257" s="1872"/>
      <c r="D257" s="1872"/>
      <c r="E257" s="1872"/>
      <c r="F257" s="1872"/>
      <c r="G257" s="1872"/>
      <c r="H257" s="1872"/>
      <c r="I257" s="1872"/>
      <c r="J257" s="1872"/>
      <c r="K257" s="1872"/>
      <c r="L257" s="1872"/>
      <c r="M257" s="1872"/>
      <c r="N257" s="1872"/>
      <c r="O257" s="1872"/>
      <c r="P257" s="1872"/>
      <c r="Q257" s="1872"/>
    </row>
    <row r="258" spans="1:17">
      <c r="A258" s="1872"/>
      <c r="B258" s="1872"/>
      <c r="C258" s="1872"/>
      <c r="D258" s="1872"/>
      <c r="E258" s="1872"/>
      <c r="F258" s="1872"/>
      <c r="G258" s="1872"/>
      <c r="H258" s="1872"/>
      <c r="I258" s="1872"/>
      <c r="J258" s="1872"/>
      <c r="K258" s="1872"/>
      <c r="L258" s="1872"/>
      <c r="M258" s="1872"/>
      <c r="N258" s="1872"/>
      <c r="O258" s="1872"/>
      <c r="P258" s="1872"/>
      <c r="Q258" s="1872"/>
    </row>
    <row r="259" spans="1:17">
      <c r="A259" s="1872"/>
      <c r="B259" s="1872"/>
      <c r="C259" s="1872"/>
      <c r="D259" s="1872"/>
      <c r="E259" s="1872"/>
      <c r="F259" s="1872"/>
      <c r="G259" s="1872"/>
      <c r="H259" s="1872"/>
      <c r="I259" s="1872"/>
      <c r="J259" s="1872"/>
      <c r="K259" s="1872"/>
      <c r="L259" s="1872"/>
      <c r="M259" s="1872"/>
      <c r="N259" s="1872"/>
      <c r="O259" s="1872"/>
      <c r="P259" s="1872"/>
      <c r="Q259" s="1872"/>
    </row>
    <row r="260" spans="1:17">
      <c r="A260" s="1872"/>
      <c r="B260" s="1872"/>
      <c r="C260" s="1872"/>
      <c r="D260" s="1872"/>
      <c r="E260" s="1872"/>
      <c r="F260" s="1872"/>
      <c r="G260" s="1872"/>
      <c r="H260" s="1872"/>
      <c r="I260" s="1872"/>
      <c r="J260" s="1872"/>
      <c r="K260" s="1872"/>
      <c r="L260" s="1872"/>
      <c r="M260" s="1872"/>
      <c r="N260" s="1872"/>
      <c r="O260" s="1872"/>
      <c r="P260" s="1872"/>
      <c r="Q260" s="1872"/>
    </row>
    <row r="261" spans="1:17">
      <c r="A261" s="1872"/>
      <c r="B261" s="1872"/>
      <c r="C261" s="1872"/>
      <c r="D261" s="1872"/>
      <c r="E261" s="1872"/>
      <c r="F261" s="1872"/>
      <c r="G261" s="1872"/>
      <c r="H261" s="1872"/>
      <c r="I261" s="1872"/>
      <c r="J261" s="1872"/>
      <c r="K261" s="1872"/>
      <c r="L261" s="1872"/>
      <c r="M261" s="1872"/>
      <c r="N261" s="1872"/>
      <c r="O261" s="1872"/>
      <c r="P261" s="1872"/>
      <c r="Q261" s="1872"/>
    </row>
    <row r="262" spans="1:17">
      <c r="A262" s="1872"/>
      <c r="B262" s="1872"/>
      <c r="C262" s="1872"/>
      <c r="D262" s="1872"/>
      <c r="E262" s="1872"/>
      <c r="F262" s="1872"/>
      <c r="G262" s="1872"/>
      <c r="H262" s="1872"/>
      <c r="I262" s="1872"/>
      <c r="J262" s="1872"/>
      <c r="K262" s="1872"/>
      <c r="L262" s="1872"/>
      <c r="M262" s="1872"/>
      <c r="N262" s="1872"/>
      <c r="O262" s="1872"/>
      <c r="P262" s="1872"/>
      <c r="Q262" s="1872"/>
    </row>
    <row r="263" spans="1:17">
      <c r="A263" s="1872"/>
      <c r="B263" s="1872"/>
      <c r="C263" s="1872"/>
      <c r="D263" s="1872"/>
      <c r="E263" s="1872"/>
      <c r="F263" s="1872"/>
      <c r="G263" s="1872"/>
      <c r="H263" s="1872"/>
      <c r="I263" s="1872"/>
      <c r="J263" s="1872"/>
      <c r="K263" s="1872"/>
      <c r="L263" s="1872"/>
      <c r="M263" s="1872"/>
      <c r="N263" s="1872"/>
      <c r="O263" s="1872"/>
      <c r="P263" s="1872"/>
      <c r="Q263" s="1872"/>
    </row>
    <row r="264" spans="1:17">
      <c r="A264" s="1872"/>
      <c r="B264" s="1872"/>
      <c r="C264" s="1872"/>
      <c r="D264" s="1872"/>
      <c r="E264" s="1872"/>
      <c r="F264" s="1872"/>
      <c r="G264" s="1872"/>
      <c r="H264" s="1872"/>
      <c r="I264" s="1872"/>
      <c r="J264" s="1872"/>
      <c r="K264" s="1872"/>
      <c r="L264" s="1872"/>
      <c r="M264" s="1872"/>
      <c r="N264" s="1872"/>
      <c r="O264" s="1872"/>
      <c r="P264" s="1872"/>
      <c r="Q264" s="1872"/>
    </row>
    <row r="265" spans="1:17">
      <c r="A265" s="1872"/>
      <c r="B265" s="1872"/>
      <c r="C265" s="1872"/>
      <c r="D265" s="1872"/>
      <c r="E265" s="1872"/>
      <c r="F265" s="1872"/>
      <c r="G265" s="1872"/>
      <c r="H265" s="1872"/>
      <c r="I265" s="1872"/>
      <c r="J265" s="1872"/>
      <c r="K265" s="1872"/>
      <c r="L265" s="1872"/>
      <c r="M265" s="1872"/>
      <c r="N265" s="1872"/>
      <c r="O265" s="1872"/>
      <c r="P265" s="1872"/>
      <c r="Q265" s="1872"/>
    </row>
    <row r="266" spans="1:17">
      <c r="A266" s="1872"/>
      <c r="B266" s="1872"/>
      <c r="C266" s="1872"/>
      <c r="D266" s="1872"/>
      <c r="E266" s="1872"/>
      <c r="F266" s="1872"/>
      <c r="G266" s="1872"/>
      <c r="H266" s="1872"/>
      <c r="I266" s="1872"/>
      <c r="J266" s="1872"/>
      <c r="K266" s="1872"/>
      <c r="L266" s="1872"/>
      <c r="M266" s="1872"/>
      <c r="N266" s="1872"/>
      <c r="O266" s="1872"/>
      <c r="P266" s="1872"/>
      <c r="Q266" s="1872"/>
    </row>
    <row r="267" spans="1:17">
      <c r="A267" s="1872"/>
      <c r="B267" s="1872"/>
      <c r="C267" s="1872"/>
      <c r="D267" s="1872"/>
      <c r="E267" s="1872"/>
      <c r="F267" s="1872"/>
      <c r="G267" s="1872"/>
      <c r="H267" s="1872"/>
      <c r="I267" s="1872"/>
      <c r="J267" s="1872"/>
      <c r="K267" s="1872"/>
      <c r="L267" s="1872"/>
      <c r="M267" s="1872"/>
      <c r="N267" s="1872"/>
      <c r="O267" s="1872"/>
      <c r="P267" s="1872"/>
      <c r="Q267" s="1872"/>
    </row>
    <row r="268" spans="1:17">
      <c r="A268" s="1872"/>
      <c r="B268" s="1872"/>
      <c r="C268" s="1872"/>
      <c r="D268" s="1872"/>
      <c r="E268" s="1872"/>
      <c r="F268" s="1872"/>
      <c r="G268" s="1872"/>
      <c r="H268" s="1872"/>
      <c r="I268" s="1872"/>
      <c r="J268" s="1872"/>
      <c r="K268" s="1872"/>
      <c r="L268" s="1872"/>
      <c r="M268" s="1872"/>
      <c r="N268" s="1872"/>
      <c r="O268" s="1872"/>
      <c r="P268" s="1872"/>
      <c r="Q268" s="1872"/>
    </row>
    <row r="269" spans="1:17">
      <c r="A269" s="1872"/>
      <c r="B269" s="1872"/>
      <c r="C269" s="1872"/>
      <c r="D269" s="1872"/>
      <c r="E269" s="1872"/>
      <c r="F269" s="1872"/>
      <c r="G269" s="1872"/>
      <c r="H269" s="1872"/>
      <c r="I269" s="1872"/>
      <c r="J269" s="1872"/>
      <c r="K269" s="1872"/>
      <c r="L269" s="1872"/>
      <c r="M269" s="1872"/>
      <c r="N269" s="1872"/>
      <c r="O269" s="1872"/>
      <c r="P269" s="1872"/>
      <c r="Q269" s="1872"/>
    </row>
    <row r="270" spans="1:17">
      <c r="A270" s="1872"/>
      <c r="B270" s="1872"/>
      <c r="C270" s="1872"/>
      <c r="D270" s="1872"/>
      <c r="E270" s="1872"/>
      <c r="F270" s="1872"/>
      <c r="G270" s="1872"/>
      <c r="H270" s="1872"/>
      <c r="I270" s="1872"/>
      <c r="J270" s="1872"/>
      <c r="K270" s="1872"/>
      <c r="L270" s="1872"/>
      <c r="M270" s="1872"/>
      <c r="N270" s="1872"/>
      <c r="O270" s="1872"/>
      <c r="P270" s="1872"/>
      <c r="Q270" s="1872"/>
    </row>
    <row r="271" spans="1:17">
      <c r="A271" s="1872"/>
      <c r="B271" s="1872"/>
      <c r="C271" s="1872"/>
      <c r="D271" s="1872"/>
      <c r="E271" s="1872"/>
      <c r="F271" s="1872"/>
      <c r="G271" s="1872"/>
      <c r="H271" s="1872"/>
      <c r="I271" s="1872"/>
      <c r="J271" s="1872"/>
      <c r="K271" s="1872"/>
      <c r="L271" s="1872"/>
      <c r="M271" s="1872"/>
      <c r="N271" s="1872"/>
      <c r="O271" s="1872"/>
      <c r="P271" s="1872"/>
      <c r="Q271" s="1872"/>
    </row>
    <row r="272" spans="1:17">
      <c r="A272" s="1872"/>
      <c r="B272" s="1872"/>
      <c r="C272" s="1872"/>
      <c r="D272" s="1872"/>
      <c r="E272" s="1872"/>
      <c r="F272" s="1872"/>
      <c r="G272" s="1872"/>
      <c r="H272" s="1872"/>
      <c r="I272" s="1872"/>
      <c r="J272" s="1872"/>
      <c r="K272" s="1872"/>
      <c r="L272" s="1872"/>
      <c r="M272" s="1872"/>
      <c r="N272" s="1872"/>
      <c r="O272" s="1872"/>
      <c r="P272" s="1872"/>
      <c r="Q272" s="1872"/>
    </row>
    <row r="273" spans="1:17">
      <c r="A273" s="1872"/>
      <c r="B273" s="1872"/>
      <c r="C273" s="1872"/>
      <c r="D273" s="1872"/>
      <c r="E273" s="1872"/>
      <c r="F273" s="1872"/>
      <c r="G273" s="1872"/>
      <c r="H273" s="1872"/>
      <c r="I273" s="1872"/>
      <c r="J273" s="1872"/>
      <c r="K273" s="1872"/>
      <c r="L273" s="1872"/>
      <c r="M273" s="1872"/>
      <c r="N273" s="1872"/>
      <c r="O273" s="1872"/>
      <c r="P273" s="1872"/>
      <c r="Q273" s="1872"/>
    </row>
    <row r="274" spans="1:17">
      <c r="A274" s="1872"/>
      <c r="B274" s="1872"/>
      <c r="C274" s="1872"/>
      <c r="D274" s="1872"/>
      <c r="E274" s="1872"/>
      <c r="F274" s="1872"/>
      <c r="G274" s="1872"/>
      <c r="H274" s="1872"/>
      <c r="I274" s="1872"/>
      <c r="J274" s="1872"/>
      <c r="K274" s="1872"/>
      <c r="L274" s="1872"/>
      <c r="M274" s="1872"/>
      <c r="N274" s="1872"/>
      <c r="O274" s="1872"/>
      <c r="P274" s="1872"/>
      <c r="Q274" s="1872"/>
    </row>
    <row r="275" spans="1:17">
      <c r="A275" s="1872"/>
      <c r="B275" s="1872"/>
      <c r="C275" s="1872"/>
      <c r="D275" s="1872"/>
      <c r="E275" s="1872"/>
      <c r="F275" s="1872"/>
      <c r="G275" s="1872"/>
      <c r="H275" s="1872"/>
      <c r="I275" s="1872"/>
      <c r="J275" s="1872"/>
      <c r="K275" s="1872"/>
      <c r="L275" s="1872"/>
      <c r="M275" s="1872"/>
      <c r="N275" s="1872"/>
      <c r="O275" s="1872"/>
      <c r="P275" s="1872"/>
      <c r="Q275" s="1872"/>
    </row>
    <row r="276" spans="1:17">
      <c r="A276" s="1872"/>
      <c r="B276" s="1872"/>
      <c r="C276" s="1872"/>
      <c r="D276" s="1872"/>
      <c r="E276" s="1872"/>
      <c r="F276" s="1872"/>
      <c r="G276" s="1872"/>
      <c r="H276" s="1872"/>
      <c r="I276" s="1872"/>
      <c r="J276" s="1872"/>
      <c r="K276" s="1872"/>
      <c r="L276" s="1872"/>
      <c r="M276" s="1872"/>
      <c r="N276" s="1872"/>
      <c r="O276" s="1872"/>
      <c r="P276" s="1872"/>
      <c r="Q276" s="1872"/>
    </row>
    <row r="277" spans="1:17">
      <c r="A277" s="1872"/>
      <c r="B277" s="1872"/>
      <c r="C277" s="1872"/>
      <c r="D277" s="1872"/>
      <c r="E277" s="1872"/>
      <c r="F277" s="1872"/>
      <c r="G277" s="1872"/>
      <c r="H277" s="1872"/>
      <c r="I277" s="1872"/>
      <c r="J277" s="1872"/>
      <c r="K277" s="1872"/>
      <c r="L277" s="1872"/>
      <c r="M277" s="1872"/>
      <c r="N277" s="1872"/>
      <c r="O277" s="1872"/>
      <c r="P277" s="1872"/>
      <c r="Q277" s="1872"/>
    </row>
    <row r="278" spans="1:17">
      <c r="A278" s="1872"/>
      <c r="B278" s="1872"/>
      <c r="C278" s="1872"/>
      <c r="D278" s="1872"/>
      <c r="E278" s="1872"/>
      <c r="F278" s="1872"/>
      <c r="G278" s="1872"/>
      <c r="H278" s="1872"/>
      <c r="I278" s="1872"/>
      <c r="J278" s="1872"/>
      <c r="K278" s="1872"/>
      <c r="L278" s="1872"/>
      <c r="M278" s="1872"/>
      <c r="N278" s="1872"/>
      <c r="O278" s="1872"/>
      <c r="P278" s="1872"/>
      <c r="Q278" s="1872"/>
    </row>
    <row r="279" spans="1:17">
      <c r="A279" s="1872"/>
      <c r="B279" s="1872"/>
      <c r="C279" s="1872"/>
      <c r="D279" s="1872"/>
      <c r="E279" s="1872"/>
      <c r="F279" s="1872"/>
      <c r="G279" s="1872"/>
      <c r="H279" s="1872"/>
      <c r="I279" s="1872"/>
      <c r="J279" s="1872"/>
      <c r="K279" s="1872"/>
      <c r="L279" s="1872"/>
      <c r="M279" s="1872"/>
      <c r="N279" s="1872"/>
      <c r="O279" s="1872"/>
      <c r="P279" s="1872"/>
      <c r="Q279" s="1872"/>
    </row>
    <row r="280" spans="1:17">
      <c r="A280" s="1872"/>
      <c r="B280" s="1872"/>
      <c r="C280" s="1872"/>
      <c r="D280" s="1872"/>
      <c r="E280" s="1872"/>
      <c r="F280" s="1872"/>
      <c r="G280" s="1872"/>
      <c r="H280" s="1872"/>
      <c r="I280" s="1872"/>
      <c r="J280" s="1872"/>
      <c r="K280" s="1872"/>
      <c r="L280" s="1872"/>
      <c r="M280" s="1872"/>
      <c r="N280" s="1872"/>
      <c r="O280" s="1872"/>
      <c r="P280" s="1872"/>
      <c r="Q280" s="1872"/>
    </row>
    <row r="281" spans="1:17">
      <c r="A281" s="1872"/>
      <c r="B281" s="1872"/>
      <c r="C281" s="1872"/>
      <c r="D281" s="1872"/>
      <c r="E281" s="1872"/>
      <c r="F281" s="1872"/>
      <c r="G281" s="1872"/>
      <c r="H281" s="1872"/>
      <c r="I281" s="1872"/>
      <c r="J281" s="1872"/>
      <c r="K281" s="1872"/>
      <c r="L281" s="1872"/>
      <c r="M281" s="1872"/>
      <c r="N281" s="1872"/>
      <c r="O281" s="1872"/>
      <c r="P281" s="1872"/>
      <c r="Q281" s="1872"/>
    </row>
    <row r="282" spans="1:17">
      <c r="A282" s="1872"/>
      <c r="B282" s="1872"/>
      <c r="C282" s="1872"/>
      <c r="D282" s="1872"/>
      <c r="E282" s="1872"/>
      <c r="F282" s="1872"/>
      <c r="G282" s="1872"/>
      <c r="H282" s="1872"/>
      <c r="I282" s="1872"/>
      <c r="J282" s="1872"/>
      <c r="K282" s="1872"/>
      <c r="L282" s="1872"/>
      <c r="M282" s="1872"/>
      <c r="N282" s="1872"/>
      <c r="O282" s="1872"/>
      <c r="P282" s="1872"/>
      <c r="Q282" s="1872"/>
    </row>
    <row r="283" spans="1:17">
      <c r="A283" s="1872"/>
      <c r="B283" s="1872"/>
      <c r="C283" s="1872"/>
      <c r="D283" s="1872"/>
      <c r="E283" s="1872"/>
      <c r="F283" s="1872"/>
      <c r="G283" s="1872"/>
      <c r="H283" s="1872"/>
      <c r="I283" s="1872"/>
      <c r="J283" s="1872"/>
      <c r="K283" s="1872"/>
      <c r="L283" s="1872"/>
      <c r="M283" s="1872"/>
      <c r="N283" s="1872"/>
      <c r="O283" s="1872"/>
      <c r="P283" s="1872"/>
      <c r="Q283" s="1872"/>
    </row>
    <row r="284" spans="1:17">
      <c r="A284" s="1872"/>
      <c r="B284" s="1872"/>
      <c r="C284" s="1872"/>
      <c r="D284" s="1872"/>
      <c r="E284" s="1872"/>
      <c r="F284" s="1872"/>
      <c r="G284" s="1872"/>
      <c r="H284" s="1872"/>
      <c r="I284" s="1872"/>
      <c r="J284" s="1872"/>
      <c r="K284" s="1872"/>
      <c r="L284" s="1872"/>
      <c r="M284" s="1872"/>
      <c r="N284" s="1872"/>
      <c r="O284" s="1872"/>
      <c r="P284" s="1872"/>
      <c r="Q284" s="1872"/>
    </row>
    <row r="285" spans="1:17">
      <c r="A285" s="1872"/>
      <c r="B285" s="1872"/>
      <c r="C285" s="1872"/>
      <c r="D285" s="1872"/>
      <c r="E285" s="1872"/>
      <c r="F285" s="1872"/>
      <c r="G285" s="1872"/>
      <c r="H285" s="1872"/>
      <c r="I285" s="1872"/>
      <c r="J285" s="1872"/>
      <c r="K285" s="1872"/>
      <c r="L285" s="1872"/>
      <c r="M285" s="1872"/>
      <c r="N285" s="1872"/>
      <c r="O285" s="1872"/>
      <c r="P285" s="1872"/>
      <c r="Q285" s="1872"/>
    </row>
    <row r="286" spans="1:17">
      <c r="A286" s="1872"/>
      <c r="B286" s="1872"/>
      <c r="C286" s="1872"/>
      <c r="D286" s="1872"/>
      <c r="E286" s="1872"/>
      <c r="F286" s="1872"/>
      <c r="G286" s="1872"/>
      <c r="H286" s="1872"/>
      <c r="I286" s="1872"/>
      <c r="J286" s="1872"/>
      <c r="K286" s="1872"/>
      <c r="L286" s="1872"/>
      <c r="M286" s="1872"/>
      <c r="N286" s="1872"/>
      <c r="O286" s="1872"/>
      <c r="P286" s="1872"/>
      <c r="Q286" s="1872"/>
    </row>
    <row r="287" spans="1:17">
      <c r="A287" s="1872"/>
      <c r="B287" s="1872"/>
      <c r="C287" s="1872"/>
      <c r="D287" s="1872"/>
      <c r="E287" s="1872"/>
      <c r="F287" s="1872"/>
      <c r="G287" s="1872"/>
      <c r="H287" s="1872"/>
      <c r="I287" s="1872"/>
      <c r="J287" s="1872"/>
      <c r="K287" s="1872"/>
      <c r="L287" s="1872"/>
      <c r="M287" s="1872"/>
      <c r="N287" s="1872"/>
      <c r="O287" s="1872"/>
      <c r="P287" s="1872"/>
      <c r="Q287" s="1872"/>
    </row>
    <row r="288" spans="1:17">
      <c r="A288" s="1872"/>
      <c r="B288" s="1872"/>
      <c r="C288" s="1872"/>
      <c r="D288" s="1872"/>
      <c r="E288" s="1872"/>
      <c r="F288" s="1872"/>
      <c r="G288" s="1872"/>
      <c r="H288" s="1872"/>
      <c r="I288" s="1872"/>
      <c r="J288" s="1872"/>
      <c r="K288" s="1872"/>
      <c r="L288" s="1872"/>
      <c r="M288" s="1872"/>
      <c r="N288" s="1872"/>
      <c r="O288" s="1872"/>
      <c r="P288" s="1872"/>
      <c r="Q288" s="1872"/>
    </row>
    <row r="289" spans="1:17">
      <c r="A289" s="1872"/>
      <c r="B289" s="1872"/>
      <c r="C289" s="1872"/>
      <c r="D289" s="1872"/>
      <c r="E289" s="1872"/>
      <c r="F289" s="1872"/>
      <c r="G289" s="1872"/>
      <c r="H289" s="1872"/>
      <c r="I289" s="1872"/>
      <c r="J289" s="1872"/>
      <c r="K289" s="1872"/>
      <c r="L289" s="1872"/>
      <c r="M289" s="1872"/>
      <c r="N289" s="1872"/>
      <c r="O289" s="1872"/>
      <c r="P289" s="1872"/>
      <c r="Q289" s="1872"/>
    </row>
    <row r="290" spans="1:17">
      <c r="A290" s="1872"/>
      <c r="B290" s="1872"/>
      <c r="C290" s="1872"/>
      <c r="D290" s="1872"/>
      <c r="E290" s="1872"/>
      <c r="F290" s="1872"/>
      <c r="G290" s="1872"/>
      <c r="H290" s="1872"/>
      <c r="I290" s="1872"/>
      <c r="J290" s="1872"/>
      <c r="K290" s="1872"/>
      <c r="L290" s="1872"/>
      <c r="M290" s="1872"/>
      <c r="N290" s="1872"/>
      <c r="O290" s="1872"/>
      <c r="P290" s="1872"/>
      <c r="Q290" s="1872"/>
    </row>
    <row r="291" spans="1:17">
      <c r="A291" s="1872"/>
      <c r="B291" s="1872"/>
      <c r="C291" s="1872"/>
      <c r="D291" s="1872"/>
      <c r="E291" s="1872"/>
      <c r="F291" s="1872"/>
      <c r="G291" s="1872"/>
      <c r="H291" s="1872"/>
      <c r="I291" s="1872"/>
      <c r="J291" s="1872"/>
      <c r="K291" s="1872"/>
      <c r="L291" s="1872"/>
      <c r="M291" s="1872"/>
      <c r="N291" s="1872"/>
      <c r="O291" s="1872"/>
      <c r="P291" s="1872"/>
      <c r="Q291" s="1872"/>
    </row>
    <row r="292" spans="1:17">
      <c r="A292" s="1872"/>
      <c r="B292" s="1872"/>
      <c r="C292" s="1872"/>
      <c r="D292" s="1872"/>
      <c r="E292" s="1872"/>
      <c r="F292" s="1872"/>
      <c r="G292" s="1872"/>
      <c r="H292" s="1872"/>
      <c r="I292" s="1872"/>
      <c r="J292" s="1872"/>
      <c r="K292" s="1872"/>
      <c r="L292" s="1872"/>
      <c r="M292" s="1872"/>
      <c r="N292" s="1872"/>
      <c r="O292" s="1872"/>
      <c r="P292" s="1872"/>
      <c r="Q292" s="1872"/>
    </row>
    <row r="293" spans="1:17">
      <c r="A293" s="1872"/>
      <c r="B293" s="1872"/>
      <c r="C293" s="1872"/>
      <c r="D293" s="1872"/>
      <c r="E293" s="1872"/>
      <c r="F293" s="1872"/>
      <c r="G293" s="1872"/>
      <c r="H293" s="1872"/>
      <c r="I293" s="1872"/>
      <c r="J293" s="1872"/>
      <c r="K293" s="1872"/>
      <c r="L293" s="1872"/>
      <c r="M293" s="1872"/>
      <c r="N293" s="1872"/>
      <c r="O293" s="1872"/>
      <c r="P293" s="1872"/>
      <c r="Q293" s="1872"/>
    </row>
    <row r="294" spans="1:17">
      <c r="A294" s="1872"/>
      <c r="B294" s="1872"/>
      <c r="C294" s="1872"/>
      <c r="D294" s="1872"/>
      <c r="E294" s="1872"/>
      <c r="F294" s="1872"/>
      <c r="G294" s="1872"/>
      <c r="H294" s="1872"/>
      <c r="I294" s="1872"/>
      <c r="J294" s="1872"/>
      <c r="K294" s="1872"/>
      <c r="L294" s="1872"/>
      <c r="M294" s="1872"/>
      <c r="N294" s="1872"/>
      <c r="O294" s="1872"/>
      <c r="P294" s="1872"/>
      <c r="Q294" s="1872"/>
    </row>
    <row r="295" spans="1:17">
      <c r="A295" s="1872"/>
      <c r="B295" s="1872"/>
      <c r="C295" s="1872"/>
      <c r="D295" s="1872"/>
      <c r="E295" s="1872"/>
      <c r="F295" s="1872"/>
      <c r="G295" s="1872"/>
      <c r="H295" s="1872"/>
      <c r="I295" s="1872"/>
      <c r="J295" s="1872"/>
      <c r="K295" s="1872"/>
      <c r="L295" s="1872"/>
      <c r="M295" s="1872"/>
      <c r="N295" s="1872"/>
      <c r="O295" s="1872"/>
      <c r="P295" s="1872"/>
      <c r="Q295" s="1872"/>
    </row>
    <row r="296" spans="1:17">
      <c r="A296" s="1872"/>
      <c r="B296" s="1872"/>
      <c r="C296" s="1872"/>
      <c r="D296" s="1872"/>
      <c r="E296" s="1872"/>
      <c r="F296" s="1872"/>
      <c r="G296" s="1872"/>
      <c r="H296" s="1872"/>
      <c r="I296" s="1872"/>
      <c r="J296" s="1872"/>
      <c r="K296" s="1872"/>
      <c r="L296" s="1872"/>
      <c r="M296" s="1872"/>
      <c r="N296" s="1872"/>
      <c r="O296" s="1872"/>
      <c r="P296" s="1872"/>
      <c r="Q296" s="1872"/>
    </row>
    <row r="297" spans="1:17">
      <c r="A297" s="1872"/>
      <c r="B297" s="1872"/>
      <c r="C297" s="1872"/>
      <c r="D297" s="1872"/>
      <c r="E297" s="1872"/>
      <c r="F297" s="1872"/>
      <c r="G297" s="1872"/>
      <c r="H297" s="1872"/>
      <c r="I297" s="1872"/>
      <c r="J297" s="1872"/>
      <c r="K297" s="1872"/>
      <c r="L297" s="1872"/>
      <c r="M297" s="1872"/>
      <c r="N297" s="1872"/>
      <c r="O297" s="1872"/>
      <c r="P297" s="1872"/>
      <c r="Q297" s="1872"/>
    </row>
    <row r="298" spans="1:17">
      <c r="A298" s="1872"/>
      <c r="B298" s="1872"/>
      <c r="C298" s="1872"/>
      <c r="D298" s="1872"/>
      <c r="E298" s="1872"/>
      <c r="F298" s="1872"/>
      <c r="G298" s="1872"/>
      <c r="H298" s="1872"/>
      <c r="I298" s="1872"/>
      <c r="J298" s="1872"/>
      <c r="K298" s="1872"/>
      <c r="L298" s="1872"/>
      <c r="M298" s="1872"/>
      <c r="N298" s="1872"/>
      <c r="O298" s="1872"/>
      <c r="P298" s="1872"/>
      <c r="Q298" s="1872"/>
    </row>
    <row r="299" spans="1:17">
      <c r="A299" s="1872"/>
      <c r="B299" s="1872"/>
      <c r="C299" s="1872"/>
      <c r="D299" s="1872"/>
      <c r="E299" s="1872"/>
      <c r="F299" s="1872"/>
      <c r="G299" s="1872"/>
      <c r="H299" s="1872"/>
      <c r="I299" s="1872"/>
      <c r="J299" s="1872"/>
      <c r="K299" s="1872"/>
      <c r="L299" s="1872"/>
      <c r="M299" s="1872"/>
      <c r="N299" s="1872"/>
      <c r="O299" s="1872"/>
      <c r="P299" s="1872"/>
      <c r="Q299" s="1872"/>
    </row>
    <row r="300" spans="1:17">
      <c r="A300" s="1872"/>
      <c r="B300" s="1872"/>
      <c r="C300" s="1872"/>
      <c r="D300" s="1872"/>
      <c r="E300" s="1872"/>
      <c r="F300" s="1872"/>
      <c r="G300" s="1872"/>
      <c r="H300" s="1872"/>
      <c r="I300" s="1872"/>
      <c r="J300" s="1872"/>
      <c r="K300" s="1872"/>
      <c r="L300" s="1872"/>
      <c r="M300" s="1872"/>
      <c r="N300" s="1872"/>
      <c r="O300" s="1872"/>
      <c r="P300" s="1872"/>
      <c r="Q300" s="1872"/>
    </row>
    <row r="301" spans="1:17">
      <c r="A301" s="1872"/>
      <c r="B301" s="1872"/>
      <c r="C301" s="1872"/>
      <c r="D301" s="1872"/>
      <c r="E301" s="1872"/>
      <c r="F301" s="1872"/>
      <c r="G301" s="1872"/>
      <c r="H301" s="1872"/>
      <c r="I301" s="1872"/>
      <c r="J301" s="1872"/>
      <c r="K301" s="1872"/>
      <c r="L301" s="1872"/>
      <c r="M301" s="1872"/>
      <c r="N301" s="1872"/>
      <c r="O301" s="1872"/>
      <c r="P301" s="1872"/>
      <c r="Q301" s="1872"/>
    </row>
    <row r="302" spans="1:17">
      <c r="A302" s="1872"/>
      <c r="B302" s="1872"/>
      <c r="C302" s="1872"/>
      <c r="D302" s="1872"/>
      <c r="E302" s="1872"/>
      <c r="F302" s="1872"/>
      <c r="G302" s="1872"/>
      <c r="H302" s="1872"/>
      <c r="I302" s="1872"/>
      <c r="J302" s="1872"/>
      <c r="K302" s="1872"/>
      <c r="L302" s="1872"/>
      <c r="M302" s="1872"/>
      <c r="N302" s="1872"/>
      <c r="O302" s="1872"/>
      <c r="P302" s="1872"/>
      <c r="Q302" s="1872"/>
    </row>
    <row r="303" spans="1:17">
      <c r="A303" s="1872"/>
      <c r="B303" s="1872"/>
      <c r="C303" s="1872"/>
      <c r="D303" s="1872"/>
      <c r="E303" s="1872"/>
      <c r="F303" s="1872"/>
      <c r="G303" s="1872"/>
      <c r="H303" s="1872"/>
      <c r="I303" s="1872"/>
      <c r="J303" s="1872"/>
      <c r="K303" s="1872"/>
      <c r="L303" s="1872"/>
      <c r="M303" s="1872"/>
      <c r="N303" s="1872"/>
      <c r="O303" s="1872"/>
      <c r="P303" s="1872"/>
      <c r="Q303" s="1872"/>
    </row>
    <row r="304" spans="1:17">
      <c r="A304" s="1872"/>
      <c r="B304" s="1872"/>
      <c r="C304" s="1872"/>
      <c r="D304" s="1872"/>
      <c r="E304" s="1872"/>
      <c r="F304" s="1872"/>
      <c r="G304" s="1872"/>
      <c r="H304" s="1872"/>
      <c r="I304" s="1872"/>
      <c r="J304" s="1872"/>
      <c r="K304" s="1872"/>
      <c r="L304" s="1872"/>
      <c r="M304" s="1872"/>
      <c r="N304" s="1872"/>
      <c r="O304" s="1872"/>
      <c r="P304" s="1872"/>
      <c r="Q304" s="1872"/>
    </row>
    <row r="305" spans="1:17">
      <c r="A305" s="1872"/>
      <c r="B305" s="1872"/>
      <c r="C305" s="1872"/>
      <c r="D305" s="1872"/>
      <c r="E305" s="1872"/>
      <c r="F305" s="1872"/>
      <c r="G305" s="1872"/>
      <c r="H305" s="1872"/>
      <c r="I305" s="1872"/>
      <c r="J305" s="1872"/>
      <c r="K305" s="1872"/>
      <c r="L305" s="1872"/>
      <c r="M305" s="1872"/>
      <c r="N305" s="1872"/>
      <c r="O305" s="1872"/>
      <c r="P305" s="1872"/>
      <c r="Q305" s="1872"/>
    </row>
    <row r="306" spans="1:17">
      <c r="A306" s="1872"/>
      <c r="B306" s="1872"/>
      <c r="C306" s="1872"/>
      <c r="D306" s="1872"/>
      <c r="E306" s="1872"/>
      <c r="F306" s="1872"/>
      <c r="G306" s="1872"/>
      <c r="H306" s="1872"/>
      <c r="I306" s="1872"/>
      <c r="J306" s="1872"/>
      <c r="K306" s="1872"/>
      <c r="L306" s="1872"/>
      <c r="M306" s="1872"/>
      <c r="N306" s="1872"/>
      <c r="O306" s="1872"/>
      <c r="P306" s="1872"/>
      <c r="Q306" s="1872"/>
    </row>
    <row r="307" spans="1:17">
      <c r="A307" s="1872"/>
      <c r="B307" s="1872"/>
      <c r="C307" s="1872"/>
      <c r="D307" s="1872"/>
      <c r="E307" s="1872"/>
      <c r="F307" s="1872"/>
      <c r="G307" s="1872"/>
      <c r="H307" s="1872"/>
      <c r="I307" s="1872"/>
      <c r="J307" s="1872"/>
      <c r="K307" s="1872"/>
      <c r="L307" s="1872"/>
      <c r="M307" s="1872"/>
      <c r="N307" s="1872"/>
      <c r="O307" s="1872"/>
      <c r="P307" s="1872"/>
      <c r="Q307" s="1872"/>
    </row>
    <row r="308" spans="1:17">
      <c r="A308" s="1872"/>
      <c r="B308" s="1872"/>
      <c r="C308" s="1872"/>
      <c r="D308" s="1872"/>
      <c r="E308" s="1872"/>
      <c r="F308" s="1872"/>
      <c r="G308" s="1872"/>
      <c r="H308" s="1872"/>
      <c r="I308" s="1872"/>
      <c r="J308" s="1872"/>
      <c r="K308" s="1872"/>
      <c r="L308" s="1872"/>
      <c r="M308" s="1872"/>
      <c r="N308" s="1872"/>
      <c r="O308" s="1872"/>
      <c r="P308" s="1872"/>
      <c r="Q308" s="1872"/>
    </row>
    <row r="309" spans="1:17">
      <c r="A309" s="1872"/>
      <c r="B309" s="1872"/>
      <c r="C309" s="1872"/>
      <c r="D309" s="1872"/>
      <c r="E309" s="1872"/>
      <c r="F309" s="1872"/>
      <c r="G309" s="1872"/>
      <c r="H309" s="1872"/>
      <c r="I309" s="1872"/>
      <c r="J309" s="1872"/>
      <c r="K309" s="1872"/>
      <c r="L309" s="1872"/>
      <c r="M309" s="1872"/>
      <c r="N309" s="1872"/>
      <c r="O309" s="1872"/>
      <c r="P309" s="1872"/>
      <c r="Q309" s="1872"/>
    </row>
    <row r="310" spans="1:17">
      <c r="A310" s="1872"/>
      <c r="B310" s="1872"/>
      <c r="C310" s="1872"/>
      <c r="D310" s="1872"/>
      <c r="E310" s="1872"/>
      <c r="F310" s="1872"/>
      <c r="G310" s="1872"/>
      <c r="H310" s="1872"/>
      <c r="I310" s="1872"/>
      <c r="J310" s="1872"/>
      <c r="K310" s="1872"/>
      <c r="L310" s="1872"/>
      <c r="M310" s="1872"/>
      <c r="N310" s="1872"/>
      <c r="O310" s="1872"/>
      <c r="P310" s="1872"/>
      <c r="Q310" s="1872"/>
    </row>
    <row r="311" spans="1:17">
      <c r="A311" s="1872"/>
      <c r="B311" s="1872"/>
      <c r="C311" s="1872"/>
      <c r="D311" s="1872"/>
      <c r="E311" s="1872"/>
      <c r="F311" s="1872"/>
      <c r="G311" s="1872"/>
      <c r="H311" s="1872"/>
      <c r="I311" s="1872"/>
      <c r="J311" s="1872"/>
      <c r="K311" s="1872"/>
      <c r="L311" s="1872"/>
      <c r="M311" s="1872"/>
      <c r="N311" s="1872"/>
      <c r="O311" s="1872"/>
      <c r="P311" s="1872"/>
      <c r="Q311" s="1872"/>
    </row>
    <row r="312" spans="1:17">
      <c r="A312" s="1872"/>
      <c r="B312" s="1872"/>
      <c r="C312" s="1872"/>
      <c r="D312" s="1872"/>
      <c r="E312" s="1872"/>
      <c r="F312" s="1872"/>
      <c r="G312" s="1872"/>
      <c r="H312" s="1872"/>
      <c r="I312" s="1872"/>
      <c r="J312" s="1872"/>
      <c r="K312" s="1872"/>
      <c r="L312" s="1872"/>
      <c r="M312" s="1872"/>
      <c r="N312" s="1872"/>
      <c r="O312" s="1872"/>
      <c r="P312" s="1872"/>
      <c r="Q312" s="1872"/>
    </row>
    <row r="313" spans="1:17">
      <c r="A313" s="1872"/>
      <c r="B313" s="1872"/>
      <c r="C313" s="1872"/>
      <c r="D313" s="1872"/>
      <c r="E313" s="1872"/>
      <c r="F313" s="1872"/>
      <c r="G313" s="1872"/>
      <c r="H313" s="1872"/>
      <c r="I313" s="1872"/>
      <c r="J313" s="1872"/>
      <c r="K313" s="1872"/>
      <c r="L313" s="1872"/>
      <c r="M313" s="1872"/>
      <c r="N313" s="1872"/>
      <c r="O313" s="1872"/>
      <c r="P313" s="1872"/>
      <c r="Q313" s="1872"/>
    </row>
    <row r="314" spans="1:17">
      <c r="A314" s="1872"/>
      <c r="B314" s="1872"/>
      <c r="C314" s="1872"/>
      <c r="D314" s="1872"/>
      <c r="E314" s="1872"/>
      <c r="F314" s="1872"/>
      <c r="G314" s="1872"/>
      <c r="H314" s="1872"/>
      <c r="I314" s="1872"/>
      <c r="J314" s="1872"/>
      <c r="K314" s="1872"/>
      <c r="L314" s="1872"/>
      <c r="M314" s="1872"/>
      <c r="N314" s="1872"/>
      <c r="O314" s="1872"/>
      <c r="P314" s="1872"/>
      <c r="Q314" s="1872"/>
    </row>
    <row r="315" spans="1:17">
      <c r="A315" s="1872"/>
      <c r="B315" s="1872"/>
      <c r="C315" s="1872"/>
      <c r="D315" s="1872"/>
      <c r="E315" s="1872"/>
      <c r="F315" s="1872"/>
      <c r="G315" s="1872"/>
      <c r="H315" s="1872"/>
      <c r="I315" s="1872"/>
      <c r="J315" s="1872"/>
      <c r="K315" s="1872"/>
      <c r="L315" s="1872"/>
      <c r="M315" s="1872"/>
      <c r="N315" s="1872"/>
      <c r="O315" s="1872"/>
      <c r="P315" s="1872"/>
      <c r="Q315" s="1872"/>
    </row>
    <row r="316" spans="1:17">
      <c r="A316" s="1872"/>
      <c r="B316" s="1872"/>
      <c r="C316" s="1872"/>
      <c r="D316" s="1872"/>
      <c r="E316" s="1872"/>
      <c r="F316" s="1872"/>
      <c r="G316" s="1872"/>
      <c r="H316" s="1872"/>
      <c r="I316" s="1872"/>
      <c r="J316" s="1872"/>
      <c r="K316" s="1872"/>
      <c r="L316" s="1872"/>
      <c r="M316" s="1872"/>
      <c r="N316" s="1872"/>
      <c r="O316" s="1872"/>
      <c r="P316" s="1872"/>
      <c r="Q316" s="1872"/>
    </row>
    <row r="317" spans="1:17">
      <c r="A317" s="1872"/>
      <c r="B317" s="1872"/>
      <c r="C317" s="1872"/>
      <c r="D317" s="1872"/>
      <c r="E317" s="1872"/>
      <c r="F317" s="1872"/>
      <c r="G317" s="1872"/>
      <c r="H317" s="1872"/>
      <c r="I317" s="1872"/>
      <c r="J317" s="1872"/>
      <c r="K317" s="1872"/>
      <c r="L317" s="1872"/>
      <c r="M317" s="1872"/>
      <c r="N317" s="1872"/>
      <c r="O317" s="1872"/>
      <c r="P317" s="1872"/>
      <c r="Q317" s="1872"/>
    </row>
    <row r="318" spans="1:17">
      <c r="A318" s="1872"/>
      <c r="B318" s="1872"/>
      <c r="C318" s="1872"/>
      <c r="D318" s="1872"/>
      <c r="E318" s="1872"/>
      <c r="F318" s="1872"/>
      <c r="G318" s="1872"/>
      <c r="H318" s="1872"/>
      <c r="I318" s="1872"/>
      <c r="J318" s="1872"/>
      <c r="K318" s="1872"/>
      <c r="L318" s="1872"/>
      <c r="M318" s="1872"/>
      <c r="N318" s="1872"/>
      <c r="O318" s="1872"/>
      <c r="P318" s="1872"/>
      <c r="Q318" s="1872"/>
    </row>
    <row r="319" spans="1:17">
      <c r="A319" s="1872"/>
      <c r="B319" s="1872"/>
      <c r="C319" s="1872"/>
      <c r="D319" s="1872"/>
      <c r="E319" s="1872"/>
      <c r="F319" s="1872"/>
      <c r="G319" s="1872"/>
      <c r="H319" s="1872"/>
      <c r="I319" s="1872"/>
      <c r="J319" s="1872"/>
      <c r="K319" s="1872"/>
      <c r="L319" s="1872"/>
      <c r="M319" s="1872"/>
      <c r="N319" s="1872"/>
      <c r="O319" s="1872"/>
      <c r="P319" s="1872"/>
      <c r="Q319" s="1872"/>
    </row>
    <row r="320" spans="1:17">
      <c r="A320" s="1872"/>
      <c r="B320" s="1872"/>
      <c r="C320" s="1872"/>
      <c r="D320" s="1872"/>
      <c r="E320" s="1872"/>
      <c r="F320" s="1872"/>
      <c r="G320" s="1872"/>
      <c r="H320" s="1872"/>
      <c r="I320" s="1872"/>
      <c r="J320" s="1872"/>
      <c r="K320" s="1872"/>
      <c r="L320" s="1872"/>
      <c r="M320" s="1872"/>
      <c r="N320" s="1872"/>
      <c r="O320" s="1872"/>
      <c r="P320" s="1872"/>
      <c r="Q320" s="1872"/>
    </row>
    <row r="321" spans="1:17">
      <c r="A321" s="1872"/>
      <c r="B321" s="1872"/>
      <c r="C321" s="1872"/>
      <c r="D321" s="1872"/>
      <c r="E321" s="1872"/>
      <c r="F321" s="1872"/>
      <c r="G321" s="1872"/>
      <c r="H321" s="1872"/>
      <c r="I321" s="1872"/>
      <c r="J321" s="1872"/>
      <c r="K321" s="1872"/>
      <c r="L321" s="1872"/>
      <c r="M321" s="1872"/>
      <c r="N321" s="1872"/>
      <c r="O321" s="1872"/>
      <c r="P321" s="1872"/>
      <c r="Q321" s="1872"/>
    </row>
    <row r="322" spans="1:17">
      <c r="A322" s="1872"/>
      <c r="B322" s="1872"/>
      <c r="C322" s="1872"/>
      <c r="D322" s="1872"/>
      <c r="E322" s="1872"/>
      <c r="F322" s="1872"/>
      <c r="G322" s="1872"/>
      <c r="H322" s="1872"/>
      <c r="I322" s="1872"/>
      <c r="J322" s="1872"/>
      <c r="K322" s="1872"/>
      <c r="L322" s="1872"/>
      <c r="M322" s="1872"/>
      <c r="N322" s="1872"/>
      <c r="O322" s="1872"/>
      <c r="P322" s="1872"/>
      <c r="Q322" s="1872"/>
    </row>
    <row r="323" spans="1:17">
      <c r="A323" s="1872"/>
      <c r="B323" s="1872"/>
      <c r="C323" s="1872"/>
      <c r="D323" s="1872"/>
      <c r="E323" s="1872"/>
      <c r="F323" s="1872"/>
      <c r="G323" s="1872"/>
      <c r="H323" s="1872"/>
      <c r="I323" s="1872"/>
      <c r="J323" s="1872"/>
      <c r="K323" s="1872"/>
      <c r="L323" s="1872"/>
      <c r="M323" s="1872"/>
      <c r="N323" s="1872"/>
      <c r="O323" s="1872"/>
      <c r="P323" s="1872"/>
      <c r="Q323" s="1872"/>
    </row>
    <row r="324" spans="1:17">
      <c r="A324" s="1872"/>
      <c r="B324" s="1872"/>
      <c r="C324" s="1872"/>
      <c r="D324" s="1872"/>
      <c r="E324" s="1872"/>
      <c r="F324" s="1872"/>
      <c r="G324" s="1872"/>
      <c r="H324" s="1872"/>
      <c r="I324" s="1872"/>
      <c r="J324" s="1872"/>
      <c r="K324" s="1872"/>
      <c r="L324" s="1872"/>
      <c r="M324" s="1872"/>
      <c r="N324" s="1872"/>
      <c r="O324" s="1872"/>
      <c r="P324" s="1872"/>
      <c r="Q324" s="1872"/>
    </row>
    <row r="325" spans="1:17">
      <c r="A325" s="1872"/>
      <c r="B325" s="1872"/>
      <c r="C325" s="1872"/>
      <c r="D325" s="1872"/>
      <c r="E325" s="1872"/>
      <c r="F325" s="1872"/>
      <c r="G325" s="1872"/>
      <c r="H325" s="1872"/>
      <c r="I325" s="1872"/>
      <c r="J325" s="1872"/>
      <c r="K325" s="1872"/>
      <c r="L325" s="1872"/>
      <c r="M325" s="1872"/>
      <c r="N325" s="1872"/>
      <c r="O325" s="1872"/>
      <c r="P325" s="1872"/>
      <c r="Q325" s="1872"/>
    </row>
    <row r="326" spans="1:17">
      <c r="A326" s="1872"/>
      <c r="B326" s="1872"/>
      <c r="C326" s="1872"/>
      <c r="D326" s="1872"/>
      <c r="E326" s="1872"/>
      <c r="F326" s="1872"/>
      <c r="G326" s="1872"/>
      <c r="H326" s="1872"/>
      <c r="I326" s="1872"/>
      <c r="J326" s="1872"/>
      <c r="K326" s="1872"/>
      <c r="L326" s="1872"/>
      <c r="M326" s="1872"/>
      <c r="N326" s="1872"/>
      <c r="O326" s="1872"/>
      <c r="P326" s="1872"/>
      <c r="Q326" s="1872"/>
    </row>
    <row r="327" spans="1:17">
      <c r="A327" s="1872"/>
      <c r="B327" s="1872"/>
      <c r="C327" s="1872"/>
      <c r="D327" s="1872"/>
      <c r="E327" s="1872"/>
      <c r="F327" s="1872"/>
      <c r="G327" s="1872"/>
      <c r="H327" s="1872"/>
      <c r="I327" s="1872"/>
      <c r="J327" s="1872"/>
      <c r="K327" s="1872"/>
      <c r="L327" s="1872"/>
      <c r="M327" s="1872"/>
      <c r="N327" s="1872"/>
      <c r="O327" s="1872"/>
      <c r="P327" s="1872"/>
      <c r="Q327" s="1872"/>
    </row>
    <row r="328" spans="1:17">
      <c r="A328" s="1872"/>
      <c r="B328" s="1872"/>
      <c r="C328" s="1872"/>
      <c r="D328" s="1872"/>
      <c r="E328" s="1872"/>
      <c r="F328" s="1872"/>
      <c r="G328" s="1872"/>
      <c r="H328" s="1872"/>
      <c r="I328" s="1872"/>
      <c r="J328" s="1872"/>
      <c r="K328" s="1872"/>
      <c r="L328" s="1872"/>
      <c r="M328" s="1872"/>
      <c r="N328" s="1872"/>
      <c r="O328" s="1872"/>
      <c r="P328" s="1872"/>
      <c r="Q328" s="1872"/>
    </row>
    <row r="329" spans="1:17">
      <c r="A329" s="1872"/>
      <c r="B329" s="1872"/>
      <c r="C329" s="1872"/>
      <c r="D329" s="1872"/>
      <c r="E329" s="1872"/>
      <c r="F329" s="1872"/>
      <c r="G329" s="1872"/>
      <c r="H329" s="1872"/>
      <c r="I329" s="1872"/>
      <c r="J329" s="1872"/>
      <c r="K329" s="1872"/>
      <c r="L329" s="1872"/>
      <c r="M329" s="1872"/>
      <c r="N329" s="1872"/>
      <c r="O329" s="1872"/>
      <c r="P329" s="1872"/>
      <c r="Q329" s="1872"/>
    </row>
    <row r="330" spans="1:17">
      <c r="A330" s="1872"/>
      <c r="B330" s="1872"/>
      <c r="C330" s="1872"/>
      <c r="D330" s="1872"/>
      <c r="E330" s="1872"/>
      <c r="F330" s="1872"/>
      <c r="G330" s="1872"/>
      <c r="H330" s="1872"/>
      <c r="I330" s="1872"/>
      <c r="J330" s="1872"/>
      <c r="K330" s="1872"/>
      <c r="L330" s="1872"/>
      <c r="M330" s="1872"/>
      <c r="N330" s="1872"/>
      <c r="O330" s="1872"/>
      <c r="P330" s="1872"/>
      <c r="Q330" s="1872"/>
    </row>
    <row r="331" spans="1:17">
      <c r="A331" s="1872"/>
      <c r="B331" s="1872"/>
      <c r="C331" s="1872"/>
      <c r="D331" s="1872"/>
      <c r="E331" s="1872"/>
      <c r="F331" s="1872"/>
      <c r="G331" s="1872"/>
      <c r="H331" s="1872"/>
      <c r="I331" s="1872"/>
      <c r="J331" s="1872"/>
      <c r="K331" s="1872"/>
      <c r="L331" s="1872"/>
      <c r="M331" s="1872"/>
      <c r="N331" s="1872"/>
      <c r="O331" s="1872"/>
      <c r="P331" s="1872"/>
      <c r="Q331" s="1872"/>
    </row>
    <row r="332" spans="1:17">
      <c r="A332" s="1872"/>
      <c r="B332" s="1872"/>
      <c r="C332" s="1872"/>
      <c r="D332" s="1872"/>
      <c r="E332" s="1872"/>
      <c r="F332" s="1872"/>
      <c r="G332" s="1872"/>
      <c r="H332" s="1872"/>
      <c r="I332" s="1872"/>
      <c r="J332" s="1872"/>
      <c r="K332" s="1872"/>
      <c r="L332" s="1872"/>
      <c r="M332" s="1872"/>
      <c r="N332" s="1872"/>
      <c r="O332" s="1872"/>
      <c r="P332" s="1872"/>
      <c r="Q332" s="1872"/>
    </row>
    <row r="333" spans="1:17">
      <c r="A333" s="1872"/>
      <c r="B333" s="1872"/>
      <c r="C333" s="1872"/>
      <c r="D333" s="1872"/>
      <c r="E333" s="1872"/>
      <c r="F333" s="1872"/>
      <c r="G333" s="1872"/>
      <c r="H333" s="1872"/>
      <c r="I333" s="1872"/>
      <c r="J333" s="1872"/>
      <c r="K333" s="1872"/>
      <c r="L333" s="1872"/>
      <c r="M333" s="1872"/>
      <c r="N333" s="1872"/>
      <c r="O333" s="1872"/>
      <c r="P333" s="1872"/>
      <c r="Q333" s="1872"/>
    </row>
    <row r="334" spans="1:17">
      <c r="A334" s="1872"/>
      <c r="B334" s="1872"/>
      <c r="C334" s="1872"/>
      <c r="D334" s="1872"/>
      <c r="E334" s="1872"/>
      <c r="F334" s="1872"/>
      <c r="G334" s="1872"/>
      <c r="H334" s="1872"/>
      <c r="I334" s="1872"/>
      <c r="J334" s="1872"/>
      <c r="K334" s="1872"/>
      <c r="L334" s="1872"/>
      <c r="M334" s="1872"/>
      <c r="N334" s="1872"/>
      <c r="O334" s="1872"/>
      <c r="P334" s="1872"/>
      <c r="Q334" s="1872"/>
    </row>
    <row r="335" spans="1:17">
      <c r="A335" s="1872"/>
      <c r="B335" s="1872"/>
      <c r="C335" s="1872"/>
      <c r="D335" s="1872"/>
      <c r="E335" s="1872"/>
      <c r="F335" s="1872"/>
      <c r="G335" s="1872"/>
      <c r="H335" s="1872"/>
      <c r="I335" s="1872"/>
      <c r="J335" s="1872"/>
      <c r="K335" s="1872"/>
      <c r="L335" s="1872"/>
      <c r="M335" s="1872"/>
      <c r="N335" s="1872"/>
      <c r="O335" s="1872"/>
      <c r="P335" s="1872"/>
      <c r="Q335" s="1872"/>
    </row>
    <row r="336" spans="1:17">
      <c r="A336" s="1872"/>
      <c r="B336" s="1872"/>
      <c r="C336" s="1872"/>
      <c r="D336" s="1872"/>
      <c r="E336" s="1872"/>
      <c r="F336" s="1872"/>
      <c r="G336" s="1872"/>
      <c r="H336" s="1872"/>
      <c r="I336" s="1872"/>
      <c r="J336" s="1872"/>
      <c r="K336" s="1872"/>
      <c r="L336" s="1872"/>
      <c r="M336" s="1872"/>
      <c r="N336" s="1872"/>
      <c r="O336" s="1872"/>
      <c r="P336" s="1872"/>
      <c r="Q336" s="1872"/>
    </row>
    <row r="337" spans="1:17">
      <c r="A337" s="1872"/>
      <c r="B337" s="1872"/>
      <c r="C337" s="1872"/>
      <c r="D337" s="1872"/>
      <c r="E337" s="1872"/>
      <c r="F337" s="1872"/>
      <c r="G337" s="1872"/>
      <c r="H337" s="1872"/>
      <c r="I337" s="1872"/>
      <c r="J337" s="1872"/>
      <c r="K337" s="1872"/>
      <c r="L337" s="1872"/>
      <c r="M337" s="1872"/>
      <c r="N337" s="1872"/>
      <c r="O337" s="1872"/>
      <c r="P337" s="1872"/>
      <c r="Q337" s="1872"/>
    </row>
    <row r="338" spans="1:17">
      <c r="A338" s="1872"/>
      <c r="B338" s="1872"/>
      <c r="C338" s="1872"/>
      <c r="D338" s="1872"/>
      <c r="E338" s="1872"/>
      <c r="F338" s="1872"/>
      <c r="G338" s="1872"/>
      <c r="H338" s="1872"/>
      <c r="I338" s="1872"/>
      <c r="J338" s="1872"/>
      <c r="K338" s="1872"/>
      <c r="L338" s="1872"/>
      <c r="M338" s="1872"/>
      <c r="N338" s="1872"/>
      <c r="O338" s="1872"/>
      <c r="P338" s="1872"/>
      <c r="Q338" s="1872"/>
    </row>
    <row r="339" spans="1:17">
      <c r="A339" s="1872"/>
      <c r="B339" s="1872"/>
      <c r="C339" s="1872"/>
      <c r="D339" s="1872"/>
      <c r="E339" s="1872"/>
      <c r="F339" s="1872"/>
      <c r="G339" s="1872"/>
      <c r="H339" s="1872"/>
      <c r="I339" s="1872"/>
      <c r="J339" s="1872"/>
      <c r="K339" s="1872"/>
      <c r="L339" s="1872"/>
      <c r="M339" s="1872"/>
      <c r="N339" s="1872"/>
      <c r="O339" s="1872"/>
      <c r="P339" s="1872"/>
      <c r="Q339" s="1872"/>
    </row>
    <row r="340" spans="1:17">
      <c r="A340" s="1872"/>
      <c r="B340" s="1872"/>
      <c r="C340" s="1872"/>
      <c r="D340" s="1872"/>
      <c r="E340" s="1872"/>
      <c r="F340" s="1872"/>
      <c r="G340" s="1872"/>
      <c r="H340" s="1872"/>
      <c r="I340" s="1872"/>
      <c r="J340" s="1872"/>
      <c r="K340" s="1872"/>
      <c r="L340" s="1872"/>
      <c r="M340" s="1872"/>
      <c r="N340" s="1872"/>
      <c r="O340" s="1872"/>
      <c r="P340" s="1872"/>
      <c r="Q340" s="1872"/>
    </row>
    <row r="341" spans="1:17">
      <c r="A341" s="1872"/>
      <c r="B341" s="1872"/>
      <c r="C341" s="1872"/>
      <c r="D341" s="1872"/>
      <c r="E341" s="1872"/>
      <c r="F341" s="1872"/>
      <c r="G341" s="1872"/>
      <c r="H341" s="1872"/>
      <c r="I341" s="1872"/>
      <c r="J341" s="1872"/>
      <c r="K341" s="1872"/>
      <c r="L341" s="1872"/>
      <c r="M341" s="1872"/>
      <c r="N341" s="1872"/>
      <c r="O341" s="1872"/>
      <c r="P341" s="1872"/>
      <c r="Q341" s="1872"/>
    </row>
    <row r="342" spans="1:17">
      <c r="A342" s="1872"/>
      <c r="B342" s="1872"/>
      <c r="C342" s="1872"/>
      <c r="D342" s="1872"/>
      <c r="E342" s="1872"/>
      <c r="F342" s="1872"/>
      <c r="G342" s="1872"/>
      <c r="H342" s="1872"/>
      <c r="I342" s="1872"/>
      <c r="J342" s="1872"/>
      <c r="K342" s="1872"/>
      <c r="L342" s="1872"/>
      <c r="M342" s="1872"/>
      <c r="N342" s="1872"/>
      <c r="O342" s="1872"/>
      <c r="P342" s="1872"/>
      <c r="Q342" s="1872"/>
    </row>
    <row r="343" spans="1:17">
      <c r="A343" s="1872"/>
      <c r="B343" s="1872"/>
      <c r="C343" s="1872"/>
      <c r="D343" s="1872"/>
      <c r="E343" s="1872"/>
      <c r="F343" s="1872"/>
      <c r="G343" s="1872"/>
      <c r="H343" s="1872"/>
      <c r="I343" s="1872"/>
      <c r="J343" s="1872"/>
      <c r="K343" s="1872"/>
      <c r="L343" s="1872"/>
      <c r="M343" s="1872"/>
      <c r="N343" s="1872"/>
      <c r="O343" s="1872"/>
      <c r="P343" s="1872"/>
      <c r="Q343" s="1872"/>
    </row>
    <row r="344" spans="1:17">
      <c r="A344" s="1872"/>
      <c r="B344" s="1872"/>
      <c r="C344" s="1872"/>
      <c r="D344" s="1872"/>
      <c r="E344" s="1872"/>
      <c r="F344" s="1872"/>
      <c r="G344" s="1872"/>
      <c r="H344" s="1872"/>
      <c r="I344" s="1872"/>
      <c r="J344" s="1872"/>
      <c r="K344" s="1872"/>
      <c r="L344" s="1872"/>
      <c r="M344" s="1872"/>
      <c r="N344" s="1872"/>
      <c r="O344" s="1872"/>
      <c r="P344" s="1872"/>
      <c r="Q344" s="1872"/>
    </row>
    <row r="345" spans="1:17">
      <c r="A345" s="1872"/>
      <c r="B345" s="1872"/>
      <c r="C345" s="1872"/>
      <c r="D345" s="1872"/>
      <c r="E345" s="1872"/>
      <c r="F345" s="1872"/>
      <c r="G345" s="1872"/>
      <c r="H345" s="1872"/>
      <c r="I345" s="1872"/>
      <c r="J345" s="1872"/>
      <c r="K345" s="1872"/>
      <c r="L345" s="1872"/>
      <c r="M345" s="1872"/>
      <c r="N345" s="1872"/>
      <c r="O345" s="1872"/>
      <c r="P345" s="1872"/>
      <c r="Q345" s="1872"/>
    </row>
    <row r="346" spans="1:17">
      <c r="A346" s="1872"/>
      <c r="B346" s="1872"/>
      <c r="C346" s="1872"/>
      <c r="D346" s="1872"/>
      <c r="E346" s="1872"/>
      <c r="F346" s="1872"/>
      <c r="G346" s="1872"/>
      <c r="H346" s="1872"/>
      <c r="I346" s="1872"/>
      <c r="J346" s="1872"/>
      <c r="K346" s="1872"/>
      <c r="L346" s="1872"/>
      <c r="M346" s="1872"/>
      <c r="N346" s="1872"/>
      <c r="O346" s="1872"/>
      <c r="P346" s="1872"/>
      <c r="Q346" s="1872"/>
    </row>
    <row r="347" spans="1:17">
      <c r="A347" s="1872"/>
      <c r="B347" s="1872"/>
      <c r="C347" s="1872"/>
      <c r="D347" s="1872"/>
      <c r="E347" s="1872"/>
      <c r="F347" s="1872"/>
      <c r="G347" s="1872"/>
      <c r="H347" s="1872"/>
      <c r="I347" s="1872"/>
      <c r="J347" s="1872"/>
      <c r="K347" s="1872"/>
      <c r="L347" s="1872"/>
      <c r="M347" s="1872"/>
      <c r="N347" s="1872"/>
      <c r="O347" s="1872"/>
      <c r="P347" s="1872"/>
      <c r="Q347" s="1872"/>
    </row>
    <row r="348" spans="1:17">
      <c r="A348" s="1872"/>
      <c r="B348" s="1872"/>
      <c r="C348" s="1872"/>
      <c r="D348" s="1872"/>
      <c r="E348" s="1872"/>
      <c r="F348" s="1872"/>
      <c r="G348" s="1872"/>
      <c r="H348" s="1872"/>
      <c r="I348" s="1872"/>
      <c r="J348" s="1872"/>
      <c r="K348" s="1872"/>
      <c r="L348" s="1872"/>
      <c r="M348" s="1872"/>
      <c r="N348" s="1872"/>
      <c r="O348" s="1872"/>
      <c r="P348" s="1872"/>
      <c r="Q348" s="1872"/>
    </row>
    <row r="349" spans="1:17">
      <c r="A349" s="1872"/>
      <c r="B349" s="1872"/>
      <c r="C349" s="1872"/>
      <c r="D349" s="1872"/>
      <c r="E349" s="1872"/>
      <c r="F349" s="1872"/>
      <c r="G349" s="1872"/>
      <c r="H349" s="1872"/>
      <c r="I349" s="1872"/>
      <c r="J349" s="1872"/>
      <c r="K349" s="1872"/>
      <c r="L349" s="1872"/>
      <c r="M349" s="1872"/>
      <c r="N349" s="1872"/>
      <c r="O349" s="1872"/>
      <c r="P349" s="1872"/>
      <c r="Q349" s="1872"/>
    </row>
    <row r="350" spans="1:17">
      <c r="A350" s="1872"/>
      <c r="B350" s="1872"/>
      <c r="C350" s="1872"/>
      <c r="D350" s="1872"/>
      <c r="E350" s="1872"/>
      <c r="F350" s="1872"/>
      <c r="G350" s="1872"/>
      <c r="H350" s="1872"/>
      <c r="I350" s="1872"/>
      <c r="J350" s="1872"/>
      <c r="K350" s="1872"/>
      <c r="L350" s="1872"/>
      <c r="M350" s="1872"/>
      <c r="N350" s="1872"/>
      <c r="O350" s="1872"/>
      <c r="P350" s="1872"/>
      <c r="Q350" s="1872"/>
    </row>
    <row r="351" spans="1:17">
      <c r="A351" s="1872"/>
      <c r="B351" s="1872"/>
      <c r="C351" s="1872"/>
      <c r="D351" s="1872"/>
      <c r="E351" s="1872"/>
      <c r="F351" s="1872"/>
      <c r="G351" s="1872"/>
      <c r="H351" s="1872"/>
      <c r="I351" s="1872"/>
      <c r="J351" s="1872"/>
      <c r="K351" s="1872"/>
      <c r="L351" s="1872"/>
      <c r="M351" s="1872"/>
      <c r="N351" s="1872"/>
      <c r="O351" s="1872"/>
      <c r="P351" s="1872"/>
      <c r="Q351" s="1872"/>
    </row>
    <row r="352" spans="1:17">
      <c r="A352" s="1872"/>
      <c r="B352" s="1872"/>
      <c r="C352" s="1872"/>
      <c r="D352" s="1872"/>
      <c r="E352" s="1872"/>
      <c r="F352" s="1872"/>
      <c r="G352" s="1872"/>
      <c r="H352" s="1872"/>
      <c r="I352" s="1872"/>
      <c r="J352" s="1872"/>
      <c r="K352" s="1872"/>
      <c r="L352" s="1872"/>
      <c r="M352" s="1872"/>
      <c r="N352" s="1872"/>
      <c r="O352" s="1872"/>
      <c r="P352" s="1872"/>
      <c r="Q352" s="1872"/>
    </row>
    <row r="353" spans="1:17">
      <c r="A353" s="1872"/>
      <c r="B353" s="1872"/>
      <c r="C353" s="1872"/>
      <c r="D353" s="1872"/>
      <c r="E353" s="1872"/>
      <c r="F353" s="1872"/>
      <c r="G353" s="1872"/>
      <c r="H353" s="1872"/>
      <c r="I353" s="1872"/>
      <c r="J353" s="1872"/>
      <c r="K353" s="1872"/>
      <c r="L353" s="1872"/>
      <c r="M353" s="1872"/>
      <c r="N353" s="1872"/>
      <c r="O353" s="1872"/>
      <c r="P353" s="1872"/>
      <c r="Q353" s="1872"/>
    </row>
    <row r="354" spans="1:17">
      <c r="A354" s="1872"/>
      <c r="B354" s="1872"/>
      <c r="C354" s="1872"/>
      <c r="D354" s="1872"/>
      <c r="E354" s="1872"/>
      <c r="F354" s="1872"/>
      <c r="G354" s="1872"/>
      <c r="H354" s="1872"/>
      <c r="I354" s="1872"/>
      <c r="J354" s="1872"/>
      <c r="K354" s="1872"/>
      <c r="L354" s="1872"/>
      <c r="M354" s="1872"/>
      <c r="N354" s="1872"/>
      <c r="O354" s="1872"/>
      <c r="P354" s="1872"/>
      <c r="Q354" s="1872"/>
    </row>
    <row r="355" spans="1:17">
      <c r="A355" s="1872"/>
      <c r="B355" s="1872"/>
      <c r="C355" s="1872"/>
      <c r="D355" s="1872"/>
      <c r="E355" s="1872"/>
      <c r="F355" s="1872"/>
      <c r="G355" s="1872"/>
      <c r="H355" s="1872"/>
      <c r="I355" s="1872"/>
      <c r="J355" s="1872"/>
      <c r="K355" s="1872"/>
      <c r="L355" s="1872"/>
      <c r="M355" s="1872"/>
      <c r="N355" s="1872"/>
      <c r="O355" s="1872"/>
      <c r="P355" s="1872"/>
      <c r="Q355" s="1872"/>
    </row>
    <row r="356" spans="1:17">
      <c r="A356" s="1872"/>
      <c r="B356" s="1872"/>
      <c r="C356" s="1872"/>
      <c r="D356" s="1872"/>
      <c r="E356" s="1872"/>
      <c r="F356" s="1872"/>
      <c r="G356" s="1872"/>
      <c r="H356" s="1872"/>
      <c r="I356" s="1872"/>
      <c r="J356" s="1872"/>
      <c r="K356" s="1872"/>
      <c r="L356" s="1872"/>
      <c r="M356" s="1872"/>
      <c r="N356" s="1872"/>
      <c r="O356" s="1872"/>
      <c r="P356" s="1872"/>
      <c r="Q356" s="1872"/>
    </row>
    <row r="357" spans="1:17">
      <c r="A357" s="1872"/>
      <c r="B357" s="1872"/>
      <c r="C357" s="1872"/>
      <c r="D357" s="1872"/>
      <c r="E357" s="1872"/>
      <c r="F357" s="1872"/>
      <c r="G357" s="1872"/>
      <c r="H357" s="1872"/>
      <c r="I357" s="1872"/>
      <c r="J357" s="1872"/>
      <c r="K357" s="1872"/>
      <c r="L357" s="1872"/>
      <c r="M357" s="1872"/>
      <c r="N357" s="1872"/>
      <c r="O357" s="1872"/>
      <c r="P357" s="1872"/>
      <c r="Q357" s="1872"/>
    </row>
    <row r="358" spans="1:17">
      <c r="A358" s="1872"/>
      <c r="B358" s="1872"/>
      <c r="C358" s="1872"/>
      <c r="D358" s="1872"/>
      <c r="E358" s="1872"/>
      <c r="F358" s="1872"/>
      <c r="G358" s="1872"/>
      <c r="H358" s="1872"/>
      <c r="I358" s="1872"/>
      <c r="J358" s="1872"/>
      <c r="K358" s="1872"/>
      <c r="L358" s="1872"/>
      <c r="M358" s="1872"/>
      <c r="N358" s="1872"/>
      <c r="O358" s="1872"/>
      <c r="P358" s="1872"/>
      <c r="Q358" s="1872"/>
    </row>
    <row r="359" spans="1:17">
      <c r="A359" s="1872"/>
      <c r="B359" s="1872"/>
      <c r="C359" s="1872"/>
      <c r="D359" s="1872"/>
      <c r="E359" s="1872"/>
      <c r="F359" s="1872"/>
      <c r="G359" s="1872"/>
      <c r="H359" s="1872"/>
      <c r="I359" s="1872"/>
      <c r="J359" s="1872"/>
      <c r="K359" s="1872"/>
      <c r="L359" s="1872"/>
      <c r="M359" s="1872"/>
      <c r="N359" s="1872"/>
      <c r="O359" s="1872"/>
      <c r="P359" s="1872"/>
      <c r="Q359" s="1872"/>
    </row>
    <row r="360" spans="1:17">
      <c r="A360" s="1872"/>
      <c r="B360" s="1872"/>
      <c r="C360" s="1872"/>
      <c r="D360" s="1872"/>
      <c r="E360" s="1872"/>
      <c r="F360" s="1872"/>
      <c r="G360" s="1872"/>
      <c r="H360" s="1872"/>
      <c r="I360" s="1872"/>
      <c r="J360" s="1872"/>
      <c r="K360" s="1872"/>
      <c r="L360" s="1872"/>
      <c r="M360" s="1872"/>
      <c r="N360" s="1872"/>
      <c r="O360" s="1872"/>
      <c r="P360" s="1872"/>
      <c r="Q360" s="1872"/>
    </row>
    <row r="361" spans="1:17">
      <c r="A361" s="1872"/>
      <c r="B361" s="1872"/>
      <c r="C361" s="1872"/>
      <c r="D361" s="1872"/>
      <c r="E361" s="1872"/>
      <c r="F361" s="1872"/>
      <c r="G361" s="1872"/>
      <c r="H361" s="1872"/>
      <c r="I361" s="1872"/>
      <c r="J361" s="1872"/>
      <c r="K361" s="1872"/>
      <c r="L361" s="1872"/>
      <c r="M361" s="1872"/>
      <c r="N361" s="1872"/>
      <c r="O361" s="1872"/>
      <c r="P361" s="1872"/>
      <c r="Q361" s="1872"/>
    </row>
    <row r="362" spans="1:17">
      <c r="A362" s="1872"/>
      <c r="B362" s="1872"/>
      <c r="C362" s="1872"/>
      <c r="D362" s="1872"/>
      <c r="E362" s="1872"/>
      <c r="F362" s="1872"/>
      <c r="G362" s="1872"/>
      <c r="H362" s="1872"/>
      <c r="I362" s="1872"/>
      <c r="J362" s="1872"/>
      <c r="K362" s="1872"/>
      <c r="L362" s="1872"/>
      <c r="M362" s="1872"/>
      <c r="N362" s="1872"/>
      <c r="O362" s="1872"/>
      <c r="P362" s="1872"/>
      <c r="Q362" s="1872"/>
    </row>
    <row r="363" spans="1:17">
      <c r="A363" s="1872"/>
      <c r="B363" s="1872"/>
      <c r="C363" s="1872"/>
      <c r="D363" s="1872"/>
      <c r="E363" s="1872"/>
      <c r="F363" s="1872"/>
      <c r="G363" s="1872"/>
      <c r="H363" s="1872"/>
      <c r="I363" s="1872"/>
      <c r="J363" s="1872"/>
      <c r="K363" s="1872"/>
      <c r="L363" s="1872"/>
      <c r="M363" s="1872"/>
      <c r="N363" s="1872"/>
      <c r="O363" s="1872"/>
      <c r="P363" s="1872"/>
      <c r="Q363" s="1872"/>
    </row>
    <row r="364" spans="1:17">
      <c r="A364" s="1872"/>
      <c r="B364" s="1872"/>
      <c r="C364" s="1872"/>
      <c r="D364" s="1872"/>
      <c r="E364" s="1872"/>
      <c r="F364" s="1872"/>
      <c r="G364" s="1872"/>
      <c r="H364" s="1872"/>
      <c r="I364" s="1872"/>
      <c r="J364" s="1872"/>
      <c r="K364" s="1872"/>
      <c r="L364" s="1872"/>
      <c r="M364" s="1872"/>
      <c r="N364" s="1872"/>
      <c r="O364" s="1872"/>
      <c r="P364" s="1872"/>
      <c r="Q364" s="1872"/>
    </row>
    <row r="365" spans="1:17">
      <c r="A365" s="1872"/>
      <c r="B365" s="1872"/>
      <c r="C365" s="1872"/>
      <c r="D365" s="1872"/>
      <c r="E365" s="1872"/>
      <c r="F365" s="1872"/>
      <c r="G365" s="1872"/>
      <c r="H365" s="1872"/>
      <c r="I365" s="1872"/>
      <c r="J365" s="1872"/>
      <c r="K365" s="1872"/>
      <c r="L365" s="1872"/>
      <c r="M365" s="1872"/>
      <c r="N365" s="1872"/>
      <c r="O365" s="1872"/>
      <c r="P365" s="1872"/>
      <c r="Q365" s="1872"/>
    </row>
    <row r="366" spans="1:17">
      <c r="A366" s="1872"/>
      <c r="B366" s="1872"/>
      <c r="C366" s="1872"/>
      <c r="D366" s="1872"/>
      <c r="E366" s="1872"/>
      <c r="F366" s="1872"/>
      <c r="G366" s="1872"/>
      <c r="H366" s="1872"/>
      <c r="I366" s="1872"/>
      <c r="J366" s="1872"/>
      <c r="K366" s="1872"/>
      <c r="L366" s="1872"/>
      <c r="M366" s="1872"/>
      <c r="N366" s="1872"/>
      <c r="O366" s="1872"/>
      <c r="P366" s="1872"/>
      <c r="Q366" s="1872"/>
    </row>
    <row r="367" spans="1:17">
      <c r="A367" s="1872"/>
      <c r="B367" s="1872"/>
      <c r="C367" s="1872"/>
      <c r="D367" s="1872"/>
      <c r="E367" s="1872"/>
      <c r="F367" s="1872"/>
      <c r="G367" s="1872"/>
      <c r="H367" s="1872"/>
      <c r="I367" s="1872"/>
      <c r="J367" s="1872"/>
      <c r="K367" s="1872"/>
      <c r="L367" s="1872"/>
      <c r="M367" s="1872"/>
      <c r="N367" s="1872"/>
      <c r="O367" s="1872"/>
      <c r="P367" s="1872"/>
      <c r="Q367" s="1872"/>
    </row>
    <row r="368" spans="1:17">
      <c r="A368" s="1872"/>
      <c r="B368" s="1872"/>
      <c r="C368" s="1872"/>
      <c r="D368" s="1872"/>
      <c r="E368" s="1872"/>
      <c r="F368" s="1872"/>
      <c r="G368" s="1872"/>
      <c r="H368" s="1872"/>
      <c r="I368" s="1872"/>
      <c r="J368" s="1872"/>
      <c r="K368" s="1872"/>
      <c r="L368" s="1872"/>
      <c r="M368" s="1872"/>
      <c r="N368" s="1872"/>
      <c r="O368" s="1872"/>
      <c r="P368" s="1872"/>
      <c r="Q368" s="1872"/>
    </row>
    <row r="369" spans="1:17">
      <c r="A369" s="1872"/>
      <c r="B369" s="1872"/>
      <c r="C369" s="1872"/>
      <c r="D369" s="1872"/>
      <c r="E369" s="1872"/>
      <c r="F369" s="1872"/>
      <c r="G369" s="1872"/>
      <c r="H369" s="1872"/>
      <c r="I369" s="1872"/>
      <c r="J369" s="1872"/>
      <c r="K369" s="1872"/>
      <c r="L369" s="1872"/>
      <c r="M369" s="1872"/>
      <c r="N369" s="1872"/>
      <c r="O369" s="1872"/>
      <c r="P369" s="1872"/>
      <c r="Q369" s="1872"/>
    </row>
    <row r="370" spans="1:17">
      <c r="A370" s="1872"/>
      <c r="B370" s="1872"/>
      <c r="C370" s="1872"/>
      <c r="D370" s="1872"/>
      <c r="E370" s="1872"/>
      <c r="F370" s="1872"/>
      <c r="G370" s="1872"/>
      <c r="H370" s="1872"/>
      <c r="I370" s="1872"/>
      <c r="J370" s="1872"/>
      <c r="K370" s="1872"/>
      <c r="L370" s="1872"/>
      <c r="M370" s="1872"/>
      <c r="N370" s="1872"/>
      <c r="O370" s="1872"/>
      <c r="P370" s="1872"/>
      <c r="Q370" s="1872"/>
    </row>
    <row r="371" spans="1:17">
      <c r="A371" s="1872"/>
      <c r="B371" s="1872"/>
      <c r="C371" s="1872"/>
      <c r="D371" s="1872"/>
      <c r="E371" s="1872"/>
      <c r="F371" s="1872"/>
      <c r="G371" s="1872"/>
      <c r="H371" s="1872"/>
      <c r="I371" s="1872"/>
      <c r="J371" s="1872"/>
      <c r="K371" s="1872"/>
      <c r="L371" s="1872"/>
      <c r="M371" s="1872"/>
      <c r="N371" s="1872"/>
      <c r="O371" s="1872"/>
      <c r="P371" s="1872"/>
      <c r="Q371" s="1872"/>
    </row>
    <row r="372" spans="1:17">
      <c r="A372" s="1872"/>
      <c r="B372" s="1872"/>
      <c r="C372" s="1872"/>
      <c r="D372" s="1872"/>
      <c r="E372" s="1872"/>
      <c r="F372" s="1872"/>
      <c r="G372" s="1872"/>
      <c r="H372" s="1872"/>
      <c r="I372" s="1872"/>
      <c r="J372" s="1872"/>
      <c r="K372" s="1872"/>
      <c r="L372" s="1872"/>
      <c r="M372" s="1872"/>
      <c r="N372" s="1872"/>
      <c r="O372" s="1872"/>
      <c r="P372" s="1872"/>
      <c r="Q372" s="1872"/>
    </row>
    <row r="373" spans="1:17">
      <c r="A373" s="1872"/>
      <c r="B373" s="1872"/>
      <c r="C373" s="1872"/>
      <c r="D373" s="1872"/>
      <c r="E373" s="1872"/>
      <c r="F373" s="1872"/>
      <c r="G373" s="1872"/>
      <c r="H373" s="1872"/>
      <c r="I373" s="1872"/>
      <c r="J373" s="1872"/>
      <c r="K373" s="1872"/>
      <c r="L373" s="1872"/>
      <c r="M373" s="1872"/>
      <c r="N373" s="1872"/>
      <c r="O373" s="1872"/>
      <c r="P373" s="1872"/>
      <c r="Q373" s="1872"/>
    </row>
    <row r="374" spans="1:17">
      <c r="A374" s="1872"/>
      <c r="B374" s="1872"/>
      <c r="C374" s="1872"/>
      <c r="D374" s="1872"/>
      <c r="E374" s="1872"/>
      <c r="F374" s="1872"/>
      <c r="G374" s="1872"/>
      <c r="H374" s="1872"/>
      <c r="I374" s="1872"/>
      <c r="J374" s="1872"/>
      <c r="K374" s="1872"/>
      <c r="L374" s="1872"/>
      <c r="M374" s="1872"/>
      <c r="N374" s="1872"/>
      <c r="O374" s="1872"/>
      <c r="P374" s="1872"/>
      <c r="Q374" s="1872"/>
    </row>
    <row r="375" spans="1:17">
      <c r="A375" s="1872"/>
      <c r="B375" s="1872"/>
      <c r="C375" s="1872"/>
      <c r="D375" s="1872"/>
      <c r="E375" s="1872"/>
      <c r="F375" s="1872"/>
      <c r="G375" s="1872"/>
      <c r="H375" s="1872"/>
      <c r="I375" s="1872"/>
      <c r="J375" s="1872"/>
      <c r="K375" s="1872"/>
      <c r="L375" s="1872"/>
      <c r="M375" s="1872"/>
      <c r="N375" s="1872"/>
      <c r="O375" s="1872"/>
      <c r="P375" s="1872"/>
      <c r="Q375" s="1872"/>
    </row>
    <row r="376" spans="1:17">
      <c r="A376" s="1872"/>
      <c r="B376" s="1872"/>
      <c r="C376" s="1872"/>
      <c r="D376" s="1872"/>
      <c r="E376" s="1872"/>
      <c r="F376" s="1872"/>
      <c r="G376" s="1872"/>
      <c r="H376" s="1872"/>
      <c r="I376" s="1872"/>
      <c r="J376" s="1872"/>
      <c r="K376" s="1872"/>
      <c r="L376" s="1872"/>
      <c r="M376" s="1872"/>
      <c r="N376" s="1872"/>
      <c r="O376" s="1872"/>
      <c r="P376" s="1872"/>
      <c r="Q376" s="1872"/>
    </row>
    <row r="377" spans="1:17">
      <c r="A377" s="1872"/>
      <c r="B377" s="1872"/>
      <c r="C377" s="1872"/>
      <c r="D377" s="1872"/>
      <c r="E377" s="1872"/>
      <c r="F377" s="1872"/>
      <c r="G377" s="1872"/>
      <c r="H377" s="1872"/>
      <c r="I377" s="1872"/>
      <c r="J377" s="1872"/>
      <c r="K377" s="1872"/>
      <c r="L377" s="1872"/>
      <c r="M377" s="1872"/>
      <c r="N377" s="1872"/>
      <c r="O377" s="1872"/>
      <c r="P377" s="1872"/>
      <c r="Q377" s="1872"/>
    </row>
    <row r="378" spans="1:17">
      <c r="A378" s="1872"/>
      <c r="B378" s="1872"/>
      <c r="C378" s="1872"/>
      <c r="D378" s="1872"/>
      <c r="E378" s="1872"/>
      <c r="F378" s="1872"/>
      <c r="G378" s="1872"/>
      <c r="H378" s="1872"/>
      <c r="I378" s="1872"/>
      <c r="J378" s="1872"/>
      <c r="K378" s="1872"/>
      <c r="L378" s="1872"/>
      <c r="M378" s="1872"/>
      <c r="N378" s="1872"/>
      <c r="O378" s="1872"/>
      <c r="P378" s="1872"/>
      <c r="Q378" s="1872"/>
    </row>
    <row r="379" spans="1:17">
      <c r="A379" s="1872"/>
      <c r="B379" s="1872"/>
      <c r="C379" s="1872"/>
      <c r="D379" s="1872"/>
      <c r="E379" s="1872"/>
      <c r="F379" s="1872"/>
      <c r="G379" s="1872"/>
      <c r="H379" s="1872"/>
      <c r="I379" s="1872"/>
      <c r="J379" s="1872"/>
      <c r="K379" s="1872"/>
      <c r="L379" s="1872"/>
      <c r="M379" s="1872"/>
      <c r="N379" s="1872"/>
      <c r="O379" s="1872"/>
      <c r="P379" s="1872"/>
      <c r="Q379" s="1872"/>
    </row>
    <row r="380" spans="1:17">
      <c r="A380" s="1872"/>
      <c r="B380" s="1872"/>
      <c r="C380" s="1872"/>
      <c r="D380" s="1872"/>
      <c r="E380" s="1872"/>
      <c r="F380" s="1872"/>
      <c r="G380" s="1872"/>
      <c r="H380" s="1872"/>
      <c r="I380" s="1872"/>
      <c r="J380" s="1872"/>
      <c r="K380" s="1872"/>
      <c r="L380" s="1872"/>
      <c r="M380" s="1872"/>
      <c r="N380" s="1872"/>
      <c r="O380" s="1872"/>
      <c r="P380" s="1872"/>
      <c r="Q380" s="1872"/>
    </row>
    <row r="381" spans="1:17">
      <c r="A381" s="1872"/>
      <c r="B381" s="1872"/>
      <c r="C381" s="1872"/>
      <c r="D381" s="1872"/>
      <c r="E381" s="1872"/>
      <c r="F381" s="1872"/>
      <c r="G381" s="1872"/>
      <c r="H381" s="1872"/>
      <c r="I381" s="1872"/>
      <c r="J381" s="1872"/>
      <c r="K381" s="1872"/>
      <c r="L381" s="1872"/>
      <c r="M381" s="1872"/>
      <c r="N381" s="1872"/>
      <c r="O381" s="1872"/>
      <c r="P381" s="1872"/>
      <c r="Q381" s="1872"/>
    </row>
    <row r="382" spans="1:17">
      <c r="A382" s="1872"/>
      <c r="B382" s="1872"/>
      <c r="C382" s="1872"/>
      <c r="D382" s="1872"/>
      <c r="E382" s="1872"/>
      <c r="F382" s="1872"/>
      <c r="G382" s="1872"/>
      <c r="H382" s="1872"/>
      <c r="I382" s="1872"/>
      <c r="J382" s="1872"/>
      <c r="K382" s="1872"/>
      <c r="L382" s="1872"/>
      <c r="M382" s="1872"/>
      <c r="N382" s="1872"/>
      <c r="O382" s="1872"/>
      <c r="P382" s="1872"/>
      <c r="Q382" s="1872"/>
    </row>
    <row r="383" spans="1:17">
      <c r="A383" s="1872"/>
      <c r="B383" s="1872"/>
      <c r="C383" s="1872"/>
      <c r="D383" s="1872"/>
      <c r="E383" s="1872"/>
      <c r="F383" s="1872"/>
      <c r="G383" s="1872"/>
      <c r="H383" s="1872"/>
      <c r="I383" s="1872"/>
      <c r="J383" s="1872"/>
      <c r="K383" s="1872"/>
      <c r="L383" s="1872"/>
      <c r="M383" s="1872"/>
      <c r="N383" s="1872"/>
      <c r="O383" s="1872"/>
      <c r="P383" s="1872"/>
      <c r="Q383" s="1872"/>
    </row>
    <row r="384" spans="1:17">
      <c r="A384" s="1872"/>
      <c r="B384" s="1872"/>
      <c r="C384" s="1872"/>
      <c r="D384" s="1872"/>
      <c r="E384" s="1872"/>
      <c r="F384" s="1872"/>
      <c r="G384" s="1872"/>
      <c r="H384" s="1872"/>
      <c r="I384" s="1872"/>
      <c r="J384" s="1872"/>
      <c r="K384" s="1872"/>
      <c r="L384" s="1872"/>
      <c r="M384" s="1872"/>
      <c r="N384" s="1872"/>
      <c r="O384" s="1872"/>
      <c r="P384" s="1872"/>
      <c r="Q384" s="1872"/>
    </row>
    <row r="385" spans="1:17">
      <c r="A385" s="1872"/>
      <c r="B385" s="1872"/>
      <c r="C385" s="1872"/>
      <c r="D385" s="1872"/>
      <c r="E385" s="1872"/>
      <c r="F385" s="1872"/>
      <c r="G385" s="1872"/>
      <c r="H385" s="1872"/>
      <c r="I385" s="1872"/>
      <c r="J385" s="1872"/>
      <c r="K385" s="1872"/>
      <c r="L385" s="1872"/>
      <c r="M385" s="1872"/>
      <c r="N385" s="1872"/>
      <c r="O385" s="1872"/>
      <c r="P385" s="1872"/>
      <c r="Q385" s="1872"/>
    </row>
    <row r="386" spans="1:17">
      <c r="A386" s="1872"/>
      <c r="B386" s="1872"/>
      <c r="C386" s="1872"/>
      <c r="D386" s="1872"/>
      <c r="E386" s="1872"/>
      <c r="F386" s="1872"/>
      <c r="G386" s="1872"/>
      <c r="H386" s="1872"/>
      <c r="I386" s="1872"/>
      <c r="J386" s="1872"/>
      <c r="K386" s="1872"/>
      <c r="L386" s="1872"/>
      <c r="M386" s="1872"/>
      <c r="N386" s="1872"/>
      <c r="O386" s="1872"/>
      <c r="P386" s="1872"/>
      <c r="Q386" s="1872"/>
    </row>
    <row r="387" spans="1:17">
      <c r="A387" s="1872"/>
      <c r="B387" s="1872"/>
      <c r="C387" s="1872"/>
      <c r="D387" s="1872"/>
      <c r="E387" s="1872"/>
      <c r="F387" s="1872"/>
      <c r="G387" s="1872"/>
      <c r="H387" s="1872"/>
      <c r="I387" s="1872"/>
      <c r="J387" s="1872"/>
      <c r="K387" s="1872"/>
      <c r="L387" s="1872"/>
      <c r="M387" s="1872"/>
      <c r="N387" s="1872"/>
      <c r="O387" s="1872"/>
      <c r="P387" s="1872"/>
      <c r="Q387" s="1872"/>
    </row>
    <row r="388" spans="1:17">
      <c r="A388" s="1872"/>
      <c r="B388" s="1872"/>
      <c r="C388" s="1872"/>
      <c r="D388" s="1872"/>
      <c r="E388" s="1872"/>
      <c r="F388" s="1872"/>
      <c r="G388" s="1872"/>
      <c r="H388" s="1872"/>
      <c r="I388" s="1872"/>
      <c r="J388" s="1872"/>
      <c r="K388" s="1872"/>
      <c r="L388" s="1872"/>
      <c r="M388" s="1872"/>
      <c r="N388" s="1872"/>
      <c r="O388" s="1872"/>
      <c r="P388" s="1872"/>
      <c r="Q388" s="1872"/>
    </row>
    <row r="389" spans="1:17">
      <c r="A389" s="1872"/>
      <c r="B389" s="1872"/>
      <c r="C389" s="1872"/>
      <c r="D389" s="1872"/>
      <c r="E389" s="1872"/>
      <c r="F389" s="1872"/>
      <c r="G389" s="1872"/>
      <c r="H389" s="1872"/>
      <c r="I389" s="1872"/>
      <c r="J389" s="1872"/>
      <c r="K389" s="1872"/>
      <c r="L389" s="1872"/>
      <c r="M389" s="1872"/>
      <c r="N389" s="1872"/>
      <c r="O389" s="1872"/>
      <c r="P389" s="1872"/>
      <c r="Q389" s="1872"/>
    </row>
    <row r="390" spans="1:17">
      <c r="A390" s="1872"/>
      <c r="B390" s="1872"/>
      <c r="C390" s="1872"/>
      <c r="D390" s="1872"/>
      <c r="E390" s="1872"/>
      <c r="F390" s="1872"/>
      <c r="G390" s="1872"/>
      <c r="H390" s="1872"/>
      <c r="I390" s="1872"/>
      <c r="J390" s="1872"/>
      <c r="K390" s="1872"/>
      <c r="L390" s="1872"/>
      <c r="M390" s="1872"/>
      <c r="N390" s="1872"/>
      <c r="O390" s="1872"/>
      <c r="P390" s="1872"/>
      <c r="Q390" s="1872"/>
    </row>
    <row r="391" spans="1:17">
      <c r="A391" s="1872"/>
      <c r="B391" s="1872"/>
      <c r="C391" s="1872"/>
      <c r="D391" s="1872"/>
      <c r="E391" s="1872"/>
      <c r="F391" s="1872"/>
      <c r="G391" s="1872"/>
      <c r="H391" s="1872"/>
      <c r="I391" s="1872"/>
      <c r="J391" s="1872"/>
      <c r="K391" s="1872"/>
      <c r="L391" s="1872"/>
      <c r="M391" s="1872"/>
      <c r="N391" s="1872"/>
      <c r="O391" s="1872"/>
      <c r="P391" s="1872"/>
      <c r="Q391" s="1872"/>
    </row>
    <row r="392" spans="1:17">
      <c r="A392" s="1872"/>
      <c r="B392" s="1872"/>
      <c r="C392" s="1872"/>
      <c r="D392" s="1872"/>
      <c r="E392" s="1872"/>
      <c r="F392" s="1872"/>
      <c r="G392" s="1872"/>
      <c r="H392" s="1872"/>
      <c r="I392" s="1872"/>
      <c r="J392" s="1872"/>
      <c r="K392" s="1872"/>
      <c r="L392" s="1872"/>
      <c r="M392" s="1872"/>
      <c r="N392" s="1872"/>
      <c r="O392" s="1872"/>
      <c r="P392" s="1872"/>
      <c r="Q392" s="1872"/>
    </row>
    <row r="393" spans="1:17">
      <c r="A393" s="1872"/>
      <c r="B393" s="1872"/>
      <c r="C393" s="1872"/>
      <c r="D393" s="1872"/>
      <c r="E393" s="1872"/>
      <c r="F393" s="1872"/>
      <c r="G393" s="1872"/>
      <c r="H393" s="1872"/>
      <c r="I393" s="1872"/>
      <c r="J393" s="1872"/>
      <c r="K393" s="1872"/>
      <c r="L393" s="1872"/>
      <c r="M393" s="1872"/>
      <c r="N393" s="1872"/>
      <c r="O393" s="1872"/>
      <c r="P393" s="1872"/>
      <c r="Q393" s="1872"/>
    </row>
    <row r="394" spans="1:17">
      <c r="A394" s="1872"/>
      <c r="B394" s="1872"/>
      <c r="C394" s="1872"/>
      <c r="D394" s="1872"/>
      <c r="E394" s="1872"/>
      <c r="F394" s="1872"/>
      <c r="G394" s="1872"/>
      <c r="H394" s="1872"/>
      <c r="I394" s="1872"/>
      <c r="J394" s="1872"/>
      <c r="K394" s="1872"/>
      <c r="L394" s="1872"/>
      <c r="M394" s="1872"/>
      <c r="N394" s="1872"/>
      <c r="O394" s="1872"/>
      <c r="P394" s="1872"/>
      <c r="Q394" s="1872"/>
    </row>
    <row r="395" spans="1:17">
      <c r="A395" s="1872"/>
      <c r="B395" s="1872"/>
      <c r="C395" s="1872"/>
      <c r="D395" s="1872"/>
      <c r="E395" s="1872"/>
      <c r="F395" s="1872"/>
      <c r="G395" s="1872"/>
      <c r="H395" s="1872"/>
      <c r="I395" s="1872"/>
      <c r="J395" s="1872"/>
      <c r="K395" s="1872"/>
      <c r="L395" s="1872"/>
      <c r="M395" s="1872"/>
      <c r="N395" s="1872"/>
      <c r="O395" s="1872"/>
      <c r="P395" s="1872"/>
      <c r="Q395" s="1872"/>
    </row>
    <row r="396" spans="1:17">
      <c r="A396" s="1872"/>
      <c r="B396" s="1872"/>
      <c r="C396" s="1872"/>
      <c r="D396" s="1872"/>
      <c r="E396" s="1872"/>
      <c r="F396" s="1872"/>
      <c r="G396" s="1872"/>
      <c r="H396" s="1872"/>
      <c r="I396" s="1872"/>
      <c r="J396" s="1872"/>
      <c r="K396" s="1872"/>
      <c r="L396" s="1872"/>
      <c r="M396" s="1872"/>
      <c r="N396" s="1872"/>
      <c r="O396" s="1872"/>
      <c r="P396" s="1872"/>
      <c r="Q396" s="1872"/>
    </row>
    <row r="397" spans="1:17">
      <c r="A397" s="1872"/>
      <c r="B397" s="1872"/>
      <c r="C397" s="1872"/>
      <c r="D397" s="1872"/>
      <c r="E397" s="1872"/>
      <c r="F397" s="1872"/>
      <c r="G397" s="1872"/>
      <c r="H397" s="1872"/>
      <c r="I397" s="1872"/>
      <c r="J397" s="1872"/>
      <c r="K397" s="1872"/>
      <c r="L397" s="1872"/>
      <c r="M397" s="1872"/>
      <c r="N397" s="1872"/>
      <c r="O397" s="1872"/>
      <c r="P397" s="1872"/>
      <c r="Q397" s="1872"/>
    </row>
    <row r="398" spans="1:17">
      <c r="A398" s="1872"/>
      <c r="B398" s="1872"/>
      <c r="C398" s="1872"/>
      <c r="D398" s="1872"/>
      <c r="E398" s="1872"/>
      <c r="F398" s="1872"/>
      <c r="G398" s="1872"/>
      <c r="H398" s="1872"/>
      <c r="I398" s="1872"/>
      <c r="J398" s="1872"/>
      <c r="K398" s="1872"/>
      <c r="L398" s="1872"/>
      <c r="M398" s="1872"/>
      <c r="N398" s="1872"/>
      <c r="O398" s="1872"/>
      <c r="P398" s="1872"/>
      <c r="Q398" s="1872"/>
    </row>
    <row r="399" spans="1:17">
      <c r="A399" s="1872"/>
      <c r="B399" s="1872"/>
      <c r="C399" s="1872"/>
      <c r="D399" s="1872"/>
      <c r="E399" s="1872"/>
      <c r="F399" s="1872"/>
      <c r="G399" s="1872"/>
      <c r="H399" s="1872"/>
      <c r="I399" s="1872"/>
      <c r="J399" s="1872"/>
      <c r="K399" s="1872"/>
      <c r="L399" s="1872"/>
      <c r="M399" s="1872"/>
      <c r="N399" s="1872"/>
      <c r="O399" s="1872"/>
      <c r="P399" s="1872"/>
      <c r="Q399" s="1872"/>
    </row>
    <row r="400" spans="1:17">
      <c r="A400" s="1872"/>
      <c r="B400" s="1872"/>
      <c r="C400" s="1872"/>
      <c r="D400" s="1872"/>
      <c r="E400" s="1872"/>
      <c r="F400" s="1872"/>
      <c r="G400" s="1872"/>
      <c r="H400" s="1872"/>
      <c r="I400" s="1872"/>
      <c r="J400" s="1872"/>
      <c r="K400" s="1872"/>
      <c r="L400" s="1872"/>
      <c r="M400" s="1872"/>
      <c r="N400" s="1872"/>
      <c r="O400" s="1872"/>
      <c r="P400" s="1872"/>
      <c r="Q400" s="1872"/>
    </row>
    <row r="401" spans="1:17">
      <c r="A401" s="1872"/>
      <c r="B401" s="1872"/>
      <c r="C401" s="1872"/>
      <c r="D401" s="1872"/>
      <c r="E401" s="1872"/>
      <c r="F401" s="1872"/>
      <c r="G401" s="1872"/>
      <c r="H401" s="1872"/>
      <c r="I401" s="1872"/>
      <c r="J401" s="1872"/>
      <c r="K401" s="1872"/>
      <c r="L401" s="1872"/>
      <c r="M401" s="1872"/>
      <c r="N401" s="1872"/>
      <c r="O401" s="1872"/>
      <c r="P401" s="1872"/>
      <c r="Q401" s="1872"/>
    </row>
    <row r="402" spans="1:17">
      <c r="A402" s="1872"/>
      <c r="B402" s="1872"/>
      <c r="C402" s="1872"/>
      <c r="D402" s="1872"/>
      <c r="E402" s="1872"/>
      <c r="F402" s="1872"/>
      <c r="G402" s="1872"/>
      <c r="H402" s="1872"/>
      <c r="I402" s="1872"/>
      <c r="J402" s="1872"/>
      <c r="K402" s="1872"/>
      <c r="L402" s="1872"/>
      <c r="M402" s="1872"/>
      <c r="N402" s="1872"/>
      <c r="O402" s="1872"/>
      <c r="P402" s="1872"/>
      <c r="Q402" s="1872"/>
    </row>
    <row r="403" spans="1:17">
      <c r="A403" s="1872"/>
      <c r="B403" s="1872"/>
      <c r="C403" s="1872"/>
      <c r="D403" s="1872"/>
      <c r="E403" s="1872"/>
      <c r="F403" s="1872"/>
      <c r="G403" s="1872"/>
      <c r="H403" s="1872"/>
      <c r="I403" s="1872"/>
      <c r="J403" s="1872"/>
      <c r="K403" s="1872"/>
      <c r="L403" s="1872"/>
      <c r="M403" s="1872"/>
      <c r="N403" s="1872"/>
      <c r="O403" s="1872"/>
      <c r="P403" s="1872"/>
      <c r="Q403" s="1872"/>
    </row>
    <row r="404" spans="1:17">
      <c r="A404" s="1872"/>
      <c r="B404" s="1872"/>
      <c r="C404" s="1872"/>
      <c r="D404" s="1872"/>
      <c r="E404" s="1872"/>
      <c r="F404" s="1872"/>
      <c r="G404" s="1872"/>
      <c r="H404" s="1872"/>
      <c r="I404" s="1872"/>
      <c r="J404" s="1872"/>
      <c r="K404" s="1872"/>
      <c r="L404" s="1872"/>
      <c r="M404" s="1872"/>
      <c r="N404" s="1872"/>
      <c r="O404" s="1872"/>
      <c r="P404" s="1872"/>
      <c r="Q404" s="1872"/>
    </row>
    <row r="405" spans="1:17">
      <c r="A405" s="1872"/>
      <c r="B405" s="1872"/>
      <c r="C405" s="1872"/>
      <c r="D405" s="1872"/>
      <c r="E405" s="1872"/>
      <c r="F405" s="1872"/>
      <c r="G405" s="1872"/>
      <c r="H405" s="1872"/>
      <c r="I405" s="1872"/>
      <c r="J405" s="1872"/>
      <c r="K405" s="1872"/>
      <c r="L405" s="1872"/>
      <c r="M405" s="1872"/>
      <c r="N405" s="1872"/>
      <c r="O405" s="1872"/>
      <c r="P405" s="1872"/>
      <c r="Q405" s="1872"/>
    </row>
    <row r="406" spans="1:17">
      <c r="A406" s="1872"/>
      <c r="B406" s="1872"/>
      <c r="C406" s="1872"/>
      <c r="D406" s="1872"/>
      <c r="E406" s="1872"/>
      <c r="F406" s="1872"/>
      <c r="G406" s="1872"/>
      <c r="H406" s="1872"/>
      <c r="I406" s="1872"/>
      <c r="J406" s="1872"/>
      <c r="K406" s="1872"/>
      <c r="L406" s="1872"/>
      <c r="M406" s="1872"/>
      <c r="N406" s="1872"/>
      <c r="O406" s="1872"/>
      <c r="P406" s="1872"/>
      <c r="Q406" s="1872"/>
    </row>
    <row r="407" spans="1:17">
      <c r="A407" s="1872"/>
      <c r="B407" s="1872"/>
      <c r="C407" s="1872"/>
      <c r="D407" s="1872"/>
      <c r="E407" s="1872"/>
      <c r="F407" s="1872"/>
      <c r="G407" s="1872"/>
      <c r="H407" s="1872"/>
      <c r="I407" s="1872"/>
      <c r="J407" s="1872"/>
      <c r="K407" s="1872"/>
      <c r="L407" s="1872"/>
      <c r="M407" s="1872"/>
      <c r="N407" s="1872"/>
      <c r="O407" s="1872"/>
      <c r="P407" s="1872"/>
      <c r="Q407" s="1872"/>
    </row>
    <row r="408" spans="1:17">
      <c r="A408" s="1872"/>
      <c r="B408" s="1872"/>
      <c r="C408" s="1872"/>
      <c r="D408" s="1872"/>
      <c r="E408" s="1872"/>
      <c r="F408" s="1872"/>
      <c r="G408" s="1872"/>
      <c r="H408" s="1872"/>
      <c r="I408" s="1872"/>
      <c r="J408" s="1872"/>
      <c r="K408" s="1872"/>
      <c r="L408" s="1872"/>
      <c r="M408" s="1872"/>
      <c r="N408" s="1872"/>
      <c r="O408" s="1872"/>
      <c r="P408" s="1872"/>
      <c r="Q408" s="1872"/>
    </row>
    <row r="409" spans="1:17">
      <c r="A409" s="1872"/>
      <c r="B409" s="1872"/>
      <c r="C409" s="1872"/>
      <c r="D409" s="1872"/>
      <c r="E409" s="1872"/>
      <c r="F409" s="1872"/>
      <c r="G409" s="1872"/>
      <c r="H409" s="1872"/>
      <c r="I409" s="1872"/>
      <c r="J409" s="1872"/>
      <c r="K409" s="1872"/>
      <c r="L409" s="1872"/>
      <c r="M409" s="1872"/>
      <c r="N409" s="1872"/>
      <c r="O409" s="1872"/>
      <c r="P409" s="1872"/>
      <c r="Q409" s="1872"/>
    </row>
    <row r="410" spans="1:17">
      <c r="A410" s="1872"/>
      <c r="B410" s="1872"/>
      <c r="C410" s="1872"/>
      <c r="D410" s="1872"/>
      <c r="E410" s="1872"/>
      <c r="F410" s="1872"/>
      <c r="G410" s="1872"/>
      <c r="H410" s="1872"/>
      <c r="I410" s="1872"/>
      <c r="J410" s="1872"/>
      <c r="K410" s="1872"/>
      <c r="L410" s="1872"/>
      <c r="M410" s="1872"/>
      <c r="N410" s="1872"/>
      <c r="O410" s="1872"/>
      <c r="P410" s="1872"/>
      <c r="Q410" s="1872"/>
    </row>
    <row r="411" spans="1:17">
      <c r="A411" s="1872"/>
      <c r="B411" s="1872"/>
      <c r="C411" s="1872"/>
      <c r="D411" s="1872"/>
      <c r="E411" s="1872"/>
      <c r="F411" s="1872"/>
      <c r="G411" s="1872"/>
      <c r="H411" s="1872"/>
      <c r="I411" s="1872"/>
      <c r="J411" s="1872"/>
      <c r="K411" s="1872"/>
      <c r="L411" s="1872"/>
      <c r="M411" s="1872"/>
      <c r="N411" s="1872"/>
      <c r="O411" s="1872"/>
      <c r="P411" s="1872"/>
      <c r="Q411" s="1872"/>
    </row>
    <row r="412" spans="1:17">
      <c r="A412" s="1872"/>
      <c r="B412" s="1872"/>
      <c r="C412" s="1872"/>
      <c r="D412" s="1872"/>
      <c r="E412" s="1872"/>
      <c r="F412" s="1872"/>
      <c r="G412" s="1872"/>
      <c r="H412" s="1872"/>
      <c r="I412" s="1872"/>
      <c r="J412" s="1872"/>
      <c r="K412" s="1872"/>
      <c r="L412" s="1872"/>
      <c r="M412" s="1872"/>
      <c r="N412" s="1872"/>
      <c r="O412" s="1872"/>
      <c r="P412" s="1872"/>
      <c r="Q412" s="1872"/>
    </row>
    <row r="413" spans="1:17">
      <c r="A413" s="1872"/>
      <c r="B413" s="1872"/>
      <c r="C413" s="1872"/>
      <c r="D413" s="1872"/>
      <c r="E413" s="1872"/>
      <c r="F413" s="1872"/>
      <c r="G413" s="1872"/>
      <c r="H413" s="1872"/>
      <c r="I413" s="1872"/>
      <c r="J413" s="1872"/>
      <c r="K413" s="1872"/>
      <c r="L413" s="1872"/>
      <c r="M413" s="1872"/>
      <c r="N413" s="1872"/>
      <c r="O413" s="1872"/>
      <c r="P413" s="1872"/>
      <c r="Q413" s="1872"/>
    </row>
    <row r="414" spans="1:17">
      <c r="A414" s="1872"/>
      <c r="B414" s="1872"/>
      <c r="C414" s="1872"/>
      <c r="D414" s="1872"/>
      <c r="E414" s="1872"/>
      <c r="F414" s="1872"/>
      <c r="G414" s="1872"/>
      <c r="H414" s="1872"/>
      <c r="I414" s="1872"/>
      <c r="J414" s="1872"/>
      <c r="K414" s="1872"/>
      <c r="L414" s="1872"/>
      <c r="M414" s="1872"/>
      <c r="N414" s="1872"/>
      <c r="O414" s="1872"/>
      <c r="P414" s="1872"/>
      <c r="Q414" s="1872"/>
    </row>
    <row r="415" spans="1:17">
      <c r="A415" s="1872"/>
      <c r="B415" s="1872"/>
      <c r="C415" s="1872"/>
      <c r="D415" s="1872"/>
      <c r="E415" s="1872"/>
      <c r="F415" s="1872"/>
      <c r="G415" s="1872"/>
      <c r="H415" s="1872"/>
      <c r="I415" s="1872"/>
      <c r="J415" s="1872"/>
      <c r="K415" s="1872"/>
      <c r="L415" s="1872"/>
      <c r="M415" s="1872"/>
      <c r="N415" s="1872"/>
      <c r="O415" s="1872"/>
      <c r="P415" s="1872"/>
      <c r="Q415" s="1872"/>
    </row>
    <row r="416" spans="1:17">
      <c r="A416" s="1872"/>
      <c r="B416" s="1872"/>
      <c r="C416" s="1872"/>
      <c r="D416" s="1872"/>
      <c r="E416" s="1872"/>
      <c r="F416" s="1872"/>
      <c r="G416" s="1872"/>
      <c r="H416" s="1872"/>
      <c r="I416" s="1872"/>
      <c r="J416" s="1872"/>
      <c r="K416" s="1872"/>
      <c r="L416" s="1872"/>
      <c r="M416" s="1872"/>
      <c r="N416" s="1872"/>
      <c r="O416" s="1872"/>
      <c r="P416" s="1872"/>
      <c r="Q416" s="1872"/>
    </row>
    <row r="417" spans="1:17">
      <c r="A417" s="1872"/>
      <c r="B417" s="1872"/>
      <c r="C417" s="1872"/>
      <c r="D417" s="1872"/>
      <c r="E417" s="1872"/>
      <c r="F417" s="1872"/>
      <c r="G417" s="1872"/>
      <c r="H417" s="1872"/>
      <c r="I417" s="1872"/>
      <c r="J417" s="1872"/>
      <c r="K417" s="1872"/>
      <c r="L417" s="1872"/>
      <c r="M417" s="1872"/>
      <c r="N417" s="1872"/>
      <c r="O417" s="1872"/>
      <c r="P417" s="1872"/>
      <c r="Q417" s="1872"/>
    </row>
    <row r="418" spans="1:17">
      <c r="A418" s="1872"/>
      <c r="B418" s="1872"/>
      <c r="C418" s="1872"/>
      <c r="D418" s="1872"/>
      <c r="E418" s="1872"/>
      <c r="F418" s="1872"/>
      <c r="G418" s="1872"/>
      <c r="H418" s="1872"/>
      <c r="I418" s="1872"/>
      <c r="J418" s="1872"/>
      <c r="K418" s="1872"/>
      <c r="L418" s="1872"/>
      <c r="M418" s="1872"/>
      <c r="N418" s="1872"/>
      <c r="O418" s="1872"/>
      <c r="P418" s="1872"/>
      <c r="Q418" s="1872"/>
    </row>
    <row r="419" spans="1:17">
      <c r="A419" s="1872"/>
      <c r="B419" s="1872"/>
      <c r="C419" s="1872"/>
      <c r="D419" s="1872"/>
      <c r="E419" s="1872"/>
      <c r="F419" s="1872"/>
      <c r="G419" s="1872"/>
      <c r="H419" s="1872"/>
      <c r="I419" s="1872"/>
      <c r="J419" s="1872"/>
      <c r="K419" s="1872"/>
      <c r="L419" s="1872"/>
      <c r="M419" s="1872"/>
      <c r="N419" s="1872"/>
      <c r="O419" s="1872"/>
      <c r="P419" s="1872"/>
      <c r="Q419" s="1872"/>
    </row>
    <row r="420" spans="1:17">
      <c r="A420" s="1872"/>
      <c r="B420" s="1872"/>
      <c r="C420" s="1872"/>
      <c r="D420" s="1872"/>
      <c r="E420" s="1872"/>
      <c r="F420" s="1872"/>
      <c r="G420" s="1872"/>
      <c r="H420" s="1872"/>
      <c r="I420" s="1872"/>
      <c r="J420" s="1872"/>
      <c r="K420" s="1872"/>
      <c r="L420" s="1872"/>
      <c r="M420" s="1872"/>
      <c r="N420" s="1872"/>
      <c r="O420" s="1872"/>
      <c r="P420" s="1872"/>
      <c r="Q420" s="1872"/>
    </row>
    <row r="421" spans="1:17">
      <c r="A421" s="1872"/>
      <c r="B421" s="1872"/>
      <c r="C421" s="1872"/>
      <c r="D421" s="1872"/>
      <c r="E421" s="1872"/>
      <c r="F421" s="1872"/>
      <c r="G421" s="1872"/>
      <c r="H421" s="1872"/>
      <c r="I421" s="1872"/>
      <c r="J421" s="1872"/>
      <c r="K421" s="1872"/>
      <c r="L421" s="1872"/>
      <c r="M421" s="1872"/>
      <c r="N421" s="1872"/>
      <c r="O421" s="1872"/>
      <c r="P421" s="1872"/>
      <c r="Q421" s="1872"/>
    </row>
    <row r="422" spans="1:17">
      <c r="A422" s="1872"/>
      <c r="B422" s="1872"/>
      <c r="C422" s="1872"/>
      <c r="D422" s="1872"/>
      <c r="E422" s="1872"/>
      <c r="F422" s="1872"/>
      <c r="G422" s="1872"/>
      <c r="H422" s="1872"/>
      <c r="I422" s="1872"/>
      <c r="J422" s="1872"/>
      <c r="K422" s="1872"/>
      <c r="L422" s="1872"/>
      <c r="M422" s="1872"/>
      <c r="N422" s="1872"/>
      <c r="O422" s="1872"/>
      <c r="P422" s="1872"/>
      <c r="Q422" s="1872"/>
    </row>
    <row r="423" spans="1:17">
      <c r="A423" s="1872"/>
      <c r="B423" s="1872"/>
      <c r="C423" s="1872"/>
      <c r="D423" s="1872"/>
      <c r="E423" s="1872"/>
      <c r="F423" s="1872"/>
      <c r="G423" s="1872"/>
      <c r="H423" s="1872"/>
      <c r="I423" s="1872"/>
      <c r="J423" s="1872"/>
      <c r="K423" s="1872"/>
      <c r="L423" s="1872"/>
      <c r="M423" s="1872"/>
      <c r="N423" s="1872"/>
      <c r="O423" s="1872"/>
      <c r="P423" s="1872"/>
      <c r="Q423" s="1872"/>
    </row>
    <row r="424" spans="1:17">
      <c r="A424" s="1872"/>
      <c r="B424" s="1872"/>
      <c r="C424" s="1872"/>
      <c r="D424" s="1872"/>
      <c r="E424" s="1872"/>
      <c r="F424" s="1872"/>
      <c r="G424" s="1872"/>
      <c r="H424" s="1872"/>
      <c r="I424" s="1872"/>
      <c r="J424" s="1872"/>
      <c r="K424" s="1872"/>
      <c r="L424" s="1872"/>
      <c r="M424" s="1872"/>
      <c r="N424" s="1872"/>
      <c r="O424" s="1872"/>
      <c r="P424" s="1872"/>
      <c r="Q424" s="1872"/>
    </row>
    <row r="425" spans="1:17">
      <c r="A425" s="1872"/>
      <c r="B425" s="1872"/>
      <c r="C425" s="1872"/>
      <c r="D425" s="1872"/>
      <c r="E425" s="1872"/>
      <c r="F425" s="1872"/>
      <c r="G425" s="1872"/>
      <c r="H425" s="1872"/>
      <c r="I425" s="1872"/>
      <c r="J425" s="1872"/>
      <c r="K425" s="1872"/>
      <c r="L425" s="1872"/>
      <c r="M425" s="1872"/>
      <c r="N425" s="1872"/>
      <c r="O425" s="1872"/>
      <c r="P425" s="1872"/>
      <c r="Q425" s="1872"/>
    </row>
    <row r="426" spans="1:17">
      <c r="A426" s="1872"/>
      <c r="B426" s="1872"/>
      <c r="C426" s="1872"/>
      <c r="D426" s="1872"/>
      <c r="E426" s="1872"/>
      <c r="F426" s="1872"/>
      <c r="G426" s="1872"/>
      <c r="H426" s="1872"/>
      <c r="I426" s="1872"/>
      <c r="J426" s="1872"/>
      <c r="K426" s="1872"/>
      <c r="L426" s="1872"/>
      <c r="M426" s="1872"/>
      <c r="N426" s="1872"/>
      <c r="O426" s="1872"/>
      <c r="P426" s="1872"/>
      <c r="Q426" s="1872"/>
    </row>
    <row r="427" spans="1:17">
      <c r="A427" s="1872"/>
      <c r="B427" s="1872"/>
      <c r="C427" s="1872"/>
      <c r="D427" s="1872"/>
      <c r="E427" s="1872"/>
      <c r="F427" s="1872"/>
      <c r="G427" s="1872"/>
      <c r="H427" s="1872"/>
      <c r="I427" s="1872"/>
      <c r="J427" s="1872"/>
      <c r="K427" s="1872"/>
      <c r="L427" s="1872"/>
      <c r="M427" s="1872"/>
      <c r="N427" s="1872"/>
      <c r="O427" s="1872"/>
      <c r="P427" s="1872"/>
      <c r="Q427" s="1872"/>
    </row>
    <row r="428" spans="1:17">
      <c r="A428" s="1872"/>
      <c r="B428" s="1872"/>
      <c r="C428" s="1872"/>
      <c r="D428" s="1872"/>
      <c r="E428" s="1872"/>
      <c r="F428" s="1872"/>
      <c r="G428" s="1872"/>
      <c r="H428" s="1872"/>
      <c r="I428" s="1872"/>
      <c r="J428" s="1872"/>
      <c r="K428" s="1872"/>
      <c r="L428" s="1872"/>
      <c r="M428" s="1872"/>
      <c r="N428" s="1872"/>
      <c r="O428" s="1872"/>
      <c r="P428" s="1872"/>
      <c r="Q428" s="1872"/>
    </row>
    <row r="429" spans="1:17">
      <c r="A429" s="1872"/>
      <c r="B429" s="1872"/>
      <c r="C429" s="1872"/>
      <c r="D429" s="1872"/>
      <c r="E429" s="1872"/>
      <c r="F429" s="1872"/>
      <c r="G429" s="1872"/>
      <c r="H429" s="1872"/>
      <c r="I429" s="1872"/>
      <c r="J429" s="1872"/>
      <c r="K429" s="1872"/>
      <c r="L429" s="1872"/>
      <c r="M429" s="1872"/>
      <c r="N429" s="1872"/>
      <c r="O429" s="1872"/>
      <c r="P429" s="1872"/>
      <c r="Q429" s="1872"/>
    </row>
    <row r="430" spans="1:17">
      <c r="A430" s="1872"/>
      <c r="B430" s="1872"/>
      <c r="C430" s="1872"/>
      <c r="D430" s="1872"/>
      <c r="E430" s="1872"/>
      <c r="F430" s="1872"/>
      <c r="G430" s="1872"/>
      <c r="H430" s="1872"/>
      <c r="I430" s="1872"/>
      <c r="J430" s="1872"/>
      <c r="K430" s="1872"/>
      <c r="L430" s="1872"/>
      <c r="M430" s="1872"/>
      <c r="N430" s="1872"/>
      <c r="O430" s="1872"/>
      <c r="P430" s="1872"/>
      <c r="Q430" s="1872"/>
    </row>
    <row r="431" spans="1:17">
      <c r="A431" s="1872"/>
      <c r="B431" s="1872"/>
      <c r="C431" s="1872"/>
      <c r="D431" s="1872"/>
      <c r="E431" s="1872"/>
      <c r="F431" s="1872"/>
      <c r="G431" s="1872"/>
      <c r="H431" s="1872"/>
      <c r="I431" s="1872"/>
      <c r="J431" s="1872"/>
      <c r="K431" s="1872"/>
      <c r="L431" s="1872"/>
      <c r="M431" s="1872"/>
      <c r="N431" s="1872"/>
      <c r="O431" s="1872"/>
      <c r="P431" s="1872"/>
      <c r="Q431" s="1872"/>
    </row>
    <row r="432" spans="1:17">
      <c r="A432" s="1872"/>
      <c r="B432" s="1872"/>
      <c r="C432" s="1872"/>
      <c r="D432" s="1872"/>
      <c r="E432" s="1872"/>
      <c r="F432" s="1872"/>
      <c r="G432" s="1872"/>
      <c r="H432" s="1872"/>
      <c r="I432" s="1872"/>
      <c r="J432" s="1872"/>
      <c r="K432" s="1872"/>
      <c r="L432" s="1872"/>
      <c r="M432" s="1872"/>
      <c r="N432" s="1872"/>
      <c r="O432" s="1872"/>
      <c r="P432" s="1872"/>
      <c r="Q432" s="1872"/>
    </row>
    <row r="433" spans="1:17">
      <c r="A433" s="1872"/>
      <c r="B433" s="1872"/>
      <c r="C433" s="1872"/>
      <c r="D433" s="1872"/>
      <c r="E433" s="1872"/>
      <c r="F433" s="1872"/>
      <c r="G433" s="1872"/>
      <c r="H433" s="1872"/>
      <c r="I433" s="1872"/>
      <c r="J433" s="1872"/>
      <c r="K433" s="1872"/>
      <c r="L433" s="1872"/>
      <c r="M433" s="1872"/>
      <c r="N433" s="1872"/>
      <c r="O433" s="1872"/>
      <c r="P433" s="1872"/>
      <c r="Q433" s="1872"/>
    </row>
    <row r="434" spans="1:17">
      <c r="A434" s="1872"/>
      <c r="B434" s="1872"/>
      <c r="C434" s="1872"/>
      <c r="D434" s="1872"/>
      <c r="E434" s="1872"/>
      <c r="F434" s="1872"/>
      <c r="G434" s="1872"/>
      <c r="H434" s="1872"/>
      <c r="I434" s="1872"/>
      <c r="J434" s="1872"/>
      <c r="K434" s="1872"/>
      <c r="L434" s="1872"/>
      <c r="M434" s="1872"/>
      <c r="N434" s="1872"/>
      <c r="O434" s="1872"/>
      <c r="P434" s="1872"/>
      <c r="Q434" s="1872"/>
    </row>
    <row r="435" spans="1:17">
      <c r="A435" s="1872"/>
      <c r="B435" s="1872"/>
      <c r="C435" s="1872"/>
      <c r="D435" s="1872"/>
      <c r="E435" s="1872"/>
      <c r="F435" s="1872"/>
      <c r="G435" s="1872"/>
      <c r="H435" s="1872"/>
      <c r="I435" s="1872"/>
      <c r="J435" s="1872"/>
      <c r="K435" s="1872"/>
      <c r="L435" s="1872"/>
      <c r="M435" s="1872"/>
      <c r="N435" s="1872"/>
      <c r="O435" s="1872"/>
      <c r="P435" s="1872"/>
      <c r="Q435" s="1872"/>
    </row>
    <row r="436" spans="1:17">
      <c r="A436" s="1872"/>
      <c r="B436" s="1872"/>
      <c r="C436" s="1872"/>
      <c r="D436" s="1872"/>
      <c r="E436" s="1872"/>
      <c r="F436" s="1872"/>
      <c r="G436" s="1872"/>
      <c r="H436" s="1872"/>
      <c r="I436" s="1872"/>
      <c r="J436" s="1872"/>
      <c r="K436" s="1872"/>
      <c r="L436" s="1872"/>
      <c r="M436" s="1872"/>
      <c r="N436" s="1872"/>
      <c r="O436" s="1872"/>
      <c r="P436" s="1872"/>
      <c r="Q436" s="1872"/>
    </row>
    <row r="437" spans="1:17">
      <c r="A437" s="1872"/>
      <c r="B437" s="1872"/>
      <c r="C437" s="1872"/>
      <c r="D437" s="1872"/>
      <c r="E437" s="1872"/>
      <c r="F437" s="1872"/>
      <c r="G437" s="1872"/>
      <c r="H437" s="1872"/>
      <c r="I437" s="1872"/>
      <c r="J437" s="1872"/>
      <c r="K437" s="1872"/>
      <c r="L437" s="1872"/>
      <c r="M437" s="1872"/>
      <c r="N437" s="1872"/>
      <c r="O437" s="1872"/>
      <c r="P437" s="1872"/>
      <c r="Q437" s="1872"/>
    </row>
    <row r="438" spans="1:17">
      <c r="A438" s="1872"/>
      <c r="B438" s="1872"/>
      <c r="C438" s="1872"/>
      <c r="D438" s="1872"/>
      <c r="E438" s="1872"/>
      <c r="F438" s="1872"/>
      <c r="G438" s="1872"/>
      <c r="H438" s="1872"/>
      <c r="I438" s="1872"/>
      <c r="J438" s="1872"/>
      <c r="K438" s="1872"/>
      <c r="L438" s="1872"/>
      <c r="M438" s="1872"/>
      <c r="N438" s="1872"/>
      <c r="O438" s="1872"/>
      <c r="P438" s="1872"/>
      <c r="Q438" s="1872"/>
    </row>
    <row r="439" spans="1:17">
      <c r="A439" s="1872"/>
      <c r="B439" s="1872"/>
      <c r="C439" s="1872"/>
      <c r="D439" s="1872"/>
      <c r="E439" s="1872"/>
      <c r="F439" s="1872"/>
      <c r="G439" s="1872"/>
      <c r="H439" s="1872"/>
      <c r="I439" s="1872"/>
      <c r="J439" s="1872"/>
      <c r="K439" s="1872"/>
      <c r="L439" s="1872"/>
      <c r="M439" s="1872"/>
      <c r="N439" s="1872"/>
      <c r="O439" s="1872"/>
      <c r="P439" s="1872"/>
      <c r="Q439" s="1872"/>
    </row>
    <row r="440" spans="1:17">
      <c r="A440" s="1872"/>
      <c r="B440" s="1872"/>
      <c r="C440" s="1872"/>
      <c r="D440" s="1872"/>
      <c r="E440" s="1872"/>
      <c r="F440" s="1872"/>
      <c r="G440" s="1872"/>
      <c r="H440" s="1872"/>
      <c r="I440" s="1872"/>
      <c r="J440" s="1872"/>
      <c r="K440" s="1872"/>
      <c r="L440" s="1872"/>
      <c r="M440" s="1872"/>
      <c r="N440" s="1872"/>
      <c r="O440" s="1872"/>
      <c r="P440" s="1872"/>
      <c r="Q440" s="1872"/>
    </row>
    <row r="441" spans="1:17">
      <c r="A441" s="1872"/>
      <c r="B441" s="1872"/>
      <c r="C441" s="1872"/>
      <c r="D441" s="1872"/>
      <c r="E441" s="1872"/>
      <c r="F441" s="1872"/>
      <c r="G441" s="1872"/>
      <c r="H441" s="1872"/>
      <c r="I441" s="1872"/>
      <c r="J441" s="1872"/>
      <c r="K441" s="1872"/>
      <c r="L441" s="1872"/>
      <c r="M441" s="1872"/>
      <c r="N441" s="1872"/>
      <c r="O441" s="1872"/>
      <c r="P441" s="1872"/>
      <c r="Q441" s="1872"/>
    </row>
    <row r="442" spans="1:17">
      <c r="A442" s="1872"/>
      <c r="B442" s="1872"/>
      <c r="C442" s="1872"/>
      <c r="D442" s="1872"/>
      <c r="E442" s="1872"/>
      <c r="F442" s="1872"/>
      <c r="G442" s="1872"/>
      <c r="H442" s="1872"/>
      <c r="I442" s="1872"/>
      <c r="J442" s="1872"/>
      <c r="K442" s="1872"/>
      <c r="L442" s="1872"/>
      <c r="M442" s="1872"/>
      <c r="N442" s="1872"/>
      <c r="O442" s="1872"/>
      <c r="P442" s="1872"/>
      <c r="Q442" s="1872"/>
    </row>
    <row r="443" spans="1:17">
      <c r="A443" s="1872"/>
      <c r="B443" s="1872"/>
      <c r="C443" s="1872"/>
      <c r="D443" s="1872"/>
      <c r="E443" s="1872"/>
      <c r="F443" s="1872"/>
      <c r="G443" s="1872"/>
      <c r="H443" s="1872"/>
      <c r="I443" s="1872"/>
      <c r="J443" s="1872"/>
      <c r="K443" s="1872"/>
      <c r="L443" s="1872"/>
      <c r="M443" s="1872"/>
      <c r="N443" s="1872"/>
      <c r="O443" s="1872"/>
      <c r="P443" s="1872"/>
      <c r="Q443" s="1872"/>
    </row>
    <row r="444" spans="1:17">
      <c r="A444" s="1872"/>
      <c r="B444" s="1872"/>
      <c r="C444" s="1872"/>
      <c r="D444" s="1872"/>
      <c r="E444" s="1872"/>
      <c r="F444" s="1872"/>
      <c r="G444" s="1872"/>
      <c r="H444" s="1872"/>
      <c r="I444" s="1872"/>
      <c r="J444" s="1872"/>
      <c r="K444" s="1872"/>
      <c r="L444" s="1872"/>
      <c r="M444" s="1872"/>
      <c r="N444" s="1872"/>
      <c r="O444" s="1872"/>
      <c r="P444" s="1872"/>
      <c r="Q444" s="1872"/>
    </row>
    <row r="445" spans="1:17">
      <c r="A445" s="1872"/>
      <c r="B445" s="1872"/>
      <c r="C445" s="1872"/>
      <c r="D445" s="1872"/>
      <c r="E445" s="1872"/>
      <c r="F445" s="1872"/>
      <c r="G445" s="1872"/>
      <c r="H445" s="1872"/>
      <c r="I445" s="1872"/>
      <c r="J445" s="1872"/>
      <c r="K445" s="1872"/>
      <c r="L445" s="1872"/>
      <c r="M445" s="1872"/>
      <c r="N445" s="1872"/>
      <c r="O445" s="1872"/>
      <c r="P445" s="1872"/>
      <c r="Q445" s="1872"/>
    </row>
    <row r="446" spans="1:17">
      <c r="A446" s="1872"/>
      <c r="B446" s="1872"/>
      <c r="C446" s="1872"/>
      <c r="D446" s="1872"/>
      <c r="E446" s="1872"/>
      <c r="F446" s="1872"/>
      <c r="G446" s="1872"/>
      <c r="H446" s="1872"/>
      <c r="I446" s="1872"/>
      <c r="J446" s="1872"/>
      <c r="K446" s="1872"/>
      <c r="L446" s="1872"/>
      <c r="M446" s="1872"/>
      <c r="N446" s="1872"/>
      <c r="O446" s="1872"/>
      <c r="P446" s="1872"/>
      <c r="Q446" s="1872"/>
    </row>
    <row r="447" spans="1:17">
      <c r="A447" s="1872"/>
      <c r="B447" s="1872"/>
      <c r="C447" s="1872"/>
      <c r="D447" s="1872"/>
      <c r="E447" s="1872"/>
      <c r="F447" s="1872"/>
      <c r="G447" s="1872"/>
      <c r="H447" s="1872"/>
      <c r="I447" s="1872"/>
      <c r="J447" s="1872"/>
      <c r="K447" s="1872"/>
      <c r="L447" s="1872"/>
      <c r="M447" s="1872"/>
      <c r="N447" s="1872"/>
      <c r="O447" s="1872"/>
      <c r="P447" s="1872"/>
      <c r="Q447" s="1872"/>
    </row>
    <row r="448" spans="1:17">
      <c r="A448" s="1872"/>
      <c r="B448" s="1872"/>
      <c r="C448" s="1872"/>
      <c r="D448" s="1872"/>
      <c r="E448" s="1872"/>
      <c r="F448" s="1872"/>
      <c r="G448" s="1872"/>
      <c r="H448" s="1872"/>
      <c r="I448" s="1872"/>
      <c r="J448" s="1872"/>
      <c r="K448" s="1872"/>
      <c r="L448" s="1872"/>
      <c r="M448" s="1872"/>
      <c r="N448" s="1872"/>
      <c r="O448" s="1872"/>
      <c r="P448" s="1872"/>
      <c r="Q448" s="1872"/>
    </row>
    <row r="449" spans="1:17">
      <c r="A449" s="1872"/>
      <c r="B449" s="1872"/>
      <c r="C449" s="1872"/>
      <c r="D449" s="1872"/>
      <c r="E449" s="1872"/>
      <c r="F449" s="1872"/>
      <c r="G449" s="1872"/>
      <c r="H449" s="1872"/>
      <c r="I449" s="1872"/>
      <c r="J449" s="1872"/>
      <c r="K449" s="1872"/>
      <c r="L449" s="1872"/>
      <c r="M449" s="1872"/>
      <c r="N449" s="1872"/>
      <c r="O449" s="1872"/>
      <c r="P449" s="1872"/>
      <c r="Q449" s="1872"/>
    </row>
    <row r="450" spans="1:17">
      <c r="A450" s="1872"/>
      <c r="B450" s="1872"/>
      <c r="C450" s="1872"/>
      <c r="D450" s="1872"/>
      <c r="E450" s="1872"/>
      <c r="F450" s="1872"/>
      <c r="G450" s="1872"/>
      <c r="H450" s="1872"/>
      <c r="I450" s="1872"/>
      <c r="J450" s="1872"/>
      <c r="K450" s="1872"/>
      <c r="L450" s="1872"/>
      <c r="M450" s="1872"/>
      <c r="N450" s="1872"/>
      <c r="O450" s="1872"/>
      <c r="P450" s="1872"/>
      <c r="Q450" s="1872"/>
    </row>
    <row r="451" spans="1:17">
      <c r="A451" s="1872"/>
      <c r="B451" s="1872"/>
      <c r="C451" s="1872"/>
      <c r="D451" s="1872"/>
      <c r="E451" s="1872"/>
      <c r="F451" s="1872"/>
      <c r="G451" s="1872"/>
      <c r="H451" s="1872"/>
      <c r="I451" s="1872"/>
      <c r="J451" s="1872"/>
      <c r="K451" s="1872"/>
      <c r="L451" s="1872"/>
      <c r="M451" s="1872"/>
      <c r="N451" s="1872"/>
      <c r="O451" s="1872"/>
      <c r="P451" s="1872"/>
      <c r="Q451" s="1872"/>
    </row>
    <row r="452" spans="1:17">
      <c r="A452" s="1872"/>
      <c r="B452" s="1872"/>
      <c r="C452" s="1872"/>
      <c r="D452" s="1872"/>
      <c r="E452" s="1872"/>
      <c r="F452" s="1872"/>
      <c r="G452" s="1872"/>
      <c r="H452" s="1872"/>
      <c r="I452" s="1872"/>
      <c r="J452" s="1872"/>
      <c r="K452" s="1872"/>
      <c r="L452" s="1872"/>
      <c r="M452" s="1872"/>
      <c r="N452" s="1872"/>
      <c r="O452" s="1872"/>
      <c r="P452" s="1872"/>
      <c r="Q452" s="1872"/>
    </row>
    <row r="453" spans="1:17">
      <c r="A453" s="1872"/>
      <c r="B453" s="1872"/>
      <c r="C453" s="1872"/>
      <c r="D453" s="1872"/>
      <c r="E453" s="1872"/>
      <c r="F453" s="1872"/>
      <c r="G453" s="1872"/>
      <c r="H453" s="1872"/>
      <c r="I453" s="1872"/>
      <c r="J453" s="1872"/>
      <c r="K453" s="1872"/>
      <c r="L453" s="1872"/>
      <c r="M453" s="1872"/>
      <c r="N453" s="1872"/>
      <c r="O453" s="1872"/>
      <c r="P453" s="1872"/>
      <c r="Q453" s="1872"/>
    </row>
    <row r="454" spans="1:17">
      <c r="A454" s="1872"/>
      <c r="B454" s="1872"/>
      <c r="C454" s="1872"/>
      <c r="D454" s="1872"/>
      <c r="E454" s="1872"/>
      <c r="F454" s="1872"/>
      <c r="G454" s="1872"/>
      <c r="H454" s="1872"/>
      <c r="I454" s="1872"/>
      <c r="J454" s="1872"/>
      <c r="K454" s="1872"/>
      <c r="L454" s="1872"/>
      <c r="M454" s="1872"/>
      <c r="N454" s="1872"/>
      <c r="O454" s="1872"/>
      <c r="P454" s="1872"/>
      <c r="Q454" s="1872"/>
    </row>
    <row r="455" spans="1:17">
      <c r="A455" s="1872"/>
      <c r="B455" s="1872"/>
      <c r="C455" s="1872"/>
      <c r="D455" s="1872"/>
      <c r="E455" s="1872"/>
      <c r="F455" s="1872"/>
      <c r="G455" s="1872"/>
      <c r="H455" s="1872"/>
      <c r="I455" s="1872"/>
      <c r="J455" s="1872"/>
      <c r="K455" s="1872"/>
      <c r="L455" s="1872"/>
      <c r="M455" s="1872"/>
      <c r="N455" s="1872"/>
      <c r="O455" s="1872"/>
      <c r="P455" s="1872"/>
      <c r="Q455" s="1872"/>
    </row>
    <row r="456" spans="1:17">
      <c r="A456" s="1872"/>
      <c r="B456" s="1872"/>
      <c r="C456" s="1872"/>
      <c r="D456" s="1872"/>
      <c r="E456" s="1872"/>
      <c r="F456" s="1872"/>
      <c r="G456" s="1872"/>
      <c r="H456" s="1872"/>
      <c r="I456" s="1872"/>
      <c r="J456" s="1872"/>
      <c r="K456" s="1872"/>
      <c r="L456" s="1872"/>
      <c r="M456" s="1872"/>
      <c r="N456" s="1872"/>
      <c r="O456" s="1872"/>
      <c r="P456" s="1872"/>
      <c r="Q456" s="1872"/>
    </row>
    <row r="457" spans="1:17">
      <c r="A457" s="1872"/>
      <c r="B457" s="1872"/>
      <c r="C457" s="1872"/>
      <c r="D457" s="1872"/>
      <c r="E457" s="1872"/>
      <c r="F457" s="1872"/>
      <c r="G457" s="1872"/>
      <c r="H457" s="1872"/>
      <c r="I457" s="1872"/>
      <c r="J457" s="1872"/>
      <c r="K457" s="1872"/>
      <c r="L457" s="1872"/>
      <c r="M457" s="1872"/>
      <c r="N457" s="1872"/>
      <c r="O457" s="1872"/>
      <c r="P457" s="1872"/>
      <c r="Q457" s="1872"/>
    </row>
    <row r="458" spans="1:17">
      <c r="A458" s="1872"/>
      <c r="B458" s="1872"/>
      <c r="C458" s="1872"/>
      <c r="D458" s="1872"/>
      <c r="E458" s="1872"/>
      <c r="F458" s="1872"/>
      <c r="G458" s="1872"/>
      <c r="H458" s="1872"/>
      <c r="I458" s="1872"/>
      <c r="J458" s="1872"/>
      <c r="K458" s="1872"/>
      <c r="L458" s="1872"/>
      <c r="M458" s="1872"/>
      <c r="N458" s="1872"/>
      <c r="O458" s="1872"/>
      <c r="P458" s="1872"/>
      <c r="Q458" s="1872"/>
    </row>
    <row r="459" spans="1:17">
      <c r="A459" s="1872"/>
      <c r="B459" s="1872"/>
      <c r="C459" s="1872"/>
      <c r="D459" s="1872"/>
      <c r="E459" s="1872"/>
      <c r="F459" s="1872"/>
      <c r="G459" s="1872"/>
      <c r="H459" s="1872"/>
      <c r="I459" s="1872"/>
      <c r="J459" s="1872"/>
      <c r="K459" s="1872"/>
      <c r="L459" s="1872"/>
      <c r="M459" s="1872"/>
      <c r="N459" s="1872"/>
      <c r="O459" s="1872"/>
      <c r="P459" s="1872"/>
      <c r="Q459" s="1872"/>
    </row>
    <row r="460" spans="1:17">
      <c r="A460" s="1872"/>
      <c r="B460" s="1872"/>
      <c r="C460" s="1872"/>
      <c r="D460" s="1872"/>
      <c r="E460" s="1872"/>
      <c r="F460" s="1872"/>
      <c r="G460" s="1872"/>
      <c r="H460" s="1872"/>
      <c r="I460" s="1872"/>
      <c r="J460" s="1872"/>
      <c r="K460" s="1872"/>
      <c r="L460" s="1872"/>
      <c r="M460" s="1872"/>
      <c r="N460" s="1872"/>
      <c r="O460" s="1872"/>
      <c r="P460" s="1872"/>
      <c r="Q460" s="1872"/>
    </row>
    <row r="461" spans="1:17">
      <c r="A461" s="1872"/>
      <c r="B461" s="1872"/>
      <c r="C461" s="1872"/>
      <c r="D461" s="1872"/>
      <c r="E461" s="1872"/>
      <c r="F461" s="1872"/>
      <c r="G461" s="1872"/>
      <c r="H461" s="1872"/>
      <c r="I461" s="1872"/>
      <c r="J461" s="1872"/>
      <c r="K461" s="1872"/>
      <c r="L461" s="1872"/>
      <c r="M461" s="1872"/>
      <c r="N461" s="1872"/>
      <c r="O461" s="1872"/>
      <c r="P461" s="1872"/>
      <c r="Q461" s="1872"/>
    </row>
    <row r="462" spans="1:17">
      <c r="A462" s="1872"/>
      <c r="B462" s="1872"/>
      <c r="C462" s="1872"/>
      <c r="D462" s="1872"/>
      <c r="E462" s="1872"/>
      <c r="F462" s="1872"/>
      <c r="G462" s="1872"/>
      <c r="H462" s="1872"/>
      <c r="I462" s="1872"/>
      <c r="J462" s="1872"/>
      <c r="K462" s="1872"/>
      <c r="L462" s="1872"/>
      <c r="M462" s="1872"/>
      <c r="N462" s="1872"/>
      <c r="O462" s="1872"/>
      <c r="P462" s="1872"/>
      <c r="Q462" s="1872"/>
    </row>
    <row r="463" spans="1:17">
      <c r="A463" s="1872"/>
      <c r="B463" s="1872"/>
      <c r="C463" s="1872"/>
      <c r="D463" s="1872"/>
      <c r="E463" s="1872"/>
      <c r="F463" s="1872"/>
      <c r="G463" s="1872"/>
      <c r="H463" s="1872"/>
      <c r="I463" s="1872"/>
      <c r="J463" s="1872"/>
      <c r="K463" s="1872"/>
      <c r="L463" s="1872"/>
      <c r="M463" s="1872"/>
      <c r="N463" s="1872"/>
      <c r="O463" s="1872"/>
      <c r="P463" s="1872"/>
      <c r="Q463" s="1872"/>
    </row>
    <row r="464" spans="1:17">
      <c r="A464" s="1872"/>
      <c r="B464" s="1872"/>
      <c r="C464" s="1872"/>
      <c r="D464" s="1872"/>
      <c r="E464" s="1872"/>
      <c r="F464" s="1872"/>
      <c r="G464" s="1872"/>
      <c r="H464" s="1872"/>
      <c r="I464" s="1872"/>
      <c r="J464" s="1872"/>
      <c r="K464" s="1872"/>
      <c r="L464" s="1872"/>
      <c r="M464" s="1872"/>
      <c r="N464" s="1872"/>
      <c r="O464" s="1872"/>
      <c r="P464" s="1872"/>
      <c r="Q464" s="1872"/>
    </row>
    <row r="465" spans="1:17">
      <c r="A465" s="1872"/>
      <c r="B465" s="1872"/>
      <c r="C465" s="1872"/>
      <c r="D465" s="1872"/>
      <c r="E465" s="1872"/>
      <c r="F465" s="1872"/>
      <c r="G465" s="1872"/>
      <c r="H465" s="1872"/>
      <c r="I465" s="1872"/>
      <c r="J465" s="1872"/>
      <c r="K465" s="1872"/>
      <c r="L465" s="1872"/>
      <c r="M465" s="1872"/>
      <c r="N465" s="1872"/>
      <c r="O465" s="1872"/>
      <c r="P465" s="1872"/>
      <c r="Q465" s="1872"/>
    </row>
    <row r="466" spans="1:17">
      <c r="A466" s="1872"/>
      <c r="B466" s="1872"/>
      <c r="C466" s="1872"/>
      <c r="D466" s="1872"/>
      <c r="E466" s="1872"/>
      <c r="F466" s="1872"/>
      <c r="G466" s="1872"/>
      <c r="H466" s="1872"/>
      <c r="I466" s="1872"/>
      <c r="J466" s="1872"/>
      <c r="K466" s="1872"/>
      <c r="L466" s="1872"/>
      <c r="M466" s="1872"/>
      <c r="N466" s="1872"/>
      <c r="O466" s="1872"/>
      <c r="P466" s="1872"/>
      <c r="Q466" s="1872"/>
    </row>
    <row r="467" spans="1:17">
      <c r="A467" s="1872"/>
      <c r="B467" s="1872"/>
      <c r="C467" s="1872"/>
      <c r="D467" s="1872"/>
      <c r="E467" s="1872"/>
      <c r="F467" s="1872"/>
      <c r="G467" s="1872"/>
      <c r="H467" s="1872"/>
      <c r="I467" s="1872"/>
      <c r="J467" s="1872"/>
      <c r="K467" s="1872"/>
      <c r="L467" s="1872"/>
      <c r="M467" s="1872"/>
      <c r="N467" s="1872"/>
      <c r="O467" s="1872"/>
      <c r="P467" s="1872"/>
      <c r="Q467" s="1872"/>
    </row>
    <row r="468" spans="1:17">
      <c r="A468" s="1872"/>
      <c r="B468" s="1872"/>
      <c r="C468" s="1872"/>
      <c r="D468" s="1872"/>
      <c r="E468" s="1872"/>
      <c r="F468" s="1872"/>
      <c r="G468" s="1872"/>
      <c r="H468" s="1872"/>
      <c r="I468" s="1872"/>
      <c r="J468" s="1872"/>
      <c r="K468" s="1872"/>
      <c r="L468" s="1872"/>
      <c r="M468" s="1872"/>
      <c r="N468" s="1872"/>
      <c r="O468" s="1872"/>
      <c r="P468" s="1872"/>
      <c r="Q468" s="1872"/>
    </row>
    <row r="469" spans="1:17">
      <c r="A469" s="1872"/>
      <c r="B469" s="1872"/>
      <c r="C469" s="1872"/>
      <c r="D469" s="1872"/>
      <c r="E469" s="1872"/>
      <c r="F469" s="1872"/>
      <c r="G469" s="1872"/>
      <c r="H469" s="1872"/>
      <c r="I469" s="1872"/>
      <c r="J469" s="1872"/>
      <c r="K469" s="1872"/>
      <c r="L469" s="1872"/>
      <c r="M469" s="1872"/>
      <c r="N469" s="1872"/>
      <c r="O469" s="1872"/>
      <c r="P469" s="1872"/>
      <c r="Q469" s="1872"/>
    </row>
    <row r="470" spans="1:17">
      <c r="A470" s="1872"/>
      <c r="B470" s="1872"/>
      <c r="C470" s="1872"/>
      <c r="D470" s="1872"/>
      <c r="E470" s="1872"/>
      <c r="F470" s="1872"/>
      <c r="G470" s="1872"/>
      <c r="H470" s="1872"/>
      <c r="I470" s="1872"/>
      <c r="J470" s="1872"/>
      <c r="K470" s="1872"/>
      <c r="L470" s="1872"/>
      <c r="M470" s="1872"/>
      <c r="N470" s="1872"/>
      <c r="O470" s="1872"/>
      <c r="P470" s="1872"/>
      <c r="Q470" s="1872"/>
    </row>
    <row r="471" spans="1:17">
      <c r="A471" s="1872"/>
      <c r="B471" s="1872"/>
      <c r="C471" s="1872"/>
      <c r="D471" s="1872"/>
      <c r="E471" s="1872"/>
      <c r="F471" s="1872"/>
      <c r="G471" s="1872"/>
      <c r="H471" s="1872"/>
      <c r="I471" s="1872"/>
      <c r="J471" s="1872"/>
      <c r="K471" s="1872"/>
      <c r="L471" s="1872"/>
      <c r="M471" s="1872"/>
      <c r="N471" s="1872"/>
      <c r="O471" s="1872"/>
      <c r="P471" s="1872"/>
      <c r="Q471" s="1872"/>
    </row>
    <row r="472" spans="1:17">
      <c r="A472" s="1872"/>
      <c r="B472" s="1872"/>
      <c r="C472" s="1872"/>
      <c r="D472" s="1872"/>
      <c r="E472" s="1872"/>
      <c r="F472" s="1872"/>
      <c r="G472" s="1872"/>
      <c r="H472" s="1872"/>
      <c r="I472" s="1872"/>
      <c r="J472" s="1872"/>
      <c r="K472" s="1872"/>
      <c r="L472" s="1872"/>
      <c r="M472" s="1872"/>
      <c r="N472" s="1872"/>
      <c r="O472" s="1872"/>
      <c r="P472" s="1872"/>
      <c r="Q472" s="1872"/>
    </row>
    <row r="473" spans="1:17">
      <c r="A473" s="1872"/>
      <c r="B473" s="1872"/>
      <c r="C473" s="1872"/>
      <c r="D473" s="1872"/>
      <c r="E473" s="1872"/>
      <c r="F473" s="1872"/>
      <c r="G473" s="1872"/>
      <c r="H473" s="1872"/>
      <c r="I473" s="1872"/>
      <c r="J473" s="1872"/>
      <c r="K473" s="1872"/>
      <c r="L473" s="1872"/>
      <c r="M473" s="1872"/>
      <c r="N473" s="1872"/>
      <c r="O473" s="1872"/>
      <c r="P473" s="1872"/>
      <c r="Q473" s="1872"/>
    </row>
    <row r="474" spans="1:17">
      <c r="A474" s="1872"/>
      <c r="B474" s="1872"/>
      <c r="C474" s="1872"/>
      <c r="D474" s="1872"/>
      <c r="E474" s="1872"/>
      <c r="F474" s="1872"/>
      <c r="G474" s="1872"/>
      <c r="H474" s="1872"/>
      <c r="I474" s="1872"/>
      <c r="J474" s="1872"/>
      <c r="K474" s="1872"/>
      <c r="L474" s="1872"/>
      <c r="M474" s="1872"/>
      <c r="N474" s="1872"/>
      <c r="O474" s="1872"/>
      <c r="P474" s="1872"/>
      <c r="Q474" s="1872"/>
    </row>
    <row r="475" spans="1:17">
      <c r="A475" s="1872"/>
      <c r="B475" s="1872"/>
      <c r="C475" s="1872"/>
      <c r="D475" s="1872"/>
      <c r="E475" s="1872"/>
      <c r="F475" s="1872"/>
      <c r="G475" s="1872"/>
      <c r="H475" s="1872"/>
      <c r="I475" s="1872"/>
      <c r="J475" s="1872"/>
      <c r="K475" s="1872"/>
      <c r="L475" s="1872"/>
      <c r="M475" s="1872"/>
      <c r="N475" s="1872"/>
      <c r="O475" s="1872"/>
      <c r="P475" s="1872"/>
      <c r="Q475" s="1872"/>
    </row>
    <row r="476" spans="1:17">
      <c r="A476" s="1872"/>
      <c r="B476" s="1872"/>
      <c r="C476" s="1872"/>
      <c r="D476" s="1872"/>
      <c r="E476" s="1872"/>
      <c r="F476" s="1872"/>
      <c r="G476" s="1872"/>
      <c r="H476" s="1872"/>
      <c r="I476" s="1872"/>
      <c r="J476" s="1872"/>
      <c r="K476" s="1872"/>
      <c r="L476" s="1872"/>
      <c r="M476" s="1872"/>
      <c r="N476" s="1872"/>
      <c r="O476" s="1872"/>
      <c r="P476" s="1872"/>
      <c r="Q476" s="1872"/>
    </row>
    <row r="477" spans="1:17">
      <c r="A477" s="1872"/>
      <c r="B477" s="1872"/>
      <c r="C477" s="1872"/>
      <c r="D477" s="1872"/>
      <c r="E477" s="1872"/>
      <c r="F477" s="1872"/>
      <c r="G477" s="1872"/>
      <c r="H477" s="1872"/>
      <c r="I477" s="1872"/>
      <c r="J477" s="1872"/>
      <c r="K477" s="1872"/>
      <c r="L477" s="1872"/>
      <c r="M477" s="1872"/>
      <c r="N477" s="1872"/>
      <c r="O477" s="1872"/>
      <c r="P477" s="1872"/>
      <c r="Q477" s="1872"/>
    </row>
    <row r="478" spans="1:17">
      <c r="A478" s="1872"/>
      <c r="B478" s="1872"/>
      <c r="C478" s="1872"/>
      <c r="D478" s="1872"/>
      <c r="E478" s="1872"/>
      <c r="F478" s="1872"/>
      <c r="G478" s="1872"/>
      <c r="H478" s="1872"/>
      <c r="I478" s="1872"/>
      <c r="J478" s="1872"/>
      <c r="K478" s="1872"/>
      <c r="L478" s="1872"/>
      <c r="M478" s="1872"/>
      <c r="N478" s="1872"/>
      <c r="O478" s="1872"/>
      <c r="P478" s="1872"/>
      <c r="Q478" s="1872"/>
    </row>
    <row r="479" spans="1:17">
      <c r="A479" s="1872"/>
      <c r="B479" s="1872"/>
      <c r="C479" s="1872"/>
      <c r="D479" s="1872"/>
      <c r="E479" s="1872"/>
      <c r="F479" s="1872"/>
      <c r="G479" s="1872"/>
      <c r="H479" s="1872"/>
      <c r="I479" s="1872"/>
      <c r="J479" s="1872"/>
      <c r="K479" s="1872"/>
      <c r="L479" s="1872"/>
      <c r="M479" s="1872"/>
      <c r="N479" s="1872"/>
      <c r="O479" s="1872"/>
      <c r="P479" s="1872"/>
      <c r="Q479" s="1872"/>
    </row>
    <row r="480" spans="1:17">
      <c r="A480" s="1872"/>
      <c r="B480" s="1872"/>
      <c r="C480" s="1872"/>
      <c r="D480" s="1872"/>
      <c r="E480" s="1872"/>
      <c r="F480" s="1872"/>
      <c r="G480" s="1872"/>
      <c r="H480" s="1872"/>
      <c r="I480" s="1872"/>
      <c r="J480" s="1872"/>
      <c r="K480" s="1872"/>
      <c r="L480" s="1872"/>
      <c r="M480" s="1872"/>
      <c r="N480" s="1872"/>
      <c r="O480" s="1872"/>
      <c r="P480" s="1872"/>
      <c r="Q480" s="1872"/>
    </row>
    <row r="481" spans="1:17">
      <c r="A481" s="1872"/>
      <c r="B481" s="1872"/>
      <c r="C481" s="1872"/>
      <c r="D481" s="1872"/>
      <c r="E481" s="1872"/>
      <c r="F481" s="1872"/>
      <c r="G481" s="1872"/>
      <c r="H481" s="1872"/>
      <c r="I481" s="1872"/>
      <c r="J481" s="1872"/>
      <c r="K481" s="1872"/>
      <c r="L481" s="1872"/>
      <c r="M481" s="1872"/>
      <c r="N481" s="1872"/>
      <c r="O481" s="1872"/>
      <c r="P481" s="1872"/>
      <c r="Q481" s="1872"/>
    </row>
    <row r="482" spans="1:17">
      <c r="A482" s="1872"/>
      <c r="B482" s="1872"/>
      <c r="C482" s="1872"/>
      <c r="D482" s="1872"/>
      <c r="E482" s="1872"/>
      <c r="F482" s="1872"/>
      <c r="G482" s="1872"/>
      <c r="H482" s="1872"/>
      <c r="I482" s="1872"/>
      <c r="J482" s="1872"/>
      <c r="K482" s="1872"/>
      <c r="L482" s="1872"/>
      <c r="M482" s="1872"/>
      <c r="N482" s="1872"/>
      <c r="O482" s="1872"/>
      <c r="P482" s="1872"/>
      <c r="Q482" s="1872"/>
    </row>
    <row r="483" spans="1:17">
      <c r="A483" s="1872"/>
      <c r="B483" s="1872"/>
      <c r="C483" s="1872"/>
      <c r="D483" s="1872"/>
      <c r="E483" s="1872"/>
      <c r="F483" s="1872"/>
      <c r="G483" s="1872"/>
      <c r="H483" s="1872"/>
      <c r="I483" s="1872"/>
      <c r="J483" s="1872"/>
      <c r="K483" s="1872"/>
      <c r="L483" s="1872"/>
      <c r="M483" s="1872"/>
      <c r="N483" s="1872"/>
      <c r="O483" s="1872"/>
      <c r="P483" s="1872"/>
      <c r="Q483" s="1872"/>
    </row>
    <row r="484" spans="1:17">
      <c r="A484" s="1872"/>
      <c r="B484" s="1872"/>
      <c r="C484" s="1872"/>
      <c r="D484" s="1872"/>
      <c r="E484" s="1872"/>
      <c r="F484" s="1872"/>
      <c r="G484" s="1872"/>
      <c r="H484" s="1872"/>
      <c r="I484" s="1872"/>
      <c r="J484" s="1872"/>
      <c r="K484" s="1872"/>
      <c r="L484" s="1872"/>
      <c r="M484" s="1872"/>
      <c r="N484" s="1872"/>
      <c r="O484" s="1872"/>
      <c r="P484" s="1872"/>
      <c r="Q484" s="1872"/>
    </row>
    <row r="485" spans="1:17">
      <c r="A485" s="1872"/>
      <c r="B485" s="1872"/>
      <c r="C485" s="1872"/>
      <c r="D485" s="1872"/>
      <c r="E485" s="1872"/>
      <c r="F485" s="1872"/>
      <c r="G485" s="1872"/>
      <c r="H485" s="1872"/>
      <c r="I485" s="1872"/>
      <c r="J485" s="1872"/>
      <c r="K485" s="1872"/>
      <c r="L485" s="1872"/>
      <c r="M485" s="1872"/>
      <c r="N485" s="1872"/>
      <c r="O485" s="1872"/>
      <c r="P485" s="1872"/>
      <c r="Q485" s="1872"/>
    </row>
    <row r="486" spans="1:17">
      <c r="A486" s="1872"/>
      <c r="B486" s="1872"/>
      <c r="C486" s="1872"/>
      <c r="D486" s="1872"/>
      <c r="E486" s="1872"/>
      <c r="F486" s="1872"/>
      <c r="G486" s="1872"/>
      <c r="H486" s="1872"/>
      <c r="I486" s="1872"/>
      <c r="J486" s="1872"/>
      <c r="K486" s="1872"/>
      <c r="L486" s="1872"/>
      <c r="M486" s="1872"/>
      <c r="N486" s="1872"/>
      <c r="O486" s="1872"/>
      <c r="P486" s="1872"/>
      <c r="Q486" s="1872"/>
    </row>
    <row r="487" spans="1:17">
      <c r="A487" s="1872"/>
      <c r="B487" s="1872"/>
      <c r="C487" s="1872"/>
      <c r="D487" s="1872"/>
      <c r="E487" s="1872"/>
      <c r="F487" s="1872"/>
      <c r="G487" s="1872"/>
      <c r="H487" s="1872"/>
      <c r="I487" s="1872"/>
      <c r="J487" s="1872"/>
      <c r="K487" s="1872"/>
      <c r="L487" s="1872"/>
      <c r="M487" s="1872"/>
      <c r="N487" s="1872"/>
      <c r="O487" s="1872"/>
      <c r="P487" s="1872"/>
      <c r="Q487" s="1872"/>
    </row>
    <row r="488" spans="1:17">
      <c r="A488" s="1872"/>
      <c r="B488" s="1872"/>
      <c r="C488" s="1872"/>
      <c r="D488" s="1872"/>
      <c r="E488" s="1872"/>
      <c r="F488" s="1872"/>
      <c r="G488" s="1872"/>
      <c r="H488" s="1872"/>
      <c r="I488" s="1872"/>
      <c r="J488" s="1872"/>
      <c r="K488" s="1872"/>
      <c r="L488" s="1872"/>
      <c r="M488" s="1872"/>
      <c r="N488" s="1872"/>
      <c r="O488" s="1872"/>
      <c r="P488" s="1872"/>
      <c r="Q488" s="1872"/>
    </row>
    <row r="489" spans="1:17">
      <c r="A489" s="1872"/>
      <c r="B489" s="1872"/>
      <c r="C489" s="1872"/>
      <c r="D489" s="1872"/>
      <c r="E489" s="1872"/>
      <c r="F489" s="1872"/>
      <c r="G489" s="1872"/>
      <c r="H489" s="1872"/>
      <c r="I489" s="1872"/>
      <c r="J489" s="1872"/>
      <c r="K489" s="1872"/>
      <c r="L489" s="1872"/>
      <c r="M489" s="1872"/>
      <c r="N489" s="1872"/>
      <c r="O489" s="1872"/>
      <c r="P489" s="1872"/>
      <c r="Q489" s="1872"/>
    </row>
    <row r="490" spans="1:17">
      <c r="A490" s="1872"/>
      <c r="B490" s="1872"/>
      <c r="C490" s="1872"/>
      <c r="D490" s="1872"/>
      <c r="E490" s="1872"/>
      <c r="F490" s="1872"/>
      <c r="G490" s="1872"/>
      <c r="H490" s="1872"/>
      <c r="I490" s="1872"/>
      <c r="J490" s="1872"/>
      <c r="K490" s="1872"/>
      <c r="L490" s="1872"/>
      <c r="M490" s="1872"/>
      <c r="N490" s="1872"/>
      <c r="O490" s="1872"/>
      <c r="P490" s="1872"/>
      <c r="Q490" s="1872"/>
    </row>
    <row r="491" spans="1:17">
      <c r="A491" s="1872"/>
      <c r="B491" s="1872"/>
      <c r="C491" s="1872"/>
      <c r="D491" s="1872"/>
      <c r="E491" s="1872"/>
      <c r="F491" s="1872"/>
      <c r="G491" s="1872"/>
      <c r="H491" s="1872"/>
      <c r="I491" s="1872"/>
      <c r="J491" s="1872"/>
      <c r="K491" s="1872"/>
      <c r="L491" s="1872"/>
      <c r="M491" s="1872"/>
      <c r="N491" s="1872"/>
      <c r="O491" s="1872"/>
      <c r="P491" s="1872"/>
      <c r="Q491" s="1872"/>
    </row>
    <row r="492" spans="1:17">
      <c r="A492" s="1872"/>
      <c r="B492" s="1872"/>
      <c r="C492" s="1872"/>
      <c r="D492" s="1872"/>
      <c r="E492" s="1872"/>
      <c r="F492" s="1872"/>
      <c r="G492" s="1872"/>
      <c r="H492" s="1872"/>
      <c r="I492" s="1872"/>
      <c r="J492" s="1872"/>
      <c r="K492" s="1872"/>
      <c r="L492" s="1872"/>
      <c r="M492" s="1872"/>
      <c r="N492" s="1872"/>
      <c r="O492" s="1872"/>
      <c r="P492" s="1872"/>
      <c r="Q492" s="1872"/>
    </row>
    <row r="493" spans="1:17">
      <c r="A493" s="1872"/>
      <c r="B493" s="1872"/>
      <c r="C493" s="1872"/>
      <c r="D493" s="1872"/>
      <c r="E493" s="1872"/>
      <c r="F493" s="1872"/>
      <c r="G493" s="1872"/>
      <c r="H493" s="1872"/>
      <c r="I493" s="1872"/>
      <c r="J493" s="1872"/>
      <c r="K493" s="1872"/>
      <c r="L493" s="1872"/>
      <c r="M493" s="1872"/>
      <c r="N493" s="1872"/>
      <c r="O493" s="1872"/>
      <c r="P493" s="1872"/>
      <c r="Q493" s="1872"/>
    </row>
    <row r="494" spans="1:17">
      <c r="A494" s="1872"/>
      <c r="B494" s="1872"/>
      <c r="C494" s="1872"/>
      <c r="D494" s="1872"/>
      <c r="E494" s="1872"/>
      <c r="F494" s="1872"/>
      <c r="G494" s="1872"/>
      <c r="H494" s="1872"/>
      <c r="I494" s="1872"/>
      <c r="J494" s="1872"/>
      <c r="K494" s="1872"/>
      <c r="L494" s="1872"/>
      <c r="M494" s="1872"/>
      <c r="N494" s="1872"/>
      <c r="O494" s="1872"/>
      <c r="P494" s="1872"/>
      <c r="Q494" s="1872"/>
    </row>
    <row r="495" spans="1:17">
      <c r="A495" s="1872"/>
      <c r="B495" s="1872"/>
      <c r="C495" s="1872"/>
      <c r="D495" s="1872"/>
      <c r="E495" s="1872"/>
      <c r="F495" s="1872"/>
      <c r="G495" s="1872"/>
      <c r="H495" s="1872"/>
      <c r="I495" s="1872"/>
      <c r="J495" s="1872"/>
      <c r="K495" s="1872"/>
      <c r="L495" s="1872"/>
      <c r="M495" s="1872"/>
      <c r="N495" s="1872"/>
      <c r="O495" s="1872"/>
      <c r="P495" s="1872"/>
      <c r="Q495" s="1872"/>
    </row>
    <row r="496" spans="1:17">
      <c r="A496" s="1872"/>
      <c r="B496" s="1872"/>
      <c r="C496" s="1872"/>
      <c r="D496" s="1872"/>
      <c r="E496" s="1872"/>
      <c r="F496" s="1872"/>
      <c r="G496" s="1872"/>
      <c r="H496" s="1872"/>
      <c r="I496" s="1872"/>
      <c r="J496" s="1872"/>
      <c r="K496" s="1872"/>
      <c r="L496" s="1872"/>
      <c r="M496" s="1872"/>
      <c r="N496" s="1872"/>
      <c r="O496" s="1872"/>
      <c r="P496" s="1872"/>
      <c r="Q496" s="1872"/>
    </row>
    <row r="497" spans="1:17">
      <c r="A497" s="1872"/>
      <c r="B497" s="1872"/>
      <c r="C497" s="1872"/>
      <c r="D497" s="1872"/>
      <c r="E497" s="1872"/>
      <c r="F497" s="1872"/>
      <c r="G497" s="1872"/>
      <c r="H497" s="1872"/>
      <c r="I497" s="1872"/>
      <c r="J497" s="1872"/>
      <c r="K497" s="1872"/>
      <c r="L497" s="1872"/>
      <c r="M497" s="1872"/>
      <c r="N497" s="1872"/>
      <c r="O497" s="1872"/>
      <c r="P497" s="1872"/>
      <c r="Q497" s="1872"/>
    </row>
    <row r="498" spans="1:17">
      <c r="A498" s="1872"/>
      <c r="B498" s="1872"/>
      <c r="C498" s="1872"/>
      <c r="D498" s="1872"/>
      <c r="E498" s="1872"/>
      <c r="F498" s="1872"/>
      <c r="G498" s="1872"/>
      <c r="H498" s="1872"/>
      <c r="I498" s="1872"/>
      <c r="J498" s="1872"/>
      <c r="K498" s="1872"/>
      <c r="L498" s="1872"/>
      <c r="M498" s="1872"/>
      <c r="N498" s="1872"/>
      <c r="O498" s="1872"/>
      <c r="P498" s="1872"/>
      <c r="Q498" s="1872"/>
    </row>
    <row r="499" spans="1:17">
      <c r="A499" s="1872"/>
      <c r="B499" s="1872"/>
      <c r="C499" s="1872"/>
      <c r="D499" s="1872"/>
      <c r="E499" s="1872"/>
      <c r="F499" s="1872"/>
      <c r="G499" s="1872"/>
      <c r="H499" s="1872"/>
      <c r="I499" s="1872"/>
      <c r="J499" s="1872"/>
      <c r="K499" s="1872"/>
      <c r="L499" s="1872"/>
      <c r="M499" s="1872"/>
      <c r="N499" s="1872"/>
      <c r="O499" s="1872"/>
      <c r="P499" s="1872"/>
      <c r="Q499" s="1872"/>
    </row>
    <row r="500" spans="1:17">
      <c r="A500" s="1872"/>
      <c r="B500" s="1872"/>
      <c r="C500" s="1872"/>
      <c r="D500" s="1872"/>
      <c r="E500" s="1872"/>
      <c r="F500" s="1872"/>
      <c r="G500" s="1872"/>
      <c r="H500" s="1872"/>
      <c r="I500" s="1872"/>
      <c r="J500" s="1872"/>
      <c r="K500" s="1872"/>
      <c r="L500" s="1872"/>
      <c r="M500" s="1872"/>
      <c r="N500" s="1872"/>
      <c r="O500" s="1872"/>
      <c r="P500" s="1872"/>
      <c r="Q500" s="1872"/>
    </row>
    <row r="501" spans="1:17">
      <c r="A501" s="1872"/>
      <c r="B501" s="1872"/>
      <c r="C501" s="1872"/>
      <c r="D501" s="1872"/>
      <c r="E501" s="1872"/>
      <c r="F501" s="1872"/>
      <c r="G501" s="1872"/>
      <c r="H501" s="1872"/>
      <c r="I501" s="1872"/>
      <c r="J501" s="1872"/>
      <c r="K501" s="1872"/>
      <c r="L501" s="1872"/>
      <c r="M501" s="1872"/>
      <c r="N501" s="1872"/>
      <c r="O501" s="1872"/>
      <c r="P501" s="1872"/>
      <c r="Q501" s="1872"/>
    </row>
    <row r="502" spans="1:17">
      <c r="A502" s="1872"/>
      <c r="B502" s="1872"/>
      <c r="C502" s="1872"/>
      <c r="D502" s="1872"/>
      <c r="E502" s="1872"/>
      <c r="F502" s="1872"/>
      <c r="G502" s="1872"/>
      <c r="H502" s="1872"/>
      <c r="I502" s="1872"/>
      <c r="J502" s="1872"/>
      <c r="K502" s="1872"/>
      <c r="L502" s="1872"/>
      <c r="M502" s="1872"/>
      <c r="N502" s="1872"/>
      <c r="O502" s="1872"/>
      <c r="P502" s="1872"/>
      <c r="Q502" s="1872"/>
    </row>
    <row r="503" spans="1:17">
      <c r="A503" s="1872"/>
      <c r="B503" s="1872"/>
      <c r="C503" s="1872"/>
      <c r="D503" s="1872"/>
      <c r="E503" s="1872"/>
      <c r="F503" s="1872"/>
      <c r="G503" s="1872"/>
      <c r="H503" s="1872"/>
      <c r="I503" s="1872"/>
      <c r="J503" s="1872"/>
      <c r="K503" s="1872"/>
      <c r="L503" s="1872"/>
      <c r="M503" s="1872"/>
      <c r="N503" s="1872"/>
      <c r="O503" s="1872"/>
      <c r="P503" s="1872"/>
      <c r="Q503" s="1872"/>
    </row>
    <row r="504" spans="1:17">
      <c r="A504" s="1872"/>
      <c r="B504" s="1872"/>
      <c r="C504" s="1872"/>
      <c r="D504" s="1872"/>
      <c r="E504" s="1872"/>
      <c r="F504" s="1872"/>
      <c r="G504" s="1872"/>
      <c r="H504" s="1872"/>
      <c r="I504" s="1872"/>
      <c r="J504" s="1872"/>
      <c r="K504" s="1872"/>
      <c r="L504" s="1872"/>
      <c r="M504" s="1872"/>
      <c r="N504" s="1872"/>
      <c r="O504" s="1872"/>
      <c r="P504" s="1872"/>
      <c r="Q504" s="1872"/>
    </row>
    <row r="505" spans="1:17">
      <c r="A505" s="1872"/>
      <c r="B505" s="1872"/>
      <c r="C505" s="1872"/>
      <c r="D505" s="1872"/>
      <c r="E505" s="1872"/>
      <c r="F505" s="1872"/>
      <c r="G505" s="1872"/>
      <c r="H505" s="1872"/>
      <c r="I505" s="1872"/>
      <c r="J505" s="1872"/>
      <c r="K505" s="1872"/>
      <c r="L505" s="1872"/>
      <c r="M505" s="1872"/>
      <c r="N505" s="1872"/>
      <c r="O505" s="1872"/>
      <c r="P505" s="1872"/>
      <c r="Q505" s="1872"/>
    </row>
    <row r="506" spans="1:17">
      <c r="A506" s="1872"/>
      <c r="B506" s="1872"/>
      <c r="C506" s="1872"/>
      <c r="D506" s="1872"/>
      <c r="E506" s="1872"/>
      <c r="F506" s="1872"/>
      <c r="G506" s="1872"/>
      <c r="H506" s="1872"/>
      <c r="I506" s="1872"/>
      <c r="J506" s="1872"/>
      <c r="K506" s="1872"/>
      <c r="L506" s="1872"/>
      <c r="M506" s="1872"/>
      <c r="N506" s="1872"/>
      <c r="O506" s="1872"/>
      <c r="P506" s="1872"/>
      <c r="Q506" s="1872"/>
    </row>
    <row r="507" spans="1:17">
      <c r="A507" s="1872"/>
      <c r="B507" s="1872"/>
      <c r="C507" s="1872"/>
      <c r="D507" s="1872"/>
      <c r="E507" s="1872"/>
      <c r="F507" s="1872"/>
      <c r="G507" s="1872"/>
      <c r="H507" s="1872"/>
      <c r="I507" s="1872"/>
      <c r="J507" s="1872"/>
      <c r="K507" s="1872"/>
      <c r="L507" s="1872"/>
      <c r="M507" s="1872"/>
      <c r="N507" s="1872"/>
      <c r="O507" s="1872"/>
      <c r="P507" s="1872"/>
      <c r="Q507" s="1872"/>
    </row>
    <row r="508" spans="1:17">
      <c r="A508" s="1872"/>
      <c r="B508" s="1872"/>
      <c r="C508" s="1872"/>
      <c r="D508" s="1872"/>
      <c r="E508" s="1872"/>
      <c r="F508" s="1872"/>
      <c r="G508" s="1872"/>
      <c r="H508" s="1872"/>
      <c r="I508" s="1872"/>
      <c r="J508" s="1872"/>
      <c r="K508" s="1872"/>
      <c r="L508" s="1872"/>
      <c r="M508" s="1872"/>
      <c r="N508" s="1872"/>
      <c r="O508" s="1872"/>
      <c r="P508" s="1872"/>
      <c r="Q508" s="1872"/>
    </row>
    <row r="509" spans="1:17">
      <c r="A509" s="1872"/>
      <c r="B509" s="1872"/>
      <c r="C509" s="1872"/>
      <c r="D509" s="1872"/>
      <c r="E509" s="1872"/>
      <c r="F509" s="1872"/>
      <c r="G509" s="1872"/>
      <c r="H509" s="1872"/>
      <c r="I509" s="1872"/>
      <c r="J509" s="1872"/>
      <c r="K509" s="1872"/>
      <c r="L509" s="1872"/>
      <c r="M509" s="1872"/>
      <c r="N509" s="1872"/>
      <c r="O509" s="1872"/>
      <c r="P509" s="1872"/>
      <c r="Q509" s="1872"/>
    </row>
    <row r="510" spans="1:17">
      <c r="A510" s="1872"/>
      <c r="B510" s="1872"/>
      <c r="C510" s="1872"/>
      <c r="D510" s="1872"/>
      <c r="E510" s="1872"/>
      <c r="F510" s="1872"/>
      <c r="G510" s="1872"/>
      <c r="H510" s="1872"/>
      <c r="I510" s="1872"/>
      <c r="J510" s="1872"/>
      <c r="K510" s="1872"/>
      <c r="L510" s="1872"/>
      <c r="M510" s="1872"/>
      <c r="N510" s="1872"/>
      <c r="O510" s="1872"/>
      <c r="P510" s="1872"/>
      <c r="Q510" s="1872"/>
    </row>
    <row r="511" spans="1:17">
      <c r="A511" s="1872"/>
      <c r="B511" s="1872"/>
      <c r="C511" s="1872"/>
      <c r="D511" s="1872"/>
      <c r="E511" s="1872"/>
      <c r="F511" s="1872"/>
      <c r="G511" s="1872"/>
      <c r="H511" s="1872"/>
      <c r="I511" s="1872"/>
      <c r="J511" s="1872"/>
      <c r="K511" s="1872"/>
      <c r="L511" s="1872"/>
      <c r="M511" s="1872"/>
      <c r="N511" s="1872"/>
      <c r="O511" s="1872"/>
      <c r="P511" s="1872"/>
      <c r="Q511" s="1872"/>
    </row>
    <row r="512" spans="1:17">
      <c r="A512" s="1872"/>
      <c r="B512" s="1872"/>
      <c r="C512" s="1872"/>
      <c r="D512" s="1872"/>
      <c r="E512" s="1872"/>
      <c r="F512" s="1872"/>
      <c r="G512" s="1872"/>
      <c r="H512" s="1872"/>
      <c r="I512" s="1872"/>
      <c r="J512" s="1872"/>
      <c r="K512" s="1872"/>
      <c r="L512" s="1872"/>
      <c r="M512" s="1872"/>
      <c r="N512" s="1872"/>
      <c r="O512" s="1872"/>
      <c r="P512" s="1872"/>
      <c r="Q512" s="1872"/>
    </row>
    <row r="513" spans="1:17">
      <c r="A513" s="1872"/>
      <c r="B513" s="1872"/>
      <c r="C513" s="1872"/>
      <c r="D513" s="1872"/>
      <c r="E513" s="1872"/>
      <c r="F513" s="1872"/>
      <c r="G513" s="1872"/>
      <c r="H513" s="1872"/>
      <c r="I513" s="1872"/>
      <c r="J513" s="1872"/>
      <c r="K513" s="1872"/>
      <c r="L513" s="1872"/>
      <c r="M513" s="1872"/>
      <c r="N513" s="1872"/>
      <c r="O513" s="1872"/>
      <c r="P513" s="1872"/>
      <c r="Q513" s="1872"/>
    </row>
    <row r="514" spans="1:17">
      <c r="A514" s="1872"/>
      <c r="B514" s="1872"/>
      <c r="C514" s="1872"/>
      <c r="D514" s="1872"/>
      <c r="E514" s="1872"/>
      <c r="F514" s="1872"/>
      <c r="G514" s="1872"/>
      <c r="H514" s="1872"/>
      <c r="I514" s="1872"/>
      <c r="J514" s="1872"/>
      <c r="K514" s="1872"/>
      <c r="L514" s="1872"/>
      <c r="M514" s="1872"/>
      <c r="N514" s="1872"/>
      <c r="O514" s="1872"/>
      <c r="P514" s="1872"/>
      <c r="Q514" s="1872"/>
    </row>
    <row r="515" spans="1:17">
      <c r="A515" s="1872"/>
      <c r="B515" s="1872"/>
      <c r="C515" s="1872"/>
      <c r="D515" s="1872"/>
      <c r="E515" s="1872"/>
      <c r="F515" s="1872"/>
      <c r="G515" s="1872"/>
      <c r="H515" s="1872"/>
      <c r="I515" s="1872"/>
      <c r="J515" s="1872"/>
      <c r="K515" s="1872"/>
      <c r="L515" s="1872"/>
      <c r="M515" s="1872"/>
      <c r="N515" s="1872"/>
      <c r="O515" s="1872"/>
      <c r="P515" s="1872"/>
      <c r="Q515" s="1872"/>
    </row>
    <row r="516" spans="1:17">
      <c r="A516" s="1872"/>
      <c r="B516" s="1872"/>
      <c r="C516" s="1872"/>
      <c r="D516" s="1872"/>
      <c r="E516" s="1872"/>
      <c r="F516" s="1872"/>
      <c r="G516" s="1872"/>
      <c r="H516" s="1872"/>
      <c r="I516" s="1872"/>
      <c r="J516" s="1872"/>
      <c r="K516" s="1872"/>
      <c r="L516" s="1872"/>
      <c r="M516" s="1872"/>
      <c r="N516" s="1872"/>
      <c r="O516" s="1872"/>
      <c r="P516" s="1872"/>
      <c r="Q516" s="1872"/>
    </row>
    <row r="517" spans="1:17">
      <c r="A517" s="1872"/>
      <c r="B517" s="1872"/>
      <c r="C517" s="1872"/>
      <c r="D517" s="1872"/>
      <c r="E517" s="1872"/>
      <c r="F517" s="1872"/>
      <c r="G517" s="1872"/>
      <c r="H517" s="1872"/>
      <c r="I517" s="1872"/>
      <c r="J517" s="1872"/>
      <c r="K517" s="1872"/>
      <c r="L517" s="1872"/>
      <c r="M517" s="1872"/>
      <c r="N517" s="1872"/>
      <c r="O517" s="1872"/>
      <c r="P517" s="1872"/>
      <c r="Q517" s="1872"/>
    </row>
    <row r="518" spans="1:17">
      <c r="A518" s="1872"/>
      <c r="B518" s="1872"/>
      <c r="C518" s="1872"/>
      <c r="D518" s="1872"/>
      <c r="E518" s="1872"/>
      <c r="F518" s="1872"/>
      <c r="G518" s="1872"/>
      <c r="H518" s="1872"/>
      <c r="I518" s="1872"/>
      <c r="J518" s="1872"/>
      <c r="K518" s="1872"/>
      <c r="L518" s="1872"/>
      <c r="M518" s="1872"/>
      <c r="N518" s="1872"/>
      <c r="O518" s="1872"/>
      <c r="P518" s="1872"/>
      <c r="Q518" s="1872"/>
    </row>
    <row r="519" spans="1:17">
      <c r="A519" s="1872"/>
      <c r="B519" s="1872"/>
      <c r="C519" s="1872"/>
      <c r="D519" s="1872"/>
      <c r="E519" s="1872"/>
      <c r="F519" s="1872"/>
      <c r="G519" s="1872"/>
      <c r="H519" s="1872"/>
      <c r="I519" s="1872"/>
      <c r="J519" s="1872"/>
      <c r="K519" s="1872"/>
      <c r="L519" s="1872"/>
      <c r="M519" s="1872"/>
      <c r="N519" s="1872"/>
      <c r="O519" s="1872"/>
      <c r="P519" s="1872"/>
      <c r="Q519" s="1872"/>
    </row>
    <row r="520" spans="1:17">
      <c r="A520" s="1872"/>
      <c r="B520" s="1872"/>
      <c r="C520" s="1872"/>
      <c r="D520" s="1872"/>
      <c r="E520" s="1872"/>
      <c r="F520" s="1872"/>
      <c r="G520" s="1872"/>
      <c r="H520" s="1872"/>
      <c r="I520" s="1872"/>
      <c r="J520" s="1872"/>
      <c r="K520" s="1872"/>
      <c r="L520" s="1872"/>
      <c r="M520" s="1872"/>
      <c r="N520" s="1872"/>
      <c r="O520" s="1872"/>
      <c r="P520" s="1872"/>
      <c r="Q520" s="1872"/>
    </row>
    <row r="521" spans="1:17">
      <c r="A521" s="1872"/>
      <c r="B521" s="1872"/>
      <c r="C521" s="1872"/>
      <c r="D521" s="1872"/>
      <c r="E521" s="1872"/>
      <c r="F521" s="1872"/>
      <c r="G521" s="1872"/>
      <c r="H521" s="1872"/>
      <c r="I521" s="1872"/>
      <c r="J521" s="1872"/>
      <c r="K521" s="1872"/>
      <c r="L521" s="1872"/>
      <c r="M521" s="1872"/>
      <c r="N521" s="1872"/>
      <c r="O521" s="1872"/>
      <c r="P521" s="1872"/>
      <c r="Q521" s="1872"/>
    </row>
    <row r="522" spans="1:17">
      <c r="A522" s="1872"/>
      <c r="B522" s="1872"/>
      <c r="C522" s="1872"/>
      <c r="D522" s="1872"/>
      <c r="E522" s="1872"/>
      <c r="F522" s="1872"/>
      <c r="G522" s="1872"/>
      <c r="H522" s="1872"/>
      <c r="I522" s="1872"/>
      <c r="J522" s="1872"/>
      <c r="K522" s="1872"/>
      <c r="L522" s="1872"/>
      <c r="M522" s="1872"/>
      <c r="N522" s="1872"/>
      <c r="O522" s="1872"/>
      <c r="P522" s="1872"/>
      <c r="Q522" s="1872"/>
    </row>
    <row r="523" spans="1:17">
      <c r="A523" s="1872"/>
      <c r="B523" s="1872"/>
      <c r="C523" s="1872"/>
      <c r="D523" s="1872"/>
      <c r="E523" s="1872"/>
      <c r="F523" s="1872"/>
      <c r="G523" s="1872"/>
      <c r="H523" s="1872"/>
      <c r="I523" s="1872"/>
      <c r="J523" s="1872"/>
      <c r="K523" s="1872"/>
      <c r="L523" s="1872"/>
      <c r="M523" s="1872"/>
      <c r="N523" s="1872"/>
      <c r="O523" s="1872"/>
      <c r="P523" s="1872"/>
      <c r="Q523" s="1872"/>
    </row>
    <row r="524" spans="1:17">
      <c r="A524" s="1872"/>
      <c r="B524" s="1872"/>
      <c r="C524" s="1872"/>
      <c r="D524" s="1872"/>
      <c r="E524" s="1872"/>
      <c r="F524" s="1872"/>
      <c r="G524" s="1872"/>
      <c r="H524" s="1872"/>
      <c r="I524" s="1872"/>
      <c r="J524" s="1872"/>
      <c r="K524" s="1872"/>
      <c r="L524" s="1872"/>
      <c r="M524" s="1872"/>
      <c r="N524" s="1872"/>
      <c r="O524" s="1872"/>
      <c r="P524" s="1872"/>
      <c r="Q524" s="1872"/>
    </row>
    <row r="525" spans="1:17">
      <c r="A525" s="1872"/>
      <c r="B525" s="1872"/>
      <c r="C525" s="1872"/>
      <c r="D525" s="1872"/>
      <c r="E525" s="1872"/>
      <c r="F525" s="1872"/>
      <c r="G525" s="1872"/>
      <c r="H525" s="1872"/>
      <c r="I525" s="1872"/>
      <c r="J525" s="1872"/>
      <c r="K525" s="1872"/>
      <c r="L525" s="1872"/>
      <c r="M525" s="1872"/>
      <c r="N525" s="1872"/>
      <c r="O525" s="1872"/>
      <c r="P525" s="1872"/>
      <c r="Q525" s="1872"/>
    </row>
    <row r="526" spans="1:17">
      <c r="A526" s="1872"/>
      <c r="B526" s="1872"/>
      <c r="C526" s="1872"/>
      <c r="D526" s="1872"/>
      <c r="E526" s="1872"/>
      <c r="F526" s="1872"/>
      <c r="G526" s="1872"/>
      <c r="H526" s="1872"/>
      <c r="I526" s="1872"/>
      <c r="J526" s="1872"/>
      <c r="K526" s="1872"/>
      <c r="L526" s="1872"/>
      <c r="M526" s="1872"/>
      <c r="N526" s="1872"/>
      <c r="O526" s="1872"/>
      <c r="P526" s="1872"/>
      <c r="Q526" s="1872"/>
    </row>
    <row r="527" spans="1:17">
      <c r="A527" s="1872"/>
      <c r="B527" s="1872"/>
      <c r="C527" s="1872"/>
      <c r="D527" s="1872"/>
      <c r="E527" s="1872"/>
      <c r="F527" s="1872"/>
      <c r="G527" s="1872"/>
      <c r="H527" s="1872"/>
      <c r="I527" s="1872"/>
      <c r="J527" s="1872"/>
      <c r="K527" s="1872"/>
      <c r="L527" s="1872"/>
      <c r="M527" s="1872"/>
      <c r="N527" s="1872"/>
      <c r="O527" s="1872"/>
      <c r="P527" s="1872"/>
      <c r="Q527" s="1872"/>
    </row>
    <row r="528" spans="1:17">
      <c r="A528" s="1872"/>
      <c r="B528" s="1872"/>
      <c r="C528" s="1872"/>
      <c r="D528" s="1872"/>
      <c r="E528" s="1872"/>
      <c r="F528" s="1872"/>
      <c r="G528" s="1872"/>
      <c r="H528" s="1872"/>
      <c r="I528" s="1872"/>
      <c r="J528" s="1872"/>
      <c r="K528" s="1872"/>
      <c r="L528" s="1872"/>
      <c r="M528" s="1872"/>
      <c r="N528" s="1872"/>
      <c r="O528" s="1872"/>
      <c r="P528" s="1872"/>
      <c r="Q528" s="1872"/>
    </row>
    <row r="529" spans="1:17">
      <c r="A529" s="1872"/>
      <c r="B529" s="1872"/>
      <c r="C529" s="1872"/>
      <c r="D529" s="1872"/>
      <c r="E529" s="1872"/>
      <c r="F529" s="1872"/>
      <c r="G529" s="1872"/>
      <c r="H529" s="1872"/>
      <c r="I529" s="1872"/>
      <c r="J529" s="1872"/>
      <c r="K529" s="1872"/>
      <c r="L529" s="1872"/>
      <c r="M529" s="1872"/>
      <c r="N529" s="1872"/>
      <c r="O529" s="1872"/>
      <c r="P529" s="1872"/>
      <c r="Q529" s="1872"/>
    </row>
    <row r="530" spans="1:17">
      <c r="A530" s="1872"/>
      <c r="B530" s="1872"/>
      <c r="C530" s="1872"/>
      <c r="D530" s="1872"/>
      <c r="E530" s="1872"/>
      <c r="F530" s="1872"/>
      <c r="G530" s="1872"/>
      <c r="H530" s="1872"/>
      <c r="I530" s="1872"/>
      <c r="J530" s="1872"/>
      <c r="K530" s="1872"/>
      <c r="L530" s="1872"/>
      <c r="M530" s="1872"/>
      <c r="N530" s="1872"/>
      <c r="O530" s="1872"/>
      <c r="P530" s="1872"/>
      <c r="Q530" s="1872"/>
    </row>
    <row r="531" spans="1:17">
      <c r="A531" s="1872"/>
      <c r="B531" s="1872"/>
      <c r="C531" s="1872"/>
      <c r="D531" s="1872"/>
      <c r="E531" s="1872"/>
      <c r="F531" s="1872"/>
      <c r="G531" s="1872"/>
      <c r="H531" s="1872"/>
      <c r="I531" s="1872"/>
      <c r="J531" s="1872"/>
      <c r="K531" s="1872"/>
      <c r="L531" s="1872"/>
      <c r="M531" s="1872"/>
      <c r="N531" s="1872"/>
      <c r="O531" s="1872"/>
      <c r="P531" s="1872"/>
      <c r="Q531" s="1872"/>
    </row>
    <row r="532" spans="1:17">
      <c r="A532" s="1872"/>
      <c r="B532" s="1872"/>
      <c r="C532" s="1872"/>
      <c r="D532" s="1872"/>
      <c r="E532" s="1872"/>
      <c r="F532" s="1872"/>
      <c r="G532" s="1872"/>
      <c r="H532" s="1872"/>
      <c r="I532" s="1872"/>
      <c r="J532" s="1872"/>
      <c r="K532" s="1872"/>
      <c r="L532" s="1872"/>
      <c r="M532" s="1872"/>
      <c r="N532" s="1872"/>
      <c r="O532" s="1872"/>
      <c r="P532" s="1872"/>
      <c r="Q532" s="1872"/>
    </row>
    <row r="533" spans="1:17">
      <c r="A533" s="1872"/>
      <c r="B533" s="1872"/>
      <c r="C533" s="1872"/>
      <c r="D533" s="1872"/>
      <c r="E533" s="1872"/>
      <c r="F533" s="1872"/>
      <c r="G533" s="1872"/>
      <c r="H533" s="1872"/>
      <c r="I533" s="1872"/>
      <c r="J533" s="1872"/>
      <c r="K533" s="1872"/>
      <c r="L533" s="1872"/>
      <c r="M533" s="1872"/>
      <c r="N533" s="1872"/>
      <c r="O533" s="1872"/>
      <c r="P533" s="1872"/>
      <c r="Q533" s="1872"/>
    </row>
    <row r="534" spans="1:17">
      <c r="A534" s="1872"/>
      <c r="B534" s="1872"/>
      <c r="C534" s="1872"/>
      <c r="D534" s="1872"/>
      <c r="E534" s="1872"/>
      <c r="F534" s="1872"/>
      <c r="G534" s="1872"/>
      <c r="H534" s="1872"/>
      <c r="I534" s="1872"/>
      <c r="J534" s="1872"/>
      <c r="K534" s="1872"/>
      <c r="L534" s="1872"/>
      <c r="M534" s="1872"/>
      <c r="N534" s="1872"/>
      <c r="O534" s="1872"/>
      <c r="P534" s="1872"/>
      <c r="Q534" s="1872"/>
    </row>
    <row r="535" spans="1:17">
      <c r="A535" s="1872"/>
      <c r="B535" s="1872"/>
      <c r="C535" s="1872"/>
      <c r="D535" s="1872"/>
      <c r="E535" s="1872"/>
      <c r="F535" s="1872"/>
      <c r="G535" s="1872"/>
      <c r="H535" s="1872"/>
      <c r="I535" s="1872"/>
      <c r="J535" s="1872"/>
      <c r="K535" s="1872"/>
      <c r="L535" s="1872"/>
      <c r="M535" s="1872"/>
      <c r="N535" s="1872"/>
      <c r="O535" s="1872"/>
      <c r="P535" s="1872"/>
      <c r="Q535" s="1872"/>
    </row>
    <row r="536" spans="1:17">
      <c r="A536" s="1872"/>
      <c r="B536" s="1872"/>
      <c r="C536" s="1872"/>
      <c r="D536" s="1872"/>
      <c r="E536" s="1872"/>
      <c r="F536" s="1872"/>
      <c r="G536" s="1872"/>
      <c r="H536" s="1872"/>
      <c r="I536" s="1872"/>
      <c r="J536" s="1872"/>
      <c r="K536" s="1872"/>
      <c r="L536" s="1872"/>
      <c r="M536" s="1872"/>
      <c r="N536" s="1872"/>
      <c r="O536" s="1872"/>
      <c r="P536" s="1872"/>
      <c r="Q536" s="1872"/>
    </row>
    <row r="537" spans="1:17">
      <c r="A537" s="1872"/>
      <c r="B537" s="1872"/>
      <c r="C537" s="1872"/>
      <c r="D537" s="1872"/>
      <c r="E537" s="1872"/>
      <c r="F537" s="1872"/>
      <c r="G537" s="1872"/>
      <c r="H537" s="1872"/>
      <c r="I537" s="1872"/>
      <c r="J537" s="1872"/>
      <c r="K537" s="1872"/>
      <c r="L537" s="1872"/>
      <c r="M537" s="1872"/>
      <c r="N537" s="1872"/>
      <c r="O537" s="1872"/>
      <c r="P537" s="1872"/>
      <c r="Q537" s="1872"/>
    </row>
    <row r="538" spans="1:17">
      <c r="A538" s="1872"/>
      <c r="B538" s="1872"/>
      <c r="C538" s="1872"/>
      <c r="D538" s="1872"/>
      <c r="E538" s="1872"/>
      <c r="F538" s="1872"/>
      <c r="G538" s="1872"/>
      <c r="H538" s="1872"/>
      <c r="I538" s="1872"/>
      <c r="J538" s="1872"/>
      <c r="K538" s="1872"/>
      <c r="L538" s="1872"/>
      <c r="M538" s="1872"/>
      <c r="N538" s="1872"/>
      <c r="O538" s="1872"/>
      <c r="P538" s="1872"/>
      <c r="Q538" s="1872"/>
    </row>
    <row r="539" spans="1:17">
      <c r="A539" s="1872"/>
      <c r="B539" s="1872"/>
      <c r="C539" s="1872"/>
      <c r="D539" s="1872"/>
      <c r="E539" s="1872"/>
      <c r="F539" s="1872"/>
      <c r="G539" s="1872"/>
      <c r="H539" s="1872"/>
      <c r="I539" s="1872"/>
      <c r="J539" s="1872"/>
      <c r="K539" s="1872"/>
      <c r="L539" s="1872"/>
      <c r="M539" s="1872"/>
      <c r="N539" s="1872"/>
      <c r="O539" s="1872"/>
      <c r="P539" s="1872"/>
      <c r="Q539" s="1872"/>
    </row>
    <row r="540" spans="1:17">
      <c r="A540" s="1872"/>
      <c r="B540" s="1872"/>
      <c r="C540" s="1872"/>
      <c r="D540" s="1872"/>
      <c r="E540" s="1872"/>
      <c r="F540" s="1872"/>
      <c r="G540" s="1872"/>
      <c r="H540" s="1872"/>
      <c r="I540" s="1872"/>
      <c r="J540" s="1872"/>
      <c r="K540" s="1872"/>
      <c r="L540" s="1872"/>
      <c r="M540" s="1872"/>
      <c r="N540" s="1872"/>
      <c r="O540" s="1872"/>
      <c r="P540" s="1872"/>
      <c r="Q540" s="1872"/>
    </row>
    <row r="541" spans="1:17">
      <c r="A541" s="1872"/>
      <c r="B541" s="1872"/>
      <c r="C541" s="1872"/>
      <c r="D541" s="1872"/>
      <c r="E541" s="1872"/>
      <c r="F541" s="1872"/>
      <c r="G541" s="1872"/>
      <c r="H541" s="1872"/>
      <c r="I541" s="1872"/>
      <c r="J541" s="1872"/>
      <c r="K541" s="1872"/>
      <c r="L541" s="1872"/>
      <c r="M541" s="1872"/>
      <c r="N541" s="1872"/>
      <c r="O541" s="1872"/>
      <c r="P541" s="1872"/>
      <c r="Q541" s="1872"/>
    </row>
    <row r="542" spans="1:17">
      <c r="A542" s="1872"/>
      <c r="B542" s="1872"/>
      <c r="C542" s="1872"/>
      <c r="D542" s="1872"/>
      <c r="E542" s="1872"/>
      <c r="F542" s="1872"/>
      <c r="G542" s="1872"/>
      <c r="H542" s="1872"/>
      <c r="I542" s="1872"/>
      <c r="J542" s="1872"/>
      <c r="K542" s="1872"/>
      <c r="L542" s="1872"/>
      <c r="M542" s="1872"/>
      <c r="N542" s="1872"/>
      <c r="O542" s="1872"/>
      <c r="P542" s="1872"/>
      <c r="Q542" s="1872"/>
    </row>
    <row r="543" spans="1:17">
      <c r="A543" s="1872"/>
      <c r="B543" s="1872"/>
      <c r="C543" s="1872"/>
      <c r="D543" s="1872"/>
      <c r="E543" s="1872"/>
      <c r="F543" s="1872"/>
      <c r="G543" s="1872"/>
      <c r="H543" s="1872"/>
      <c r="I543" s="1872"/>
      <c r="J543" s="1872"/>
      <c r="K543" s="1872"/>
      <c r="L543" s="1872"/>
      <c r="M543" s="1872"/>
      <c r="N543" s="1872"/>
      <c r="O543" s="1872"/>
      <c r="P543" s="1872"/>
      <c r="Q543" s="1872"/>
    </row>
    <row r="544" spans="1:17">
      <c r="A544" s="1872"/>
      <c r="B544" s="1872"/>
      <c r="C544" s="1872"/>
      <c r="D544" s="1872"/>
      <c r="E544" s="1872"/>
      <c r="F544" s="1872"/>
      <c r="G544" s="1872"/>
      <c r="H544" s="1872"/>
      <c r="I544" s="1872"/>
      <c r="J544" s="1872"/>
      <c r="K544" s="1872"/>
      <c r="L544" s="1872"/>
      <c r="M544" s="1872"/>
      <c r="N544" s="1872"/>
      <c r="O544" s="1872"/>
      <c r="P544" s="1872"/>
      <c r="Q544" s="1872"/>
    </row>
    <row r="545" spans="1:17">
      <c r="A545" s="1872"/>
      <c r="B545" s="1872"/>
      <c r="C545" s="1872"/>
      <c r="D545" s="1872"/>
      <c r="E545" s="1872"/>
      <c r="F545" s="1872"/>
      <c r="G545" s="1872"/>
      <c r="H545" s="1872"/>
      <c r="I545" s="1872"/>
      <c r="J545" s="1872"/>
      <c r="K545" s="1872"/>
      <c r="L545" s="1872"/>
      <c r="M545" s="1872"/>
      <c r="N545" s="1872"/>
      <c r="O545" s="1872"/>
      <c r="P545" s="1872"/>
      <c r="Q545" s="1872"/>
    </row>
    <row r="546" spans="1:17">
      <c r="A546" s="1872"/>
      <c r="B546" s="1872"/>
      <c r="C546" s="1872"/>
      <c r="D546" s="1872"/>
      <c r="E546" s="1872"/>
      <c r="F546" s="1872"/>
      <c r="G546" s="1872"/>
      <c r="H546" s="1872"/>
      <c r="I546" s="1872"/>
      <c r="J546" s="1872"/>
      <c r="K546" s="1872"/>
      <c r="L546" s="1872"/>
      <c r="M546" s="1872"/>
      <c r="N546" s="1872"/>
      <c r="O546" s="1872"/>
      <c r="P546" s="1872"/>
      <c r="Q546" s="1872"/>
    </row>
    <row r="547" spans="1:17">
      <c r="A547" s="1872"/>
      <c r="B547" s="1872"/>
      <c r="C547" s="1872"/>
      <c r="D547" s="1872"/>
      <c r="E547" s="1872"/>
      <c r="F547" s="1872"/>
      <c r="G547" s="1872"/>
      <c r="H547" s="1872"/>
      <c r="I547" s="1872"/>
      <c r="J547" s="1872"/>
      <c r="K547" s="1872"/>
      <c r="L547" s="1872"/>
      <c r="M547" s="1872"/>
      <c r="N547" s="1872"/>
      <c r="O547" s="1872"/>
      <c r="P547" s="1872"/>
      <c r="Q547" s="1872"/>
    </row>
    <row r="548" spans="1:17">
      <c r="A548" s="1872"/>
      <c r="B548" s="1872"/>
      <c r="C548" s="1872"/>
      <c r="D548" s="1872"/>
      <c r="E548" s="1872"/>
      <c r="F548" s="1872"/>
      <c r="G548" s="1872"/>
      <c r="H548" s="1872"/>
      <c r="I548" s="1872"/>
      <c r="J548" s="1872"/>
      <c r="K548" s="1872"/>
      <c r="L548" s="1872"/>
      <c r="M548" s="1872"/>
      <c r="N548" s="1872"/>
      <c r="O548" s="1872"/>
      <c r="P548" s="1872"/>
      <c r="Q548" s="1872"/>
    </row>
    <row r="549" spans="1:17">
      <c r="A549" s="1872"/>
      <c r="B549" s="1872"/>
      <c r="C549" s="1872"/>
      <c r="D549" s="1872"/>
      <c r="E549" s="1872"/>
      <c r="F549" s="1872"/>
      <c r="G549" s="1872"/>
      <c r="H549" s="1872"/>
      <c r="I549" s="1872"/>
      <c r="J549" s="1872"/>
      <c r="K549" s="1872"/>
      <c r="L549" s="1872"/>
      <c r="M549" s="1872"/>
      <c r="N549" s="1872"/>
      <c r="O549" s="1872"/>
      <c r="P549" s="1872"/>
      <c r="Q549" s="1872"/>
    </row>
    <row r="550" spans="1:17">
      <c r="A550" s="1872"/>
      <c r="B550" s="1872"/>
      <c r="C550" s="1872"/>
      <c r="D550" s="1872"/>
      <c r="E550" s="1872"/>
      <c r="F550" s="1872"/>
      <c r="G550" s="1872"/>
      <c r="H550" s="1872"/>
      <c r="I550" s="1872"/>
      <c r="J550" s="1872"/>
      <c r="K550" s="1872"/>
      <c r="L550" s="1872"/>
      <c r="M550" s="1872"/>
      <c r="N550" s="1872"/>
      <c r="O550" s="1872"/>
      <c r="P550" s="1872"/>
      <c r="Q550" s="1872"/>
    </row>
    <row r="551" spans="1:17">
      <c r="A551" s="1872"/>
      <c r="B551" s="1872"/>
      <c r="C551" s="1872"/>
      <c r="D551" s="1872"/>
      <c r="E551" s="1872"/>
      <c r="F551" s="1872"/>
      <c r="G551" s="1872"/>
      <c r="H551" s="1872"/>
      <c r="I551" s="1872"/>
      <c r="J551" s="1872"/>
      <c r="K551" s="1872"/>
      <c r="L551" s="1872"/>
      <c r="M551" s="1872"/>
      <c r="N551" s="1872"/>
      <c r="O551" s="1872"/>
      <c r="P551" s="1872"/>
      <c r="Q551" s="1872"/>
    </row>
    <row r="552" spans="1:17">
      <c r="A552" s="1872"/>
      <c r="B552" s="1872"/>
      <c r="C552" s="1872"/>
      <c r="D552" s="1872"/>
      <c r="E552" s="1872"/>
      <c r="F552" s="1872"/>
      <c r="G552" s="1872"/>
      <c r="H552" s="1872"/>
      <c r="I552" s="1872"/>
      <c r="J552" s="1872"/>
      <c r="K552" s="1872"/>
      <c r="L552" s="1872"/>
      <c r="M552" s="1872"/>
      <c r="N552" s="1872"/>
      <c r="O552" s="1872"/>
      <c r="P552" s="1872"/>
      <c r="Q552" s="1872"/>
    </row>
    <row r="553" spans="1:17">
      <c r="A553" s="1872"/>
      <c r="B553" s="1872"/>
      <c r="C553" s="1872"/>
      <c r="D553" s="1872"/>
      <c r="E553" s="1872"/>
      <c r="F553" s="1872"/>
      <c r="G553" s="1872"/>
      <c r="H553" s="1872"/>
      <c r="I553" s="1872"/>
      <c r="J553" s="1872"/>
      <c r="K553" s="1872"/>
      <c r="L553" s="1872"/>
      <c r="M553" s="1872"/>
      <c r="N553" s="1872"/>
      <c r="O553" s="1872"/>
      <c r="P553" s="1872"/>
      <c r="Q553" s="1872"/>
    </row>
    <row r="554" spans="1:17">
      <c r="A554" s="1872"/>
      <c r="B554" s="1872"/>
      <c r="C554" s="1872"/>
      <c r="D554" s="1872"/>
      <c r="E554" s="1872"/>
      <c r="F554" s="1872"/>
      <c r="G554" s="1872"/>
      <c r="H554" s="1872"/>
      <c r="I554" s="1872"/>
      <c r="J554" s="1872"/>
      <c r="K554" s="1872"/>
      <c r="L554" s="1872"/>
      <c r="M554" s="1872"/>
      <c r="N554" s="1872"/>
      <c r="O554" s="1872"/>
      <c r="P554" s="1872"/>
      <c r="Q554" s="1872"/>
    </row>
    <row r="555" spans="1:17">
      <c r="A555" s="1872"/>
      <c r="B555" s="1872"/>
      <c r="C555" s="1872"/>
      <c r="D555" s="1872"/>
      <c r="E555" s="1872"/>
      <c r="F555" s="1872"/>
      <c r="G555" s="1872"/>
      <c r="H555" s="1872"/>
      <c r="I555" s="1872"/>
      <c r="J555" s="1872"/>
      <c r="K555" s="1872"/>
      <c r="L555" s="1872"/>
      <c r="M555" s="1872"/>
      <c r="N555" s="1872"/>
      <c r="O555" s="1872"/>
      <c r="P555" s="1872"/>
      <c r="Q555" s="1872"/>
    </row>
    <row r="556" spans="1:17">
      <c r="A556" s="1872"/>
      <c r="B556" s="1872"/>
      <c r="C556" s="1872"/>
      <c r="D556" s="1872"/>
      <c r="E556" s="1872"/>
      <c r="F556" s="1872"/>
      <c r="G556" s="1872"/>
      <c r="H556" s="1872"/>
      <c r="I556" s="1872"/>
      <c r="J556" s="1872"/>
      <c r="K556" s="1872"/>
      <c r="L556" s="1872"/>
      <c r="M556" s="1872"/>
      <c r="N556" s="1872"/>
      <c r="O556" s="1872"/>
      <c r="P556" s="1872"/>
      <c r="Q556" s="1872"/>
    </row>
    <row r="557" spans="1:17">
      <c r="A557" s="1872"/>
      <c r="B557" s="1872"/>
      <c r="C557" s="1872"/>
      <c r="D557" s="1872"/>
      <c r="E557" s="1872"/>
      <c r="F557" s="1872"/>
      <c r="G557" s="1872"/>
      <c r="H557" s="1872"/>
      <c r="I557" s="1872"/>
      <c r="J557" s="1872"/>
      <c r="K557" s="1872"/>
      <c r="L557" s="1872"/>
      <c r="M557" s="1872"/>
      <c r="N557" s="1872"/>
      <c r="O557" s="1872"/>
      <c r="P557" s="1872"/>
      <c r="Q557" s="1872"/>
    </row>
    <row r="558" spans="1:17">
      <c r="A558" s="1872"/>
      <c r="B558" s="1872"/>
      <c r="C558" s="1872"/>
      <c r="D558" s="1872"/>
      <c r="E558" s="1872"/>
      <c r="F558" s="1872"/>
      <c r="G558" s="1872"/>
      <c r="H558" s="1872"/>
      <c r="I558" s="1872"/>
      <c r="J558" s="1872"/>
      <c r="K558" s="1872"/>
      <c r="L558" s="1872"/>
      <c r="M558" s="1872"/>
      <c r="N558" s="1872"/>
      <c r="O558" s="1872"/>
      <c r="P558" s="1872"/>
      <c r="Q558" s="1872"/>
    </row>
    <row r="559" spans="1:17">
      <c r="A559" s="1872"/>
      <c r="B559" s="1872"/>
      <c r="C559" s="1872"/>
      <c r="D559" s="1872"/>
      <c r="E559" s="1872"/>
      <c r="F559" s="1872"/>
      <c r="G559" s="1872"/>
      <c r="H559" s="1872"/>
      <c r="I559" s="1872"/>
      <c r="J559" s="1872"/>
      <c r="K559" s="1872"/>
      <c r="L559" s="1872"/>
      <c r="M559" s="1872"/>
      <c r="N559" s="1872"/>
      <c r="O559" s="1872"/>
      <c r="P559" s="1872"/>
      <c r="Q559" s="1872"/>
    </row>
    <row r="560" spans="1:17">
      <c r="A560" s="1872"/>
      <c r="B560" s="1872"/>
      <c r="C560" s="1872"/>
      <c r="D560" s="1872"/>
      <c r="E560" s="1872"/>
      <c r="F560" s="1872"/>
      <c r="G560" s="1872"/>
      <c r="H560" s="1872"/>
      <c r="I560" s="1872"/>
      <c r="J560" s="1872"/>
      <c r="K560" s="1872"/>
      <c r="L560" s="1872"/>
      <c r="M560" s="1872"/>
      <c r="N560" s="1872"/>
      <c r="O560" s="1872"/>
      <c r="P560" s="1872"/>
      <c r="Q560" s="1872"/>
    </row>
    <row r="561" spans="1:17">
      <c r="A561" s="1872"/>
      <c r="B561" s="1872"/>
      <c r="C561" s="1872"/>
      <c r="D561" s="1872"/>
      <c r="E561" s="1872"/>
      <c r="F561" s="1872"/>
      <c r="G561" s="1872"/>
      <c r="H561" s="1872"/>
      <c r="I561" s="1872"/>
      <c r="J561" s="1872"/>
      <c r="K561" s="1872"/>
      <c r="L561" s="1872"/>
      <c r="M561" s="1872"/>
      <c r="N561" s="1872"/>
      <c r="O561" s="1872"/>
      <c r="P561" s="1872"/>
      <c r="Q561" s="1872"/>
    </row>
    <row r="562" spans="1:17">
      <c r="A562" s="1872"/>
      <c r="B562" s="1872"/>
      <c r="C562" s="1872"/>
      <c r="D562" s="1872"/>
      <c r="E562" s="1872"/>
      <c r="F562" s="1872"/>
      <c r="G562" s="1872"/>
      <c r="H562" s="1872"/>
      <c r="I562" s="1872"/>
      <c r="J562" s="1872"/>
      <c r="K562" s="1872"/>
      <c r="L562" s="1872"/>
      <c r="M562" s="1872"/>
      <c r="N562" s="1872"/>
      <c r="O562" s="1872"/>
      <c r="P562" s="1872"/>
      <c r="Q562" s="1872"/>
    </row>
    <row r="563" spans="1:17">
      <c r="A563" s="1872"/>
      <c r="B563" s="1872"/>
      <c r="C563" s="1872"/>
      <c r="D563" s="1872"/>
      <c r="E563" s="1872"/>
      <c r="F563" s="1872"/>
      <c r="G563" s="1872"/>
      <c r="H563" s="1872"/>
      <c r="I563" s="1872"/>
      <c r="J563" s="1872"/>
      <c r="K563" s="1872"/>
      <c r="L563" s="1872"/>
      <c r="M563" s="1872"/>
      <c r="N563" s="1872"/>
      <c r="O563" s="1872"/>
      <c r="P563" s="1872"/>
      <c r="Q563" s="1872"/>
    </row>
    <row r="564" spans="1:17">
      <c r="A564" s="1872"/>
      <c r="B564" s="1872"/>
      <c r="C564" s="1872"/>
      <c r="D564" s="1872"/>
      <c r="E564" s="1872"/>
      <c r="F564" s="1872"/>
      <c r="G564" s="1872"/>
      <c r="H564" s="1872"/>
      <c r="I564" s="1872"/>
      <c r="J564" s="1872"/>
      <c r="K564" s="1872"/>
      <c r="L564" s="1872"/>
      <c r="M564" s="1872"/>
      <c r="N564" s="1872"/>
      <c r="O564" s="1872"/>
      <c r="P564" s="1872"/>
      <c r="Q564" s="1872"/>
    </row>
    <row r="565" spans="1:17">
      <c r="A565" s="1872"/>
      <c r="B565" s="1872"/>
      <c r="C565" s="1872"/>
      <c r="D565" s="1872"/>
      <c r="E565" s="1872"/>
      <c r="F565" s="1872"/>
      <c r="G565" s="1872"/>
      <c r="H565" s="1872"/>
      <c r="I565" s="1872"/>
      <c r="J565" s="1872"/>
      <c r="K565" s="1872"/>
      <c r="L565" s="1872"/>
      <c r="M565" s="1872"/>
      <c r="N565" s="1872"/>
      <c r="O565" s="1872"/>
      <c r="P565" s="1872"/>
      <c r="Q565" s="1872"/>
    </row>
    <row r="566" spans="1:17">
      <c r="A566" s="1872"/>
      <c r="B566" s="1872"/>
      <c r="C566" s="1872"/>
      <c r="D566" s="1872"/>
      <c r="E566" s="1872"/>
      <c r="F566" s="1872"/>
      <c r="G566" s="1872"/>
      <c r="H566" s="1872"/>
      <c r="I566" s="1872"/>
      <c r="J566" s="1872"/>
      <c r="K566" s="1872"/>
      <c r="L566" s="1872"/>
      <c r="M566" s="1872"/>
      <c r="N566" s="1872"/>
      <c r="O566" s="1872"/>
      <c r="P566" s="1872"/>
      <c r="Q566" s="1872"/>
    </row>
    <row r="567" spans="1:17">
      <c r="A567" s="1872"/>
      <c r="B567" s="1872"/>
      <c r="C567" s="1872"/>
      <c r="D567" s="1872"/>
      <c r="E567" s="1872"/>
      <c r="F567" s="1872"/>
      <c r="G567" s="1872"/>
      <c r="H567" s="1872"/>
      <c r="I567" s="1872"/>
      <c r="J567" s="1872"/>
      <c r="K567" s="1872"/>
      <c r="L567" s="1872"/>
      <c r="M567" s="1872"/>
      <c r="N567" s="1872"/>
      <c r="O567" s="1872"/>
      <c r="P567" s="1872"/>
      <c r="Q567" s="1872"/>
    </row>
    <row r="568" spans="1:17">
      <c r="A568" s="1872"/>
      <c r="B568" s="1872"/>
      <c r="C568" s="1872"/>
      <c r="D568" s="1872"/>
      <c r="E568" s="1872"/>
      <c r="F568" s="1872"/>
      <c r="G568" s="1872"/>
      <c r="H568" s="1872"/>
      <c r="I568" s="1872"/>
      <c r="J568" s="1872"/>
      <c r="K568" s="1872"/>
      <c r="L568" s="1872"/>
      <c r="M568" s="1872"/>
      <c r="N568" s="1872"/>
      <c r="O568" s="1872"/>
      <c r="P568" s="1872"/>
      <c r="Q568" s="1872"/>
    </row>
    <row r="569" spans="1:17">
      <c r="A569" s="1872"/>
      <c r="B569" s="1872"/>
      <c r="C569" s="1872"/>
      <c r="D569" s="1872"/>
      <c r="E569" s="1872"/>
      <c r="F569" s="1872"/>
      <c r="G569" s="1872"/>
      <c r="H569" s="1872"/>
      <c r="I569" s="1872"/>
      <c r="J569" s="1872"/>
      <c r="K569" s="1872"/>
      <c r="L569" s="1872"/>
      <c r="M569" s="1872"/>
      <c r="N569" s="1872"/>
      <c r="O569" s="1872"/>
      <c r="P569" s="1872"/>
      <c r="Q569" s="1872"/>
    </row>
    <row r="570" spans="1:17">
      <c r="A570" s="1872"/>
      <c r="B570" s="1872"/>
      <c r="C570" s="1872"/>
      <c r="D570" s="1872"/>
      <c r="E570" s="1872"/>
      <c r="F570" s="1872"/>
      <c r="G570" s="1872"/>
      <c r="H570" s="1872"/>
      <c r="I570" s="1872"/>
      <c r="J570" s="1872"/>
      <c r="K570" s="1872"/>
      <c r="L570" s="1872"/>
      <c r="M570" s="1872"/>
      <c r="N570" s="1872"/>
      <c r="O570" s="1872"/>
      <c r="P570" s="1872"/>
      <c r="Q570" s="1872"/>
    </row>
    <row r="571" spans="1:17">
      <c r="A571" s="1872"/>
      <c r="B571" s="1872"/>
      <c r="C571" s="1872"/>
      <c r="D571" s="1872"/>
      <c r="E571" s="1872"/>
      <c r="F571" s="1872"/>
      <c r="G571" s="1872"/>
      <c r="H571" s="1872"/>
      <c r="I571" s="1872"/>
      <c r="J571" s="1872"/>
      <c r="K571" s="1872"/>
      <c r="L571" s="1872"/>
      <c r="M571" s="1872"/>
      <c r="N571" s="1872"/>
      <c r="O571" s="1872"/>
      <c r="P571" s="1872"/>
      <c r="Q571" s="1872"/>
    </row>
    <row r="572" spans="1:17">
      <c r="A572" s="1872"/>
      <c r="B572" s="1872"/>
      <c r="C572" s="1872"/>
      <c r="D572" s="1872"/>
      <c r="E572" s="1872"/>
      <c r="F572" s="1872"/>
      <c r="G572" s="1872"/>
      <c r="H572" s="1872"/>
      <c r="I572" s="1872"/>
      <c r="J572" s="1872"/>
      <c r="K572" s="1872"/>
      <c r="L572" s="1872"/>
      <c r="M572" s="1872"/>
      <c r="N572" s="1872"/>
      <c r="O572" s="1872"/>
      <c r="P572" s="1872"/>
      <c r="Q572" s="1872"/>
    </row>
    <row r="573" spans="1:17">
      <c r="A573" s="1872"/>
      <c r="B573" s="1872"/>
      <c r="C573" s="1872"/>
      <c r="D573" s="1872"/>
      <c r="E573" s="1872"/>
      <c r="F573" s="1872"/>
      <c r="G573" s="1872"/>
      <c r="H573" s="1872"/>
      <c r="I573" s="1872"/>
      <c r="J573" s="1872"/>
      <c r="K573" s="1872"/>
      <c r="L573" s="1872"/>
      <c r="M573" s="1872"/>
      <c r="N573" s="1872"/>
      <c r="O573" s="1872"/>
      <c r="P573" s="1872"/>
      <c r="Q573" s="1872"/>
    </row>
    <row r="574" spans="1:17">
      <c r="A574" s="1872"/>
      <c r="B574" s="1872"/>
      <c r="C574" s="1872"/>
      <c r="D574" s="1872"/>
      <c r="E574" s="1872"/>
      <c r="F574" s="1872"/>
      <c r="G574" s="1872"/>
      <c r="H574" s="1872"/>
      <c r="I574" s="1872"/>
      <c r="J574" s="1872"/>
      <c r="K574" s="1872"/>
      <c r="L574" s="1872"/>
      <c r="M574" s="1872"/>
      <c r="N574" s="1872"/>
      <c r="O574" s="1872"/>
      <c r="P574" s="1872"/>
      <c r="Q574" s="1872"/>
    </row>
    <row r="575" spans="1:17">
      <c r="A575" s="1872"/>
      <c r="B575" s="1872"/>
      <c r="C575" s="1872"/>
      <c r="D575" s="1872"/>
      <c r="E575" s="1872"/>
      <c r="F575" s="1872"/>
      <c r="G575" s="1872"/>
      <c r="H575" s="1872"/>
      <c r="I575" s="1872"/>
      <c r="J575" s="1872"/>
      <c r="K575" s="1872"/>
      <c r="L575" s="1872"/>
      <c r="M575" s="1872"/>
      <c r="N575" s="1872"/>
      <c r="O575" s="1872"/>
      <c r="P575" s="1872"/>
      <c r="Q575" s="1872"/>
    </row>
    <row r="576" spans="1:17">
      <c r="A576" s="1872"/>
      <c r="B576" s="1872"/>
      <c r="C576" s="1872"/>
      <c r="D576" s="1872"/>
      <c r="E576" s="1872"/>
      <c r="F576" s="1872"/>
      <c r="G576" s="1872"/>
      <c r="H576" s="1872"/>
      <c r="I576" s="1872"/>
      <c r="J576" s="1872"/>
      <c r="K576" s="1872"/>
      <c r="L576" s="1872"/>
      <c r="M576" s="1872"/>
      <c r="N576" s="1872"/>
      <c r="O576" s="1872"/>
      <c r="P576" s="1872"/>
      <c r="Q576" s="1872"/>
    </row>
    <row r="577" spans="1:17">
      <c r="A577" s="1872"/>
      <c r="B577" s="1872"/>
      <c r="C577" s="1872"/>
      <c r="D577" s="1872"/>
      <c r="E577" s="1872"/>
      <c r="F577" s="1872"/>
      <c r="G577" s="1872"/>
      <c r="H577" s="1872"/>
      <c r="I577" s="1872"/>
      <c r="J577" s="1872"/>
      <c r="K577" s="1872"/>
      <c r="L577" s="1872"/>
      <c r="M577" s="1872"/>
      <c r="N577" s="1872"/>
      <c r="O577" s="1872"/>
      <c r="P577" s="1872"/>
      <c r="Q577" s="1872"/>
    </row>
    <row r="578" spans="1:17">
      <c r="A578" s="1872"/>
      <c r="B578" s="1872"/>
      <c r="C578" s="1872"/>
      <c r="D578" s="1872"/>
      <c r="E578" s="1872"/>
      <c r="F578" s="1872"/>
      <c r="G578" s="1872"/>
      <c r="H578" s="1872"/>
      <c r="I578" s="1872"/>
      <c r="J578" s="1872"/>
      <c r="K578" s="1872"/>
      <c r="L578" s="1872"/>
      <c r="M578" s="1872"/>
      <c r="N578" s="1872"/>
      <c r="O578" s="1872"/>
      <c r="P578" s="1872"/>
      <c r="Q578" s="1872"/>
    </row>
    <row r="579" spans="1:17">
      <c r="A579" s="1872"/>
      <c r="B579" s="1872"/>
      <c r="C579" s="1872"/>
      <c r="D579" s="1872"/>
      <c r="E579" s="1872"/>
      <c r="F579" s="1872"/>
      <c r="G579" s="1872"/>
      <c r="H579" s="1872"/>
      <c r="I579" s="1872"/>
      <c r="J579" s="1872"/>
      <c r="K579" s="1872"/>
      <c r="L579" s="1872"/>
      <c r="M579" s="1872"/>
      <c r="N579" s="1872"/>
      <c r="O579" s="1872"/>
      <c r="P579" s="1872"/>
      <c r="Q579" s="1872"/>
    </row>
    <row r="580" spans="1:17">
      <c r="A580" s="1872"/>
      <c r="B580" s="1872"/>
      <c r="C580" s="1872"/>
      <c r="D580" s="1872"/>
      <c r="E580" s="1872"/>
      <c r="F580" s="1872"/>
      <c r="G580" s="1872"/>
      <c r="H580" s="1872"/>
      <c r="I580" s="1872"/>
      <c r="J580" s="1872"/>
      <c r="K580" s="1872"/>
      <c r="L580" s="1872"/>
      <c r="M580" s="1872"/>
      <c r="N580" s="1872"/>
      <c r="O580" s="1872"/>
      <c r="P580" s="1872"/>
      <c r="Q580" s="1872"/>
    </row>
    <row r="581" spans="1:17">
      <c r="A581" s="1872"/>
      <c r="B581" s="1872"/>
      <c r="C581" s="1872"/>
      <c r="D581" s="1872"/>
      <c r="E581" s="1872"/>
      <c r="F581" s="1872"/>
      <c r="G581" s="1872"/>
      <c r="H581" s="1872"/>
      <c r="I581" s="1872"/>
      <c r="J581" s="1872"/>
      <c r="K581" s="1872"/>
      <c r="L581" s="1872"/>
      <c r="M581" s="1872"/>
      <c r="N581" s="1872"/>
      <c r="O581" s="1872"/>
      <c r="P581" s="1872"/>
      <c r="Q581" s="1872"/>
    </row>
    <row r="582" spans="1:17">
      <c r="A582" s="1872"/>
      <c r="B582" s="1872"/>
      <c r="C582" s="1872"/>
      <c r="D582" s="1872"/>
      <c r="E582" s="1872"/>
      <c r="F582" s="1872"/>
      <c r="G582" s="1872"/>
      <c r="H582" s="1872"/>
      <c r="I582" s="1872"/>
      <c r="J582" s="1872"/>
      <c r="K582" s="1872"/>
      <c r="L582" s="1872"/>
      <c r="M582" s="1872"/>
      <c r="N582" s="1872"/>
      <c r="O582" s="1872"/>
      <c r="P582" s="1872"/>
      <c r="Q582" s="1872"/>
    </row>
    <row r="583" spans="1:17">
      <c r="A583" s="1872"/>
      <c r="B583" s="1872"/>
      <c r="C583" s="1872"/>
      <c r="D583" s="1872"/>
      <c r="E583" s="1872"/>
      <c r="F583" s="1872"/>
      <c r="G583" s="1872"/>
      <c r="H583" s="1872"/>
      <c r="I583" s="1872"/>
      <c r="J583" s="1872"/>
      <c r="K583" s="1872"/>
      <c r="L583" s="1872"/>
      <c r="M583" s="1872"/>
      <c r="N583" s="1872"/>
      <c r="O583" s="1872"/>
      <c r="P583" s="1872"/>
      <c r="Q583" s="1872"/>
    </row>
    <row r="584" spans="1:17">
      <c r="A584" s="1872"/>
      <c r="B584" s="1872"/>
      <c r="C584" s="1872"/>
      <c r="D584" s="1872"/>
      <c r="E584" s="1872"/>
      <c r="F584" s="1872"/>
      <c r="G584" s="1872"/>
      <c r="H584" s="1872"/>
      <c r="I584" s="1872"/>
      <c r="J584" s="1872"/>
      <c r="K584" s="1872"/>
      <c r="L584" s="1872"/>
      <c r="M584" s="1872"/>
      <c r="N584" s="1872"/>
      <c r="O584" s="1872"/>
      <c r="P584" s="1872"/>
      <c r="Q584" s="1872"/>
    </row>
    <row r="585" spans="1:17">
      <c r="A585" s="1872"/>
      <c r="B585" s="1872"/>
      <c r="C585" s="1872"/>
      <c r="D585" s="1872"/>
      <c r="E585" s="1872"/>
      <c r="F585" s="1872"/>
      <c r="G585" s="1872"/>
      <c r="H585" s="1872"/>
      <c r="I585" s="1872"/>
      <c r="J585" s="1872"/>
      <c r="K585" s="1872"/>
      <c r="L585" s="1872"/>
      <c r="M585" s="1872"/>
      <c r="N585" s="1872"/>
      <c r="O585" s="1872"/>
      <c r="P585" s="1872"/>
      <c r="Q585" s="1872"/>
    </row>
    <row r="586" spans="1:17">
      <c r="A586" s="1872"/>
      <c r="B586" s="1872"/>
      <c r="C586" s="1872"/>
      <c r="D586" s="1872"/>
      <c r="E586" s="1872"/>
      <c r="F586" s="1872"/>
      <c r="G586" s="1872"/>
      <c r="H586" s="1872"/>
      <c r="I586" s="1872"/>
      <c r="J586" s="1872"/>
      <c r="K586" s="1872"/>
      <c r="L586" s="1872"/>
      <c r="M586" s="1872"/>
      <c r="N586" s="1872"/>
      <c r="O586" s="1872"/>
      <c r="P586" s="1872"/>
      <c r="Q586" s="1872"/>
    </row>
    <row r="587" spans="1:17">
      <c r="A587" s="1872"/>
      <c r="B587" s="1872"/>
      <c r="C587" s="1872"/>
      <c r="D587" s="1872"/>
      <c r="E587" s="1872"/>
      <c r="F587" s="1872"/>
      <c r="G587" s="1872"/>
      <c r="H587" s="1872"/>
      <c r="I587" s="1872"/>
      <c r="J587" s="1872"/>
      <c r="K587" s="1872"/>
      <c r="L587" s="1872"/>
      <c r="M587" s="1872"/>
      <c r="N587" s="1872"/>
      <c r="O587" s="1872"/>
      <c r="P587" s="1872"/>
      <c r="Q587" s="1872"/>
    </row>
    <row r="588" spans="1:17">
      <c r="A588" s="1872"/>
      <c r="B588" s="1872"/>
      <c r="C588" s="1872"/>
      <c r="D588" s="1872"/>
      <c r="E588" s="1872"/>
      <c r="F588" s="1872"/>
      <c r="G588" s="1872"/>
      <c r="H588" s="1872"/>
      <c r="I588" s="1872"/>
      <c r="J588" s="1872"/>
      <c r="K588" s="1872"/>
      <c r="L588" s="1872"/>
      <c r="M588" s="1872"/>
      <c r="N588" s="1872"/>
      <c r="O588" s="1872"/>
      <c r="P588" s="1872"/>
      <c r="Q588" s="1872"/>
    </row>
    <row r="589" spans="1:17">
      <c r="A589" s="1872"/>
      <c r="B589" s="1872"/>
      <c r="C589" s="1872"/>
      <c r="D589" s="1872"/>
      <c r="E589" s="1872"/>
      <c r="F589" s="1872"/>
      <c r="G589" s="1872"/>
      <c r="H589" s="1872"/>
      <c r="I589" s="1872"/>
      <c r="J589" s="1872"/>
      <c r="K589" s="1872"/>
      <c r="L589" s="1872"/>
      <c r="M589" s="1872"/>
      <c r="N589" s="1872"/>
      <c r="O589" s="1872"/>
      <c r="P589" s="1872"/>
      <c r="Q589" s="1872"/>
    </row>
    <row r="590" spans="1:17">
      <c r="A590" s="1872"/>
      <c r="B590" s="1872"/>
      <c r="C590" s="1872"/>
      <c r="D590" s="1872"/>
      <c r="E590" s="1872"/>
      <c r="F590" s="1872"/>
      <c r="G590" s="1872"/>
      <c r="H590" s="1872"/>
      <c r="I590" s="1872"/>
      <c r="J590" s="1872"/>
      <c r="K590" s="1872"/>
      <c r="L590" s="1872"/>
      <c r="M590" s="1872"/>
      <c r="N590" s="1872"/>
      <c r="O590" s="1872"/>
      <c r="P590" s="1872"/>
      <c r="Q590" s="1872"/>
    </row>
    <row r="591" spans="1:17">
      <c r="A591" s="1872"/>
      <c r="B591" s="1872"/>
      <c r="C591" s="1872"/>
      <c r="D591" s="1872"/>
      <c r="E591" s="1872"/>
      <c r="F591" s="1872"/>
      <c r="G591" s="1872"/>
      <c r="H591" s="1872"/>
      <c r="I591" s="1872"/>
      <c r="J591" s="1872"/>
      <c r="K591" s="1872"/>
      <c r="L591" s="1872"/>
      <c r="M591" s="1872"/>
      <c r="N591" s="1872"/>
      <c r="O591" s="1872"/>
      <c r="P591" s="1872"/>
      <c r="Q591" s="1872"/>
    </row>
    <row r="592" spans="1:17">
      <c r="A592" s="1872"/>
      <c r="B592" s="1872"/>
      <c r="C592" s="1872"/>
      <c r="D592" s="1872"/>
      <c r="E592" s="1872"/>
      <c r="F592" s="1872"/>
      <c r="G592" s="1872"/>
      <c r="H592" s="1872"/>
      <c r="I592" s="1872"/>
      <c r="J592" s="1872"/>
      <c r="K592" s="1872"/>
      <c r="L592" s="1872"/>
      <c r="M592" s="1872"/>
      <c r="N592" s="1872"/>
      <c r="O592" s="1872"/>
      <c r="P592" s="1872"/>
      <c r="Q592" s="1872"/>
    </row>
    <row r="593" spans="1:17">
      <c r="A593" s="1872"/>
      <c r="B593" s="1872"/>
      <c r="C593" s="1872"/>
      <c r="D593" s="1872"/>
      <c r="E593" s="1872"/>
      <c r="F593" s="1872"/>
      <c r="G593" s="1872"/>
      <c r="H593" s="1872"/>
      <c r="I593" s="1872"/>
      <c r="J593" s="1872"/>
      <c r="K593" s="1872"/>
      <c r="L593" s="1872"/>
      <c r="M593" s="1872"/>
      <c r="N593" s="1872"/>
      <c r="O593" s="1872"/>
      <c r="P593" s="1872"/>
      <c r="Q593" s="1872"/>
    </row>
    <row r="594" spans="1:17">
      <c r="A594" s="1872"/>
      <c r="B594" s="1872"/>
      <c r="C594" s="1872"/>
      <c r="D594" s="1872"/>
      <c r="E594" s="1872"/>
      <c r="F594" s="1872"/>
      <c r="G594" s="1872"/>
      <c r="H594" s="1872"/>
      <c r="I594" s="1872"/>
      <c r="J594" s="1872"/>
      <c r="K594" s="1872"/>
      <c r="L594" s="1872"/>
      <c r="M594" s="1872"/>
      <c r="N594" s="1872"/>
      <c r="O594" s="1872"/>
      <c r="P594" s="1872"/>
      <c r="Q594" s="1872"/>
    </row>
    <row r="595" spans="1:17">
      <c r="A595" s="1872"/>
      <c r="B595" s="1872"/>
      <c r="C595" s="1872"/>
      <c r="D595" s="1872"/>
      <c r="E595" s="1872"/>
      <c r="F595" s="1872"/>
      <c r="G595" s="1872"/>
      <c r="H595" s="1872"/>
      <c r="I595" s="1872"/>
      <c r="J595" s="1872"/>
      <c r="K595" s="1872"/>
      <c r="L595" s="1872"/>
      <c r="M595" s="1872"/>
      <c r="N595" s="1872"/>
      <c r="O595" s="1872"/>
      <c r="P595" s="1872"/>
      <c r="Q595" s="1872"/>
    </row>
    <row r="596" spans="1:17">
      <c r="A596" s="1872"/>
      <c r="B596" s="1872"/>
      <c r="C596" s="1872"/>
      <c r="D596" s="1872"/>
      <c r="E596" s="1872"/>
      <c r="F596" s="1872"/>
      <c r="G596" s="1872"/>
      <c r="H596" s="1872"/>
      <c r="I596" s="1872"/>
      <c r="J596" s="1872"/>
      <c r="K596" s="1872"/>
      <c r="L596" s="1872"/>
      <c r="M596" s="1872"/>
      <c r="N596" s="1872"/>
      <c r="O596" s="1872"/>
      <c r="P596" s="1872"/>
      <c r="Q596" s="1872"/>
    </row>
    <row r="597" spans="1:17">
      <c r="A597" s="1872"/>
      <c r="B597" s="1872"/>
      <c r="C597" s="1872"/>
      <c r="D597" s="1872"/>
      <c r="E597" s="1872"/>
      <c r="F597" s="1872"/>
      <c r="G597" s="1872"/>
      <c r="H597" s="1872"/>
      <c r="I597" s="1872"/>
      <c r="J597" s="1872"/>
      <c r="K597" s="1872"/>
      <c r="L597" s="1872"/>
      <c r="M597" s="1872"/>
      <c r="N597" s="1872"/>
      <c r="O597" s="1872"/>
      <c r="P597" s="1872"/>
      <c r="Q597" s="1872"/>
    </row>
    <row r="598" spans="1:17">
      <c r="A598" s="1872"/>
      <c r="B598" s="1872"/>
      <c r="C598" s="1872"/>
      <c r="D598" s="1872"/>
      <c r="E598" s="1872"/>
      <c r="F598" s="1872"/>
      <c r="G598" s="1872"/>
      <c r="H598" s="1872"/>
      <c r="I598" s="1872"/>
      <c r="J598" s="1872"/>
      <c r="K598" s="1872"/>
      <c r="L598" s="1872"/>
      <c r="M598" s="1872"/>
      <c r="N598" s="1872"/>
      <c r="O598" s="1872"/>
      <c r="P598" s="1872"/>
      <c r="Q598" s="1872"/>
    </row>
    <row r="599" spans="1:17">
      <c r="A599" s="1872"/>
      <c r="B599" s="1872"/>
      <c r="C599" s="1872"/>
      <c r="D599" s="1872"/>
      <c r="E599" s="1872"/>
      <c r="F599" s="1872"/>
      <c r="G599" s="1872"/>
      <c r="H599" s="1872"/>
      <c r="I599" s="1872"/>
      <c r="J599" s="1872"/>
      <c r="K599" s="1872"/>
      <c r="L599" s="1872"/>
      <c r="M599" s="1872"/>
      <c r="N599" s="1872"/>
      <c r="O599" s="1872"/>
      <c r="P599" s="1872"/>
      <c r="Q599" s="1872"/>
    </row>
    <row r="600" spans="1:17">
      <c r="A600" s="1872"/>
      <c r="B600" s="1872"/>
      <c r="C600" s="1872"/>
      <c r="D600" s="1872"/>
      <c r="E600" s="1872"/>
      <c r="F600" s="1872"/>
      <c r="G600" s="1872"/>
      <c r="H600" s="1872"/>
      <c r="I600" s="1872"/>
      <c r="J600" s="1872"/>
      <c r="K600" s="1872"/>
      <c r="L600" s="1872"/>
      <c r="M600" s="1872"/>
      <c r="N600" s="1872"/>
      <c r="O600" s="1872"/>
      <c r="P600" s="1872"/>
      <c r="Q600" s="1872"/>
    </row>
    <row r="601" spans="1:17">
      <c r="A601" s="1872"/>
      <c r="B601" s="1872"/>
      <c r="C601" s="1872"/>
      <c r="D601" s="1872"/>
      <c r="E601" s="1872"/>
      <c r="F601" s="1872"/>
      <c r="G601" s="1872"/>
      <c r="H601" s="1872"/>
      <c r="I601" s="1872"/>
      <c r="J601" s="1872"/>
      <c r="K601" s="1872"/>
      <c r="L601" s="1872"/>
      <c r="M601" s="1872"/>
      <c r="N601" s="1872"/>
      <c r="O601" s="1872"/>
      <c r="P601" s="1872"/>
      <c r="Q601" s="1872"/>
    </row>
    <row r="602" spans="1:17">
      <c r="A602" s="1872"/>
      <c r="B602" s="1872"/>
      <c r="C602" s="1872"/>
      <c r="D602" s="1872"/>
      <c r="E602" s="1872"/>
      <c r="F602" s="1872"/>
      <c r="G602" s="1872"/>
      <c r="H602" s="1872"/>
      <c r="I602" s="1872"/>
      <c r="J602" s="1872"/>
      <c r="K602" s="1872"/>
      <c r="L602" s="1872"/>
      <c r="M602" s="1872"/>
      <c r="N602" s="1872"/>
      <c r="O602" s="1872"/>
      <c r="P602" s="1872"/>
      <c r="Q602" s="1872"/>
    </row>
    <row r="603" spans="1:17">
      <c r="A603" s="1872"/>
      <c r="B603" s="1872"/>
      <c r="C603" s="1872"/>
      <c r="D603" s="1872"/>
      <c r="E603" s="1872"/>
      <c r="F603" s="1872"/>
      <c r="G603" s="1872"/>
      <c r="H603" s="1872"/>
      <c r="I603" s="1872"/>
      <c r="J603" s="1872"/>
      <c r="K603" s="1872"/>
      <c r="L603" s="1872"/>
      <c r="M603" s="1872"/>
      <c r="N603" s="1872"/>
      <c r="O603" s="1872"/>
      <c r="P603" s="1872"/>
      <c r="Q603" s="1872"/>
    </row>
    <row r="604" spans="1:17">
      <c r="A604" s="1872"/>
      <c r="B604" s="1872"/>
      <c r="C604" s="1872"/>
      <c r="D604" s="1872"/>
      <c r="E604" s="1872"/>
      <c r="F604" s="1872"/>
      <c r="G604" s="1872"/>
      <c r="H604" s="1872"/>
      <c r="I604" s="1872"/>
      <c r="J604" s="1872"/>
      <c r="K604" s="1872"/>
      <c r="L604" s="1872"/>
      <c r="M604" s="1872"/>
      <c r="N604" s="1872"/>
      <c r="O604" s="1872"/>
      <c r="P604" s="1872"/>
      <c r="Q604" s="1872"/>
    </row>
    <row r="605" spans="1:17">
      <c r="A605" s="1872"/>
      <c r="B605" s="1872"/>
      <c r="C605" s="1872"/>
      <c r="D605" s="1872"/>
      <c r="E605" s="1872"/>
      <c r="F605" s="1872"/>
      <c r="G605" s="1872"/>
      <c r="H605" s="1872"/>
      <c r="I605" s="1872"/>
      <c r="J605" s="1872"/>
      <c r="K605" s="1872"/>
      <c r="L605" s="1872"/>
      <c r="M605" s="1872"/>
      <c r="N605" s="1872"/>
      <c r="O605" s="1872"/>
      <c r="P605" s="1872"/>
      <c r="Q605" s="1872"/>
    </row>
    <row r="606" spans="1:17">
      <c r="A606" s="1872"/>
      <c r="B606" s="1872"/>
      <c r="C606" s="1872"/>
      <c r="D606" s="1872"/>
      <c r="E606" s="1872"/>
      <c r="F606" s="1872"/>
      <c r="G606" s="1872"/>
      <c r="H606" s="1872"/>
      <c r="I606" s="1872"/>
      <c r="J606" s="1872"/>
      <c r="K606" s="1872"/>
      <c r="L606" s="1872"/>
      <c r="M606" s="1872"/>
      <c r="N606" s="1872"/>
      <c r="O606" s="1872"/>
      <c r="P606" s="1872"/>
      <c r="Q606" s="1872"/>
    </row>
    <row r="607" spans="1:17">
      <c r="A607" s="1872"/>
      <c r="B607" s="1872"/>
      <c r="C607" s="1872"/>
      <c r="D607" s="1872"/>
      <c r="E607" s="1872"/>
      <c r="F607" s="1872"/>
      <c r="G607" s="1872"/>
      <c r="H607" s="1872"/>
      <c r="I607" s="1872"/>
      <c r="J607" s="1872"/>
      <c r="K607" s="1872"/>
      <c r="L607" s="1872"/>
      <c r="M607" s="1872"/>
      <c r="N607" s="1872"/>
      <c r="O607" s="1872"/>
      <c r="P607" s="1872"/>
      <c r="Q607" s="1872"/>
    </row>
    <row r="608" spans="1:17">
      <c r="A608" s="1872"/>
      <c r="B608" s="1872"/>
      <c r="C608" s="1872"/>
      <c r="D608" s="1872"/>
      <c r="E608" s="1872"/>
      <c r="F608" s="1872"/>
      <c r="G608" s="1872"/>
      <c r="H608" s="1872"/>
      <c r="I608" s="1872"/>
      <c r="J608" s="1872"/>
      <c r="K608" s="1872"/>
      <c r="L608" s="1872"/>
      <c r="M608" s="1872"/>
      <c r="N608" s="1872"/>
      <c r="O608" s="1872"/>
      <c r="P608" s="1872"/>
      <c r="Q608" s="1872"/>
    </row>
    <row r="609" spans="1:17">
      <c r="A609" s="1872"/>
      <c r="B609" s="1872"/>
      <c r="C609" s="1872"/>
      <c r="D609" s="1872"/>
      <c r="E609" s="1872"/>
      <c r="F609" s="1872"/>
      <c r="G609" s="1872"/>
      <c r="H609" s="1872"/>
      <c r="I609" s="1872"/>
      <c r="J609" s="1872"/>
      <c r="K609" s="1872"/>
      <c r="L609" s="1872"/>
      <c r="M609" s="1872"/>
      <c r="N609" s="1872"/>
      <c r="O609" s="1872"/>
      <c r="P609" s="1872"/>
      <c r="Q609" s="1872"/>
    </row>
    <row r="610" spans="1:17">
      <c r="A610" s="1872"/>
      <c r="B610" s="1872"/>
      <c r="C610" s="1872"/>
      <c r="D610" s="1872"/>
      <c r="E610" s="1872"/>
      <c r="F610" s="1872"/>
      <c r="G610" s="1872"/>
      <c r="H610" s="1872"/>
      <c r="I610" s="1872"/>
      <c r="J610" s="1872"/>
      <c r="K610" s="1872"/>
      <c r="L610" s="1872"/>
      <c r="M610" s="1872"/>
      <c r="N610" s="1872"/>
      <c r="O610" s="1872"/>
      <c r="P610" s="1872"/>
      <c r="Q610" s="1872"/>
    </row>
    <row r="611" spans="1:17">
      <c r="A611" s="1872"/>
      <c r="B611" s="1872"/>
      <c r="C611" s="1872"/>
      <c r="D611" s="1872"/>
      <c r="E611" s="1872"/>
      <c r="F611" s="1872"/>
      <c r="G611" s="1872"/>
      <c r="H611" s="1872"/>
      <c r="I611" s="1872"/>
      <c r="J611" s="1872"/>
      <c r="K611" s="1872"/>
      <c r="L611" s="1872"/>
      <c r="M611" s="1872"/>
      <c r="N611" s="1872"/>
      <c r="O611" s="1872"/>
      <c r="P611" s="1872"/>
      <c r="Q611" s="1872"/>
    </row>
    <row r="612" spans="1:17">
      <c r="A612" s="1872"/>
      <c r="B612" s="1872"/>
      <c r="C612" s="1872"/>
      <c r="D612" s="1872"/>
      <c r="E612" s="1872"/>
      <c r="F612" s="1872"/>
      <c r="G612" s="1872"/>
      <c r="H612" s="1872"/>
      <c r="I612" s="1872"/>
      <c r="J612" s="1872"/>
      <c r="K612" s="1872"/>
      <c r="L612" s="1872"/>
      <c r="M612" s="1872"/>
      <c r="N612" s="1872"/>
      <c r="O612" s="1872"/>
      <c r="P612" s="1872"/>
      <c r="Q612" s="1872"/>
    </row>
    <row r="613" spans="1:17">
      <c r="A613" s="1872"/>
      <c r="B613" s="1872"/>
      <c r="C613" s="1872"/>
      <c r="D613" s="1872"/>
      <c r="E613" s="1872"/>
      <c r="F613" s="1872"/>
      <c r="G613" s="1872"/>
      <c r="H613" s="1872"/>
      <c r="I613" s="1872"/>
      <c r="J613" s="1872"/>
      <c r="K613" s="1872"/>
      <c r="L613" s="1872"/>
      <c r="M613" s="1872"/>
      <c r="N613" s="1872"/>
      <c r="O613" s="1872"/>
      <c r="P613" s="1872"/>
      <c r="Q613" s="1872"/>
    </row>
    <row r="614" spans="1:17">
      <c r="A614" s="1872"/>
      <c r="B614" s="1872"/>
      <c r="C614" s="1872"/>
      <c r="D614" s="1872"/>
      <c r="E614" s="1872"/>
      <c r="F614" s="1872"/>
      <c r="G614" s="1872"/>
      <c r="H614" s="1872"/>
      <c r="I614" s="1872"/>
      <c r="J614" s="1872"/>
      <c r="K614" s="1872"/>
      <c r="L614" s="1872"/>
      <c r="M614" s="1872"/>
      <c r="N614" s="1872"/>
      <c r="O614" s="1872"/>
      <c r="P614" s="1872"/>
      <c r="Q614" s="1872"/>
    </row>
    <row r="615" spans="1:17">
      <c r="A615" s="1872"/>
      <c r="B615" s="1872"/>
      <c r="C615" s="1872"/>
      <c r="D615" s="1872"/>
      <c r="E615" s="1872"/>
      <c r="F615" s="1872"/>
      <c r="G615" s="1872"/>
      <c r="H615" s="1872"/>
      <c r="I615" s="1872"/>
      <c r="J615" s="1872"/>
      <c r="K615" s="1872"/>
      <c r="L615" s="1872"/>
      <c r="M615" s="1872"/>
      <c r="N615" s="1872"/>
      <c r="O615" s="1872"/>
      <c r="P615" s="1872"/>
      <c r="Q615" s="1872"/>
    </row>
    <row r="616" spans="1:17">
      <c r="A616" s="1872"/>
      <c r="B616" s="1872"/>
      <c r="C616" s="1872"/>
      <c r="D616" s="1872"/>
      <c r="E616" s="1872"/>
      <c r="F616" s="1872"/>
      <c r="G616" s="1872"/>
      <c r="H616" s="1872"/>
      <c r="I616" s="1872"/>
      <c r="J616" s="1872"/>
      <c r="K616" s="1872"/>
      <c r="L616" s="1872"/>
      <c r="M616" s="1872"/>
      <c r="N616" s="1872"/>
      <c r="O616" s="1872"/>
      <c r="P616" s="1872"/>
      <c r="Q616" s="1872"/>
    </row>
    <row r="617" spans="1:17">
      <c r="A617" s="1872"/>
      <c r="B617" s="1872"/>
      <c r="C617" s="1872"/>
      <c r="D617" s="1872"/>
      <c r="E617" s="1872"/>
      <c r="F617" s="1872"/>
      <c r="G617" s="1872"/>
      <c r="H617" s="1872"/>
      <c r="I617" s="1872"/>
      <c r="J617" s="1872"/>
      <c r="K617" s="1872"/>
      <c r="L617" s="1872"/>
      <c r="M617" s="1872"/>
      <c r="N617" s="1872"/>
      <c r="O617" s="1872"/>
      <c r="P617" s="1872"/>
      <c r="Q617" s="1872"/>
    </row>
    <row r="618" spans="1:17">
      <c r="A618" s="1872"/>
      <c r="B618" s="1872"/>
      <c r="C618" s="1872"/>
      <c r="D618" s="1872"/>
      <c r="E618" s="1872"/>
      <c r="F618" s="1872"/>
      <c r="G618" s="1872"/>
      <c r="H618" s="1872"/>
      <c r="I618" s="1872"/>
      <c r="J618" s="1872"/>
      <c r="K618" s="1872"/>
      <c r="L618" s="1872"/>
      <c r="M618" s="1872"/>
      <c r="N618" s="1872"/>
      <c r="O618" s="1872"/>
      <c r="P618" s="1872"/>
      <c r="Q618" s="1872"/>
    </row>
    <row r="619" spans="1:17">
      <c r="A619" s="1872"/>
      <c r="B619" s="1872"/>
      <c r="C619" s="1872"/>
      <c r="D619" s="1872"/>
      <c r="E619" s="1872"/>
      <c r="F619" s="1872"/>
      <c r="G619" s="1872"/>
      <c r="H619" s="1872"/>
      <c r="I619" s="1872"/>
      <c r="J619" s="1872"/>
      <c r="K619" s="1872"/>
      <c r="L619" s="1872"/>
      <c r="M619" s="1872"/>
      <c r="N619" s="1872"/>
      <c r="O619" s="1872"/>
      <c r="P619" s="1872"/>
      <c r="Q619" s="1872"/>
    </row>
    <row r="620" spans="1:17">
      <c r="A620" s="1872"/>
      <c r="B620" s="1872"/>
      <c r="C620" s="1872"/>
      <c r="D620" s="1872"/>
      <c r="E620" s="1872"/>
      <c r="F620" s="1872"/>
      <c r="G620" s="1872"/>
      <c r="H620" s="1872"/>
      <c r="I620" s="1872"/>
      <c r="J620" s="1872"/>
      <c r="K620" s="1872"/>
      <c r="L620" s="1872"/>
      <c r="M620" s="1872"/>
      <c r="N620" s="1872"/>
      <c r="O620" s="1872"/>
      <c r="P620" s="1872"/>
      <c r="Q620" s="1872"/>
    </row>
    <row r="621" spans="1:17">
      <c r="A621" s="1872"/>
      <c r="B621" s="1872"/>
      <c r="C621" s="1872"/>
      <c r="D621" s="1872"/>
      <c r="E621" s="1872"/>
      <c r="F621" s="1872"/>
      <c r="G621" s="1872"/>
      <c r="H621" s="1872"/>
      <c r="I621" s="1872"/>
      <c r="J621" s="1872"/>
      <c r="K621" s="1872"/>
      <c r="L621" s="1872"/>
      <c r="M621" s="1872"/>
      <c r="N621" s="1872"/>
      <c r="O621" s="1872"/>
      <c r="P621" s="1872"/>
      <c r="Q621" s="1872"/>
    </row>
    <row r="622" spans="1:17">
      <c r="A622" s="1872"/>
      <c r="B622" s="1872"/>
      <c r="C622" s="1872"/>
      <c r="D622" s="1872"/>
      <c r="E622" s="1872"/>
      <c r="F622" s="1872"/>
      <c r="G622" s="1872"/>
      <c r="H622" s="1872"/>
      <c r="I622" s="1872"/>
      <c r="J622" s="1872"/>
      <c r="K622" s="1872"/>
      <c r="L622" s="1872"/>
      <c r="M622" s="1872"/>
      <c r="N622" s="1872"/>
      <c r="O622" s="1872"/>
      <c r="P622" s="1872"/>
      <c r="Q622" s="1872"/>
    </row>
    <row r="623" spans="1:17">
      <c r="A623" s="1872"/>
      <c r="B623" s="1872"/>
      <c r="C623" s="1872"/>
      <c r="D623" s="1872"/>
      <c r="E623" s="1872"/>
      <c r="F623" s="1872"/>
      <c r="G623" s="1872"/>
      <c r="H623" s="1872"/>
      <c r="I623" s="1872"/>
      <c r="J623" s="1872"/>
      <c r="K623" s="1872"/>
      <c r="L623" s="1872"/>
      <c r="M623" s="1872"/>
      <c r="N623" s="1872"/>
      <c r="O623" s="1872"/>
      <c r="P623" s="1872"/>
      <c r="Q623" s="1872"/>
    </row>
    <row r="624" spans="1:17">
      <c r="A624" s="1872"/>
      <c r="B624" s="1872"/>
      <c r="C624" s="1872"/>
      <c r="D624" s="1872"/>
      <c r="E624" s="1872"/>
      <c r="F624" s="1872"/>
      <c r="G624" s="1872"/>
      <c r="H624" s="1872"/>
      <c r="I624" s="1872"/>
      <c r="J624" s="1872"/>
      <c r="K624" s="1872"/>
      <c r="L624" s="1872"/>
      <c r="M624" s="1872"/>
      <c r="N624" s="1872"/>
      <c r="O624" s="1872"/>
      <c r="P624" s="1872"/>
      <c r="Q624" s="1872"/>
    </row>
    <row r="625" spans="1:17">
      <c r="A625" s="1872"/>
      <c r="B625" s="1872"/>
      <c r="C625" s="1872"/>
      <c r="D625" s="1872"/>
      <c r="E625" s="1872"/>
      <c r="F625" s="1872"/>
      <c r="G625" s="1872"/>
      <c r="H625" s="1872"/>
      <c r="I625" s="1872"/>
      <c r="J625" s="1872"/>
      <c r="K625" s="1872"/>
      <c r="L625" s="1872"/>
      <c r="M625" s="1872"/>
      <c r="N625" s="1872"/>
      <c r="O625" s="1872"/>
      <c r="P625" s="1872"/>
      <c r="Q625" s="1872"/>
    </row>
    <row r="626" spans="1:17">
      <c r="A626" s="1872"/>
      <c r="B626" s="1872"/>
      <c r="C626" s="1872"/>
      <c r="D626" s="1872"/>
      <c r="E626" s="1872"/>
      <c r="F626" s="1872"/>
      <c r="G626" s="1872"/>
      <c r="H626" s="1872"/>
      <c r="I626" s="1872"/>
      <c r="J626" s="1872"/>
      <c r="K626" s="1872"/>
      <c r="L626" s="1872"/>
      <c r="M626" s="1872"/>
      <c r="N626" s="1872"/>
      <c r="O626" s="1872"/>
      <c r="P626" s="1872"/>
      <c r="Q626" s="1872"/>
    </row>
    <row r="627" spans="1:17">
      <c r="A627" s="1872"/>
      <c r="B627" s="1872"/>
      <c r="C627" s="1872"/>
      <c r="D627" s="1872"/>
      <c r="E627" s="1872"/>
      <c r="F627" s="1872"/>
      <c r="G627" s="1872"/>
      <c r="H627" s="1872"/>
      <c r="I627" s="1872"/>
      <c r="J627" s="1872"/>
      <c r="K627" s="1872"/>
      <c r="L627" s="1872"/>
      <c r="M627" s="1872"/>
      <c r="N627" s="1872"/>
      <c r="O627" s="1872"/>
      <c r="P627" s="1872"/>
      <c r="Q627" s="1872"/>
    </row>
    <row r="628" spans="1:17">
      <c r="A628" s="1872"/>
      <c r="B628" s="1872"/>
      <c r="C628" s="1872"/>
      <c r="D628" s="1872"/>
      <c r="E628" s="1872"/>
      <c r="F628" s="1872"/>
      <c r="G628" s="1872"/>
      <c r="H628" s="1872"/>
      <c r="I628" s="1872"/>
      <c r="J628" s="1872"/>
      <c r="K628" s="1872"/>
      <c r="L628" s="1872"/>
      <c r="M628" s="1872"/>
      <c r="N628" s="1872"/>
      <c r="O628" s="1872"/>
      <c r="P628" s="1872"/>
      <c r="Q628" s="1872"/>
    </row>
    <row r="629" spans="1:17">
      <c r="A629" s="1872"/>
      <c r="B629" s="1872"/>
      <c r="C629" s="1872"/>
      <c r="D629" s="1872"/>
      <c r="E629" s="1872"/>
      <c r="F629" s="1872"/>
      <c r="G629" s="1872"/>
      <c r="H629" s="1872"/>
      <c r="I629" s="1872"/>
      <c r="J629" s="1872"/>
      <c r="K629" s="1872"/>
      <c r="L629" s="1872"/>
      <c r="M629" s="1872"/>
      <c r="N629" s="1872"/>
      <c r="O629" s="1872"/>
      <c r="P629" s="1872"/>
      <c r="Q629" s="1872"/>
    </row>
    <row r="630" spans="1:17">
      <c r="A630" s="1872"/>
      <c r="B630" s="1872"/>
      <c r="C630" s="1872"/>
      <c r="D630" s="1872"/>
      <c r="E630" s="1872"/>
      <c r="F630" s="1872"/>
      <c r="G630" s="1872"/>
      <c r="H630" s="1872"/>
      <c r="I630" s="1872"/>
      <c r="J630" s="1872"/>
      <c r="K630" s="1872"/>
      <c r="L630" s="1872"/>
      <c r="M630" s="1872"/>
      <c r="N630" s="1872"/>
      <c r="O630" s="1872"/>
      <c r="P630" s="1872"/>
      <c r="Q630" s="1872"/>
    </row>
    <row r="631" spans="1:17">
      <c r="A631" s="1872"/>
      <c r="B631" s="1872"/>
      <c r="C631" s="1872"/>
      <c r="D631" s="1872"/>
      <c r="E631" s="1872"/>
      <c r="F631" s="1872"/>
      <c r="G631" s="1872"/>
      <c r="H631" s="1872"/>
      <c r="I631" s="1872"/>
      <c r="J631" s="1872"/>
      <c r="K631" s="1872"/>
      <c r="L631" s="1872"/>
      <c r="M631" s="1872"/>
      <c r="N631" s="1872"/>
      <c r="O631" s="1872"/>
      <c r="P631" s="1872"/>
      <c r="Q631" s="1872"/>
    </row>
    <row r="632" spans="1:17">
      <c r="A632" s="1872"/>
      <c r="B632" s="1872"/>
      <c r="C632" s="1872"/>
      <c r="D632" s="1872"/>
      <c r="E632" s="1872"/>
      <c r="F632" s="1872"/>
      <c r="G632" s="1872"/>
      <c r="H632" s="1872"/>
      <c r="I632" s="1872"/>
      <c r="J632" s="1872"/>
      <c r="K632" s="1872"/>
      <c r="L632" s="1872"/>
      <c r="M632" s="1872"/>
      <c r="N632" s="1872"/>
      <c r="O632" s="1872"/>
      <c r="P632" s="1872"/>
      <c r="Q632" s="1872"/>
    </row>
    <row r="633" spans="1:17">
      <c r="A633" s="1872"/>
      <c r="B633" s="1872"/>
      <c r="C633" s="1872"/>
      <c r="D633" s="1872"/>
      <c r="E633" s="1872"/>
      <c r="F633" s="1872"/>
      <c r="G633" s="1872"/>
      <c r="H633" s="1872"/>
      <c r="I633" s="1872"/>
      <c r="J633" s="1872"/>
      <c r="K633" s="1872"/>
      <c r="L633" s="1872"/>
      <c r="M633" s="1872"/>
      <c r="N633" s="1872"/>
      <c r="O633" s="1872"/>
      <c r="P633" s="1872"/>
      <c r="Q633" s="1872"/>
    </row>
    <row r="634" spans="1:17">
      <c r="A634" s="1872"/>
      <c r="B634" s="1872"/>
      <c r="C634" s="1872"/>
      <c r="D634" s="1872"/>
      <c r="E634" s="1872"/>
      <c r="F634" s="1872"/>
      <c r="G634" s="1872"/>
      <c r="H634" s="1872"/>
      <c r="I634" s="1872"/>
      <c r="J634" s="1872"/>
      <c r="K634" s="1872"/>
      <c r="L634" s="1872"/>
      <c r="M634" s="1872"/>
      <c r="N634" s="1872"/>
      <c r="O634" s="1872"/>
      <c r="P634" s="1872"/>
      <c r="Q634" s="1872"/>
    </row>
    <row r="635" spans="1:17">
      <c r="A635" s="1872"/>
      <c r="B635" s="1872"/>
      <c r="C635" s="1872"/>
      <c r="D635" s="1872"/>
      <c r="E635" s="1872"/>
      <c r="F635" s="1872"/>
      <c r="G635" s="1872"/>
      <c r="H635" s="1872"/>
      <c r="I635" s="1872"/>
      <c r="J635" s="1872"/>
      <c r="K635" s="1872"/>
      <c r="L635" s="1872"/>
      <c r="M635" s="1872"/>
      <c r="N635" s="1872"/>
      <c r="O635" s="1872"/>
      <c r="P635" s="1872"/>
      <c r="Q635" s="1872"/>
    </row>
    <row r="636" spans="1:17">
      <c r="A636" s="1872"/>
      <c r="B636" s="1872"/>
      <c r="C636" s="1872"/>
      <c r="D636" s="1872"/>
      <c r="E636" s="1872"/>
      <c r="F636" s="1872"/>
      <c r="G636" s="1872"/>
      <c r="H636" s="1872"/>
      <c r="I636" s="1872"/>
      <c r="J636" s="1872"/>
      <c r="K636" s="1872"/>
      <c r="L636" s="1872"/>
      <c r="M636" s="1872"/>
      <c r="N636" s="1872"/>
      <c r="O636" s="1872"/>
      <c r="P636" s="1872"/>
      <c r="Q636" s="1872"/>
    </row>
    <row r="637" spans="1:17">
      <c r="A637" s="1872"/>
      <c r="B637" s="1872"/>
      <c r="C637" s="1872"/>
      <c r="D637" s="1872"/>
      <c r="E637" s="1872"/>
      <c r="F637" s="1872"/>
      <c r="G637" s="1872"/>
      <c r="H637" s="1872"/>
      <c r="I637" s="1872"/>
      <c r="J637" s="1872"/>
      <c r="K637" s="1872"/>
      <c r="L637" s="1872"/>
      <c r="M637" s="1872"/>
      <c r="N637" s="1872"/>
      <c r="O637" s="1872"/>
      <c r="P637" s="1872"/>
      <c r="Q637" s="1872"/>
    </row>
    <row r="638" spans="1:17">
      <c r="A638" s="1872"/>
      <c r="B638" s="1872"/>
      <c r="C638" s="1872"/>
      <c r="D638" s="1872"/>
      <c r="E638" s="1872"/>
      <c r="F638" s="1872"/>
      <c r="G638" s="1872"/>
      <c r="H638" s="1872"/>
      <c r="I638" s="1872"/>
      <c r="J638" s="1872"/>
      <c r="K638" s="1872"/>
      <c r="L638" s="1872"/>
      <c r="M638" s="1872"/>
      <c r="N638" s="1872"/>
      <c r="O638" s="1872"/>
      <c r="P638" s="1872"/>
      <c r="Q638" s="1872"/>
    </row>
    <row r="639" spans="1:17">
      <c r="A639" s="1872"/>
      <c r="B639" s="1872"/>
      <c r="C639" s="1872"/>
      <c r="D639" s="1872"/>
      <c r="E639" s="1872"/>
      <c r="F639" s="1872"/>
      <c r="G639" s="1872"/>
      <c r="H639" s="1872"/>
      <c r="I639" s="1872"/>
      <c r="J639" s="1872"/>
      <c r="K639" s="1872"/>
      <c r="L639" s="1872"/>
      <c r="M639" s="1872"/>
      <c r="N639" s="1872"/>
      <c r="O639" s="1872"/>
      <c r="P639" s="1872"/>
      <c r="Q639" s="1872"/>
    </row>
    <row r="640" spans="1:17">
      <c r="A640" s="1872"/>
      <c r="B640" s="1872"/>
      <c r="C640" s="1872"/>
      <c r="D640" s="1872"/>
      <c r="E640" s="1872"/>
      <c r="F640" s="1872"/>
      <c r="G640" s="1872"/>
      <c r="H640" s="1872"/>
      <c r="I640" s="1872"/>
      <c r="J640" s="1872"/>
      <c r="K640" s="1872"/>
      <c r="L640" s="1872"/>
      <c r="M640" s="1872"/>
      <c r="N640" s="1872"/>
      <c r="O640" s="1872"/>
      <c r="P640" s="1872"/>
      <c r="Q640" s="1872"/>
    </row>
    <row r="641" spans="1:17">
      <c r="A641" s="1872"/>
      <c r="B641" s="1872"/>
      <c r="C641" s="1872"/>
      <c r="D641" s="1872"/>
      <c r="E641" s="1872"/>
      <c r="F641" s="1872"/>
      <c r="G641" s="1872"/>
      <c r="H641" s="1872"/>
      <c r="I641" s="1872"/>
      <c r="J641" s="1872"/>
      <c r="K641" s="1872"/>
      <c r="L641" s="1872"/>
      <c r="M641" s="1872"/>
      <c r="N641" s="1872"/>
      <c r="O641" s="1872"/>
      <c r="P641" s="1872"/>
      <c r="Q641" s="1872"/>
    </row>
    <row r="642" spans="1:17">
      <c r="A642" s="1872"/>
      <c r="B642" s="1872"/>
      <c r="C642" s="1872"/>
      <c r="D642" s="1872"/>
      <c r="E642" s="1872"/>
      <c r="F642" s="1872"/>
      <c r="G642" s="1872"/>
      <c r="H642" s="1872"/>
      <c r="I642" s="1872"/>
      <c r="J642" s="1872"/>
      <c r="K642" s="1872"/>
      <c r="L642" s="1872"/>
      <c r="M642" s="1872"/>
      <c r="N642" s="1872"/>
      <c r="O642" s="1872"/>
      <c r="P642" s="1872"/>
      <c r="Q642" s="1872"/>
    </row>
    <row r="643" spans="1:17">
      <c r="A643" s="1872"/>
      <c r="B643" s="1872"/>
      <c r="C643" s="1872"/>
      <c r="D643" s="1872"/>
      <c r="E643" s="1872"/>
      <c r="F643" s="1872"/>
      <c r="G643" s="1872"/>
      <c r="H643" s="1872"/>
      <c r="I643" s="1872"/>
      <c r="J643" s="1872"/>
      <c r="K643" s="1872"/>
      <c r="L643" s="1872"/>
      <c r="M643" s="1872"/>
      <c r="N643" s="1872"/>
      <c r="O643" s="1872"/>
      <c r="P643" s="1872"/>
      <c r="Q643" s="1872"/>
    </row>
    <row r="644" spans="1:17">
      <c r="A644" s="1872"/>
      <c r="B644" s="1872"/>
      <c r="C644" s="1872"/>
      <c r="D644" s="1872"/>
      <c r="E644" s="1872"/>
      <c r="F644" s="1872"/>
      <c r="G644" s="1872"/>
      <c r="H644" s="1872"/>
      <c r="I644" s="1872"/>
      <c r="J644" s="1872"/>
      <c r="K644" s="1872"/>
      <c r="L644" s="1872"/>
      <c r="M644" s="1872"/>
      <c r="N644" s="1872"/>
      <c r="O644" s="1872"/>
      <c r="P644" s="1872"/>
      <c r="Q644" s="1872"/>
    </row>
    <row r="645" spans="1:17">
      <c r="A645" s="1872"/>
      <c r="B645" s="1872"/>
      <c r="C645" s="1872"/>
      <c r="D645" s="1872"/>
      <c r="E645" s="1872"/>
      <c r="F645" s="1872"/>
      <c r="G645" s="1872"/>
      <c r="H645" s="1872"/>
      <c r="I645" s="1872"/>
      <c r="J645" s="1872"/>
      <c r="K645" s="1872"/>
      <c r="L645" s="1872"/>
      <c r="M645" s="1872"/>
      <c r="N645" s="1872"/>
      <c r="O645" s="1872"/>
      <c r="P645" s="1872"/>
      <c r="Q645" s="1872"/>
    </row>
    <row r="646" spans="1:17">
      <c r="A646" s="1872"/>
      <c r="B646" s="1872"/>
      <c r="C646" s="1872"/>
      <c r="D646" s="1872"/>
      <c r="E646" s="1872"/>
      <c r="F646" s="1872"/>
      <c r="G646" s="1872"/>
      <c r="H646" s="1872"/>
      <c r="I646" s="1872"/>
      <c r="J646" s="1872"/>
      <c r="K646" s="1872"/>
      <c r="L646" s="1872"/>
      <c r="M646" s="1872"/>
      <c r="N646" s="1872"/>
      <c r="O646" s="1872"/>
      <c r="P646" s="1872"/>
      <c r="Q646" s="1872"/>
    </row>
    <row r="647" spans="1:17">
      <c r="A647" s="1872"/>
      <c r="B647" s="1872"/>
      <c r="C647" s="1872"/>
      <c r="D647" s="1872"/>
      <c r="E647" s="1872"/>
      <c r="F647" s="1872"/>
      <c r="G647" s="1872"/>
      <c r="H647" s="1872"/>
      <c r="I647" s="1872"/>
      <c r="J647" s="1872"/>
      <c r="K647" s="1872"/>
      <c r="L647" s="1872"/>
      <c r="M647" s="1872"/>
      <c r="N647" s="1872"/>
      <c r="O647" s="1872"/>
      <c r="P647" s="1872"/>
      <c r="Q647" s="1872"/>
    </row>
    <row r="648" spans="1:17">
      <c r="A648" s="1872"/>
      <c r="B648" s="1872"/>
      <c r="C648" s="1872"/>
      <c r="D648" s="1872"/>
      <c r="E648" s="1872"/>
      <c r="F648" s="1872"/>
      <c r="G648" s="1872"/>
      <c r="H648" s="1872"/>
      <c r="I648" s="1872"/>
      <c r="J648" s="1872"/>
      <c r="K648" s="1872"/>
      <c r="L648" s="1872"/>
      <c r="M648" s="1872"/>
      <c r="N648" s="1872"/>
      <c r="O648" s="1872"/>
      <c r="P648" s="1872"/>
      <c r="Q648" s="1872"/>
    </row>
    <row r="649" spans="1:17">
      <c r="A649" s="1872"/>
      <c r="B649" s="1872"/>
      <c r="C649" s="1872"/>
      <c r="D649" s="1872"/>
      <c r="E649" s="1872"/>
      <c r="F649" s="1872"/>
      <c r="G649" s="1872"/>
      <c r="H649" s="1872"/>
      <c r="I649" s="1872"/>
      <c r="J649" s="1872"/>
      <c r="K649" s="1872"/>
      <c r="L649" s="1872"/>
      <c r="M649" s="1872"/>
      <c r="N649" s="1872"/>
      <c r="O649" s="1872"/>
      <c r="P649" s="1872"/>
      <c r="Q649" s="1872"/>
    </row>
    <row r="650" spans="1:17">
      <c r="A650" s="1872"/>
      <c r="B650" s="1872"/>
      <c r="C650" s="1872"/>
      <c r="D650" s="1872"/>
      <c r="E650" s="1872"/>
      <c r="F650" s="1872"/>
      <c r="G650" s="1872"/>
      <c r="H650" s="1872"/>
      <c r="I650" s="1872"/>
      <c r="J650" s="1872"/>
      <c r="K650" s="1872"/>
      <c r="L650" s="1872"/>
      <c r="M650" s="1872"/>
      <c r="N650" s="1872"/>
      <c r="O650" s="1872"/>
      <c r="P650" s="1872"/>
      <c r="Q650" s="1872"/>
    </row>
    <row r="651" spans="1:17">
      <c r="A651" s="1872"/>
      <c r="B651" s="1872"/>
      <c r="C651" s="1872"/>
      <c r="D651" s="1872"/>
      <c r="E651" s="1872"/>
      <c r="F651" s="1872"/>
      <c r="G651" s="1872"/>
      <c r="H651" s="1872"/>
      <c r="I651" s="1872"/>
      <c r="J651" s="1872"/>
      <c r="K651" s="1872"/>
      <c r="L651" s="1872"/>
      <c r="M651" s="1872"/>
      <c r="N651" s="1872"/>
      <c r="O651" s="1872"/>
      <c r="P651" s="1872"/>
      <c r="Q651" s="1872"/>
    </row>
    <row r="652" spans="1:17">
      <c r="A652" s="1872"/>
      <c r="B652" s="1872"/>
      <c r="C652" s="1872"/>
      <c r="D652" s="1872"/>
      <c r="E652" s="1872"/>
      <c r="F652" s="1872"/>
      <c r="G652" s="1872"/>
      <c r="H652" s="1872"/>
      <c r="I652" s="1872"/>
      <c r="J652" s="1872"/>
      <c r="K652" s="1872"/>
      <c r="L652" s="1872"/>
      <c r="M652" s="1872"/>
      <c r="N652" s="1872"/>
      <c r="O652" s="1872"/>
      <c r="P652" s="1872"/>
      <c r="Q652" s="1872"/>
    </row>
    <row r="653" spans="1:17">
      <c r="A653" s="1872"/>
      <c r="B653" s="1872"/>
      <c r="C653" s="1872"/>
      <c r="D653" s="1872"/>
      <c r="E653" s="1872"/>
      <c r="F653" s="1872"/>
      <c r="G653" s="1872"/>
      <c r="H653" s="1872"/>
      <c r="I653" s="1872"/>
      <c r="J653" s="1872"/>
      <c r="K653" s="1872"/>
      <c r="L653" s="1872"/>
      <c r="M653" s="1872"/>
      <c r="N653" s="1872"/>
      <c r="O653" s="1872"/>
      <c r="P653" s="1872"/>
      <c r="Q653" s="1872"/>
    </row>
    <row r="654" spans="1:17">
      <c r="A654" s="1872"/>
      <c r="B654" s="1872"/>
      <c r="C654" s="1872"/>
      <c r="D654" s="1872"/>
      <c r="E654" s="1872"/>
      <c r="F654" s="1872"/>
      <c r="G654" s="1872"/>
      <c r="H654" s="1872"/>
      <c r="I654" s="1872"/>
      <c r="J654" s="1872"/>
      <c r="K654" s="1872"/>
      <c r="L654" s="1872"/>
      <c r="M654" s="1872"/>
      <c r="N654" s="1872"/>
      <c r="O654" s="1872"/>
      <c r="P654" s="1872"/>
      <c r="Q654" s="1872"/>
    </row>
    <row r="655" spans="1:17">
      <c r="A655" s="1872"/>
      <c r="B655" s="1872"/>
      <c r="C655" s="1872"/>
      <c r="D655" s="1872"/>
      <c r="E655" s="1872"/>
      <c r="F655" s="1872"/>
      <c r="G655" s="1872"/>
      <c r="H655" s="1872"/>
      <c r="I655" s="1872"/>
      <c r="J655" s="1872"/>
      <c r="K655" s="1872"/>
      <c r="L655" s="1872"/>
      <c r="M655" s="1872"/>
      <c r="N655" s="1872"/>
      <c r="O655" s="1872"/>
      <c r="P655" s="1872"/>
      <c r="Q655" s="1872"/>
    </row>
    <row r="656" spans="1:17">
      <c r="A656" s="1872"/>
      <c r="B656" s="1872"/>
      <c r="C656" s="1872"/>
      <c r="D656" s="1872"/>
      <c r="E656" s="1872"/>
      <c r="F656" s="1872"/>
      <c r="G656" s="1872"/>
      <c r="H656" s="1872"/>
      <c r="I656" s="1872"/>
      <c r="J656" s="1872"/>
      <c r="K656" s="1872"/>
      <c r="L656" s="1872"/>
      <c r="M656" s="1872"/>
      <c r="N656" s="1872"/>
      <c r="O656" s="1872"/>
      <c r="P656" s="1872"/>
      <c r="Q656" s="1872"/>
    </row>
    <row r="657" spans="1:17">
      <c r="A657" s="1872"/>
      <c r="B657" s="1872"/>
      <c r="C657" s="1872"/>
      <c r="D657" s="1872"/>
      <c r="E657" s="1872"/>
      <c r="F657" s="1872"/>
      <c r="G657" s="1872"/>
      <c r="H657" s="1872"/>
      <c r="I657" s="1872"/>
      <c r="J657" s="1872"/>
      <c r="K657" s="1872"/>
      <c r="L657" s="1872"/>
      <c r="M657" s="1872"/>
      <c r="N657" s="1872"/>
      <c r="O657" s="1872"/>
      <c r="P657" s="1872"/>
      <c r="Q657" s="1872"/>
    </row>
    <row r="658" spans="1:17">
      <c r="A658" s="1872"/>
      <c r="B658" s="1872"/>
      <c r="C658" s="1872"/>
      <c r="D658" s="1872"/>
      <c r="E658" s="1872"/>
      <c r="F658" s="1872"/>
      <c r="G658" s="1872"/>
      <c r="H658" s="1872"/>
      <c r="I658" s="1872"/>
      <c r="J658" s="1872"/>
      <c r="K658" s="1872"/>
      <c r="L658" s="1872"/>
      <c r="M658" s="1872"/>
      <c r="N658" s="1872"/>
      <c r="O658" s="1872"/>
      <c r="P658" s="1872"/>
      <c r="Q658" s="1872"/>
    </row>
    <row r="659" spans="1:17">
      <c r="A659" s="1872"/>
      <c r="B659" s="1872"/>
      <c r="C659" s="1872"/>
      <c r="D659" s="1872"/>
      <c r="E659" s="1872"/>
      <c r="F659" s="1872"/>
      <c r="G659" s="1872"/>
      <c r="H659" s="1872"/>
      <c r="I659" s="1872"/>
      <c r="J659" s="1872"/>
      <c r="K659" s="1872"/>
      <c r="L659" s="1872"/>
      <c r="M659" s="1872"/>
      <c r="N659" s="1872"/>
      <c r="O659" s="1872"/>
      <c r="P659" s="1872"/>
      <c r="Q659" s="1872"/>
    </row>
    <row r="660" spans="1:17">
      <c r="A660" s="1872"/>
      <c r="B660" s="1872"/>
      <c r="C660" s="1872"/>
      <c r="D660" s="1872"/>
      <c r="E660" s="1872"/>
      <c r="F660" s="1872"/>
      <c r="G660" s="1872"/>
      <c r="H660" s="1872"/>
      <c r="I660" s="1872"/>
      <c r="J660" s="1872"/>
      <c r="K660" s="1872"/>
      <c r="L660" s="1872"/>
      <c r="M660" s="1872"/>
      <c r="N660" s="1872"/>
      <c r="O660" s="1872"/>
      <c r="P660" s="1872"/>
      <c r="Q660" s="1872"/>
    </row>
    <row r="661" spans="1:17">
      <c r="A661" s="1872"/>
      <c r="B661" s="1872"/>
      <c r="C661" s="1872"/>
      <c r="D661" s="1872"/>
      <c r="E661" s="1872"/>
      <c r="F661" s="1872"/>
      <c r="G661" s="1872"/>
      <c r="H661" s="1872"/>
      <c r="I661" s="1872"/>
      <c r="J661" s="1872"/>
      <c r="K661" s="1872"/>
      <c r="L661" s="1872"/>
      <c r="M661" s="1872"/>
      <c r="N661" s="1872"/>
      <c r="O661" s="1872"/>
      <c r="P661" s="1872"/>
      <c r="Q661" s="1872"/>
    </row>
    <row r="662" spans="1:17">
      <c r="A662" s="1872"/>
      <c r="B662" s="1872"/>
      <c r="C662" s="1872"/>
      <c r="D662" s="1872"/>
      <c r="E662" s="1872"/>
      <c r="F662" s="1872"/>
      <c r="G662" s="1872"/>
      <c r="H662" s="1872"/>
      <c r="I662" s="1872"/>
      <c r="J662" s="1872"/>
      <c r="K662" s="1872"/>
      <c r="L662" s="1872"/>
      <c r="M662" s="1872"/>
      <c r="N662" s="1872"/>
      <c r="O662" s="1872"/>
      <c r="P662" s="1872"/>
      <c r="Q662" s="1872"/>
    </row>
    <row r="663" spans="1:17">
      <c r="A663" s="1872"/>
      <c r="B663" s="1872"/>
      <c r="C663" s="1872"/>
      <c r="D663" s="1872"/>
      <c r="E663" s="1872"/>
      <c r="F663" s="1872"/>
      <c r="G663" s="1872"/>
      <c r="H663" s="1872"/>
      <c r="I663" s="1872"/>
      <c r="J663" s="1872"/>
      <c r="K663" s="1872"/>
      <c r="L663" s="1872"/>
      <c r="M663" s="1872"/>
      <c r="N663" s="1872"/>
      <c r="O663" s="1872"/>
      <c r="P663" s="1872"/>
      <c r="Q663" s="1872"/>
    </row>
    <row r="664" spans="1:17">
      <c r="A664" s="1872"/>
      <c r="B664" s="1872"/>
      <c r="C664" s="1872"/>
      <c r="D664" s="1872"/>
      <c r="E664" s="1872"/>
      <c r="F664" s="1872"/>
      <c r="G664" s="1872"/>
      <c r="H664" s="1872"/>
      <c r="I664" s="1872"/>
      <c r="J664" s="1872"/>
      <c r="K664" s="1872"/>
      <c r="L664" s="1872"/>
      <c r="M664" s="1872"/>
      <c r="N664" s="1872"/>
      <c r="O664" s="1872"/>
      <c r="P664" s="1872"/>
      <c r="Q664" s="1872"/>
    </row>
    <row r="665" spans="1:17">
      <c r="A665" s="1872"/>
      <c r="B665" s="1872"/>
      <c r="C665" s="1872"/>
      <c r="D665" s="1872"/>
      <c r="E665" s="1872"/>
      <c r="F665" s="1872"/>
      <c r="G665" s="1872"/>
      <c r="H665" s="1872"/>
      <c r="I665" s="1872"/>
      <c r="J665" s="1872"/>
      <c r="K665" s="1872"/>
      <c r="L665" s="1872"/>
      <c r="M665" s="1872"/>
      <c r="N665" s="1872"/>
      <c r="O665" s="1872"/>
      <c r="P665" s="1872"/>
      <c r="Q665" s="1872"/>
    </row>
    <row r="666" spans="1:17">
      <c r="A666" s="1872"/>
      <c r="B666" s="1872"/>
      <c r="C666" s="1872"/>
      <c r="D666" s="1872"/>
      <c r="E666" s="1872"/>
      <c r="F666" s="1872"/>
      <c r="G666" s="1872"/>
      <c r="H666" s="1872"/>
      <c r="I666" s="1872"/>
      <c r="J666" s="1872"/>
      <c r="K666" s="1872"/>
      <c r="L666" s="1872"/>
      <c r="M666" s="1872"/>
      <c r="N666" s="1872"/>
      <c r="O666" s="1872"/>
      <c r="P666" s="1872"/>
      <c r="Q666" s="1872"/>
    </row>
    <row r="667" spans="1:17">
      <c r="A667" s="1872"/>
      <c r="B667" s="1872"/>
      <c r="C667" s="1872"/>
      <c r="D667" s="1872"/>
      <c r="E667" s="1872"/>
      <c r="F667" s="1872"/>
      <c r="G667" s="1872"/>
      <c r="H667" s="1872"/>
      <c r="I667" s="1872"/>
      <c r="J667" s="1872"/>
      <c r="K667" s="1872"/>
      <c r="L667" s="1872"/>
      <c r="M667" s="1872"/>
      <c r="N667" s="1872"/>
      <c r="O667" s="1872"/>
      <c r="P667" s="1872"/>
      <c r="Q667" s="1872"/>
    </row>
    <row r="668" spans="1:17">
      <c r="A668" s="1872"/>
      <c r="B668" s="1872"/>
      <c r="C668" s="1872"/>
      <c r="D668" s="1872"/>
      <c r="E668" s="1872"/>
      <c r="F668" s="1872"/>
      <c r="G668" s="1872"/>
      <c r="H668" s="1872"/>
      <c r="I668" s="1872"/>
      <c r="J668" s="1872"/>
      <c r="K668" s="1872"/>
      <c r="L668" s="1872"/>
      <c r="M668" s="1872"/>
      <c r="N668" s="1872"/>
      <c r="O668" s="1872"/>
      <c r="P668" s="1872"/>
      <c r="Q668" s="1872"/>
    </row>
    <row r="669" spans="1:17">
      <c r="A669" s="1872"/>
      <c r="B669" s="1872"/>
      <c r="C669" s="1872"/>
      <c r="D669" s="1872"/>
      <c r="E669" s="1872"/>
      <c r="F669" s="1872"/>
      <c r="G669" s="1872"/>
      <c r="H669" s="1872"/>
      <c r="I669" s="1872"/>
      <c r="J669" s="1872"/>
      <c r="K669" s="1872"/>
      <c r="L669" s="1872"/>
      <c r="M669" s="1872"/>
      <c r="N669" s="1872"/>
      <c r="O669" s="1872"/>
      <c r="P669" s="1872"/>
      <c r="Q669" s="1872"/>
    </row>
    <row r="670" spans="1:17">
      <c r="A670" s="1872"/>
      <c r="B670" s="1872"/>
      <c r="C670" s="1872"/>
      <c r="D670" s="1872"/>
      <c r="E670" s="1872"/>
      <c r="F670" s="1872"/>
      <c r="G670" s="1872"/>
      <c r="H670" s="1872"/>
      <c r="I670" s="1872"/>
      <c r="J670" s="1872"/>
      <c r="K670" s="1872"/>
      <c r="L670" s="1872"/>
      <c r="M670" s="1872"/>
      <c r="N670" s="1872"/>
      <c r="O670" s="1872"/>
      <c r="P670" s="1872"/>
      <c r="Q670" s="1872"/>
    </row>
    <row r="671" spans="1:17">
      <c r="A671" s="1872"/>
      <c r="B671" s="1872"/>
      <c r="C671" s="1872"/>
      <c r="D671" s="1872"/>
      <c r="E671" s="1872"/>
      <c r="F671" s="1872"/>
      <c r="G671" s="1872"/>
      <c r="H671" s="1872"/>
      <c r="I671" s="1872"/>
      <c r="J671" s="1872"/>
      <c r="K671" s="1872"/>
      <c r="L671" s="1872"/>
      <c r="M671" s="1872"/>
      <c r="N671" s="1872"/>
      <c r="O671" s="1872"/>
      <c r="P671" s="1872"/>
      <c r="Q671" s="1872"/>
    </row>
    <row r="672" spans="1:17">
      <c r="A672" s="1872"/>
      <c r="B672" s="1872"/>
      <c r="C672" s="1872"/>
      <c r="D672" s="1872"/>
      <c r="E672" s="1872"/>
      <c r="F672" s="1872"/>
      <c r="G672" s="1872"/>
      <c r="H672" s="1872"/>
      <c r="I672" s="1872"/>
      <c r="J672" s="1872"/>
      <c r="K672" s="1872"/>
      <c r="L672" s="1872"/>
      <c r="M672" s="1872"/>
      <c r="N672" s="1872"/>
      <c r="O672" s="1872"/>
      <c r="P672" s="1872"/>
      <c r="Q672" s="1872"/>
    </row>
    <row r="673" spans="1:17">
      <c r="A673" s="1872"/>
      <c r="B673" s="1872"/>
      <c r="C673" s="1872"/>
      <c r="D673" s="1872"/>
      <c r="E673" s="1872"/>
      <c r="F673" s="1872"/>
      <c r="G673" s="1872"/>
      <c r="H673" s="1872"/>
      <c r="I673" s="1872"/>
      <c r="J673" s="1872"/>
      <c r="K673" s="1872"/>
      <c r="L673" s="1872"/>
      <c r="M673" s="1872"/>
      <c r="N673" s="1872"/>
      <c r="O673" s="1872"/>
      <c r="P673" s="1872"/>
      <c r="Q673" s="1872"/>
    </row>
    <row r="674" spans="1:17">
      <c r="A674" s="1872"/>
      <c r="B674" s="1872"/>
      <c r="C674" s="1872"/>
      <c r="D674" s="1872"/>
      <c r="E674" s="1872"/>
      <c r="F674" s="1872"/>
      <c r="G674" s="1872"/>
      <c r="H674" s="1872"/>
      <c r="I674" s="1872"/>
      <c r="J674" s="1872"/>
      <c r="K674" s="1872"/>
      <c r="L674" s="1872"/>
      <c r="M674" s="1872"/>
      <c r="N674" s="1872"/>
      <c r="O674" s="1872"/>
      <c r="P674" s="1872"/>
      <c r="Q674" s="1872"/>
    </row>
    <row r="675" spans="1:17">
      <c r="A675" s="1872"/>
      <c r="B675" s="1872"/>
      <c r="C675" s="1872"/>
      <c r="D675" s="1872"/>
      <c r="E675" s="1872"/>
      <c r="F675" s="1872"/>
      <c r="G675" s="1872"/>
      <c r="H675" s="1872"/>
      <c r="I675" s="1872"/>
      <c r="J675" s="1872"/>
      <c r="K675" s="1872"/>
      <c r="L675" s="1872"/>
      <c r="M675" s="1872"/>
      <c r="N675" s="1872"/>
      <c r="O675" s="1872"/>
      <c r="P675" s="1872"/>
      <c r="Q675" s="1872"/>
    </row>
    <row r="676" spans="1:17">
      <c r="A676" s="1872"/>
      <c r="B676" s="1872"/>
      <c r="C676" s="1872"/>
      <c r="D676" s="1872"/>
      <c r="E676" s="1872"/>
      <c r="F676" s="1872"/>
      <c r="G676" s="1872"/>
      <c r="H676" s="1872"/>
      <c r="I676" s="1872"/>
      <c r="J676" s="1872"/>
      <c r="K676" s="1872"/>
      <c r="L676" s="1872"/>
      <c r="M676" s="1872"/>
      <c r="N676" s="1872"/>
      <c r="O676" s="1872"/>
      <c r="P676" s="1872"/>
      <c r="Q676" s="1872"/>
    </row>
    <row r="677" spans="1:17">
      <c r="A677" s="1872"/>
      <c r="B677" s="1872"/>
      <c r="C677" s="1872"/>
      <c r="D677" s="1872"/>
      <c r="E677" s="1872"/>
      <c r="F677" s="1872"/>
      <c r="G677" s="1872"/>
      <c r="H677" s="1872"/>
      <c r="I677" s="1872"/>
      <c r="J677" s="1872"/>
      <c r="K677" s="1872"/>
      <c r="L677" s="1872"/>
      <c r="M677" s="1872"/>
      <c r="N677" s="1872"/>
      <c r="O677" s="1872"/>
      <c r="P677" s="1872"/>
      <c r="Q677" s="1872"/>
    </row>
    <row r="678" spans="1:17">
      <c r="A678" s="1872"/>
      <c r="B678" s="1872"/>
      <c r="C678" s="1872"/>
      <c r="D678" s="1872"/>
      <c r="E678" s="1872"/>
      <c r="F678" s="1872"/>
      <c r="G678" s="1872"/>
      <c r="H678" s="1872"/>
      <c r="I678" s="1872"/>
      <c r="J678" s="1872"/>
      <c r="K678" s="1872"/>
      <c r="L678" s="1872"/>
      <c r="M678" s="1872"/>
      <c r="N678" s="1872"/>
      <c r="O678" s="1872"/>
      <c r="P678" s="1872"/>
      <c r="Q678" s="1872"/>
    </row>
    <row r="679" spans="1:17">
      <c r="A679" s="1872"/>
      <c r="B679" s="1872"/>
      <c r="C679" s="1872"/>
      <c r="D679" s="1872"/>
      <c r="E679" s="1872"/>
      <c r="F679" s="1872"/>
      <c r="G679" s="1872"/>
      <c r="H679" s="1872"/>
      <c r="I679" s="1872"/>
      <c r="J679" s="1872"/>
      <c r="K679" s="1872"/>
      <c r="L679" s="1872"/>
      <c r="M679" s="1872"/>
      <c r="N679" s="1872"/>
      <c r="O679" s="1872"/>
      <c r="P679" s="1872"/>
      <c r="Q679" s="1872"/>
    </row>
    <row r="680" spans="1:17">
      <c r="A680" s="1872"/>
      <c r="B680" s="1872"/>
      <c r="C680" s="1872"/>
      <c r="D680" s="1872"/>
      <c r="E680" s="1872"/>
      <c r="F680" s="1872"/>
      <c r="G680" s="1872"/>
      <c r="H680" s="1872"/>
      <c r="I680" s="1872"/>
      <c r="J680" s="1872"/>
      <c r="K680" s="1872"/>
      <c r="L680" s="1872"/>
      <c r="M680" s="1872"/>
      <c r="N680" s="1872"/>
      <c r="O680" s="1872"/>
      <c r="P680" s="1872"/>
      <c r="Q680" s="1872"/>
    </row>
    <row r="681" spans="1:17">
      <c r="A681" s="1872"/>
      <c r="B681" s="1872"/>
      <c r="C681" s="1872"/>
      <c r="D681" s="1872"/>
      <c r="E681" s="1872"/>
      <c r="F681" s="1872"/>
      <c r="G681" s="1872"/>
      <c r="H681" s="1872"/>
      <c r="I681" s="1872"/>
      <c r="J681" s="1872"/>
      <c r="K681" s="1872"/>
      <c r="L681" s="1872"/>
      <c r="M681" s="1872"/>
      <c r="N681" s="1872"/>
      <c r="O681" s="1872"/>
      <c r="P681" s="1872"/>
      <c r="Q681" s="1872"/>
    </row>
    <row r="682" spans="1:17">
      <c r="A682" s="1872"/>
      <c r="B682" s="1872"/>
      <c r="C682" s="1872"/>
      <c r="D682" s="1872"/>
      <c r="E682" s="1872"/>
      <c r="F682" s="1872"/>
      <c r="G682" s="1872"/>
      <c r="H682" s="1872"/>
      <c r="I682" s="1872"/>
      <c r="J682" s="1872"/>
      <c r="K682" s="1872"/>
      <c r="L682" s="1872"/>
      <c r="M682" s="1872"/>
      <c r="N682" s="1872"/>
      <c r="O682" s="1872"/>
      <c r="P682" s="1872"/>
      <c r="Q682" s="1872"/>
    </row>
    <row r="683" spans="1:17">
      <c r="A683" s="1872"/>
      <c r="B683" s="1872"/>
      <c r="C683" s="1872"/>
      <c r="D683" s="1872"/>
      <c r="E683" s="1872"/>
      <c r="F683" s="1872"/>
      <c r="G683" s="1872"/>
      <c r="H683" s="1872"/>
      <c r="I683" s="1872"/>
      <c r="J683" s="1872"/>
      <c r="K683" s="1872"/>
      <c r="L683" s="1872"/>
      <c r="M683" s="1872"/>
      <c r="N683" s="1872"/>
      <c r="O683" s="1872"/>
      <c r="P683" s="1872"/>
      <c r="Q683" s="1872"/>
    </row>
    <row r="684" spans="1:17">
      <c r="A684" s="1872"/>
      <c r="B684" s="1872"/>
      <c r="C684" s="1872"/>
      <c r="D684" s="1872"/>
      <c r="E684" s="1872"/>
      <c r="F684" s="1872"/>
      <c r="G684" s="1872"/>
      <c r="H684" s="1872"/>
      <c r="I684" s="1872"/>
      <c r="J684" s="1872"/>
      <c r="K684" s="1872"/>
      <c r="L684" s="1872"/>
      <c r="M684" s="1872"/>
      <c r="N684" s="1872"/>
      <c r="O684" s="1872"/>
      <c r="P684" s="1872"/>
      <c r="Q684" s="1872"/>
    </row>
    <row r="685" spans="1:17">
      <c r="A685" s="1872"/>
      <c r="B685" s="1872"/>
      <c r="C685" s="1872"/>
      <c r="D685" s="1872"/>
      <c r="E685" s="1872"/>
      <c r="F685" s="1872"/>
      <c r="G685" s="1872"/>
      <c r="H685" s="1872"/>
      <c r="I685" s="1872"/>
      <c r="J685" s="1872"/>
      <c r="K685" s="1872"/>
      <c r="L685" s="1872"/>
      <c r="M685" s="1872"/>
      <c r="N685" s="1872"/>
      <c r="O685" s="1872"/>
      <c r="P685" s="1872"/>
      <c r="Q685" s="1872"/>
    </row>
    <row r="686" spans="1:17">
      <c r="A686" s="1872"/>
      <c r="B686" s="1872"/>
      <c r="C686" s="1872"/>
      <c r="D686" s="1872"/>
      <c r="E686" s="1872"/>
      <c r="F686" s="1872"/>
      <c r="G686" s="1872"/>
      <c r="H686" s="1872"/>
      <c r="I686" s="1872"/>
      <c r="J686" s="1872"/>
      <c r="K686" s="1872"/>
      <c r="L686" s="1872"/>
      <c r="M686" s="1872"/>
      <c r="N686" s="1872"/>
      <c r="O686" s="1872"/>
      <c r="P686" s="1872"/>
      <c r="Q686" s="1872"/>
    </row>
    <row r="687" spans="1:17">
      <c r="A687" s="1872"/>
      <c r="B687" s="1872"/>
      <c r="C687" s="1872"/>
      <c r="D687" s="1872"/>
      <c r="E687" s="1872"/>
      <c r="F687" s="1872"/>
      <c r="G687" s="1872"/>
      <c r="H687" s="1872"/>
      <c r="I687" s="1872"/>
      <c r="J687" s="1872"/>
      <c r="K687" s="1872"/>
      <c r="L687" s="1872"/>
      <c r="M687" s="1872"/>
      <c r="N687" s="1872"/>
      <c r="O687" s="1872"/>
      <c r="P687" s="1872"/>
      <c r="Q687" s="1872"/>
    </row>
    <row r="688" spans="1:17">
      <c r="A688" s="1872"/>
      <c r="B688" s="1872"/>
      <c r="C688" s="1872"/>
      <c r="D688" s="1872"/>
      <c r="E688" s="1872"/>
      <c r="F688" s="1872"/>
      <c r="G688" s="1872"/>
      <c r="H688" s="1872"/>
      <c r="I688" s="1872"/>
      <c r="J688" s="1872"/>
      <c r="K688" s="1872"/>
      <c r="L688" s="1872"/>
      <c r="M688" s="1872"/>
      <c r="N688" s="1872"/>
      <c r="O688" s="1872"/>
      <c r="P688" s="1872"/>
      <c r="Q688" s="1872"/>
    </row>
    <row r="689" spans="1:17">
      <c r="A689" s="1872"/>
      <c r="B689" s="1872"/>
      <c r="C689" s="1872"/>
      <c r="D689" s="1872"/>
      <c r="E689" s="1872"/>
      <c r="F689" s="1872"/>
      <c r="G689" s="1872"/>
      <c r="H689" s="1872"/>
      <c r="I689" s="1872"/>
      <c r="J689" s="1872"/>
      <c r="K689" s="1872"/>
      <c r="L689" s="1872"/>
      <c r="M689" s="1872"/>
      <c r="N689" s="1872"/>
      <c r="O689" s="1872"/>
      <c r="P689" s="1872"/>
      <c r="Q689" s="1872"/>
    </row>
    <row r="690" spans="1:17">
      <c r="A690" s="1872"/>
      <c r="B690" s="1872"/>
      <c r="C690" s="1872"/>
      <c r="D690" s="1872"/>
      <c r="E690" s="1872"/>
      <c r="F690" s="1872"/>
      <c r="G690" s="1872"/>
      <c r="H690" s="1872"/>
      <c r="I690" s="1872"/>
      <c r="J690" s="1872"/>
      <c r="K690" s="1872"/>
      <c r="L690" s="1872"/>
      <c r="M690" s="1872"/>
      <c r="N690" s="1872"/>
      <c r="O690" s="1872"/>
      <c r="P690" s="1872"/>
      <c r="Q690" s="1872"/>
    </row>
    <row r="691" spans="1:17">
      <c r="A691" s="1872"/>
      <c r="B691" s="1872"/>
      <c r="C691" s="1872"/>
      <c r="D691" s="1872"/>
      <c r="E691" s="1872"/>
      <c r="F691" s="1872"/>
      <c r="G691" s="1872"/>
      <c r="H691" s="1872"/>
      <c r="I691" s="1872"/>
      <c r="J691" s="1872"/>
      <c r="K691" s="1872"/>
      <c r="L691" s="1872"/>
      <c r="M691" s="1872"/>
      <c r="N691" s="1872"/>
      <c r="O691" s="1872"/>
      <c r="P691" s="1872"/>
      <c r="Q691" s="1872"/>
    </row>
    <row r="692" spans="1:17">
      <c r="A692" s="1872"/>
      <c r="B692" s="1872"/>
      <c r="C692" s="1872"/>
      <c r="D692" s="1872"/>
      <c r="E692" s="1872"/>
      <c r="F692" s="1872"/>
      <c r="G692" s="1872"/>
      <c r="H692" s="1872"/>
      <c r="I692" s="1872"/>
      <c r="J692" s="1872"/>
      <c r="K692" s="1872"/>
      <c r="L692" s="1872"/>
      <c r="M692" s="1872"/>
      <c r="N692" s="1872"/>
      <c r="O692" s="1872"/>
      <c r="P692" s="1872"/>
      <c r="Q692" s="1872"/>
    </row>
    <row r="693" spans="1:17">
      <c r="A693" s="1872"/>
      <c r="B693" s="1872"/>
      <c r="C693" s="1872"/>
      <c r="D693" s="1872"/>
      <c r="E693" s="1872"/>
      <c r="F693" s="1872"/>
      <c r="G693" s="1872"/>
      <c r="H693" s="1872"/>
      <c r="I693" s="1872"/>
      <c r="J693" s="1872"/>
      <c r="K693" s="1872"/>
      <c r="L693" s="1872"/>
      <c r="M693" s="1872"/>
      <c r="N693" s="1872"/>
      <c r="O693" s="1872"/>
      <c r="P693" s="1872"/>
      <c r="Q693" s="1872"/>
    </row>
    <row r="694" spans="1:17">
      <c r="A694" s="1872"/>
      <c r="B694" s="1872"/>
      <c r="C694" s="1872"/>
      <c r="D694" s="1872"/>
      <c r="E694" s="1872"/>
      <c r="F694" s="1872"/>
      <c r="G694" s="1872"/>
      <c r="H694" s="1872"/>
      <c r="I694" s="1872"/>
      <c r="J694" s="1872"/>
      <c r="K694" s="1872"/>
      <c r="L694" s="1872"/>
      <c r="M694" s="1872"/>
      <c r="N694" s="1872"/>
      <c r="O694" s="1872"/>
      <c r="P694" s="1872"/>
      <c r="Q694" s="1872"/>
    </row>
    <row r="695" spans="1:17">
      <c r="A695" s="1872"/>
      <c r="B695" s="1872"/>
      <c r="C695" s="1872"/>
      <c r="D695" s="1872"/>
      <c r="E695" s="1872"/>
      <c r="F695" s="1872"/>
      <c r="G695" s="1872"/>
      <c r="H695" s="1872"/>
      <c r="I695" s="1872"/>
      <c r="J695" s="1872"/>
      <c r="K695" s="1872"/>
      <c r="L695" s="1872"/>
      <c r="M695" s="1872"/>
      <c r="N695" s="1872"/>
      <c r="O695" s="1872"/>
      <c r="P695" s="1872"/>
      <c r="Q695" s="1872"/>
    </row>
    <row r="696" spans="1:17">
      <c r="A696" s="1872"/>
      <c r="B696" s="1872"/>
      <c r="C696" s="1872"/>
      <c r="D696" s="1872"/>
      <c r="E696" s="1872"/>
      <c r="F696" s="1872"/>
      <c r="G696" s="1872"/>
      <c r="H696" s="1872"/>
      <c r="I696" s="1872"/>
      <c r="J696" s="1872"/>
      <c r="K696" s="1872"/>
      <c r="L696" s="1872"/>
      <c r="M696" s="1872"/>
      <c r="N696" s="1872"/>
      <c r="O696" s="1872"/>
      <c r="P696" s="1872"/>
      <c r="Q696" s="1872"/>
    </row>
    <row r="697" spans="1:17">
      <c r="A697" s="1872"/>
      <c r="B697" s="1872"/>
      <c r="C697" s="1872"/>
      <c r="D697" s="1872"/>
      <c r="E697" s="1872"/>
      <c r="F697" s="1872"/>
      <c r="G697" s="1872"/>
      <c r="H697" s="1872"/>
      <c r="I697" s="1872"/>
      <c r="J697" s="1872"/>
      <c r="K697" s="1872"/>
      <c r="L697" s="1872"/>
      <c r="M697" s="1872"/>
      <c r="N697" s="1872"/>
      <c r="O697" s="1872"/>
      <c r="P697" s="1872"/>
      <c r="Q697" s="1872"/>
    </row>
    <row r="698" spans="1:17">
      <c r="A698" s="1872"/>
      <c r="B698" s="1872"/>
      <c r="C698" s="1872"/>
      <c r="D698" s="1872"/>
      <c r="E698" s="1872"/>
      <c r="F698" s="1872"/>
      <c r="G698" s="1872"/>
      <c r="H698" s="1872"/>
      <c r="I698" s="1872"/>
      <c r="J698" s="1872"/>
      <c r="K698" s="1872"/>
      <c r="L698" s="1872"/>
      <c r="M698" s="1872"/>
      <c r="N698" s="1872"/>
      <c r="O698" s="1872"/>
      <c r="P698" s="1872"/>
      <c r="Q698" s="1872"/>
    </row>
    <row r="699" spans="1:17">
      <c r="A699" s="1872"/>
      <c r="B699" s="1872"/>
      <c r="C699" s="1872"/>
      <c r="D699" s="1872"/>
      <c r="E699" s="1872"/>
      <c r="F699" s="1872"/>
      <c r="G699" s="1872"/>
      <c r="H699" s="1872"/>
      <c r="I699" s="1872"/>
      <c r="J699" s="1872"/>
      <c r="K699" s="1872"/>
      <c r="L699" s="1872"/>
      <c r="M699" s="1872"/>
      <c r="N699" s="1872"/>
      <c r="O699" s="1872"/>
      <c r="P699" s="1872"/>
      <c r="Q699" s="1872"/>
    </row>
    <row r="700" spans="1:17">
      <c r="A700" s="1872"/>
      <c r="B700" s="1872"/>
      <c r="C700" s="1872"/>
      <c r="D700" s="1872"/>
      <c r="E700" s="1872"/>
      <c r="F700" s="1872"/>
      <c r="G700" s="1872"/>
      <c r="H700" s="1872"/>
      <c r="I700" s="1872"/>
      <c r="J700" s="1872"/>
      <c r="K700" s="1872"/>
      <c r="L700" s="1872"/>
      <c r="M700" s="1872"/>
      <c r="N700" s="1872"/>
      <c r="O700" s="1872"/>
      <c r="P700" s="1872"/>
      <c r="Q700" s="1872"/>
    </row>
    <row r="701" spans="1:17">
      <c r="A701" s="1872"/>
      <c r="B701" s="1872"/>
      <c r="C701" s="1872"/>
      <c r="D701" s="1872"/>
      <c r="E701" s="1872"/>
      <c r="F701" s="1872"/>
      <c r="G701" s="1872"/>
      <c r="H701" s="1872"/>
      <c r="I701" s="1872"/>
      <c r="J701" s="1872"/>
      <c r="K701" s="1872"/>
      <c r="L701" s="1872"/>
      <c r="M701" s="1872"/>
      <c r="N701" s="1872"/>
      <c r="O701" s="1872"/>
      <c r="P701" s="1872"/>
      <c r="Q701" s="1872"/>
    </row>
    <row r="702" spans="1:17">
      <c r="A702" s="1872"/>
      <c r="B702" s="1872"/>
      <c r="C702" s="1872"/>
      <c r="D702" s="1872"/>
      <c r="E702" s="1872"/>
      <c r="F702" s="1872"/>
      <c r="G702" s="1872"/>
      <c r="H702" s="1872"/>
      <c r="I702" s="1872"/>
      <c r="J702" s="1872"/>
      <c r="K702" s="1872"/>
      <c r="L702" s="1872"/>
      <c r="M702" s="1872"/>
      <c r="N702" s="1872"/>
      <c r="O702" s="1872"/>
      <c r="P702" s="1872"/>
      <c r="Q702" s="1872"/>
    </row>
    <row r="703" spans="1:17">
      <c r="A703" s="1872"/>
      <c r="B703" s="1872"/>
      <c r="C703" s="1872"/>
      <c r="D703" s="1872"/>
      <c r="E703" s="1872"/>
      <c r="F703" s="1872"/>
      <c r="G703" s="1872"/>
      <c r="H703" s="1872"/>
      <c r="I703" s="1872"/>
      <c r="J703" s="1872"/>
      <c r="K703" s="1872"/>
      <c r="L703" s="1872"/>
      <c r="M703" s="1872"/>
      <c r="N703" s="1872"/>
      <c r="O703" s="1872"/>
      <c r="P703" s="1872"/>
      <c r="Q703" s="1872"/>
    </row>
    <row r="704" spans="1:17">
      <c r="A704" s="1872"/>
      <c r="B704" s="1872"/>
      <c r="C704" s="1872"/>
      <c r="D704" s="1872"/>
      <c r="E704" s="1872"/>
      <c r="F704" s="1872"/>
      <c r="G704" s="1872"/>
      <c r="H704" s="1872"/>
      <c r="I704" s="1872"/>
      <c r="J704" s="1872"/>
      <c r="K704" s="1872"/>
      <c r="L704" s="1872"/>
      <c r="M704" s="1872"/>
      <c r="N704" s="1872"/>
      <c r="O704" s="1872"/>
      <c r="P704" s="1872"/>
      <c r="Q704" s="1872"/>
    </row>
    <row r="705" spans="1:17">
      <c r="A705" s="1872"/>
      <c r="B705" s="1872"/>
      <c r="C705" s="1872"/>
      <c r="D705" s="1872"/>
      <c r="E705" s="1872"/>
      <c r="F705" s="1872"/>
      <c r="G705" s="1872"/>
      <c r="H705" s="1872"/>
      <c r="I705" s="1872"/>
      <c r="J705" s="1872"/>
      <c r="K705" s="1872"/>
      <c r="L705" s="1872"/>
      <c r="M705" s="1872"/>
      <c r="N705" s="1872"/>
      <c r="O705" s="1872"/>
      <c r="P705" s="1872"/>
      <c r="Q705" s="1872"/>
    </row>
    <row r="706" spans="1:17">
      <c r="A706" s="1872"/>
      <c r="B706" s="1872"/>
      <c r="C706" s="1872"/>
      <c r="D706" s="1872"/>
      <c r="E706" s="1872"/>
      <c r="F706" s="1872"/>
      <c r="G706" s="1872"/>
      <c r="H706" s="1872"/>
      <c r="I706" s="1872"/>
      <c r="J706" s="1872"/>
      <c r="K706" s="1872"/>
      <c r="L706" s="1872"/>
      <c r="M706" s="1872"/>
      <c r="N706" s="1872"/>
      <c r="O706" s="1872"/>
      <c r="P706" s="1872"/>
      <c r="Q706" s="1872"/>
    </row>
    <row r="707" spans="1:17">
      <c r="A707" s="1872"/>
      <c r="B707" s="1872"/>
      <c r="C707" s="1872"/>
      <c r="D707" s="1872"/>
      <c r="E707" s="1872"/>
      <c r="F707" s="1872"/>
      <c r="G707" s="1872"/>
      <c r="H707" s="1872"/>
      <c r="I707" s="1872"/>
      <c r="J707" s="1872"/>
      <c r="K707" s="1872"/>
      <c r="L707" s="1872"/>
      <c r="M707" s="1872"/>
      <c r="N707" s="1872"/>
      <c r="O707" s="1872"/>
      <c r="P707" s="1872"/>
      <c r="Q707" s="1872"/>
    </row>
    <row r="708" spans="1:17">
      <c r="A708" s="1872"/>
      <c r="B708" s="1872"/>
      <c r="C708" s="1872"/>
      <c r="D708" s="1872"/>
      <c r="E708" s="1872"/>
      <c r="F708" s="1872"/>
      <c r="G708" s="1872"/>
      <c r="H708" s="1872"/>
      <c r="I708" s="1872"/>
      <c r="J708" s="1872"/>
      <c r="K708" s="1872"/>
      <c r="L708" s="1872"/>
      <c r="M708" s="1872"/>
      <c r="N708" s="1872"/>
      <c r="O708" s="1872"/>
      <c r="P708" s="1872"/>
      <c r="Q708" s="1872"/>
    </row>
    <row r="709" spans="1:17">
      <c r="A709" s="1872"/>
      <c r="B709" s="1872"/>
      <c r="C709" s="1872"/>
      <c r="D709" s="1872"/>
      <c r="E709" s="1872"/>
      <c r="F709" s="1872"/>
      <c r="G709" s="1872"/>
      <c r="H709" s="1872"/>
      <c r="I709" s="1872"/>
      <c r="J709" s="1872"/>
      <c r="K709" s="1872"/>
      <c r="L709" s="1872"/>
      <c r="M709" s="1872"/>
      <c r="N709" s="1872"/>
      <c r="O709" s="1872"/>
      <c r="P709" s="1872"/>
      <c r="Q709" s="1872"/>
    </row>
    <row r="710" spans="1:17">
      <c r="A710" s="1872"/>
      <c r="B710" s="1872"/>
      <c r="C710" s="1872"/>
      <c r="D710" s="1872"/>
      <c r="E710" s="1872"/>
      <c r="F710" s="1872"/>
      <c r="G710" s="1872"/>
      <c r="H710" s="1872"/>
      <c r="I710" s="1872"/>
      <c r="J710" s="1872"/>
      <c r="K710" s="1872"/>
      <c r="L710" s="1872"/>
      <c r="M710" s="1872"/>
      <c r="N710" s="1872"/>
      <c r="O710" s="1872"/>
      <c r="P710" s="1872"/>
      <c r="Q710" s="1872"/>
    </row>
    <row r="711" spans="1:17">
      <c r="A711" s="1872"/>
      <c r="B711" s="1872"/>
      <c r="C711" s="1872"/>
      <c r="D711" s="1872"/>
      <c r="E711" s="1872"/>
      <c r="F711" s="1872"/>
      <c r="G711" s="1872"/>
      <c r="H711" s="1872"/>
      <c r="I711" s="1872"/>
      <c r="J711" s="1872"/>
      <c r="K711" s="1872"/>
      <c r="L711" s="1872"/>
      <c r="M711" s="1872"/>
      <c r="N711" s="1872"/>
      <c r="O711" s="1872"/>
      <c r="P711" s="1872"/>
      <c r="Q711" s="1872"/>
    </row>
    <row r="712" spans="1:17">
      <c r="A712" s="1872"/>
      <c r="B712" s="1872"/>
      <c r="C712" s="1872"/>
      <c r="D712" s="1872"/>
      <c r="E712" s="1872"/>
      <c r="F712" s="1872"/>
      <c r="G712" s="1872"/>
      <c r="H712" s="1872"/>
      <c r="I712" s="1872"/>
      <c r="J712" s="1872"/>
      <c r="K712" s="1872"/>
      <c r="L712" s="1872"/>
      <c r="M712" s="1872"/>
      <c r="N712" s="1872"/>
      <c r="O712" s="1872"/>
      <c r="P712" s="1872"/>
      <c r="Q712" s="1872"/>
    </row>
    <row r="713" spans="1:17">
      <c r="A713" s="1872"/>
      <c r="B713" s="1872"/>
      <c r="C713" s="1872"/>
      <c r="D713" s="1872"/>
      <c r="E713" s="1872"/>
      <c r="F713" s="1872"/>
      <c r="G713" s="1872"/>
      <c r="H713" s="1872"/>
      <c r="I713" s="1872"/>
      <c r="J713" s="1872"/>
      <c r="K713" s="1872"/>
      <c r="L713" s="1872"/>
      <c r="M713" s="1872"/>
      <c r="N713" s="1872"/>
      <c r="O713" s="1872"/>
      <c r="P713" s="1872"/>
      <c r="Q713" s="1872"/>
    </row>
    <row r="714" spans="1:17">
      <c r="A714" s="1872"/>
      <c r="B714" s="1872"/>
      <c r="C714" s="1872"/>
      <c r="D714" s="1872"/>
      <c r="E714" s="1872"/>
      <c r="F714" s="1872"/>
      <c r="G714" s="1872"/>
      <c r="H714" s="1872"/>
      <c r="I714" s="1872"/>
      <c r="J714" s="1872"/>
      <c r="K714" s="1872"/>
      <c r="L714" s="1872"/>
      <c r="M714" s="1872"/>
      <c r="N714" s="1872"/>
      <c r="O714" s="1872"/>
      <c r="P714" s="1872"/>
      <c r="Q714" s="1872"/>
    </row>
    <row r="715" spans="1:17">
      <c r="A715" s="1872"/>
      <c r="B715" s="1872"/>
      <c r="C715" s="1872"/>
      <c r="D715" s="1872"/>
      <c r="E715" s="1872"/>
      <c r="F715" s="1872"/>
      <c r="G715" s="1872"/>
      <c r="H715" s="1872"/>
      <c r="I715" s="1872"/>
      <c r="J715" s="1872"/>
      <c r="K715" s="1872"/>
      <c r="L715" s="1872"/>
      <c r="M715" s="1872"/>
      <c r="N715" s="1872"/>
      <c r="O715" s="1872"/>
      <c r="P715" s="1872"/>
      <c r="Q715" s="1872"/>
    </row>
    <row r="716" spans="1:17">
      <c r="A716" s="1872"/>
      <c r="B716" s="1872"/>
      <c r="C716" s="1872"/>
      <c r="D716" s="1872"/>
      <c r="E716" s="1872"/>
      <c r="F716" s="1872"/>
      <c r="G716" s="1872"/>
      <c r="H716" s="1872"/>
      <c r="I716" s="1872"/>
      <c r="J716" s="1872"/>
      <c r="K716" s="1872"/>
      <c r="L716" s="1872"/>
      <c r="M716" s="1872"/>
      <c r="N716" s="1872"/>
      <c r="O716" s="1872"/>
      <c r="P716" s="1872"/>
      <c r="Q716" s="1872"/>
    </row>
    <row r="717" spans="1:17">
      <c r="A717" s="1872"/>
      <c r="B717" s="1872"/>
      <c r="C717" s="1872"/>
      <c r="D717" s="1872"/>
      <c r="E717" s="1872"/>
      <c r="F717" s="1872"/>
      <c r="G717" s="1872"/>
      <c r="H717" s="1872"/>
      <c r="I717" s="1872"/>
      <c r="J717" s="1872"/>
      <c r="K717" s="1872"/>
      <c r="L717" s="1872"/>
      <c r="M717" s="1872"/>
      <c r="N717" s="1872"/>
      <c r="O717" s="1872"/>
      <c r="P717" s="1872"/>
      <c r="Q717" s="1872"/>
    </row>
    <row r="718" spans="1:17">
      <c r="A718" s="1872"/>
      <c r="B718" s="1872"/>
      <c r="C718" s="1872"/>
      <c r="D718" s="1872"/>
      <c r="E718" s="1872"/>
      <c r="F718" s="1872"/>
      <c r="G718" s="1872"/>
      <c r="H718" s="1872"/>
      <c r="I718" s="1872"/>
      <c r="J718" s="1872"/>
      <c r="K718" s="1872"/>
      <c r="L718" s="1872"/>
      <c r="M718" s="1872"/>
      <c r="N718" s="1872"/>
      <c r="O718" s="1872"/>
      <c r="P718" s="1872"/>
      <c r="Q718" s="1872"/>
    </row>
    <row r="719" spans="1:17">
      <c r="A719" s="1872"/>
      <c r="B719" s="1872"/>
      <c r="C719" s="1872"/>
      <c r="D719" s="1872"/>
      <c r="E719" s="1872"/>
      <c r="F719" s="1872"/>
      <c r="G719" s="1872"/>
      <c r="H719" s="1872"/>
      <c r="I719" s="1872"/>
      <c r="J719" s="1872"/>
      <c r="K719" s="1872"/>
      <c r="L719" s="1872"/>
      <c r="M719" s="1872"/>
      <c r="N719" s="1872"/>
      <c r="O719" s="1872"/>
      <c r="P719" s="1872"/>
      <c r="Q719" s="1872"/>
    </row>
    <row r="720" spans="1:17">
      <c r="A720" s="1872"/>
      <c r="B720" s="1872"/>
      <c r="C720" s="1872"/>
      <c r="D720" s="1872"/>
      <c r="E720" s="1872"/>
      <c r="F720" s="1872"/>
      <c r="G720" s="1872"/>
      <c r="H720" s="1872"/>
      <c r="I720" s="1872"/>
      <c r="J720" s="1872"/>
      <c r="K720" s="1872"/>
      <c r="L720" s="1872"/>
      <c r="M720" s="1872"/>
      <c r="N720" s="1872"/>
      <c r="O720" s="1872"/>
      <c r="P720" s="1872"/>
      <c r="Q720" s="1872"/>
    </row>
    <row r="721" spans="1:17">
      <c r="A721" s="1872"/>
      <c r="B721" s="1872"/>
      <c r="C721" s="1872"/>
      <c r="D721" s="1872"/>
      <c r="E721" s="1872"/>
      <c r="F721" s="1872"/>
      <c r="G721" s="1872"/>
      <c r="H721" s="1872"/>
      <c r="I721" s="1872"/>
      <c r="J721" s="1872"/>
      <c r="K721" s="1872"/>
      <c r="L721" s="1872"/>
      <c r="M721" s="1872"/>
      <c r="N721" s="1872"/>
      <c r="O721" s="1872"/>
      <c r="P721" s="1872"/>
      <c r="Q721" s="1872"/>
    </row>
    <row r="722" spans="1:17">
      <c r="A722" s="1872"/>
      <c r="B722" s="1872"/>
      <c r="C722" s="1872"/>
      <c r="D722" s="1872"/>
      <c r="E722" s="1872"/>
      <c r="F722" s="1872"/>
      <c r="G722" s="1872"/>
      <c r="H722" s="1872"/>
      <c r="I722" s="1872"/>
      <c r="J722" s="1872"/>
      <c r="K722" s="1872"/>
      <c r="L722" s="1872"/>
      <c r="M722" s="1872"/>
      <c r="N722" s="1872"/>
      <c r="O722" s="1872"/>
      <c r="P722" s="1872"/>
      <c r="Q722" s="1872"/>
    </row>
    <row r="723" spans="1:17">
      <c r="A723" s="1872"/>
      <c r="B723" s="1872"/>
      <c r="C723" s="1872"/>
      <c r="D723" s="1872"/>
      <c r="E723" s="1872"/>
      <c r="F723" s="1872"/>
      <c r="G723" s="1872"/>
      <c r="H723" s="1872"/>
      <c r="I723" s="1872"/>
      <c r="J723" s="1872"/>
      <c r="K723" s="1872"/>
      <c r="L723" s="1872"/>
      <c r="M723" s="1872"/>
      <c r="N723" s="1872"/>
      <c r="O723" s="1872"/>
      <c r="P723" s="1872"/>
      <c r="Q723" s="1872"/>
    </row>
    <row r="724" spans="1:17">
      <c r="A724" s="1872"/>
      <c r="B724" s="1872"/>
      <c r="C724" s="1872"/>
      <c r="D724" s="1872"/>
      <c r="E724" s="1872"/>
      <c r="F724" s="1872"/>
      <c r="G724" s="1872"/>
      <c r="H724" s="1872"/>
      <c r="I724" s="1872"/>
      <c r="J724" s="1872"/>
      <c r="K724" s="1872"/>
      <c r="L724" s="1872"/>
      <c r="M724" s="1872"/>
      <c r="N724" s="1872"/>
      <c r="O724" s="1872"/>
      <c r="P724" s="1872"/>
      <c r="Q724" s="1872"/>
    </row>
    <row r="725" spans="1:17">
      <c r="A725" s="1872"/>
      <c r="B725" s="1872"/>
      <c r="C725" s="1872"/>
      <c r="D725" s="1872"/>
      <c r="E725" s="1872"/>
      <c r="F725" s="1872"/>
      <c r="G725" s="1872"/>
      <c r="H725" s="1872"/>
      <c r="I725" s="1872"/>
      <c r="J725" s="1872"/>
      <c r="K725" s="1872"/>
      <c r="L725" s="1872"/>
      <c r="M725" s="1872"/>
      <c r="N725" s="1872"/>
      <c r="O725" s="1872"/>
      <c r="P725" s="1872"/>
      <c r="Q725" s="1872"/>
    </row>
    <row r="726" spans="1:17">
      <c r="A726" s="1872"/>
      <c r="B726" s="1872"/>
      <c r="C726" s="1872"/>
      <c r="D726" s="1872"/>
      <c r="E726" s="1872"/>
      <c r="F726" s="1872"/>
      <c r="G726" s="1872"/>
      <c r="H726" s="1872"/>
      <c r="I726" s="1872"/>
      <c r="J726" s="1872"/>
      <c r="K726" s="1872"/>
      <c r="L726" s="1872"/>
      <c r="M726" s="1872"/>
      <c r="N726" s="1872"/>
      <c r="O726" s="1872"/>
      <c r="P726" s="1872"/>
      <c r="Q726" s="1872"/>
    </row>
    <row r="727" spans="1:17">
      <c r="A727" s="1872"/>
      <c r="B727" s="1872"/>
      <c r="C727" s="1872"/>
      <c r="D727" s="1872"/>
      <c r="E727" s="1872"/>
      <c r="F727" s="1872"/>
      <c r="G727" s="1872"/>
      <c r="H727" s="1872"/>
      <c r="I727" s="1872"/>
      <c r="J727" s="1872"/>
      <c r="K727" s="1872"/>
      <c r="L727" s="1872"/>
      <c r="M727" s="1872"/>
      <c r="N727" s="1872"/>
      <c r="O727" s="1872"/>
      <c r="P727" s="1872"/>
      <c r="Q727" s="1872"/>
    </row>
    <row r="728" spans="1:17">
      <c r="A728" s="1872"/>
      <c r="B728" s="1872"/>
      <c r="C728" s="1872"/>
      <c r="D728" s="1872"/>
      <c r="E728" s="1872"/>
      <c r="F728" s="1872"/>
      <c r="G728" s="1872"/>
      <c r="H728" s="1872"/>
      <c r="I728" s="1872"/>
      <c r="J728" s="1872"/>
      <c r="K728" s="1872"/>
      <c r="L728" s="1872"/>
      <c r="M728" s="1872"/>
      <c r="N728" s="1872"/>
      <c r="O728" s="1872"/>
      <c r="P728" s="1872"/>
      <c r="Q728" s="1872"/>
    </row>
    <row r="729" spans="1:17">
      <c r="A729" s="1872"/>
      <c r="B729" s="1872"/>
      <c r="C729" s="1872"/>
      <c r="D729" s="1872"/>
      <c r="E729" s="1872"/>
      <c r="F729" s="1872"/>
      <c r="G729" s="1872"/>
      <c r="H729" s="1872"/>
      <c r="I729" s="1872"/>
      <c r="J729" s="1872"/>
      <c r="K729" s="1872"/>
      <c r="L729" s="1872"/>
      <c r="M729" s="1872"/>
      <c r="N729" s="1872"/>
      <c r="O729" s="1872"/>
      <c r="P729" s="1872"/>
      <c r="Q729" s="1872"/>
    </row>
    <row r="730" spans="1:17">
      <c r="A730" s="1872"/>
      <c r="B730" s="1872"/>
      <c r="C730" s="1872"/>
      <c r="D730" s="1872"/>
      <c r="E730" s="1872"/>
      <c r="F730" s="1872"/>
      <c r="G730" s="1872"/>
      <c r="H730" s="1872"/>
      <c r="I730" s="1872"/>
      <c r="J730" s="1872"/>
      <c r="K730" s="1872"/>
      <c r="L730" s="1872"/>
      <c r="M730" s="1872"/>
      <c r="N730" s="1872"/>
      <c r="O730" s="1872"/>
      <c r="P730" s="1872"/>
      <c r="Q730" s="1872"/>
    </row>
    <row r="731" spans="1:17">
      <c r="A731" s="1872"/>
      <c r="B731" s="1872"/>
      <c r="C731" s="1872"/>
      <c r="D731" s="1872"/>
      <c r="E731" s="1872"/>
      <c r="F731" s="1872"/>
      <c r="G731" s="1872"/>
      <c r="H731" s="1872"/>
      <c r="I731" s="1872"/>
      <c r="J731" s="1872"/>
      <c r="K731" s="1872"/>
      <c r="L731" s="1872"/>
      <c r="M731" s="1872"/>
      <c r="N731" s="1872"/>
      <c r="O731" s="1872"/>
      <c r="P731" s="1872"/>
      <c r="Q731" s="1872"/>
    </row>
    <row r="732" spans="1:17">
      <c r="A732" s="1872"/>
      <c r="B732" s="1872"/>
      <c r="C732" s="1872"/>
      <c r="D732" s="1872"/>
      <c r="E732" s="1872"/>
      <c r="F732" s="1872"/>
      <c r="G732" s="1872"/>
      <c r="H732" s="1872"/>
      <c r="I732" s="1872"/>
      <c r="J732" s="1872"/>
      <c r="K732" s="1872"/>
      <c r="L732" s="1872"/>
      <c r="M732" s="1872"/>
      <c r="N732" s="1872"/>
      <c r="O732" s="1872"/>
      <c r="P732" s="1872"/>
      <c r="Q732" s="1872"/>
    </row>
    <row r="733" spans="1:17">
      <c r="A733" s="1872"/>
      <c r="B733" s="1872"/>
      <c r="C733" s="1872"/>
      <c r="D733" s="1872"/>
      <c r="E733" s="1872"/>
      <c r="F733" s="1872"/>
      <c r="G733" s="1872"/>
      <c r="H733" s="1872"/>
      <c r="I733" s="1872"/>
      <c r="J733" s="1872"/>
      <c r="K733" s="1872"/>
      <c r="L733" s="1872"/>
      <c r="M733" s="1872"/>
      <c r="N733" s="1872"/>
      <c r="O733" s="1872"/>
      <c r="P733" s="1872"/>
      <c r="Q733" s="1872"/>
    </row>
    <row r="734" spans="1:17">
      <c r="A734" s="1872"/>
      <c r="B734" s="1872"/>
      <c r="C734" s="1872"/>
      <c r="D734" s="1872"/>
      <c r="E734" s="1872"/>
      <c r="F734" s="1872"/>
      <c r="G734" s="1872"/>
      <c r="H734" s="1872"/>
      <c r="I734" s="1872"/>
      <c r="J734" s="1872"/>
      <c r="K734" s="1872"/>
      <c r="L734" s="1872"/>
      <c r="M734" s="1872"/>
      <c r="N734" s="1872"/>
      <c r="O734" s="1872"/>
      <c r="P734" s="1872"/>
      <c r="Q734" s="1872"/>
    </row>
    <row r="735" spans="1:17">
      <c r="A735" s="1872"/>
      <c r="B735" s="1872"/>
      <c r="C735" s="1872"/>
      <c r="D735" s="1872"/>
      <c r="E735" s="1872"/>
      <c r="F735" s="1872"/>
      <c r="G735" s="1872"/>
      <c r="H735" s="1872"/>
      <c r="I735" s="1872"/>
      <c r="J735" s="1872"/>
      <c r="K735" s="1872"/>
      <c r="L735" s="1872"/>
      <c r="M735" s="1872"/>
      <c r="N735" s="1872"/>
      <c r="O735" s="1872"/>
      <c r="P735" s="1872"/>
      <c r="Q735" s="1872"/>
    </row>
    <row r="736" spans="1:17">
      <c r="A736" s="1872"/>
      <c r="B736" s="1872"/>
      <c r="C736" s="1872"/>
      <c r="D736" s="1872"/>
      <c r="E736" s="1872"/>
      <c r="F736" s="1872"/>
      <c r="G736" s="1872"/>
      <c r="H736" s="1872"/>
      <c r="I736" s="1872"/>
      <c r="J736" s="1872"/>
      <c r="K736" s="1872"/>
      <c r="L736" s="1872"/>
      <c r="M736" s="1872"/>
      <c r="N736" s="1872"/>
      <c r="O736" s="1872"/>
      <c r="P736" s="1872"/>
      <c r="Q736" s="1872"/>
    </row>
    <row r="737" spans="1:17">
      <c r="A737" s="1872"/>
      <c r="B737" s="1872"/>
      <c r="C737" s="1872"/>
      <c r="D737" s="1872"/>
      <c r="E737" s="1872"/>
      <c r="F737" s="1872"/>
      <c r="G737" s="1872"/>
      <c r="H737" s="1872"/>
      <c r="I737" s="1872"/>
      <c r="J737" s="1872"/>
      <c r="K737" s="1872"/>
      <c r="L737" s="1872"/>
      <c r="M737" s="1872"/>
      <c r="N737" s="1872"/>
      <c r="O737" s="1872"/>
      <c r="P737" s="1872"/>
      <c r="Q737" s="1872"/>
    </row>
    <row r="738" spans="1:17">
      <c r="A738" s="1872"/>
      <c r="B738" s="1872"/>
      <c r="C738" s="1872"/>
      <c r="D738" s="1872"/>
      <c r="E738" s="1872"/>
      <c r="F738" s="1872"/>
      <c r="G738" s="1872"/>
      <c r="H738" s="1872"/>
      <c r="I738" s="1872"/>
      <c r="J738" s="1872"/>
      <c r="K738" s="1872"/>
      <c r="L738" s="1872"/>
      <c r="M738" s="1872"/>
      <c r="N738" s="1872"/>
      <c r="O738" s="1872"/>
      <c r="P738" s="1872"/>
      <c r="Q738" s="1872"/>
    </row>
    <row r="739" spans="1:17">
      <c r="A739" s="1872"/>
      <c r="B739" s="1872"/>
      <c r="C739" s="1872"/>
      <c r="D739" s="1872"/>
      <c r="E739" s="1872"/>
      <c r="F739" s="1872"/>
      <c r="G739" s="1872"/>
      <c r="H739" s="1872"/>
      <c r="I739" s="1872"/>
      <c r="J739" s="1872"/>
      <c r="K739" s="1872"/>
      <c r="L739" s="1872"/>
      <c r="M739" s="1872"/>
      <c r="N739" s="1872"/>
      <c r="O739" s="1872"/>
      <c r="P739" s="1872"/>
      <c r="Q739" s="1872"/>
    </row>
    <row r="740" spans="1:17">
      <c r="A740" s="1872"/>
      <c r="B740" s="1872"/>
      <c r="C740" s="1872"/>
      <c r="D740" s="1872"/>
      <c r="E740" s="1872"/>
      <c r="F740" s="1872"/>
      <c r="G740" s="1872"/>
      <c r="H740" s="1872"/>
      <c r="I740" s="1872"/>
      <c r="J740" s="1872"/>
      <c r="K740" s="1872"/>
      <c r="L740" s="1872"/>
      <c r="M740" s="1872"/>
      <c r="N740" s="1872"/>
      <c r="O740" s="1872"/>
      <c r="P740" s="1872"/>
      <c r="Q740" s="1872"/>
    </row>
    <row r="741" spans="1:17">
      <c r="A741" s="1872"/>
      <c r="B741" s="1872"/>
      <c r="C741" s="1872"/>
      <c r="D741" s="1872"/>
      <c r="E741" s="1872"/>
      <c r="F741" s="1872"/>
      <c r="G741" s="1872"/>
      <c r="H741" s="1872"/>
      <c r="I741" s="1872"/>
      <c r="J741" s="1872"/>
      <c r="K741" s="1872"/>
      <c r="L741" s="1872"/>
      <c r="M741" s="1872"/>
      <c r="N741" s="1872"/>
      <c r="O741" s="1872"/>
      <c r="P741" s="1872"/>
      <c r="Q741" s="1872"/>
    </row>
    <row r="742" spans="1:17">
      <c r="A742" s="1872"/>
      <c r="B742" s="1872"/>
      <c r="C742" s="1872"/>
      <c r="D742" s="1872"/>
      <c r="E742" s="1872"/>
      <c r="F742" s="1872"/>
      <c r="G742" s="1872"/>
      <c r="H742" s="1872"/>
      <c r="I742" s="1872"/>
      <c r="J742" s="1872"/>
      <c r="K742" s="1872"/>
      <c r="L742" s="1872"/>
      <c r="M742" s="1872"/>
      <c r="N742" s="1872"/>
      <c r="O742" s="1872"/>
      <c r="P742" s="1872"/>
      <c r="Q742" s="1872"/>
    </row>
    <row r="743" spans="1:17">
      <c r="A743" s="1872"/>
      <c r="B743" s="1872"/>
      <c r="C743" s="1872"/>
      <c r="D743" s="1872"/>
      <c r="E743" s="1872"/>
      <c r="F743" s="1872"/>
      <c r="G743" s="1872"/>
      <c r="H743" s="1872"/>
      <c r="I743" s="1872"/>
      <c r="J743" s="1872"/>
      <c r="K743" s="1872"/>
      <c r="L743" s="1872"/>
      <c r="M743" s="1872"/>
      <c r="N743" s="1872"/>
      <c r="O743" s="1872"/>
      <c r="P743" s="1872"/>
      <c r="Q743" s="1872"/>
    </row>
    <row r="744" spans="1:17">
      <c r="A744" s="1872"/>
      <c r="B744" s="1872"/>
      <c r="C744" s="1872"/>
      <c r="D744" s="1872"/>
      <c r="E744" s="1872"/>
      <c r="F744" s="1872"/>
      <c r="G744" s="1872"/>
      <c r="H744" s="1872"/>
      <c r="I744" s="1872"/>
      <c r="J744" s="1872"/>
      <c r="K744" s="1872"/>
      <c r="L744" s="1872"/>
      <c r="M744" s="1872"/>
      <c r="N744" s="1872"/>
      <c r="O744" s="1872"/>
      <c r="P744" s="1872"/>
      <c r="Q744" s="1872"/>
    </row>
    <row r="745" spans="1:17">
      <c r="A745" s="1872"/>
      <c r="B745" s="1872"/>
      <c r="C745" s="1872"/>
      <c r="D745" s="1872"/>
      <c r="E745" s="1872"/>
      <c r="F745" s="1872"/>
      <c r="G745" s="1872"/>
      <c r="H745" s="1872"/>
      <c r="I745" s="1872"/>
      <c r="J745" s="1872"/>
      <c r="K745" s="1872"/>
      <c r="L745" s="1872"/>
      <c r="M745" s="1872"/>
      <c r="N745" s="1872"/>
      <c r="O745" s="1872"/>
      <c r="P745" s="1872"/>
      <c r="Q745" s="1872"/>
    </row>
    <row r="746" spans="1:17">
      <c r="A746" s="1872"/>
      <c r="B746" s="1872"/>
      <c r="C746" s="1872"/>
      <c r="D746" s="1872"/>
      <c r="E746" s="1872"/>
      <c r="F746" s="1872"/>
      <c r="G746" s="1872"/>
      <c r="H746" s="1872"/>
      <c r="I746" s="1872"/>
      <c r="J746" s="1872"/>
      <c r="K746" s="1872"/>
      <c r="L746" s="1872"/>
      <c r="M746" s="1872"/>
      <c r="N746" s="1872"/>
      <c r="O746" s="1872"/>
      <c r="P746" s="1872"/>
      <c r="Q746" s="1872"/>
    </row>
    <row r="747" spans="1:17">
      <c r="A747" s="1872"/>
      <c r="B747" s="1872"/>
      <c r="C747" s="1872"/>
      <c r="D747" s="1872"/>
      <c r="E747" s="1872"/>
      <c r="F747" s="1872"/>
      <c r="G747" s="1872"/>
      <c r="H747" s="1872"/>
      <c r="I747" s="1872"/>
      <c r="J747" s="1872"/>
      <c r="K747" s="1872"/>
      <c r="L747" s="1872"/>
      <c r="M747" s="1872"/>
      <c r="N747" s="1872"/>
      <c r="O747" s="1872"/>
      <c r="P747" s="1872"/>
      <c r="Q747" s="1872"/>
    </row>
    <row r="748" spans="1:17">
      <c r="A748" s="1872"/>
      <c r="B748" s="1872"/>
      <c r="C748" s="1872"/>
      <c r="D748" s="1872"/>
      <c r="E748" s="1872"/>
      <c r="F748" s="1872"/>
      <c r="G748" s="1872"/>
      <c r="H748" s="1872"/>
      <c r="I748" s="1872"/>
      <c r="J748" s="1872"/>
      <c r="K748" s="1872"/>
      <c r="L748" s="1872"/>
      <c r="M748" s="1872"/>
      <c r="N748" s="1872"/>
      <c r="O748" s="1872"/>
      <c r="P748" s="1872"/>
      <c r="Q748" s="1872"/>
    </row>
    <row r="749" spans="1:17">
      <c r="A749" s="1872"/>
      <c r="B749" s="1872"/>
      <c r="C749" s="1872"/>
      <c r="D749" s="1872"/>
      <c r="E749" s="1872"/>
      <c r="F749" s="1872"/>
      <c r="G749" s="1872"/>
      <c r="H749" s="1872"/>
      <c r="I749" s="1872"/>
      <c r="J749" s="1872"/>
      <c r="K749" s="1872"/>
      <c r="L749" s="1872"/>
      <c r="M749" s="1872"/>
      <c r="N749" s="1872"/>
      <c r="O749" s="1872"/>
      <c r="P749" s="1872"/>
      <c r="Q749" s="1872"/>
    </row>
    <row r="750" spans="1:17">
      <c r="A750" s="1872"/>
      <c r="B750" s="1872"/>
      <c r="C750" s="1872"/>
      <c r="D750" s="1872"/>
      <c r="E750" s="1872"/>
      <c r="F750" s="1872"/>
      <c r="G750" s="1872"/>
      <c r="H750" s="1872"/>
      <c r="I750" s="1872"/>
      <c r="J750" s="1872"/>
      <c r="K750" s="1872"/>
      <c r="L750" s="1872"/>
      <c r="M750" s="1872"/>
      <c r="N750" s="1872"/>
      <c r="O750" s="1872"/>
      <c r="P750" s="1872"/>
      <c r="Q750" s="1872"/>
    </row>
    <row r="751" spans="1:17">
      <c r="A751" s="1872"/>
      <c r="B751" s="1872"/>
      <c r="C751" s="1872"/>
      <c r="D751" s="1872"/>
      <c r="E751" s="1872"/>
      <c r="F751" s="1872"/>
      <c r="G751" s="1872"/>
      <c r="H751" s="1872"/>
      <c r="I751" s="1872"/>
      <c r="J751" s="1872"/>
      <c r="K751" s="1872"/>
      <c r="L751" s="1872"/>
      <c r="M751" s="1872"/>
      <c r="N751" s="1872"/>
      <c r="O751" s="1872"/>
      <c r="P751" s="1872"/>
      <c r="Q751" s="1872"/>
    </row>
    <row r="752" spans="1:17">
      <c r="A752" s="1872"/>
      <c r="B752" s="1872"/>
      <c r="C752" s="1872"/>
      <c r="D752" s="1872"/>
      <c r="E752" s="1872"/>
      <c r="F752" s="1872"/>
      <c r="G752" s="1872"/>
      <c r="H752" s="1872"/>
      <c r="I752" s="1872"/>
      <c r="J752" s="1872"/>
      <c r="K752" s="1872"/>
      <c r="L752" s="1872"/>
      <c r="M752" s="1872"/>
      <c r="N752" s="1872"/>
      <c r="O752" s="1872"/>
      <c r="P752" s="1872"/>
      <c r="Q752" s="1872"/>
    </row>
    <row r="753" spans="1:17">
      <c r="A753" s="1872"/>
      <c r="B753" s="1872"/>
      <c r="C753" s="1872"/>
      <c r="D753" s="1872"/>
      <c r="E753" s="1872"/>
      <c r="F753" s="1872"/>
      <c r="G753" s="1872"/>
      <c r="H753" s="1872"/>
      <c r="I753" s="1872"/>
      <c r="J753" s="1872"/>
      <c r="K753" s="1872"/>
      <c r="L753" s="1872"/>
      <c r="M753" s="1872"/>
      <c r="N753" s="1872"/>
      <c r="O753" s="1872"/>
      <c r="P753" s="1872"/>
      <c r="Q753" s="1872"/>
    </row>
    <row r="754" spans="1:17">
      <c r="A754" s="1872"/>
      <c r="B754" s="1872"/>
      <c r="C754" s="1872"/>
      <c r="D754" s="1872"/>
      <c r="E754" s="1872"/>
      <c r="F754" s="1872"/>
      <c r="G754" s="1872"/>
      <c r="H754" s="1872"/>
      <c r="I754" s="1872"/>
      <c r="J754" s="1872"/>
      <c r="K754" s="1872"/>
      <c r="L754" s="1872"/>
      <c r="M754" s="1872"/>
      <c r="N754" s="1872"/>
      <c r="O754" s="1872"/>
      <c r="P754" s="1872"/>
      <c r="Q754" s="1872"/>
    </row>
    <row r="755" spans="1:17">
      <c r="A755" s="1872"/>
      <c r="B755" s="1872"/>
      <c r="C755" s="1872"/>
      <c r="D755" s="1872"/>
      <c r="E755" s="1872"/>
      <c r="F755" s="1872"/>
      <c r="G755" s="1872"/>
      <c r="H755" s="1872"/>
      <c r="I755" s="1872"/>
      <c r="J755" s="1872"/>
      <c r="K755" s="1872"/>
      <c r="L755" s="1872"/>
      <c r="M755" s="1872"/>
      <c r="N755" s="1872"/>
      <c r="O755" s="1872"/>
      <c r="P755" s="1872"/>
      <c r="Q755" s="1872"/>
    </row>
    <row r="756" spans="1:17">
      <c r="A756" s="1872"/>
      <c r="B756" s="1872"/>
      <c r="C756" s="1872"/>
      <c r="D756" s="1872"/>
      <c r="E756" s="1872"/>
      <c r="F756" s="1872"/>
      <c r="G756" s="1872"/>
      <c r="H756" s="1872"/>
      <c r="I756" s="1872"/>
      <c r="J756" s="1872"/>
      <c r="K756" s="1872"/>
      <c r="L756" s="1872"/>
      <c r="M756" s="1872"/>
      <c r="N756" s="1872"/>
      <c r="O756" s="1872"/>
      <c r="P756" s="1872"/>
      <c r="Q756" s="1872"/>
    </row>
    <row r="757" spans="1:17">
      <c r="A757" s="1872"/>
      <c r="B757" s="1872"/>
      <c r="C757" s="1872"/>
      <c r="D757" s="1872"/>
      <c r="E757" s="1872"/>
      <c r="F757" s="1872"/>
      <c r="G757" s="1872"/>
      <c r="H757" s="1872"/>
      <c r="I757" s="1872"/>
      <c r="J757" s="1872"/>
      <c r="K757" s="1872"/>
      <c r="L757" s="1872"/>
      <c r="M757" s="1872"/>
      <c r="N757" s="1872"/>
      <c r="O757" s="1872"/>
      <c r="P757" s="1872"/>
      <c r="Q757" s="1872"/>
    </row>
    <row r="758" spans="1:17">
      <c r="A758" s="1872"/>
      <c r="B758" s="1872"/>
      <c r="C758" s="1872"/>
      <c r="D758" s="1872"/>
      <c r="E758" s="1872"/>
      <c r="F758" s="1872"/>
      <c r="G758" s="1872"/>
      <c r="H758" s="1872"/>
      <c r="I758" s="1872"/>
      <c r="J758" s="1872"/>
      <c r="K758" s="1872"/>
      <c r="L758" s="1872"/>
      <c r="M758" s="1872"/>
      <c r="N758" s="1872"/>
      <c r="O758" s="1872"/>
      <c r="P758" s="1872"/>
      <c r="Q758" s="1872"/>
    </row>
    <row r="759" spans="1:17">
      <c r="A759" s="1872"/>
      <c r="B759" s="1872"/>
      <c r="C759" s="1872"/>
      <c r="D759" s="1872"/>
      <c r="E759" s="1872"/>
      <c r="F759" s="1872"/>
      <c r="G759" s="1872"/>
      <c r="H759" s="1872"/>
      <c r="I759" s="1872"/>
      <c r="J759" s="1872"/>
      <c r="K759" s="1872"/>
      <c r="L759" s="1872"/>
      <c r="M759" s="1872"/>
      <c r="N759" s="1872"/>
      <c r="O759" s="1872"/>
      <c r="P759" s="1872"/>
      <c r="Q759" s="1872"/>
    </row>
    <row r="760" spans="1:17">
      <c r="A760" s="1872"/>
      <c r="B760" s="1872"/>
      <c r="C760" s="1872"/>
      <c r="D760" s="1872"/>
      <c r="E760" s="1872"/>
      <c r="F760" s="1872"/>
      <c r="G760" s="1872"/>
      <c r="H760" s="1872"/>
      <c r="I760" s="1872"/>
      <c r="J760" s="1872"/>
      <c r="K760" s="1872"/>
      <c r="L760" s="1872"/>
      <c r="M760" s="1872"/>
      <c r="N760" s="1872"/>
      <c r="O760" s="1872"/>
      <c r="P760" s="1872"/>
      <c r="Q760" s="1872"/>
    </row>
    <row r="761" spans="1:17">
      <c r="A761" s="1872"/>
      <c r="B761" s="1872"/>
      <c r="C761" s="1872"/>
      <c r="D761" s="1872"/>
      <c r="E761" s="1872"/>
      <c r="F761" s="1872"/>
      <c r="G761" s="1872"/>
      <c r="H761" s="1872"/>
      <c r="I761" s="1872"/>
      <c r="J761" s="1872"/>
      <c r="K761" s="1872"/>
      <c r="L761" s="1872"/>
      <c r="M761" s="1872"/>
      <c r="N761" s="1872"/>
      <c r="O761" s="1872"/>
      <c r="P761" s="1872"/>
      <c r="Q761" s="1872"/>
    </row>
    <row r="762" spans="1:17">
      <c r="A762" s="1872"/>
      <c r="B762" s="1872"/>
      <c r="C762" s="1872"/>
      <c r="D762" s="1872"/>
      <c r="E762" s="1872"/>
      <c r="F762" s="1872"/>
      <c r="G762" s="1872"/>
      <c r="H762" s="1872"/>
      <c r="I762" s="1872"/>
      <c r="J762" s="1872"/>
      <c r="K762" s="1872"/>
      <c r="L762" s="1872"/>
      <c r="M762" s="1872"/>
      <c r="N762" s="1872"/>
      <c r="O762" s="1872"/>
      <c r="P762" s="1872"/>
      <c r="Q762" s="1872"/>
    </row>
    <row r="763" spans="1:17">
      <c r="A763" s="1872"/>
      <c r="B763" s="1872"/>
      <c r="C763" s="1872"/>
      <c r="D763" s="1872"/>
      <c r="E763" s="1872"/>
      <c r="F763" s="1872"/>
      <c r="G763" s="1872"/>
      <c r="H763" s="1872"/>
      <c r="I763" s="1872"/>
      <c r="J763" s="1872"/>
      <c r="K763" s="1872"/>
      <c r="L763" s="1872"/>
      <c r="M763" s="1872"/>
      <c r="N763" s="1872"/>
      <c r="O763" s="1872"/>
      <c r="P763" s="1872"/>
      <c r="Q763" s="1872"/>
    </row>
    <row r="764" spans="1:17">
      <c r="A764" s="1872"/>
      <c r="B764" s="1872"/>
      <c r="C764" s="1872"/>
      <c r="D764" s="1872"/>
      <c r="E764" s="1872"/>
      <c r="F764" s="1872"/>
      <c r="G764" s="1872"/>
      <c r="H764" s="1872"/>
      <c r="I764" s="1872"/>
      <c r="J764" s="1872"/>
      <c r="K764" s="1872"/>
      <c r="L764" s="1872"/>
      <c r="M764" s="1872"/>
      <c r="N764" s="1872"/>
      <c r="O764" s="1872"/>
      <c r="P764" s="1872"/>
      <c r="Q764" s="1872"/>
    </row>
    <row r="765" spans="1:17">
      <c r="A765" s="1872"/>
      <c r="B765" s="1872"/>
      <c r="C765" s="1872"/>
      <c r="D765" s="1872"/>
      <c r="E765" s="1872"/>
      <c r="F765" s="1872"/>
      <c r="G765" s="1872"/>
      <c r="H765" s="1872"/>
      <c r="I765" s="1872"/>
      <c r="J765" s="1872"/>
      <c r="K765" s="1872"/>
      <c r="L765" s="1872"/>
      <c r="M765" s="1872"/>
      <c r="N765" s="1872"/>
      <c r="O765" s="1872"/>
      <c r="P765" s="1872"/>
      <c r="Q765" s="1872"/>
    </row>
    <row r="766" spans="1:17">
      <c r="A766" s="1872"/>
      <c r="B766" s="1872"/>
      <c r="C766" s="1872"/>
      <c r="D766" s="1872"/>
      <c r="E766" s="1872"/>
      <c r="F766" s="1872"/>
      <c r="G766" s="1872"/>
      <c r="H766" s="1872"/>
      <c r="I766" s="1872"/>
      <c r="J766" s="1872"/>
      <c r="K766" s="1872"/>
      <c r="L766" s="1872"/>
      <c r="M766" s="1872"/>
      <c r="N766" s="1872"/>
      <c r="O766" s="1872"/>
      <c r="P766" s="1872"/>
      <c r="Q766" s="1872"/>
    </row>
    <row r="767" spans="1:17">
      <c r="A767" s="1872"/>
      <c r="B767" s="1872"/>
      <c r="C767" s="1872"/>
      <c r="D767" s="1872"/>
      <c r="E767" s="1872"/>
      <c r="F767" s="1872"/>
      <c r="G767" s="1872"/>
      <c r="H767" s="1872"/>
      <c r="I767" s="1872"/>
      <c r="J767" s="1872"/>
      <c r="K767" s="1872"/>
      <c r="L767" s="1872"/>
      <c r="M767" s="1872"/>
      <c r="N767" s="1872"/>
      <c r="O767" s="1872"/>
      <c r="P767" s="1872"/>
      <c r="Q767" s="1872"/>
    </row>
    <row r="768" spans="1:17">
      <c r="A768" s="1872"/>
      <c r="B768" s="1872"/>
      <c r="C768" s="1872"/>
      <c r="D768" s="1872"/>
      <c r="E768" s="1872"/>
      <c r="F768" s="1872"/>
      <c r="G768" s="1872"/>
      <c r="H768" s="1872"/>
      <c r="I768" s="1872"/>
      <c r="J768" s="1872"/>
      <c r="K768" s="1872"/>
      <c r="L768" s="1872"/>
      <c r="M768" s="1872"/>
      <c r="N768" s="1872"/>
      <c r="O768" s="1872"/>
      <c r="P768" s="1872"/>
      <c r="Q768" s="1872"/>
    </row>
  </sheetData>
  <mergeCells count="8">
    <mergeCell ref="A23:Q23"/>
    <mergeCell ref="A24:Q24"/>
    <mergeCell ref="A1:Q1"/>
    <mergeCell ref="A2:Q2"/>
    <mergeCell ref="A3:Q3"/>
    <mergeCell ref="A4:Q4"/>
    <mergeCell ref="A21:Q21"/>
    <mergeCell ref="A22:Q22"/>
  </mergeCells>
  <phoneticPr fontId="74" type="noConversion"/>
  <hyperlinks>
    <hyperlink ref="A1:Q1" location="'Sección G'!B4" display="TABLA G02a"/>
    <hyperlink ref="A21:Q21" location="'Sección G'!B4" display="TABLA G02b"/>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rgb="FF008080"/>
  </sheetPr>
  <dimension ref="A1:Q769"/>
  <sheetViews>
    <sheetView topLeftCell="A43" workbookViewId="0">
      <selection activeCell="B61" sqref="B61"/>
    </sheetView>
  </sheetViews>
  <sheetFormatPr baseColWidth="10" defaultColWidth="11.42578125" defaultRowHeight="12.75"/>
  <cols>
    <col min="1" max="1" width="35.42578125" style="191" customWidth="1"/>
    <col min="2" max="2" width="6.42578125" style="191" bestFit="1" customWidth="1"/>
    <col min="3" max="12" width="7.7109375" style="191" bestFit="1" customWidth="1"/>
    <col min="13" max="13" width="7" style="191" bestFit="1" customWidth="1"/>
    <col min="14" max="15" width="6.7109375" style="191" bestFit="1" customWidth="1"/>
    <col min="16" max="17" width="9.28515625" style="191" bestFit="1" customWidth="1"/>
    <col min="18" max="16384" width="11.42578125" style="64"/>
  </cols>
  <sheetData>
    <row r="1" spans="1:17" ht="14.25">
      <c r="A1" s="2099" t="s">
        <v>1038</v>
      </c>
      <c r="B1" s="2099"/>
      <c r="C1" s="2099"/>
      <c r="D1" s="2099"/>
      <c r="E1" s="2099"/>
      <c r="F1" s="2099"/>
      <c r="G1" s="2099"/>
      <c r="H1" s="2099"/>
      <c r="I1" s="2099"/>
      <c r="J1" s="2099"/>
      <c r="K1" s="2099"/>
      <c r="L1" s="2099"/>
      <c r="M1" s="2099"/>
      <c r="N1" s="2099"/>
      <c r="O1" s="2099"/>
      <c r="P1" s="2099"/>
      <c r="Q1" s="2099"/>
    </row>
    <row r="2" spans="1:17">
      <c r="A2" s="2120" t="s">
        <v>1039</v>
      </c>
      <c r="B2" s="2120"/>
      <c r="C2" s="2120"/>
      <c r="D2" s="2120"/>
      <c r="E2" s="2120"/>
      <c r="F2" s="2120"/>
      <c r="G2" s="2120"/>
      <c r="H2" s="2120"/>
      <c r="I2" s="2120"/>
      <c r="J2" s="2120"/>
      <c r="K2" s="2120"/>
      <c r="L2" s="2120"/>
      <c r="M2" s="2120"/>
      <c r="N2" s="2120"/>
      <c r="O2" s="2120"/>
      <c r="P2" s="2120"/>
      <c r="Q2" s="2120"/>
    </row>
    <row r="3" spans="1:17" s="1701" customFormat="1">
      <c r="A3" s="2322" t="s">
        <v>1040</v>
      </c>
      <c r="B3" s="2322"/>
      <c r="C3" s="2322"/>
      <c r="D3" s="2322"/>
      <c r="E3" s="2322"/>
      <c r="F3" s="2322"/>
      <c r="G3" s="2322"/>
      <c r="H3" s="2322"/>
      <c r="I3" s="2322"/>
      <c r="J3" s="2322"/>
      <c r="K3" s="2322"/>
      <c r="L3" s="2322"/>
      <c r="M3" s="2322"/>
      <c r="N3" s="2322"/>
      <c r="O3" s="2322"/>
      <c r="P3" s="2322"/>
      <c r="Q3" s="2322"/>
    </row>
    <row r="4" spans="1:17">
      <c r="A4" s="2355" t="s">
        <v>1041</v>
      </c>
      <c r="B4" s="2355"/>
      <c r="C4" s="2355"/>
      <c r="D4" s="2355"/>
      <c r="E4" s="2355"/>
      <c r="F4" s="2355"/>
      <c r="G4" s="2355"/>
      <c r="H4" s="2355"/>
      <c r="I4" s="2355"/>
      <c r="J4" s="2355"/>
      <c r="K4" s="2355"/>
      <c r="L4" s="2355"/>
      <c r="M4" s="2355"/>
      <c r="N4" s="2355"/>
      <c r="O4" s="2355"/>
      <c r="P4" s="2355"/>
      <c r="Q4" s="2355"/>
    </row>
    <row r="5" spans="1:17" ht="13.5" thickBot="1">
      <c r="A5" s="1880"/>
      <c r="B5" s="1881"/>
      <c r="C5" s="1880"/>
      <c r="D5" s="1880"/>
      <c r="E5" s="1880"/>
      <c r="F5" s="1880"/>
      <c r="G5" s="1880"/>
      <c r="H5" s="1880"/>
      <c r="I5" s="1880"/>
      <c r="J5" s="1880"/>
      <c r="K5" s="1880"/>
      <c r="L5" s="1880"/>
      <c r="M5" s="1881"/>
      <c r="N5" s="1880"/>
      <c r="O5" s="199"/>
      <c r="P5" s="199"/>
      <c r="Q5" s="59"/>
    </row>
    <row r="6" spans="1:17">
      <c r="A6" s="1855" t="s">
        <v>998</v>
      </c>
      <c r="B6" s="709" t="s">
        <v>1019</v>
      </c>
      <c r="C6" s="1855" t="s">
        <v>540</v>
      </c>
      <c r="D6" s="1855" t="s">
        <v>765</v>
      </c>
      <c r="E6" s="1855" t="s">
        <v>767</v>
      </c>
      <c r="F6" s="1855" t="s">
        <v>769</v>
      </c>
      <c r="G6" s="1855" t="s">
        <v>771</v>
      </c>
      <c r="H6" s="1855" t="s">
        <v>773</v>
      </c>
      <c r="I6" s="1855" t="s">
        <v>775</v>
      </c>
      <c r="J6" s="1855" t="s">
        <v>777</v>
      </c>
      <c r="K6" s="1855" t="s">
        <v>779</v>
      </c>
      <c r="L6" s="1855" t="s">
        <v>781</v>
      </c>
      <c r="M6" s="1882" t="s">
        <v>1036</v>
      </c>
      <c r="N6" s="1855" t="s">
        <v>783</v>
      </c>
      <c r="O6" s="1855" t="s">
        <v>785</v>
      </c>
      <c r="P6" s="1855" t="s">
        <v>1021</v>
      </c>
      <c r="Q6" s="709" t="s">
        <v>547</v>
      </c>
    </row>
    <row r="7" spans="1:17" ht="3" customHeight="1">
      <c r="A7" s="1883"/>
      <c r="B7" s="1884"/>
      <c r="C7" s="1885"/>
      <c r="D7" s="1885"/>
      <c r="E7" s="1885"/>
      <c r="F7" s="1885"/>
      <c r="G7" s="1885"/>
      <c r="H7" s="1885"/>
      <c r="I7" s="1885"/>
      <c r="J7" s="1885"/>
      <c r="K7" s="1885"/>
      <c r="L7" s="1885"/>
      <c r="M7" s="1885"/>
      <c r="N7" s="1885"/>
      <c r="O7" s="1885"/>
      <c r="P7" s="1885"/>
      <c r="Q7" s="1885"/>
    </row>
    <row r="8" spans="1:17">
      <c r="A8" s="200" t="s">
        <v>999</v>
      </c>
      <c r="B8" s="204">
        <v>0</v>
      </c>
      <c r="C8" s="203">
        <v>11</v>
      </c>
      <c r="D8" s="203">
        <v>19</v>
      </c>
      <c r="E8" s="203">
        <v>4</v>
      </c>
      <c r="F8" s="203">
        <v>29</v>
      </c>
      <c r="G8" s="203">
        <v>114</v>
      </c>
      <c r="H8" s="203">
        <v>17</v>
      </c>
      <c r="I8" s="203">
        <v>22</v>
      </c>
      <c r="J8" s="203">
        <v>34</v>
      </c>
      <c r="K8" s="203">
        <v>19</v>
      </c>
      <c r="L8" s="203">
        <v>25</v>
      </c>
      <c r="M8" s="203">
        <v>0</v>
      </c>
      <c r="N8" s="203">
        <v>2</v>
      </c>
      <c r="O8" s="203">
        <v>6</v>
      </c>
      <c r="P8" s="203">
        <v>408</v>
      </c>
      <c r="Q8" s="1886">
        <f t="shared" ref="Q8:Q23" si="0">SUM(B8:P8)</f>
        <v>710</v>
      </c>
    </row>
    <row r="9" spans="1:17">
      <c r="A9" s="200" t="s">
        <v>1000</v>
      </c>
      <c r="B9" s="204">
        <v>0</v>
      </c>
      <c r="C9" s="203">
        <v>8</v>
      </c>
      <c r="D9" s="203">
        <v>5</v>
      </c>
      <c r="E9" s="203">
        <v>5</v>
      </c>
      <c r="F9" s="203">
        <v>8</v>
      </c>
      <c r="G9" s="203">
        <v>18</v>
      </c>
      <c r="H9" s="203">
        <v>10</v>
      </c>
      <c r="I9" s="203">
        <v>11</v>
      </c>
      <c r="J9" s="203">
        <v>24</v>
      </c>
      <c r="K9" s="203">
        <v>6</v>
      </c>
      <c r="L9" s="203">
        <v>7</v>
      </c>
      <c r="M9" s="203">
        <v>0</v>
      </c>
      <c r="N9" s="203">
        <v>0</v>
      </c>
      <c r="O9" s="203">
        <v>1</v>
      </c>
      <c r="P9" s="203">
        <v>77</v>
      </c>
      <c r="Q9" s="1886">
        <f t="shared" si="0"/>
        <v>180</v>
      </c>
    </row>
    <row r="10" spans="1:17">
      <c r="A10" s="201" t="s">
        <v>1001</v>
      </c>
      <c r="B10" s="205">
        <v>0</v>
      </c>
      <c r="C10" s="203">
        <v>2</v>
      </c>
      <c r="D10" s="203">
        <v>5</v>
      </c>
      <c r="E10" s="203">
        <v>5</v>
      </c>
      <c r="F10" s="203">
        <v>9</v>
      </c>
      <c r="G10" s="203">
        <v>21</v>
      </c>
      <c r="H10" s="203">
        <v>9</v>
      </c>
      <c r="I10" s="203">
        <v>13</v>
      </c>
      <c r="J10" s="203">
        <v>30</v>
      </c>
      <c r="K10" s="203">
        <v>17</v>
      </c>
      <c r="L10" s="203">
        <v>13</v>
      </c>
      <c r="M10" s="203">
        <v>0</v>
      </c>
      <c r="N10" s="203">
        <v>2</v>
      </c>
      <c r="O10" s="203">
        <v>2</v>
      </c>
      <c r="P10" s="203">
        <v>28</v>
      </c>
      <c r="Q10" s="1886">
        <f t="shared" si="0"/>
        <v>156</v>
      </c>
    </row>
    <row r="11" spans="1:17">
      <c r="A11" s="200" t="s">
        <v>1002</v>
      </c>
      <c r="B11" s="204">
        <v>0</v>
      </c>
      <c r="C11" s="203">
        <v>29</v>
      </c>
      <c r="D11" s="203">
        <v>44</v>
      </c>
      <c r="E11" s="203">
        <v>16</v>
      </c>
      <c r="F11" s="203">
        <v>44</v>
      </c>
      <c r="G11" s="203">
        <v>88</v>
      </c>
      <c r="H11" s="203">
        <v>30</v>
      </c>
      <c r="I11" s="203">
        <v>28</v>
      </c>
      <c r="J11" s="203">
        <v>53</v>
      </c>
      <c r="K11" s="203">
        <v>25</v>
      </c>
      <c r="L11" s="203">
        <v>45</v>
      </c>
      <c r="M11" s="203">
        <v>2</v>
      </c>
      <c r="N11" s="203">
        <v>1</v>
      </c>
      <c r="O11" s="203">
        <v>11</v>
      </c>
      <c r="P11" s="203">
        <v>348</v>
      </c>
      <c r="Q11" s="1886">
        <f t="shared" si="0"/>
        <v>764</v>
      </c>
    </row>
    <row r="12" spans="1:17">
      <c r="A12" s="200" t="s">
        <v>1003</v>
      </c>
      <c r="B12" s="204">
        <v>0</v>
      </c>
      <c r="C12" s="203">
        <v>3</v>
      </c>
      <c r="D12" s="203">
        <v>4</v>
      </c>
      <c r="E12" s="203">
        <v>0</v>
      </c>
      <c r="F12" s="203">
        <v>0</v>
      </c>
      <c r="G12" s="203">
        <v>5</v>
      </c>
      <c r="H12" s="203">
        <v>0</v>
      </c>
      <c r="I12" s="203">
        <v>0</v>
      </c>
      <c r="J12" s="203">
        <v>11</v>
      </c>
      <c r="K12" s="203">
        <v>3</v>
      </c>
      <c r="L12" s="203">
        <v>0</v>
      </c>
      <c r="M12" s="203">
        <v>0</v>
      </c>
      <c r="N12" s="203">
        <v>0</v>
      </c>
      <c r="O12" s="203">
        <v>0</v>
      </c>
      <c r="P12" s="203">
        <v>15</v>
      </c>
      <c r="Q12" s="1886">
        <f t="shared" si="0"/>
        <v>41</v>
      </c>
    </row>
    <row r="13" spans="1:17">
      <c r="A13" s="200" t="s">
        <v>1005</v>
      </c>
      <c r="B13" s="204">
        <v>0</v>
      </c>
      <c r="C13" s="203">
        <v>68</v>
      </c>
      <c r="D13" s="203">
        <v>189</v>
      </c>
      <c r="E13" s="203">
        <v>65</v>
      </c>
      <c r="F13" s="203">
        <v>112</v>
      </c>
      <c r="G13" s="203">
        <v>278</v>
      </c>
      <c r="H13" s="203">
        <v>190</v>
      </c>
      <c r="I13" s="203">
        <v>169</v>
      </c>
      <c r="J13" s="203">
        <v>430</v>
      </c>
      <c r="K13" s="203">
        <v>70</v>
      </c>
      <c r="L13" s="203">
        <v>93</v>
      </c>
      <c r="M13" s="203">
        <v>4</v>
      </c>
      <c r="N13" s="203">
        <v>7</v>
      </c>
      <c r="O13" s="203">
        <v>26</v>
      </c>
      <c r="P13" s="203">
        <v>994</v>
      </c>
      <c r="Q13" s="1886">
        <f t="shared" si="0"/>
        <v>2695</v>
      </c>
    </row>
    <row r="14" spans="1:17">
      <c r="A14" s="200" t="s">
        <v>1006</v>
      </c>
      <c r="B14" s="204">
        <v>0</v>
      </c>
      <c r="C14" s="203">
        <v>14</v>
      </c>
      <c r="D14" s="203">
        <v>8</v>
      </c>
      <c r="E14" s="203">
        <v>6</v>
      </c>
      <c r="F14" s="203">
        <v>43</v>
      </c>
      <c r="G14" s="203">
        <v>90</v>
      </c>
      <c r="H14" s="203">
        <v>30</v>
      </c>
      <c r="I14" s="203">
        <v>40</v>
      </c>
      <c r="J14" s="203">
        <v>105</v>
      </c>
      <c r="K14" s="203">
        <v>15</v>
      </c>
      <c r="L14" s="203">
        <v>33</v>
      </c>
      <c r="M14" s="203">
        <v>1</v>
      </c>
      <c r="N14" s="203">
        <v>6</v>
      </c>
      <c r="O14" s="203">
        <v>5</v>
      </c>
      <c r="P14" s="203">
        <v>205</v>
      </c>
      <c r="Q14" s="1886">
        <f t="shared" si="0"/>
        <v>601</v>
      </c>
    </row>
    <row r="15" spans="1:17">
      <c r="A15" s="200" t="s">
        <v>1042</v>
      </c>
      <c r="B15" s="204">
        <v>0</v>
      </c>
      <c r="C15" s="203">
        <v>3</v>
      </c>
      <c r="D15" s="203">
        <v>3</v>
      </c>
      <c r="E15" s="203">
        <v>0</v>
      </c>
      <c r="F15" s="203">
        <v>1</v>
      </c>
      <c r="G15" s="203">
        <v>0</v>
      </c>
      <c r="H15" s="203">
        <v>0</v>
      </c>
      <c r="I15" s="203">
        <v>0</v>
      </c>
      <c r="J15" s="203">
        <v>0</v>
      </c>
      <c r="K15" s="203">
        <v>1</v>
      </c>
      <c r="L15" s="203">
        <v>2</v>
      </c>
      <c r="M15" s="203">
        <v>0</v>
      </c>
      <c r="N15" s="203">
        <v>0</v>
      </c>
      <c r="O15" s="203">
        <v>1</v>
      </c>
      <c r="P15" s="203">
        <v>35</v>
      </c>
      <c r="Q15" s="1886">
        <f t="shared" si="0"/>
        <v>46</v>
      </c>
    </row>
    <row r="16" spans="1:17">
      <c r="A16" s="200" t="s">
        <v>1008</v>
      </c>
      <c r="B16" s="204">
        <v>0</v>
      </c>
      <c r="C16" s="203">
        <v>0</v>
      </c>
      <c r="D16" s="203">
        <v>2</v>
      </c>
      <c r="E16" s="203">
        <v>1</v>
      </c>
      <c r="F16" s="203">
        <v>0</v>
      </c>
      <c r="G16" s="203">
        <v>3</v>
      </c>
      <c r="H16" s="203">
        <v>0</v>
      </c>
      <c r="I16" s="203">
        <v>0</v>
      </c>
      <c r="J16" s="203">
        <v>1</v>
      </c>
      <c r="K16" s="203">
        <v>2</v>
      </c>
      <c r="L16" s="203">
        <v>5</v>
      </c>
      <c r="M16" s="203">
        <v>0</v>
      </c>
      <c r="N16" s="203">
        <v>0</v>
      </c>
      <c r="O16" s="203">
        <v>1</v>
      </c>
      <c r="P16" s="203">
        <v>32</v>
      </c>
      <c r="Q16" s="1886">
        <f t="shared" si="0"/>
        <v>47</v>
      </c>
    </row>
    <row r="17" spans="1:17">
      <c r="A17" s="200" t="s">
        <v>1043</v>
      </c>
      <c r="B17" s="204">
        <v>0</v>
      </c>
      <c r="C17" s="203">
        <v>4</v>
      </c>
      <c r="D17" s="203">
        <v>5</v>
      </c>
      <c r="E17" s="203">
        <v>0</v>
      </c>
      <c r="F17" s="203">
        <v>0</v>
      </c>
      <c r="G17" s="203">
        <v>3</v>
      </c>
      <c r="H17" s="203">
        <v>1</v>
      </c>
      <c r="I17" s="203">
        <v>0</v>
      </c>
      <c r="J17" s="203">
        <v>3</v>
      </c>
      <c r="K17" s="203">
        <v>1</v>
      </c>
      <c r="L17" s="203">
        <v>0</v>
      </c>
      <c r="M17" s="203">
        <v>0</v>
      </c>
      <c r="N17" s="203">
        <v>0</v>
      </c>
      <c r="O17" s="203">
        <v>0</v>
      </c>
      <c r="P17" s="203">
        <v>12</v>
      </c>
      <c r="Q17" s="1886">
        <f t="shared" si="0"/>
        <v>29</v>
      </c>
    </row>
    <row r="18" spans="1:17">
      <c r="A18" s="200" t="s">
        <v>1044</v>
      </c>
      <c r="B18" s="204">
        <v>0</v>
      </c>
      <c r="C18" s="203">
        <v>8</v>
      </c>
      <c r="D18" s="203">
        <v>1</v>
      </c>
      <c r="E18" s="203">
        <v>1</v>
      </c>
      <c r="F18" s="203">
        <v>0</v>
      </c>
      <c r="G18" s="203">
        <v>7</v>
      </c>
      <c r="H18" s="203">
        <v>4</v>
      </c>
      <c r="I18" s="203">
        <v>4</v>
      </c>
      <c r="J18" s="203">
        <v>8</v>
      </c>
      <c r="K18" s="203">
        <v>1</v>
      </c>
      <c r="L18" s="203">
        <v>4</v>
      </c>
      <c r="M18" s="203">
        <v>1</v>
      </c>
      <c r="N18" s="203">
        <v>0</v>
      </c>
      <c r="O18" s="203">
        <v>4</v>
      </c>
      <c r="P18" s="203">
        <v>27</v>
      </c>
      <c r="Q18" s="1886">
        <f t="shared" si="0"/>
        <v>70</v>
      </c>
    </row>
    <row r="19" spans="1:17">
      <c r="A19" s="200" t="s">
        <v>1045</v>
      </c>
      <c r="B19" s="204">
        <v>0</v>
      </c>
      <c r="C19" s="203">
        <v>4</v>
      </c>
      <c r="D19" s="203">
        <v>5</v>
      </c>
      <c r="E19" s="203">
        <v>5</v>
      </c>
      <c r="F19" s="203">
        <v>9</v>
      </c>
      <c r="G19" s="203">
        <v>14</v>
      </c>
      <c r="H19" s="203">
        <v>2</v>
      </c>
      <c r="I19" s="203">
        <v>2</v>
      </c>
      <c r="J19" s="203">
        <v>5</v>
      </c>
      <c r="K19" s="203">
        <v>1</v>
      </c>
      <c r="L19" s="203">
        <v>6</v>
      </c>
      <c r="M19" s="203">
        <v>0</v>
      </c>
      <c r="N19" s="203">
        <v>0</v>
      </c>
      <c r="O19" s="203">
        <v>3</v>
      </c>
      <c r="P19" s="203">
        <v>22</v>
      </c>
      <c r="Q19" s="1886">
        <f t="shared" si="0"/>
        <v>78</v>
      </c>
    </row>
    <row r="20" spans="1:17">
      <c r="A20" s="200" t="s">
        <v>1012</v>
      </c>
      <c r="B20" s="204">
        <v>0</v>
      </c>
      <c r="C20" s="203">
        <v>0</v>
      </c>
      <c r="D20" s="203">
        <v>0</v>
      </c>
      <c r="E20" s="203">
        <v>0</v>
      </c>
      <c r="F20" s="203">
        <v>0</v>
      </c>
      <c r="G20" s="203">
        <v>3</v>
      </c>
      <c r="H20" s="203">
        <v>0</v>
      </c>
      <c r="I20" s="203">
        <v>2</v>
      </c>
      <c r="J20" s="203">
        <v>6</v>
      </c>
      <c r="K20" s="203">
        <v>0</v>
      </c>
      <c r="L20" s="203">
        <v>0</v>
      </c>
      <c r="M20" s="203">
        <v>0</v>
      </c>
      <c r="N20" s="203">
        <v>0</v>
      </c>
      <c r="O20" s="203">
        <v>0</v>
      </c>
      <c r="P20" s="203">
        <v>13</v>
      </c>
      <c r="Q20" s="1886">
        <f t="shared" si="0"/>
        <v>24</v>
      </c>
    </row>
    <row r="21" spans="1:17">
      <c r="A21" s="200" t="s">
        <v>1046</v>
      </c>
      <c r="B21" s="204">
        <v>0</v>
      </c>
      <c r="C21" s="203">
        <v>0</v>
      </c>
      <c r="D21" s="203">
        <v>1</v>
      </c>
      <c r="E21" s="203">
        <v>0</v>
      </c>
      <c r="F21" s="203">
        <v>0</v>
      </c>
      <c r="G21" s="203">
        <v>1</v>
      </c>
      <c r="H21" s="203">
        <v>0</v>
      </c>
      <c r="I21" s="203">
        <v>0</v>
      </c>
      <c r="J21" s="203">
        <v>1</v>
      </c>
      <c r="K21" s="203">
        <v>0</v>
      </c>
      <c r="L21" s="203">
        <v>1</v>
      </c>
      <c r="M21" s="203">
        <v>0</v>
      </c>
      <c r="N21" s="203">
        <v>0</v>
      </c>
      <c r="O21" s="203">
        <v>0</v>
      </c>
      <c r="P21" s="203">
        <v>31</v>
      </c>
      <c r="Q21" s="1886">
        <f t="shared" si="0"/>
        <v>35</v>
      </c>
    </row>
    <row r="22" spans="1:17">
      <c r="A22" s="200" t="s">
        <v>1047</v>
      </c>
      <c r="B22" s="204">
        <v>0</v>
      </c>
      <c r="C22" s="203">
        <v>20</v>
      </c>
      <c r="D22" s="203">
        <v>21</v>
      </c>
      <c r="E22" s="203">
        <v>6</v>
      </c>
      <c r="F22" s="203">
        <v>11</v>
      </c>
      <c r="G22" s="203">
        <v>14</v>
      </c>
      <c r="H22" s="203">
        <v>7</v>
      </c>
      <c r="I22" s="203">
        <v>4</v>
      </c>
      <c r="J22" s="203">
        <v>21</v>
      </c>
      <c r="K22" s="203">
        <v>5</v>
      </c>
      <c r="L22" s="203">
        <v>5</v>
      </c>
      <c r="M22" s="203">
        <v>0</v>
      </c>
      <c r="N22" s="203">
        <v>0</v>
      </c>
      <c r="O22" s="203">
        <v>1</v>
      </c>
      <c r="P22" s="203">
        <v>42</v>
      </c>
      <c r="Q22" s="1886">
        <f t="shared" si="0"/>
        <v>157</v>
      </c>
    </row>
    <row r="23" spans="1:17">
      <c r="A23" s="200" t="s">
        <v>1048</v>
      </c>
      <c r="B23" s="204">
        <v>0</v>
      </c>
      <c r="C23" s="203">
        <v>0</v>
      </c>
      <c r="D23" s="203">
        <v>0</v>
      </c>
      <c r="E23" s="203">
        <v>0</v>
      </c>
      <c r="F23" s="203">
        <v>0</v>
      </c>
      <c r="G23" s="203">
        <v>0</v>
      </c>
      <c r="H23" s="203">
        <v>1</v>
      </c>
      <c r="I23" s="203">
        <v>2</v>
      </c>
      <c r="J23" s="203">
        <v>5</v>
      </c>
      <c r="K23" s="203">
        <v>1</v>
      </c>
      <c r="L23" s="203">
        <v>0</v>
      </c>
      <c r="M23" s="203">
        <v>0</v>
      </c>
      <c r="N23" s="203">
        <v>0</v>
      </c>
      <c r="O23" s="203">
        <v>0</v>
      </c>
      <c r="P23" s="203">
        <v>1</v>
      </c>
      <c r="Q23" s="1886">
        <f t="shared" si="0"/>
        <v>10</v>
      </c>
    </row>
    <row r="24" spans="1:17" ht="4.5" customHeight="1">
      <c r="A24" s="200"/>
      <c r="B24" s="204"/>
      <c r="C24" s="204"/>
      <c r="D24" s="204"/>
      <c r="E24" s="204"/>
      <c r="F24" s="204"/>
      <c r="G24" s="204"/>
      <c r="H24" s="204"/>
      <c r="I24" s="204"/>
      <c r="J24" s="204"/>
      <c r="K24" s="204"/>
      <c r="L24" s="204"/>
      <c r="M24" s="204"/>
      <c r="N24" s="204"/>
      <c r="O24" s="204"/>
      <c r="P24" s="204"/>
      <c r="Q24" s="1886"/>
    </row>
    <row r="25" spans="1:17">
      <c r="A25" s="1887" t="s">
        <v>547</v>
      </c>
      <c r="B25" s="1888">
        <f t="shared" ref="B25:P25" si="1">SUM(B8:B23)</f>
        <v>0</v>
      </c>
      <c r="C25" s="1888">
        <f t="shared" si="1"/>
        <v>174</v>
      </c>
      <c r="D25" s="1888">
        <f t="shared" si="1"/>
        <v>312</v>
      </c>
      <c r="E25" s="1888">
        <f t="shared" si="1"/>
        <v>114</v>
      </c>
      <c r="F25" s="1888">
        <f t="shared" si="1"/>
        <v>266</v>
      </c>
      <c r="G25" s="1888">
        <f t="shared" si="1"/>
        <v>659</v>
      </c>
      <c r="H25" s="1888">
        <f t="shared" si="1"/>
        <v>301</v>
      </c>
      <c r="I25" s="1888">
        <f t="shared" si="1"/>
        <v>297</v>
      </c>
      <c r="J25" s="1888">
        <f t="shared" si="1"/>
        <v>737</v>
      </c>
      <c r="K25" s="1888">
        <f t="shared" si="1"/>
        <v>167</v>
      </c>
      <c r="L25" s="1888">
        <f t="shared" si="1"/>
        <v>239</v>
      </c>
      <c r="M25" s="1888">
        <f t="shared" si="1"/>
        <v>8</v>
      </c>
      <c r="N25" s="1888">
        <f t="shared" si="1"/>
        <v>18</v>
      </c>
      <c r="O25" s="1888">
        <f t="shared" si="1"/>
        <v>61</v>
      </c>
      <c r="P25" s="1888">
        <f t="shared" si="1"/>
        <v>2290</v>
      </c>
      <c r="Q25" s="1888">
        <f>SUM(B25:P25)</f>
        <v>5643</v>
      </c>
    </row>
    <row r="26" spans="1:17">
      <c r="A26" s="16"/>
      <c r="B26" s="109"/>
      <c r="C26" s="1868"/>
      <c r="D26" s="1868"/>
      <c r="E26" s="1868"/>
      <c r="F26" s="1868"/>
      <c r="G26" s="1868"/>
      <c r="H26" s="1868"/>
      <c r="I26" s="1868"/>
      <c r="J26" s="1868"/>
      <c r="K26" s="1868"/>
      <c r="L26" s="1868"/>
      <c r="M26" s="1721"/>
      <c r="N26" s="1868"/>
      <c r="O26" s="1868"/>
      <c r="P26" s="1868"/>
      <c r="Q26" s="1868"/>
    </row>
    <row r="27" spans="1:17" ht="14.25">
      <c r="A27" s="2099" t="s">
        <v>1049</v>
      </c>
      <c r="B27" s="2099"/>
      <c r="C27" s="2099"/>
      <c r="D27" s="2099"/>
      <c r="E27" s="2099"/>
      <c r="F27" s="2099"/>
      <c r="G27" s="2099"/>
      <c r="H27" s="2099"/>
      <c r="I27" s="2099"/>
      <c r="J27" s="2099"/>
      <c r="K27" s="2099"/>
      <c r="L27" s="2099"/>
      <c r="M27" s="2099"/>
      <c r="N27" s="2099"/>
      <c r="O27" s="2099"/>
      <c r="P27" s="2099"/>
      <c r="Q27" s="2099"/>
    </row>
    <row r="28" spans="1:17">
      <c r="A28" s="2120" t="s">
        <v>996</v>
      </c>
      <c r="B28" s="2120"/>
      <c r="C28" s="2120"/>
      <c r="D28" s="2120"/>
      <c r="E28" s="2120"/>
      <c r="F28" s="2120"/>
      <c r="G28" s="2120"/>
      <c r="H28" s="2120"/>
      <c r="I28" s="2120"/>
      <c r="J28" s="2120"/>
      <c r="K28" s="2120"/>
      <c r="L28" s="2120"/>
      <c r="M28" s="2120"/>
      <c r="N28" s="2120"/>
      <c r="O28" s="2120"/>
      <c r="P28" s="2120"/>
      <c r="Q28" s="2120"/>
    </row>
    <row r="29" spans="1:17" s="1701" customFormat="1">
      <c r="A29" s="2322" t="s">
        <v>1050</v>
      </c>
      <c r="B29" s="2322"/>
      <c r="C29" s="2322"/>
      <c r="D29" s="2322"/>
      <c r="E29" s="2322"/>
      <c r="F29" s="2322"/>
      <c r="G29" s="2322"/>
      <c r="H29" s="2322"/>
      <c r="I29" s="2322"/>
      <c r="J29" s="2322"/>
      <c r="K29" s="2322"/>
      <c r="L29" s="2322"/>
      <c r="M29" s="2322"/>
      <c r="N29" s="2322"/>
      <c r="O29" s="2322"/>
      <c r="P29" s="2322"/>
      <c r="Q29" s="2322"/>
    </row>
    <row r="30" spans="1:17">
      <c r="A30" s="2355" t="s">
        <v>1051</v>
      </c>
      <c r="B30" s="2355"/>
      <c r="C30" s="2355"/>
      <c r="D30" s="2355"/>
      <c r="E30" s="2355"/>
      <c r="F30" s="2355"/>
      <c r="G30" s="2355"/>
      <c r="H30" s="2355"/>
      <c r="I30" s="2355"/>
      <c r="J30" s="2355"/>
      <c r="K30" s="2355"/>
      <c r="L30" s="2355"/>
      <c r="M30" s="2355"/>
      <c r="N30" s="2355"/>
      <c r="O30" s="2355"/>
      <c r="P30" s="2355"/>
      <c r="Q30" s="2355"/>
    </row>
    <row r="31" spans="1:17" ht="13.5" thickBot="1">
      <c r="A31" s="1889"/>
      <c r="B31" s="1890"/>
      <c r="C31" s="1880"/>
      <c r="D31" s="1880"/>
      <c r="E31" s="1880"/>
      <c r="F31" s="1880"/>
      <c r="G31" s="1880"/>
      <c r="H31" s="1880"/>
      <c r="I31" s="1880"/>
      <c r="J31" s="1880"/>
      <c r="K31" s="1880"/>
      <c r="L31" s="1880"/>
      <c r="M31" s="1881"/>
      <c r="N31" s="1880"/>
      <c r="O31" s="1880"/>
      <c r="P31" s="1880"/>
      <c r="Q31" s="59"/>
    </row>
    <row r="32" spans="1:17">
      <c r="A32" s="1855" t="s">
        <v>998</v>
      </c>
      <c r="B32" s="709" t="s">
        <v>1052</v>
      </c>
      <c r="C32" s="1855" t="s">
        <v>540</v>
      </c>
      <c r="D32" s="1855" t="s">
        <v>765</v>
      </c>
      <c r="E32" s="1855" t="s">
        <v>767</v>
      </c>
      <c r="F32" s="1855" t="s">
        <v>769</v>
      </c>
      <c r="G32" s="1855" t="s">
        <v>771</v>
      </c>
      <c r="H32" s="1855" t="s">
        <v>773</v>
      </c>
      <c r="I32" s="1855" t="s">
        <v>775</v>
      </c>
      <c r="J32" s="1855" t="s">
        <v>777</v>
      </c>
      <c r="K32" s="1855" t="s">
        <v>779</v>
      </c>
      <c r="L32" s="1855" t="s">
        <v>781</v>
      </c>
      <c r="M32" s="709" t="s">
        <v>1053</v>
      </c>
      <c r="N32" s="1855" t="s">
        <v>783</v>
      </c>
      <c r="O32" s="1855" t="s">
        <v>785</v>
      </c>
      <c r="P32" s="1855" t="s">
        <v>1021</v>
      </c>
      <c r="Q32" s="709" t="s">
        <v>547</v>
      </c>
    </row>
    <row r="33" spans="1:17" ht="3.75" customHeight="1">
      <c r="A33" s="1883"/>
      <c r="B33" s="185"/>
      <c r="C33" s="185"/>
      <c r="D33" s="185"/>
      <c r="E33" s="185"/>
      <c r="F33" s="185"/>
      <c r="G33" s="185"/>
      <c r="H33" s="185"/>
      <c r="I33" s="185"/>
      <c r="J33" s="185"/>
      <c r="K33" s="185"/>
      <c r="L33" s="185"/>
      <c r="M33" s="185"/>
      <c r="N33" s="185"/>
      <c r="O33" s="185"/>
      <c r="P33" s="185"/>
      <c r="Q33" s="1885"/>
    </row>
    <row r="34" spans="1:17">
      <c r="A34" s="200" t="s">
        <v>999</v>
      </c>
      <c r="B34" s="203">
        <v>0</v>
      </c>
      <c r="C34" s="203">
        <v>18</v>
      </c>
      <c r="D34" s="203">
        <v>30</v>
      </c>
      <c r="E34" s="203">
        <v>6</v>
      </c>
      <c r="F34" s="203">
        <v>26</v>
      </c>
      <c r="G34" s="203">
        <v>105</v>
      </c>
      <c r="H34" s="203">
        <v>18</v>
      </c>
      <c r="I34" s="203">
        <v>20</v>
      </c>
      <c r="J34" s="203">
        <v>36</v>
      </c>
      <c r="K34" s="203">
        <v>18</v>
      </c>
      <c r="L34" s="203">
        <v>25</v>
      </c>
      <c r="M34" s="203">
        <v>0</v>
      </c>
      <c r="N34" s="203">
        <v>1</v>
      </c>
      <c r="O34" s="203">
        <v>4</v>
      </c>
      <c r="P34" s="203">
        <v>410</v>
      </c>
      <c r="Q34" s="1886">
        <f t="shared" ref="Q34:Q49" si="2">SUM(B34:P34)</f>
        <v>717</v>
      </c>
    </row>
    <row r="35" spans="1:17">
      <c r="A35" s="200" t="s">
        <v>1000</v>
      </c>
      <c r="B35" s="203">
        <v>0</v>
      </c>
      <c r="C35" s="203">
        <v>7</v>
      </c>
      <c r="D35" s="203">
        <v>5</v>
      </c>
      <c r="E35" s="203">
        <v>4</v>
      </c>
      <c r="F35" s="203">
        <v>6</v>
      </c>
      <c r="G35" s="203">
        <v>18</v>
      </c>
      <c r="H35" s="203">
        <v>9</v>
      </c>
      <c r="I35" s="203">
        <v>8</v>
      </c>
      <c r="J35" s="203">
        <v>12</v>
      </c>
      <c r="K35" s="203">
        <v>4</v>
      </c>
      <c r="L35" s="203">
        <v>7</v>
      </c>
      <c r="M35" s="203">
        <v>0</v>
      </c>
      <c r="N35" s="203">
        <v>0</v>
      </c>
      <c r="O35" s="203">
        <v>1</v>
      </c>
      <c r="P35" s="203">
        <v>60</v>
      </c>
      <c r="Q35" s="1886">
        <f t="shared" si="2"/>
        <v>141</v>
      </c>
    </row>
    <row r="36" spans="1:17">
      <c r="A36" s="201" t="s">
        <v>1001</v>
      </c>
      <c r="B36" s="203">
        <v>0</v>
      </c>
      <c r="C36" s="203">
        <v>2</v>
      </c>
      <c r="D36" s="203">
        <v>5</v>
      </c>
      <c r="E36" s="203">
        <v>5</v>
      </c>
      <c r="F36" s="203">
        <v>9</v>
      </c>
      <c r="G36" s="203">
        <v>21</v>
      </c>
      <c r="H36" s="203">
        <v>9</v>
      </c>
      <c r="I36" s="203">
        <v>12</v>
      </c>
      <c r="J36" s="203">
        <v>28</v>
      </c>
      <c r="K36" s="203">
        <v>13</v>
      </c>
      <c r="L36" s="203">
        <v>9</v>
      </c>
      <c r="M36" s="203">
        <v>1</v>
      </c>
      <c r="N36" s="203">
        <v>1</v>
      </c>
      <c r="O36" s="203">
        <v>2</v>
      </c>
      <c r="P36" s="203">
        <v>28</v>
      </c>
      <c r="Q36" s="1886">
        <f t="shared" si="2"/>
        <v>145</v>
      </c>
    </row>
    <row r="37" spans="1:17">
      <c r="A37" s="200" t="s">
        <v>1002</v>
      </c>
      <c r="B37" s="203">
        <v>0</v>
      </c>
      <c r="C37" s="203">
        <v>32</v>
      </c>
      <c r="D37" s="203">
        <v>46</v>
      </c>
      <c r="E37" s="203">
        <v>16</v>
      </c>
      <c r="F37" s="203">
        <v>42</v>
      </c>
      <c r="G37" s="203">
        <v>103</v>
      </c>
      <c r="H37" s="203">
        <v>33</v>
      </c>
      <c r="I37" s="203">
        <v>29</v>
      </c>
      <c r="J37" s="203">
        <v>55</v>
      </c>
      <c r="K37" s="203">
        <v>20</v>
      </c>
      <c r="L37" s="203">
        <v>47</v>
      </c>
      <c r="M37" s="203">
        <v>3</v>
      </c>
      <c r="N37" s="203">
        <v>1</v>
      </c>
      <c r="O37" s="203">
        <v>11</v>
      </c>
      <c r="P37" s="203">
        <v>337</v>
      </c>
      <c r="Q37" s="1886">
        <f t="shared" si="2"/>
        <v>775</v>
      </c>
    </row>
    <row r="38" spans="1:17">
      <c r="A38" s="200" t="s">
        <v>1003</v>
      </c>
      <c r="B38" s="203">
        <v>0</v>
      </c>
      <c r="C38" s="203">
        <v>3</v>
      </c>
      <c r="D38" s="203">
        <v>2</v>
      </c>
      <c r="E38" s="203">
        <v>0</v>
      </c>
      <c r="F38" s="203">
        <v>0</v>
      </c>
      <c r="G38" s="203">
        <v>4</v>
      </c>
      <c r="H38" s="203">
        <v>0</v>
      </c>
      <c r="I38" s="203">
        <v>1</v>
      </c>
      <c r="J38" s="203">
        <v>10</v>
      </c>
      <c r="K38" s="203">
        <v>1</v>
      </c>
      <c r="L38" s="203">
        <v>0</v>
      </c>
      <c r="M38" s="203">
        <v>0</v>
      </c>
      <c r="N38" s="203">
        <v>0</v>
      </c>
      <c r="O38" s="203">
        <v>0</v>
      </c>
      <c r="P38" s="203">
        <v>14</v>
      </c>
      <c r="Q38" s="1886">
        <f t="shared" si="2"/>
        <v>35</v>
      </c>
    </row>
    <row r="39" spans="1:17">
      <c r="A39" s="200" t="s">
        <v>1005</v>
      </c>
      <c r="B39" s="203">
        <v>0</v>
      </c>
      <c r="C39" s="203">
        <v>65</v>
      </c>
      <c r="D39" s="203">
        <v>183</v>
      </c>
      <c r="E39" s="203">
        <v>65</v>
      </c>
      <c r="F39" s="203">
        <v>105</v>
      </c>
      <c r="G39" s="203">
        <v>291</v>
      </c>
      <c r="H39" s="203">
        <v>191</v>
      </c>
      <c r="I39" s="203">
        <v>181</v>
      </c>
      <c r="J39" s="203">
        <v>435</v>
      </c>
      <c r="K39" s="203">
        <v>70</v>
      </c>
      <c r="L39" s="203">
        <v>93</v>
      </c>
      <c r="M39" s="203">
        <v>7</v>
      </c>
      <c r="N39" s="203">
        <v>6</v>
      </c>
      <c r="O39" s="203">
        <v>29</v>
      </c>
      <c r="P39" s="203">
        <v>917</v>
      </c>
      <c r="Q39" s="1886">
        <f t="shared" si="2"/>
        <v>2638</v>
      </c>
    </row>
    <row r="40" spans="1:17">
      <c r="A40" s="200" t="s">
        <v>1006</v>
      </c>
      <c r="B40" s="203">
        <v>0</v>
      </c>
      <c r="C40" s="203">
        <v>19</v>
      </c>
      <c r="D40" s="203">
        <v>17</v>
      </c>
      <c r="E40" s="203">
        <v>6</v>
      </c>
      <c r="F40" s="203">
        <v>43</v>
      </c>
      <c r="G40" s="203">
        <v>76</v>
      </c>
      <c r="H40" s="203">
        <v>32</v>
      </c>
      <c r="I40" s="203">
        <v>40</v>
      </c>
      <c r="J40" s="203">
        <v>92</v>
      </c>
      <c r="K40" s="203">
        <v>15</v>
      </c>
      <c r="L40" s="203">
        <v>27</v>
      </c>
      <c r="M40" s="203">
        <v>3</v>
      </c>
      <c r="N40" s="203">
        <v>6</v>
      </c>
      <c r="O40" s="203">
        <v>6</v>
      </c>
      <c r="P40" s="203">
        <v>191</v>
      </c>
      <c r="Q40" s="1886">
        <f t="shared" si="2"/>
        <v>573</v>
      </c>
    </row>
    <row r="41" spans="1:17">
      <c r="A41" s="200" t="s">
        <v>1042</v>
      </c>
      <c r="B41" s="203">
        <v>0</v>
      </c>
      <c r="C41" s="203">
        <v>2</v>
      </c>
      <c r="D41" s="203">
        <v>2</v>
      </c>
      <c r="E41" s="203">
        <v>0</v>
      </c>
      <c r="F41" s="203">
        <v>1</v>
      </c>
      <c r="G41" s="203">
        <v>0</v>
      </c>
      <c r="H41" s="203">
        <v>0</v>
      </c>
      <c r="I41" s="203">
        <v>0</v>
      </c>
      <c r="J41" s="203">
        <v>0</v>
      </c>
      <c r="K41" s="203">
        <v>1</v>
      </c>
      <c r="L41" s="203">
        <v>2</v>
      </c>
      <c r="M41" s="203">
        <v>0</v>
      </c>
      <c r="N41" s="203">
        <v>0</v>
      </c>
      <c r="O41" s="203">
        <v>1</v>
      </c>
      <c r="P41" s="203">
        <v>26</v>
      </c>
      <c r="Q41" s="1886">
        <f t="shared" si="2"/>
        <v>35</v>
      </c>
    </row>
    <row r="42" spans="1:17">
      <c r="A42" s="200" t="s">
        <v>1008</v>
      </c>
      <c r="B42" s="203">
        <v>0</v>
      </c>
      <c r="C42" s="203">
        <v>0</v>
      </c>
      <c r="D42" s="203">
        <v>1</v>
      </c>
      <c r="E42" s="203">
        <v>1</v>
      </c>
      <c r="F42" s="203">
        <v>0</v>
      </c>
      <c r="G42" s="203">
        <v>3</v>
      </c>
      <c r="H42" s="203">
        <v>0</v>
      </c>
      <c r="I42" s="203">
        <v>0</v>
      </c>
      <c r="J42" s="203">
        <v>2</v>
      </c>
      <c r="K42" s="203">
        <v>2</v>
      </c>
      <c r="L42" s="203">
        <v>5</v>
      </c>
      <c r="M42" s="203">
        <v>0</v>
      </c>
      <c r="N42" s="203">
        <v>0</v>
      </c>
      <c r="O42" s="203">
        <v>1</v>
      </c>
      <c r="P42" s="203">
        <v>33</v>
      </c>
      <c r="Q42" s="1886">
        <f t="shared" si="2"/>
        <v>48</v>
      </c>
    </row>
    <row r="43" spans="1:17">
      <c r="A43" s="200" t="s">
        <v>1043</v>
      </c>
      <c r="B43" s="203">
        <v>0</v>
      </c>
      <c r="C43" s="203">
        <v>1</v>
      </c>
      <c r="D43" s="203">
        <v>7</v>
      </c>
      <c r="E43" s="203">
        <v>0</v>
      </c>
      <c r="F43" s="203">
        <v>0</v>
      </c>
      <c r="G43" s="203">
        <v>3</v>
      </c>
      <c r="H43" s="203">
        <v>1</v>
      </c>
      <c r="I43" s="203">
        <v>0</v>
      </c>
      <c r="J43" s="203">
        <v>3</v>
      </c>
      <c r="K43" s="203">
        <v>1</v>
      </c>
      <c r="L43" s="203">
        <v>0</v>
      </c>
      <c r="M43" s="203">
        <v>0</v>
      </c>
      <c r="N43" s="203">
        <v>0</v>
      </c>
      <c r="O43" s="203">
        <v>0</v>
      </c>
      <c r="P43" s="203">
        <v>12</v>
      </c>
      <c r="Q43" s="1886">
        <f t="shared" si="2"/>
        <v>28</v>
      </c>
    </row>
    <row r="44" spans="1:17">
      <c r="A44" s="200" t="s">
        <v>1044</v>
      </c>
      <c r="B44" s="203">
        <v>0</v>
      </c>
      <c r="C44" s="203">
        <v>7</v>
      </c>
      <c r="D44" s="203">
        <v>2</v>
      </c>
      <c r="E44" s="203">
        <v>2</v>
      </c>
      <c r="F44" s="203">
        <v>0</v>
      </c>
      <c r="G44" s="203">
        <v>7</v>
      </c>
      <c r="H44" s="203">
        <v>5</v>
      </c>
      <c r="I44" s="203">
        <v>4</v>
      </c>
      <c r="J44" s="203">
        <v>8</v>
      </c>
      <c r="K44" s="203">
        <v>1</v>
      </c>
      <c r="L44" s="203">
        <v>4</v>
      </c>
      <c r="M44" s="203">
        <v>1</v>
      </c>
      <c r="N44" s="203">
        <v>0</v>
      </c>
      <c r="O44" s="203">
        <v>4</v>
      </c>
      <c r="P44" s="203">
        <v>27</v>
      </c>
      <c r="Q44" s="1886">
        <f t="shared" si="2"/>
        <v>72</v>
      </c>
    </row>
    <row r="45" spans="1:17">
      <c r="A45" s="200" t="s">
        <v>1045</v>
      </c>
      <c r="B45" s="203">
        <v>0</v>
      </c>
      <c r="C45" s="203">
        <v>2</v>
      </c>
      <c r="D45" s="203">
        <v>3</v>
      </c>
      <c r="E45" s="203">
        <v>1</v>
      </c>
      <c r="F45" s="203">
        <v>9</v>
      </c>
      <c r="G45" s="203">
        <v>16</v>
      </c>
      <c r="H45" s="203">
        <v>2</v>
      </c>
      <c r="I45" s="203">
        <v>2</v>
      </c>
      <c r="J45" s="203">
        <v>5</v>
      </c>
      <c r="K45" s="203">
        <v>1</v>
      </c>
      <c r="L45" s="203">
        <v>5</v>
      </c>
      <c r="M45" s="203">
        <v>1</v>
      </c>
      <c r="N45" s="203">
        <v>0</v>
      </c>
      <c r="O45" s="203">
        <v>3</v>
      </c>
      <c r="P45" s="203">
        <v>23</v>
      </c>
      <c r="Q45" s="1886">
        <f t="shared" si="2"/>
        <v>73</v>
      </c>
    </row>
    <row r="46" spans="1:17">
      <c r="A46" s="200" t="s">
        <v>1012</v>
      </c>
      <c r="B46" s="203">
        <v>0</v>
      </c>
      <c r="C46" s="203">
        <v>0</v>
      </c>
      <c r="D46" s="203">
        <v>0</v>
      </c>
      <c r="E46" s="203">
        <v>0</v>
      </c>
      <c r="F46" s="203">
        <v>0</v>
      </c>
      <c r="G46" s="203">
        <v>3</v>
      </c>
      <c r="H46" s="203">
        <v>0</v>
      </c>
      <c r="I46" s="203">
        <v>1</v>
      </c>
      <c r="J46" s="203">
        <v>5</v>
      </c>
      <c r="K46" s="203">
        <v>0</v>
      </c>
      <c r="L46" s="203">
        <v>0</v>
      </c>
      <c r="M46" s="203">
        <v>0</v>
      </c>
      <c r="N46" s="203">
        <v>0</v>
      </c>
      <c r="O46" s="203">
        <v>0</v>
      </c>
      <c r="P46" s="203">
        <v>11</v>
      </c>
      <c r="Q46" s="1886">
        <f t="shared" si="2"/>
        <v>20</v>
      </c>
    </row>
    <row r="47" spans="1:17">
      <c r="A47" s="200" t="s">
        <v>1046</v>
      </c>
      <c r="B47" s="203">
        <v>0</v>
      </c>
      <c r="C47" s="203">
        <v>0</v>
      </c>
      <c r="D47" s="203">
        <v>1</v>
      </c>
      <c r="E47" s="203">
        <v>0</v>
      </c>
      <c r="F47" s="203">
        <v>0</v>
      </c>
      <c r="G47" s="203">
        <v>1</v>
      </c>
      <c r="H47" s="203">
        <v>0</v>
      </c>
      <c r="I47" s="203">
        <v>0</v>
      </c>
      <c r="J47" s="203">
        <v>1</v>
      </c>
      <c r="K47" s="203">
        <v>0</v>
      </c>
      <c r="L47" s="203">
        <v>1</v>
      </c>
      <c r="M47" s="203">
        <v>0</v>
      </c>
      <c r="N47" s="203">
        <v>0</v>
      </c>
      <c r="O47" s="203">
        <v>0</v>
      </c>
      <c r="P47" s="203">
        <v>29</v>
      </c>
      <c r="Q47" s="1886">
        <f t="shared" si="2"/>
        <v>33</v>
      </c>
    </row>
    <row r="48" spans="1:17">
      <c r="A48" s="200" t="s">
        <v>1047</v>
      </c>
      <c r="B48" s="203">
        <v>0</v>
      </c>
      <c r="C48" s="203">
        <v>19</v>
      </c>
      <c r="D48" s="203">
        <v>20</v>
      </c>
      <c r="E48" s="203">
        <v>4</v>
      </c>
      <c r="F48" s="203">
        <v>10</v>
      </c>
      <c r="G48" s="203">
        <v>12</v>
      </c>
      <c r="H48" s="203">
        <v>6</v>
      </c>
      <c r="I48" s="203">
        <v>3</v>
      </c>
      <c r="J48" s="203">
        <v>18</v>
      </c>
      <c r="K48" s="203">
        <v>5</v>
      </c>
      <c r="L48" s="203">
        <v>5</v>
      </c>
      <c r="M48" s="203">
        <v>0</v>
      </c>
      <c r="N48" s="203">
        <v>0</v>
      </c>
      <c r="O48" s="203">
        <v>1</v>
      </c>
      <c r="P48" s="203">
        <v>29</v>
      </c>
      <c r="Q48" s="1886">
        <f t="shared" si="2"/>
        <v>132</v>
      </c>
    </row>
    <row r="49" spans="1:17" s="1891" customFormat="1">
      <c r="A49" s="200" t="s">
        <v>1048</v>
      </c>
      <c r="B49" s="204">
        <v>0</v>
      </c>
      <c r="C49" s="204">
        <v>0</v>
      </c>
      <c r="D49" s="204">
        <v>0</v>
      </c>
      <c r="E49" s="204">
        <v>0</v>
      </c>
      <c r="F49" s="204">
        <v>0</v>
      </c>
      <c r="G49" s="204">
        <v>0</v>
      </c>
      <c r="H49" s="204">
        <v>1</v>
      </c>
      <c r="I49" s="204">
        <v>2</v>
      </c>
      <c r="J49" s="204">
        <v>5</v>
      </c>
      <c r="K49" s="204">
        <v>1</v>
      </c>
      <c r="L49" s="204">
        <v>0</v>
      </c>
      <c r="M49" s="204">
        <v>0</v>
      </c>
      <c r="N49" s="204">
        <v>0</v>
      </c>
      <c r="O49" s="204">
        <v>0</v>
      </c>
      <c r="P49" s="204">
        <v>1</v>
      </c>
      <c r="Q49" s="1886">
        <f t="shared" si="2"/>
        <v>10</v>
      </c>
    </row>
    <row r="50" spans="1:17" s="1891" customFormat="1" ht="4.5" customHeight="1">
      <c r="A50" s="200"/>
      <c r="B50" s="204"/>
      <c r="C50" s="204"/>
      <c r="D50" s="204"/>
      <c r="E50" s="204"/>
      <c r="F50" s="204"/>
      <c r="G50" s="204"/>
      <c r="H50" s="204"/>
      <c r="I50" s="204"/>
      <c r="J50" s="204"/>
      <c r="K50" s="204"/>
      <c r="L50" s="204"/>
      <c r="M50" s="204"/>
      <c r="N50" s="204"/>
      <c r="O50" s="204"/>
      <c r="P50" s="204"/>
      <c r="Q50" s="1886"/>
    </row>
    <row r="51" spans="1:17">
      <c r="A51" s="1892" t="s">
        <v>547</v>
      </c>
      <c r="B51" s="1888">
        <f t="shared" ref="B51:P51" si="3">SUM(B34:B49)</f>
        <v>0</v>
      </c>
      <c r="C51" s="1888">
        <f t="shared" si="3"/>
        <v>177</v>
      </c>
      <c r="D51" s="1888">
        <f t="shared" si="3"/>
        <v>324</v>
      </c>
      <c r="E51" s="1888">
        <f t="shared" si="3"/>
        <v>110</v>
      </c>
      <c r="F51" s="1888">
        <f t="shared" si="3"/>
        <v>251</v>
      </c>
      <c r="G51" s="1888">
        <f t="shared" si="3"/>
        <v>663</v>
      </c>
      <c r="H51" s="1888">
        <f t="shared" si="3"/>
        <v>307</v>
      </c>
      <c r="I51" s="1888">
        <f t="shared" si="3"/>
        <v>303</v>
      </c>
      <c r="J51" s="1888">
        <f t="shared" si="3"/>
        <v>715</v>
      </c>
      <c r="K51" s="1888">
        <f t="shared" si="3"/>
        <v>153</v>
      </c>
      <c r="L51" s="1888">
        <f t="shared" si="3"/>
        <v>230</v>
      </c>
      <c r="M51" s="1888">
        <f t="shared" si="3"/>
        <v>16</v>
      </c>
      <c r="N51" s="1888">
        <f t="shared" si="3"/>
        <v>15</v>
      </c>
      <c r="O51" s="1888">
        <f t="shared" si="3"/>
        <v>63</v>
      </c>
      <c r="P51" s="1888">
        <f t="shared" si="3"/>
        <v>2148</v>
      </c>
      <c r="Q51" s="1888">
        <f>SUM(B51:P51)</f>
        <v>5475</v>
      </c>
    </row>
    <row r="52" spans="1:17">
      <c r="A52" s="1893"/>
      <c r="B52" s="1884"/>
      <c r="C52" s="1894"/>
      <c r="D52" s="1894"/>
      <c r="E52" s="1894"/>
      <c r="F52" s="1894"/>
      <c r="G52" s="1894"/>
      <c r="H52" s="1894"/>
      <c r="I52" s="1894"/>
      <c r="J52" s="1894"/>
      <c r="K52" s="1894"/>
      <c r="L52" s="1894"/>
      <c r="M52" s="1894"/>
      <c r="N52" s="1894"/>
      <c r="O52" s="1894"/>
      <c r="P52" s="1894"/>
      <c r="Q52" s="1869"/>
    </row>
    <row r="53" spans="1:17">
      <c r="A53" s="1895" t="s">
        <v>474</v>
      </c>
      <c r="B53" s="1884"/>
      <c r="C53" s="1868"/>
      <c r="D53" s="1868"/>
      <c r="E53" s="1868"/>
      <c r="F53" s="1868"/>
      <c r="G53" s="1868"/>
      <c r="H53" s="1868"/>
      <c r="I53" s="1868"/>
      <c r="J53" s="1868"/>
      <c r="K53" s="1868"/>
      <c r="L53" s="1868"/>
      <c r="M53" s="1721"/>
      <c r="N53" s="1868"/>
      <c r="O53" s="1868"/>
      <c r="P53" s="1868"/>
      <c r="Q53" s="1868"/>
    </row>
    <row r="54" spans="1:17">
      <c r="A54" s="191" t="s">
        <v>1054</v>
      </c>
      <c r="B54" s="1876"/>
      <c r="C54" s="202"/>
      <c r="D54" s="183"/>
      <c r="E54" s="183"/>
      <c r="F54" s="183"/>
      <c r="G54" s="183"/>
      <c r="H54" s="183"/>
      <c r="I54" s="183"/>
      <c r="J54" s="183"/>
      <c r="K54" s="183"/>
      <c r="L54" s="183"/>
      <c r="M54" s="182"/>
      <c r="N54" s="183"/>
      <c r="O54" s="183"/>
      <c r="P54" s="183"/>
      <c r="Q54" s="183"/>
    </row>
    <row r="55" spans="1:17">
      <c r="A55" s="64"/>
      <c r="B55" s="194"/>
      <c r="C55" s="1896"/>
      <c r="D55" s="1868"/>
      <c r="E55" s="1868"/>
      <c r="F55" s="1868"/>
      <c r="G55" s="1868"/>
      <c r="H55" s="1868"/>
      <c r="I55" s="1868"/>
      <c r="J55" s="1868"/>
      <c r="K55" s="1868"/>
      <c r="L55" s="1868"/>
      <c r="M55" s="1721"/>
      <c r="N55" s="1868"/>
      <c r="O55" s="1868"/>
      <c r="P55" s="1868"/>
      <c r="Q55" s="1868"/>
    </row>
    <row r="56" spans="1:17">
      <c r="A56" s="1866" t="s">
        <v>796</v>
      </c>
      <c r="B56" s="14"/>
      <c r="C56" s="1872"/>
      <c r="D56" s="1872"/>
      <c r="E56" s="1872"/>
      <c r="F56" s="1872"/>
      <c r="G56" s="1872"/>
      <c r="H56" s="1872"/>
      <c r="I56" s="1872"/>
      <c r="J56" s="1872"/>
      <c r="K56" s="1872"/>
      <c r="L56" s="1872"/>
      <c r="M56" s="1872"/>
      <c r="N56" s="1872"/>
      <c r="O56" s="1872"/>
      <c r="P56" s="1872"/>
      <c r="Q56" s="1872"/>
    </row>
    <row r="57" spans="1:17">
      <c r="A57" s="175" t="s">
        <v>1222</v>
      </c>
      <c r="B57" s="14"/>
      <c r="C57" s="1872"/>
      <c r="D57" s="1872"/>
      <c r="E57" s="1872"/>
      <c r="F57" s="1872"/>
      <c r="G57" s="1872"/>
      <c r="H57" s="1872"/>
      <c r="I57" s="1872"/>
      <c r="J57" s="1872"/>
      <c r="K57" s="1872"/>
      <c r="L57" s="1872"/>
      <c r="M57" s="1872"/>
      <c r="N57" s="1872"/>
      <c r="O57" s="1872"/>
      <c r="P57" s="1872"/>
      <c r="Q57" s="1872"/>
    </row>
    <row r="58" spans="1:17">
      <c r="A58" s="1897"/>
      <c r="B58" s="1897"/>
      <c r="C58" s="1872"/>
      <c r="D58" s="1872"/>
      <c r="E58" s="1872"/>
      <c r="F58" s="1872"/>
      <c r="G58" s="1872"/>
      <c r="H58" s="1872"/>
      <c r="I58" s="1872"/>
      <c r="J58" s="1872"/>
      <c r="K58" s="1872"/>
      <c r="L58" s="1872"/>
      <c r="M58" s="1872"/>
      <c r="N58" s="1872"/>
      <c r="O58" s="1872"/>
      <c r="P58" s="1872"/>
      <c r="Q58" s="1872"/>
    </row>
    <row r="59" spans="1:17">
      <c r="A59" s="1897"/>
      <c r="B59" s="1897"/>
      <c r="C59" s="1872"/>
      <c r="D59" s="1872"/>
      <c r="E59" s="1872"/>
      <c r="F59" s="1872"/>
      <c r="G59" s="1872"/>
      <c r="H59" s="1872"/>
      <c r="I59" s="1872"/>
      <c r="J59" s="1872"/>
      <c r="K59" s="1872"/>
      <c r="L59" s="1872"/>
      <c r="M59" s="1872"/>
      <c r="N59" s="1872"/>
      <c r="O59" s="1872"/>
      <c r="P59" s="1872"/>
      <c r="Q59" s="1872"/>
    </row>
    <row r="60" spans="1:17">
      <c r="A60" s="1897"/>
      <c r="B60" s="1897"/>
      <c r="C60" s="1872"/>
      <c r="D60" s="1872"/>
      <c r="E60" s="1872"/>
      <c r="F60" s="1872"/>
      <c r="G60" s="1872"/>
      <c r="H60" s="1872"/>
      <c r="I60" s="1872"/>
      <c r="J60" s="1872"/>
      <c r="K60" s="1872"/>
      <c r="L60" s="1872"/>
      <c r="M60" s="1872"/>
      <c r="N60" s="1872"/>
      <c r="O60" s="1872"/>
      <c r="P60" s="1872"/>
      <c r="Q60" s="1872"/>
    </row>
    <row r="61" spans="1:17">
      <c r="A61" s="1897"/>
      <c r="B61" s="1897"/>
      <c r="Q61" s="1872"/>
    </row>
    <row r="62" spans="1:17">
      <c r="A62" s="1897"/>
      <c r="B62" s="1897"/>
      <c r="Q62" s="1872"/>
    </row>
    <row r="63" spans="1:17">
      <c r="A63" s="1897"/>
      <c r="B63" s="1897"/>
      <c r="C63" s="1872"/>
      <c r="D63" s="1872"/>
      <c r="E63" s="1872"/>
      <c r="F63" s="1872"/>
      <c r="G63" s="1872"/>
      <c r="H63" s="1872"/>
      <c r="I63" s="1872"/>
      <c r="J63" s="1872"/>
      <c r="K63" s="1872"/>
      <c r="L63" s="1872"/>
      <c r="M63" s="1872"/>
      <c r="N63" s="1872"/>
      <c r="O63" s="1872"/>
      <c r="P63" s="1872"/>
      <c r="Q63" s="1872"/>
    </row>
    <row r="64" spans="1:17">
      <c r="A64" s="1897"/>
      <c r="B64" s="1897"/>
      <c r="C64" s="1872"/>
      <c r="D64" s="1872"/>
      <c r="E64" s="1872"/>
      <c r="F64" s="1872"/>
      <c r="G64" s="1872"/>
      <c r="H64" s="1872"/>
      <c r="I64" s="1872"/>
      <c r="J64" s="1872"/>
      <c r="K64" s="1872"/>
      <c r="L64" s="1872"/>
      <c r="M64" s="1872"/>
      <c r="N64" s="1872"/>
      <c r="O64" s="1872"/>
      <c r="P64" s="1872"/>
      <c r="Q64" s="1872"/>
    </row>
    <row r="65" spans="1:17">
      <c r="A65" s="1897"/>
      <c r="B65" s="1897"/>
      <c r="C65" s="1872"/>
      <c r="D65" s="1872"/>
      <c r="E65" s="1872"/>
      <c r="F65" s="1872"/>
      <c r="G65" s="1872"/>
      <c r="H65" s="1872"/>
      <c r="I65" s="1872"/>
      <c r="J65" s="1872"/>
      <c r="K65" s="1872"/>
      <c r="L65" s="1872"/>
      <c r="M65" s="1872"/>
      <c r="N65" s="1872"/>
      <c r="O65" s="1872"/>
      <c r="P65" s="1872"/>
      <c r="Q65" s="1872"/>
    </row>
    <row r="66" spans="1:17">
      <c r="A66" s="1897"/>
      <c r="B66" s="1897"/>
      <c r="C66" s="1872"/>
      <c r="D66" s="1872"/>
      <c r="E66" s="1872"/>
      <c r="F66" s="1872"/>
      <c r="G66" s="1872"/>
      <c r="H66" s="1872"/>
      <c r="I66" s="1872"/>
      <c r="J66" s="1872"/>
      <c r="K66" s="1872"/>
      <c r="L66" s="1872"/>
      <c r="M66" s="1872"/>
      <c r="N66" s="1872"/>
      <c r="O66" s="1872"/>
      <c r="P66" s="1872"/>
      <c r="Q66" s="1872"/>
    </row>
    <row r="67" spans="1:17">
      <c r="A67" s="1872"/>
      <c r="B67" s="1872"/>
      <c r="C67" s="1872"/>
      <c r="D67" s="1872"/>
      <c r="E67" s="1872"/>
      <c r="F67" s="1872"/>
      <c r="G67" s="1872"/>
      <c r="H67" s="1872"/>
      <c r="I67" s="1872"/>
      <c r="J67" s="1872"/>
      <c r="K67" s="1872"/>
      <c r="L67" s="1872"/>
      <c r="M67" s="1872"/>
      <c r="N67" s="1872"/>
      <c r="O67" s="1872"/>
      <c r="P67" s="1872"/>
      <c r="Q67" s="1872"/>
    </row>
    <row r="68" spans="1:17">
      <c r="A68" s="1872"/>
      <c r="B68" s="1872"/>
      <c r="C68" s="1872"/>
      <c r="D68" s="1872"/>
      <c r="E68" s="1872"/>
      <c r="F68" s="1872"/>
      <c r="G68" s="1872"/>
      <c r="H68" s="1872"/>
      <c r="I68" s="1872"/>
      <c r="J68" s="1872"/>
      <c r="K68" s="1872"/>
      <c r="L68" s="1872"/>
      <c r="M68" s="1872"/>
      <c r="N68" s="1872"/>
      <c r="O68" s="1872"/>
      <c r="P68" s="1872"/>
      <c r="Q68" s="1872"/>
    </row>
    <row r="69" spans="1:17">
      <c r="A69" s="1872"/>
      <c r="B69" s="1872"/>
      <c r="C69" s="1872"/>
      <c r="D69" s="1872"/>
      <c r="E69" s="1872"/>
      <c r="F69" s="1872"/>
      <c r="G69" s="1872"/>
      <c r="H69" s="1872"/>
      <c r="I69" s="1872"/>
      <c r="J69" s="1872"/>
      <c r="K69" s="1872"/>
      <c r="L69" s="1872"/>
      <c r="M69" s="1872"/>
      <c r="N69" s="1872"/>
      <c r="O69" s="1872"/>
      <c r="P69" s="1872"/>
      <c r="Q69" s="1872"/>
    </row>
    <row r="70" spans="1:17">
      <c r="A70" s="1872"/>
      <c r="B70" s="1872"/>
      <c r="C70" s="1872"/>
      <c r="D70" s="1872"/>
      <c r="E70" s="1872"/>
      <c r="F70" s="1872"/>
      <c r="G70" s="1872"/>
      <c r="H70" s="1872"/>
      <c r="I70" s="1872"/>
      <c r="J70" s="1872"/>
      <c r="K70" s="1872"/>
      <c r="L70" s="1872"/>
      <c r="M70" s="1872"/>
      <c r="N70" s="1872"/>
      <c r="O70" s="1872"/>
      <c r="P70" s="1872"/>
      <c r="Q70" s="1872"/>
    </row>
    <row r="71" spans="1:17">
      <c r="A71" s="1872"/>
      <c r="B71" s="1872"/>
      <c r="C71" s="1872"/>
      <c r="D71" s="1872"/>
      <c r="E71" s="1872"/>
      <c r="F71" s="1872"/>
      <c r="G71" s="1872"/>
      <c r="H71" s="1872"/>
      <c r="I71" s="1872"/>
      <c r="J71" s="1872"/>
      <c r="K71" s="1872"/>
      <c r="L71" s="1872"/>
      <c r="M71" s="1872"/>
      <c r="N71" s="1872"/>
      <c r="O71" s="1872"/>
      <c r="P71" s="1872"/>
      <c r="Q71" s="1872"/>
    </row>
    <row r="72" spans="1:17">
      <c r="A72" s="1872"/>
      <c r="B72" s="1872"/>
      <c r="C72" s="1872"/>
      <c r="D72" s="1872"/>
      <c r="E72" s="1872"/>
      <c r="F72" s="1872"/>
      <c r="G72" s="1872"/>
      <c r="H72" s="1872"/>
      <c r="I72" s="1872"/>
      <c r="J72" s="1872"/>
      <c r="K72" s="1872"/>
      <c r="L72" s="1872"/>
      <c r="M72" s="1872"/>
      <c r="N72" s="1872"/>
      <c r="O72" s="1872"/>
      <c r="P72" s="1872"/>
      <c r="Q72" s="1872"/>
    </row>
    <row r="73" spans="1:17">
      <c r="A73" s="1872"/>
      <c r="B73" s="1872"/>
      <c r="C73" s="1872"/>
      <c r="D73" s="1872"/>
      <c r="E73" s="1872"/>
      <c r="F73" s="1872"/>
      <c r="G73" s="1872"/>
      <c r="H73" s="1872"/>
      <c r="I73" s="1872"/>
      <c r="J73" s="1872"/>
      <c r="K73" s="1872"/>
      <c r="L73" s="1872"/>
      <c r="M73" s="1872"/>
      <c r="N73" s="1872"/>
      <c r="O73" s="1872"/>
      <c r="P73" s="1872"/>
      <c r="Q73" s="1872"/>
    </row>
    <row r="74" spans="1:17">
      <c r="A74" s="1872"/>
      <c r="B74" s="1872"/>
      <c r="C74" s="1872"/>
      <c r="D74" s="1872"/>
      <c r="E74" s="1872"/>
      <c r="F74" s="1872"/>
      <c r="G74" s="1872"/>
      <c r="H74" s="1872"/>
      <c r="I74" s="1872"/>
      <c r="J74" s="1872"/>
      <c r="K74" s="1872"/>
      <c r="L74" s="1872"/>
      <c r="M74" s="1872"/>
      <c r="N74" s="1872"/>
      <c r="O74" s="1872"/>
      <c r="P74" s="1872"/>
      <c r="Q74" s="1872"/>
    </row>
    <row r="75" spans="1:17">
      <c r="A75" s="1872"/>
      <c r="B75" s="1872"/>
      <c r="C75" s="1872"/>
      <c r="D75" s="1872"/>
      <c r="E75" s="1872"/>
      <c r="F75" s="1872"/>
      <c r="G75" s="1872"/>
      <c r="H75" s="1872"/>
      <c r="I75" s="1872"/>
      <c r="J75" s="1872"/>
      <c r="K75" s="1872"/>
      <c r="L75" s="1872"/>
      <c r="M75" s="1872"/>
      <c r="N75" s="1872"/>
      <c r="O75" s="1872"/>
      <c r="P75" s="1872"/>
      <c r="Q75" s="1872"/>
    </row>
    <row r="76" spans="1:17">
      <c r="A76" s="1872"/>
      <c r="B76" s="1872"/>
      <c r="C76" s="1872"/>
      <c r="D76" s="1872"/>
      <c r="E76" s="1872"/>
      <c r="F76" s="1872"/>
      <c r="G76" s="1872"/>
      <c r="H76" s="1872"/>
      <c r="I76" s="1872"/>
      <c r="J76" s="1872"/>
      <c r="K76" s="1872"/>
      <c r="L76" s="1872"/>
      <c r="M76" s="1872"/>
      <c r="N76" s="1872"/>
      <c r="O76" s="1872"/>
      <c r="P76" s="1872"/>
      <c r="Q76" s="1872"/>
    </row>
    <row r="77" spans="1:17">
      <c r="A77" s="1872"/>
      <c r="B77" s="1872"/>
      <c r="C77" s="1872"/>
      <c r="D77" s="1872"/>
      <c r="E77" s="1872"/>
      <c r="F77" s="1872"/>
      <c r="G77" s="1872"/>
      <c r="H77" s="1872"/>
      <c r="I77" s="1872"/>
      <c r="J77" s="1872"/>
      <c r="K77" s="1872"/>
      <c r="L77" s="1872"/>
      <c r="M77" s="1872"/>
      <c r="N77" s="1872"/>
      <c r="O77" s="1872"/>
      <c r="P77" s="1872"/>
      <c r="Q77" s="1872"/>
    </row>
    <row r="78" spans="1:17">
      <c r="A78" s="1872"/>
      <c r="B78" s="1872"/>
      <c r="C78" s="1872"/>
      <c r="D78" s="1872"/>
      <c r="E78" s="1872"/>
      <c r="F78" s="1872"/>
      <c r="G78" s="1872"/>
      <c r="H78" s="1872"/>
      <c r="I78" s="1872"/>
      <c r="J78" s="1872"/>
      <c r="K78" s="1872"/>
      <c r="L78" s="1872"/>
      <c r="M78" s="1872"/>
      <c r="N78" s="1872"/>
      <c r="O78" s="1872"/>
      <c r="P78" s="1872"/>
      <c r="Q78" s="1872"/>
    </row>
    <row r="79" spans="1:17">
      <c r="A79" s="1872"/>
      <c r="B79" s="1872"/>
      <c r="C79" s="1872"/>
      <c r="D79" s="1872"/>
      <c r="E79" s="1872"/>
      <c r="F79" s="1872"/>
      <c r="G79" s="1872"/>
      <c r="H79" s="1872"/>
      <c r="I79" s="1872"/>
      <c r="J79" s="1872"/>
      <c r="K79" s="1872"/>
      <c r="L79" s="1872"/>
      <c r="M79" s="1872"/>
      <c r="N79" s="1872"/>
      <c r="O79" s="1872"/>
      <c r="P79" s="1872"/>
      <c r="Q79" s="1872"/>
    </row>
    <row r="80" spans="1:17">
      <c r="A80" s="1872"/>
      <c r="B80" s="1872"/>
      <c r="C80" s="1872"/>
      <c r="D80" s="1872"/>
      <c r="E80" s="1872"/>
      <c r="F80" s="1872"/>
      <c r="G80" s="1872"/>
      <c r="H80" s="1872"/>
      <c r="I80" s="1872"/>
      <c r="J80" s="1872"/>
      <c r="K80" s="1872"/>
      <c r="L80" s="1872"/>
      <c r="M80" s="1872"/>
      <c r="N80" s="1872"/>
      <c r="O80" s="1872"/>
      <c r="P80" s="1872"/>
      <c r="Q80" s="1872"/>
    </row>
    <row r="81" spans="1:17">
      <c r="A81" s="1872"/>
      <c r="B81" s="1872"/>
      <c r="C81" s="1872"/>
      <c r="D81" s="1872"/>
      <c r="E81" s="1872"/>
      <c r="F81" s="1872"/>
      <c r="G81" s="1872"/>
      <c r="H81" s="1872"/>
      <c r="I81" s="1872"/>
      <c r="J81" s="1872"/>
      <c r="K81" s="1872"/>
      <c r="L81" s="1872"/>
      <c r="M81" s="1872"/>
      <c r="N81" s="1872"/>
      <c r="O81" s="1872"/>
      <c r="P81" s="1872"/>
      <c r="Q81" s="1872"/>
    </row>
    <row r="82" spans="1:17">
      <c r="A82" s="1872"/>
      <c r="B82" s="1872"/>
      <c r="C82" s="1872"/>
      <c r="D82" s="1872"/>
      <c r="E82" s="1872"/>
      <c r="F82" s="1872"/>
      <c r="G82" s="1872"/>
      <c r="H82" s="1872"/>
      <c r="I82" s="1872"/>
      <c r="J82" s="1872"/>
      <c r="K82" s="1872"/>
      <c r="L82" s="1872"/>
      <c r="M82" s="1872"/>
      <c r="N82" s="1872"/>
      <c r="O82" s="1872"/>
      <c r="P82" s="1872"/>
      <c r="Q82" s="1872"/>
    </row>
    <row r="83" spans="1:17">
      <c r="A83" s="1872"/>
      <c r="B83" s="1872"/>
      <c r="C83" s="1872"/>
      <c r="D83" s="1872"/>
      <c r="E83" s="1872"/>
      <c r="F83" s="1872"/>
      <c r="G83" s="1872"/>
      <c r="H83" s="1872"/>
      <c r="I83" s="1872"/>
      <c r="J83" s="1872"/>
      <c r="K83" s="1872"/>
      <c r="L83" s="1872"/>
      <c r="M83" s="1872"/>
      <c r="N83" s="1872"/>
      <c r="O83" s="1872"/>
      <c r="P83" s="1872"/>
      <c r="Q83" s="1872"/>
    </row>
    <row r="84" spans="1:17">
      <c r="A84" s="1872"/>
      <c r="B84" s="1872"/>
      <c r="C84" s="1872"/>
      <c r="D84" s="1872"/>
      <c r="E84" s="1872"/>
      <c r="F84" s="1872"/>
      <c r="G84" s="1872"/>
      <c r="H84" s="1872"/>
      <c r="I84" s="1872"/>
      <c r="J84" s="1872"/>
      <c r="K84" s="1872"/>
      <c r="L84" s="1872"/>
      <c r="M84" s="1872"/>
      <c r="N84" s="1872"/>
      <c r="O84" s="1872"/>
      <c r="P84" s="1872"/>
      <c r="Q84" s="1872"/>
    </row>
    <row r="85" spans="1:17">
      <c r="A85" s="1872"/>
      <c r="B85" s="1872"/>
      <c r="C85" s="1872"/>
      <c r="D85" s="1872"/>
      <c r="E85" s="1872"/>
      <c r="F85" s="1872"/>
      <c r="G85" s="1872"/>
      <c r="H85" s="1872"/>
      <c r="I85" s="1872"/>
      <c r="J85" s="1872"/>
      <c r="K85" s="1872"/>
      <c r="L85" s="1872"/>
      <c r="M85" s="1872"/>
      <c r="N85" s="1872"/>
      <c r="O85" s="1872"/>
      <c r="P85" s="1872"/>
      <c r="Q85" s="1872"/>
    </row>
    <row r="86" spans="1:17">
      <c r="A86" s="1872"/>
      <c r="B86" s="1872"/>
      <c r="C86" s="1872"/>
      <c r="D86" s="1872"/>
      <c r="E86" s="1872"/>
      <c r="F86" s="1872"/>
      <c r="G86" s="1872"/>
      <c r="H86" s="1872"/>
      <c r="I86" s="1872"/>
      <c r="J86" s="1872"/>
      <c r="K86" s="1872"/>
      <c r="L86" s="1872"/>
      <c r="M86" s="1872"/>
      <c r="N86" s="1872"/>
      <c r="O86" s="1872"/>
      <c r="P86" s="1872"/>
      <c r="Q86" s="1872"/>
    </row>
    <row r="87" spans="1:17">
      <c r="A87" s="1872"/>
      <c r="B87" s="1872"/>
      <c r="C87" s="1872"/>
      <c r="D87" s="1872"/>
      <c r="E87" s="1872"/>
      <c r="F87" s="1872"/>
      <c r="G87" s="1872"/>
      <c r="H87" s="1872"/>
      <c r="I87" s="1872"/>
      <c r="J87" s="1872"/>
      <c r="K87" s="1872"/>
      <c r="L87" s="1872"/>
      <c r="M87" s="1872"/>
      <c r="N87" s="1872"/>
      <c r="O87" s="1872"/>
      <c r="P87" s="1872"/>
      <c r="Q87" s="1872"/>
    </row>
    <row r="88" spans="1:17">
      <c r="A88" s="1872"/>
      <c r="B88" s="1872"/>
      <c r="C88" s="1872"/>
      <c r="D88" s="1872"/>
      <c r="E88" s="1872"/>
      <c r="F88" s="1872"/>
      <c r="G88" s="1872"/>
      <c r="H88" s="1872"/>
      <c r="I88" s="1872"/>
      <c r="J88" s="1872"/>
      <c r="K88" s="1872"/>
      <c r="L88" s="1872"/>
      <c r="M88" s="1872"/>
      <c r="N88" s="1872"/>
      <c r="O88" s="1872"/>
      <c r="P88" s="1872"/>
      <c r="Q88" s="1872"/>
    </row>
    <row r="89" spans="1:17">
      <c r="A89" s="1872"/>
      <c r="B89" s="1872"/>
      <c r="C89" s="1872"/>
      <c r="D89" s="1872"/>
      <c r="E89" s="1872"/>
      <c r="F89" s="1872"/>
      <c r="G89" s="1872"/>
      <c r="H89" s="1872"/>
      <c r="I89" s="1872"/>
      <c r="J89" s="1872"/>
      <c r="K89" s="1872"/>
      <c r="L89" s="1872"/>
      <c r="M89" s="1872"/>
      <c r="N89" s="1872"/>
      <c r="O89" s="1872"/>
      <c r="P89" s="1872"/>
      <c r="Q89" s="1872"/>
    </row>
    <row r="90" spans="1:17">
      <c r="A90" s="1872"/>
      <c r="B90" s="1872"/>
      <c r="C90" s="1872"/>
      <c r="D90" s="1872"/>
      <c r="E90" s="1872"/>
      <c r="F90" s="1872"/>
      <c r="G90" s="1872"/>
      <c r="H90" s="1872"/>
      <c r="I90" s="1872"/>
      <c r="J90" s="1872"/>
      <c r="K90" s="1872"/>
      <c r="L90" s="1872"/>
      <c r="M90" s="1872"/>
      <c r="N90" s="1872"/>
      <c r="O90" s="1872"/>
      <c r="P90" s="1872"/>
      <c r="Q90" s="1872"/>
    </row>
    <row r="91" spans="1:17">
      <c r="A91" s="1872"/>
      <c r="B91" s="1872"/>
      <c r="C91" s="1872"/>
      <c r="D91" s="1872"/>
      <c r="E91" s="1872"/>
      <c r="F91" s="1872"/>
      <c r="G91" s="1872"/>
      <c r="H91" s="1872"/>
      <c r="I91" s="1872"/>
      <c r="J91" s="1872"/>
      <c r="K91" s="1872"/>
      <c r="L91" s="1872"/>
      <c r="M91" s="1872"/>
      <c r="N91" s="1872"/>
      <c r="O91" s="1872"/>
      <c r="P91" s="1872"/>
      <c r="Q91" s="1872"/>
    </row>
    <row r="92" spans="1:17">
      <c r="A92" s="1872"/>
      <c r="B92" s="1872"/>
      <c r="C92" s="1872"/>
      <c r="D92" s="1872"/>
      <c r="E92" s="1872"/>
      <c r="F92" s="1872"/>
      <c r="G92" s="1872"/>
      <c r="H92" s="1872"/>
      <c r="I92" s="1872"/>
      <c r="J92" s="1872"/>
      <c r="K92" s="1872"/>
      <c r="L92" s="1872"/>
      <c r="M92" s="1872"/>
      <c r="N92" s="1872"/>
      <c r="O92" s="1872"/>
      <c r="P92" s="1872"/>
      <c r="Q92" s="1872"/>
    </row>
    <row r="93" spans="1:17">
      <c r="A93" s="1872"/>
      <c r="B93" s="1872"/>
      <c r="C93" s="1872"/>
      <c r="D93" s="1872"/>
      <c r="E93" s="1872"/>
      <c r="F93" s="1872"/>
      <c r="G93" s="1872"/>
      <c r="H93" s="1872"/>
      <c r="I93" s="1872"/>
      <c r="J93" s="1872"/>
      <c r="K93" s="1872"/>
      <c r="L93" s="1872"/>
      <c r="M93" s="1872"/>
      <c r="N93" s="1872"/>
      <c r="O93" s="1872"/>
      <c r="P93" s="1872"/>
      <c r="Q93" s="1872"/>
    </row>
    <row r="94" spans="1:17">
      <c r="A94" s="1872"/>
      <c r="B94" s="1872"/>
      <c r="C94" s="1872"/>
      <c r="D94" s="1872"/>
      <c r="E94" s="1872"/>
      <c r="F94" s="1872"/>
      <c r="G94" s="1872"/>
      <c r="H94" s="1872"/>
      <c r="I94" s="1872"/>
      <c r="J94" s="1872"/>
      <c r="K94" s="1872"/>
      <c r="L94" s="1872"/>
      <c r="M94" s="1872"/>
      <c r="N94" s="1872"/>
      <c r="O94" s="1872"/>
      <c r="P94" s="1872"/>
      <c r="Q94" s="1872"/>
    </row>
    <row r="95" spans="1:17">
      <c r="A95" s="1872"/>
      <c r="B95" s="1872"/>
      <c r="C95" s="1872"/>
      <c r="D95" s="1872"/>
      <c r="E95" s="1872"/>
      <c r="F95" s="1872"/>
      <c r="G95" s="1872"/>
      <c r="H95" s="1872"/>
      <c r="I95" s="1872"/>
      <c r="J95" s="1872"/>
      <c r="K95" s="1872"/>
      <c r="L95" s="1872"/>
      <c r="M95" s="1872"/>
      <c r="N95" s="1872"/>
      <c r="O95" s="1872"/>
      <c r="P95" s="1872"/>
      <c r="Q95" s="1872"/>
    </row>
    <row r="96" spans="1:17">
      <c r="A96" s="1872"/>
      <c r="B96" s="1872"/>
      <c r="C96" s="1872"/>
      <c r="D96" s="1872"/>
      <c r="E96" s="1872"/>
      <c r="F96" s="1872"/>
      <c r="G96" s="1872"/>
      <c r="H96" s="1872"/>
      <c r="I96" s="1872"/>
      <c r="J96" s="1872"/>
      <c r="K96" s="1872"/>
      <c r="L96" s="1872"/>
      <c r="M96" s="1872"/>
      <c r="N96" s="1872"/>
      <c r="O96" s="1872"/>
      <c r="P96" s="1872"/>
      <c r="Q96" s="1872"/>
    </row>
    <row r="97" spans="1:17">
      <c r="A97" s="1872"/>
      <c r="B97" s="1872"/>
      <c r="C97" s="1872"/>
      <c r="D97" s="1872"/>
      <c r="E97" s="1872"/>
      <c r="F97" s="1872"/>
      <c r="G97" s="1872"/>
      <c r="H97" s="1872"/>
      <c r="I97" s="1872"/>
      <c r="J97" s="1872"/>
      <c r="K97" s="1872"/>
      <c r="L97" s="1872"/>
      <c r="M97" s="1872"/>
      <c r="N97" s="1872"/>
      <c r="O97" s="1872"/>
      <c r="P97" s="1872"/>
      <c r="Q97" s="1872"/>
    </row>
    <row r="98" spans="1:17">
      <c r="A98" s="1872"/>
      <c r="B98" s="1872"/>
      <c r="C98" s="1872"/>
      <c r="D98" s="1872"/>
      <c r="E98" s="1872"/>
      <c r="F98" s="1872"/>
      <c r="G98" s="1872"/>
      <c r="H98" s="1872"/>
      <c r="I98" s="1872"/>
      <c r="J98" s="1872"/>
      <c r="K98" s="1872"/>
      <c r="L98" s="1872"/>
      <c r="M98" s="1872"/>
      <c r="N98" s="1872"/>
      <c r="O98" s="1872"/>
      <c r="P98" s="1872"/>
      <c r="Q98" s="1872"/>
    </row>
    <row r="99" spans="1:17">
      <c r="A99" s="1872"/>
      <c r="B99" s="1872"/>
      <c r="C99" s="1872"/>
      <c r="D99" s="1872"/>
      <c r="E99" s="1872"/>
      <c r="F99" s="1872"/>
      <c r="G99" s="1872"/>
      <c r="H99" s="1872"/>
      <c r="I99" s="1872"/>
      <c r="J99" s="1872"/>
      <c r="K99" s="1872"/>
      <c r="L99" s="1872"/>
      <c r="M99" s="1872"/>
      <c r="N99" s="1872"/>
      <c r="O99" s="1872"/>
      <c r="P99" s="1872"/>
      <c r="Q99" s="1872"/>
    </row>
    <row r="100" spans="1:17">
      <c r="A100" s="1872"/>
      <c r="B100" s="1872"/>
      <c r="C100" s="1872"/>
      <c r="D100" s="1872"/>
      <c r="E100" s="1872"/>
      <c r="F100" s="1872"/>
      <c r="G100" s="1872"/>
      <c r="H100" s="1872"/>
      <c r="I100" s="1872"/>
      <c r="J100" s="1872"/>
      <c r="K100" s="1872"/>
      <c r="L100" s="1872"/>
      <c r="M100" s="1872"/>
      <c r="N100" s="1872"/>
      <c r="O100" s="1872"/>
      <c r="P100" s="1872"/>
      <c r="Q100" s="1872"/>
    </row>
    <row r="101" spans="1:17">
      <c r="A101" s="1872"/>
      <c r="B101" s="1872"/>
      <c r="C101" s="1872"/>
      <c r="D101" s="1872"/>
      <c r="E101" s="1872"/>
      <c r="F101" s="1872"/>
      <c r="G101" s="1872"/>
      <c r="H101" s="1872"/>
      <c r="I101" s="1872"/>
      <c r="J101" s="1872"/>
      <c r="K101" s="1872"/>
      <c r="L101" s="1872"/>
      <c r="M101" s="1872"/>
      <c r="N101" s="1872"/>
      <c r="O101" s="1872"/>
      <c r="P101" s="1872"/>
      <c r="Q101" s="1872"/>
    </row>
    <row r="102" spans="1:17">
      <c r="A102" s="1872"/>
      <c r="B102" s="1872"/>
      <c r="C102" s="1872"/>
      <c r="D102" s="1872"/>
      <c r="E102" s="1872"/>
      <c r="F102" s="1872"/>
      <c r="G102" s="1872"/>
      <c r="H102" s="1872"/>
      <c r="I102" s="1872"/>
      <c r="J102" s="1872"/>
      <c r="K102" s="1872"/>
      <c r="L102" s="1872"/>
      <c r="M102" s="1872"/>
      <c r="N102" s="1872"/>
      <c r="O102" s="1872"/>
      <c r="P102" s="1872"/>
      <c r="Q102" s="1872"/>
    </row>
    <row r="103" spans="1:17">
      <c r="A103" s="1872"/>
      <c r="B103" s="1872"/>
      <c r="C103" s="1872"/>
      <c r="D103" s="1872"/>
      <c r="E103" s="1872"/>
      <c r="F103" s="1872"/>
      <c r="G103" s="1872"/>
      <c r="H103" s="1872"/>
      <c r="I103" s="1872"/>
      <c r="J103" s="1872"/>
      <c r="K103" s="1872"/>
      <c r="L103" s="1872"/>
      <c r="M103" s="1872"/>
      <c r="N103" s="1872"/>
      <c r="O103" s="1872"/>
      <c r="P103" s="1872"/>
      <c r="Q103" s="1872"/>
    </row>
    <row r="104" spans="1:17">
      <c r="A104" s="1872"/>
      <c r="B104" s="1872"/>
      <c r="C104" s="1872"/>
      <c r="D104" s="1872"/>
      <c r="E104" s="1872"/>
      <c r="F104" s="1872"/>
      <c r="G104" s="1872"/>
      <c r="H104" s="1872"/>
      <c r="I104" s="1872"/>
      <c r="J104" s="1872"/>
      <c r="K104" s="1872"/>
      <c r="L104" s="1872"/>
      <c r="M104" s="1872"/>
      <c r="N104" s="1872"/>
      <c r="O104" s="1872"/>
      <c r="P104" s="1872"/>
      <c r="Q104" s="1872"/>
    </row>
    <row r="105" spans="1:17">
      <c r="A105" s="1872"/>
      <c r="B105" s="1872"/>
      <c r="C105" s="1872"/>
      <c r="D105" s="1872"/>
      <c r="E105" s="1872"/>
      <c r="F105" s="1872"/>
      <c r="G105" s="1872"/>
      <c r="H105" s="1872"/>
      <c r="I105" s="1872"/>
      <c r="J105" s="1872"/>
      <c r="K105" s="1872"/>
      <c r="L105" s="1872"/>
      <c r="M105" s="1872"/>
      <c r="N105" s="1872"/>
      <c r="O105" s="1872"/>
      <c r="P105" s="1872"/>
      <c r="Q105" s="1872"/>
    </row>
    <row r="106" spans="1:17">
      <c r="A106" s="1872"/>
      <c r="B106" s="1872"/>
      <c r="C106" s="1872"/>
      <c r="D106" s="1872"/>
      <c r="E106" s="1872"/>
      <c r="F106" s="1872"/>
      <c r="G106" s="1872"/>
      <c r="H106" s="1872"/>
      <c r="I106" s="1872"/>
      <c r="J106" s="1872"/>
      <c r="K106" s="1872"/>
      <c r="L106" s="1872"/>
      <c r="M106" s="1872"/>
      <c r="N106" s="1872"/>
      <c r="O106" s="1872"/>
      <c r="P106" s="1872"/>
      <c r="Q106" s="1872"/>
    </row>
    <row r="107" spans="1:17">
      <c r="A107" s="1872"/>
      <c r="B107" s="1872"/>
      <c r="C107" s="1872"/>
      <c r="D107" s="1872"/>
      <c r="E107" s="1872"/>
      <c r="F107" s="1872"/>
      <c r="G107" s="1872"/>
      <c r="H107" s="1872"/>
      <c r="I107" s="1872"/>
      <c r="J107" s="1872"/>
      <c r="K107" s="1872"/>
      <c r="L107" s="1872"/>
      <c r="M107" s="1872"/>
      <c r="N107" s="1872"/>
      <c r="O107" s="1872"/>
      <c r="P107" s="1872"/>
      <c r="Q107" s="1872"/>
    </row>
    <row r="108" spans="1:17">
      <c r="A108" s="1872"/>
      <c r="B108" s="1872"/>
      <c r="C108" s="1872"/>
      <c r="D108" s="1872"/>
      <c r="E108" s="1872"/>
      <c r="F108" s="1872"/>
      <c r="G108" s="1872"/>
      <c r="H108" s="1872"/>
      <c r="I108" s="1872"/>
      <c r="J108" s="1872"/>
      <c r="K108" s="1872"/>
      <c r="L108" s="1872"/>
      <c r="M108" s="1872"/>
      <c r="N108" s="1872"/>
      <c r="O108" s="1872"/>
      <c r="P108" s="1872"/>
      <c r="Q108" s="1872"/>
    </row>
    <row r="109" spans="1:17">
      <c r="A109" s="1872"/>
      <c r="B109" s="1872"/>
      <c r="C109" s="1872"/>
      <c r="D109" s="1872"/>
      <c r="E109" s="1872"/>
      <c r="F109" s="1872"/>
      <c r="G109" s="1872"/>
      <c r="H109" s="1872"/>
      <c r="I109" s="1872"/>
      <c r="J109" s="1872"/>
      <c r="K109" s="1872"/>
      <c r="L109" s="1872"/>
      <c r="M109" s="1872"/>
      <c r="N109" s="1872"/>
      <c r="O109" s="1872"/>
      <c r="P109" s="1872"/>
      <c r="Q109" s="1872"/>
    </row>
    <row r="110" spans="1:17">
      <c r="A110" s="1872"/>
      <c r="B110" s="1872"/>
      <c r="C110" s="1872"/>
      <c r="D110" s="1872"/>
      <c r="E110" s="1872"/>
      <c r="F110" s="1872"/>
      <c r="G110" s="1872"/>
      <c r="H110" s="1872"/>
      <c r="I110" s="1872"/>
      <c r="J110" s="1872"/>
      <c r="K110" s="1872"/>
      <c r="L110" s="1872"/>
      <c r="M110" s="1872"/>
      <c r="N110" s="1872"/>
      <c r="O110" s="1872"/>
      <c r="P110" s="1872"/>
      <c r="Q110" s="1872"/>
    </row>
    <row r="111" spans="1:17">
      <c r="A111" s="1872"/>
      <c r="B111" s="1872"/>
      <c r="C111" s="1872"/>
      <c r="D111" s="1872"/>
      <c r="E111" s="1872"/>
      <c r="F111" s="1872"/>
      <c r="G111" s="1872"/>
      <c r="H111" s="1872"/>
      <c r="I111" s="1872"/>
      <c r="J111" s="1872"/>
      <c r="K111" s="1872"/>
      <c r="L111" s="1872"/>
      <c r="M111" s="1872"/>
      <c r="N111" s="1872"/>
      <c r="O111" s="1872"/>
      <c r="P111" s="1872"/>
      <c r="Q111" s="1872"/>
    </row>
    <row r="112" spans="1:17">
      <c r="A112" s="1872"/>
      <c r="B112" s="1872"/>
      <c r="C112" s="1872"/>
      <c r="D112" s="1872"/>
      <c r="E112" s="1872"/>
      <c r="F112" s="1872"/>
      <c r="G112" s="1872"/>
      <c r="H112" s="1872"/>
      <c r="I112" s="1872"/>
      <c r="J112" s="1872"/>
      <c r="K112" s="1872"/>
      <c r="L112" s="1872"/>
      <c r="M112" s="1872"/>
      <c r="N112" s="1872"/>
      <c r="O112" s="1872"/>
      <c r="P112" s="1872"/>
      <c r="Q112" s="1872"/>
    </row>
    <row r="113" spans="1:17">
      <c r="A113" s="1872"/>
      <c r="B113" s="1872"/>
      <c r="C113" s="1872"/>
      <c r="D113" s="1872"/>
      <c r="E113" s="1872"/>
      <c r="F113" s="1872"/>
      <c r="G113" s="1872"/>
      <c r="H113" s="1872"/>
      <c r="I113" s="1872"/>
      <c r="J113" s="1872"/>
      <c r="K113" s="1872"/>
      <c r="L113" s="1872"/>
      <c r="M113" s="1872"/>
      <c r="N113" s="1872"/>
      <c r="O113" s="1872"/>
      <c r="P113" s="1872"/>
      <c r="Q113" s="1872"/>
    </row>
    <row r="114" spans="1:17">
      <c r="A114" s="1872"/>
      <c r="B114" s="1872"/>
      <c r="C114" s="1872"/>
      <c r="D114" s="1872"/>
      <c r="E114" s="1872"/>
      <c r="F114" s="1872"/>
      <c r="G114" s="1872"/>
      <c r="H114" s="1872"/>
      <c r="I114" s="1872"/>
      <c r="J114" s="1872"/>
      <c r="K114" s="1872"/>
      <c r="L114" s="1872"/>
      <c r="M114" s="1872"/>
      <c r="N114" s="1872"/>
      <c r="O114" s="1872"/>
      <c r="P114" s="1872"/>
      <c r="Q114" s="1872"/>
    </row>
    <row r="115" spans="1:17">
      <c r="A115" s="1872"/>
      <c r="B115" s="1872"/>
      <c r="C115" s="1872"/>
      <c r="D115" s="1872"/>
      <c r="E115" s="1872"/>
      <c r="F115" s="1872"/>
      <c r="G115" s="1872"/>
      <c r="H115" s="1872"/>
      <c r="I115" s="1872"/>
      <c r="J115" s="1872"/>
      <c r="K115" s="1872"/>
      <c r="L115" s="1872"/>
      <c r="M115" s="1872"/>
      <c r="N115" s="1872"/>
      <c r="O115" s="1872"/>
      <c r="P115" s="1872"/>
      <c r="Q115" s="1872"/>
    </row>
    <row r="116" spans="1:17">
      <c r="A116" s="1872"/>
      <c r="B116" s="1872"/>
      <c r="C116" s="1872"/>
      <c r="D116" s="1872"/>
      <c r="E116" s="1872"/>
      <c r="F116" s="1872"/>
      <c r="G116" s="1872"/>
      <c r="H116" s="1872"/>
      <c r="I116" s="1872"/>
      <c r="J116" s="1872"/>
      <c r="K116" s="1872"/>
      <c r="L116" s="1872"/>
      <c r="M116" s="1872"/>
      <c r="N116" s="1872"/>
      <c r="O116" s="1872"/>
      <c r="P116" s="1872"/>
      <c r="Q116" s="1872"/>
    </row>
    <row r="117" spans="1:17">
      <c r="A117" s="1872"/>
      <c r="B117" s="1872"/>
      <c r="C117" s="1872"/>
      <c r="D117" s="1872"/>
      <c r="E117" s="1872"/>
      <c r="F117" s="1872"/>
      <c r="G117" s="1872"/>
      <c r="H117" s="1872"/>
      <c r="I117" s="1872"/>
      <c r="J117" s="1872"/>
      <c r="K117" s="1872"/>
      <c r="L117" s="1872"/>
      <c r="M117" s="1872"/>
      <c r="N117" s="1872"/>
      <c r="O117" s="1872"/>
      <c r="P117" s="1872"/>
      <c r="Q117" s="1872"/>
    </row>
    <row r="118" spans="1:17">
      <c r="A118" s="1872"/>
      <c r="B118" s="1872"/>
      <c r="C118" s="1872"/>
      <c r="D118" s="1872"/>
      <c r="E118" s="1872"/>
      <c r="F118" s="1872"/>
      <c r="G118" s="1872"/>
      <c r="H118" s="1872"/>
      <c r="I118" s="1872"/>
      <c r="J118" s="1872"/>
      <c r="K118" s="1872"/>
      <c r="L118" s="1872"/>
      <c r="M118" s="1872"/>
      <c r="N118" s="1872"/>
      <c r="O118" s="1872"/>
      <c r="P118" s="1872"/>
      <c r="Q118" s="1872"/>
    </row>
    <row r="119" spans="1:17">
      <c r="A119" s="1872"/>
      <c r="B119" s="1872"/>
      <c r="C119" s="1872"/>
      <c r="D119" s="1872"/>
      <c r="E119" s="1872"/>
      <c r="F119" s="1872"/>
      <c r="G119" s="1872"/>
      <c r="H119" s="1872"/>
      <c r="I119" s="1872"/>
      <c r="J119" s="1872"/>
      <c r="K119" s="1872"/>
      <c r="L119" s="1872"/>
      <c r="M119" s="1872"/>
      <c r="N119" s="1872"/>
      <c r="O119" s="1872"/>
      <c r="P119" s="1872"/>
      <c r="Q119" s="1872"/>
    </row>
    <row r="120" spans="1:17">
      <c r="A120" s="1872"/>
      <c r="B120" s="1872"/>
      <c r="C120" s="1872"/>
      <c r="D120" s="1872"/>
      <c r="E120" s="1872"/>
      <c r="F120" s="1872"/>
      <c r="G120" s="1872"/>
      <c r="H120" s="1872"/>
      <c r="I120" s="1872"/>
      <c r="J120" s="1872"/>
      <c r="K120" s="1872"/>
      <c r="L120" s="1872"/>
      <c r="M120" s="1872"/>
      <c r="N120" s="1872"/>
      <c r="O120" s="1872"/>
      <c r="P120" s="1872"/>
      <c r="Q120" s="1872"/>
    </row>
    <row r="121" spans="1:17">
      <c r="A121" s="1872"/>
      <c r="B121" s="1872"/>
      <c r="C121" s="1872"/>
      <c r="D121" s="1872"/>
      <c r="E121" s="1872"/>
      <c r="F121" s="1872"/>
      <c r="G121" s="1872"/>
      <c r="H121" s="1872"/>
      <c r="I121" s="1872"/>
      <c r="J121" s="1872"/>
      <c r="K121" s="1872"/>
      <c r="L121" s="1872"/>
      <c r="M121" s="1872"/>
      <c r="N121" s="1872"/>
      <c r="O121" s="1872"/>
      <c r="P121" s="1872"/>
      <c r="Q121" s="1872"/>
    </row>
    <row r="122" spans="1:17">
      <c r="A122" s="1872"/>
      <c r="B122" s="1872"/>
      <c r="C122" s="1872"/>
      <c r="D122" s="1872"/>
      <c r="E122" s="1872"/>
      <c r="F122" s="1872"/>
      <c r="G122" s="1872"/>
      <c r="H122" s="1872"/>
      <c r="I122" s="1872"/>
      <c r="J122" s="1872"/>
      <c r="K122" s="1872"/>
      <c r="L122" s="1872"/>
      <c r="M122" s="1872"/>
      <c r="N122" s="1872"/>
      <c r="O122" s="1872"/>
      <c r="P122" s="1872"/>
      <c r="Q122" s="1872"/>
    </row>
    <row r="123" spans="1:17">
      <c r="A123" s="1872"/>
      <c r="B123" s="1872"/>
      <c r="C123" s="1872"/>
      <c r="D123" s="1872"/>
      <c r="E123" s="1872"/>
      <c r="F123" s="1872"/>
      <c r="G123" s="1872"/>
      <c r="H123" s="1872"/>
      <c r="I123" s="1872"/>
      <c r="J123" s="1872"/>
      <c r="K123" s="1872"/>
      <c r="L123" s="1872"/>
      <c r="M123" s="1872"/>
      <c r="N123" s="1872"/>
      <c r="O123" s="1872"/>
      <c r="P123" s="1872"/>
      <c r="Q123" s="1872"/>
    </row>
    <row r="124" spans="1:17">
      <c r="A124" s="1872"/>
      <c r="B124" s="1872"/>
      <c r="C124" s="1872"/>
      <c r="D124" s="1872"/>
      <c r="E124" s="1872"/>
      <c r="F124" s="1872"/>
      <c r="G124" s="1872"/>
      <c r="H124" s="1872"/>
      <c r="I124" s="1872"/>
      <c r="J124" s="1872"/>
      <c r="K124" s="1872"/>
      <c r="L124" s="1872"/>
      <c r="M124" s="1872"/>
      <c r="N124" s="1872"/>
      <c r="O124" s="1872"/>
      <c r="P124" s="1872"/>
      <c r="Q124" s="1872"/>
    </row>
    <row r="125" spans="1:17">
      <c r="A125" s="1872"/>
      <c r="B125" s="1872"/>
      <c r="C125" s="1872"/>
      <c r="D125" s="1872"/>
      <c r="E125" s="1872"/>
      <c r="F125" s="1872"/>
      <c r="G125" s="1872"/>
      <c r="H125" s="1872"/>
      <c r="I125" s="1872"/>
      <c r="J125" s="1872"/>
      <c r="K125" s="1872"/>
      <c r="L125" s="1872"/>
      <c r="M125" s="1872"/>
      <c r="N125" s="1872"/>
      <c r="O125" s="1872"/>
      <c r="P125" s="1872"/>
      <c r="Q125" s="1872"/>
    </row>
    <row r="126" spans="1:17">
      <c r="A126" s="1872"/>
      <c r="B126" s="1872"/>
      <c r="C126" s="1872"/>
      <c r="D126" s="1872"/>
      <c r="E126" s="1872"/>
      <c r="F126" s="1872"/>
      <c r="G126" s="1872"/>
      <c r="H126" s="1872"/>
      <c r="I126" s="1872"/>
      <c r="J126" s="1872"/>
      <c r="K126" s="1872"/>
      <c r="L126" s="1872"/>
      <c r="M126" s="1872"/>
      <c r="N126" s="1872"/>
      <c r="O126" s="1872"/>
      <c r="P126" s="1872"/>
      <c r="Q126" s="1872"/>
    </row>
    <row r="127" spans="1:17">
      <c r="A127" s="1872"/>
      <c r="B127" s="1872"/>
      <c r="C127" s="1872"/>
      <c r="D127" s="1872"/>
      <c r="E127" s="1872"/>
      <c r="F127" s="1872"/>
      <c r="G127" s="1872"/>
      <c r="H127" s="1872"/>
      <c r="I127" s="1872"/>
      <c r="J127" s="1872"/>
      <c r="K127" s="1872"/>
      <c r="L127" s="1872"/>
      <c r="M127" s="1872"/>
      <c r="N127" s="1872"/>
      <c r="O127" s="1872"/>
      <c r="P127" s="1872"/>
      <c r="Q127" s="1872"/>
    </row>
    <row r="128" spans="1:17">
      <c r="A128" s="1872"/>
      <c r="B128" s="1872"/>
      <c r="C128" s="1872"/>
      <c r="D128" s="1872"/>
      <c r="E128" s="1872"/>
      <c r="F128" s="1872"/>
      <c r="G128" s="1872"/>
      <c r="H128" s="1872"/>
      <c r="I128" s="1872"/>
      <c r="J128" s="1872"/>
      <c r="K128" s="1872"/>
      <c r="L128" s="1872"/>
      <c r="M128" s="1872"/>
      <c r="N128" s="1872"/>
      <c r="O128" s="1872"/>
      <c r="P128" s="1872"/>
      <c r="Q128" s="1872"/>
    </row>
    <row r="129" spans="1:17">
      <c r="A129" s="1872"/>
      <c r="B129" s="1872"/>
      <c r="C129" s="1872"/>
      <c r="D129" s="1872"/>
      <c r="E129" s="1872"/>
      <c r="F129" s="1872"/>
      <c r="G129" s="1872"/>
      <c r="H129" s="1872"/>
      <c r="I129" s="1872"/>
      <c r="J129" s="1872"/>
      <c r="K129" s="1872"/>
      <c r="L129" s="1872"/>
      <c r="M129" s="1872"/>
      <c r="N129" s="1872"/>
      <c r="O129" s="1872"/>
      <c r="P129" s="1872"/>
      <c r="Q129" s="1872"/>
    </row>
    <row r="130" spans="1:17">
      <c r="A130" s="1872"/>
      <c r="B130" s="1872"/>
      <c r="C130" s="1872"/>
      <c r="D130" s="1872"/>
      <c r="E130" s="1872"/>
      <c r="F130" s="1872"/>
      <c r="G130" s="1872"/>
      <c r="H130" s="1872"/>
      <c r="I130" s="1872"/>
      <c r="J130" s="1872"/>
      <c r="K130" s="1872"/>
      <c r="L130" s="1872"/>
      <c r="M130" s="1872"/>
      <c r="N130" s="1872"/>
      <c r="O130" s="1872"/>
      <c r="P130" s="1872"/>
      <c r="Q130" s="1872"/>
    </row>
    <row r="131" spans="1:17">
      <c r="A131" s="1872"/>
      <c r="B131" s="1872"/>
      <c r="C131" s="1872"/>
      <c r="D131" s="1872"/>
      <c r="E131" s="1872"/>
      <c r="F131" s="1872"/>
      <c r="G131" s="1872"/>
      <c r="H131" s="1872"/>
      <c r="I131" s="1872"/>
      <c r="J131" s="1872"/>
      <c r="K131" s="1872"/>
      <c r="L131" s="1872"/>
      <c r="M131" s="1872"/>
      <c r="N131" s="1872"/>
      <c r="O131" s="1872"/>
      <c r="P131" s="1872"/>
      <c r="Q131" s="1872"/>
    </row>
    <row r="132" spans="1:17">
      <c r="A132" s="1872"/>
      <c r="B132" s="1872"/>
      <c r="C132" s="1872"/>
      <c r="D132" s="1872"/>
      <c r="E132" s="1872"/>
      <c r="F132" s="1872"/>
      <c r="G132" s="1872"/>
      <c r="H132" s="1872"/>
      <c r="I132" s="1872"/>
      <c r="J132" s="1872"/>
      <c r="K132" s="1872"/>
      <c r="L132" s="1872"/>
      <c r="M132" s="1872"/>
      <c r="N132" s="1872"/>
      <c r="O132" s="1872"/>
      <c r="P132" s="1872"/>
      <c r="Q132" s="1872"/>
    </row>
    <row r="133" spans="1:17">
      <c r="A133" s="1872"/>
      <c r="B133" s="1872"/>
      <c r="C133" s="1872"/>
      <c r="D133" s="1872"/>
      <c r="E133" s="1872"/>
      <c r="F133" s="1872"/>
      <c r="G133" s="1872"/>
      <c r="H133" s="1872"/>
      <c r="I133" s="1872"/>
      <c r="J133" s="1872"/>
      <c r="K133" s="1872"/>
      <c r="L133" s="1872"/>
      <c r="M133" s="1872"/>
      <c r="N133" s="1872"/>
      <c r="O133" s="1872"/>
      <c r="P133" s="1872"/>
      <c r="Q133" s="1872"/>
    </row>
    <row r="134" spans="1:17">
      <c r="A134" s="1872"/>
      <c r="B134" s="1872"/>
      <c r="C134" s="1872"/>
      <c r="D134" s="1872"/>
      <c r="E134" s="1872"/>
      <c r="F134" s="1872"/>
      <c r="G134" s="1872"/>
      <c r="H134" s="1872"/>
      <c r="I134" s="1872"/>
      <c r="J134" s="1872"/>
      <c r="K134" s="1872"/>
      <c r="L134" s="1872"/>
      <c r="M134" s="1872"/>
      <c r="N134" s="1872"/>
      <c r="O134" s="1872"/>
      <c r="P134" s="1872"/>
      <c r="Q134" s="1872"/>
    </row>
    <row r="135" spans="1:17">
      <c r="A135" s="1872"/>
      <c r="B135" s="1872"/>
      <c r="C135" s="1872"/>
      <c r="D135" s="1872"/>
      <c r="E135" s="1872"/>
      <c r="F135" s="1872"/>
      <c r="G135" s="1872"/>
      <c r="H135" s="1872"/>
      <c r="I135" s="1872"/>
      <c r="J135" s="1872"/>
      <c r="K135" s="1872"/>
      <c r="L135" s="1872"/>
      <c r="M135" s="1872"/>
      <c r="N135" s="1872"/>
      <c r="O135" s="1872"/>
      <c r="P135" s="1872"/>
      <c r="Q135" s="1872"/>
    </row>
    <row r="136" spans="1:17">
      <c r="A136" s="1872"/>
      <c r="B136" s="1872"/>
      <c r="C136" s="1872"/>
      <c r="D136" s="1872"/>
      <c r="E136" s="1872"/>
      <c r="F136" s="1872"/>
      <c r="G136" s="1872"/>
      <c r="H136" s="1872"/>
      <c r="I136" s="1872"/>
      <c r="J136" s="1872"/>
      <c r="K136" s="1872"/>
      <c r="L136" s="1872"/>
      <c r="M136" s="1872"/>
      <c r="N136" s="1872"/>
      <c r="O136" s="1872"/>
      <c r="P136" s="1872"/>
      <c r="Q136" s="1872"/>
    </row>
    <row r="137" spans="1:17">
      <c r="A137" s="1872"/>
      <c r="B137" s="1872"/>
      <c r="C137" s="1872"/>
      <c r="D137" s="1872"/>
      <c r="E137" s="1872"/>
      <c r="F137" s="1872"/>
      <c r="G137" s="1872"/>
      <c r="H137" s="1872"/>
      <c r="I137" s="1872"/>
      <c r="J137" s="1872"/>
      <c r="K137" s="1872"/>
      <c r="L137" s="1872"/>
      <c r="M137" s="1872"/>
      <c r="N137" s="1872"/>
      <c r="O137" s="1872"/>
      <c r="P137" s="1872"/>
      <c r="Q137" s="1872"/>
    </row>
    <row r="138" spans="1:17">
      <c r="A138" s="1872"/>
      <c r="B138" s="1872"/>
      <c r="C138" s="1872"/>
      <c r="D138" s="1872"/>
      <c r="E138" s="1872"/>
      <c r="F138" s="1872"/>
      <c r="G138" s="1872"/>
      <c r="H138" s="1872"/>
      <c r="I138" s="1872"/>
      <c r="J138" s="1872"/>
      <c r="K138" s="1872"/>
      <c r="L138" s="1872"/>
      <c r="M138" s="1872"/>
      <c r="N138" s="1872"/>
      <c r="O138" s="1872"/>
      <c r="P138" s="1872"/>
      <c r="Q138" s="1872"/>
    </row>
    <row r="139" spans="1:17">
      <c r="A139" s="1872"/>
      <c r="B139" s="1872"/>
      <c r="C139" s="1872"/>
      <c r="D139" s="1872"/>
      <c r="E139" s="1872"/>
      <c r="F139" s="1872"/>
      <c r="G139" s="1872"/>
      <c r="H139" s="1872"/>
      <c r="I139" s="1872"/>
      <c r="J139" s="1872"/>
      <c r="K139" s="1872"/>
      <c r="L139" s="1872"/>
      <c r="M139" s="1872"/>
      <c r="N139" s="1872"/>
      <c r="O139" s="1872"/>
      <c r="P139" s="1872"/>
      <c r="Q139" s="1872"/>
    </row>
    <row r="140" spans="1:17">
      <c r="A140" s="1872"/>
      <c r="B140" s="1872"/>
      <c r="C140" s="1872"/>
      <c r="D140" s="1872"/>
      <c r="E140" s="1872"/>
      <c r="F140" s="1872"/>
      <c r="G140" s="1872"/>
      <c r="H140" s="1872"/>
      <c r="I140" s="1872"/>
      <c r="J140" s="1872"/>
      <c r="K140" s="1872"/>
      <c r="L140" s="1872"/>
      <c r="M140" s="1872"/>
      <c r="N140" s="1872"/>
      <c r="O140" s="1872"/>
      <c r="P140" s="1872"/>
      <c r="Q140" s="1872"/>
    </row>
    <row r="141" spans="1:17">
      <c r="A141" s="1872"/>
      <c r="B141" s="1872"/>
      <c r="C141" s="1872"/>
      <c r="D141" s="1872"/>
      <c r="E141" s="1872"/>
      <c r="F141" s="1872"/>
      <c r="G141" s="1872"/>
      <c r="H141" s="1872"/>
      <c r="I141" s="1872"/>
      <c r="J141" s="1872"/>
      <c r="K141" s="1872"/>
      <c r="L141" s="1872"/>
      <c r="M141" s="1872"/>
      <c r="N141" s="1872"/>
      <c r="O141" s="1872"/>
      <c r="P141" s="1872"/>
      <c r="Q141" s="1872"/>
    </row>
    <row r="142" spans="1:17">
      <c r="A142" s="1872"/>
      <c r="B142" s="1872"/>
      <c r="C142" s="1872"/>
      <c r="D142" s="1872"/>
      <c r="E142" s="1872"/>
      <c r="F142" s="1872"/>
      <c r="G142" s="1872"/>
      <c r="H142" s="1872"/>
      <c r="I142" s="1872"/>
      <c r="J142" s="1872"/>
      <c r="K142" s="1872"/>
      <c r="L142" s="1872"/>
      <c r="M142" s="1872"/>
      <c r="N142" s="1872"/>
      <c r="O142" s="1872"/>
      <c r="P142" s="1872"/>
      <c r="Q142" s="1872"/>
    </row>
    <row r="143" spans="1:17">
      <c r="A143" s="1872"/>
      <c r="B143" s="1872"/>
      <c r="C143" s="1872"/>
      <c r="D143" s="1872"/>
      <c r="E143" s="1872"/>
      <c r="F143" s="1872"/>
      <c r="G143" s="1872"/>
      <c r="H143" s="1872"/>
      <c r="I143" s="1872"/>
      <c r="J143" s="1872"/>
      <c r="K143" s="1872"/>
      <c r="L143" s="1872"/>
      <c r="M143" s="1872"/>
      <c r="N143" s="1872"/>
      <c r="O143" s="1872"/>
      <c r="P143" s="1872"/>
      <c r="Q143" s="1872"/>
    </row>
    <row r="144" spans="1:17">
      <c r="A144" s="1872"/>
      <c r="B144" s="1872"/>
      <c r="C144" s="1872"/>
      <c r="D144" s="1872"/>
      <c r="E144" s="1872"/>
      <c r="F144" s="1872"/>
      <c r="G144" s="1872"/>
      <c r="H144" s="1872"/>
      <c r="I144" s="1872"/>
      <c r="J144" s="1872"/>
      <c r="K144" s="1872"/>
      <c r="L144" s="1872"/>
      <c r="M144" s="1872"/>
      <c r="N144" s="1872"/>
      <c r="O144" s="1872"/>
      <c r="P144" s="1872"/>
      <c r="Q144" s="1872"/>
    </row>
    <row r="145" spans="1:17">
      <c r="A145" s="1872"/>
      <c r="B145" s="1872"/>
      <c r="C145" s="1872"/>
      <c r="D145" s="1872"/>
      <c r="E145" s="1872"/>
      <c r="F145" s="1872"/>
      <c r="G145" s="1872"/>
      <c r="H145" s="1872"/>
      <c r="I145" s="1872"/>
      <c r="J145" s="1872"/>
      <c r="K145" s="1872"/>
      <c r="L145" s="1872"/>
      <c r="M145" s="1872"/>
      <c r="N145" s="1872"/>
      <c r="O145" s="1872"/>
      <c r="P145" s="1872"/>
      <c r="Q145" s="1872"/>
    </row>
    <row r="146" spans="1:17">
      <c r="A146" s="1872"/>
      <c r="B146" s="1872"/>
      <c r="C146" s="1872"/>
      <c r="D146" s="1872"/>
      <c r="E146" s="1872"/>
      <c r="F146" s="1872"/>
      <c r="G146" s="1872"/>
      <c r="H146" s="1872"/>
      <c r="I146" s="1872"/>
      <c r="J146" s="1872"/>
      <c r="K146" s="1872"/>
      <c r="L146" s="1872"/>
      <c r="M146" s="1872"/>
      <c r="N146" s="1872"/>
      <c r="O146" s="1872"/>
      <c r="P146" s="1872"/>
      <c r="Q146" s="1872"/>
    </row>
    <row r="147" spans="1:17">
      <c r="A147" s="1872"/>
      <c r="B147" s="1872"/>
      <c r="C147" s="1872"/>
      <c r="D147" s="1872"/>
      <c r="E147" s="1872"/>
      <c r="F147" s="1872"/>
      <c r="G147" s="1872"/>
      <c r="H147" s="1872"/>
      <c r="I147" s="1872"/>
      <c r="J147" s="1872"/>
      <c r="K147" s="1872"/>
      <c r="L147" s="1872"/>
      <c r="M147" s="1872"/>
      <c r="N147" s="1872"/>
      <c r="O147" s="1872"/>
      <c r="P147" s="1872"/>
      <c r="Q147" s="1872"/>
    </row>
    <row r="148" spans="1:17">
      <c r="A148" s="1872"/>
      <c r="B148" s="1872"/>
      <c r="C148" s="1872"/>
      <c r="D148" s="1872"/>
      <c r="E148" s="1872"/>
      <c r="F148" s="1872"/>
      <c r="G148" s="1872"/>
      <c r="H148" s="1872"/>
      <c r="I148" s="1872"/>
      <c r="J148" s="1872"/>
      <c r="K148" s="1872"/>
      <c r="L148" s="1872"/>
      <c r="M148" s="1872"/>
      <c r="N148" s="1872"/>
      <c r="O148" s="1872"/>
      <c r="P148" s="1872"/>
      <c r="Q148" s="1872"/>
    </row>
    <row r="149" spans="1:17">
      <c r="A149" s="1872"/>
      <c r="B149" s="1872"/>
      <c r="C149" s="1872"/>
      <c r="D149" s="1872"/>
      <c r="E149" s="1872"/>
      <c r="F149" s="1872"/>
      <c r="G149" s="1872"/>
      <c r="H149" s="1872"/>
      <c r="I149" s="1872"/>
      <c r="J149" s="1872"/>
      <c r="K149" s="1872"/>
      <c r="L149" s="1872"/>
      <c r="M149" s="1872"/>
      <c r="N149" s="1872"/>
      <c r="O149" s="1872"/>
      <c r="P149" s="1872"/>
      <c r="Q149" s="1872"/>
    </row>
    <row r="150" spans="1:17">
      <c r="A150" s="1872"/>
      <c r="B150" s="1872"/>
      <c r="C150" s="1872"/>
      <c r="D150" s="1872"/>
      <c r="E150" s="1872"/>
      <c r="F150" s="1872"/>
      <c r="G150" s="1872"/>
      <c r="H150" s="1872"/>
      <c r="I150" s="1872"/>
      <c r="J150" s="1872"/>
      <c r="K150" s="1872"/>
      <c r="L150" s="1872"/>
      <c r="M150" s="1872"/>
      <c r="N150" s="1872"/>
      <c r="O150" s="1872"/>
      <c r="P150" s="1872"/>
      <c r="Q150" s="1872"/>
    </row>
    <row r="151" spans="1:17">
      <c r="A151" s="1872"/>
      <c r="B151" s="1872"/>
      <c r="C151" s="1872"/>
      <c r="D151" s="1872"/>
      <c r="E151" s="1872"/>
      <c r="F151" s="1872"/>
      <c r="G151" s="1872"/>
      <c r="H151" s="1872"/>
      <c r="I151" s="1872"/>
      <c r="J151" s="1872"/>
      <c r="K151" s="1872"/>
      <c r="L151" s="1872"/>
      <c r="M151" s="1872"/>
      <c r="N151" s="1872"/>
      <c r="O151" s="1872"/>
      <c r="P151" s="1872"/>
      <c r="Q151" s="1872"/>
    </row>
    <row r="152" spans="1:17">
      <c r="A152" s="1872"/>
      <c r="B152" s="1872"/>
      <c r="C152" s="1872"/>
      <c r="D152" s="1872"/>
      <c r="E152" s="1872"/>
      <c r="F152" s="1872"/>
      <c r="G152" s="1872"/>
      <c r="H152" s="1872"/>
      <c r="I152" s="1872"/>
      <c r="J152" s="1872"/>
      <c r="K152" s="1872"/>
      <c r="L152" s="1872"/>
      <c r="M152" s="1872"/>
      <c r="N152" s="1872"/>
      <c r="O152" s="1872"/>
      <c r="P152" s="1872"/>
      <c r="Q152" s="1872"/>
    </row>
    <row r="153" spans="1:17">
      <c r="A153" s="1872"/>
      <c r="B153" s="1872"/>
      <c r="C153" s="1872"/>
      <c r="D153" s="1872"/>
      <c r="E153" s="1872"/>
      <c r="F153" s="1872"/>
      <c r="G153" s="1872"/>
      <c r="H153" s="1872"/>
      <c r="I153" s="1872"/>
      <c r="J153" s="1872"/>
      <c r="K153" s="1872"/>
      <c r="L153" s="1872"/>
      <c r="M153" s="1872"/>
      <c r="N153" s="1872"/>
      <c r="O153" s="1872"/>
      <c r="P153" s="1872"/>
      <c r="Q153" s="1872"/>
    </row>
    <row r="154" spans="1:17">
      <c r="A154" s="1872"/>
      <c r="B154" s="1872"/>
      <c r="C154" s="1872"/>
      <c r="D154" s="1872"/>
      <c r="E154" s="1872"/>
      <c r="F154" s="1872"/>
      <c r="G154" s="1872"/>
      <c r="H154" s="1872"/>
      <c r="I154" s="1872"/>
      <c r="J154" s="1872"/>
      <c r="K154" s="1872"/>
      <c r="L154" s="1872"/>
      <c r="M154" s="1872"/>
      <c r="N154" s="1872"/>
      <c r="O154" s="1872"/>
      <c r="P154" s="1872"/>
      <c r="Q154" s="1872"/>
    </row>
    <row r="155" spans="1:17">
      <c r="A155" s="1872"/>
      <c r="B155" s="1872"/>
      <c r="C155" s="1872"/>
      <c r="D155" s="1872"/>
      <c r="E155" s="1872"/>
      <c r="F155" s="1872"/>
      <c r="G155" s="1872"/>
      <c r="H155" s="1872"/>
      <c r="I155" s="1872"/>
      <c r="J155" s="1872"/>
      <c r="K155" s="1872"/>
      <c r="L155" s="1872"/>
      <c r="M155" s="1872"/>
      <c r="N155" s="1872"/>
      <c r="O155" s="1872"/>
      <c r="P155" s="1872"/>
      <c r="Q155" s="1872"/>
    </row>
    <row r="156" spans="1:17">
      <c r="A156" s="1872"/>
      <c r="B156" s="1872"/>
      <c r="C156" s="1872"/>
      <c r="D156" s="1872"/>
      <c r="E156" s="1872"/>
      <c r="F156" s="1872"/>
      <c r="G156" s="1872"/>
      <c r="H156" s="1872"/>
      <c r="I156" s="1872"/>
      <c r="J156" s="1872"/>
      <c r="K156" s="1872"/>
      <c r="L156" s="1872"/>
      <c r="M156" s="1872"/>
      <c r="N156" s="1872"/>
      <c r="O156" s="1872"/>
      <c r="P156" s="1872"/>
      <c r="Q156" s="1872"/>
    </row>
    <row r="157" spans="1:17">
      <c r="A157" s="1872"/>
      <c r="B157" s="1872"/>
      <c r="C157" s="1872"/>
      <c r="D157" s="1872"/>
      <c r="E157" s="1872"/>
      <c r="F157" s="1872"/>
      <c r="G157" s="1872"/>
      <c r="H157" s="1872"/>
      <c r="I157" s="1872"/>
      <c r="J157" s="1872"/>
      <c r="K157" s="1872"/>
      <c r="L157" s="1872"/>
      <c r="M157" s="1872"/>
      <c r="N157" s="1872"/>
      <c r="O157" s="1872"/>
      <c r="P157" s="1872"/>
      <c r="Q157" s="1872"/>
    </row>
    <row r="158" spans="1:17">
      <c r="A158" s="1872"/>
      <c r="B158" s="1872"/>
      <c r="C158" s="1872"/>
      <c r="D158" s="1872"/>
      <c r="E158" s="1872"/>
      <c r="F158" s="1872"/>
      <c r="G158" s="1872"/>
      <c r="H158" s="1872"/>
      <c r="I158" s="1872"/>
      <c r="J158" s="1872"/>
      <c r="K158" s="1872"/>
      <c r="L158" s="1872"/>
      <c r="M158" s="1872"/>
      <c r="N158" s="1872"/>
      <c r="O158" s="1872"/>
      <c r="P158" s="1872"/>
      <c r="Q158" s="1872"/>
    </row>
    <row r="159" spans="1:17">
      <c r="A159" s="1872"/>
      <c r="B159" s="1872"/>
      <c r="C159" s="1872"/>
      <c r="D159" s="1872"/>
      <c r="E159" s="1872"/>
      <c r="F159" s="1872"/>
      <c r="G159" s="1872"/>
      <c r="H159" s="1872"/>
      <c r="I159" s="1872"/>
      <c r="J159" s="1872"/>
      <c r="K159" s="1872"/>
      <c r="L159" s="1872"/>
      <c r="M159" s="1872"/>
      <c r="N159" s="1872"/>
      <c r="O159" s="1872"/>
      <c r="P159" s="1872"/>
      <c r="Q159" s="1872"/>
    </row>
    <row r="160" spans="1:17">
      <c r="A160" s="1872"/>
      <c r="B160" s="1872"/>
      <c r="C160" s="1872"/>
      <c r="D160" s="1872"/>
      <c r="E160" s="1872"/>
      <c r="F160" s="1872"/>
      <c r="G160" s="1872"/>
      <c r="H160" s="1872"/>
      <c r="I160" s="1872"/>
      <c r="J160" s="1872"/>
      <c r="K160" s="1872"/>
      <c r="L160" s="1872"/>
      <c r="M160" s="1872"/>
      <c r="N160" s="1872"/>
      <c r="O160" s="1872"/>
      <c r="P160" s="1872"/>
      <c r="Q160" s="1872"/>
    </row>
    <row r="161" spans="1:17">
      <c r="A161" s="1872"/>
      <c r="B161" s="1872"/>
      <c r="C161" s="1872"/>
      <c r="D161" s="1872"/>
      <c r="E161" s="1872"/>
      <c r="F161" s="1872"/>
      <c r="G161" s="1872"/>
      <c r="H161" s="1872"/>
      <c r="I161" s="1872"/>
      <c r="J161" s="1872"/>
      <c r="K161" s="1872"/>
      <c r="L161" s="1872"/>
      <c r="M161" s="1872"/>
      <c r="N161" s="1872"/>
      <c r="O161" s="1872"/>
      <c r="P161" s="1872"/>
      <c r="Q161" s="1872"/>
    </row>
    <row r="162" spans="1:17">
      <c r="A162" s="1872"/>
      <c r="B162" s="1872"/>
      <c r="C162" s="1872"/>
      <c r="D162" s="1872"/>
      <c r="E162" s="1872"/>
      <c r="F162" s="1872"/>
      <c r="G162" s="1872"/>
      <c r="H162" s="1872"/>
      <c r="I162" s="1872"/>
      <c r="J162" s="1872"/>
      <c r="K162" s="1872"/>
      <c r="L162" s="1872"/>
      <c r="M162" s="1872"/>
      <c r="N162" s="1872"/>
      <c r="O162" s="1872"/>
      <c r="P162" s="1872"/>
      <c r="Q162" s="1872"/>
    </row>
    <row r="163" spans="1:17">
      <c r="A163" s="1872"/>
      <c r="B163" s="1872"/>
      <c r="C163" s="1872"/>
      <c r="D163" s="1872"/>
      <c r="E163" s="1872"/>
      <c r="F163" s="1872"/>
      <c r="G163" s="1872"/>
      <c r="H163" s="1872"/>
      <c r="I163" s="1872"/>
      <c r="J163" s="1872"/>
      <c r="K163" s="1872"/>
      <c r="L163" s="1872"/>
      <c r="M163" s="1872"/>
      <c r="N163" s="1872"/>
      <c r="O163" s="1872"/>
      <c r="P163" s="1872"/>
      <c r="Q163" s="1872"/>
    </row>
    <row r="164" spans="1:17">
      <c r="A164" s="1872"/>
      <c r="B164" s="1872"/>
      <c r="C164" s="1872"/>
      <c r="D164" s="1872"/>
      <c r="E164" s="1872"/>
      <c r="F164" s="1872"/>
      <c r="G164" s="1872"/>
      <c r="H164" s="1872"/>
      <c r="I164" s="1872"/>
      <c r="J164" s="1872"/>
      <c r="K164" s="1872"/>
      <c r="L164" s="1872"/>
      <c r="M164" s="1872"/>
      <c r="N164" s="1872"/>
      <c r="O164" s="1872"/>
      <c r="P164" s="1872"/>
      <c r="Q164" s="1872"/>
    </row>
    <row r="165" spans="1:17">
      <c r="A165" s="1872"/>
      <c r="B165" s="1872"/>
      <c r="C165" s="1872"/>
      <c r="D165" s="1872"/>
      <c r="E165" s="1872"/>
      <c r="F165" s="1872"/>
      <c r="G165" s="1872"/>
      <c r="H165" s="1872"/>
      <c r="I165" s="1872"/>
      <c r="J165" s="1872"/>
      <c r="K165" s="1872"/>
      <c r="L165" s="1872"/>
      <c r="M165" s="1872"/>
      <c r="N165" s="1872"/>
      <c r="O165" s="1872"/>
      <c r="P165" s="1872"/>
      <c r="Q165" s="1872"/>
    </row>
    <row r="166" spans="1:17">
      <c r="A166" s="1872"/>
      <c r="B166" s="1872"/>
      <c r="C166" s="1872"/>
      <c r="D166" s="1872"/>
      <c r="E166" s="1872"/>
      <c r="F166" s="1872"/>
      <c r="G166" s="1872"/>
      <c r="H166" s="1872"/>
      <c r="I166" s="1872"/>
      <c r="J166" s="1872"/>
      <c r="K166" s="1872"/>
      <c r="L166" s="1872"/>
      <c r="M166" s="1872"/>
      <c r="N166" s="1872"/>
      <c r="O166" s="1872"/>
      <c r="P166" s="1872"/>
      <c r="Q166" s="1872"/>
    </row>
    <row r="167" spans="1:17">
      <c r="A167" s="1872"/>
      <c r="B167" s="1872"/>
      <c r="C167" s="1872"/>
      <c r="D167" s="1872"/>
      <c r="E167" s="1872"/>
      <c r="F167" s="1872"/>
      <c r="G167" s="1872"/>
      <c r="H167" s="1872"/>
      <c r="I167" s="1872"/>
      <c r="J167" s="1872"/>
      <c r="K167" s="1872"/>
      <c r="L167" s="1872"/>
      <c r="M167" s="1872"/>
      <c r="N167" s="1872"/>
      <c r="O167" s="1872"/>
      <c r="P167" s="1872"/>
      <c r="Q167" s="1872"/>
    </row>
    <row r="168" spans="1:17">
      <c r="A168" s="1872"/>
      <c r="B168" s="1872"/>
      <c r="C168" s="1872"/>
      <c r="D168" s="1872"/>
      <c r="E168" s="1872"/>
      <c r="F168" s="1872"/>
      <c r="G168" s="1872"/>
      <c r="H168" s="1872"/>
      <c r="I168" s="1872"/>
      <c r="J168" s="1872"/>
      <c r="K168" s="1872"/>
      <c r="L168" s="1872"/>
      <c r="M168" s="1872"/>
      <c r="N168" s="1872"/>
      <c r="O168" s="1872"/>
      <c r="P168" s="1872"/>
      <c r="Q168" s="1872"/>
    </row>
    <row r="169" spans="1:17">
      <c r="A169" s="1872"/>
      <c r="B169" s="1872"/>
      <c r="C169" s="1872"/>
      <c r="D169" s="1872"/>
      <c r="E169" s="1872"/>
      <c r="F169" s="1872"/>
      <c r="G169" s="1872"/>
      <c r="H169" s="1872"/>
      <c r="I169" s="1872"/>
      <c r="J169" s="1872"/>
      <c r="K169" s="1872"/>
      <c r="L169" s="1872"/>
      <c r="M169" s="1872"/>
      <c r="N169" s="1872"/>
      <c r="O169" s="1872"/>
      <c r="P169" s="1872"/>
      <c r="Q169" s="1872"/>
    </row>
    <row r="170" spans="1:17">
      <c r="A170" s="1872"/>
      <c r="B170" s="1872"/>
      <c r="C170" s="1872"/>
      <c r="D170" s="1872"/>
      <c r="E170" s="1872"/>
      <c r="F170" s="1872"/>
      <c r="G170" s="1872"/>
      <c r="H170" s="1872"/>
      <c r="I170" s="1872"/>
      <c r="J170" s="1872"/>
      <c r="K170" s="1872"/>
      <c r="L170" s="1872"/>
      <c r="M170" s="1872"/>
      <c r="N170" s="1872"/>
      <c r="O170" s="1872"/>
      <c r="P170" s="1872"/>
      <c r="Q170" s="1872"/>
    </row>
    <row r="171" spans="1:17">
      <c r="A171" s="1872"/>
      <c r="B171" s="1872"/>
      <c r="C171" s="1872"/>
      <c r="D171" s="1872"/>
      <c r="E171" s="1872"/>
      <c r="F171" s="1872"/>
      <c r="G171" s="1872"/>
      <c r="H171" s="1872"/>
      <c r="I171" s="1872"/>
      <c r="J171" s="1872"/>
      <c r="K171" s="1872"/>
      <c r="L171" s="1872"/>
      <c r="M171" s="1872"/>
      <c r="N171" s="1872"/>
      <c r="O171" s="1872"/>
      <c r="P171" s="1872"/>
      <c r="Q171" s="1872"/>
    </row>
    <row r="172" spans="1:17">
      <c r="A172" s="1872"/>
      <c r="B172" s="1872"/>
      <c r="C172" s="1872"/>
      <c r="D172" s="1872"/>
      <c r="E172" s="1872"/>
      <c r="F172" s="1872"/>
      <c r="G172" s="1872"/>
      <c r="H172" s="1872"/>
      <c r="I172" s="1872"/>
      <c r="J172" s="1872"/>
      <c r="K172" s="1872"/>
      <c r="L172" s="1872"/>
      <c r="M172" s="1872"/>
      <c r="N172" s="1872"/>
      <c r="O172" s="1872"/>
      <c r="P172" s="1872"/>
      <c r="Q172" s="1872"/>
    </row>
    <row r="173" spans="1:17">
      <c r="A173" s="1872"/>
      <c r="B173" s="1872"/>
      <c r="C173" s="1872"/>
      <c r="D173" s="1872"/>
      <c r="E173" s="1872"/>
      <c r="F173" s="1872"/>
      <c r="G173" s="1872"/>
      <c r="H173" s="1872"/>
      <c r="I173" s="1872"/>
      <c r="J173" s="1872"/>
      <c r="K173" s="1872"/>
      <c r="L173" s="1872"/>
      <c r="M173" s="1872"/>
      <c r="N173" s="1872"/>
      <c r="O173" s="1872"/>
      <c r="P173" s="1872"/>
      <c r="Q173" s="1872"/>
    </row>
    <row r="174" spans="1:17">
      <c r="A174" s="1872"/>
      <c r="B174" s="1872"/>
      <c r="C174" s="1872"/>
      <c r="D174" s="1872"/>
      <c r="E174" s="1872"/>
      <c r="F174" s="1872"/>
      <c r="G174" s="1872"/>
      <c r="H174" s="1872"/>
      <c r="I174" s="1872"/>
      <c r="J174" s="1872"/>
      <c r="K174" s="1872"/>
      <c r="L174" s="1872"/>
      <c r="M174" s="1872"/>
      <c r="N174" s="1872"/>
      <c r="O174" s="1872"/>
      <c r="P174" s="1872"/>
      <c r="Q174" s="1872"/>
    </row>
    <row r="175" spans="1:17">
      <c r="A175" s="1872"/>
      <c r="B175" s="1872"/>
      <c r="C175" s="1872"/>
      <c r="D175" s="1872"/>
      <c r="E175" s="1872"/>
      <c r="F175" s="1872"/>
      <c r="G175" s="1872"/>
      <c r="H175" s="1872"/>
      <c r="I175" s="1872"/>
      <c r="J175" s="1872"/>
      <c r="K175" s="1872"/>
      <c r="L175" s="1872"/>
      <c r="M175" s="1872"/>
      <c r="N175" s="1872"/>
      <c r="O175" s="1872"/>
      <c r="P175" s="1872"/>
      <c r="Q175" s="1872"/>
    </row>
    <row r="176" spans="1:17">
      <c r="A176" s="1872"/>
      <c r="B176" s="1872"/>
      <c r="C176" s="1872"/>
      <c r="D176" s="1872"/>
      <c r="E176" s="1872"/>
      <c r="F176" s="1872"/>
      <c r="G176" s="1872"/>
      <c r="H176" s="1872"/>
      <c r="I176" s="1872"/>
      <c r="J176" s="1872"/>
      <c r="K176" s="1872"/>
      <c r="L176" s="1872"/>
      <c r="M176" s="1872"/>
      <c r="N176" s="1872"/>
      <c r="O176" s="1872"/>
      <c r="P176" s="1872"/>
      <c r="Q176" s="1872"/>
    </row>
    <row r="177" spans="1:17">
      <c r="A177" s="1872"/>
      <c r="B177" s="1872"/>
      <c r="C177" s="1872"/>
      <c r="D177" s="1872"/>
      <c r="E177" s="1872"/>
      <c r="F177" s="1872"/>
      <c r="G177" s="1872"/>
      <c r="H177" s="1872"/>
      <c r="I177" s="1872"/>
      <c r="J177" s="1872"/>
      <c r="K177" s="1872"/>
      <c r="L177" s="1872"/>
      <c r="M177" s="1872"/>
      <c r="N177" s="1872"/>
      <c r="O177" s="1872"/>
      <c r="P177" s="1872"/>
      <c r="Q177" s="1872"/>
    </row>
    <row r="178" spans="1:17">
      <c r="A178" s="1872"/>
      <c r="B178" s="1872"/>
      <c r="C178" s="1872"/>
      <c r="D178" s="1872"/>
      <c r="E178" s="1872"/>
      <c r="F178" s="1872"/>
      <c r="G178" s="1872"/>
      <c r="H178" s="1872"/>
      <c r="I178" s="1872"/>
      <c r="J178" s="1872"/>
      <c r="K178" s="1872"/>
      <c r="L178" s="1872"/>
      <c r="M178" s="1872"/>
      <c r="N178" s="1872"/>
      <c r="O178" s="1872"/>
      <c r="P178" s="1872"/>
      <c r="Q178" s="1872"/>
    </row>
    <row r="179" spans="1:17">
      <c r="A179" s="1872"/>
      <c r="B179" s="1872"/>
      <c r="C179" s="1872"/>
      <c r="D179" s="1872"/>
      <c r="E179" s="1872"/>
      <c r="F179" s="1872"/>
      <c r="G179" s="1872"/>
      <c r="H179" s="1872"/>
      <c r="I179" s="1872"/>
      <c r="J179" s="1872"/>
      <c r="K179" s="1872"/>
      <c r="L179" s="1872"/>
      <c r="M179" s="1872"/>
      <c r="N179" s="1872"/>
      <c r="O179" s="1872"/>
      <c r="P179" s="1872"/>
      <c r="Q179" s="1872"/>
    </row>
    <row r="180" spans="1:17">
      <c r="A180" s="1872"/>
      <c r="B180" s="1872"/>
      <c r="C180" s="1872"/>
      <c r="D180" s="1872"/>
      <c r="E180" s="1872"/>
      <c r="F180" s="1872"/>
      <c r="G180" s="1872"/>
      <c r="H180" s="1872"/>
      <c r="I180" s="1872"/>
      <c r="J180" s="1872"/>
      <c r="K180" s="1872"/>
      <c r="L180" s="1872"/>
      <c r="M180" s="1872"/>
      <c r="N180" s="1872"/>
      <c r="O180" s="1872"/>
      <c r="P180" s="1872"/>
      <c r="Q180" s="1872"/>
    </row>
    <row r="181" spans="1:17">
      <c r="A181" s="1872"/>
      <c r="B181" s="1872"/>
      <c r="C181" s="1872"/>
      <c r="D181" s="1872"/>
      <c r="E181" s="1872"/>
      <c r="F181" s="1872"/>
      <c r="G181" s="1872"/>
      <c r="H181" s="1872"/>
      <c r="I181" s="1872"/>
      <c r="J181" s="1872"/>
      <c r="K181" s="1872"/>
      <c r="L181" s="1872"/>
      <c r="M181" s="1872"/>
      <c r="N181" s="1872"/>
      <c r="O181" s="1872"/>
      <c r="P181" s="1872"/>
      <c r="Q181" s="1872"/>
    </row>
    <row r="182" spans="1:17">
      <c r="A182" s="1872"/>
      <c r="B182" s="1872"/>
      <c r="C182" s="1872"/>
      <c r="D182" s="1872"/>
      <c r="E182" s="1872"/>
      <c r="F182" s="1872"/>
      <c r="G182" s="1872"/>
      <c r="H182" s="1872"/>
      <c r="I182" s="1872"/>
      <c r="J182" s="1872"/>
      <c r="K182" s="1872"/>
      <c r="L182" s="1872"/>
      <c r="M182" s="1872"/>
      <c r="N182" s="1872"/>
      <c r="O182" s="1872"/>
      <c r="P182" s="1872"/>
      <c r="Q182" s="1872"/>
    </row>
    <row r="183" spans="1:17">
      <c r="A183" s="1872"/>
      <c r="B183" s="1872"/>
      <c r="C183" s="1872"/>
      <c r="D183" s="1872"/>
      <c r="E183" s="1872"/>
      <c r="F183" s="1872"/>
      <c r="G183" s="1872"/>
      <c r="H183" s="1872"/>
      <c r="I183" s="1872"/>
      <c r="J183" s="1872"/>
      <c r="K183" s="1872"/>
      <c r="L183" s="1872"/>
      <c r="M183" s="1872"/>
      <c r="N183" s="1872"/>
      <c r="O183" s="1872"/>
      <c r="P183" s="1872"/>
      <c r="Q183" s="1872"/>
    </row>
    <row r="184" spans="1:17">
      <c r="A184" s="1872"/>
      <c r="B184" s="1872"/>
      <c r="C184" s="1872"/>
      <c r="D184" s="1872"/>
      <c r="E184" s="1872"/>
      <c r="F184" s="1872"/>
      <c r="G184" s="1872"/>
      <c r="H184" s="1872"/>
      <c r="I184" s="1872"/>
      <c r="J184" s="1872"/>
      <c r="K184" s="1872"/>
      <c r="L184" s="1872"/>
      <c r="M184" s="1872"/>
      <c r="N184" s="1872"/>
      <c r="O184" s="1872"/>
      <c r="P184" s="1872"/>
      <c r="Q184" s="1872"/>
    </row>
    <row r="185" spans="1:17">
      <c r="A185" s="1872"/>
      <c r="B185" s="1872"/>
      <c r="C185" s="1872"/>
      <c r="D185" s="1872"/>
      <c r="E185" s="1872"/>
      <c r="F185" s="1872"/>
      <c r="G185" s="1872"/>
      <c r="H185" s="1872"/>
      <c r="I185" s="1872"/>
      <c r="J185" s="1872"/>
      <c r="K185" s="1872"/>
      <c r="L185" s="1872"/>
      <c r="M185" s="1872"/>
      <c r="N185" s="1872"/>
      <c r="O185" s="1872"/>
      <c r="P185" s="1872"/>
      <c r="Q185" s="1872"/>
    </row>
    <row r="186" spans="1:17">
      <c r="A186" s="1872"/>
      <c r="B186" s="1872"/>
      <c r="C186" s="1872"/>
      <c r="D186" s="1872"/>
      <c r="E186" s="1872"/>
      <c r="F186" s="1872"/>
      <c r="G186" s="1872"/>
      <c r="H186" s="1872"/>
      <c r="I186" s="1872"/>
      <c r="J186" s="1872"/>
      <c r="K186" s="1872"/>
      <c r="L186" s="1872"/>
      <c r="M186" s="1872"/>
      <c r="N186" s="1872"/>
      <c r="O186" s="1872"/>
      <c r="P186" s="1872"/>
      <c r="Q186" s="1872"/>
    </row>
    <row r="187" spans="1:17">
      <c r="A187" s="1872"/>
      <c r="B187" s="1872"/>
      <c r="C187" s="1872"/>
      <c r="D187" s="1872"/>
      <c r="E187" s="1872"/>
      <c r="F187" s="1872"/>
      <c r="G187" s="1872"/>
      <c r="H187" s="1872"/>
      <c r="I187" s="1872"/>
      <c r="J187" s="1872"/>
      <c r="K187" s="1872"/>
      <c r="L187" s="1872"/>
      <c r="M187" s="1872"/>
      <c r="N187" s="1872"/>
      <c r="O187" s="1872"/>
      <c r="P187" s="1872"/>
      <c r="Q187" s="1872"/>
    </row>
    <row r="188" spans="1:17">
      <c r="A188" s="1872"/>
      <c r="B188" s="1872"/>
      <c r="C188" s="1872"/>
      <c r="D188" s="1872"/>
      <c r="E188" s="1872"/>
      <c r="F188" s="1872"/>
      <c r="G188" s="1872"/>
      <c r="H188" s="1872"/>
      <c r="I188" s="1872"/>
      <c r="J188" s="1872"/>
      <c r="K188" s="1872"/>
      <c r="L188" s="1872"/>
      <c r="M188" s="1872"/>
      <c r="N188" s="1872"/>
      <c r="O188" s="1872"/>
      <c r="P188" s="1872"/>
      <c r="Q188" s="1872"/>
    </row>
    <row r="189" spans="1:17">
      <c r="A189" s="1872"/>
      <c r="B189" s="1872"/>
      <c r="C189" s="1872"/>
      <c r="D189" s="1872"/>
      <c r="E189" s="1872"/>
      <c r="F189" s="1872"/>
      <c r="G189" s="1872"/>
      <c r="H189" s="1872"/>
      <c r="I189" s="1872"/>
      <c r="J189" s="1872"/>
      <c r="K189" s="1872"/>
      <c r="L189" s="1872"/>
      <c r="M189" s="1872"/>
      <c r="N189" s="1872"/>
      <c r="O189" s="1872"/>
      <c r="P189" s="1872"/>
      <c r="Q189" s="1872"/>
    </row>
    <row r="190" spans="1:17">
      <c r="A190" s="1872"/>
      <c r="B190" s="1872"/>
      <c r="C190" s="1872"/>
      <c r="D190" s="1872"/>
      <c r="E190" s="1872"/>
      <c r="F190" s="1872"/>
      <c r="G190" s="1872"/>
      <c r="H190" s="1872"/>
      <c r="I190" s="1872"/>
      <c r="J190" s="1872"/>
      <c r="K190" s="1872"/>
      <c r="L190" s="1872"/>
      <c r="M190" s="1872"/>
      <c r="N190" s="1872"/>
      <c r="O190" s="1872"/>
      <c r="P190" s="1872"/>
      <c r="Q190" s="1872"/>
    </row>
    <row r="191" spans="1:17">
      <c r="A191" s="1872"/>
      <c r="B191" s="1872"/>
      <c r="C191" s="1872"/>
      <c r="D191" s="1872"/>
      <c r="E191" s="1872"/>
      <c r="F191" s="1872"/>
      <c r="G191" s="1872"/>
      <c r="H191" s="1872"/>
      <c r="I191" s="1872"/>
      <c r="J191" s="1872"/>
      <c r="K191" s="1872"/>
      <c r="L191" s="1872"/>
      <c r="M191" s="1872"/>
      <c r="N191" s="1872"/>
      <c r="O191" s="1872"/>
      <c r="P191" s="1872"/>
      <c r="Q191" s="1872"/>
    </row>
    <row r="192" spans="1:17">
      <c r="A192" s="1872"/>
      <c r="B192" s="1872"/>
      <c r="C192" s="1872"/>
      <c r="D192" s="1872"/>
      <c r="E192" s="1872"/>
      <c r="F192" s="1872"/>
      <c r="G192" s="1872"/>
      <c r="H192" s="1872"/>
      <c r="I192" s="1872"/>
      <c r="J192" s="1872"/>
      <c r="K192" s="1872"/>
      <c r="L192" s="1872"/>
      <c r="M192" s="1872"/>
      <c r="N192" s="1872"/>
      <c r="O192" s="1872"/>
      <c r="P192" s="1872"/>
      <c r="Q192" s="1872"/>
    </row>
    <row r="193" spans="1:17">
      <c r="A193" s="1872"/>
      <c r="B193" s="1872"/>
      <c r="C193" s="1872"/>
      <c r="D193" s="1872"/>
      <c r="E193" s="1872"/>
      <c r="F193" s="1872"/>
      <c r="G193" s="1872"/>
      <c r="H193" s="1872"/>
      <c r="I193" s="1872"/>
      <c r="J193" s="1872"/>
      <c r="K193" s="1872"/>
      <c r="L193" s="1872"/>
      <c r="M193" s="1872"/>
      <c r="N193" s="1872"/>
      <c r="O193" s="1872"/>
      <c r="P193" s="1872"/>
      <c r="Q193" s="1872"/>
    </row>
    <row r="194" spans="1:17">
      <c r="A194" s="1872"/>
      <c r="B194" s="1872"/>
      <c r="C194" s="1872"/>
      <c r="D194" s="1872"/>
      <c r="E194" s="1872"/>
      <c r="F194" s="1872"/>
      <c r="G194" s="1872"/>
      <c r="H194" s="1872"/>
      <c r="I194" s="1872"/>
      <c r="J194" s="1872"/>
      <c r="K194" s="1872"/>
      <c r="L194" s="1872"/>
      <c r="M194" s="1872"/>
      <c r="N194" s="1872"/>
      <c r="O194" s="1872"/>
      <c r="P194" s="1872"/>
      <c r="Q194" s="1872"/>
    </row>
    <row r="195" spans="1:17">
      <c r="A195" s="1872"/>
      <c r="B195" s="1872"/>
      <c r="C195" s="1872"/>
      <c r="D195" s="1872"/>
      <c r="E195" s="1872"/>
      <c r="F195" s="1872"/>
      <c r="G195" s="1872"/>
      <c r="H195" s="1872"/>
      <c r="I195" s="1872"/>
      <c r="J195" s="1872"/>
      <c r="K195" s="1872"/>
      <c r="L195" s="1872"/>
      <c r="M195" s="1872"/>
      <c r="N195" s="1872"/>
      <c r="O195" s="1872"/>
      <c r="P195" s="1872"/>
      <c r="Q195" s="1872"/>
    </row>
    <row r="196" spans="1:17">
      <c r="A196" s="1872"/>
      <c r="B196" s="1872"/>
      <c r="C196" s="1872"/>
      <c r="D196" s="1872"/>
      <c r="E196" s="1872"/>
      <c r="F196" s="1872"/>
      <c r="G196" s="1872"/>
      <c r="H196" s="1872"/>
      <c r="I196" s="1872"/>
      <c r="J196" s="1872"/>
      <c r="K196" s="1872"/>
      <c r="L196" s="1872"/>
      <c r="M196" s="1872"/>
      <c r="N196" s="1872"/>
      <c r="O196" s="1872"/>
      <c r="P196" s="1872"/>
      <c r="Q196" s="1872"/>
    </row>
    <row r="197" spans="1:17">
      <c r="A197" s="1872"/>
      <c r="B197" s="1872"/>
      <c r="C197" s="1872"/>
      <c r="D197" s="1872"/>
      <c r="E197" s="1872"/>
      <c r="F197" s="1872"/>
      <c r="G197" s="1872"/>
      <c r="H197" s="1872"/>
      <c r="I197" s="1872"/>
      <c r="J197" s="1872"/>
      <c r="K197" s="1872"/>
      <c r="L197" s="1872"/>
      <c r="M197" s="1872"/>
      <c r="N197" s="1872"/>
      <c r="O197" s="1872"/>
      <c r="P197" s="1872"/>
      <c r="Q197" s="1872"/>
    </row>
    <row r="198" spans="1:17">
      <c r="A198" s="1872"/>
      <c r="B198" s="1872"/>
      <c r="C198" s="1872"/>
      <c r="D198" s="1872"/>
      <c r="E198" s="1872"/>
      <c r="F198" s="1872"/>
      <c r="G198" s="1872"/>
      <c r="H198" s="1872"/>
      <c r="I198" s="1872"/>
      <c r="J198" s="1872"/>
      <c r="K198" s="1872"/>
      <c r="L198" s="1872"/>
      <c r="M198" s="1872"/>
      <c r="N198" s="1872"/>
      <c r="O198" s="1872"/>
      <c r="P198" s="1872"/>
      <c r="Q198" s="1872"/>
    </row>
    <row r="199" spans="1:17">
      <c r="A199" s="1872"/>
      <c r="B199" s="1872"/>
      <c r="C199" s="1872"/>
      <c r="D199" s="1872"/>
      <c r="E199" s="1872"/>
      <c r="F199" s="1872"/>
      <c r="G199" s="1872"/>
      <c r="H199" s="1872"/>
      <c r="I199" s="1872"/>
      <c r="J199" s="1872"/>
      <c r="K199" s="1872"/>
      <c r="L199" s="1872"/>
      <c r="M199" s="1872"/>
      <c r="N199" s="1872"/>
      <c r="O199" s="1872"/>
      <c r="P199" s="1872"/>
      <c r="Q199" s="1872"/>
    </row>
    <row r="200" spans="1:17">
      <c r="A200" s="1872"/>
      <c r="B200" s="1872"/>
      <c r="C200" s="1872"/>
      <c r="D200" s="1872"/>
      <c r="E200" s="1872"/>
      <c r="F200" s="1872"/>
      <c r="G200" s="1872"/>
      <c r="H200" s="1872"/>
      <c r="I200" s="1872"/>
      <c r="J200" s="1872"/>
      <c r="K200" s="1872"/>
      <c r="L200" s="1872"/>
      <c r="M200" s="1872"/>
      <c r="N200" s="1872"/>
      <c r="O200" s="1872"/>
      <c r="P200" s="1872"/>
      <c r="Q200" s="1872"/>
    </row>
    <row r="201" spans="1:17">
      <c r="A201" s="1872"/>
      <c r="B201" s="1872"/>
      <c r="C201" s="1872"/>
      <c r="D201" s="1872"/>
      <c r="E201" s="1872"/>
      <c r="F201" s="1872"/>
      <c r="G201" s="1872"/>
      <c r="H201" s="1872"/>
      <c r="I201" s="1872"/>
      <c r="J201" s="1872"/>
      <c r="K201" s="1872"/>
      <c r="L201" s="1872"/>
      <c r="M201" s="1872"/>
      <c r="N201" s="1872"/>
      <c r="O201" s="1872"/>
      <c r="P201" s="1872"/>
      <c r="Q201" s="1872"/>
    </row>
    <row r="202" spans="1:17">
      <c r="A202" s="1872"/>
      <c r="B202" s="1872"/>
      <c r="C202" s="1872"/>
      <c r="D202" s="1872"/>
      <c r="E202" s="1872"/>
      <c r="F202" s="1872"/>
      <c r="G202" s="1872"/>
      <c r="H202" s="1872"/>
      <c r="I202" s="1872"/>
      <c r="J202" s="1872"/>
      <c r="K202" s="1872"/>
      <c r="L202" s="1872"/>
      <c r="M202" s="1872"/>
      <c r="N202" s="1872"/>
      <c r="O202" s="1872"/>
      <c r="P202" s="1872"/>
      <c r="Q202" s="1872"/>
    </row>
    <row r="203" spans="1:17">
      <c r="A203" s="1872"/>
      <c r="B203" s="1872"/>
      <c r="C203" s="1872"/>
      <c r="D203" s="1872"/>
      <c r="E203" s="1872"/>
      <c r="F203" s="1872"/>
      <c r="G203" s="1872"/>
      <c r="H203" s="1872"/>
      <c r="I203" s="1872"/>
      <c r="J203" s="1872"/>
      <c r="K203" s="1872"/>
      <c r="L203" s="1872"/>
      <c r="M203" s="1872"/>
      <c r="N203" s="1872"/>
      <c r="O203" s="1872"/>
      <c r="P203" s="1872"/>
      <c r="Q203" s="1872"/>
    </row>
    <row r="204" spans="1:17">
      <c r="A204" s="1872"/>
      <c r="B204" s="1872"/>
      <c r="C204" s="1872"/>
      <c r="D204" s="1872"/>
      <c r="E204" s="1872"/>
      <c r="F204" s="1872"/>
      <c r="G204" s="1872"/>
      <c r="H204" s="1872"/>
      <c r="I204" s="1872"/>
      <c r="J204" s="1872"/>
      <c r="K204" s="1872"/>
      <c r="L204" s="1872"/>
      <c r="M204" s="1872"/>
      <c r="N204" s="1872"/>
      <c r="O204" s="1872"/>
      <c r="P204" s="1872"/>
      <c r="Q204" s="1872"/>
    </row>
    <row r="205" spans="1:17">
      <c r="A205" s="1872"/>
      <c r="B205" s="1872"/>
      <c r="C205" s="1872"/>
      <c r="D205" s="1872"/>
      <c r="E205" s="1872"/>
      <c r="F205" s="1872"/>
      <c r="G205" s="1872"/>
      <c r="H205" s="1872"/>
      <c r="I205" s="1872"/>
      <c r="J205" s="1872"/>
      <c r="K205" s="1872"/>
      <c r="L205" s="1872"/>
      <c r="M205" s="1872"/>
      <c r="N205" s="1872"/>
      <c r="O205" s="1872"/>
      <c r="P205" s="1872"/>
      <c r="Q205" s="1872"/>
    </row>
    <row r="206" spans="1:17">
      <c r="A206" s="1872"/>
      <c r="B206" s="1872"/>
      <c r="C206" s="1872"/>
      <c r="D206" s="1872"/>
      <c r="E206" s="1872"/>
      <c r="F206" s="1872"/>
      <c r="G206" s="1872"/>
      <c r="H206" s="1872"/>
      <c r="I206" s="1872"/>
      <c r="J206" s="1872"/>
      <c r="K206" s="1872"/>
      <c r="L206" s="1872"/>
      <c r="M206" s="1872"/>
      <c r="N206" s="1872"/>
      <c r="O206" s="1872"/>
      <c r="P206" s="1872"/>
      <c r="Q206" s="1872"/>
    </row>
    <row r="207" spans="1:17">
      <c r="A207" s="1872"/>
      <c r="B207" s="1872"/>
      <c r="C207" s="1872"/>
      <c r="D207" s="1872"/>
      <c r="E207" s="1872"/>
      <c r="F207" s="1872"/>
      <c r="G207" s="1872"/>
      <c r="H207" s="1872"/>
      <c r="I207" s="1872"/>
      <c r="J207" s="1872"/>
      <c r="K207" s="1872"/>
      <c r="L207" s="1872"/>
      <c r="M207" s="1872"/>
      <c r="N207" s="1872"/>
      <c r="O207" s="1872"/>
      <c r="P207" s="1872"/>
      <c r="Q207" s="1872"/>
    </row>
    <row r="208" spans="1:17">
      <c r="A208" s="1872"/>
      <c r="B208" s="1872"/>
      <c r="C208" s="1872"/>
      <c r="D208" s="1872"/>
      <c r="E208" s="1872"/>
      <c r="F208" s="1872"/>
      <c r="G208" s="1872"/>
      <c r="H208" s="1872"/>
      <c r="I208" s="1872"/>
      <c r="J208" s="1872"/>
      <c r="K208" s="1872"/>
      <c r="L208" s="1872"/>
      <c r="M208" s="1872"/>
      <c r="N208" s="1872"/>
      <c r="O208" s="1872"/>
      <c r="P208" s="1872"/>
      <c r="Q208" s="1872"/>
    </row>
    <row r="209" spans="1:17">
      <c r="A209" s="1872"/>
      <c r="B209" s="1872"/>
      <c r="C209" s="1872"/>
      <c r="D209" s="1872"/>
      <c r="E209" s="1872"/>
      <c r="F209" s="1872"/>
      <c r="G209" s="1872"/>
      <c r="H209" s="1872"/>
      <c r="I209" s="1872"/>
      <c r="J209" s="1872"/>
      <c r="K209" s="1872"/>
      <c r="L209" s="1872"/>
      <c r="M209" s="1872"/>
      <c r="N209" s="1872"/>
      <c r="O209" s="1872"/>
      <c r="P209" s="1872"/>
      <c r="Q209" s="1872"/>
    </row>
    <row r="210" spans="1:17">
      <c r="A210" s="1872"/>
      <c r="B210" s="1872"/>
      <c r="C210" s="1872"/>
      <c r="D210" s="1872"/>
      <c r="E210" s="1872"/>
      <c r="F210" s="1872"/>
      <c r="G210" s="1872"/>
      <c r="H210" s="1872"/>
      <c r="I210" s="1872"/>
      <c r="J210" s="1872"/>
      <c r="K210" s="1872"/>
      <c r="L210" s="1872"/>
      <c r="M210" s="1872"/>
      <c r="N210" s="1872"/>
      <c r="O210" s="1872"/>
      <c r="P210" s="1872"/>
      <c r="Q210" s="1872"/>
    </row>
    <row r="211" spans="1:17">
      <c r="A211" s="1872"/>
      <c r="B211" s="1872"/>
      <c r="C211" s="1872"/>
      <c r="D211" s="1872"/>
      <c r="E211" s="1872"/>
      <c r="F211" s="1872"/>
      <c r="G211" s="1872"/>
      <c r="H211" s="1872"/>
      <c r="I211" s="1872"/>
      <c r="J211" s="1872"/>
      <c r="K211" s="1872"/>
      <c r="L211" s="1872"/>
      <c r="M211" s="1872"/>
      <c r="N211" s="1872"/>
      <c r="O211" s="1872"/>
      <c r="P211" s="1872"/>
      <c r="Q211" s="1872"/>
    </row>
    <row r="212" spans="1:17">
      <c r="A212" s="1872"/>
      <c r="B212" s="1872"/>
      <c r="C212" s="1872"/>
      <c r="D212" s="1872"/>
      <c r="E212" s="1872"/>
      <c r="F212" s="1872"/>
      <c r="G212" s="1872"/>
      <c r="H212" s="1872"/>
      <c r="I212" s="1872"/>
      <c r="J212" s="1872"/>
      <c r="K212" s="1872"/>
      <c r="L212" s="1872"/>
      <c r="M212" s="1872"/>
      <c r="N212" s="1872"/>
      <c r="O212" s="1872"/>
      <c r="P212" s="1872"/>
      <c r="Q212" s="1872"/>
    </row>
    <row r="213" spans="1:17">
      <c r="A213" s="1872"/>
      <c r="B213" s="1872"/>
      <c r="C213" s="1872"/>
      <c r="D213" s="1872"/>
      <c r="E213" s="1872"/>
      <c r="F213" s="1872"/>
      <c r="G213" s="1872"/>
      <c r="H213" s="1872"/>
      <c r="I213" s="1872"/>
      <c r="J213" s="1872"/>
      <c r="K213" s="1872"/>
      <c r="L213" s="1872"/>
      <c r="M213" s="1872"/>
      <c r="N213" s="1872"/>
      <c r="O213" s="1872"/>
      <c r="P213" s="1872"/>
      <c r="Q213" s="1872"/>
    </row>
    <row r="214" spans="1:17">
      <c r="A214" s="1872"/>
      <c r="B214" s="1872"/>
      <c r="C214" s="1872"/>
      <c r="D214" s="1872"/>
      <c r="E214" s="1872"/>
      <c r="F214" s="1872"/>
      <c r="G214" s="1872"/>
      <c r="H214" s="1872"/>
      <c r="I214" s="1872"/>
      <c r="J214" s="1872"/>
      <c r="K214" s="1872"/>
      <c r="L214" s="1872"/>
      <c r="M214" s="1872"/>
      <c r="N214" s="1872"/>
      <c r="O214" s="1872"/>
      <c r="P214" s="1872"/>
      <c r="Q214" s="1872"/>
    </row>
    <row r="215" spans="1:17">
      <c r="A215" s="1872"/>
      <c r="B215" s="1872"/>
      <c r="C215" s="1872"/>
      <c r="D215" s="1872"/>
      <c r="E215" s="1872"/>
      <c r="F215" s="1872"/>
      <c r="G215" s="1872"/>
      <c r="H215" s="1872"/>
      <c r="I215" s="1872"/>
      <c r="J215" s="1872"/>
      <c r="K215" s="1872"/>
      <c r="L215" s="1872"/>
      <c r="M215" s="1872"/>
      <c r="N215" s="1872"/>
      <c r="O215" s="1872"/>
      <c r="P215" s="1872"/>
      <c r="Q215" s="1872"/>
    </row>
    <row r="216" spans="1:17">
      <c r="A216" s="1872"/>
      <c r="B216" s="1872"/>
      <c r="C216" s="1872"/>
      <c r="D216" s="1872"/>
      <c r="E216" s="1872"/>
      <c r="F216" s="1872"/>
      <c r="G216" s="1872"/>
      <c r="H216" s="1872"/>
      <c r="I216" s="1872"/>
      <c r="J216" s="1872"/>
      <c r="K216" s="1872"/>
      <c r="L216" s="1872"/>
      <c r="M216" s="1872"/>
      <c r="N216" s="1872"/>
      <c r="O216" s="1872"/>
      <c r="P216" s="1872"/>
      <c r="Q216" s="1872"/>
    </row>
    <row r="217" spans="1:17">
      <c r="A217" s="1872"/>
      <c r="B217" s="1872"/>
      <c r="C217" s="1872"/>
      <c r="D217" s="1872"/>
      <c r="E217" s="1872"/>
      <c r="F217" s="1872"/>
      <c r="G217" s="1872"/>
      <c r="H217" s="1872"/>
      <c r="I217" s="1872"/>
      <c r="J217" s="1872"/>
      <c r="K217" s="1872"/>
      <c r="L217" s="1872"/>
      <c r="M217" s="1872"/>
      <c r="N217" s="1872"/>
      <c r="O217" s="1872"/>
      <c r="P217" s="1872"/>
      <c r="Q217" s="1872"/>
    </row>
    <row r="218" spans="1:17">
      <c r="A218" s="1872"/>
      <c r="B218" s="1872"/>
      <c r="C218" s="1872"/>
      <c r="D218" s="1872"/>
      <c r="E218" s="1872"/>
      <c r="F218" s="1872"/>
      <c r="G218" s="1872"/>
      <c r="H218" s="1872"/>
      <c r="I218" s="1872"/>
      <c r="J218" s="1872"/>
      <c r="K218" s="1872"/>
      <c r="L218" s="1872"/>
      <c r="M218" s="1872"/>
      <c r="N218" s="1872"/>
      <c r="O218" s="1872"/>
      <c r="P218" s="1872"/>
      <c r="Q218" s="1872"/>
    </row>
    <row r="219" spans="1:17">
      <c r="A219" s="1872"/>
      <c r="B219" s="1872"/>
      <c r="C219" s="1872"/>
      <c r="D219" s="1872"/>
      <c r="E219" s="1872"/>
      <c r="F219" s="1872"/>
      <c r="G219" s="1872"/>
      <c r="H219" s="1872"/>
      <c r="I219" s="1872"/>
      <c r="J219" s="1872"/>
      <c r="K219" s="1872"/>
      <c r="L219" s="1872"/>
      <c r="M219" s="1872"/>
      <c r="N219" s="1872"/>
      <c r="O219" s="1872"/>
      <c r="P219" s="1872"/>
      <c r="Q219" s="1872"/>
    </row>
    <row r="220" spans="1:17">
      <c r="A220" s="1872"/>
      <c r="B220" s="1872"/>
      <c r="C220" s="1872"/>
      <c r="D220" s="1872"/>
      <c r="E220" s="1872"/>
      <c r="F220" s="1872"/>
      <c r="G220" s="1872"/>
      <c r="H220" s="1872"/>
      <c r="I220" s="1872"/>
      <c r="J220" s="1872"/>
      <c r="K220" s="1872"/>
      <c r="L220" s="1872"/>
      <c r="M220" s="1872"/>
      <c r="N220" s="1872"/>
      <c r="O220" s="1872"/>
      <c r="P220" s="1872"/>
      <c r="Q220" s="1872"/>
    </row>
    <row r="221" spans="1:17">
      <c r="A221" s="1872"/>
      <c r="B221" s="1872"/>
      <c r="C221" s="1872"/>
      <c r="D221" s="1872"/>
      <c r="E221" s="1872"/>
      <c r="F221" s="1872"/>
      <c r="G221" s="1872"/>
      <c r="H221" s="1872"/>
      <c r="I221" s="1872"/>
      <c r="J221" s="1872"/>
      <c r="K221" s="1872"/>
      <c r="L221" s="1872"/>
      <c r="M221" s="1872"/>
      <c r="N221" s="1872"/>
      <c r="O221" s="1872"/>
      <c r="P221" s="1872"/>
      <c r="Q221" s="1872"/>
    </row>
    <row r="222" spans="1:17">
      <c r="A222" s="1872"/>
      <c r="B222" s="1872"/>
      <c r="C222" s="1872"/>
      <c r="D222" s="1872"/>
      <c r="E222" s="1872"/>
      <c r="F222" s="1872"/>
      <c r="G222" s="1872"/>
      <c r="H222" s="1872"/>
      <c r="I222" s="1872"/>
      <c r="J222" s="1872"/>
      <c r="K222" s="1872"/>
      <c r="L222" s="1872"/>
      <c r="M222" s="1872"/>
      <c r="N222" s="1872"/>
      <c r="O222" s="1872"/>
      <c r="P222" s="1872"/>
      <c r="Q222" s="1872"/>
    </row>
    <row r="223" spans="1:17">
      <c r="A223" s="1872"/>
      <c r="B223" s="1872"/>
      <c r="C223" s="1872"/>
      <c r="D223" s="1872"/>
      <c r="E223" s="1872"/>
      <c r="F223" s="1872"/>
      <c r="G223" s="1872"/>
      <c r="H223" s="1872"/>
      <c r="I223" s="1872"/>
      <c r="J223" s="1872"/>
      <c r="K223" s="1872"/>
      <c r="L223" s="1872"/>
      <c r="M223" s="1872"/>
      <c r="N223" s="1872"/>
      <c r="O223" s="1872"/>
      <c r="P223" s="1872"/>
      <c r="Q223" s="1872"/>
    </row>
    <row r="224" spans="1:17">
      <c r="A224" s="1872"/>
      <c r="B224" s="1872"/>
      <c r="C224" s="1872"/>
      <c r="D224" s="1872"/>
      <c r="E224" s="1872"/>
      <c r="F224" s="1872"/>
      <c r="G224" s="1872"/>
      <c r="H224" s="1872"/>
      <c r="I224" s="1872"/>
      <c r="J224" s="1872"/>
      <c r="K224" s="1872"/>
      <c r="L224" s="1872"/>
      <c r="M224" s="1872"/>
      <c r="N224" s="1872"/>
      <c r="O224" s="1872"/>
      <c r="P224" s="1872"/>
      <c r="Q224" s="1872"/>
    </row>
    <row r="225" spans="1:17">
      <c r="A225" s="1872"/>
      <c r="B225" s="1872"/>
      <c r="C225" s="1872"/>
      <c r="D225" s="1872"/>
      <c r="E225" s="1872"/>
      <c r="F225" s="1872"/>
      <c r="G225" s="1872"/>
      <c r="H225" s="1872"/>
      <c r="I225" s="1872"/>
      <c r="J225" s="1872"/>
      <c r="K225" s="1872"/>
      <c r="L225" s="1872"/>
      <c r="M225" s="1872"/>
      <c r="N225" s="1872"/>
      <c r="O225" s="1872"/>
      <c r="P225" s="1872"/>
      <c r="Q225" s="1872"/>
    </row>
    <row r="226" spans="1:17">
      <c r="A226" s="1872"/>
      <c r="B226" s="1872"/>
      <c r="C226" s="1872"/>
      <c r="D226" s="1872"/>
      <c r="E226" s="1872"/>
      <c r="F226" s="1872"/>
      <c r="G226" s="1872"/>
      <c r="H226" s="1872"/>
      <c r="I226" s="1872"/>
      <c r="J226" s="1872"/>
      <c r="K226" s="1872"/>
      <c r="L226" s="1872"/>
      <c r="M226" s="1872"/>
      <c r="N226" s="1872"/>
      <c r="O226" s="1872"/>
      <c r="P226" s="1872"/>
      <c r="Q226" s="1872"/>
    </row>
    <row r="227" spans="1:17">
      <c r="A227" s="1872"/>
      <c r="B227" s="1872"/>
      <c r="C227" s="1872"/>
      <c r="D227" s="1872"/>
      <c r="E227" s="1872"/>
      <c r="F227" s="1872"/>
      <c r="G227" s="1872"/>
      <c r="H227" s="1872"/>
      <c r="I227" s="1872"/>
      <c r="J227" s="1872"/>
      <c r="K227" s="1872"/>
      <c r="L227" s="1872"/>
      <c r="M227" s="1872"/>
      <c r="N227" s="1872"/>
      <c r="O227" s="1872"/>
      <c r="P227" s="1872"/>
      <c r="Q227" s="1872"/>
    </row>
    <row r="228" spans="1:17">
      <c r="A228" s="1872"/>
      <c r="B228" s="1872"/>
      <c r="C228" s="1872"/>
      <c r="D228" s="1872"/>
      <c r="E228" s="1872"/>
      <c r="F228" s="1872"/>
      <c r="G228" s="1872"/>
      <c r="H228" s="1872"/>
      <c r="I228" s="1872"/>
      <c r="J228" s="1872"/>
      <c r="K228" s="1872"/>
      <c r="L228" s="1872"/>
      <c r="M228" s="1872"/>
      <c r="N228" s="1872"/>
      <c r="O228" s="1872"/>
      <c r="P228" s="1872"/>
      <c r="Q228" s="1872"/>
    </row>
    <row r="229" spans="1:17">
      <c r="A229" s="1872"/>
      <c r="B229" s="1872"/>
      <c r="C229" s="1872"/>
      <c r="D229" s="1872"/>
      <c r="E229" s="1872"/>
      <c r="F229" s="1872"/>
      <c r="G229" s="1872"/>
      <c r="H229" s="1872"/>
      <c r="I229" s="1872"/>
      <c r="J229" s="1872"/>
      <c r="K229" s="1872"/>
      <c r="L229" s="1872"/>
      <c r="M229" s="1872"/>
      <c r="N229" s="1872"/>
      <c r="O229" s="1872"/>
      <c r="P229" s="1872"/>
      <c r="Q229" s="1872"/>
    </row>
    <row r="230" spans="1:17">
      <c r="A230" s="1872"/>
      <c r="B230" s="1872"/>
      <c r="C230" s="1872"/>
      <c r="D230" s="1872"/>
      <c r="E230" s="1872"/>
      <c r="F230" s="1872"/>
      <c r="G230" s="1872"/>
      <c r="H230" s="1872"/>
      <c r="I230" s="1872"/>
      <c r="J230" s="1872"/>
      <c r="K230" s="1872"/>
      <c r="L230" s="1872"/>
      <c r="M230" s="1872"/>
      <c r="N230" s="1872"/>
      <c r="O230" s="1872"/>
      <c r="P230" s="1872"/>
      <c r="Q230" s="1872"/>
    </row>
    <row r="231" spans="1:17">
      <c r="A231" s="1872"/>
      <c r="B231" s="1872"/>
      <c r="C231" s="1872"/>
      <c r="D231" s="1872"/>
      <c r="E231" s="1872"/>
      <c r="F231" s="1872"/>
      <c r="G231" s="1872"/>
      <c r="H231" s="1872"/>
      <c r="I231" s="1872"/>
      <c r="J231" s="1872"/>
      <c r="K231" s="1872"/>
      <c r="L231" s="1872"/>
      <c r="M231" s="1872"/>
      <c r="N231" s="1872"/>
      <c r="O231" s="1872"/>
      <c r="P231" s="1872"/>
      <c r="Q231" s="1872"/>
    </row>
    <row r="232" spans="1:17">
      <c r="A232" s="1872"/>
      <c r="B232" s="1872"/>
      <c r="C232" s="1872"/>
      <c r="D232" s="1872"/>
      <c r="E232" s="1872"/>
      <c r="F232" s="1872"/>
      <c r="G232" s="1872"/>
      <c r="H232" s="1872"/>
      <c r="I232" s="1872"/>
      <c r="J232" s="1872"/>
      <c r="K232" s="1872"/>
      <c r="L232" s="1872"/>
      <c r="M232" s="1872"/>
      <c r="N232" s="1872"/>
      <c r="O232" s="1872"/>
      <c r="P232" s="1872"/>
      <c r="Q232" s="1872"/>
    </row>
    <row r="233" spans="1:17">
      <c r="A233" s="1872"/>
      <c r="B233" s="1872"/>
      <c r="C233" s="1872"/>
      <c r="D233" s="1872"/>
      <c r="E233" s="1872"/>
      <c r="F233" s="1872"/>
      <c r="G233" s="1872"/>
      <c r="H233" s="1872"/>
      <c r="I233" s="1872"/>
      <c r="J233" s="1872"/>
      <c r="K233" s="1872"/>
      <c r="L233" s="1872"/>
      <c r="M233" s="1872"/>
      <c r="N233" s="1872"/>
      <c r="O233" s="1872"/>
      <c r="P233" s="1872"/>
      <c r="Q233" s="1872"/>
    </row>
    <row r="234" spans="1:17">
      <c r="A234" s="1872"/>
      <c r="B234" s="1872"/>
      <c r="C234" s="1872"/>
      <c r="D234" s="1872"/>
      <c r="E234" s="1872"/>
      <c r="F234" s="1872"/>
      <c r="G234" s="1872"/>
      <c r="H234" s="1872"/>
      <c r="I234" s="1872"/>
      <c r="J234" s="1872"/>
      <c r="K234" s="1872"/>
      <c r="L234" s="1872"/>
      <c r="M234" s="1872"/>
      <c r="N234" s="1872"/>
      <c r="O234" s="1872"/>
      <c r="P234" s="1872"/>
      <c r="Q234" s="1872"/>
    </row>
    <row r="235" spans="1:17">
      <c r="A235" s="1872"/>
      <c r="B235" s="1872"/>
      <c r="C235" s="1872"/>
      <c r="D235" s="1872"/>
      <c r="E235" s="1872"/>
      <c r="F235" s="1872"/>
      <c r="G235" s="1872"/>
      <c r="H235" s="1872"/>
      <c r="I235" s="1872"/>
      <c r="J235" s="1872"/>
      <c r="K235" s="1872"/>
      <c r="L235" s="1872"/>
      <c r="M235" s="1872"/>
      <c r="N235" s="1872"/>
      <c r="O235" s="1872"/>
      <c r="P235" s="1872"/>
      <c r="Q235" s="1872"/>
    </row>
    <row r="236" spans="1:17">
      <c r="A236" s="1872"/>
      <c r="B236" s="1872"/>
      <c r="C236" s="1872"/>
      <c r="D236" s="1872"/>
      <c r="E236" s="1872"/>
      <c r="F236" s="1872"/>
      <c r="G236" s="1872"/>
      <c r="H236" s="1872"/>
      <c r="I236" s="1872"/>
      <c r="J236" s="1872"/>
      <c r="K236" s="1872"/>
      <c r="L236" s="1872"/>
      <c r="M236" s="1872"/>
      <c r="N236" s="1872"/>
      <c r="O236" s="1872"/>
      <c r="P236" s="1872"/>
      <c r="Q236" s="1872"/>
    </row>
    <row r="237" spans="1:17">
      <c r="A237" s="1872"/>
      <c r="B237" s="1872"/>
      <c r="C237" s="1872"/>
      <c r="D237" s="1872"/>
      <c r="E237" s="1872"/>
      <c r="F237" s="1872"/>
      <c r="G237" s="1872"/>
      <c r="H237" s="1872"/>
      <c r="I237" s="1872"/>
      <c r="J237" s="1872"/>
      <c r="K237" s="1872"/>
      <c r="L237" s="1872"/>
      <c r="M237" s="1872"/>
      <c r="N237" s="1872"/>
      <c r="O237" s="1872"/>
      <c r="P237" s="1872"/>
      <c r="Q237" s="1872"/>
    </row>
    <row r="238" spans="1:17">
      <c r="A238" s="1872"/>
      <c r="B238" s="1872"/>
      <c r="C238" s="1872"/>
      <c r="D238" s="1872"/>
      <c r="E238" s="1872"/>
      <c r="F238" s="1872"/>
      <c r="G238" s="1872"/>
      <c r="H238" s="1872"/>
      <c r="I238" s="1872"/>
      <c r="J238" s="1872"/>
      <c r="K238" s="1872"/>
      <c r="L238" s="1872"/>
      <c r="M238" s="1872"/>
      <c r="N238" s="1872"/>
      <c r="O238" s="1872"/>
      <c r="P238" s="1872"/>
      <c r="Q238" s="1872"/>
    </row>
    <row r="239" spans="1:17">
      <c r="A239" s="1872"/>
      <c r="B239" s="1872"/>
      <c r="C239" s="1872"/>
      <c r="D239" s="1872"/>
      <c r="E239" s="1872"/>
      <c r="F239" s="1872"/>
      <c r="G239" s="1872"/>
      <c r="H239" s="1872"/>
      <c r="I239" s="1872"/>
      <c r="J239" s="1872"/>
      <c r="K239" s="1872"/>
      <c r="L239" s="1872"/>
      <c r="M239" s="1872"/>
      <c r="N239" s="1872"/>
      <c r="O239" s="1872"/>
      <c r="P239" s="1872"/>
      <c r="Q239" s="1872"/>
    </row>
    <row r="240" spans="1:17">
      <c r="A240" s="1872"/>
      <c r="B240" s="1872"/>
      <c r="C240" s="1872"/>
      <c r="D240" s="1872"/>
      <c r="E240" s="1872"/>
      <c r="F240" s="1872"/>
      <c r="G240" s="1872"/>
      <c r="H240" s="1872"/>
      <c r="I240" s="1872"/>
      <c r="J240" s="1872"/>
      <c r="K240" s="1872"/>
      <c r="L240" s="1872"/>
      <c r="M240" s="1872"/>
      <c r="N240" s="1872"/>
      <c r="O240" s="1872"/>
      <c r="P240" s="1872"/>
      <c r="Q240" s="1872"/>
    </row>
    <row r="241" spans="1:17">
      <c r="A241" s="1872"/>
      <c r="B241" s="1872"/>
      <c r="C241" s="1872"/>
      <c r="D241" s="1872"/>
      <c r="E241" s="1872"/>
      <c r="F241" s="1872"/>
      <c r="G241" s="1872"/>
      <c r="H241" s="1872"/>
      <c r="I241" s="1872"/>
      <c r="J241" s="1872"/>
      <c r="K241" s="1872"/>
      <c r="L241" s="1872"/>
      <c r="M241" s="1872"/>
      <c r="N241" s="1872"/>
      <c r="O241" s="1872"/>
      <c r="P241" s="1872"/>
      <c r="Q241" s="1872"/>
    </row>
    <row r="242" spans="1:17">
      <c r="A242" s="1872"/>
      <c r="B242" s="1872"/>
      <c r="C242" s="1872"/>
      <c r="D242" s="1872"/>
      <c r="E242" s="1872"/>
      <c r="F242" s="1872"/>
      <c r="G242" s="1872"/>
      <c r="H242" s="1872"/>
      <c r="I242" s="1872"/>
      <c r="J242" s="1872"/>
      <c r="K242" s="1872"/>
      <c r="L242" s="1872"/>
      <c r="M242" s="1872"/>
      <c r="N242" s="1872"/>
      <c r="O242" s="1872"/>
      <c r="P242" s="1872"/>
      <c r="Q242" s="1872"/>
    </row>
    <row r="243" spans="1:17">
      <c r="A243" s="1872"/>
      <c r="B243" s="1872"/>
      <c r="C243" s="1872"/>
      <c r="D243" s="1872"/>
      <c r="E243" s="1872"/>
      <c r="F243" s="1872"/>
      <c r="G243" s="1872"/>
      <c r="H243" s="1872"/>
      <c r="I243" s="1872"/>
      <c r="J243" s="1872"/>
      <c r="K243" s="1872"/>
      <c r="L243" s="1872"/>
      <c r="M243" s="1872"/>
      <c r="N243" s="1872"/>
      <c r="O243" s="1872"/>
      <c r="P243" s="1872"/>
      <c r="Q243" s="1872"/>
    </row>
    <row r="244" spans="1:17">
      <c r="A244" s="1872"/>
      <c r="B244" s="1872"/>
      <c r="C244" s="1872"/>
      <c r="D244" s="1872"/>
      <c r="E244" s="1872"/>
      <c r="F244" s="1872"/>
      <c r="G244" s="1872"/>
      <c r="H244" s="1872"/>
      <c r="I244" s="1872"/>
      <c r="J244" s="1872"/>
      <c r="K244" s="1872"/>
      <c r="L244" s="1872"/>
      <c r="M244" s="1872"/>
      <c r="N244" s="1872"/>
      <c r="O244" s="1872"/>
      <c r="P244" s="1872"/>
      <c r="Q244" s="1872"/>
    </row>
    <row r="245" spans="1:17">
      <c r="A245" s="1872"/>
      <c r="B245" s="1872"/>
      <c r="C245" s="1872"/>
      <c r="D245" s="1872"/>
      <c r="E245" s="1872"/>
      <c r="F245" s="1872"/>
      <c r="G245" s="1872"/>
      <c r="H245" s="1872"/>
      <c r="I245" s="1872"/>
      <c r="J245" s="1872"/>
      <c r="K245" s="1872"/>
      <c r="L245" s="1872"/>
      <c r="M245" s="1872"/>
      <c r="N245" s="1872"/>
      <c r="O245" s="1872"/>
      <c r="P245" s="1872"/>
      <c r="Q245" s="1872"/>
    </row>
    <row r="246" spans="1:17">
      <c r="A246" s="1872"/>
      <c r="B246" s="1872"/>
      <c r="C246" s="1872"/>
      <c r="D246" s="1872"/>
      <c r="E246" s="1872"/>
      <c r="F246" s="1872"/>
      <c r="G246" s="1872"/>
      <c r="H246" s="1872"/>
      <c r="I246" s="1872"/>
      <c r="J246" s="1872"/>
      <c r="K246" s="1872"/>
      <c r="L246" s="1872"/>
      <c r="M246" s="1872"/>
      <c r="N246" s="1872"/>
      <c r="O246" s="1872"/>
      <c r="P246" s="1872"/>
      <c r="Q246" s="1872"/>
    </row>
    <row r="247" spans="1:17">
      <c r="A247" s="1872"/>
      <c r="B247" s="1872"/>
      <c r="C247" s="1872"/>
      <c r="D247" s="1872"/>
      <c r="E247" s="1872"/>
      <c r="F247" s="1872"/>
      <c r="G247" s="1872"/>
      <c r="H247" s="1872"/>
      <c r="I247" s="1872"/>
      <c r="J247" s="1872"/>
      <c r="K247" s="1872"/>
      <c r="L247" s="1872"/>
      <c r="M247" s="1872"/>
      <c r="N247" s="1872"/>
      <c r="O247" s="1872"/>
      <c r="P247" s="1872"/>
      <c r="Q247" s="1872"/>
    </row>
    <row r="248" spans="1:17">
      <c r="A248" s="1872"/>
      <c r="B248" s="1872"/>
      <c r="C248" s="1872"/>
      <c r="D248" s="1872"/>
      <c r="E248" s="1872"/>
      <c r="F248" s="1872"/>
      <c r="G248" s="1872"/>
      <c r="H248" s="1872"/>
      <c r="I248" s="1872"/>
      <c r="J248" s="1872"/>
      <c r="K248" s="1872"/>
      <c r="L248" s="1872"/>
      <c r="M248" s="1872"/>
      <c r="N248" s="1872"/>
      <c r="O248" s="1872"/>
      <c r="P248" s="1872"/>
      <c r="Q248" s="1872"/>
    </row>
    <row r="249" spans="1:17">
      <c r="A249" s="1872"/>
      <c r="B249" s="1872"/>
      <c r="C249" s="1872"/>
      <c r="D249" s="1872"/>
      <c r="E249" s="1872"/>
      <c r="F249" s="1872"/>
      <c r="G249" s="1872"/>
      <c r="H249" s="1872"/>
      <c r="I249" s="1872"/>
      <c r="J249" s="1872"/>
      <c r="K249" s="1872"/>
      <c r="L249" s="1872"/>
      <c r="M249" s="1872"/>
      <c r="N249" s="1872"/>
      <c r="O249" s="1872"/>
      <c r="P249" s="1872"/>
      <c r="Q249" s="1872"/>
    </row>
    <row r="250" spans="1:17">
      <c r="A250" s="1872"/>
      <c r="B250" s="1872"/>
      <c r="C250" s="1872"/>
      <c r="D250" s="1872"/>
      <c r="E250" s="1872"/>
      <c r="F250" s="1872"/>
      <c r="G250" s="1872"/>
      <c r="H250" s="1872"/>
      <c r="I250" s="1872"/>
      <c r="J250" s="1872"/>
      <c r="K250" s="1872"/>
      <c r="L250" s="1872"/>
      <c r="M250" s="1872"/>
      <c r="N250" s="1872"/>
      <c r="O250" s="1872"/>
      <c r="P250" s="1872"/>
      <c r="Q250" s="1872"/>
    </row>
    <row r="251" spans="1:17">
      <c r="A251" s="1872"/>
      <c r="B251" s="1872"/>
      <c r="C251" s="1872"/>
      <c r="D251" s="1872"/>
      <c r="E251" s="1872"/>
      <c r="F251" s="1872"/>
      <c r="G251" s="1872"/>
      <c r="H251" s="1872"/>
      <c r="I251" s="1872"/>
      <c r="J251" s="1872"/>
      <c r="K251" s="1872"/>
      <c r="L251" s="1872"/>
      <c r="M251" s="1872"/>
      <c r="N251" s="1872"/>
      <c r="O251" s="1872"/>
      <c r="P251" s="1872"/>
      <c r="Q251" s="1872"/>
    </row>
    <row r="252" spans="1:17">
      <c r="A252" s="1872"/>
      <c r="B252" s="1872"/>
      <c r="C252" s="1872"/>
      <c r="D252" s="1872"/>
      <c r="E252" s="1872"/>
      <c r="F252" s="1872"/>
      <c r="G252" s="1872"/>
      <c r="H252" s="1872"/>
      <c r="I252" s="1872"/>
      <c r="J252" s="1872"/>
      <c r="K252" s="1872"/>
      <c r="L252" s="1872"/>
      <c r="M252" s="1872"/>
      <c r="N252" s="1872"/>
      <c r="O252" s="1872"/>
      <c r="P252" s="1872"/>
      <c r="Q252" s="1872"/>
    </row>
    <row r="253" spans="1:17">
      <c r="A253" s="1872"/>
      <c r="B253" s="1872"/>
      <c r="C253" s="1872"/>
      <c r="D253" s="1872"/>
      <c r="E253" s="1872"/>
      <c r="F253" s="1872"/>
      <c r="G253" s="1872"/>
      <c r="H253" s="1872"/>
      <c r="I253" s="1872"/>
      <c r="J253" s="1872"/>
      <c r="K253" s="1872"/>
      <c r="L253" s="1872"/>
      <c r="M253" s="1872"/>
      <c r="N253" s="1872"/>
      <c r="O253" s="1872"/>
      <c r="P253" s="1872"/>
      <c r="Q253" s="1872"/>
    </row>
    <row r="254" spans="1:17">
      <c r="A254" s="1872"/>
      <c r="B254" s="1872"/>
      <c r="C254" s="1872"/>
      <c r="D254" s="1872"/>
      <c r="E254" s="1872"/>
      <c r="F254" s="1872"/>
      <c r="G254" s="1872"/>
      <c r="H254" s="1872"/>
      <c r="I254" s="1872"/>
      <c r="J254" s="1872"/>
      <c r="K254" s="1872"/>
      <c r="L254" s="1872"/>
      <c r="M254" s="1872"/>
      <c r="N254" s="1872"/>
      <c r="O254" s="1872"/>
      <c r="P254" s="1872"/>
      <c r="Q254" s="1872"/>
    </row>
    <row r="255" spans="1:17">
      <c r="A255" s="1872"/>
      <c r="B255" s="1872"/>
      <c r="C255" s="1872"/>
      <c r="D255" s="1872"/>
      <c r="E255" s="1872"/>
      <c r="F255" s="1872"/>
      <c r="G255" s="1872"/>
      <c r="H255" s="1872"/>
      <c r="I255" s="1872"/>
      <c r="J255" s="1872"/>
      <c r="K255" s="1872"/>
      <c r="L255" s="1872"/>
      <c r="M255" s="1872"/>
      <c r="N255" s="1872"/>
      <c r="O255" s="1872"/>
      <c r="P255" s="1872"/>
      <c r="Q255" s="1872"/>
    </row>
    <row r="256" spans="1:17">
      <c r="A256" s="1872"/>
      <c r="B256" s="1872"/>
      <c r="C256" s="1872"/>
      <c r="D256" s="1872"/>
      <c r="E256" s="1872"/>
      <c r="F256" s="1872"/>
      <c r="G256" s="1872"/>
      <c r="H256" s="1872"/>
      <c r="I256" s="1872"/>
      <c r="J256" s="1872"/>
      <c r="K256" s="1872"/>
      <c r="L256" s="1872"/>
      <c r="M256" s="1872"/>
      <c r="N256" s="1872"/>
      <c r="O256" s="1872"/>
      <c r="P256" s="1872"/>
      <c r="Q256" s="1872"/>
    </row>
    <row r="257" spans="1:17">
      <c r="A257" s="1872"/>
      <c r="B257" s="1872"/>
      <c r="C257" s="1872"/>
      <c r="D257" s="1872"/>
      <c r="E257" s="1872"/>
      <c r="F257" s="1872"/>
      <c r="G257" s="1872"/>
      <c r="H257" s="1872"/>
      <c r="I257" s="1872"/>
      <c r="J257" s="1872"/>
      <c r="K257" s="1872"/>
      <c r="L257" s="1872"/>
      <c r="M257" s="1872"/>
      <c r="N257" s="1872"/>
      <c r="O257" s="1872"/>
      <c r="P257" s="1872"/>
      <c r="Q257" s="1872"/>
    </row>
    <row r="258" spans="1:17">
      <c r="A258" s="1872"/>
      <c r="B258" s="1872"/>
      <c r="C258" s="1872"/>
      <c r="D258" s="1872"/>
      <c r="E258" s="1872"/>
      <c r="F258" s="1872"/>
      <c r="G258" s="1872"/>
      <c r="H258" s="1872"/>
      <c r="I258" s="1872"/>
      <c r="J258" s="1872"/>
      <c r="K258" s="1872"/>
      <c r="L258" s="1872"/>
      <c r="M258" s="1872"/>
      <c r="N258" s="1872"/>
      <c r="O258" s="1872"/>
      <c r="P258" s="1872"/>
      <c r="Q258" s="1872"/>
    </row>
    <row r="259" spans="1:17">
      <c r="A259" s="1872"/>
      <c r="B259" s="1872"/>
      <c r="C259" s="1872"/>
      <c r="D259" s="1872"/>
      <c r="E259" s="1872"/>
      <c r="F259" s="1872"/>
      <c r="G259" s="1872"/>
      <c r="H259" s="1872"/>
      <c r="I259" s="1872"/>
      <c r="J259" s="1872"/>
      <c r="K259" s="1872"/>
      <c r="L259" s="1872"/>
      <c r="M259" s="1872"/>
      <c r="N259" s="1872"/>
      <c r="O259" s="1872"/>
      <c r="P259" s="1872"/>
      <c r="Q259" s="1872"/>
    </row>
    <row r="260" spans="1:17">
      <c r="A260" s="1872"/>
      <c r="B260" s="1872"/>
      <c r="C260" s="1872"/>
      <c r="D260" s="1872"/>
      <c r="E260" s="1872"/>
      <c r="F260" s="1872"/>
      <c r="G260" s="1872"/>
      <c r="H260" s="1872"/>
      <c r="I260" s="1872"/>
      <c r="J260" s="1872"/>
      <c r="K260" s="1872"/>
      <c r="L260" s="1872"/>
      <c r="M260" s="1872"/>
      <c r="N260" s="1872"/>
      <c r="O260" s="1872"/>
      <c r="P260" s="1872"/>
      <c r="Q260" s="1872"/>
    </row>
    <row r="261" spans="1:17">
      <c r="A261" s="1872"/>
      <c r="B261" s="1872"/>
      <c r="C261" s="1872"/>
      <c r="D261" s="1872"/>
      <c r="E261" s="1872"/>
      <c r="F261" s="1872"/>
      <c r="G261" s="1872"/>
      <c r="H261" s="1872"/>
      <c r="I261" s="1872"/>
      <c r="J261" s="1872"/>
      <c r="K261" s="1872"/>
      <c r="L261" s="1872"/>
      <c r="M261" s="1872"/>
      <c r="N261" s="1872"/>
      <c r="O261" s="1872"/>
      <c r="P261" s="1872"/>
      <c r="Q261" s="1872"/>
    </row>
    <row r="262" spans="1:17">
      <c r="A262" s="1872"/>
      <c r="B262" s="1872"/>
      <c r="C262" s="1872"/>
      <c r="D262" s="1872"/>
      <c r="E262" s="1872"/>
      <c r="F262" s="1872"/>
      <c r="G262" s="1872"/>
      <c r="H262" s="1872"/>
      <c r="I262" s="1872"/>
      <c r="J262" s="1872"/>
      <c r="K262" s="1872"/>
      <c r="L262" s="1872"/>
      <c r="M262" s="1872"/>
      <c r="N262" s="1872"/>
      <c r="O262" s="1872"/>
      <c r="P262" s="1872"/>
      <c r="Q262" s="1872"/>
    </row>
    <row r="263" spans="1:17">
      <c r="A263" s="1872"/>
      <c r="B263" s="1872"/>
      <c r="C263" s="1872"/>
      <c r="D263" s="1872"/>
      <c r="E263" s="1872"/>
      <c r="F263" s="1872"/>
      <c r="G263" s="1872"/>
      <c r="H263" s="1872"/>
      <c r="I263" s="1872"/>
      <c r="J263" s="1872"/>
      <c r="K263" s="1872"/>
      <c r="L263" s="1872"/>
      <c r="M263" s="1872"/>
      <c r="N263" s="1872"/>
      <c r="O263" s="1872"/>
      <c r="P263" s="1872"/>
      <c r="Q263" s="1872"/>
    </row>
    <row r="264" spans="1:17">
      <c r="A264" s="1872"/>
      <c r="B264" s="1872"/>
      <c r="C264" s="1872"/>
      <c r="D264" s="1872"/>
      <c r="E264" s="1872"/>
      <c r="F264" s="1872"/>
      <c r="G264" s="1872"/>
      <c r="H264" s="1872"/>
      <c r="I264" s="1872"/>
      <c r="J264" s="1872"/>
      <c r="K264" s="1872"/>
      <c r="L264" s="1872"/>
      <c r="M264" s="1872"/>
      <c r="N264" s="1872"/>
      <c r="O264" s="1872"/>
      <c r="P264" s="1872"/>
      <c r="Q264" s="1872"/>
    </row>
    <row r="265" spans="1:17">
      <c r="A265" s="1872"/>
      <c r="B265" s="1872"/>
      <c r="C265" s="1872"/>
      <c r="D265" s="1872"/>
      <c r="E265" s="1872"/>
      <c r="F265" s="1872"/>
      <c r="G265" s="1872"/>
      <c r="H265" s="1872"/>
      <c r="I265" s="1872"/>
      <c r="J265" s="1872"/>
      <c r="K265" s="1872"/>
      <c r="L265" s="1872"/>
      <c r="M265" s="1872"/>
      <c r="N265" s="1872"/>
      <c r="O265" s="1872"/>
      <c r="P265" s="1872"/>
      <c r="Q265" s="1872"/>
    </row>
    <row r="266" spans="1:17">
      <c r="A266" s="1872"/>
      <c r="B266" s="1872"/>
      <c r="C266" s="1872"/>
      <c r="D266" s="1872"/>
      <c r="E266" s="1872"/>
      <c r="F266" s="1872"/>
      <c r="G266" s="1872"/>
      <c r="H266" s="1872"/>
      <c r="I266" s="1872"/>
      <c r="J266" s="1872"/>
      <c r="K266" s="1872"/>
      <c r="L266" s="1872"/>
      <c r="M266" s="1872"/>
      <c r="N266" s="1872"/>
      <c r="O266" s="1872"/>
      <c r="P266" s="1872"/>
      <c r="Q266" s="1872"/>
    </row>
    <row r="267" spans="1:17">
      <c r="A267" s="1872"/>
      <c r="B267" s="1872"/>
      <c r="C267" s="1872"/>
      <c r="D267" s="1872"/>
      <c r="E267" s="1872"/>
      <c r="F267" s="1872"/>
      <c r="G267" s="1872"/>
      <c r="H267" s="1872"/>
      <c r="I267" s="1872"/>
      <c r="J267" s="1872"/>
      <c r="K267" s="1872"/>
      <c r="L267" s="1872"/>
      <c r="M267" s="1872"/>
      <c r="N267" s="1872"/>
      <c r="O267" s="1872"/>
      <c r="P267" s="1872"/>
      <c r="Q267" s="1872"/>
    </row>
    <row r="268" spans="1:17">
      <c r="A268" s="1872"/>
      <c r="B268" s="1872"/>
      <c r="C268" s="1872"/>
      <c r="D268" s="1872"/>
      <c r="E268" s="1872"/>
      <c r="F268" s="1872"/>
      <c r="G268" s="1872"/>
      <c r="H268" s="1872"/>
      <c r="I268" s="1872"/>
      <c r="J268" s="1872"/>
      <c r="K268" s="1872"/>
      <c r="L268" s="1872"/>
      <c r="M268" s="1872"/>
      <c r="N268" s="1872"/>
      <c r="O268" s="1872"/>
      <c r="P268" s="1872"/>
      <c r="Q268" s="1872"/>
    </row>
    <row r="269" spans="1:17">
      <c r="A269" s="1872"/>
      <c r="B269" s="1872"/>
      <c r="C269" s="1872"/>
      <c r="D269" s="1872"/>
      <c r="E269" s="1872"/>
      <c r="F269" s="1872"/>
      <c r="G269" s="1872"/>
      <c r="H269" s="1872"/>
      <c r="I269" s="1872"/>
      <c r="J269" s="1872"/>
      <c r="K269" s="1872"/>
      <c r="L269" s="1872"/>
      <c r="M269" s="1872"/>
      <c r="N269" s="1872"/>
      <c r="O269" s="1872"/>
      <c r="P269" s="1872"/>
      <c r="Q269" s="1872"/>
    </row>
    <row r="270" spans="1:17">
      <c r="A270" s="1872"/>
      <c r="B270" s="1872"/>
      <c r="C270" s="1872"/>
      <c r="D270" s="1872"/>
      <c r="E270" s="1872"/>
      <c r="F270" s="1872"/>
      <c r="G270" s="1872"/>
      <c r="H270" s="1872"/>
      <c r="I270" s="1872"/>
      <c r="J270" s="1872"/>
      <c r="K270" s="1872"/>
      <c r="L270" s="1872"/>
      <c r="M270" s="1872"/>
      <c r="N270" s="1872"/>
      <c r="O270" s="1872"/>
      <c r="P270" s="1872"/>
      <c r="Q270" s="1872"/>
    </row>
    <row r="271" spans="1:17">
      <c r="A271" s="1872"/>
      <c r="B271" s="1872"/>
      <c r="C271" s="1872"/>
      <c r="D271" s="1872"/>
      <c r="E271" s="1872"/>
      <c r="F271" s="1872"/>
      <c r="G271" s="1872"/>
      <c r="H271" s="1872"/>
      <c r="I271" s="1872"/>
      <c r="J271" s="1872"/>
      <c r="K271" s="1872"/>
      <c r="L271" s="1872"/>
      <c r="M271" s="1872"/>
      <c r="N271" s="1872"/>
      <c r="O271" s="1872"/>
      <c r="P271" s="1872"/>
      <c r="Q271" s="1872"/>
    </row>
    <row r="272" spans="1:17">
      <c r="A272" s="1872"/>
      <c r="B272" s="1872"/>
      <c r="C272" s="1872"/>
      <c r="D272" s="1872"/>
      <c r="E272" s="1872"/>
      <c r="F272" s="1872"/>
      <c r="G272" s="1872"/>
      <c r="H272" s="1872"/>
      <c r="I272" s="1872"/>
      <c r="J272" s="1872"/>
      <c r="K272" s="1872"/>
      <c r="L272" s="1872"/>
      <c r="M272" s="1872"/>
      <c r="N272" s="1872"/>
      <c r="O272" s="1872"/>
      <c r="P272" s="1872"/>
      <c r="Q272" s="1872"/>
    </row>
    <row r="273" spans="1:17">
      <c r="A273" s="1872"/>
      <c r="B273" s="1872"/>
      <c r="C273" s="1872"/>
      <c r="D273" s="1872"/>
      <c r="E273" s="1872"/>
      <c r="F273" s="1872"/>
      <c r="G273" s="1872"/>
      <c r="H273" s="1872"/>
      <c r="I273" s="1872"/>
      <c r="J273" s="1872"/>
      <c r="K273" s="1872"/>
      <c r="L273" s="1872"/>
      <c r="M273" s="1872"/>
      <c r="N273" s="1872"/>
      <c r="O273" s="1872"/>
      <c r="P273" s="1872"/>
      <c r="Q273" s="1872"/>
    </row>
    <row r="274" spans="1:17">
      <c r="A274" s="1872"/>
      <c r="B274" s="1872"/>
      <c r="C274" s="1872"/>
      <c r="D274" s="1872"/>
      <c r="E274" s="1872"/>
      <c r="F274" s="1872"/>
      <c r="G274" s="1872"/>
      <c r="H274" s="1872"/>
      <c r="I274" s="1872"/>
      <c r="J274" s="1872"/>
      <c r="K274" s="1872"/>
      <c r="L274" s="1872"/>
      <c r="M274" s="1872"/>
      <c r="N274" s="1872"/>
      <c r="O274" s="1872"/>
      <c r="P274" s="1872"/>
      <c r="Q274" s="1872"/>
    </row>
    <row r="275" spans="1:17">
      <c r="A275" s="1872"/>
      <c r="B275" s="1872"/>
      <c r="C275" s="1872"/>
      <c r="D275" s="1872"/>
      <c r="E275" s="1872"/>
      <c r="F275" s="1872"/>
      <c r="G275" s="1872"/>
      <c r="H275" s="1872"/>
      <c r="I275" s="1872"/>
      <c r="J275" s="1872"/>
      <c r="K275" s="1872"/>
      <c r="L275" s="1872"/>
      <c r="M275" s="1872"/>
      <c r="N275" s="1872"/>
      <c r="O275" s="1872"/>
      <c r="P275" s="1872"/>
      <c r="Q275" s="1872"/>
    </row>
    <row r="276" spans="1:17">
      <c r="A276" s="1872"/>
      <c r="B276" s="1872"/>
      <c r="C276" s="1872"/>
      <c r="D276" s="1872"/>
      <c r="E276" s="1872"/>
      <c r="F276" s="1872"/>
      <c r="G276" s="1872"/>
      <c r="H276" s="1872"/>
      <c r="I276" s="1872"/>
      <c r="J276" s="1872"/>
      <c r="K276" s="1872"/>
      <c r="L276" s="1872"/>
      <c r="M276" s="1872"/>
      <c r="N276" s="1872"/>
      <c r="O276" s="1872"/>
      <c r="P276" s="1872"/>
      <c r="Q276" s="1872"/>
    </row>
    <row r="277" spans="1:17">
      <c r="A277" s="1872"/>
      <c r="B277" s="1872"/>
      <c r="C277" s="1872"/>
      <c r="D277" s="1872"/>
      <c r="E277" s="1872"/>
      <c r="F277" s="1872"/>
      <c r="G277" s="1872"/>
      <c r="H277" s="1872"/>
      <c r="I277" s="1872"/>
      <c r="J277" s="1872"/>
      <c r="K277" s="1872"/>
      <c r="L277" s="1872"/>
      <c r="M277" s="1872"/>
      <c r="N277" s="1872"/>
      <c r="O277" s="1872"/>
      <c r="P277" s="1872"/>
      <c r="Q277" s="1872"/>
    </row>
    <row r="278" spans="1:17">
      <c r="A278" s="1872"/>
      <c r="B278" s="1872"/>
      <c r="C278" s="1872"/>
      <c r="D278" s="1872"/>
      <c r="E278" s="1872"/>
      <c r="F278" s="1872"/>
      <c r="G278" s="1872"/>
      <c r="H278" s="1872"/>
      <c r="I278" s="1872"/>
      <c r="J278" s="1872"/>
      <c r="K278" s="1872"/>
      <c r="L278" s="1872"/>
      <c r="M278" s="1872"/>
      <c r="N278" s="1872"/>
      <c r="O278" s="1872"/>
      <c r="P278" s="1872"/>
      <c r="Q278" s="1872"/>
    </row>
    <row r="279" spans="1:17">
      <c r="A279" s="1872"/>
      <c r="B279" s="1872"/>
      <c r="C279" s="1872"/>
      <c r="D279" s="1872"/>
      <c r="E279" s="1872"/>
      <c r="F279" s="1872"/>
      <c r="G279" s="1872"/>
      <c r="H279" s="1872"/>
      <c r="I279" s="1872"/>
      <c r="J279" s="1872"/>
      <c r="K279" s="1872"/>
      <c r="L279" s="1872"/>
      <c r="M279" s="1872"/>
      <c r="N279" s="1872"/>
      <c r="O279" s="1872"/>
      <c r="P279" s="1872"/>
      <c r="Q279" s="1872"/>
    </row>
    <row r="280" spans="1:17">
      <c r="A280" s="1872"/>
      <c r="B280" s="1872"/>
      <c r="C280" s="1872"/>
      <c r="D280" s="1872"/>
      <c r="E280" s="1872"/>
      <c r="F280" s="1872"/>
      <c r="G280" s="1872"/>
      <c r="H280" s="1872"/>
      <c r="I280" s="1872"/>
      <c r="J280" s="1872"/>
      <c r="K280" s="1872"/>
      <c r="L280" s="1872"/>
      <c r="M280" s="1872"/>
      <c r="N280" s="1872"/>
      <c r="O280" s="1872"/>
      <c r="P280" s="1872"/>
      <c r="Q280" s="1872"/>
    </row>
    <row r="281" spans="1:17">
      <c r="A281" s="1872"/>
      <c r="B281" s="1872"/>
      <c r="C281" s="1872"/>
      <c r="D281" s="1872"/>
      <c r="E281" s="1872"/>
      <c r="F281" s="1872"/>
      <c r="G281" s="1872"/>
      <c r="H281" s="1872"/>
      <c r="I281" s="1872"/>
      <c r="J281" s="1872"/>
      <c r="K281" s="1872"/>
      <c r="L281" s="1872"/>
      <c r="M281" s="1872"/>
      <c r="N281" s="1872"/>
      <c r="O281" s="1872"/>
      <c r="P281" s="1872"/>
      <c r="Q281" s="1872"/>
    </row>
    <row r="282" spans="1:17">
      <c r="A282" s="1872"/>
      <c r="B282" s="1872"/>
      <c r="C282" s="1872"/>
      <c r="D282" s="1872"/>
      <c r="E282" s="1872"/>
      <c r="F282" s="1872"/>
      <c r="G282" s="1872"/>
      <c r="H282" s="1872"/>
      <c r="I282" s="1872"/>
      <c r="J282" s="1872"/>
      <c r="K282" s="1872"/>
      <c r="L282" s="1872"/>
      <c r="M282" s="1872"/>
      <c r="N282" s="1872"/>
      <c r="O282" s="1872"/>
      <c r="P282" s="1872"/>
      <c r="Q282" s="1872"/>
    </row>
    <row r="283" spans="1:17">
      <c r="A283" s="1872"/>
      <c r="B283" s="1872"/>
      <c r="C283" s="1872"/>
      <c r="D283" s="1872"/>
      <c r="E283" s="1872"/>
      <c r="F283" s="1872"/>
      <c r="G283" s="1872"/>
      <c r="H283" s="1872"/>
      <c r="I283" s="1872"/>
      <c r="J283" s="1872"/>
      <c r="K283" s="1872"/>
      <c r="L283" s="1872"/>
      <c r="M283" s="1872"/>
      <c r="N283" s="1872"/>
      <c r="O283" s="1872"/>
      <c r="P283" s="1872"/>
      <c r="Q283" s="1872"/>
    </row>
    <row r="284" spans="1:17">
      <c r="A284" s="1872"/>
      <c r="B284" s="1872"/>
      <c r="C284" s="1872"/>
      <c r="D284" s="1872"/>
      <c r="E284" s="1872"/>
      <c r="F284" s="1872"/>
      <c r="G284" s="1872"/>
      <c r="H284" s="1872"/>
      <c r="I284" s="1872"/>
      <c r="J284" s="1872"/>
      <c r="K284" s="1872"/>
      <c r="L284" s="1872"/>
      <c r="M284" s="1872"/>
      <c r="N284" s="1872"/>
      <c r="O284" s="1872"/>
      <c r="P284" s="1872"/>
      <c r="Q284" s="1872"/>
    </row>
    <row r="285" spans="1:17">
      <c r="A285" s="1872"/>
      <c r="B285" s="1872"/>
      <c r="C285" s="1872"/>
      <c r="D285" s="1872"/>
      <c r="E285" s="1872"/>
      <c r="F285" s="1872"/>
      <c r="G285" s="1872"/>
      <c r="H285" s="1872"/>
      <c r="I285" s="1872"/>
      <c r="J285" s="1872"/>
      <c r="K285" s="1872"/>
      <c r="L285" s="1872"/>
      <c r="M285" s="1872"/>
      <c r="N285" s="1872"/>
      <c r="O285" s="1872"/>
      <c r="P285" s="1872"/>
      <c r="Q285" s="1872"/>
    </row>
    <row r="286" spans="1:17">
      <c r="A286" s="1872"/>
      <c r="B286" s="1872"/>
      <c r="C286" s="1872"/>
      <c r="D286" s="1872"/>
      <c r="E286" s="1872"/>
      <c r="F286" s="1872"/>
      <c r="G286" s="1872"/>
      <c r="H286" s="1872"/>
      <c r="I286" s="1872"/>
      <c r="J286" s="1872"/>
      <c r="K286" s="1872"/>
      <c r="L286" s="1872"/>
      <c r="M286" s="1872"/>
      <c r="N286" s="1872"/>
      <c r="O286" s="1872"/>
      <c r="P286" s="1872"/>
      <c r="Q286" s="1872"/>
    </row>
    <row r="287" spans="1:17">
      <c r="A287" s="1872"/>
      <c r="B287" s="1872"/>
      <c r="C287" s="1872"/>
      <c r="D287" s="1872"/>
      <c r="E287" s="1872"/>
      <c r="F287" s="1872"/>
      <c r="G287" s="1872"/>
      <c r="H287" s="1872"/>
      <c r="I287" s="1872"/>
      <c r="J287" s="1872"/>
      <c r="K287" s="1872"/>
      <c r="L287" s="1872"/>
      <c r="M287" s="1872"/>
      <c r="N287" s="1872"/>
      <c r="O287" s="1872"/>
      <c r="P287" s="1872"/>
      <c r="Q287" s="1872"/>
    </row>
    <row r="288" spans="1:17">
      <c r="A288" s="1872"/>
      <c r="B288" s="1872"/>
      <c r="C288" s="1872"/>
      <c r="D288" s="1872"/>
      <c r="E288" s="1872"/>
      <c r="F288" s="1872"/>
      <c r="G288" s="1872"/>
      <c r="H288" s="1872"/>
      <c r="I288" s="1872"/>
      <c r="J288" s="1872"/>
      <c r="K288" s="1872"/>
      <c r="L288" s="1872"/>
      <c r="M288" s="1872"/>
      <c r="N288" s="1872"/>
      <c r="O288" s="1872"/>
      <c r="P288" s="1872"/>
      <c r="Q288" s="1872"/>
    </row>
    <row r="289" spans="1:17">
      <c r="A289" s="1872"/>
      <c r="B289" s="1872"/>
      <c r="C289" s="1872"/>
      <c r="D289" s="1872"/>
      <c r="E289" s="1872"/>
      <c r="F289" s="1872"/>
      <c r="G289" s="1872"/>
      <c r="H289" s="1872"/>
      <c r="I289" s="1872"/>
      <c r="J289" s="1872"/>
      <c r="K289" s="1872"/>
      <c r="L289" s="1872"/>
      <c r="M289" s="1872"/>
      <c r="N289" s="1872"/>
      <c r="O289" s="1872"/>
      <c r="P289" s="1872"/>
      <c r="Q289" s="1872"/>
    </row>
    <row r="290" spans="1:17">
      <c r="A290" s="1872"/>
      <c r="B290" s="1872"/>
      <c r="C290" s="1872"/>
      <c r="D290" s="1872"/>
      <c r="E290" s="1872"/>
      <c r="F290" s="1872"/>
      <c r="G290" s="1872"/>
      <c r="H290" s="1872"/>
      <c r="I290" s="1872"/>
      <c r="J290" s="1872"/>
      <c r="K290" s="1872"/>
      <c r="L290" s="1872"/>
      <c r="M290" s="1872"/>
      <c r="N290" s="1872"/>
      <c r="O290" s="1872"/>
      <c r="P290" s="1872"/>
      <c r="Q290" s="1872"/>
    </row>
    <row r="291" spans="1:17">
      <c r="A291" s="1872"/>
      <c r="B291" s="1872"/>
      <c r="C291" s="1872"/>
      <c r="D291" s="1872"/>
      <c r="E291" s="1872"/>
      <c r="F291" s="1872"/>
      <c r="G291" s="1872"/>
      <c r="H291" s="1872"/>
      <c r="I291" s="1872"/>
      <c r="J291" s="1872"/>
      <c r="K291" s="1872"/>
      <c r="L291" s="1872"/>
      <c r="M291" s="1872"/>
      <c r="N291" s="1872"/>
      <c r="O291" s="1872"/>
      <c r="P291" s="1872"/>
      <c r="Q291" s="1872"/>
    </row>
    <row r="292" spans="1:17">
      <c r="A292" s="1872"/>
      <c r="B292" s="1872"/>
      <c r="C292" s="1872"/>
      <c r="D292" s="1872"/>
      <c r="E292" s="1872"/>
      <c r="F292" s="1872"/>
      <c r="G292" s="1872"/>
      <c r="H292" s="1872"/>
      <c r="I292" s="1872"/>
      <c r="J292" s="1872"/>
      <c r="K292" s="1872"/>
      <c r="L292" s="1872"/>
      <c r="M292" s="1872"/>
      <c r="N292" s="1872"/>
      <c r="O292" s="1872"/>
      <c r="P292" s="1872"/>
      <c r="Q292" s="1872"/>
    </row>
    <row r="293" spans="1:17">
      <c r="A293" s="1872"/>
      <c r="B293" s="1872"/>
      <c r="C293" s="1872"/>
      <c r="D293" s="1872"/>
      <c r="E293" s="1872"/>
      <c r="F293" s="1872"/>
      <c r="G293" s="1872"/>
      <c r="H293" s="1872"/>
      <c r="I293" s="1872"/>
      <c r="J293" s="1872"/>
      <c r="K293" s="1872"/>
      <c r="L293" s="1872"/>
      <c r="M293" s="1872"/>
      <c r="N293" s="1872"/>
      <c r="O293" s="1872"/>
      <c r="P293" s="1872"/>
      <c r="Q293" s="1872"/>
    </row>
    <row r="294" spans="1:17">
      <c r="A294" s="1872"/>
      <c r="B294" s="1872"/>
      <c r="C294" s="1872"/>
      <c r="D294" s="1872"/>
      <c r="E294" s="1872"/>
      <c r="F294" s="1872"/>
      <c r="G294" s="1872"/>
      <c r="H294" s="1872"/>
      <c r="I294" s="1872"/>
      <c r="J294" s="1872"/>
      <c r="K294" s="1872"/>
      <c r="L294" s="1872"/>
      <c r="M294" s="1872"/>
      <c r="N294" s="1872"/>
      <c r="O294" s="1872"/>
      <c r="P294" s="1872"/>
      <c r="Q294" s="1872"/>
    </row>
    <row r="295" spans="1:17">
      <c r="A295" s="1872"/>
      <c r="B295" s="1872"/>
      <c r="C295" s="1872"/>
      <c r="D295" s="1872"/>
      <c r="E295" s="1872"/>
      <c r="F295" s="1872"/>
      <c r="G295" s="1872"/>
      <c r="H295" s="1872"/>
      <c r="I295" s="1872"/>
      <c r="J295" s="1872"/>
      <c r="K295" s="1872"/>
      <c r="L295" s="1872"/>
      <c r="M295" s="1872"/>
      <c r="N295" s="1872"/>
      <c r="O295" s="1872"/>
      <c r="P295" s="1872"/>
      <c r="Q295" s="1872"/>
    </row>
    <row r="296" spans="1:17">
      <c r="A296" s="1872"/>
      <c r="B296" s="1872"/>
      <c r="C296" s="1872"/>
      <c r="D296" s="1872"/>
      <c r="E296" s="1872"/>
      <c r="F296" s="1872"/>
      <c r="G296" s="1872"/>
      <c r="H296" s="1872"/>
      <c r="I296" s="1872"/>
      <c r="J296" s="1872"/>
      <c r="K296" s="1872"/>
      <c r="L296" s="1872"/>
      <c r="M296" s="1872"/>
      <c r="N296" s="1872"/>
      <c r="O296" s="1872"/>
      <c r="P296" s="1872"/>
      <c r="Q296" s="1872"/>
    </row>
    <row r="297" spans="1:17">
      <c r="A297" s="1872"/>
      <c r="B297" s="1872"/>
      <c r="C297" s="1872"/>
      <c r="D297" s="1872"/>
      <c r="E297" s="1872"/>
      <c r="F297" s="1872"/>
      <c r="G297" s="1872"/>
      <c r="H297" s="1872"/>
      <c r="I297" s="1872"/>
      <c r="J297" s="1872"/>
      <c r="K297" s="1872"/>
      <c r="L297" s="1872"/>
      <c r="M297" s="1872"/>
      <c r="N297" s="1872"/>
      <c r="O297" s="1872"/>
      <c r="P297" s="1872"/>
      <c r="Q297" s="1872"/>
    </row>
    <row r="298" spans="1:17">
      <c r="A298" s="1872"/>
      <c r="B298" s="1872"/>
      <c r="C298" s="1872"/>
      <c r="D298" s="1872"/>
      <c r="E298" s="1872"/>
      <c r="F298" s="1872"/>
      <c r="G298" s="1872"/>
      <c r="H298" s="1872"/>
      <c r="I298" s="1872"/>
      <c r="J298" s="1872"/>
      <c r="K298" s="1872"/>
      <c r="L298" s="1872"/>
      <c r="M298" s="1872"/>
      <c r="N298" s="1872"/>
      <c r="O298" s="1872"/>
      <c r="P298" s="1872"/>
      <c r="Q298" s="1872"/>
    </row>
    <row r="299" spans="1:17">
      <c r="A299" s="1872"/>
      <c r="B299" s="1872"/>
      <c r="C299" s="1872"/>
      <c r="D299" s="1872"/>
      <c r="E299" s="1872"/>
      <c r="F299" s="1872"/>
      <c r="G299" s="1872"/>
      <c r="H299" s="1872"/>
      <c r="I299" s="1872"/>
      <c r="J299" s="1872"/>
      <c r="K299" s="1872"/>
      <c r="L299" s="1872"/>
      <c r="M299" s="1872"/>
      <c r="N299" s="1872"/>
      <c r="O299" s="1872"/>
      <c r="P299" s="1872"/>
      <c r="Q299" s="1872"/>
    </row>
    <row r="300" spans="1:17">
      <c r="A300" s="1872"/>
      <c r="B300" s="1872"/>
      <c r="C300" s="1872"/>
      <c r="D300" s="1872"/>
      <c r="E300" s="1872"/>
      <c r="F300" s="1872"/>
      <c r="G300" s="1872"/>
      <c r="H300" s="1872"/>
      <c r="I300" s="1872"/>
      <c r="J300" s="1872"/>
      <c r="K300" s="1872"/>
      <c r="L300" s="1872"/>
      <c r="M300" s="1872"/>
      <c r="N300" s="1872"/>
      <c r="O300" s="1872"/>
      <c r="P300" s="1872"/>
      <c r="Q300" s="1872"/>
    </row>
    <row r="301" spans="1:17">
      <c r="A301" s="1872"/>
      <c r="B301" s="1872"/>
      <c r="C301" s="1872"/>
      <c r="D301" s="1872"/>
      <c r="E301" s="1872"/>
      <c r="F301" s="1872"/>
      <c r="G301" s="1872"/>
      <c r="H301" s="1872"/>
      <c r="I301" s="1872"/>
      <c r="J301" s="1872"/>
      <c r="K301" s="1872"/>
      <c r="L301" s="1872"/>
      <c r="M301" s="1872"/>
      <c r="N301" s="1872"/>
      <c r="O301" s="1872"/>
      <c r="P301" s="1872"/>
      <c r="Q301" s="1872"/>
    </row>
    <row r="302" spans="1:17">
      <c r="A302" s="1872"/>
      <c r="B302" s="1872"/>
      <c r="C302" s="1872"/>
      <c r="D302" s="1872"/>
      <c r="E302" s="1872"/>
      <c r="F302" s="1872"/>
      <c r="G302" s="1872"/>
      <c r="H302" s="1872"/>
      <c r="I302" s="1872"/>
      <c r="J302" s="1872"/>
      <c r="K302" s="1872"/>
      <c r="L302" s="1872"/>
      <c r="M302" s="1872"/>
      <c r="N302" s="1872"/>
      <c r="O302" s="1872"/>
      <c r="P302" s="1872"/>
      <c r="Q302" s="1872"/>
    </row>
    <row r="303" spans="1:17">
      <c r="A303" s="1872"/>
      <c r="B303" s="1872"/>
      <c r="C303" s="1872"/>
      <c r="D303" s="1872"/>
      <c r="E303" s="1872"/>
      <c r="F303" s="1872"/>
      <c r="G303" s="1872"/>
      <c r="H303" s="1872"/>
      <c r="I303" s="1872"/>
      <c r="J303" s="1872"/>
      <c r="K303" s="1872"/>
      <c r="L303" s="1872"/>
      <c r="M303" s="1872"/>
      <c r="N303" s="1872"/>
      <c r="O303" s="1872"/>
      <c r="P303" s="1872"/>
      <c r="Q303" s="1872"/>
    </row>
    <row r="304" spans="1:17">
      <c r="A304" s="1872"/>
      <c r="B304" s="1872"/>
      <c r="C304" s="1872"/>
      <c r="D304" s="1872"/>
      <c r="E304" s="1872"/>
      <c r="F304" s="1872"/>
      <c r="G304" s="1872"/>
      <c r="H304" s="1872"/>
      <c r="I304" s="1872"/>
      <c r="J304" s="1872"/>
      <c r="K304" s="1872"/>
      <c r="L304" s="1872"/>
      <c r="M304" s="1872"/>
      <c r="N304" s="1872"/>
      <c r="O304" s="1872"/>
      <c r="P304" s="1872"/>
      <c r="Q304" s="1872"/>
    </row>
    <row r="305" spans="1:17">
      <c r="A305" s="1872"/>
      <c r="B305" s="1872"/>
      <c r="C305" s="1872"/>
      <c r="D305" s="1872"/>
      <c r="E305" s="1872"/>
      <c r="F305" s="1872"/>
      <c r="G305" s="1872"/>
      <c r="H305" s="1872"/>
      <c r="I305" s="1872"/>
      <c r="J305" s="1872"/>
      <c r="K305" s="1872"/>
      <c r="L305" s="1872"/>
      <c r="M305" s="1872"/>
      <c r="N305" s="1872"/>
      <c r="O305" s="1872"/>
      <c r="P305" s="1872"/>
      <c r="Q305" s="1872"/>
    </row>
    <row r="306" spans="1:17">
      <c r="A306" s="1872"/>
      <c r="B306" s="1872"/>
      <c r="C306" s="1872"/>
      <c r="D306" s="1872"/>
      <c r="E306" s="1872"/>
      <c r="F306" s="1872"/>
      <c r="G306" s="1872"/>
      <c r="H306" s="1872"/>
      <c r="I306" s="1872"/>
      <c r="J306" s="1872"/>
      <c r="K306" s="1872"/>
      <c r="L306" s="1872"/>
      <c r="M306" s="1872"/>
      <c r="N306" s="1872"/>
      <c r="O306" s="1872"/>
      <c r="P306" s="1872"/>
      <c r="Q306" s="1872"/>
    </row>
    <row r="307" spans="1:17">
      <c r="A307" s="1872"/>
      <c r="B307" s="1872"/>
      <c r="C307" s="1872"/>
      <c r="D307" s="1872"/>
      <c r="E307" s="1872"/>
      <c r="F307" s="1872"/>
      <c r="G307" s="1872"/>
      <c r="H307" s="1872"/>
      <c r="I307" s="1872"/>
      <c r="J307" s="1872"/>
      <c r="K307" s="1872"/>
      <c r="L307" s="1872"/>
      <c r="M307" s="1872"/>
      <c r="N307" s="1872"/>
      <c r="O307" s="1872"/>
      <c r="P307" s="1872"/>
      <c r="Q307" s="1872"/>
    </row>
    <row r="308" spans="1:17">
      <c r="A308" s="1872"/>
      <c r="B308" s="1872"/>
      <c r="C308" s="1872"/>
      <c r="D308" s="1872"/>
      <c r="E308" s="1872"/>
      <c r="F308" s="1872"/>
      <c r="G308" s="1872"/>
      <c r="H308" s="1872"/>
      <c r="I308" s="1872"/>
      <c r="J308" s="1872"/>
      <c r="K308" s="1872"/>
      <c r="L308" s="1872"/>
      <c r="M308" s="1872"/>
      <c r="N308" s="1872"/>
      <c r="O308" s="1872"/>
      <c r="P308" s="1872"/>
      <c r="Q308" s="1872"/>
    </row>
    <row r="309" spans="1:17">
      <c r="A309" s="1872"/>
      <c r="B309" s="1872"/>
      <c r="C309" s="1872"/>
      <c r="D309" s="1872"/>
      <c r="E309" s="1872"/>
      <c r="F309" s="1872"/>
      <c r="G309" s="1872"/>
      <c r="H309" s="1872"/>
      <c r="I309" s="1872"/>
      <c r="J309" s="1872"/>
      <c r="K309" s="1872"/>
      <c r="L309" s="1872"/>
      <c r="M309" s="1872"/>
      <c r="N309" s="1872"/>
      <c r="O309" s="1872"/>
      <c r="P309" s="1872"/>
      <c r="Q309" s="1872"/>
    </row>
    <row r="310" spans="1:17">
      <c r="A310" s="1872"/>
      <c r="B310" s="1872"/>
      <c r="C310" s="1872"/>
      <c r="D310" s="1872"/>
      <c r="E310" s="1872"/>
      <c r="F310" s="1872"/>
      <c r="G310" s="1872"/>
      <c r="H310" s="1872"/>
      <c r="I310" s="1872"/>
      <c r="J310" s="1872"/>
      <c r="K310" s="1872"/>
      <c r="L310" s="1872"/>
      <c r="M310" s="1872"/>
      <c r="N310" s="1872"/>
      <c r="O310" s="1872"/>
      <c r="P310" s="1872"/>
      <c r="Q310" s="1872"/>
    </row>
    <row r="311" spans="1:17">
      <c r="A311" s="1872"/>
      <c r="B311" s="1872"/>
      <c r="C311" s="1872"/>
      <c r="D311" s="1872"/>
      <c r="E311" s="1872"/>
      <c r="F311" s="1872"/>
      <c r="G311" s="1872"/>
      <c r="H311" s="1872"/>
      <c r="I311" s="1872"/>
      <c r="J311" s="1872"/>
      <c r="K311" s="1872"/>
      <c r="L311" s="1872"/>
      <c r="M311" s="1872"/>
      <c r="N311" s="1872"/>
      <c r="O311" s="1872"/>
      <c r="P311" s="1872"/>
      <c r="Q311" s="1872"/>
    </row>
    <row r="312" spans="1:17">
      <c r="A312" s="1872"/>
      <c r="B312" s="1872"/>
      <c r="C312" s="1872"/>
      <c r="D312" s="1872"/>
      <c r="E312" s="1872"/>
      <c r="F312" s="1872"/>
      <c r="G312" s="1872"/>
      <c r="H312" s="1872"/>
      <c r="I312" s="1872"/>
      <c r="J312" s="1872"/>
      <c r="K312" s="1872"/>
      <c r="L312" s="1872"/>
      <c r="M312" s="1872"/>
      <c r="N312" s="1872"/>
      <c r="O312" s="1872"/>
      <c r="P312" s="1872"/>
      <c r="Q312" s="1872"/>
    </row>
    <row r="313" spans="1:17">
      <c r="A313" s="1872"/>
      <c r="B313" s="1872"/>
      <c r="C313" s="1872"/>
      <c r="D313" s="1872"/>
      <c r="E313" s="1872"/>
      <c r="F313" s="1872"/>
      <c r="G313" s="1872"/>
      <c r="H313" s="1872"/>
      <c r="I313" s="1872"/>
      <c r="J313" s="1872"/>
      <c r="K313" s="1872"/>
      <c r="L313" s="1872"/>
      <c r="M313" s="1872"/>
      <c r="N313" s="1872"/>
      <c r="O313" s="1872"/>
      <c r="P313" s="1872"/>
      <c r="Q313" s="1872"/>
    </row>
    <row r="314" spans="1:17">
      <c r="A314" s="1872"/>
      <c r="B314" s="1872"/>
      <c r="C314" s="1872"/>
      <c r="D314" s="1872"/>
      <c r="E314" s="1872"/>
      <c r="F314" s="1872"/>
      <c r="G314" s="1872"/>
      <c r="H314" s="1872"/>
      <c r="I314" s="1872"/>
      <c r="J314" s="1872"/>
      <c r="K314" s="1872"/>
      <c r="L314" s="1872"/>
      <c r="M314" s="1872"/>
      <c r="N314" s="1872"/>
      <c r="O314" s="1872"/>
      <c r="P314" s="1872"/>
      <c r="Q314" s="1872"/>
    </row>
    <row r="315" spans="1:17">
      <c r="A315" s="1872"/>
      <c r="B315" s="1872"/>
      <c r="C315" s="1872"/>
      <c r="D315" s="1872"/>
      <c r="E315" s="1872"/>
      <c r="F315" s="1872"/>
      <c r="G315" s="1872"/>
      <c r="H315" s="1872"/>
      <c r="I315" s="1872"/>
      <c r="J315" s="1872"/>
      <c r="K315" s="1872"/>
      <c r="L315" s="1872"/>
      <c r="M315" s="1872"/>
      <c r="N315" s="1872"/>
      <c r="O315" s="1872"/>
      <c r="P315" s="1872"/>
      <c r="Q315" s="1872"/>
    </row>
    <row r="316" spans="1:17">
      <c r="A316" s="1872"/>
      <c r="B316" s="1872"/>
      <c r="C316" s="1872"/>
      <c r="D316" s="1872"/>
      <c r="E316" s="1872"/>
      <c r="F316" s="1872"/>
      <c r="G316" s="1872"/>
      <c r="H316" s="1872"/>
      <c r="I316" s="1872"/>
      <c r="J316" s="1872"/>
      <c r="K316" s="1872"/>
      <c r="L316" s="1872"/>
      <c r="M316" s="1872"/>
      <c r="N316" s="1872"/>
      <c r="O316" s="1872"/>
      <c r="P316" s="1872"/>
      <c r="Q316" s="1872"/>
    </row>
    <row r="317" spans="1:17">
      <c r="A317" s="1872"/>
      <c r="B317" s="1872"/>
      <c r="C317" s="1872"/>
      <c r="D317" s="1872"/>
      <c r="E317" s="1872"/>
      <c r="F317" s="1872"/>
      <c r="G317" s="1872"/>
      <c r="H317" s="1872"/>
      <c r="I317" s="1872"/>
      <c r="J317" s="1872"/>
      <c r="K317" s="1872"/>
      <c r="L317" s="1872"/>
      <c r="M317" s="1872"/>
      <c r="N317" s="1872"/>
      <c r="O317" s="1872"/>
      <c r="P317" s="1872"/>
      <c r="Q317" s="1872"/>
    </row>
    <row r="318" spans="1:17">
      <c r="A318" s="1872"/>
      <c r="B318" s="1872"/>
      <c r="C318" s="1872"/>
      <c r="D318" s="1872"/>
      <c r="E318" s="1872"/>
      <c r="F318" s="1872"/>
      <c r="G318" s="1872"/>
      <c r="H318" s="1872"/>
      <c r="I318" s="1872"/>
      <c r="J318" s="1872"/>
      <c r="K318" s="1872"/>
      <c r="L318" s="1872"/>
      <c r="M318" s="1872"/>
      <c r="N318" s="1872"/>
      <c r="O318" s="1872"/>
      <c r="P318" s="1872"/>
      <c r="Q318" s="1872"/>
    </row>
    <row r="319" spans="1:17">
      <c r="A319" s="1872"/>
      <c r="B319" s="1872"/>
      <c r="C319" s="1872"/>
      <c r="D319" s="1872"/>
      <c r="E319" s="1872"/>
      <c r="F319" s="1872"/>
      <c r="G319" s="1872"/>
      <c r="H319" s="1872"/>
      <c r="I319" s="1872"/>
      <c r="J319" s="1872"/>
      <c r="K319" s="1872"/>
      <c r="L319" s="1872"/>
      <c r="M319" s="1872"/>
      <c r="N319" s="1872"/>
      <c r="O319" s="1872"/>
      <c r="P319" s="1872"/>
      <c r="Q319" s="1872"/>
    </row>
    <row r="320" spans="1:17">
      <c r="A320" s="1872"/>
      <c r="B320" s="1872"/>
      <c r="C320" s="1872"/>
      <c r="D320" s="1872"/>
      <c r="E320" s="1872"/>
      <c r="F320" s="1872"/>
      <c r="G320" s="1872"/>
      <c r="H320" s="1872"/>
      <c r="I320" s="1872"/>
      <c r="J320" s="1872"/>
      <c r="K320" s="1872"/>
      <c r="L320" s="1872"/>
      <c r="M320" s="1872"/>
      <c r="N320" s="1872"/>
      <c r="O320" s="1872"/>
      <c r="P320" s="1872"/>
      <c r="Q320" s="1872"/>
    </row>
    <row r="321" spans="1:17">
      <c r="A321" s="1872"/>
      <c r="B321" s="1872"/>
      <c r="C321" s="1872"/>
      <c r="D321" s="1872"/>
      <c r="E321" s="1872"/>
      <c r="F321" s="1872"/>
      <c r="G321" s="1872"/>
      <c r="H321" s="1872"/>
      <c r="I321" s="1872"/>
      <c r="J321" s="1872"/>
      <c r="K321" s="1872"/>
      <c r="L321" s="1872"/>
      <c r="M321" s="1872"/>
      <c r="N321" s="1872"/>
      <c r="O321" s="1872"/>
      <c r="P321" s="1872"/>
      <c r="Q321" s="1872"/>
    </row>
    <row r="322" spans="1:17">
      <c r="A322" s="1872"/>
      <c r="B322" s="1872"/>
      <c r="C322" s="1872"/>
      <c r="D322" s="1872"/>
      <c r="E322" s="1872"/>
      <c r="F322" s="1872"/>
      <c r="G322" s="1872"/>
      <c r="H322" s="1872"/>
      <c r="I322" s="1872"/>
      <c r="J322" s="1872"/>
      <c r="K322" s="1872"/>
      <c r="L322" s="1872"/>
      <c r="M322" s="1872"/>
      <c r="N322" s="1872"/>
      <c r="O322" s="1872"/>
      <c r="P322" s="1872"/>
      <c r="Q322" s="1872"/>
    </row>
    <row r="323" spans="1:17">
      <c r="A323" s="1872"/>
      <c r="B323" s="1872"/>
      <c r="C323" s="1872"/>
      <c r="D323" s="1872"/>
      <c r="E323" s="1872"/>
      <c r="F323" s="1872"/>
      <c r="G323" s="1872"/>
      <c r="H323" s="1872"/>
      <c r="I323" s="1872"/>
      <c r="J323" s="1872"/>
      <c r="K323" s="1872"/>
      <c r="L323" s="1872"/>
      <c r="M323" s="1872"/>
      <c r="N323" s="1872"/>
      <c r="O323" s="1872"/>
      <c r="P323" s="1872"/>
      <c r="Q323" s="1872"/>
    </row>
    <row r="324" spans="1:17">
      <c r="A324" s="1872"/>
      <c r="B324" s="1872"/>
      <c r="C324" s="1872"/>
      <c r="D324" s="1872"/>
      <c r="E324" s="1872"/>
      <c r="F324" s="1872"/>
      <c r="G324" s="1872"/>
      <c r="H324" s="1872"/>
      <c r="I324" s="1872"/>
      <c r="J324" s="1872"/>
      <c r="K324" s="1872"/>
      <c r="L324" s="1872"/>
      <c r="M324" s="1872"/>
      <c r="N324" s="1872"/>
      <c r="O324" s="1872"/>
      <c r="P324" s="1872"/>
      <c r="Q324" s="1872"/>
    </row>
    <row r="325" spans="1:17">
      <c r="A325" s="1872"/>
      <c r="B325" s="1872"/>
      <c r="C325" s="1872"/>
      <c r="D325" s="1872"/>
      <c r="E325" s="1872"/>
      <c r="F325" s="1872"/>
      <c r="G325" s="1872"/>
      <c r="H325" s="1872"/>
      <c r="I325" s="1872"/>
      <c r="J325" s="1872"/>
      <c r="K325" s="1872"/>
      <c r="L325" s="1872"/>
      <c r="M325" s="1872"/>
      <c r="N325" s="1872"/>
      <c r="O325" s="1872"/>
      <c r="P325" s="1872"/>
      <c r="Q325" s="1872"/>
    </row>
    <row r="326" spans="1:17">
      <c r="A326" s="1872"/>
      <c r="B326" s="1872"/>
      <c r="C326" s="1872"/>
      <c r="D326" s="1872"/>
      <c r="E326" s="1872"/>
      <c r="F326" s="1872"/>
      <c r="G326" s="1872"/>
      <c r="H326" s="1872"/>
      <c r="I326" s="1872"/>
      <c r="J326" s="1872"/>
      <c r="K326" s="1872"/>
      <c r="L326" s="1872"/>
      <c r="M326" s="1872"/>
      <c r="N326" s="1872"/>
      <c r="O326" s="1872"/>
      <c r="P326" s="1872"/>
      <c r="Q326" s="1872"/>
    </row>
    <row r="327" spans="1:17">
      <c r="A327" s="1872"/>
      <c r="B327" s="1872"/>
      <c r="C327" s="1872"/>
      <c r="D327" s="1872"/>
      <c r="E327" s="1872"/>
      <c r="F327" s="1872"/>
      <c r="G327" s="1872"/>
      <c r="H327" s="1872"/>
      <c r="I327" s="1872"/>
      <c r="J327" s="1872"/>
      <c r="K327" s="1872"/>
      <c r="L327" s="1872"/>
      <c r="M327" s="1872"/>
      <c r="N327" s="1872"/>
      <c r="O327" s="1872"/>
      <c r="P327" s="1872"/>
      <c r="Q327" s="1872"/>
    </row>
    <row r="328" spans="1:17">
      <c r="A328" s="1872"/>
      <c r="B328" s="1872"/>
      <c r="C328" s="1872"/>
      <c r="D328" s="1872"/>
      <c r="E328" s="1872"/>
      <c r="F328" s="1872"/>
      <c r="G328" s="1872"/>
      <c r="H328" s="1872"/>
      <c r="I328" s="1872"/>
      <c r="J328" s="1872"/>
      <c r="K328" s="1872"/>
      <c r="L328" s="1872"/>
      <c r="M328" s="1872"/>
      <c r="N328" s="1872"/>
      <c r="O328" s="1872"/>
      <c r="P328" s="1872"/>
      <c r="Q328" s="1872"/>
    </row>
    <row r="329" spans="1:17">
      <c r="A329" s="1872"/>
      <c r="B329" s="1872"/>
      <c r="C329" s="1872"/>
      <c r="D329" s="1872"/>
      <c r="E329" s="1872"/>
      <c r="F329" s="1872"/>
      <c r="G329" s="1872"/>
      <c r="H329" s="1872"/>
      <c r="I329" s="1872"/>
      <c r="J329" s="1872"/>
      <c r="K329" s="1872"/>
      <c r="L329" s="1872"/>
      <c r="M329" s="1872"/>
      <c r="N329" s="1872"/>
      <c r="O329" s="1872"/>
      <c r="P329" s="1872"/>
      <c r="Q329" s="1872"/>
    </row>
    <row r="330" spans="1:17">
      <c r="A330" s="1872"/>
      <c r="B330" s="1872"/>
      <c r="C330" s="1872"/>
      <c r="D330" s="1872"/>
      <c r="E330" s="1872"/>
      <c r="F330" s="1872"/>
      <c r="G330" s="1872"/>
      <c r="H330" s="1872"/>
      <c r="I330" s="1872"/>
      <c r="J330" s="1872"/>
      <c r="K330" s="1872"/>
      <c r="L330" s="1872"/>
      <c r="M330" s="1872"/>
      <c r="N330" s="1872"/>
      <c r="O330" s="1872"/>
      <c r="P330" s="1872"/>
      <c r="Q330" s="1872"/>
    </row>
    <row r="331" spans="1:17">
      <c r="A331" s="1872"/>
      <c r="B331" s="1872"/>
      <c r="C331" s="1872"/>
      <c r="D331" s="1872"/>
      <c r="E331" s="1872"/>
      <c r="F331" s="1872"/>
      <c r="G331" s="1872"/>
      <c r="H331" s="1872"/>
      <c r="I331" s="1872"/>
      <c r="J331" s="1872"/>
      <c r="K331" s="1872"/>
      <c r="L331" s="1872"/>
      <c r="M331" s="1872"/>
      <c r="N331" s="1872"/>
      <c r="O331" s="1872"/>
      <c r="P331" s="1872"/>
      <c r="Q331" s="1872"/>
    </row>
    <row r="332" spans="1:17">
      <c r="A332" s="1872"/>
      <c r="B332" s="1872"/>
      <c r="C332" s="1872"/>
      <c r="D332" s="1872"/>
      <c r="E332" s="1872"/>
      <c r="F332" s="1872"/>
      <c r="G332" s="1872"/>
      <c r="H332" s="1872"/>
      <c r="I332" s="1872"/>
      <c r="J332" s="1872"/>
      <c r="K332" s="1872"/>
      <c r="L332" s="1872"/>
      <c r="M332" s="1872"/>
      <c r="N332" s="1872"/>
      <c r="O332" s="1872"/>
      <c r="P332" s="1872"/>
      <c r="Q332" s="1872"/>
    </row>
    <row r="333" spans="1:17">
      <c r="A333" s="1872"/>
      <c r="B333" s="1872"/>
      <c r="C333" s="1872"/>
      <c r="D333" s="1872"/>
      <c r="E333" s="1872"/>
      <c r="F333" s="1872"/>
      <c r="G333" s="1872"/>
      <c r="H333" s="1872"/>
      <c r="I333" s="1872"/>
      <c r="J333" s="1872"/>
      <c r="K333" s="1872"/>
      <c r="L333" s="1872"/>
      <c r="M333" s="1872"/>
      <c r="N333" s="1872"/>
      <c r="O333" s="1872"/>
      <c r="P333" s="1872"/>
      <c r="Q333" s="1872"/>
    </row>
    <row r="334" spans="1:17">
      <c r="A334" s="1872"/>
      <c r="B334" s="1872"/>
      <c r="C334" s="1872"/>
      <c r="D334" s="1872"/>
      <c r="E334" s="1872"/>
      <c r="F334" s="1872"/>
      <c r="G334" s="1872"/>
      <c r="H334" s="1872"/>
      <c r="I334" s="1872"/>
      <c r="J334" s="1872"/>
      <c r="K334" s="1872"/>
      <c r="L334" s="1872"/>
      <c r="M334" s="1872"/>
      <c r="N334" s="1872"/>
      <c r="O334" s="1872"/>
      <c r="P334" s="1872"/>
      <c r="Q334" s="1872"/>
    </row>
    <row r="335" spans="1:17">
      <c r="A335" s="1872"/>
      <c r="B335" s="1872"/>
      <c r="C335" s="1872"/>
      <c r="D335" s="1872"/>
      <c r="E335" s="1872"/>
      <c r="F335" s="1872"/>
      <c r="G335" s="1872"/>
      <c r="H335" s="1872"/>
      <c r="I335" s="1872"/>
      <c r="J335" s="1872"/>
      <c r="K335" s="1872"/>
      <c r="L335" s="1872"/>
      <c r="M335" s="1872"/>
      <c r="N335" s="1872"/>
      <c r="O335" s="1872"/>
      <c r="P335" s="1872"/>
      <c r="Q335" s="1872"/>
    </row>
    <row r="336" spans="1:17">
      <c r="A336" s="1872"/>
      <c r="B336" s="1872"/>
      <c r="C336" s="1872"/>
      <c r="D336" s="1872"/>
      <c r="E336" s="1872"/>
      <c r="F336" s="1872"/>
      <c r="G336" s="1872"/>
      <c r="H336" s="1872"/>
      <c r="I336" s="1872"/>
      <c r="J336" s="1872"/>
      <c r="K336" s="1872"/>
      <c r="L336" s="1872"/>
      <c r="M336" s="1872"/>
      <c r="N336" s="1872"/>
      <c r="O336" s="1872"/>
      <c r="P336" s="1872"/>
      <c r="Q336" s="1872"/>
    </row>
    <row r="337" spans="1:17">
      <c r="A337" s="1872"/>
      <c r="B337" s="1872"/>
      <c r="C337" s="1872"/>
      <c r="D337" s="1872"/>
      <c r="E337" s="1872"/>
      <c r="F337" s="1872"/>
      <c r="G337" s="1872"/>
      <c r="H337" s="1872"/>
      <c r="I337" s="1872"/>
      <c r="J337" s="1872"/>
      <c r="K337" s="1872"/>
      <c r="L337" s="1872"/>
      <c r="M337" s="1872"/>
      <c r="N337" s="1872"/>
      <c r="O337" s="1872"/>
      <c r="P337" s="1872"/>
      <c r="Q337" s="1872"/>
    </row>
    <row r="338" spans="1:17">
      <c r="A338" s="1872"/>
      <c r="B338" s="1872"/>
      <c r="C338" s="1872"/>
      <c r="D338" s="1872"/>
      <c r="E338" s="1872"/>
      <c r="F338" s="1872"/>
      <c r="G338" s="1872"/>
      <c r="H338" s="1872"/>
      <c r="I338" s="1872"/>
      <c r="J338" s="1872"/>
      <c r="K338" s="1872"/>
      <c r="L338" s="1872"/>
      <c r="M338" s="1872"/>
      <c r="N338" s="1872"/>
      <c r="O338" s="1872"/>
      <c r="P338" s="1872"/>
      <c r="Q338" s="1872"/>
    </row>
    <row r="339" spans="1:17">
      <c r="A339" s="1872"/>
      <c r="B339" s="1872"/>
      <c r="C339" s="1872"/>
      <c r="D339" s="1872"/>
      <c r="E339" s="1872"/>
      <c r="F339" s="1872"/>
      <c r="G339" s="1872"/>
      <c r="H339" s="1872"/>
      <c r="I339" s="1872"/>
      <c r="J339" s="1872"/>
      <c r="K339" s="1872"/>
      <c r="L339" s="1872"/>
      <c r="M339" s="1872"/>
      <c r="N339" s="1872"/>
      <c r="O339" s="1872"/>
      <c r="P339" s="1872"/>
      <c r="Q339" s="1872"/>
    </row>
    <row r="340" spans="1:17">
      <c r="A340" s="1872"/>
      <c r="B340" s="1872"/>
      <c r="C340" s="1872"/>
      <c r="D340" s="1872"/>
      <c r="E340" s="1872"/>
      <c r="F340" s="1872"/>
      <c r="G340" s="1872"/>
      <c r="H340" s="1872"/>
      <c r="I340" s="1872"/>
      <c r="J340" s="1872"/>
      <c r="K340" s="1872"/>
      <c r="L340" s="1872"/>
      <c r="M340" s="1872"/>
      <c r="N340" s="1872"/>
      <c r="O340" s="1872"/>
      <c r="P340" s="1872"/>
      <c r="Q340" s="1872"/>
    </row>
    <row r="341" spans="1:17">
      <c r="A341" s="1872"/>
      <c r="B341" s="1872"/>
      <c r="C341" s="1872"/>
      <c r="D341" s="1872"/>
      <c r="E341" s="1872"/>
      <c r="F341" s="1872"/>
      <c r="G341" s="1872"/>
      <c r="H341" s="1872"/>
      <c r="I341" s="1872"/>
      <c r="J341" s="1872"/>
      <c r="K341" s="1872"/>
      <c r="L341" s="1872"/>
      <c r="M341" s="1872"/>
      <c r="N341" s="1872"/>
      <c r="O341" s="1872"/>
      <c r="P341" s="1872"/>
      <c r="Q341" s="1872"/>
    </row>
    <row r="342" spans="1:17">
      <c r="A342" s="1872"/>
      <c r="B342" s="1872"/>
      <c r="C342" s="1872"/>
      <c r="D342" s="1872"/>
      <c r="E342" s="1872"/>
      <c r="F342" s="1872"/>
      <c r="G342" s="1872"/>
      <c r="H342" s="1872"/>
      <c r="I342" s="1872"/>
      <c r="J342" s="1872"/>
      <c r="K342" s="1872"/>
      <c r="L342" s="1872"/>
      <c r="M342" s="1872"/>
      <c r="N342" s="1872"/>
      <c r="O342" s="1872"/>
      <c r="P342" s="1872"/>
      <c r="Q342" s="1872"/>
    </row>
    <row r="343" spans="1:17">
      <c r="A343" s="1872"/>
      <c r="B343" s="1872"/>
      <c r="C343" s="1872"/>
      <c r="D343" s="1872"/>
      <c r="E343" s="1872"/>
      <c r="F343" s="1872"/>
      <c r="G343" s="1872"/>
      <c r="H343" s="1872"/>
      <c r="I343" s="1872"/>
      <c r="J343" s="1872"/>
      <c r="K343" s="1872"/>
      <c r="L343" s="1872"/>
      <c r="M343" s="1872"/>
      <c r="N343" s="1872"/>
      <c r="O343" s="1872"/>
      <c r="P343" s="1872"/>
      <c r="Q343" s="1872"/>
    </row>
    <row r="344" spans="1:17">
      <c r="A344" s="1872"/>
      <c r="B344" s="1872"/>
      <c r="C344" s="1872"/>
      <c r="D344" s="1872"/>
      <c r="E344" s="1872"/>
      <c r="F344" s="1872"/>
      <c r="G344" s="1872"/>
      <c r="H344" s="1872"/>
      <c r="I344" s="1872"/>
      <c r="J344" s="1872"/>
      <c r="K344" s="1872"/>
      <c r="L344" s="1872"/>
      <c r="M344" s="1872"/>
      <c r="N344" s="1872"/>
      <c r="O344" s="1872"/>
      <c r="P344" s="1872"/>
      <c r="Q344" s="1872"/>
    </row>
    <row r="345" spans="1:17">
      <c r="A345" s="1872"/>
      <c r="B345" s="1872"/>
      <c r="C345" s="1872"/>
      <c r="D345" s="1872"/>
      <c r="E345" s="1872"/>
      <c r="F345" s="1872"/>
      <c r="G345" s="1872"/>
      <c r="H345" s="1872"/>
      <c r="I345" s="1872"/>
      <c r="J345" s="1872"/>
      <c r="K345" s="1872"/>
      <c r="L345" s="1872"/>
      <c r="M345" s="1872"/>
      <c r="N345" s="1872"/>
      <c r="O345" s="1872"/>
      <c r="P345" s="1872"/>
      <c r="Q345" s="1872"/>
    </row>
    <row r="346" spans="1:17">
      <c r="A346" s="1872"/>
      <c r="B346" s="1872"/>
      <c r="C346" s="1872"/>
      <c r="D346" s="1872"/>
      <c r="E346" s="1872"/>
      <c r="F346" s="1872"/>
      <c r="G346" s="1872"/>
      <c r="H346" s="1872"/>
      <c r="I346" s="1872"/>
      <c r="J346" s="1872"/>
      <c r="K346" s="1872"/>
      <c r="L346" s="1872"/>
      <c r="M346" s="1872"/>
      <c r="N346" s="1872"/>
      <c r="O346" s="1872"/>
      <c r="P346" s="1872"/>
      <c r="Q346" s="1872"/>
    </row>
    <row r="347" spans="1:17">
      <c r="A347" s="1872"/>
      <c r="B347" s="1872"/>
      <c r="C347" s="1872"/>
      <c r="D347" s="1872"/>
      <c r="E347" s="1872"/>
      <c r="F347" s="1872"/>
      <c r="G347" s="1872"/>
      <c r="H347" s="1872"/>
      <c r="I347" s="1872"/>
      <c r="J347" s="1872"/>
      <c r="K347" s="1872"/>
      <c r="L347" s="1872"/>
      <c r="M347" s="1872"/>
      <c r="N347" s="1872"/>
      <c r="O347" s="1872"/>
      <c r="P347" s="1872"/>
      <c r="Q347" s="1872"/>
    </row>
    <row r="348" spans="1:17">
      <c r="A348" s="1872"/>
      <c r="B348" s="1872"/>
      <c r="C348" s="1872"/>
      <c r="D348" s="1872"/>
      <c r="E348" s="1872"/>
      <c r="F348" s="1872"/>
      <c r="G348" s="1872"/>
      <c r="H348" s="1872"/>
      <c r="I348" s="1872"/>
      <c r="J348" s="1872"/>
      <c r="K348" s="1872"/>
      <c r="L348" s="1872"/>
      <c r="M348" s="1872"/>
      <c r="N348" s="1872"/>
      <c r="O348" s="1872"/>
      <c r="P348" s="1872"/>
      <c r="Q348" s="1872"/>
    </row>
    <row r="349" spans="1:17">
      <c r="A349" s="1872"/>
      <c r="B349" s="1872"/>
      <c r="C349" s="1872"/>
      <c r="D349" s="1872"/>
      <c r="E349" s="1872"/>
      <c r="F349" s="1872"/>
      <c r="G349" s="1872"/>
      <c r="H349" s="1872"/>
      <c r="I349" s="1872"/>
      <c r="J349" s="1872"/>
      <c r="K349" s="1872"/>
      <c r="L349" s="1872"/>
      <c r="M349" s="1872"/>
      <c r="N349" s="1872"/>
      <c r="O349" s="1872"/>
      <c r="P349" s="1872"/>
      <c r="Q349" s="1872"/>
    </row>
    <row r="350" spans="1:17">
      <c r="A350" s="1872"/>
      <c r="B350" s="1872"/>
      <c r="C350" s="1872"/>
      <c r="D350" s="1872"/>
      <c r="E350" s="1872"/>
      <c r="F350" s="1872"/>
      <c r="G350" s="1872"/>
      <c r="H350" s="1872"/>
      <c r="I350" s="1872"/>
      <c r="J350" s="1872"/>
      <c r="K350" s="1872"/>
      <c r="L350" s="1872"/>
      <c r="M350" s="1872"/>
      <c r="N350" s="1872"/>
      <c r="O350" s="1872"/>
      <c r="P350" s="1872"/>
      <c r="Q350" s="1872"/>
    </row>
    <row r="351" spans="1:17">
      <c r="A351" s="1872"/>
      <c r="B351" s="1872"/>
      <c r="C351" s="1872"/>
      <c r="D351" s="1872"/>
      <c r="E351" s="1872"/>
      <c r="F351" s="1872"/>
      <c r="G351" s="1872"/>
      <c r="H351" s="1872"/>
      <c r="I351" s="1872"/>
      <c r="J351" s="1872"/>
      <c r="K351" s="1872"/>
      <c r="L351" s="1872"/>
      <c r="M351" s="1872"/>
      <c r="N351" s="1872"/>
      <c r="O351" s="1872"/>
      <c r="P351" s="1872"/>
      <c r="Q351" s="1872"/>
    </row>
    <row r="352" spans="1:17">
      <c r="A352" s="1872"/>
      <c r="B352" s="1872"/>
      <c r="C352" s="1872"/>
      <c r="D352" s="1872"/>
      <c r="E352" s="1872"/>
      <c r="F352" s="1872"/>
      <c r="G352" s="1872"/>
      <c r="H352" s="1872"/>
      <c r="I352" s="1872"/>
      <c r="J352" s="1872"/>
      <c r="K352" s="1872"/>
      <c r="L352" s="1872"/>
      <c r="M352" s="1872"/>
      <c r="N352" s="1872"/>
      <c r="O352" s="1872"/>
      <c r="P352" s="1872"/>
      <c r="Q352" s="1872"/>
    </row>
    <row r="353" spans="1:17">
      <c r="A353" s="1872"/>
      <c r="B353" s="1872"/>
      <c r="C353" s="1872"/>
      <c r="D353" s="1872"/>
      <c r="E353" s="1872"/>
      <c r="F353" s="1872"/>
      <c r="G353" s="1872"/>
      <c r="H353" s="1872"/>
      <c r="I353" s="1872"/>
      <c r="J353" s="1872"/>
      <c r="K353" s="1872"/>
      <c r="L353" s="1872"/>
      <c r="M353" s="1872"/>
      <c r="N353" s="1872"/>
      <c r="O353" s="1872"/>
      <c r="P353" s="1872"/>
      <c r="Q353" s="1872"/>
    </row>
    <row r="354" spans="1:17">
      <c r="A354" s="1872"/>
      <c r="B354" s="1872"/>
      <c r="C354" s="1872"/>
      <c r="D354" s="1872"/>
      <c r="E354" s="1872"/>
      <c r="F354" s="1872"/>
      <c r="G354" s="1872"/>
      <c r="H354" s="1872"/>
      <c r="I354" s="1872"/>
      <c r="J354" s="1872"/>
      <c r="K354" s="1872"/>
      <c r="L354" s="1872"/>
      <c r="M354" s="1872"/>
      <c r="N354" s="1872"/>
      <c r="O354" s="1872"/>
      <c r="P354" s="1872"/>
      <c r="Q354" s="1872"/>
    </row>
    <row r="355" spans="1:17">
      <c r="A355" s="1872"/>
      <c r="B355" s="1872"/>
      <c r="C355" s="1872"/>
      <c r="D355" s="1872"/>
      <c r="E355" s="1872"/>
      <c r="F355" s="1872"/>
      <c r="G355" s="1872"/>
      <c r="H355" s="1872"/>
      <c r="I355" s="1872"/>
      <c r="J355" s="1872"/>
      <c r="K355" s="1872"/>
      <c r="L355" s="1872"/>
      <c r="M355" s="1872"/>
      <c r="N355" s="1872"/>
      <c r="O355" s="1872"/>
      <c r="P355" s="1872"/>
      <c r="Q355" s="1872"/>
    </row>
    <row r="356" spans="1:17">
      <c r="A356" s="1872"/>
      <c r="B356" s="1872"/>
      <c r="C356" s="1872"/>
      <c r="D356" s="1872"/>
      <c r="E356" s="1872"/>
      <c r="F356" s="1872"/>
      <c r="G356" s="1872"/>
      <c r="H356" s="1872"/>
      <c r="I356" s="1872"/>
      <c r="J356" s="1872"/>
      <c r="K356" s="1872"/>
      <c r="L356" s="1872"/>
      <c r="M356" s="1872"/>
      <c r="N356" s="1872"/>
      <c r="O356" s="1872"/>
      <c r="P356" s="1872"/>
      <c r="Q356" s="1872"/>
    </row>
    <row r="357" spans="1:17">
      <c r="A357" s="1872"/>
      <c r="B357" s="1872"/>
      <c r="C357" s="1872"/>
      <c r="D357" s="1872"/>
      <c r="E357" s="1872"/>
      <c r="F357" s="1872"/>
      <c r="G357" s="1872"/>
      <c r="H357" s="1872"/>
      <c r="I357" s="1872"/>
      <c r="J357" s="1872"/>
      <c r="K357" s="1872"/>
      <c r="L357" s="1872"/>
      <c r="M357" s="1872"/>
      <c r="N357" s="1872"/>
      <c r="O357" s="1872"/>
      <c r="P357" s="1872"/>
      <c r="Q357" s="1872"/>
    </row>
    <row r="358" spans="1:17">
      <c r="A358" s="1872"/>
      <c r="B358" s="1872"/>
      <c r="C358" s="1872"/>
      <c r="D358" s="1872"/>
      <c r="E358" s="1872"/>
      <c r="F358" s="1872"/>
      <c r="G358" s="1872"/>
      <c r="H358" s="1872"/>
      <c r="I358" s="1872"/>
      <c r="J358" s="1872"/>
      <c r="K358" s="1872"/>
      <c r="L358" s="1872"/>
      <c r="M358" s="1872"/>
      <c r="N358" s="1872"/>
      <c r="O358" s="1872"/>
      <c r="P358" s="1872"/>
      <c r="Q358" s="1872"/>
    </row>
    <row r="359" spans="1:17">
      <c r="A359" s="1872"/>
      <c r="B359" s="1872"/>
      <c r="C359" s="1872"/>
      <c r="D359" s="1872"/>
      <c r="E359" s="1872"/>
      <c r="F359" s="1872"/>
      <c r="G359" s="1872"/>
      <c r="H359" s="1872"/>
      <c r="I359" s="1872"/>
      <c r="J359" s="1872"/>
      <c r="K359" s="1872"/>
      <c r="L359" s="1872"/>
      <c r="M359" s="1872"/>
      <c r="N359" s="1872"/>
      <c r="O359" s="1872"/>
      <c r="P359" s="1872"/>
      <c r="Q359" s="1872"/>
    </row>
    <row r="360" spans="1:17">
      <c r="A360" s="1872"/>
      <c r="B360" s="1872"/>
      <c r="C360" s="1872"/>
      <c r="D360" s="1872"/>
      <c r="E360" s="1872"/>
      <c r="F360" s="1872"/>
      <c r="G360" s="1872"/>
      <c r="H360" s="1872"/>
      <c r="I360" s="1872"/>
      <c r="J360" s="1872"/>
      <c r="K360" s="1872"/>
      <c r="L360" s="1872"/>
      <c r="M360" s="1872"/>
      <c r="N360" s="1872"/>
      <c r="O360" s="1872"/>
      <c r="P360" s="1872"/>
      <c r="Q360" s="1872"/>
    </row>
    <row r="361" spans="1:17">
      <c r="A361" s="1872"/>
      <c r="B361" s="1872"/>
      <c r="C361" s="1872"/>
      <c r="D361" s="1872"/>
      <c r="E361" s="1872"/>
      <c r="F361" s="1872"/>
      <c r="G361" s="1872"/>
      <c r="H361" s="1872"/>
      <c r="I361" s="1872"/>
      <c r="J361" s="1872"/>
      <c r="K361" s="1872"/>
      <c r="L361" s="1872"/>
      <c r="M361" s="1872"/>
      <c r="N361" s="1872"/>
      <c r="O361" s="1872"/>
      <c r="P361" s="1872"/>
      <c r="Q361" s="1872"/>
    </row>
    <row r="362" spans="1:17">
      <c r="A362" s="1872"/>
      <c r="B362" s="1872"/>
      <c r="C362" s="1872"/>
      <c r="D362" s="1872"/>
      <c r="E362" s="1872"/>
      <c r="F362" s="1872"/>
      <c r="G362" s="1872"/>
      <c r="H362" s="1872"/>
      <c r="I362" s="1872"/>
      <c r="J362" s="1872"/>
      <c r="K362" s="1872"/>
      <c r="L362" s="1872"/>
      <c r="M362" s="1872"/>
      <c r="N362" s="1872"/>
      <c r="O362" s="1872"/>
      <c r="P362" s="1872"/>
      <c r="Q362" s="1872"/>
    </row>
    <row r="363" spans="1:17">
      <c r="A363" s="1872"/>
      <c r="B363" s="1872"/>
      <c r="C363" s="1872"/>
      <c r="D363" s="1872"/>
      <c r="E363" s="1872"/>
      <c r="F363" s="1872"/>
      <c r="G363" s="1872"/>
      <c r="H363" s="1872"/>
      <c r="I363" s="1872"/>
      <c r="J363" s="1872"/>
      <c r="K363" s="1872"/>
      <c r="L363" s="1872"/>
      <c r="M363" s="1872"/>
      <c r="N363" s="1872"/>
      <c r="O363" s="1872"/>
      <c r="P363" s="1872"/>
      <c r="Q363" s="1872"/>
    </row>
    <row r="364" spans="1:17">
      <c r="A364" s="1872"/>
      <c r="B364" s="1872"/>
      <c r="C364" s="1872"/>
      <c r="D364" s="1872"/>
      <c r="E364" s="1872"/>
      <c r="F364" s="1872"/>
      <c r="G364" s="1872"/>
      <c r="H364" s="1872"/>
      <c r="I364" s="1872"/>
      <c r="J364" s="1872"/>
      <c r="K364" s="1872"/>
      <c r="L364" s="1872"/>
      <c r="M364" s="1872"/>
      <c r="N364" s="1872"/>
      <c r="O364" s="1872"/>
      <c r="P364" s="1872"/>
      <c r="Q364" s="1872"/>
    </row>
    <row r="365" spans="1:17">
      <c r="A365" s="1872"/>
      <c r="B365" s="1872"/>
      <c r="C365" s="1872"/>
      <c r="D365" s="1872"/>
      <c r="E365" s="1872"/>
      <c r="F365" s="1872"/>
      <c r="G365" s="1872"/>
      <c r="H365" s="1872"/>
      <c r="I365" s="1872"/>
      <c r="J365" s="1872"/>
      <c r="K365" s="1872"/>
      <c r="L365" s="1872"/>
      <c r="M365" s="1872"/>
      <c r="N365" s="1872"/>
      <c r="O365" s="1872"/>
      <c r="P365" s="1872"/>
      <c r="Q365" s="1872"/>
    </row>
    <row r="366" spans="1:17">
      <c r="A366" s="1872"/>
      <c r="B366" s="1872"/>
      <c r="C366" s="1872"/>
      <c r="D366" s="1872"/>
      <c r="E366" s="1872"/>
      <c r="F366" s="1872"/>
      <c r="G366" s="1872"/>
      <c r="H366" s="1872"/>
      <c r="I366" s="1872"/>
      <c r="J366" s="1872"/>
      <c r="K366" s="1872"/>
      <c r="L366" s="1872"/>
      <c r="M366" s="1872"/>
      <c r="N366" s="1872"/>
      <c r="O366" s="1872"/>
      <c r="P366" s="1872"/>
      <c r="Q366" s="1872"/>
    </row>
    <row r="367" spans="1:17">
      <c r="A367" s="1872"/>
      <c r="B367" s="1872"/>
      <c r="C367" s="1872"/>
      <c r="D367" s="1872"/>
      <c r="E367" s="1872"/>
      <c r="F367" s="1872"/>
      <c r="G367" s="1872"/>
      <c r="H367" s="1872"/>
      <c r="I367" s="1872"/>
      <c r="J367" s="1872"/>
      <c r="K367" s="1872"/>
      <c r="L367" s="1872"/>
      <c r="M367" s="1872"/>
      <c r="N367" s="1872"/>
      <c r="O367" s="1872"/>
      <c r="P367" s="1872"/>
      <c r="Q367" s="1872"/>
    </row>
    <row r="368" spans="1:17">
      <c r="A368" s="1872"/>
      <c r="B368" s="1872"/>
      <c r="C368" s="1872"/>
      <c r="D368" s="1872"/>
      <c r="E368" s="1872"/>
      <c r="F368" s="1872"/>
      <c r="G368" s="1872"/>
      <c r="H368" s="1872"/>
      <c r="I368" s="1872"/>
      <c r="J368" s="1872"/>
      <c r="K368" s="1872"/>
      <c r="L368" s="1872"/>
      <c r="M368" s="1872"/>
      <c r="N368" s="1872"/>
      <c r="O368" s="1872"/>
      <c r="P368" s="1872"/>
      <c r="Q368" s="1872"/>
    </row>
    <row r="369" spans="1:17">
      <c r="A369" s="1872"/>
      <c r="B369" s="1872"/>
      <c r="C369" s="1872"/>
      <c r="D369" s="1872"/>
      <c r="E369" s="1872"/>
      <c r="F369" s="1872"/>
      <c r="G369" s="1872"/>
      <c r="H369" s="1872"/>
      <c r="I369" s="1872"/>
      <c r="J369" s="1872"/>
      <c r="K369" s="1872"/>
      <c r="L369" s="1872"/>
      <c r="M369" s="1872"/>
      <c r="N369" s="1872"/>
      <c r="O369" s="1872"/>
      <c r="P369" s="1872"/>
      <c r="Q369" s="1872"/>
    </row>
    <row r="370" spans="1:17">
      <c r="A370" s="1872"/>
      <c r="B370" s="1872"/>
      <c r="C370" s="1872"/>
      <c r="D370" s="1872"/>
      <c r="E370" s="1872"/>
      <c r="F370" s="1872"/>
      <c r="G370" s="1872"/>
      <c r="H370" s="1872"/>
      <c r="I370" s="1872"/>
      <c r="J370" s="1872"/>
      <c r="K370" s="1872"/>
      <c r="L370" s="1872"/>
      <c r="M370" s="1872"/>
      <c r="N370" s="1872"/>
      <c r="O370" s="1872"/>
      <c r="P370" s="1872"/>
      <c r="Q370" s="1872"/>
    </row>
    <row r="371" spans="1:17">
      <c r="A371" s="1872"/>
      <c r="B371" s="1872"/>
      <c r="C371" s="1872"/>
      <c r="D371" s="1872"/>
      <c r="E371" s="1872"/>
      <c r="F371" s="1872"/>
      <c r="G371" s="1872"/>
      <c r="H371" s="1872"/>
      <c r="I371" s="1872"/>
      <c r="J371" s="1872"/>
      <c r="K371" s="1872"/>
      <c r="L371" s="1872"/>
      <c r="M371" s="1872"/>
      <c r="N371" s="1872"/>
      <c r="O371" s="1872"/>
      <c r="P371" s="1872"/>
      <c r="Q371" s="1872"/>
    </row>
    <row r="372" spans="1:17">
      <c r="A372" s="1872"/>
      <c r="B372" s="1872"/>
      <c r="C372" s="1872"/>
      <c r="D372" s="1872"/>
      <c r="E372" s="1872"/>
      <c r="F372" s="1872"/>
      <c r="G372" s="1872"/>
      <c r="H372" s="1872"/>
      <c r="I372" s="1872"/>
      <c r="J372" s="1872"/>
      <c r="K372" s="1872"/>
      <c r="L372" s="1872"/>
      <c r="M372" s="1872"/>
      <c r="N372" s="1872"/>
      <c r="O372" s="1872"/>
      <c r="P372" s="1872"/>
      <c r="Q372" s="1872"/>
    </row>
    <row r="373" spans="1:17">
      <c r="A373" s="1872"/>
      <c r="B373" s="1872"/>
      <c r="C373" s="1872"/>
      <c r="D373" s="1872"/>
      <c r="E373" s="1872"/>
      <c r="F373" s="1872"/>
      <c r="G373" s="1872"/>
      <c r="H373" s="1872"/>
      <c r="I373" s="1872"/>
      <c r="J373" s="1872"/>
      <c r="K373" s="1872"/>
      <c r="L373" s="1872"/>
      <c r="M373" s="1872"/>
      <c r="N373" s="1872"/>
      <c r="O373" s="1872"/>
      <c r="P373" s="1872"/>
      <c r="Q373" s="1872"/>
    </row>
    <row r="374" spans="1:17">
      <c r="A374" s="1872"/>
      <c r="B374" s="1872"/>
      <c r="C374" s="1872"/>
      <c r="D374" s="1872"/>
      <c r="E374" s="1872"/>
      <c r="F374" s="1872"/>
      <c r="G374" s="1872"/>
      <c r="H374" s="1872"/>
      <c r="I374" s="1872"/>
      <c r="J374" s="1872"/>
      <c r="K374" s="1872"/>
      <c r="L374" s="1872"/>
      <c r="M374" s="1872"/>
      <c r="N374" s="1872"/>
      <c r="O374" s="1872"/>
      <c r="P374" s="1872"/>
      <c r="Q374" s="1872"/>
    </row>
    <row r="375" spans="1:17">
      <c r="A375" s="1872"/>
      <c r="B375" s="1872"/>
      <c r="C375" s="1872"/>
      <c r="D375" s="1872"/>
      <c r="E375" s="1872"/>
      <c r="F375" s="1872"/>
      <c r="G375" s="1872"/>
      <c r="H375" s="1872"/>
      <c r="I375" s="1872"/>
      <c r="J375" s="1872"/>
      <c r="K375" s="1872"/>
      <c r="L375" s="1872"/>
      <c r="M375" s="1872"/>
      <c r="N375" s="1872"/>
      <c r="O375" s="1872"/>
      <c r="P375" s="1872"/>
      <c r="Q375" s="1872"/>
    </row>
    <row r="376" spans="1:17">
      <c r="A376" s="1872"/>
      <c r="B376" s="1872"/>
      <c r="C376" s="1872"/>
      <c r="D376" s="1872"/>
      <c r="E376" s="1872"/>
      <c r="F376" s="1872"/>
      <c r="G376" s="1872"/>
      <c r="H376" s="1872"/>
      <c r="I376" s="1872"/>
      <c r="J376" s="1872"/>
      <c r="K376" s="1872"/>
      <c r="L376" s="1872"/>
      <c r="M376" s="1872"/>
      <c r="N376" s="1872"/>
      <c r="O376" s="1872"/>
      <c r="P376" s="1872"/>
      <c r="Q376" s="1872"/>
    </row>
    <row r="377" spans="1:17">
      <c r="A377" s="1872"/>
      <c r="B377" s="1872"/>
      <c r="C377" s="1872"/>
      <c r="D377" s="1872"/>
      <c r="E377" s="1872"/>
      <c r="F377" s="1872"/>
      <c r="G377" s="1872"/>
      <c r="H377" s="1872"/>
      <c r="I377" s="1872"/>
      <c r="J377" s="1872"/>
      <c r="K377" s="1872"/>
      <c r="L377" s="1872"/>
      <c r="M377" s="1872"/>
      <c r="N377" s="1872"/>
      <c r="O377" s="1872"/>
      <c r="P377" s="1872"/>
      <c r="Q377" s="1872"/>
    </row>
    <row r="378" spans="1:17">
      <c r="A378" s="1872"/>
      <c r="B378" s="1872"/>
      <c r="C378" s="1872"/>
      <c r="D378" s="1872"/>
      <c r="E378" s="1872"/>
      <c r="F378" s="1872"/>
      <c r="G378" s="1872"/>
      <c r="H378" s="1872"/>
      <c r="I378" s="1872"/>
      <c r="J378" s="1872"/>
      <c r="K378" s="1872"/>
      <c r="L378" s="1872"/>
      <c r="M378" s="1872"/>
      <c r="N378" s="1872"/>
      <c r="O378" s="1872"/>
      <c r="P378" s="1872"/>
      <c r="Q378" s="1872"/>
    </row>
    <row r="379" spans="1:17">
      <c r="A379" s="1872"/>
      <c r="B379" s="1872"/>
      <c r="C379" s="1872"/>
      <c r="D379" s="1872"/>
      <c r="E379" s="1872"/>
      <c r="F379" s="1872"/>
      <c r="G379" s="1872"/>
      <c r="H379" s="1872"/>
      <c r="I379" s="1872"/>
      <c r="J379" s="1872"/>
      <c r="K379" s="1872"/>
      <c r="L379" s="1872"/>
      <c r="M379" s="1872"/>
      <c r="N379" s="1872"/>
      <c r="O379" s="1872"/>
      <c r="P379" s="1872"/>
      <c r="Q379" s="1872"/>
    </row>
    <row r="380" spans="1:17">
      <c r="A380" s="1872"/>
      <c r="B380" s="1872"/>
      <c r="C380" s="1872"/>
      <c r="D380" s="1872"/>
      <c r="E380" s="1872"/>
      <c r="F380" s="1872"/>
      <c r="G380" s="1872"/>
      <c r="H380" s="1872"/>
      <c r="I380" s="1872"/>
      <c r="J380" s="1872"/>
      <c r="K380" s="1872"/>
      <c r="L380" s="1872"/>
      <c r="M380" s="1872"/>
      <c r="N380" s="1872"/>
      <c r="O380" s="1872"/>
      <c r="P380" s="1872"/>
      <c r="Q380" s="1872"/>
    </row>
    <row r="381" spans="1:17">
      <c r="A381" s="1872"/>
      <c r="B381" s="1872"/>
      <c r="C381" s="1872"/>
      <c r="D381" s="1872"/>
      <c r="E381" s="1872"/>
      <c r="F381" s="1872"/>
      <c r="G381" s="1872"/>
      <c r="H381" s="1872"/>
      <c r="I381" s="1872"/>
      <c r="J381" s="1872"/>
      <c r="K381" s="1872"/>
      <c r="L381" s="1872"/>
      <c r="M381" s="1872"/>
      <c r="N381" s="1872"/>
      <c r="O381" s="1872"/>
      <c r="P381" s="1872"/>
      <c r="Q381" s="1872"/>
    </row>
    <row r="382" spans="1:17">
      <c r="A382" s="1872"/>
      <c r="B382" s="1872"/>
      <c r="C382" s="1872"/>
      <c r="D382" s="1872"/>
      <c r="E382" s="1872"/>
      <c r="F382" s="1872"/>
      <c r="G382" s="1872"/>
      <c r="H382" s="1872"/>
      <c r="I382" s="1872"/>
      <c r="J382" s="1872"/>
      <c r="K382" s="1872"/>
      <c r="L382" s="1872"/>
      <c r="M382" s="1872"/>
      <c r="N382" s="1872"/>
      <c r="O382" s="1872"/>
      <c r="P382" s="1872"/>
      <c r="Q382" s="1872"/>
    </row>
    <row r="383" spans="1:17">
      <c r="A383" s="1872"/>
      <c r="B383" s="1872"/>
      <c r="C383" s="1872"/>
      <c r="D383" s="1872"/>
      <c r="E383" s="1872"/>
      <c r="F383" s="1872"/>
      <c r="G383" s="1872"/>
      <c r="H383" s="1872"/>
      <c r="I383" s="1872"/>
      <c r="J383" s="1872"/>
      <c r="K383" s="1872"/>
      <c r="L383" s="1872"/>
      <c r="M383" s="1872"/>
      <c r="N383" s="1872"/>
      <c r="O383" s="1872"/>
      <c r="P383" s="1872"/>
      <c r="Q383" s="1872"/>
    </row>
    <row r="384" spans="1:17">
      <c r="A384" s="1872"/>
      <c r="B384" s="1872"/>
      <c r="C384" s="1872"/>
      <c r="D384" s="1872"/>
      <c r="E384" s="1872"/>
      <c r="F384" s="1872"/>
      <c r="G384" s="1872"/>
      <c r="H384" s="1872"/>
      <c r="I384" s="1872"/>
      <c r="J384" s="1872"/>
      <c r="K384" s="1872"/>
      <c r="L384" s="1872"/>
      <c r="M384" s="1872"/>
      <c r="N384" s="1872"/>
      <c r="O384" s="1872"/>
      <c r="P384" s="1872"/>
      <c r="Q384" s="1872"/>
    </row>
    <row r="385" spans="1:17">
      <c r="A385" s="1872"/>
      <c r="B385" s="1872"/>
      <c r="C385" s="1872"/>
      <c r="D385" s="1872"/>
      <c r="E385" s="1872"/>
      <c r="F385" s="1872"/>
      <c r="G385" s="1872"/>
      <c r="H385" s="1872"/>
      <c r="I385" s="1872"/>
      <c r="J385" s="1872"/>
      <c r="K385" s="1872"/>
      <c r="L385" s="1872"/>
      <c r="M385" s="1872"/>
      <c r="N385" s="1872"/>
      <c r="O385" s="1872"/>
      <c r="P385" s="1872"/>
      <c r="Q385" s="1872"/>
    </row>
    <row r="386" spans="1:17">
      <c r="A386" s="1872"/>
      <c r="B386" s="1872"/>
      <c r="C386" s="1872"/>
      <c r="D386" s="1872"/>
      <c r="E386" s="1872"/>
      <c r="F386" s="1872"/>
      <c r="G386" s="1872"/>
      <c r="H386" s="1872"/>
      <c r="I386" s="1872"/>
      <c r="J386" s="1872"/>
      <c r="K386" s="1872"/>
      <c r="L386" s="1872"/>
      <c r="M386" s="1872"/>
      <c r="N386" s="1872"/>
      <c r="O386" s="1872"/>
      <c r="P386" s="1872"/>
      <c r="Q386" s="1872"/>
    </row>
    <row r="387" spans="1:17">
      <c r="A387" s="1872"/>
      <c r="B387" s="1872"/>
      <c r="C387" s="1872"/>
      <c r="D387" s="1872"/>
      <c r="E387" s="1872"/>
      <c r="F387" s="1872"/>
      <c r="G387" s="1872"/>
      <c r="H387" s="1872"/>
      <c r="I387" s="1872"/>
      <c r="J387" s="1872"/>
      <c r="K387" s="1872"/>
      <c r="L387" s="1872"/>
      <c r="M387" s="1872"/>
      <c r="N387" s="1872"/>
      <c r="O387" s="1872"/>
      <c r="P387" s="1872"/>
      <c r="Q387" s="1872"/>
    </row>
    <row r="388" spans="1:17">
      <c r="A388" s="1872"/>
      <c r="B388" s="1872"/>
      <c r="C388" s="1872"/>
      <c r="D388" s="1872"/>
      <c r="E388" s="1872"/>
      <c r="F388" s="1872"/>
      <c r="G388" s="1872"/>
      <c r="H388" s="1872"/>
      <c r="I388" s="1872"/>
      <c r="J388" s="1872"/>
      <c r="K388" s="1872"/>
      <c r="L388" s="1872"/>
      <c r="M388" s="1872"/>
      <c r="N388" s="1872"/>
      <c r="O388" s="1872"/>
      <c r="P388" s="1872"/>
      <c r="Q388" s="1872"/>
    </row>
    <row r="389" spans="1:17">
      <c r="A389" s="1872"/>
      <c r="B389" s="1872"/>
      <c r="C389" s="1872"/>
      <c r="D389" s="1872"/>
      <c r="E389" s="1872"/>
      <c r="F389" s="1872"/>
      <c r="G389" s="1872"/>
      <c r="H389" s="1872"/>
      <c r="I389" s="1872"/>
      <c r="J389" s="1872"/>
      <c r="K389" s="1872"/>
      <c r="L389" s="1872"/>
      <c r="M389" s="1872"/>
      <c r="N389" s="1872"/>
      <c r="O389" s="1872"/>
      <c r="P389" s="1872"/>
      <c r="Q389" s="1872"/>
    </row>
    <row r="390" spans="1:17">
      <c r="A390" s="1872"/>
      <c r="B390" s="1872"/>
      <c r="C390" s="1872"/>
      <c r="D390" s="1872"/>
      <c r="E390" s="1872"/>
      <c r="F390" s="1872"/>
      <c r="G390" s="1872"/>
      <c r="H390" s="1872"/>
      <c r="I390" s="1872"/>
      <c r="J390" s="1872"/>
      <c r="K390" s="1872"/>
      <c r="L390" s="1872"/>
      <c r="M390" s="1872"/>
      <c r="N390" s="1872"/>
      <c r="O390" s="1872"/>
      <c r="P390" s="1872"/>
      <c r="Q390" s="1872"/>
    </row>
    <row r="391" spans="1:17">
      <c r="A391" s="1872"/>
      <c r="B391" s="1872"/>
      <c r="C391" s="1872"/>
      <c r="D391" s="1872"/>
      <c r="E391" s="1872"/>
      <c r="F391" s="1872"/>
      <c r="G391" s="1872"/>
      <c r="H391" s="1872"/>
      <c r="I391" s="1872"/>
      <c r="J391" s="1872"/>
      <c r="K391" s="1872"/>
      <c r="L391" s="1872"/>
      <c r="M391" s="1872"/>
      <c r="N391" s="1872"/>
      <c r="O391" s="1872"/>
      <c r="P391" s="1872"/>
      <c r="Q391" s="1872"/>
    </row>
    <row r="392" spans="1:17">
      <c r="A392" s="1872"/>
      <c r="B392" s="1872"/>
      <c r="C392" s="1872"/>
      <c r="D392" s="1872"/>
      <c r="E392" s="1872"/>
      <c r="F392" s="1872"/>
      <c r="G392" s="1872"/>
      <c r="H392" s="1872"/>
      <c r="I392" s="1872"/>
      <c r="J392" s="1872"/>
      <c r="K392" s="1872"/>
      <c r="L392" s="1872"/>
      <c r="M392" s="1872"/>
      <c r="N392" s="1872"/>
      <c r="O392" s="1872"/>
      <c r="P392" s="1872"/>
      <c r="Q392" s="1872"/>
    </row>
    <row r="393" spans="1:17">
      <c r="A393" s="1872"/>
      <c r="B393" s="1872"/>
      <c r="C393" s="1872"/>
      <c r="D393" s="1872"/>
      <c r="E393" s="1872"/>
      <c r="F393" s="1872"/>
      <c r="G393" s="1872"/>
      <c r="H393" s="1872"/>
      <c r="I393" s="1872"/>
      <c r="J393" s="1872"/>
      <c r="K393" s="1872"/>
      <c r="L393" s="1872"/>
      <c r="M393" s="1872"/>
      <c r="N393" s="1872"/>
      <c r="O393" s="1872"/>
      <c r="P393" s="1872"/>
      <c r="Q393" s="1872"/>
    </row>
    <row r="394" spans="1:17">
      <c r="A394" s="1872"/>
      <c r="B394" s="1872"/>
      <c r="C394" s="1872"/>
      <c r="D394" s="1872"/>
      <c r="E394" s="1872"/>
      <c r="F394" s="1872"/>
      <c r="G394" s="1872"/>
      <c r="H394" s="1872"/>
      <c r="I394" s="1872"/>
      <c r="J394" s="1872"/>
      <c r="K394" s="1872"/>
      <c r="L394" s="1872"/>
      <c r="M394" s="1872"/>
      <c r="N394" s="1872"/>
      <c r="O394" s="1872"/>
      <c r="P394" s="1872"/>
      <c r="Q394" s="1872"/>
    </row>
    <row r="395" spans="1:17">
      <c r="A395" s="1872"/>
      <c r="B395" s="1872"/>
      <c r="C395" s="1872"/>
      <c r="D395" s="1872"/>
      <c r="E395" s="1872"/>
      <c r="F395" s="1872"/>
      <c r="G395" s="1872"/>
      <c r="H395" s="1872"/>
      <c r="I395" s="1872"/>
      <c r="J395" s="1872"/>
      <c r="K395" s="1872"/>
      <c r="L395" s="1872"/>
      <c r="M395" s="1872"/>
      <c r="N395" s="1872"/>
      <c r="O395" s="1872"/>
      <c r="P395" s="1872"/>
      <c r="Q395" s="1872"/>
    </row>
    <row r="396" spans="1:17">
      <c r="A396" s="1872"/>
      <c r="B396" s="1872"/>
      <c r="C396" s="1872"/>
      <c r="D396" s="1872"/>
      <c r="E396" s="1872"/>
      <c r="F396" s="1872"/>
      <c r="G396" s="1872"/>
      <c r="H396" s="1872"/>
      <c r="I396" s="1872"/>
      <c r="J396" s="1872"/>
      <c r="K396" s="1872"/>
      <c r="L396" s="1872"/>
      <c r="M396" s="1872"/>
      <c r="N396" s="1872"/>
      <c r="O396" s="1872"/>
      <c r="P396" s="1872"/>
      <c r="Q396" s="1872"/>
    </row>
    <row r="397" spans="1:17">
      <c r="A397" s="1872"/>
      <c r="B397" s="1872"/>
      <c r="C397" s="1872"/>
      <c r="D397" s="1872"/>
      <c r="E397" s="1872"/>
      <c r="F397" s="1872"/>
      <c r="G397" s="1872"/>
      <c r="H397" s="1872"/>
      <c r="I397" s="1872"/>
      <c r="J397" s="1872"/>
      <c r="K397" s="1872"/>
      <c r="L397" s="1872"/>
      <c r="M397" s="1872"/>
      <c r="N397" s="1872"/>
      <c r="O397" s="1872"/>
      <c r="P397" s="1872"/>
      <c r="Q397" s="1872"/>
    </row>
    <row r="398" spans="1:17">
      <c r="A398" s="1872"/>
      <c r="B398" s="1872"/>
      <c r="C398" s="1872"/>
      <c r="D398" s="1872"/>
      <c r="E398" s="1872"/>
      <c r="F398" s="1872"/>
      <c r="G398" s="1872"/>
      <c r="H398" s="1872"/>
      <c r="I398" s="1872"/>
      <c r="J398" s="1872"/>
      <c r="K398" s="1872"/>
      <c r="L398" s="1872"/>
      <c r="M398" s="1872"/>
      <c r="N398" s="1872"/>
      <c r="O398" s="1872"/>
      <c r="P398" s="1872"/>
      <c r="Q398" s="1872"/>
    </row>
    <row r="399" spans="1:17">
      <c r="A399" s="1872"/>
      <c r="B399" s="1872"/>
      <c r="C399" s="1872"/>
      <c r="D399" s="1872"/>
      <c r="E399" s="1872"/>
      <c r="F399" s="1872"/>
      <c r="G399" s="1872"/>
      <c r="H399" s="1872"/>
      <c r="I399" s="1872"/>
      <c r="J399" s="1872"/>
      <c r="K399" s="1872"/>
      <c r="L399" s="1872"/>
      <c r="M399" s="1872"/>
      <c r="N399" s="1872"/>
      <c r="O399" s="1872"/>
      <c r="P399" s="1872"/>
      <c r="Q399" s="1872"/>
    </row>
    <row r="400" spans="1:17">
      <c r="A400" s="1872"/>
      <c r="B400" s="1872"/>
      <c r="C400" s="1872"/>
      <c r="D400" s="1872"/>
      <c r="E400" s="1872"/>
      <c r="F400" s="1872"/>
      <c r="G400" s="1872"/>
      <c r="H400" s="1872"/>
      <c r="I400" s="1872"/>
      <c r="J400" s="1872"/>
      <c r="K400" s="1872"/>
      <c r="L400" s="1872"/>
      <c r="M400" s="1872"/>
      <c r="N400" s="1872"/>
      <c r="O400" s="1872"/>
      <c r="P400" s="1872"/>
      <c r="Q400" s="1872"/>
    </row>
    <row r="401" spans="1:17">
      <c r="A401" s="1872"/>
      <c r="B401" s="1872"/>
      <c r="C401" s="1872"/>
      <c r="D401" s="1872"/>
      <c r="E401" s="1872"/>
      <c r="F401" s="1872"/>
      <c r="G401" s="1872"/>
      <c r="H401" s="1872"/>
      <c r="I401" s="1872"/>
      <c r="J401" s="1872"/>
      <c r="K401" s="1872"/>
      <c r="L401" s="1872"/>
      <c r="M401" s="1872"/>
      <c r="N401" s="1872"/>
      <c r="O401" s="1872"/>
      <c r="P401" s="1872"/>
      <c r="Q401" s="1872"/>
    </row>
    <row r="402" spans="1:17">
      <c r="A402" s="1872"/>
      <c r="B402" s="1872"/>
      <c r="C402" s="1872"/>
      <c r="D402" s="1872"/>
      <c r="E402" s="1872"/>
      <c r="F402" s="1872"/>
      <c r="G402" s="1872"/>
      <c r="H402" s="1872"/>
      <c r="I402" s="1872"/>
      <c r="J402" s="1872"/>
      <c r="K402" s="1872"/>
      <c r="L402" s="1872"/>
      <c r="M402" s="1872"/>
      <c r="N402" s="1872"/>
      <c r="O402" s="1872"/>
      <c r="P402" s="1872"/>
      <c r="Q402" s="1872"/>
    </row>
    <row r="403" spans="1:17">
      <c r="A403" s="1872"/>
      <c r="B403" s="1872"/>
      <c r="C403" s="1872"/>
      <c r="D403" s="1872"/>
      <c r="E403" s="1872"/>
      <c r="F403" s="1872"/>
      <c r="G403" s="1872"/>
      <c r="H403" s="1872"/>
      <c r="I403" s="1872"/>
      <c r="J403" s="1872"/>
      <c r="K403" s="1872"/>
      <c r="L403" s="1872"/>
      <c r="M403" s="1872"/>
      <c r="N403" s="1872"/>
      <c r="O403" s="1872"/>
      <c r="P403" s="1872"/>
      <c r="Q403" s="1872"/>
    </row>
    <row r="404" spans="1:17">
      <c r="A404" s="1872"/>
      <c r="B404" s="1872"/>
      <c r="C404" s="1872"/>
      <c r="D404" s="1872"/>
      <c r="E404" s="1872"/>
      <c r="F404" s="1872"/>
      <c r="G404" s="1872"/>
      <c r="H404" s="1872"/>
      <c r="I404" s="1872"/>
      <c r="J404" s="1872"/>
      <c r="K404" s="1872"/>
      <c r="L404" s="1872"/>
      <c r="M404" s="1872"/>
      <c r="N404" s="1872"/>
      <c r="O404" s="1872"/>
      <c r="P404" s="1872"/>
      <c r="Q404" s="1872"/>
    </row>
    <row r="405" spans="1:17">
      <c r="A405" s="1872"/>
      <c r="B405" s="1872"/>
      <c r="C405" s="1872"/>
      <c r="D405" s="1872"/>
      <c r="E405" s="1872"/>
      <c r="F405" s="1872"/>
      <c r="G405" s="1872"/>
      <c r="H405" s="1872"/>
      <c r="I405" s="1872"/>
      <c r="J405" s="1872"/>
      <c r="K405" s="1872"/>
      <c r="L405" s="1872"/>
      <c r="M405" s="1872"/>
      <c r="N405" s="1872"/>
      <c r="O405" s="1872"/>
      <c r="P405" s="1872"/>
      <c r="Q405" s="1872"/>
    </row>
    <row r="406" spans="1:17">
      <c r="A406" s="1872"/>
      <c r="B406" s="1872"/>
      <c r="C406" s="1872"/>
      <c r="D406" s="1872"/>
      <c r="E406" s="1872"/>
      <c r="F406" s="1872"/>
      <c r="G406" s="1872"/>
      <c r="H406" s="1872"/>
      <c r="I406" s="1872"/>
      <c r="J406" s="1872"/>
      <c r="K406" s="1872"/>
      <c r="L406" s="1872"/>
      <c r="M406" s="1872"/>
      <c r="N406" s="1872"/>
      <c r="O406" s="1872"/>
      <c r="P406" s="1872"/>
      <c r="Q406" s="1872"/>
    </row>
    <row r="407" spans="1:17">
      <c r="A407" s="1872"/>
      <c r="B407" s="1872"/>
      <c r="C407" s="1872"/>
      <c r="D407" s="1872"/>
      <c r="E407" s="1872"/>
      <c r="F407" s="1872"/>
      <c r="G407" s="1872"/>
      <c r="H407" s="1872"/>
      <c r="I407" s="1872"/>
      <c r="J407" s="1872"/>
      <c r="K407" s="1872"/>
      <c r="L407" s="1872"/>
      <c r="M407" s="1872"/>
      <c r="N407" s="1872"/>
      <c r="O407" s="1872"/>
      <c r="P407" s="1872"/>
      <c r="Q407" s="1872"/>
    </row>
    <row r="408" spans="1:17">
      <c r="A408" s="1872"/>
      <c r="B408" s="1872"/>
      <c r="C408" s="1872"/>
      <c r="D408" s="1872"/>
      <c r="E408" s="1872"/>
      <c r="F408" s="1872"/>
      <c r="G408" s="1872"/>
      <c r="H408" s="1872"/>
      <c r="I408" s="1872"/>
      <c r="J408" s="1872"/>
      <c r="K408" s="1872"/>
      <c r="L408" s="1872"/>
      <c r="M408" s="1872"/>
      <c r="N408" s="1872"/>
      <c r="O408" s="1872"/>
      <c r="P408" s="1872"/>
      <c r="Q408" s="1872"/>
    </row>
    <row r="409" spans="1:17">
      <c r="A409" s="1872"/>
      <c r="B409" s="1872"/>
      <c r="C409" s="1872"/>
      <c r="D409" s="1872"/>
      <c r="E409" s="1872"/>
      <c r="F409" s="1872"/>
      <c r="G409" s="1872"/>
      <c r="H409" s="1872"/>
      <c r="I409" s="1872"/>
      <c r="J409" s="1872"/>
      <c r="K409" s="1872"/>
      <c r="L409" s="1872"/>
      <c r="M409" s="1872"/>
      <c r="N409" s="1872"/>
      <c r="O409" s="1872"/>
      <c r="P409" s="1872"/>
      <c r="Q409" s="1872"/>
    </row>
    <row r="410" spans="1:17">
      <c r="A410" s="1872"/>
      <c r="B410" s="1872"/>
      <c r="C410" s="1872"/>
      <c r="D410" s="1872"/>
      <c r="E410" s="1872"/>
      <c r="F410" s="1872"/>
      <c r="G410" s="1872"/>
      <c r="H410" s="1872"/>
      <c r="I410" s="1872"/>
      <c r="J410" s="1872"/>
      <c r="K410" s="1872"/>
      <c r="L410" s="1872"/>
      <c r="M410" s="1872"/>
      <c r="N410" s="1872"/>
      <c r="O410" s="1872"/>
      <c r="P410" s="1872"/>
      <c r="Q410" s="1872"/>
    </row>
    <row r="411" spans="1:17">
      <c r="A411" s="1872"/>
      <c r="B411" s="1872"/>
      <c r="C411" s="1872"/>
      <c r="D411" s="1872"/>
      <c r="E411" s="1872"/>
      <c r="F411" s="1872"/>
      <c r="G411" s="1872"/>
      <c r="H411" s="1872"/>
      <c r="I411" s="1872"/>
      <c r="J411" s="1872"/>
      <c r="K411" s="1872"/>
      <c r="L411" s="1872"/>
      <c r="M411" s="1872"/>
      <c r="N411" s="1872"/>
      <c r="O411" s="1872"/>
      <c r="P411" s="1872"/>
      <c r="Q411" s="1872"/>
    </row>
    <row r="412" spans="1:17">
      <c r="A412" s="1872"/>
      <c r="B412" s="1872"/>
      <c r="C412" s="1872"/>
      <c r="D412" s="1872"/>
      <c r="E412" s="1872"/>
      <c r="F412" s="1872"/>
      <c r="G412" s="1872"/>
      <c r="H412" s="1872"/>
      <c r="I412" s="1872"/>
      <c r="J412" s="1872"/>
      <c r="K412" s="1872"/>
      <c r="L412" s="1872"/>
      <c r="M412" s="1872"/>
      <c r="N412" s="1872"/>
      <c r="O412" s="1872"/>
      <c r="P412" s="1872"/>
      <c r="Q412" s="1872"/>
    </row>
    <row r="413" spans="1:17">
      <c r="A413" s="1872"/>
      <c r="B413" s="1872"/>
      <c r="C413" s="1872"/>
      <c r="D413" s="1872"/>
      <c r="E413" s="1872"/>
      <c r="F413" s="1872"/>
      <c r="G413" s="1872"/>
      <c r="H413" s="1872"/>
      <c r="I413" s="1872"/>
      <c r="J413" s="1872"/>
      <c r="K413" s="1872"/>
      <c r="L413" s="1872"/>
      <c r="M413" s="1872"/>
      <c r="N413" s="1872"/>
      <c r="O413" s="1872"/>
      <c r="P413" s="1872"/>
      <c r="Q413" s="1872"/>
    </row>
    <row r="414" spans="1:17">
      <c r="A414" s="1872"/>
      <c r="B414" s="1872"/>
      <c r="C414" s="1872"/>
      <c r="D414" s="1872"/>
      <c r="E414" s="1872"/>
      <c r="F414" s="1872"/>
      <c r="G414" s="1872"/>
      <c r="H414" s="1872"/>
      <c r="I414" s="1872"/>
      <c r="J414" s="1872"/>
      <c r="K414" s="1872"/>
      <c r="L414" s="1872"/>
      <c r="M414" s="1872"/>
      <c r="N414" s="1872"/>
      <c r="O414" s="1872"/>
      <c r="P414" s="1872"/>
      <c r="Q414" s="1872"/>
    </row>
    <row r="415" spans="1:17">
      <c r="A415" s="1872"/>
      <c r="B415" s="1872"/>
      <c r="C415" s="1872"/>
      <c r="D415" s="1872"/>
      <c r="E415" s="1872"/>
      <c r="F415" s="1872"/>
      <c r="G415" s="1872"/>
      <c r="H415" s="1872"/>
      <c r="I415" s="1872"/>
      <c r="J415" s="1872"/>
      <c r="K415" s="1872"/>
      <c r="L415" s="1872"/>
      <c r="M415" s="1872"/>
      <c r="N415" s="1872"/>
      <c r="O415" s="1872"/>
      <c r="P415" s="1872"/>
      <c r="Q415" s="1872"/>
    </row>
    <row r="416" spans="1:17">
      <c r="A416" s="1872"/>
      <c r="B416" s="1872"/>
      <c r="C416" s="1872"/>
      <c r="D416" s="1872"/>
      <c r="E416" s="1872"/>
      <c r="F416" s="1872"/>
      <c r="G416" s="1872"/>
      <c r="H416" s="1872"/>
      <c r="I416" s="1872"/>
      <c r="J416" s="1872"/>
      <c r="K416" s="1872"/>
      <c r="L416" s="1872"/>
      <c r="M416" s="1872"/>
      <c r="N416" s="1872"/>
      <c r="O416" s="1872"/>
      <c r="P416" s="1872"/>
      <c r="Q416" s="1872"/>
    </row>
    <row r="417" spans="1:17">
      <c r="A417" s="1872"/>
      <c r="B417" s="1872"/>
      <c r="C417" s="1872"/>
      <c r="D417" s="1872"/>
      <c r="E417" s="1872"/>
      <c r="F417" s="1872"/>
      <c r="G417" s="1872"/>
      <c r="H417" s="1872"/>
      <c r="I417" s="1872"/>
      <c r="J417" s="1872"/>
      <c r="K417" s="1872"/>
      <c r="L417" s="1872"/>
      <c r="M417" s="1872"/>
      <c r="N417" s="1872"/>
      <c r="O417" s="1872"/>
      <c r="P417" s="1872"/>
      <c r="Q417" s="1872"/>
    </row>
    <row r="418" spans="1:17">
      <c r="A418" s="1872"/>
      <c r="B418" s="1872"/>
      <c r="C418" s="1872"/>
      <c r="D418" s="1872"/>
      <c r="E418" s="1872"/>
      <c r="F418" s="1872"/>
      <c r="G418" s="1872"/>
      <c r="H418" s="1872"/>
      <c r="I418" s="1872"/>
      <c r="J418" s="1872"/>
      <c r="K418" s="1872"/>
      <c r="L418" s="1872"/>
      <c r="M418" s="1872"/>
      <c r="N418" s="1872"/>
      <c r="O418" s="1872"/>
      <c r="P418" s="1872"/>
      <c r="Q418" s="1872"/>
    </row>
    <row r="419" spans="1:17">
      <c r="A419" s="1872"/>
      <c r="B419" s="1872"/>
      <c r="C419" s="1872"/>
      <c r="D419" s="1872"/>
      <c r="E419" s="1872"/>
      <c r="F419" s="1872"/>
      <c r="G419" s="1872"/>
      <c r="H419" s="1872"/>
      <c r="I419" s="1872"/>
      <c r="J419" s="1872"/>
      <c r="K419" s="1872"/>
      <c r="L419" s="1872"/>
      <c r="M419" s="1872"/>
      <c r="N419" s="1872"/>
      <c r="O419" s="1872"/>
      <c r="P419" s="1872"/>
      <c r="Q419" s="1872"/>
    </row>
    <row r="420" spans="1:17">
      <c r="A420" s="1872"/>
      <c r="B420" s="1872"/>
      <c r="C420" s="1872"/>
      <c r="D420" s="1872"/>
      <c r="E420" s="1872"/>
      <c r="F420" s="1872"/>
      <c r="G420" s="1872"/>
      <c r="H420" s="1872"/>
      <c r="I420" s="1872"/>
      <c r="J420" s="1872"/>
      <c r="K420" s="1872"/>
      <c r="L420" s="1872"/>
      <c r="M420" s="1872"/>
      <c r="N420" s="1872"/>
      <c r="O420" s="1872"/>
      <c r="P420" s="1872"/>
      <c r="Q420" s="1872"/>
    </row>
    <row r="421" spans="1:17">
      <c r="A421" s="1872"/>
      <c r="B421" s="1872"/>
      <c r="C421" s="1872"/>
      <c r="D421" s="1872"/>
      <c r="E421" s="1872"/>
      <c r="F421" s="1872"/>
      <c r="G421" s="1872"/>
      <c r="H421" s="1872"/>
      <c r="I421" s="1872"/>
      <c r="J421" s="1872"/>
      <c r="K421" s="1872"/>
      <c r="L421" s="1872"/>
      <c r="M421" s="1872"/>
      <c r="N421" s="1872"/>
      <c r="O421" s="1872"/>
      <c r="P421" s="1872"/>
      <c r="Q421" s="1872"/>
    </row>
    <row r="422" spans="1:17">
      <c r="A422" s="1872"/>
      <c r="B422" s="1872"/>
      <c r="C422" s="1872"/>
      <c r="D422" s="1872"/>
      <c r="E422" s="1872"/>
      <c r="F422" s="1872"/>
      <c r="G422" s="1872"/>
      <c r="H422" s="1872"/>
      <c r="I422" s="1872"/>
      <c r="J422" s="1872"/>
      <c r="K422" s="1872"/>
      <c r="L422" s="1872"/>
      <c r="M422" s="1872"/>
      <c r="N422" s="1872"/>
      <c r="O422" s="1872"/>
      <c r="P422" s="1872"/>
      <c r="Q422" s="1872"/>
    </row>
    <row r="423" spans="1:17">
      <c r="A423" s="1872"/>
      <c r="B423" s="1872"/>
      <c r="C423" s="1872"/>
      <c r="D423" s="1872"/>
      <c r="E423" s="1872"/>
      <c r="F423" s="1872"/>
      <c r="G423" s="1872"/>
      <c r="H423" s="1872"/>
      <c r="I423" s="1872"/>
      <c r="J423" s="1872"/>
      <c r="K423" s="1872"/>
      <c r="L423" s="1872"/>
      <c r="M423" s="1872"/>
      <c r="N423" s="1872"/>
      <c r="O423" s="1872"/>
      <c r="P423" s="1872"/>
      <c r="Q423" s="1872"/>
    </row>
    <row r="424" spans="1:17">
      <c r="A424" s="1872"/>
      <c r="B424" s="1872"/>
      <c r="C424" s="1872"/>
      <c r="D424" s="1872"/>
      <c r="E424" s="1872"/>
      <c r="F424" s="1872"/>
      <c r="G424" s="1872"/>
      <c r="H424" s="1872"/>
      <c r="I424" s="1872"/>
      <c r="J424" s="1872"/>
      <c r="K424" s="1872"/>
      <c r="L424" s="1872"/>
      <c r="M424" s="1872"/>
      <c r="N424" s="1872"/>
      <c r="O424" s="1872"/>
      <c r="P424" s="1872"/>
      <c r="Q424" s="1872"/>
    </row>
    <row r="425" spans="1:17">
      <c r="A425" s="1872"/>
      <c r="B425" s="1872"/>
      <c r="C425" s="1872"/>
      <c r="D425" s="1872"/>
      <c r="E425" s="1872"/>
      <c r="F425" s="1872"/>
      <c r="G425" s="1872"/>
      <c r="H425" s="1872"/>
      <c r="I425" s="1872"/>
      <c r="J425" s="1872"/>
      <c r="K425" s="1872"/>
      <c r="L425" s="1872"/>
      <c r="M425" s="1872"/>
      <c r="N425" s="1872"/>
      <c r="O425" s="1872"/>
      <c r="P425" s="1872"/>
      <c r="Q425" s="1872"/>
    </row>
    <row r="426" spans="1:17">
      <c r="A426" s="1872"/>
      <c r="B426" s="1872"/>
      <c r="C426" s="1872"/>
      <c r="D426" s="1872"/>
      <c r="E426" s="1872"/>
      <c r="F426" s="1872"/>
      <c r="G426" s="1872"/>
      <c r="H426" s="1872"/>
      <c r="I426" s="1872"/>
      <c r="J426" s="1872"/>
      <c r="K426" s="1872"/>
      <c r="L426" s="1872"/>
      <c r="M426" s="1872"/>
      <c r="N426" s="1872"/>
      <c r="O426" s="1872"/>
      <c r="P426" s="1872"/>
      <c r="Q426" s="1872"/>
    </row>
    <row r="427" spans="1:17">
      <c r="A427" s="1872"/>
      <c r="B427" s="1872"/>
      <c r="C427" s="1872"/>
      <c r="D427" s="1872"/>
      <c r="E427" s="1872"/>
      <c r="F427" s="1872"/>
      <c r="G427" s="1872"/>
      <c r="H427" s="1872"/>
      <c r="I427" s="1872"/>
      <c r="J427" s="1872"/>
      <c r="K427" s="1872"/>
      <c r="L427" s="1872"/>
      <c r="M427" s="1872"/>
      <c r="N427" s="1872"/>
      <c r="O427" s="1872"/>
      <c r="P427" s="1872"/>
      <c r="Q427" s="1872"/>
    </row>
    <row r="428" spans="1:17">
      <c r="A428" s="1872"/>
      <c r="B428" s="1872"/>
      <c r="C428" s="1872"/>
      <c r="D428" s="1872"/>
      <c r="E428" s="1872"/>
      <c r="F428" s="1872"/>
      <c r="G428" s="1872"/>
      <c r="H428" s="1872"/>
      <c r="I428" s="1872"/>
      <c r="J428" s="1872"/>
      <c r="K428" s="1872"/>
      <c r="L428" s="1872"/>
      <c r="M428" s="1872"/>
      <c r="N428" s="1872"/>
      <c r="O428" s="1872"/>
      <c r="P428" s="1872"/>
      <c r="Q428" s="1872"/>
    </row>
    <row r="429" spans="1:17">
      <c r="A429" s="1872"/>
      <c r="B429" s="1872"/>
      <c r="C429" s="1872"/>
      <c r="D429" s="1872"/>
      <c r="E429" s="1872"/>
      <c r="F429" s="1872"/>
      <c r="G429" s="1872"/>
      <c r="H429" s="1872"/>
      <c r="I429" s="1872"/>
      <c r="J429" s="1872"/>
      <c r="K429" s="1872"/>
      <c r="L429" s="1872"/>
      <c r="M429" s="1872"/>
      <c r="N429" s="1872"/>
      <c r="O429" s="1872"/>
      <c r="P429" s="1872"/>
      <c r="Q429" s="1872"/>
    </row>
    <row r="430" spans="1:17">
      <c r="A430" s="1872"/>
      <c r="B430" s="1872"/>
      <c r="C430" s="1872"/>
      <c r="D430" s="1872"/>
      <c r="E430" s="1872"/>
      <c r="F430" s="1872"/>
      <c r="G430" s="1872"/>
      <c r="H430" s="1872"/>
      <c r="I430" s="1872"/>
      <c r="J430" s="1872"/>
      <c r="K430" s="1872"/>
      <c r="L430" s="1872"/>
      <c r="M430" s="1872"/>
      <c r="N430" s="1872"/>
      <c r="O430" s="1872"/>
      <c r="P430" s="1872"/>
      <c r="Q430" s="1872"/>
    </row>
    <row r="431" spans="1:17">
      <c r="A431" s="1872"/>
      <c r="B431" s="1872"/>
      <c r="C431" s="1872"/>
      <c r="D431" s="1872"/>
      <c r="E431" s="1872"/>
      <c r="F431" s="1872"/>
      <c r="G431" s="1872"/>
      <c r="H431" s="1872"/>
      <c r="I431" s="1872"/>
      <c r="J431" s="1872"/>
      <c r="K431" s="1872"/>
      <c r="L431" s="1872"/>
      <c r="M431" s="1872"/>
      <c r="N431" s="1872"/>
      <c r="O431" s="1872"/>
      <c r="P431" s="1872"/>
      <c r="Q431" s="1872"/>
    </row>
    <row r="432" spans="1:17">
      <c r="A432" s="1872"/>
      <c r="B432" s="1872"/>
      <c r="C432" s="1872"/>
      <c r="D432" s="1872"/>
      <c r="E432" s="1872"/>
      <c r="F432" s="1872"/>
      <c r="G432" s="1872"/>
      <c r="H432" s="1872"/>
      <c r="I432" s="1872"/>
      <c r="J432" s="1872"/>
      <c r="K432" s="1872"/>
      <c r="L432" s="1872"/>
      <c r="M432" s="1872"/>
      <c r="N432" s="1872"/>
      <c r="O432" s="1872"/>
      <c r="P432" s="1872"/>
      <c r="Q432" s="1872"/>
    </row>
    <row r="433" spans="1:17">
      <c r="A433" s="1872"/>
      <c r="B433" s="1872"/>
      <c r="C433" s="1872"/>
      <c r="D433" s="1872"/>
      <c r="E433" s="1872"/>
      <c r="F433" s="1872"/>
      <c r="G433" s="1872"/>
      <c r="H433" s="1872"/>
      <c r="I433" s="1872"/>
      <c r="J433" s="1872"/>
      <c r="K433" s="1872"/>
      <c r="L433" s="1872"/>
      <c r="M433" s="1872"/>
      <c r="N433" s="1872"/>
      <c r="O433" s="1872"/>
      <c r="P433" s="1872"/>
      <c r="Q433" s="1872"/>
    </row>
    <row r="434" spans="1:17">
      <c r="A434" s="1872"/>
      <c r="B434" s="1872"/>
      <c r="C434" s="1872"/>
      <c r="D434" s="1872"/>
      <c r="E434" s="1872"/>
      <c r="F434" s="1872"/>
      <c r="G434" s="1872"/>
      <c r="H434" s="1872"/>
      <c r="I434" s="1872"/>
      <c r="J434" s="1872"/>
      <c r="K434" s="1872"/>
      <c r="L434" s="1872"/>
      <c r="M434" s="1872"/>
      <c r="N434" s="1872"/>
      <c r="O434" s="1872"/>
      <c r="P434" s="1872"/>
      <c r="Q434" s="1872"/>
    </row>
    <row r="435" spans="1:17">
      <c r="A435" s="1872"/>
      <c r="B435" s="1872"/>
      <c r="C435" s="1872"/>
      <c r="D435" s="1872"/>
      <c r="E435" s="1872"/>
      <c r="F435" s="1872"/>
      <c r="G435" s="1872"/>
      <c r="H435" s="1872"/>
      <c r="I435" s="1872"/>
      <c r="J435" s="1872"/>
      <c r="K435" s="1872"/>
      <c r="L435" s="1872"/>
      <c r="M435" s="1872"/>
      <c r="N435" s="1872"/>
      <c r="O435" s="1872"/>
      <c r="P435" s="1872"/>
      <c r="Q435" s="1872"/>
    </row>
    <row r="436" spans="1:17">
      <c r="A436" s="1872"/>
      <c r="B436" s="1872"/>
      <c r="C436" s="1872"/>
      <c r="D436" s="1872"/>
      <c r="E436" s="1872"/>
      <c r="F436" s="1872"/>
      <c r="G436" s="1872"/>
      <c r="H436" s="1872"/>
      <c r="I436" s="1872"/>
      <c r="J436" s="1872"/>
      <c r="K436" s="1872"/>
      <c r="L436" s="1872"/>
      <c r="M436" s="1872"/>
      <c r="N436" s="1872"/>
      <c r="O436" s="1872"/>
      <c r="P436" s="1872"/>
      <c r="Q436" s="1872"/>
    </row>
    <row r="437" spans="1:17">
      <c r="A437" s="1872"/>
      <c r="B437" s="1872"/>
      <c r="C437" s="1872"/>
      <c r="D437" s="1872"/>
      <c r="E437" s="1872"/>
      <c r="F437" s="1872"/>
      <c r="G437" s="1872"/>
      <c r="H437" s="1872"/>
      <c r="I437" s="1872"/>
      <c r="J437" s="1872"/>
      <c r="K437" s="1872"/>
      <c r="L437" s="1872"/>
      <c r="M437" s="1872"/>
      <c r="N437" s="1872"/>
      <c r="O437" s="1872"/>
      <c r="P437" s="1872"/>
      <c r="Q437" s="1872"/>
    </row>
    <row r="438" spans="1:17">
      <c r="A438" s="1872"/>
      <c r="B438" s="1872"/>
      <c r="C438" s="1872"/>
      <c r="D438" s="1872"/>
      <c r="E438" s="1872"/>
      <c r="F438" s="1872"/>
      <c r="G438" s="1872"/>
      <c r="H438" s="1872"/>
      <c r="I438" s="1872"/>
      <c r="J438" s="1872"/>
      <c r="K438" s="1872"/>
      <c r="L438" s="1872"/>
      <c r="M438" s="1872"/>
      <c r="N438" s="1872"/>
      <c r="O438" s="1872"/>
      <c r="P438" s="1872"/>
      <c r="Q438" s="1872"/>
    </row>
    <row r="439" spans="1:17">
      <c r="A439" s="1872"/>
      <c r="B439" s="1872"/>
      <c r="C439" s="1872"/>
      <c r="D439" s="1872"/>
      <c r="E439" s="1872"/>
      <c r="F439" s="1872"/>
      <c r="G439" s="1872"/>
      <c r="H439" s="1872"/>
      <c r="I439" s="1872"/>
      <c r="J439" s="1872"/>
      <c r="K439" s="1872"/>
      <c r="L439" s="1872"/>
      <c r="M439" s="1872"/>
      <c r="N439" s="1872"/>
      <c r="O439" s="1872"/>
      <c r="P439" s="1872"/>
      <c r="Q439" s="1872"/>
    </row>
    <row r="440" spans="1:17">
      <c r="A440" s="1872"/>
      <c r="B440" s="1872"/>
      <c r="C440" s="1872"/>
      <c r="D440" s="1872"/>
      <c r="E440" s="1872"/>
      <c r="F440" s="1872"/>
      <c r="G440" s="1872"/>
      <c r="H440" s="1872"/>
      <c r="I440" s="1872"/>
      <c r="J440" s="1872"/>
      <c r="K440" s="1872"/>
      <c r="L440" s="1872"/>
      <c r="M440" s="1872"/>
      <c r="N440" s="1872"/>
      <c r="O440" s="1872"/>
      <c r="P440" s="1872"/>
      <c r="Q440" s="1872"/>
    </row>
    <row r="441" spans="1:17">
      <c r="A441" s="1872"/>
      <c r="B441" s="1872"/>
      <c r="C441" s="1872"/>
      <c r="D441" s="1872"/>
      <c r="E441" s="1872"/>
      <c r="F441" s="1872"/>
      <c r="G441" s="1872"/>
      <c r="H441" s="1872"/>
      <c r="I441" s="1872"/>
      <c r="J441" s="1872"/>
      <c r="K441" s="1872"/>
      <c r="L441" s="1872"/>
      <c r="M441" s="1872"/>
      <c r="N441" s="1872"/>
      <c r="O441" s="1872"/>
      <c r="P441" s="1872"/>
      <c r="Q441" s="1872"/>
    </row>
    <row r="442" spans="1:17">
      <c r="A442" s="1872"/>
      <c r="B442" s="1872"/>
      <c r="C442" s="1872"/>
      <c r="D442" s="1872"/>
      <c r="E442" s="1872"/>
      <c r="F442" s="1872"/>
      <c r="G442" s="1872"/>
      <c r="H442" s="1872"/>
      <c r="I442" s="1872"/>
      <c r="J442" s="1872"/>
      <c r="K442" s="1872"/>
      <c r="L442" s="1872"/>
      <c r="M442" s="1872"/>
      <c r="N442" s="1872"/>
      <c r="O442" s="1872"/>
      <c r="P442" s="1872"/>
      <c r="Q442" s="1872"/>
    </row>
    <row r="443" spans="1:17">
      <c r="A443" s="1872"/>
      <c r="B443" s="1872"/>
      <c r="C443" s="1872"/>
      <c r="D443" s="1872"/>
      <c r="E443" s="1872"/>
      <c r="F443" s="1872"/>
      <c r="G443" s="1872"/>
      <c r="H443" s="1872"/>
      <c r="I443" s="1872"/>
      <c r="J443" s="1872"/>
      <c r="K443" s="1872"/>
      <c r="L443" s="1872"/>
      <c r="M443" s="1872"/>
      <c r="N443" s="1872"/>
      <c r="O443" s="1872"/>
      <c r="P443" s="1872"/>
      <c r="Q443" s="1872"/>
    </row>
    <row r="444" spans="1:17">
      <c r="A444" s="1872"/>
      <c r="B444" s="1872"/>
      <c r="C444" s="1872"/>
      <c r="D444" s="1872"/>
      <c r="E444" s="1872"/>
      <c r="F444" s="1872"/>
      <c r="G444" s="1872"/>
      <c r="H444" s="1872"/>
      <c r="I444" s="1872"/>
      <c r="J444" s="1872"/>
      <c r="K444" s="1872"/>
      <c r="L444" s="1872"/>
      <c r="M444" s="1872"/>
      <c r="N444" s="1872"/>
      <c r="O444" s="1872"/>
      <c r="P444" s="1872"/>
      <c r="Q444" s="1872"/>
    </row>
    <row r="445" spans="1:17">
      <c r="A445" s="1872"/>
      <c r="B445" s="1872"/>
      <c r="C445" s="1872"/>
      <c r="D445" s="1872"/>
      <c r="E445" s="1872"/>
      <c r="F445" s="1872"/>
      <c r="G445" s="1872"/>
      <c r="H445" s="1872"/>
      <c r="I445" s="1872"/>
      <c r="J445" s="1872"/>
      <c r="K445" s="1872"/>
      <c r="L445" s="1872"/>
      <c r="M445" s="1872"/>
      <c r="N445" s="1872"/>
      <c r="O445" s="1872"/>
      <c r="P445" s="1872"/>
      <c r="Q445" s="1872"/>
    </row>
    <row r="446" spans="1:17">
      <c r="A446" s="1872"/>
      <c r="B446" s="1872"/>
      <c r="C446" s="1872"/>
      <c r="D446" s="1872"/>
      <c r="E446" s="1872"/>
      <c r="F446" s="1872"/>
      <c r="G446" s="1872"/>
      <c r="H446" s="1872"/>
      <c r="I446" s="1872"/>
      <c r="J446" s="1872"/>
      <c r="K446" s="1872"/>
      <c r="L446" s="1872"/>
      <c r="M446" s="1872"/>
      <c r="N446" s="1872"/>
      <c r="O446" s="1872"/>
      <c r="P446" s="1872"/>
      <c r="Q446" s="1872"/>
    </row>
    <row r="447" spans="1:17">
      <c r="A447" s="1872"/>
      <c r="B447" s="1872"/>
      <c r="C447" s="1872"/>
      <c r="D447" s="1872"/>
      <c r="E447" s="1872"/>
      <c r="F447" s="1872"/>
      <c r="G447" s="1872"/>
      <c r="H447" s="1872"/>
      <c r="I447" s="1872"/>
      <c r="J447" s="1872"/>
      <c r="K447" s="1872"/>
      <c r="L447" s="1872"/>
      <c r="M447" s="1872"/>
      <c r="N447" s="1872"/>
      <c r="O447" s="1872"/>
      <c r="P447" s="1872"/>
      <c r="Q447" s="1872"/>
    </row>
    <row r="448" spans="1:17">
      <c r="A448" s="1872"/>
      <c r="B448" s="1872"/>
      <c r="C448" s="1872"/>
      <c r="D448" s="1872"/>
      <c r="E448" s="1872"/>
      <c r="F448" s="1872"/>
      <c r="G448" s="1872"/>
      <c r="H448" s="1872"/>
      <c r="I448" s="1872"/>
      <c r="J448" s="1872"/>
      <c r="K448" s="1872"/>
      <c r="L448" s="1872"/>
      <c r="M448" s="1872"/>
      <c r="N448" s="1872"/>
      <c r="O448" s="1872"/>
      <c r="P448" s="1872"/>
      <c r="Q448" s="1872"/>
    </row>
    <row r="449" spans="1:17">
      <c r="A449" s="1872"/>
      <c r="B449" s="1872"/>
      <c r="C449" s="1872"/>
      <c r="D449" s="1872"/>
      <c r="E449" s="1872"/>
      <c r="F449" s="1872"/>
      <c r="G449" s="1872"/>
      <c r="H449" s="1872"/>
      <c r="I449" s="1872"/>
      <c r="J449" s="1872"/>
      <c r="K449" s="1872"/>
      <c r="L449" s="1872"/>
      <c r="M449" s="1872"/>
      <c r="N449" s="1872"/>
      <c r="O449" s="1872"/>
      <c r="P449" s="1872"/>
      <c r="Q449" s="1872"/>
    </row>
    <row r="450" spans="1:17">
      <c r="A450" s="1872"/>
      <c r="B450" s="1872"/>
      <c r="C450" s="1872"/>
      <c r="D450" s="1872"/>
      <c r="E450" s="1872"/>
      <c r="F450" s="1872"/>
      <c r="G450" s="1872"/>
      <c r="H450" s="1872"/>
      <c r="I450" s="1872"/>
      <c r="J450" s="1872"/>
      <c r="K450" s="1872"/>
      <c r="L450" s="1872"/>
      <c r="M450" s="1872"/>
      <c r="N450" s="1872"/>
      <c r="O450" s="1872"/>
      <c r="P450" s="1872"/>
      <c r="Q450" s="1872"/>
    </row>
    <row r="451" spans="1:17">
      <c r="A451" s="1872"/>
      <c r="B451" s="1872"/>
      <c r="C451" s="1872"/>
      <c r="D451" s="1872"/>
      <c r="E451" s="1872"/>
      <c r="F451" s="1872"/>
      <c r="G451" s="1872"/>
      <c r="H451" s="1872"/>
      <c r="I451" s="1872"/>
      <c r="J451" s="1872"/>
      <c r="K451" s="1872"/>
      <c r="L451" s="1872"/>
      <c r="M451" s="1872"/>
      <c r="N451" s="1872"/>
      <c r="O451" s="1872"/>
      <c r="P451" s="1872"/>
      <c r="Q451" s="1872"/>
    </row>
    <row r="452" spans="1:17">
      <c r="A452" s="1872"/>
      <c r="B452" s="1872"/>
      <c r="C452" s="1872"/>
      <c r="D452" s="1872"/>
      <c r="E452" s="1872"/>
      <c r="F452" s="1872"/>
      <c r="G452" s="1872"/>
      <c r="H452" s="1872"/>
      <c r="I452" s="1872"/>
      <c r="J452" s="1872"/>
      <c r="K452" s="1872"/>
      <c r="L452" s="1872"/>
      <c r="M452" s="1872"/>
      <c r="N452" s="1872"/>
      <c r="O452" s="1872"/>
      <c r="P452" s="1872"/>
      <c r="Q452" s="1872"/>
    </row>
    <row r="453" spans="1:17">
      <c r="A453" s="1872"/>
      <c r="B453" s="1872"/>
      <c r="C453" s="1872"/>
      <c r="D453" s="1872"/>
      <c r="E453" s="1872"/>
      <c r="F453" s="1872"/>
      <c r="G453" s="1872"/>
      <c r="H453" s="1872"/>
      <c r="I453" s="1872"/>
      <c r="J453" s="1872"/>
      <c r="K453" s="1872"/>
      <c r="L453" s="1872"/>
      <c r="M453" s="1872"/>
      <c r="N453" s="1872"/>
      <c r="O453" s="1872"/>
      <c r="P453" s="1872"/>
      <c r="Q453" s="1872"/>
    </row>
    <row r="454" spans="1:17">
      <c r="A454" s="1872"/>
      <c r="B454" s="1872"/>
      <c r="C454" s="1872"/>
      <c r="D454" s="1872"/>
      <c r="E454" s="1872"/>
      <c r="F454" s="1872"/>
      <c r="G454" s="1872"/>
      <c r="H454" s="1872"/>
      <c r="I454" s="1872"/>
      <c r="J454" s="1872"/>
      <c r="K454" s="1872"/>
      <c r="L454" s="1872"/>
      <c r="M454" s="1872"/>
      <c r="N454" s="1872"/>
      <c r="O454" s="1872"/>
      <c r="P454" s="1872"/>
      <c r="Q454" s="1872"/>
    </row>
    <row r="455" spans="1:17">
      <c r="A455" s="1872"/>
      <c r="B455" s="1872"/>
      <c r="C455" s="1872"/>
      <c r="D455" s="1872"/>
      <c r="E455" s="1872"/>
      <c r="F455" s="1872"/>
      <c r="G455" s="1872"/>
      <c r="H455" s="1872"/>
      <c r="I455" s="1872"/>
      <c r="J455" s="1872"/>
      <c r="K455" s="1872"/>
      <c r="L455" s="1872"/>
      <c r="M455" s="1872"/>
      <c r="N455" s="1872"/>
      <c r="O455" s="1872"/>
      <c r="P455" s="1872"/>
      <c r="Q455" s="1872"/>
    </row>
    <row r="456" spans="1:17">
      <c r="A456" s="1872"/>
      <c r="B456" s="1872"/>
      <c r="C456" s="1872"/>
      <c r="D456" s="1872"/>
      <c r="E456" s="1872"/>
      <c r="F456" s="1872"/>
      <c r="G456" s="1872"/>
      <c r="H456" s="1872"/>
      <c r="I456" s="1872"/>
      <c r="J456" s="1872"/>
      <c r="K456" s="1872"/>
      <c r="L456" s="1872"/>
      <c r="M456" s="1872"/>
      <c r="N456" s="1872"/>
      <c r="O456" s="1872"/>
      <c r="P456" s="1872"/>
      <c r="Q456" s="1872"/>
    </row>
    <row r="457" spans="1:17">
      <c r="A457" s="1872"/>
      <c r="B457" s="1872"/>
      <c r="C457" s="1872"/>
      <c r="D457" s="1872"/>
      <c r="E457" s="1872"/>
      <c r="F457" s="1872"/>
      <c r="G457" s="1872"/>
      <c r="H457" s="1872"/>
      <c r="I457" s="1872"/>
      <c r="J457" s="1872"/>
      <c r="K457" s="1872"/>
      <c r="L457" s="1872"/>
      <c r="M457" s="1872"/>
      <c r="N457" s="1872"/>
      <c r="O457" s="1872"/>
      <c r="P457" s="1872"/>
      <c r="Q457" s="1872"/>
    </row>
    <row r="458" spans="1:17">
      <c r="A458" s="1872"/>
      <c r="B458" s="1872"/>
      <c r="C458" s="1872"/>
      <c r="D458" s="1872"/>
      <c r="E458" s="1872"/>
      <c r="F458" s="1872"/>
      <c r="G458" s="1872"/>
      <c r="H458" s="1872"/>
      <c r="I458" s="1872"/>
      <c r="J458" s="1872"/>
      <c r="K458" s="1872"/>
      <c r="L458" s="1872"/>
      <c r="M458" s="1872"/>
      <c r="N458" s="1872"/>
      <c r="O458" s="1872"/>
      <c r="P458" s="1872"/>
      <c r="Q458" s="1872"/>
    </row>
    <row r="459" spans="1:17">
      <c r="A459" s="1872"/>
      <c r="B459" s="1872"/>
      <c r="C459" s="1872"/>
      <c r="D459" s="1872"/>
      <c r="E459" s="1872"/>
      <c r="F459" s="1872"/>
      <c r="G459" s="1872"/>
      <c r="H459" s="1872"/>
      <c r="I459" s="1872"/>
      <c r="J459" s="1872"/>
      <c r="K459" s="1872"/>
      <c r="L459" s="1872"/>
      <c r="M459" s="1872"/>
      <c r="N459" s="1872"/>
      <c r="O459" s="1872"/>
      <c r="P459" s="1872"/>
      <c r="Q459" s="1872"/>
    </row>
    <row r="460" spans="1:17">
      <c r="A460" s="1872"/>
      <c r="B460" s="1872"/>
      <c r="C460" s="1872"/>
      <c r="D460" s="1872"/>
      <c r="E460" s="1872"/>
      <c r="F460" s="1872"/>
      <c r="G460" s="1872"/>
      <c r="H460" s="1872"/>
      <c r="I460" s="1872"/>
      <c r="J460" s="1872"/>
      <c r="K460" s="1872"/>
      <c r="L460" s="1872"/>
      <c r="M460" s="1872"/>
      <c r="N460" s="1872"/>
      <c r="O460" s="1872"/>
      <c r="P460" s="1872"/>
      <c r="Q460" s="1872"/>
    </row>
    <row r="461" spans="1:17">
      <c r="A461" s="1872"/>
      <c r="B461" s="1872"/>
      <c r="C461" s="1872"/>
      <c r="D461" s="1872"/>
      <c r="E461" s="1872"/>
      <c r="F461" s="1872"/>
      <c r="G461" s="1872"/>
      <c r="H461" s="1872"/>
      <c r="I461" s="1872"/>
      <c r="J461" s="1872"/>
      <c r="K461" s="1872"/>
      <c r="L461" s="1872"/>
      <c r="M461" s="1872"/>
      <c r="N461" s="1872"/>
      <c r="O461" s="1872"/>
      <c r="P461" s="1872"/>
      <c r="Q461" s="1872"/>
    </row>
    <row r="462" spans="1:17">
      <c r="A462" s="1872"/>
      <c r="B462" s="1872"/>
      <c r="C462" s="1872"/>
      <c r="D462" s="1872"/>
      <c r="E462" s="1872"/>
      <c r="F462" s="1872"/>
      <c r="G462" s="1872"/>
      <c r="H462" s="1872"/>
      <c r="I462" s="1872"/>
      <c r="J462" s="1872"/>
      <c r="K462" s="1872"/>
      <c r="L462" s="1872"/>
      <c r="M462" s="1872"/>
      <c r="N462" s="1872"/>
      <c r="O462" s="1872"/>
      <c r="P462" s="1872"/>
      <c r="Q462" s="1872"/>
    </row>
    <row r="463" spans="1:17">
      <c r="A463" s="1872"/>
      <c r="B463" s="1872"/>
      <c r="C463" s="1872"/>
      <c r="D463" s="1872"/>
      <c r="E463" s="1872"/>
      <c r="F463" s="1872"/>
      <c r="G463" s="1872"/>
      <c r="H463" s="1872"/>
      <c r="I463" s="1872"/>
      <c r="J463" s="1872"/>
      <c r="K463" s="1872"/>
      <c r="L463" s="1872"/>
      <c r="M463" s="1872"/>
      <c r="N463" s="1872"/>
      <c r="O463" s="1872"/>
      <c r="P463" s="1872"/>
      <c r="Q463" s="1872"/>
    </row>
    <row r="464" spans="1:17">
      <c r="A464" s="1872"/>
      <c r="B464" s="1872"/>
      <c r="C464" s="1872"/>
      <c r="D464" s="1872"/>
      <c r="E464" s="1872"/>
      <c r="F464" s="1872"/>
      <c r="G464" s="1872"/>
      <c r="H464" s="1872"/>
      <c r="I464" s="1872"/>
      <c r="J464" s="1872"/>
      <c r="K464" s="1872"/>
      <c r="L464" s="1872"/>
      <c r="M464" s="1872"/>
      <c r="N464" s="1872"/>
      <c r="O464" s="1872"/>
      <c r="P464" s="1872"/>
      <c r="Q464" s="1872"/>
    </row>
    <row r="465" spans="1:17">
      <c r="A465" s="1872"/>
      <c r="B465" s="1872"/>
      <c r="C465" s="1872"/>
      <c r="D465" s="1872"/>
      <c r="E465" s="1872"/>
      <c r="F465" s="1872"/>
      <c r="G465" s="1872"/>
      <c r="H465" s="1872"/>
      <c r="I465" s="1872"/>
      <c r="J465" s="1872"/>
      <c r="K465" s="1872"/>
      <c r="L465" s="1872"/>
      <c r="M465" s="1872"/>
      <c r="N465" s="1872"/>
      <c r="O465" s="1872"/>
      <c r="P465" s="1872"/>
      <c r="Q465" s="1872"/>
    </row>
    <row r="466" spans="1:17">
      <c r="A466" s="1872"/>
      <c r="B466" s="1872"/>
      <c r="C466" s="1872"/>
      <c r="D466" s="1872"/>
      <c r="E466" s="1872"/>
      <c r="F466" s="1872"/>
      <c r="G466" s="1872"/>
      <c r="H466" s="1872"/>
      <c r="I466" s="1872"/>
      <c r="J466" s="1872"/>
      <c r="K466" s="1872"/>
      <c r="L466" s="1872"/>
      <c r="M466" s="1872"/>
      <c r="N466" s="1872"/>
      <c r="O466" s="1872"/>
      <c r="P466" s="1872"/>
      <c r="Q466" s="1872"/>
    </row>
    <row r="467" spans="1:17">
      <c r="A467" s="1872"/>
      <c r="B467" s="1872"/>
      <c r="C467" s="1872"/>
      <c r="D467" s="1872"/>
      <c r="E467" s="1872"/>
      <c r="F467" s="1872"/>
      <c r="G467" s="1872"/>
      <c r="H467" s="1872"/>
      <c r="I467" s="1872"/>
      <c r="J467" s="1872"/>
      <c r="K467" s="1872"/>
      <c r="L467" s="1872"/>
      <c r="M467" s="1872"/>
      <c r="N467" s="1872"/>
      <c r="O467" s="1872"/>
      <c r="P467" s="1872"/>
      <c r="Q467" s="1872"/>
    </row>
    <row r="468" spans="1:17">
      <c r="A468" s="1872"/>
      <c r="B468" s="1872"/>
      <c r="C468" s="1872"/>
      <c r="D468" s="1872"/>
      <c r="E468" s="1872"/>
      <c r="F468" s="1872"/>
      <c r="G468" s="1872"/>
      <c r="H468" s="1872"/>
      <c r="I468" s="1872"/>
      <c r="J468" s="1872"/>
      <c r="K468" s="1872"/>
      <c r="L468" s="1872"/>
      <c r="M468" s="1872"/>
      <c r="N468" s="1872"/>
      <c r="O468" s="1872"/>
      <c r="P468" s="1872"/>
      <c r="Q468" s="1872"/>
    </row>
    <row r="469" spans="1:17">
      <c r="A469" s="1872"/>
      <c r="B469" s="1872"/>
      <c r="C469" s="1872"/>
      <c r="D469" s="1872"/>
      <c r="E469" s="1872"/>
      <c r="F469" s="1872"/>
      <c r="G469" s="1872"/>
      <c r="H469" s="1872"/>
      <c r="I469" s="1872"/>
      <c r="J469" s="1872"/>
      <c r="K469" s="1872"/>
      <c r="L469" s="1872"/>
      <c r="M469" s="1872"/>
      <c r="N469" s="1872"/>
      <c r="O469" s="1872"/>
      <c r="P469" s="1872"/>
      <c r="Q469" s="1872"/>
    </row>
    <row r="470" spans="1:17">
      <c r="A470" s="1872"/>
      <c r="B470" s="1872"/>
      <c r="C470" s="1872"/>
      <c r="D470" s="1872"/>
      <c r="E470" s="1872"/>
      <c r="F470" s="1872"/>
      <c r="G470" s="1872"/>
      <c r="H470" s="1872"/>
      <c r="I470" s="1872"/>
      <c r="J470" s="1872"/>
      <c r="K470" s="1872"/>
      <c r="L470" s="1872"/>
      <c r="M470" s="1872"/>
      <c r="N470" s="1872"/>
      <c r="O470" s="1872"/>
      <c r="P470" s="1872"/>
      <c r="Q470" s="1872"/>
    </row>
    <row r="471" spans="1:17">
      <c r="A471" s="1872"/>
      <c r="B471" s="1872"/>
      <c r="C471" s="1872"/>
      <c r="D471" s="1872"/>
      <c r="E471" s="1872"/>
      <c r="F471" s="1872"/>
      <c r="G471" s="1872"/>
      <c r="H471" s="1872"/>
      <c r="I471" s="1872"/>
      <c r="J471" s="1872"/>
      <c r="K471" s="1872"/>
      <c r="L471" s="1872"/>
      <c r="M471" s="1872"/>
      <c r="N471" s="1872"/>
      <c r="O471" s="1872"/>
      <c r="P471" s="1872"/>
      <c r="Q471" s="1872"/>
    </row>
    <row r="472" spans="1:17">
      <c r="A472" s="1872"/>
      <c r="B472" s="1872"/>
      <c r="C472" s="1872"/>
      <c r="D472" s="1872"/>
      <c r="E472" s="1872"/>
      <c r="F472" s="1872"/>
      <c r="G472" s="1872"/>
      <c r="H472" s="1872"/>
      <c r="I472" s="1872"/>
      <c r="J472" s="1872"/>
      <c r="K472" s="1872"/>
      <c r="L472" s="1872"/>
      <c r="M472" s="1872"/>
      <c r="N472" s="1872"/>
      <c r="O472" s="1872"/>
      <c r="P472" s="1872"/>
      <c r="Q472" s="1872"/>
    </row>
    <row r="473" spans="1:17">
      <c r="A473" s="1872"/>
      <c r="B473" s="1872"/>
      <c r="C473" s="1872"/>
      <c r="D473" s="1872"/>
      <c r="E473" s="1872"/>
      <c r="F473" s="1872"/>
      <c r="G473" s="1872"/>
      <c r="H473" s="1872"/>
      <c r="I473" s="1872"/>
      <c r="J473" s="1872"/>
      <c r="K473" s="1872"/>
      <c r="L473" s="1872"/>
      <c r="M473" s="1872"/>
      <c r="N473" s="1872"/>
      <c r="O473" s="1872"/>
      <c r="P473" s="1872"/>
      <c r="Q473" s="1872"/>
    </row>
    <row r="474" spans="1:17">
      <c r="A474" s="1872"/>
      <c r="B474" s="1872"/>
      <c r="C474" s="1872"/>
      <c r="D474" s="1872"/>
      <c r="E474" s="1872"/>
      <c r="F474" s="1872"/>
      <c r="G474" s="1872"/>
      <c r="H474" s="1872"/>
      <c r="I474" s="1872"/>
      <c r="J474" s="1872"/>
      <c r="K474" s="1872"/>
      <c r="L474" s="1872"/>
      <c r="M474" s="1872"/>
      <c r="N474" s="1872"/>
      <c r="O474" s="1872"/>
      <c r="P474" s="1872"/>
      <c r="Q474" s="1872"/>
    </row>
    <row r="475" spans="1:17">
      <c r="A475" s="1872"/>
      <c r="B475" s="1872"/>
      <c r="C475" s="1872"/>
      <c r="D475" s="1872"/>
      <c r="E475" s="1872"/>
      <c r="F475" s="1872"/>
      <c r="G475" s="1872"/>
      <c r="H475" s="1872"/>
      <c r="I475" s="1872"/>
      <c r="J475" s="1872"/>
      <c r="K475" s="1872"/>
      <c r="L475" s="1872"/>
      <c r="M475" s="1872"/>
      <c r="N475" s="1872"/>
      <c r="O475" s="1872"/>
      <c r="P475" s="1872"/>
      <c r="Q475" s="1872"/>
    </row>
    <row r="476" spans="1:17">
      <c r="A476" s="1872"/>
      <c r="B476" s="1872"/>
      <c r="C476" s="1872"/>
      <c r="D476" s="1872"/>
      <c r="E476" s="1872"/>
      <c r="F476" s="1872"/>
      <c r="G476" s="1872"/>
      <c r="H476" s="1872"/>
      <c r="I476" s="1872"/>
      <c r="J476" s="1872"/>
      <c r="K476" s="1872"/>
      <c r="L476" s="1872"/>
      <c r="M476" s="1872"/>
      <c r="N476" s="1872"/>
      <c r="O476" s="1872"/>
      <c r="P476" s="1872"/>
      <c r="Q476" s="1872"/>
    </row>
    <row r="477" spans="1:17">
      <c r="A477" s="1872"/>
      <c r="B477" s="1872"/>
      <c r="C477" s="1872"/>
      <c r="D477" s="1872"/>
      <c r="E477" s="1872"/>
      <c r="F477" s="1872"/>
      <c r="G477" s="1872"/>
      <c r="H477" s="1872"/>
      <c r="I477" s="1872"/>
      <c r="J477" s="1872"/>
      <c r="K477" s="1872"/>
      <c r="L477" s="1872"/>
      <c r="M477" s="1872"/>
      <c r="N477" s="1872"/>
      <c r="O477" s="1872"/>
      <c r="P477" s="1872"/>
      <c r="Q477" s="1872"/>
    </row>
    <row r="478" spans="1:17">
      <c r="A478" s="1872"/>
      <c r="B478" s="1872"/>
      <c r="C478" s="1872"/>
      <c r="D478" s="1872"/>
      <c r="E478" s="1872"/>
      <c r="F478" s="1872"/>
      <c r="G478" s="1872"/>
      <c r="H478" s="1872"/>
      <c r="I478" s="1872"/>
      <c r="J478" s="1872"/>
      <c r="K478" s="1872"/>
      <c r="L478" s="1872"/>
      <c r="M478" s="1872"/>
      <c r="N478" s="1872"/>
      <c r="O478" s="1872"/>
      <c r="P478" s="1872"/>
      <c r="Q478" s="1872"/>
    </row>
    <row r="479" spans="1:17">
      <c r="A479" s="1872"/>
      <c r="B479" s="1872"/>
      <c r="C479" s="1872"/>
      <c r="D479" s="1872"/>
      <c r="E479" s="1872"/>
      <c r="F479" s="1872"/>
      <c r="G479" s="1872"/>
      <c r="H479" s="1872"/>
      <c r="I479" s="1872"/>
      <c r="J479" s="1872"/>
      <c r="K479" s="1872"/>
      <c r="L479" s="1872"/>
      <c r="M479" s="1872"/>
      <c r="N479" s="1872"/>
      <c r="O479" s="1872"/>
      <c r="P479" s="1872"/>
      <c r="Q479" s="1872"/>
    </row>
    <row r="480" spans="1:17">
      <c r="A480" s="1872"/>
      <c r="B480" s="1872"/>
      <c r="C480" s="1872"/>
      <c r="D480" s="1872"/>
      <c r="E480" s="1872"/>
      <c r="F480" s="1872"/>
      <c r="G480" s="1872"/>
      <c r="H480" s="1872"/>
      <c r="I480" s="1872"/>
      <c r="J480" s="1872"/>
      <c r="K480" s="1872"/>
      <c r="L480" s="1872"/>
      <c r="M480" s="1872"/>
      <c r="N480" s="1872"/>
      <c r="O480" s="1872"/>
      <c r="P480" s="1872"/>
      <c r="Q480" s="1872"/>
    </row>
    <row r="481" spans="1:17">
      <c r="A481" s="1872"/>
      <c r="B481" s="1872"/>
      <c r="C481" s="1872"/>
      <c r="D481" s="1872"/>
      <c r="E481" s="1872"/>
      <c r="F481" s="1872"/>
      <c r="G481" s="1872"/>
      <c r="H481" s="1872"/>
      <c r="I481" s="1872"/>
      <c r="J481" s="1872"/>
      <c r="K481" s="1872"/>
      <c r="L481" s="1872"/>
      <c r="M481" s="1872"/>
      <c r="N481" s="1872"/>
      <c r="O481" s="1872"/>
      <c r="P481" s="1872"/>
      <c r="Q481" s="1872"/>
    </row>
    <row r="482" spans="1:17">
      <c r="A482" s="1872"/>
      <c r="B482" s="1872"/>
      <c r="C482" s="1872"/>
      <c r="D482" s="1872"/>
      <c r="E482" s="1872"/>
      <c r="F482" s="1872"/>
      <c r="G482" s="1872"/>
      <c r="H482" s="1872"/>
      <c r="I482" s="1872"/>
      <c r="J482" s="1872"/>
      <c r="K482" s="1872"/>
      <c r="L482" s="1872"/>
      <c r="M482" s="1872"/>
      <c r="N482" s="1872"/>
      <c r="O482" s="1872"/>
      <c r="P482" s="1872"/>
      <c r="Q482" s="1872"/>
    </row>
    <row r="483" spans="1:17">
      <c r="A483" s="1872"/>
      <c r="B483" s="1872"/>
      <c r="C483" s="1872"/>
      <c r="D483" s="1872"/>
      <c r="E483" s="1872"/>
      <c r="F483" s="1872"/>
      <c r="G483" s="1872"/>
      <c r="H483" s="1872"/>
      <c r="I483" s="1872"/>
      <c r="J483" s="1872"/>
      <c r="K483" s="1872"/>
      <c r="L483" s="1872"/>
      <c r="M483" s="1872"/>
      <c r="N483" s="1872"/>
      <c r="O483" s="1872"/>
      <c r="P483" s="1872"/>
      <c r="Q483" s="1872"/>
    </row>
    <row r="484" spans="1:17">
      <c r="A484" s="1872"/>
      <c r="B484" s="1872"/>
      <c r="C484" s="1872"/>
      <c r="D484" s="1872"/>
      <c r="E484" s="1872"/>
      <c r="F484" s="1872"/>
      <c r="G484" s="1872"/>
      <c r="H484" s="1872"/>
      <c r="I484" s="1872"/>
      <c r="J484" s="1872"/>
      <c r="K484" s="1872"/>
      <c r="L484" s="1872"/>
      <c r="M484" s="1872"/>
      <c r="N484" s="1872"/>
      <c r="O484" s="1872"/>
      <c r="P484" s="1872"/>
      <c r="Q484" s="1872"/>
    </row>
    <row r="485" spans="1:17">
      <c r="A485" s="1872"/>
      <c r="B485" s="1872"/>
      <c r="C485" s="1872"/>
      <c r="D485" s="1872"/>
      <c r="E485" s="1872"/>
      <c r="F485" s="1872"/>
      <c r="G485" s="1872"/>
      <c r="H485" s="1872"/>
      <c r="I485" s="1872"/>
      <c r="J485" s="1872"/>
      <c r="K485" s="1872"/>
      <c r="L485" s="1872"/>
      <c r="M485" s="1872"/>
      <c r="N485" s="1872"/>
      <c r="O485" s="1872"/>
      <c r="P485" s="1872"/>
      <c r="Q485" s="1872"/>
    </row>
    <row r="486" spans="1:17">
      <c r="A486" s="1872"/>
      <c r="B486" s="1872"/>
      <c r="C486" s="1872"/>
      <c r="D486" s="1872"/>
      <c r="E486" s="1872"/>
      <c r="F486" s="1872"/>
      <c r="G486" s="1872"/>
      <c r="H486" s="1872"/>
      <c r="I486" s="1872"/>
      <c r="J486" s="1872"/>
      <c r="K486" s="1872"/>
      <c r="L486" s="1872"/>
      <c r="M486" s="1872"/>
      <c r="N486" s="1872"/>
      <c r="O486" s="1872"/>
      <c r="P486" s="1872"/>
      <c r="Q486" s="1872"/>
    </row>
    <row r="487" spans="1:17">
      <c r="A487" s="1872"/>
      <c r="B487" s="1872"/>
      <c r="C487" s="1872"/>
      <c r="D487" s="1872"/>
      <c r="E487" s="1872"/>
      <c r="F487" s="1872"/>
      <c r="G487" s="1872"/>
      <c r="H487" s="1872"/>
      <c r="I487" s="1872"/>
      <c r="J487" s="1872"/>
      <c r="K487" s="1872"/>
      <c r="L487" s="1872"/>
      <c r="M487" s="1872"/>
      <c r="N487" s="1872"/>
      <c r="O487" s="1872"/>
      <c r="P487" s="1872"/>
      <c r="Q487" s="1872"/>
    </row>
    <row r="488" spans="1:17">
      <c r="A488" s="1872"/>
      <c r="B488" s="1872"/>
      <c r="C488" s="1872"/>
      <c r="D488" s="1872"/>
      <c r="E488" s="1872"/>
      <c r="F488" s="1872"/>
      <c r="G488" s="1872"/>
      <c r="H488" s="1872"/>
      <c r="I488" s="1872"/>
      <c r="J488" s="1872"/>
      <c r="K488" s="1872"/>
      <c r="L488" s="1872"/>
      <c r="M488" s="1872"/>
      <c r="N488" s="1872"/>
      <c r="O488" s="1872"/>
      <c r="P488" s="1872"/>
      <c r="Q488" s="1872"/>
    </row>
    <row r="489" spans="1:17">
      <c r="A489" s="1872"/>
      <c r="B489" s="1872"/>
      <c r="C489" s="1872"/>
      <c r="D489" s="1872"/>
      <c r="E489" s="1872"/>
      <c r="F489" s="1872"/>
      <c r="G489" s="1872"/>
      <c r="H489" s="1872"/>
      <c r="I489" s="1872"/>
      <c r="J489" s="1872"/>
      <c r="K489" s="1872"/>
      <c r="L489" s="1872"/>
      <c r="M489" s="1872"/>
      <c r="N489" s="1872"/>
      <c r="O489" s="1872"/>
      <c r="P489" s="1872"/>
      <c r="Q489" s="1872"/>
    </row>
    <row r="490" spans="1:17">
      <c r="A490" s="1872"/>
      <c r="B490" s="1872"/>
      <c r="C490" s="1872"/>
      <c r="D490" s="1872"/>
      <c r="E490" s="1872"/>
      <c r="F490" s="1872"/>
      <c r="G490" s="1872"/>
      <c r="H490" s="1872"/>
      <c r="I490" s="1872"/>
      <c r="J490" s="1872"/>
      <c r="K490" s="1872"/>
      <c r="L490" s="1872"/>
      <c r="M490" s="1872"/>
      <c r="N490" s="1872"/>
      <c r="O490" s="1872"/>
      <c r="P490" s="1872"/>
      <c r="Q490" s="1872"/>
    </row>
    <row r="491" spans="1:17">
      <c r="A491" s="1872"/>
      <c r="B491" s="1872"/>
      <c r="C491" s="1872"/>
      <c r="D491" s="1872"/>
      <c r="E491" s="1872"/>
      <c r="F491" s="1872"/>
      <c r="G491" s="1872"/>
      <c r="H491" s="1872"/>
      <c r="I491" s="1872"/>
      <c r="J491" s="1872"/>
      <c r="K491" s="1872"/>
      <c r="L491" s="1872"/>
      <c r="M491" s="1872"/>
      <c r="N491" s="1872"/>
      <c r="O491" s="1872"/>
      <c r="P491" s="1872"/>
      <c r="Q491" s="1872"/>
    </row>
    <row r="492" spans="1:17">
      <c r="A492" s="1872"/>
      <c r="B492" s="1872"/>
      <c r="C492" s="1872"/>
      <c r="D492" s="1872"/>
      <c r="E492" s="1872"/>
      <c r="F492" s="1872"/>
      <c r="G492" s="1872"/>
      <c r="H492" s="1872"/>
      <c r="I492" s="1872"/>
      <c r="J492" s="1872"/>
      <c r="K492" s="1872"/>
      <c r="L492" s="1872"/>
      <c r="M492" s="1872"/>
      <c r="N492" s="1872"/>
      <c r="O492" s="1872"/>
      <c r="P492" s="1872"/>
      <c r="Q492" s="1872"/>
    </row>
    <row r="493" spans="1:17">
      <c r="A493" s="1872"/>
      <c r="B493" s="1872"/>
      <c r="C493" s="1872"/>
      <c r="D493" s="1872"/>
      <c r="E493" s="1872"/>
      <c r="F493" s="1872"/>
      <c r="G493" s="1872"/>
      <c r="H493" s="1872"/>
      <c r="I493" s="1872"/>
      <c r="J493" s="1872"/>
      <c r="K493" s="1872"/>
      <c r="L493" s="1872"/>
      <c r="M493" s="1872"/>
      <c r="N493" s="1872"/>
      <c r="O493" s="1872"/>
      <c r="P493" s="1872"/>
      <c r="Q493" s="1872"/>
    </row>
    <row r="494" spans="1:17">
      <c r="A494" s="1872"/>
      <c r="B494" s="1872"/>
      <c r="C494" s="1872"/>
      <c r="D494" s="1872"/>
      <c r="E494" s="1872"/>
      <c r="F494" s="1872"/>
      <c r="G494" s="1872"/>
      <c r="H494" s="1872"/>
      <c r="I494" s="1872"/>
      <c r="J494" s="1872"/>
      <c r="K494" s="1872"/>
      <c r="L494" s="1872"/>
      <c r="M494" s="1872"/>
      <c r="N494" s="1872"/>
      <c r="O494" s="1872"/>
      <c r="P494" s="1872"/>
      <c r="Q494" s="1872"/>
    </row>
    <row r="495" spans="1:17">
      <c r="A495" s="1872"/>
      <c r="B495" s="1872"/>
      <c r="C495" s="1872"/>
      <c r="D495" s="1872"/>
      <c r="E495" s="1872"/>
      <c r="F495" s="1872"/>
      <c r="G495" s="1872"/>
      <c r="H495" s="1872"/>
      <c r="I495" s="1872"/>
      <c r="J495" s="1872"/>
      <c r="K495" s="1872"/>
      <c r="L495" s="1872"/>
      <c r="M495" s="1872"/>
      <c r="N495" s="1872"/>
      <c r="O495" s="1872"/>
      <c r="P495" s="1872"/>
      <c r="Q495" s="1872"/>
    </row>
    <row r="496" spans="1:17">
      <c r="A496" s="1872"/>
      <c r="B496" s="1872"/>
      <c r="C496" s="1872"/>
      <c r="D496" s="1872"/>
      <c r="E496" s="1872"/>
      <c r="F496" s="1872"/>
      <c r="G496" s="1872"/>
      <c r="H496" s="1872"/>
      <c r="I496" s="1872"/>
      <c r="J496" s="1872"/>
      <c r="K496" s="1872"/>
      <c r="L496" s="1872"/>
      <c r="M496" s="1872"/>
      <c r="N496" s="1872"/>
      <c r="O496" s="1872"/>
      <c r="P496" s="1872"/>
      <c r="Q496" s="1872"/>
    </row>
    <row r="497" spans="1:17">
      <c r="A497" s="1872"/>
      <c r="B497" s="1872"/>
      <c r="C497" s="1872"/>
      <c r="D497" s="1872"/>
      <c r="E497" s="1872"/>
      <c r="F497" s="1872"/>
      <c r="G497" s="1872"/>
      <c r="H497" s="1872"/>
      <c r="I497" s="1872"/>
      <c r="J497" s="1872"/>
      <c r="K497" s="1872"/>
      <c r="L497" s="1872"/>
      <c r="M497" s="1872"/>
      <c r="N497" s="1872"/>
      <c r="O497" s="1872"/>
      <c r="P497" s="1872"/>
      <c r="Q497" s="1872"/>
    </row>
    <row r="498" spans="1:17">
      <c r="A498" s="1872"/>
      <c r="B498" s="1872"/>
      <c r="C498" s="1872"/>
      <c r="D498" s="1872"/>
      <c r="E498" s="1872"/>
      <c r="F498" s="1872"/>
      <c r="G498" s="1872"/>
      <c r="H498" s="1872"/>
      <c r="I498" s="1872"/>
      <c r="J498" s="1872"/>
      <c r="K498" s="1872"/>
      <c r="L498" s="1872"/>
      <c r="M498" s="1872"/>
      <c r="N498" s="1872"/>
      <c r="O498" s="1872"/>
      <c r="P498" s="1872"/>
      <c r="Q498" s="1872"/>
    </row>
    <row r="499" spans="1:17">
      <c r="A499" s="1872"/>
      <c r="B499" s="1872"/>
      <c r="C499" s="1872"/>
      <c r="D499" s="1872"/>
      <c r="E499" s="1872"/>
      <c r="F499" s="1872"/>
      <c r="G499" s="1872"/>
      <c r="H499" s="1872"/>
      <c r="I499" s="1872"/>
      <c r="J499" s="1872"/>
      <c r="K499" s="1872"/>
      <c r="L499" s="1872"/>
      <c r="M499" s="1872"/>
      <c r="N499" s="1872"/>
      <c r="O499" s="1872"/>
      <c r="P499" s="1872"/>
      <c r="Q499" s="1872"/>
    </row>
    <row r="500" spans="1:17">
      <c r="A500" s="1872"/>
      <c r="B500" s="1872"/>
      <c r="C500" s="1872"/>
      <c r="D500" s="1872"/>
      <c r="E500" s="1872"/>
      <c r="F500" s="1872"/>
      <c r="G500" s="1872"/>
      <c r="H500" s="1872"/>
      <c r="I500" s="1872"/>
      <c r="J500" s="1872"/>
      <c r="K500" s="1872"/>
      <c r="L500" s="1872"/>
      <c r="M500" s="1872"/>
      <c r="N500" s="1872"/>
      <c r="O500" s="1872"/>
      <c r="P500" s="1872"/>
      <c r="Q500" s="1872"/>
    </row>
    <row r="501" spans="1:17">
      <c r="A501" s="1872"/>
      <c r="B501" s="1872"/>
      <c r="C501" s="1872"/>
      <c r="D501" s="1872"/>
      <c r="E501" s="1872"/>
      <c r="F501" s="1872"/>
      <c r="G501" s="1872"/>
      <c r="H501" s="1872"/>
      <c r="I501" s="1872"/>
      <c r="J501" s="1872"/>
      <c r="K501" s="1872"/>
      <c r="L501" s="1872"/>
      <c r="M501" s="1872"/>
      <c r="N501" s="1872"/>
      <c r="O501" s="1872"/>
      <c r="P501" s="1872"/>
      <c r="Q501" s="1872"/>
    </row>
    <row r="502" spans="1:17">
      <c r="A502" s="1872"/>
      <c r="B502" s="1872"/>
      <c r="C502" s="1872"/>
      <c r="D502" s="1872"/>
      <c r="E502" s="1872"/>
      <c r="F502" s="1872"/>
      <c r="G502" s="1872"/>
      <c r="H502" s="1872"/>
      <c r="I502" s="1872"/>
      <c r="J502" s="1872"/>
      <c r="K502" s="1872"/>
      <c r="L502" s="1872"/>
      <c r="M502" s="1872"/>
      <c r="N502" s="1872"/>
      <c r="O502" s="1872"/>
      <c r="P502" s="1872"/>
      <c r="Q502" s="1872"/>
    </row>
    <row r="503" spans="1:17">
      <c r="A503" s="1872"/>
      <c r="B503" s="1872"/>
      <c r="C503" s="1872"/>
      <c r="D503" s="1872"/>
      <c r="E503" s="1872"/>
      <c r="F503" s="1872"/>
      <c r="G503" s="1872"/>
      <c r="H503" s="1872"/>
      <c r="I503" s="1872"/>
      <c r="J503" s="1872"/>
      <c r="K503" s="1872"/>
      <c r="L503" s="1872"/>
      <c r="M503" s="1872"/>
      <c r="N503" s="1872"/>
      <c r="O503" s="1872"/>
      <c r="P503" s="1872"/>
      <c r="Q503" s="1872"/>
    </row>
    <row r="504" spans="1:17">
      <c r="A504" s="1872"/>
      <c r="B504" s="1872"/>
      <c r="C504" s="1872"/>
      <c r="D504" s="1872"/>
      <c r="E504" s="1872"/>
      <c r="F504" s="1872"/>
      <c r="G504" s="1872"/>
      <c r="H504" s="1872"/>
      <c r="I504" s="1872"/>
      <c r="J504" s="1872"/>
      <c r="K504" s="1872"/>
      <c r="L504" s="1872"/>
      <c r="M504" s="1872"/>
      <c r="N504" s="1872"/>
      <c r="O504" s="1872"/>
      <c r="P504" s="1872"/>
      <c r="Q504" s="1872"/>
    </row>
    <row r="505" spans="1:17">
      <c r="A505" s="1872"/>
      <c r="B505" s="1872"/>
      <c r="C505" s="1872"/>
      <c r="D505" s="1872"/>
      <c r="E505" s="1872"/>
      <c r="F505" s="1872"/>
      <c r="G505" s="1872"/>
      <c r="H505" s="1872"/>
      <c r="I505" s="1872"/>
      <c r="J505" s="1872"/>
      <c r="K505" s="1872"/>
      <c r="L505" s="1872"/>
      <c r="M505" s="1872"/>
      <c r="N505" s="1872"/>
      <c r="O505" s="1872"/>
      <c r="P505" s="1872"/>
      <c r="Q505" s="1872"/>
    </row>
    <row r="506" spans="1:17">
      <c r="A506" s="1872"/>
      <c r="B506" s="1872"/>
      <c r="C506" s="1872"/>
      <c r="D506" s="1872"/>
      <c r="E506" s="1872"/>
      <c r="F506" s="1872"/>
      <c r="G506" s="1872"/>
      <c r="H506" s="1872"/>
      <c r="I506" s="1872"/>
      <c r="J506" s="1872"/>
      <c r="K506" s="1872"/>
      <c r="L506" s="1872"/>
      <c r="M506" s="1872"/>
      <c r="N506" s="1872"/>
      <c r="O506" s="1872"/>
      <c r="P506" s="1872"/>
      <c r="Q506" s="1872"/>
    </row>
    <row r="507" spans="1:17">
      <c r="A507" s="1872"/>
      <c r="B507" s="1872"/>
      <c r="C507" s="1872"/>
      <c r="D507" s="1872"/>
      <c r="E507" s="1872"/>
      <c r="F507" s="1872"/>
      <c r="G507" s="1872"/>
      <c r="H507" s="1872"/>
      <c r="I507" s="1872"/>
      <c r="J507" s="1872"/>
      <c r="K507" s="1872"/>
      <c r="L507" s="1872"/>
      <c r="M507" s="1872"/>
      <c r="N507" s="1872"/>
      <c r="O507" s="1872"/>
      <c r="P507" s="1872"/>
      <c r="Q507" s="1872"/>
    </row>
    <row r="508" spans="1:17">
      <c r="A508" s="1872"/>
      <c r="B508" s="1872"/>
      <c r="C508" s="1872"/>
      <c r="D508" s="1872"/>
      <c r="E508" s="1872"/>
      <c r="F508" s="1872"/>
      <c r="G508" s="1872"/>
      <c r="H508" s="1872"/>
      <c r="I508" s="1872"/>
      <c r="J508" s="1872"/>
      <c r="K508" s="1872"/>
      <c r="L508" s="1872"/>
      <c r="M508" s="1872"/>
      <c r="N508" s="1872"/>
      <c r="O508" s="1872"/>
      <c r="P508" s="1872"/>
      <c r="Q508" s="1872"/>
    </row>
    <row r="509" spans="1:17">
      <c r="A509" s="1872"/>
      <c r="B509" s="1872"/>
      <c r="C509" s="1872"/>
      <c r="D509" s="1872"/>
      <c r="E509" s="1872"/>
      <c r="F509" s="1872"/>
      <c r="G509" s="1872"/>
      <c r="H509" s="1872"/>
      <c r="I509" s="1872"/>
      <c r="J509" s="1872"/>
      <c r="K509" s="1872"/>
      <c r="L509" s="1872"/>
      <c r="M509" s="1872"/>
      <c r="N509" s="1872"/>
      <c r="O509" s="1872"/>
      <c r="P509" s="1872"/>
      <c r="Q509" s="1872"/>
    </row>
    <row r="510" spans="1:17">
      <c r="A510" s="1872"/>
      <c r="B510" s="1872"/>
      <c r="C510" s="1872"/>
      <c r="D510" s="1872"/>
      <c r="E510" s="1872"/>
      <c r="F510" s="1872"/>
      <c r="G510" s="1872"/>
      <c r="H510" s="1872"/>
      <c r="I510" s="1872"/>
      <c r="J510" s="1872"/>
      <c r="K510" s="1872"/>
      <c r="L510" s="1872"/>
      <c r="M510" s="1872"/>
      <c r="N510" s="1872"/>
      <c r="O510" s="1872"/>
      <c r="P510" s="1872"/>
      <c r="Q510" s="1872"/>
    </row>
    <row r="511" spans="1:17">
      <c r="A511" s="1872"/>
      <c r="B511" s="1872"/>
      <c r="C511" s="1872"/>
      <c r="D511" s="1872"/>
      <c r="E511" s="1872"/>
      <c r="F511" s="1872"/>
      <c r="G511" s="1872"/>
      <c r="H511" s="1872"/>
      <c r="I511" s="1872"/>
      <c r="J511" s="1872"/>
      <c r="K511" s="1872"/>
      <c r="L511" s="1872"/>
      <c r="M511" s="1872"/>
      <c r="N511" s="1872"/>
      <c r="O511" s="1872"/>
      <c r="P511" s="1872"/>
      <c r="Q511" s="1872"/>
    </row>
    <row r="512" spans="1:17">
      <c r="A512" s="1872"/>
      <c r="B512" s="1872"/>
      <c r="C512" s="1872"/>
      <c r="D512" s="1872"/>
      <c r="E512" s="1872"/>
      <c r="F512" s="1872"/>
      <c r="G512" s="1872"/>
      <c r="H512" s="1872"/>
      <c r="I512" s="1872"/>
      <c r="J512" s="1872"/>
      <c r="K512" s="1872"/>
      <c r="L512" s="1872"/>
      <c r="M512" s="1872"/>
      <c r="N512" s="1872"/>
      <c r="O512" s="1872"/>
      <c r="P512" s="1872"/>
      <c r="Q512" s="1872"/>
    </row>
    <row r="513" spans="1:17">
      <c r="A513" s="1872"/>
      <c r="B513" s="1872"/>
      <c r="C513" s="1872"/>
      <c r="D513" s="1872"/>
      <c r="E513" s="1872"/>
      <c r="F513" s="1872"/>
      <c r="G513" s="1872"/>
      <c r="H513" s="1872"/>
      <c r="I513" s="1872"/>
      <c r="J513" s="1872"/>
      <c r="K513" s="1872"/>
      <c r="L513" s="1872"/>
      <c r="M513" s="1872"/>
      <c r="N513" s="1872"/>
      <c r="O513" s="1872"/>
      <c r="P513" s="1872"/>
      <c r="Q513" s="1872"/>
    </row>
    <row r="514" spans="1:17">
      <c r="A514" s="1872"/>
      <c r="B514" s="1872"/>
      <c r="C514" s="1872"/>
      <c r="D514" s="1872"/>
      <c r="E514" s="1872"/>
      <c r="F514" s="1872"/>
      <c r="G514" s="1872"/>
      <c r="H514" s="1872"/>
      <c r="I514" s="1872"/>
      <c r="J514" s="1872"/>
      <c r="K514" s="1872"/>
      <c r="L514" s="1872"/>
      <c r="M514" s="1872"/>
      <c r="N514" s="1872"/>
      <c r="O514" s="1872"/>
      <c r="P514" s="1872"/>
      <c r="Q514" s="1872"/>
    </row>
    <row r="515" spans="1:17">
      <c r="A515" s="1872"/>
      <c r="B515" s="1872"/>
      <c r="C515" s="1872"/>
      <c r="D515" s="1872"/>
      <c r="E515" s="1872"/>
      <c r="F515" s="1872"/>
      <c r="G515" s="1872"/>
      <c r="H515" s="1872"/>
      <c r="I515" s="1872"/>
      <c r="J515" s="1872"/>
      <c r="K515" s="1872"/>
      <c r="L515" s="1872"/>
      <c r="M515" s="1872"/>
      <c r="N515" s="1872"/>
      <c r="O515" s="1872"/>
      <c r="P515" s="1872"/>
      <c r="Q515" s="1872"/>
    </row>
    <row r="516" spans="1:17">
      <c r="A516" s="1872"/>
      <c r="B516" s="1872"/>
      <c r="C516" s="1872"/>
      <c r="D516" s="1872"/>
      <c r="E516" s="1872"/>
      <c r="F516" s="1872"/>
      <c r="G516" s="1872"/>
      <c r="H516" s="1872"/>
      <c r="I516" s="1872"/>
      <c r="J516" s="1872"/>
      <c r="K516" s="1872"/>
      <c r="L516" s="1872"/>
      <c r="M516" s="1872"/>
      <c r="N516" s="1872"/>
      <c r="O516" s="1872"/>
      <c r="P516" s="1872"/>
      <c r="Q516" s="1872"/>
    </row>
    <row r="517" spans="1:17">
      <c r="A517" s="1872"/>
      <c r="B517" s="1872"/>
      <c r="C517" s="1872"/>
      <c r="D517" s="1872"/>
      <c r="E517" s="1872"/>
      <c r="F517" s="1872"/>
      <c r="G517" s="1872"/>
      <c r="H517" s="1872"/>
      <c r="I517" s="1872"/>
      <c r="J517" s="1872"/>
      <c r="K517" s="1872"/>
      <c r="L517" s="1872"/>
      <c r="M517" s="1872"/>
      <c r="N517" s="1872"/>
      <c r="O517" s="1872"/>
      <c r="P517" s="1872"/>
      <c r="Q517" s="1872"/>
    </row>
    <row r="518" spans="1:17">
      <c r="A518" s="1872"/>
      <c r="B518" s="1872"/>
      <c r="C518" s="1872"/>
      <c r="D518" s="1872"/>
      <c r="E518" s="1872"/>
      <c r="F518" s="1872"/>
      <c r="G518" s="1872"/>
      <c r="H518" s="1872"/>
      <c r="I518" s="1872"/>
      <c r="J518" s="1872"/>
      <c r="K518" s="1872"/>
      <c r="L518" s="1872"/>
      <c r="M518" s="1872"/>
      <c r="N518" s="1872"/>
      <c r="O518" s="1872"/>
      <c r="P518" s="1872"/>
      <c r="Q518" s="1872"/>
    </row>
    <row r="519" spans="1:17">
      <c r="A519" s="1872"/>
      <c r="B519" s="1872"/>
      <c r="C519" s="1872"/>
      <c r="D519" s="1872"/>
      <c r="E519" s="1872"/>
      <c r="F519" s="1872"/>
      <c r="G519" s="1872"/>
      <c r="H519" s="1872"/>
      <c r="I519" s="1872"/>
      <c r="J519" s="1872"/>
      <c r="K519" s="1872"/>
      <c r="L519" s="1872"/>
      <c r="M519" s="1872"/>
      <c r="N519" s="1872"/>
      <c r="O519" s="1872"/>
      <c r="P519" s="1872"/>
      <c r="Q519" s="1872"/>
    </row>
    <row r="520" spans="1:17">
      <c r="A520" s="1872"/>
      <c r="B520" s="1872"/>
      <c r="C520" s="1872"/>
      <c r="D520" s="1872"/>
      <c r="E520" s="1872"/>
      <c r="F520" s="1872"/>
      <c r="G520" s="1872"/>
      <c r="H520" s="1872"/>
      <c r="I520" s="1872"/>
      <c r="J520" s="1872"/>
      <c r="K520" s="1872"/>
      <c r="L520" s="1872"/>
      <c r="M520" s="1872"/>
      <c r="N520" s="1872"/>
      <c r="O520" s="1872"/>
      <c r="P520" s="1872"/>
      <c r="Q520" s="1872"/>
    </row>
    <row r="521" spans="1:17">
      <c r="A521" s="1872"/>
      <c r="B521" s="1872"/>
      <c r="C521" s="1872"/>
      <c r="D521" s="1872"/>
      <c r="E521" s="1872"/>
      <c r="F521" s="1872"/>
      <c r="G521" s="1872"/>
      <c r="H521" s="1872"/>
      <c r="I521" s="1872"/>
      <c r="J521" s="1872"/>
      <c r="K521" s="1872"/>
      <c r="L521" s="1872"/>
      <c r="M521" s="1872"/>
      <c r="N521" s="1872"/>
      <c r="O521" s="1872"/>
      <c r="P521" s="1872"/>
      <c r="Q521" s="1872"/>
    </row>
    <row r="522" spans="1:17">
      <c r="A522" s="1872"/>
      <c r="B522" s="1872"/>
      <c r="C522" s="1872"/>
      <c r="D522" s="1872"/>
      <c r="E522" s="1872"/>
      <c r="F522" s="1872"/>
      <c r="G522" s="1872"/>
      <c r="H522" s="1872"/>
      <c r="I522" s="1872"/>
      <c r="J522" s="1872"/>
      <c r="K522" s="1872"/>
      <c r="L522" s="1872"/>
      <c r="M522" s="1872"/>
      <c r="N522" s="1872"/>
      <c r="O522" s="1872"/>
      <c r="P522" s="1872"/>
      <c r="Q522" s="1872"/>
    </row>
    <row r="523" spans="1:17">
      <c r="A523" s="1872"/>
      <c r="B523" s="1872"/>
      <c r="C523" s="1872"/>
      <c r="D523" s="1872"/>
      <c r="E523" s="1872"/>
      <c r="F523" s="1872"/>
      <c r="G523" s="1872"/>
      <c r="H523" s="1872"/>
      <c r="I523" s="1872"/>
      <c r="J523" s="1872"/>
      <c r="K523" s="1872"/>
      <c r="L523" s="1872"/>
      <c r="M523" s="1872"/>
      <c r="N523" s="1872"/>
      <c r="O523" s="1872"/>
      <c r="P523" s="1872"/>
      <c r="Q523" s="1872"/>
    </row>
    <row r="524" spans="1:17">
      <c r="A524" s="1872"/>
      <c r="B524" s="1872"/>
      <c r="C524" s="1872"/>
      <c r="D524" s="1872"/>
      <c r="E524" s="1872"/>
      <c r="F524" s="1872"/>
      <c r="G524" s="1872"/>
      <c r="H524" s="1872"/>
      <c r="I524" s="1872"/>
      <c r="J524" s="1872"/>
      <c r="K524" s="1872"/>
      <c r="L524" s="1872"/>
      <c r="M524" s="1872"/>
      <c r="N524" s="1872"/>
      <c r="O524" s="1872"/>
      <c r="P524" s="1872"/>
      <c r="Q524" s="1872"/>
    </row>
    <row r="525" spans="1:17">
      <c r="A525" s="1872"/>
      <c r="B525" s="1872"/>
      <c r="C525" s="1872"/>
      <c r="D525" s="1872"/>
      <c r="E525" s="1872"/>
      <c r="F525" s="1872"/>
      <c r="G525" s="1872"/>
      <c r="H525" s="1872"/>
      <c r="I525" s="1872"/>
      <c r="J525" s="1872"/>
      <c r="K525" s="1872"/>
      <c r="L525" s="1872"/>
      <c r="M525" s="1872"/>
      <c r="N525" s="1872"/>
      <c r="O525" s="1872"/>
      <c r="P525" s="1872"/>
      <c r="Q525" s="1872"/>
    </row>
    <row r="526" spans="1:17">
      <c r="A526" s="1872"/>
      <c r="B526" s="1872"/>
      <c r="C526" s="1872"/>
      <c r="D526" s="1872"/>
      <c r="E526" s="1872"/>
      <c r="F526" s="1872"/>
      <c r="G526" s="1872"/>
      <c r="H526" s="1872"/>
      <c r="I526" s="1872"/>
      <c r="J526" s="1872"/>
      <c r="K526" s="1872"/>
      <c r="L526" s="1872"/>
      <c r="M526" s="1872"/>
      <c r="N526" s="1872"/>
      <c r="O526" s="1872"/>
      <c r="P526" s="1872"/>
      <c r="Q526" s="1872"/>
    </row>
    <row r="527" spans="1:17">
      <c r="A527" s="1872"/>
      <c r="B527" s="1872"/>
      <c r="C527" s="1872"/>
      <c r="D527" s="1872"/>
      <c r="E527" s="1872"/>
      <c r="F527" s="1872"/>
      <c r="G527" s="1872"/>
      <c r="H527" s="1872"/>
      <c r="I527" s="1872"/>
      <c r="J527" s="1872"/>
      <c r="K527" s="1872"/>
      <c r="L527" s="1872"/>
      <c r="M527" s="1872"/>
      <c r="N527" s="1872"/>
      <c r="O527" s="1872"/>
      <c r="P527" s="1872"/>
      <c r="Q527" s="1872"/>
    </row>
    <row r="528" spans="1:17">
      <c r="A528" s="1872"/>
      <c r="B528" s="1872"/>
      <c r="C528" s="1872"/>
      <c r="D528" s="1872"/>
      <c r="E528" s="1872"/>
      <c r="F528" s="1872"/>
      <c r="G528" s="1872"/>
      <c r="H528" s="1872"/>
      <c r="I528" s="1872"/>
      <c r="J528" s="1872"/>
      <c r="K528" s="1872"/>
      <c r="L528" s="1872"/>
      <c r="M528" s="1872"/>
      <c r="N528" s="1872"/>
      <c r="O528" s="1872"/>
      <c r="P528" s="1872"/>
      <c r="Q528" s="1872"/>
    </row>
    <row r="529" spans="1:17">
      <c r="A529" s="1872"/>
      <c r="B529" s="1872"/>
      <c r="C529" s="1872"/>
      <c r="D529" s="1872"/>
      <c r="E529" s="1872"/>
      <c r="F529" s="1872"/>
      <c r="G529" s="1872"/>
      <c r="H529" s="1872"/>
      <c r="I529" s="1872"/>
      <c r="J529" s="1872"/>
      <c r="K529" s="1872"/>
      <c r="L529" s="1872"/>
      <c r="M529" s="1872"/>
      <c r="N529" s="1872"/>
      <c r="O529" s="1872"/>
      <c r="P529" s="1872"/>
      <c r="Q529" s="1872"/>
    </row>
    <row r="530" spans="1:17">
      <c r="A530" s="1872"/>
      <c r="B530" s="1872"/>
      <c r="C530" s="1872"/>
      <c r="D530" s="1872"/>
      <c r="E530" s="1872"/>
      <c r="F530" s="1872"/>
      <c r="G530" s="1872"/>
      <c r="H530" s="1872"/>
      <c r="I530" s="1872"/>
      <c r="J530" s="1872"/>
      <c r="K530" s="1872"/>
      <c r="L530" s="1872"/>
      <c r="M530" s="1872"/>
      <c r="N530" s="1872"/>
      <c r="O530" s="1872"/>
      <c r="P530" s="1872"/>
      <c r="Q530" s="1872"/>
    </row>
    <row r="531" spans="1:17">
      <c r="A531" s="1872"/>
      <c r="B531" s="1872"/>
      <c r="C531" s="1872"/>
      <c r="D531" s="1872"/>
      <c r="E531" s="1872"/>
      <c r="F531" s="1872"/>
      <c r="G531" s="1872"/>
      <c r="H531" s="1872"/>
      <c r="I531" s="1872"/>
      <c r="J531" s="1872"/>
      <c r="K531" s="1872"/>
      <c r="L531" s="1872"/>
      <c r="M531" s="1872"/>
      <c r="N531" s="1872"/>
      <c r="O531" s="1872"/>
      <c r="P531" s="1872"/>
      <c r="Q531" s="1872"/>
    </row>
    <row r="532" spans="1:17">
      <c r="A532" s="1872"/>
      <c r="B532" s="1872"/>
      <c r="C532" s="1872"/>
      <c r="D532" s="1872"/>
      <c r="E532" s="1872"/>
      <c r="F532" s="1872"/>
      <c r="G532" s="1872"/>
      <c r="H532" s="1872"/>
      <c r="I532" s="1872"/>
      <c r="J532" s="1872"/>
      <c r="K532" s="1872"/>
      <c r="L532" s="1872"/>
      <c r="M532" s="1872"/>
      <c r="N532" s="1872"/>
      <c r="O532" s="1872"/>
      <c r="P532" s="1872"/>
      <c r="Q532" s="1872"/>
    </row>
    <row r="533" spans="1:17">
      <c r="A533" s="1872"/>
      <c r="B533" s="1872"/>
      <c r="C533" s="1872"/>
      <c r="D533" s="1872"/>
      <c r="E533" s="1872"/>
      <c r="F533" s="1872"/>
      <c r="G533" s="1872"/>
      <c r="H533" s="1872"/>
      <c r="I533" s="1872"/>
      <c r="J533" s="1872"/>
      <c r="K533" s="1872"/>
      <c r="L533" s="1872"/>
      <c r="M533" s="1872"/>
      <c r="N533" s="1872"/>
      <c r="O533" s="1872"/>
      <c r="P533" s="1872"/>
      <c r="Q533" s="1872"/>
    </row>
    <row r="534" spans="1:17">
      <c r="A534" s="1872"/>
      <c r="B534" s="1872"/>
      <c r="C534" s="1872"/>
      <c r="D534" s="1872"/>
      <c r="E534" s="1872"/>
      <c r="F534" s="1872"/>
      <c r="G534" s="1872"/>
      <c r="H534" s="1872"/>
      <c r="I534" s="1872"/>
      <c r="J534" s="1872"/>
      <c r="K534" s="1872"/>
      <c r="L534" s="1872"/>
      <c r="M534" s="1872"/>
      <c r="N534" s="1872"/>
      <c r="O534" s="1872"/>
      <c r="P534" s="1872"/>
      <c r="Q534" s="1872"/>
    </row>
    <row r="535" spans="1:17">
      <c r="A535" s="1872"/>
      <c r="B535" s="1872"/>
      <c r="C535" s="1872"/>
      <c r="D535" s="1872"/>
      <c r="E535" s="1872"/>
      <c r="F535" s="1872"/>
      <c r="G535" s="1872"/>
      <c r="H535" s="1872"/>
      <c r="I535" s="1872"/>
      <c r="J535" s="1872"/>
      <c r="K535" s="1872"/>
      <c r="L535" s="1872"/>
      <c r="M535" s="1872"/>
      <c r="N535" s="1872"/>
      <c r="O535" s="1872"/>
      <c r="P535" s="1872"/>
      <c r="Q535" s="1872"/>
    </row>
    <row r="536" spans="1:17">
      <c r="A536" s="1872"/>
      <c r="B536" s="1872"/>
      <c r="C536" s="1872"/>
      <c r="D536" s="1872"/>
      <c r="E536" s="1872"/>
      <c r="F536" s="1872"/>
      <c r="G536" s="1872"/>
      <c r="H536" s="1872"/>
      <c r="I536" s="1872"/>
      <c r="J536" s="1872"/>
      <c r="K536" s="1872"/>
      <c r="L536" s="1872"/>
      <c r="M536" s="1872"/>
      <c r="N536" s="1872"/>
      <c r="O536" s="1872"/>
      <c r="P536" s="1872"/>
      <c r="Q536" s="1872"/>
    </row>
    <row r="537" spans="1:17">
      <c r="A537" s="1872"/>
      <c r="B537" s="1872"/>
      <c r="C537" s="1872"/>
      <c r="D537" s="1872"/>
      <c r="E537" s="1872"/>
      <c r="F537" s="1872"/>
      <c r="G537" s="1872"/>
      <c r="H537" s="1872"/>
      <c r="I537" s="1872"/>
      <c r="J537" s="1872"/>
      <c r="K537" s="1872"/>
      <c r="L537" s="1872"/>
      <c r="M537" s="1872"/>
      <c r="N537" s="1872"/>
      <c r="O537" s="1872"/>
      <c r="P537" s="1872"/>
      <c r="Q537" s="1872"/>
    </row>
    <row r="538" spans="1:17">
      <c r="A538" s="1872"/>
      <c r="B538" s="1872"/>
      <c r="C538" s="1872"/>
      <c r="D538" s="1872"/>
      <c r="E538" s="1872"/>
      <c r="F538" s="1872"/>
      <c r="G538" s="1872"/>
      <c r="H538" s="1872"/>
      <c r="I538" s="1872"/>
      <c r="J538" s="1872"/>
      <c r="K538" s="1872"/>
      <c r="L538" s="1872"/>
      <c r="M538" s="1872"/>
      <c r="N538" s="1872"/>
      <c r="O538" s="1872"/>
      <c r="P538" s="1872"/>
      <c r="Q538" s="1872"/>
    </row>
    <row r="539" spans="1:17">
      <c r="A539" s="1872"/>
      <c r="B539" s="1872"/>
      <c r="C539" s="1872"/>
      <c r="D539" s="1872"/>
      <c r="E539" s="1872"/>
      <c r="F539" s="1872"/>
      <c r="G539" s="1872"/>
      <c r="H539" s="1872"/>
      <c r="I539" s="1872"/>
      <c r="J539" s="1872"/>
      <c r="K539" s="1872"/>
      <c r="L539" s="1872"/>
      <c r="M539" s="1872"/>
      <c r="N539" s="1872"/>
      <c r="O539" s="1872"/>
      <c r="P539" s="1872"/>
      <c r="Q539" s="1872"/>
    </row>
    <row r="540" spans="1:17">
      <c r="A540" s="1872"/>
      <c r="B540" s="1872"/>
      <c r="C540" s="1872"/>
      <c r="D540" s="1872"/>
      <c r="E540" s="1872"/>
      <c r="F540" s="1872"/>
      <c r="G540" s="1872"/>
      <c r="H540" s="1872"/>
      <c r="I540" s="1872"/>
      <c r="J540" s="1872"/>
      <c r="K540" s="1872"/>
      <c r="L540" s="1872"/>
      <c r="M540" s="1872"/>
      <c r="N540" s="1872"/>
      <c r="O540" s="1872"/>
      <c r="P540" s="1872"/>
      <c r="Q540" s="1872"/>
    </row>
    <row r="541" spans="1:17">
      <c r="A541" s="1872"/>
      <c r="B541" s="1872"/>
      <c r="C541" s="1872"/>
      <c r="D541" s="1872"/>
      <c r="E541" s="1872"/>
      <c r="F541" s="1872"/>
      <c r="G541" s="1872"/>
      <c r="H541" s="1872"/>
      <c r="I541" s="1872"/>
      <c r="J541" s="1872"/>
      <c r="K541" s="1872"/>
      <c r="L541" s="1872"/>
      <c r="M541" s="1872"/>
      <c r="N541" s="1872"/>
      <c r="O541" s="1872"/>
      <c r="P541" s="1872"/>
      <c r="Q541" s="1872"/>
    </row>
    <row r="542" spans="1:17">
      <c r="A542" s="1872"/>
      <c r="B542" s="1872"/>
      <c r="C542" s="1872"/>
      <c r="D542" s="1872"/>
      <c r="E542" s="1872"/>
      <c r="F542" s="1872"/>
      <c r="G542" s="1872"/>
      <c r="H542" s="1872"/>
      <c r="I542" s="1872"/>
      <c r="J542" s="1872"/>
      <c r="K542" s="1872"/>
      <c r="L542" s="1872"/>
      <c r="M542" s="1872"/>
      <c r="N542" s="1872"/>
      <c r="O542" s="1872"/>
      <c r="P542" s="1872"/>
      <c r="Q542" s="1872"/>
    </row>
    <row r="543" spans="1:17">
      <c r="A543" s="1872"/>
      <c r="B543" s="1872"/>
      <c r="C543" s="1872"/>
      <c r="D543" s="1872"/>
      <c r="E543" s="1872"/>
      <c r="F543" s="1872"/>
      <c r="G543" s="1872"/>
      <c r="H543" s="1872"/>
      <c r="I543" s="1872"/>
      <c r="J543" s="1872"/>
      <c r="K543" s="1872"/>
      <c r="L543" s="1872"/>
      <c r="M543" s="1872"/>
      <c r="N543" s="1872"/>
      <c r="O543" s="1872"/>
      <c r="P543" s="1872"/>
      <c r="Q543" s="1872"/>
    </row>
    <row r="544" spans="1:17">
      <c r="A544" s="1872"/>
      <c r="B544" s="1872"/>
      <c r="C544" s="1872"/>
      <c r="D544" s="1872"/>
      <c r="E544" s="1872"/>
      <c r="F544" s="1872"/>
      <c r="G544" s="1872"/>
      <c r="H544" s="1872"/>
      <c r="I544" s="1872"/>
      <c r="J544" s="1872"/>
      <c r="K544" s="1872"/>
      <c r="L544" s="1872"/>
      <c r="M544" s="1872"/>
      <c r="N544" s="1872"/>
      <c r="O544" s="1872"/>
      <c r="P544" s="1872"/>
      <c r="Q544" s="1872"/>
    </row>
    <row r="545" spans="1:17">
      <c r="A545" s="1872"/>
      <c r="B545" s="1872"/>
      <c r="C545" s="1872"/>
      <c r="D545" s="1872"/>
      <c r="E545" s="1872"/>
      <c r="F545" s="1872"/>
      <c r="G545" s="1872"/>
      <c r="H545" s="1872"/>
      <c r="I545" s="1872"/>
      <c r="J545" s="1872"/>
      <c r="K545" s="1872"/>
      <c r="L545" s="1872"/>
      <c r="M545" s="1872"/>
      <c r="N545" s="1872"/>
      <c r="O545" s="1872"/>
      <c r="P545" s="1872"/>
      <c r="Q545" s="1872"/>
    </row>
    <row r="546" spans="1:17">
      <c r="A546" s="1872"/>
      <c r="B546" s="1872"/>
      <c r="C546" s="1872"/>
      <c r="D546" s="1872"/>
      <c r="E546" s="1872"/>
      <c r="F546" s="1872"/>
      <c r="G546" s="1872"/>
      <c r="H546" s="1872"/>
      <c r="I546" s="1872"/>
      <c r="J546" s="1872"/>
      <c r="K546" s="1872"/>
      <c r="L546" s="1872"/>
      <c r="M546" s="1872"/>
      <c r="N546" s="1872"/>
      <c r="O546" s="1872"/>
      <c r="P546" s="1872"/>
      <c r="Q546" s="1872"/>
    </row>
    <row r="547" spans="1:17">
      <c r="A547" s="1872"/>
      <c r="B547" s="1872"/>
      <c r="C547" s="1872"/>
      <c r="D547" s="1872"/>
      <c r="E547" s="1872"/>
      <c r="F547" s="1872"/>
      <c r="G547" s="1872"/>
      <c r="H547" s="1872"/>
      <c r="I547" s="1872"/>
      <c r="J547" s="1872"/>
      <c r="K547" s="1872"/>
      <c r="L547" s="1872"/>
      <c r="M547" s="1872"/>
      <c r="N547" s="1872"/>
      <c r="O547" s="1872"/>
      <c r="P547" s="1872"/>
      <c r="Q547" s="1872"/>
    </row>
    <row r="548" spans="1:17">
      <c r="A548" s="1872"/>
      <c r="B548" s="1872"/>
      <c r="C548" s="1872"/>
      <c r="D548" s="1872"/>
      <c r="E548" s="1872"/>
      <c r="F548" s="1872"/>
      <c r="G548" s="1872"/>
      <c r="H548" s="1872"/>
      <c r="I548" s="1872"/>
      <c r="J548" s="1872"/>
      <c r="K548" s="1872"/>
      <c r="L548" s="1872"/>
      <c r="M548" s="1872"/>
      <c r="N548" s="1872"/>
      <c r="O548" s="1872"/>
      <c r="P548" s="1872"/>
      <c r="Q548" s="1872"/>
    </row>
    <row r="549" spans="1:17">
      <c r="A549" s="1872"/>
      <c r="B549" s="1872"/>
      <c r="C549" s="1872"/>
      <c r="D549" s="1872"/>
      <c r="E549" s="1872"/>
      <c r="F549" s="1872"/>
      <c r="G549" s="1872"/>
      <c r="H549" s="1872"/>
      <c r="I549" s="1872"/>
      <c r="J549" s="1872"/>
      <c r="K549" s="1872"/>
      <c r="L549" s="1872"/>
      <c r="M549" s="1872"/>
      <c r="N549" s="1872"/>
      <c r="O549" s="1872"/>
      <c r="P549" s="1872"/>
      <c r="Q549" s="1872"/>
    </row>
    <row r="550" spans="1:17">
      <c r="A550" s="1872"/>
      <c r="B550" s="1872"/>
      <c r="C550" s="1872"/>
      <c r="D550" s="1872"/>
      <c r="E550" s="1872"/>
      <c r="F550" s="1872"/>
      <c r="G550" s="1872"/>
      <c r="H550" s="1872"/>
      <c r="I550" s="1872"/>
      <c r="J550" s="1872"/>
      <c r="K550" s="1872"/>
      <c r="L550" s="1872"/>
      <c r="M550" s="1872"/>
      <c r="N550" s="1872"/>
      <c r="O550" s="1872"/>
      <c r="P550" s="1872"/>
      <c r="Q550" s="1872"/>
    </row>
    <row r="551" spans="1:17">
      <c r="A551" s="1872"/>
      <c r="B551" s="1872"/>
      <c r="C551" s="1872"/>
      <c r="D551" s="1872"/>
      <c r="E551" s="1872"/>
      <c r="F551" s="1872"/>
      <c r="G551" s="1872"/>
      <c r="H551" s="1872"/>
      <c r="I551" s="1872"/>
      <c r="J551" s="1872"/>
      <c r="K551" s="1872"/>
      <c r="L551" s="1872"/>
      <c r="M551" s="1872"/>
      <c r="N551" s="1872"/>
      <c r="O551" s="1872"/>
      <c r="P551" s="1872"/>
      <c r="Q551" s="1872"/>
    </row>
    <row r="552" spans="1:17">
      <c r="A552" s="1872"/>
      <c r="B552" s="1872"/>
      <c r="C552" s="1872"/>
      <c r="D552" s="1872"/>
      <c r="E552" s="1872"/>
      <c r="F552" s="1872"/>
      <c r="G552" s="1872"/>
      <c r="H552" s="1872"/>
      <c r="I552" s="1872"/>
      <c r="J552" s="1872"/>
      <c r="K552" s="1872"/>
      <c r="L552" s="1872"/>
      <c r="M552" s="1872"/>
      <c r="N552" s="1872"/>
      <c r="O552" s="1872"/>
      <c r="P552" s="1872"/>
      <c r="Q552" s="1872"/>
    </row>
    <row r="553" spans="1:17">
      <c r="A553" s="1872"/>
      <c r="B553" s="1872"/>
      <c r="C553" s="1872"/>
      <c r="D553" s="1872"/>
      <c r="E553" s="1872"/>
      <c r="F553" s="1872"/>
      <c r="G553" s="1872"/>
      <c r="H553" s="1872"/>
      <c r="I553" s="1872"/>
      <c r="J553" s="1872"/>
      <c r="K553" s="1872"/>
      <c r="L553" s="1872"/>
      <c r="M553" s="1872"/>
      <c r="N553" s="1872"/>
      <c r="O553" s="1872"/>
      <c r="P553" s="1872"/>
      <c r="Q553" s="1872"/>
    </row>
    <row r="554" spans="1:17">
      <c r="A554" s="1872"/>
      <c r="B554" s="1872"/>
      <c r="C554" s="1872"/>
      <c r="D554" s="1872"/>
      <c r="E554" s="1872"/>
      <c r="F554" s="1872"/>
      <c r="G554" s="1872"/>
      <c r="H554" s="1872"/>
      <c r="I554" s="1872"/>
      <c r="J554" s="1872"/>
      <c r="K554" s="1872"/>
      <c r="L554" s="1872"/>
      <c r="M554" s="1872"/>
      <c r="N554" s="1872"/>
      <c r="O554" s="1872"/>
      <c r="P554" s="1872"/>
      <c r="Q554" s="1872"/>
    </row>
    <row r="555" spans="1:17">
      <c r="A555" s="1872"/>
      <c r="B555" s="1872"/>
      <c r="C555" s="1872"/>
      <c r="D555" s="1872"/>
      <c r="E555" s="1872"/>
      <c r="F555" s="1872"/>
      <c r="G555" s="1872"/>
      <c r="H555" s="1872"/>
      <c r="I555" s="1872"/>
      <c r="J555" s="1872"/>
      <c r="K555" s="1872"/>
      <c r="L555" s="1872"/>
      <c r="M555" s="1872"/>
      <c r="N555" s="1872"/>
      <c r="O555" s="1872"/>
      <c r="P555" s="1872"/>
      <c r="Q555" s="1872"/>
    </row>
    <row r="556" spans="1:17">
      <c r="A556" s="1872"/>
      <c r="B556" s="1872"/>
      <c r="C556" s="1872"/>
      <c r="D556" s="1872"/>
      <c r="E556" s="1872"/>
      <c r="F556" s="1872"/>
      <c r="G556" s="1872"/>
      <c r="H556" s="1872"/>
      <c r="I556" s="1872"/>
      <c r="J556" s="1872"/>
      <c r="K556" s="1872"/>
      <c r="L556" s="1872"/>
      <c r="M556" s="1872"/>
      <c r="N556" s="1872"/>
      <c r="O556" s="1872"/>
      <c r="P556" s="1872"/>
      <c r="Q556" s="1872"/>
    </row>
    <row r="557" spans="1:17">
      <c r="A557" s="1872"/>
      <c r="B557" s="1872"/>
      <c r="C557" s="1872"/>
      <c r="D557" s="1872"/>
      <c r="E557" s="1872"/>
      <c r="F557" s="1872"/>
      <c r="G557" s="1872"/>
      <c r="H557" s="1872"/>
      <c r="I557" s="1872"/>
      <c r="J557" s="1872"/>
      <c r="K557" s="1872"/>
      <c r="L557" s="1872"/>
      <c r="M557" s="1872"/>
      <c r="N557" s="1872"/>
      <c r="O557" s="1872"/>
      <c r="P557" s="1872"/>
      <c r="Q557" s="1872"/>
    </row>
    <row r="558" spans="1:17">
      <c r="A558" s="1872"/>
      <c r="B558" s="1872"/>
      <c r="C558" s="1872"/>
      <c r="D558" s="1872"/>
      <c r="E558" s="1872"/>
      <c r="F558" s="1872"/>
      <c r="G558" s="1872"/>
      <c r="H558" s="1872"/>
      <c r="I558" s="1872"/>
      <c r="J558" s="1872"/>
      <c r="K558" s="1872"/>
      <c r="L558" s="1872"/>
      <c r="M558" s="1872"/>
      <c r="N558" s="1872"/>
      <c r="O558" s="1872"/>
      <c r="P558" s="1872"/>
      <c r="Q558" s="1872"/>
    </row>
    <row r="559" spans="1:17">
      <c r="A559" s="1872"/>
      <c r="B559" s="1872"/>
      <c r="C559" s="1872"/>
      <c r="D559" s="1872"/>
      <c r="E559" s="1872"/>
      <c r="F559" s="1872"/>
      <c r="G559" s="1872"/>
      <c r="H559" s="1872"/>
      <c r="I559" s="1872"/>
      <c r="J559" s="1872"/>
      <c r="K559" s="1872"/>
      <c r="L559" s="1872"/>
      <c r="M559" s="1872"/>
      <c r="N559" s="1872"/>
      <c r="O559" s="1872"/>
      <c r="P559" s="1872"/>
      <c r="Q559" s="1872"/>
    </row>
    <row r="560" spans="1:17">
      <c r="A560" s="1872"/>
      <c r="B560" s="1872"/>
      <c r="C560" s="1872"/>
      <c r="D560" s="1872"/>
      <c r="E560" s="1872"/>
      <c r="F560" s="1872"/>
      <c r="G560" s="1872"/>
      <c r="H560" s="1872"/>
      <c r="I560" s="1872"/>
      <c r="J560" s="1872"/>
      <c r="K560" s="1872"/>
      <c r="L560" s="1872"/>
      <c r="M560" s="1872"/>
      <c r="N560" s="1872"/>
      <c r="O560" s="1872"/>
      <c r="P560" s="1872"/>
      <c r="Q560" s="1872"/>
    </row>
    <row r="561" spans="1:17">
      <c r="A561" s="1872"/>
      <c r="B561" s="1872"/>
      <c r="C561" s="1872"/>
      <c r="D561" s="1872"/>
      <c r="E561" s="1872"/>
      <c r="F561" s="1872"/>
      <c r="G561" s="1872"/>
      <c r="H561" s="1872"/>
      <c r="I561" s="1872"/>
      <c r="J561" s="1872"/>
      <c r="K561" s="1872"/>
      <c r="L561" s="1872"/>
      <c r="M561" s="1872"/>
      <c r="N561" s="1872"/>
      <c r="O561" s="1872"/>
      <c r="P561" s="1872"/>
      <c r="Q561" s="1872"/>
    </row>
    <row r="562" spans="1:17">
      <c r="A562" s="1872"/>
      <c r="B562" s="1872"/>
      <c r="C562" s="1872"/>
      <c r="D562" s="1872"/>
      <c r="E562" s="1872"/>
      <c r="F562" s="1872"/>
      <c r="G562" s="1872"/>
      <c r="H562" s="1872"/>
      <c r="I562" s="1872"/>
      <c r="J562" s="1872"/>
      <c r="K562" s="1872"/>
      <c r="L562" s="1872"/>
      <c r="M562" s="1872"/>
      <c r="N562" s="1872"/>
      <c r="O562" s="1872"/>
      <c r="P562" s="1872"/>
      <c r="Q562" s="1872"/>
    </row>
    <row r="563" spans="1:17">
      <c r="A563" s="1872"/>
      <c r="B563" s="1872"/>
      <c r="C563" s="1872"/>
      <c r="D563" s="1872"/>
      <c r="E563" s="1872"/>
      <c r="F563" s="1872"/>
      <c r="G563" s="1872"/>
      <c r="H563" s="1872"/>
      <c r="I563" s="1872"/>
      <c r="J563" s="1872"/>
      <c r="K563" s="1872"/>
      <c r="L563" s="1872"/>
      <c r="M563" s="1872"/>
      <c r="N563" s="1872"/>
      <c r="O563" s="1872"/>
      <c r="P563" s="1872"/>
      <c r="Q563" s="1872"/>
    </row>
    <row r="564" spans="1:17">
      <c r="A564" s="1872"/>
      <c r="B564" s="1872"/>
      <c r="C564" s="1872"/>
      <c r="D564" s="1872"/>
      <c r="E564" s="1872"/>
      <c r="F564" s="1872"/>
      <c r="G564" s="1872"/>
      <c r="H564" s="1872"/>
      <c r="I564" s="1872"/>
      <c r="J564" s="1872"/>
      <c r="K564" s="1872"/>
      <c r="L564" s="1872"/>
      <c r="M564" s="1872"/>
      <c r="N564" s="1872"/>
      <c r="O564" s="1872"/>
      <c r="P564" s="1872"/>
      <c r="Q564" s="1872"/>
    </row>
    <row r="565" spans="1:17">
      <c r="A565" s="1872"/>
      <c r="B565" s="1872"/>
      <c r="C565" s="1872"/>
      <c r="D565" s="1872"/>
      <c r="E565" s="1872"/>
      <c r="F565" s="1872"/>
      <c r="G565" s="1872"/>
      <c r="H565" s="1872"/>
      <c r="I565" s="1872"/>
      <c r="J565" s="1872"/>
      <c r="K565" s="1872"/>
      <c r="L565" s="1872"/>
      <c r="M565" s="1872"/>
      <c r="N565" s="1872"/>
      <c r="O565" s="1872"/>
      <c r="P565" s="1872"/>
      <c r="Q565" s="1872"/>
    </row>
    <row r="566" spans="1:17">
      <c r="A566" s="1872"/>
      <c r="B566" s="1872"/>
      <c r="C566" s="1872"/>
      <c r="D566" s="1872"/>
      <c r="E566" s="1872"/>
      <c r="F566" s="1872"/>
      <c r="G566" s="1872"/>
      <c r="H566" s="1872"/>
      <c r="I566" s="1872"/>
      <c r="J566" s="1872"/>
      <c r="K566" s="1872"/>
      <c r="L566" s="1872"/>
      <c r="M566" s="1872"/>
      <c r="N566" s="1872"/>
      <c r="O566" s="1872"/>
      <c r="P566" s="1872"/>
      <c r="Q566" s="1872"/>
    </row>
    <row r="567" spans="1:17">
      <c r="A567" s="1872"/>
      <c r="B567" s="1872"/>
      <c r="C567" s="1872"/>
      <c r="D567" s="1872"/>
      <c r="E567" s="1872"/>
      <c r="F567" s="1872"/>
      <c r="G567" s="1872"/>
      <c r="H567" s="1872"/>
      <c r="I567" s="1872"/>
      <c r="J567" s="1872"/>
      <c r="K567" s="1872"/>
      <c r="L567" s="1872"/>
      <c r="M567" s="1872"/>
      <c r="N567" s="1872"/>
      <c r="O567" s="1872"/>
      <c r="P567" s="1872"/>
      <c r="Q567" s="1872"/>
    </row>
    <row r="568" spans="1:17">
      <c r="A568" s="1872"/>
      <c r="B568" s="1872"/>
      <c r="C568" s="1872"/>
      <c r="D568" s="1872"/>
      <c r="E568" s="1872"/>
      <c r="F568" s="1872"/>
      <c r="G568" s="1872"/>
      <c r="H568" s="1872"/>
      <c r="I568" s="1872"/>
      <c r="J568" s="1872"/>
      <c r="K568" s="1872"/>
      <c r="L568" s="1872"/>
      <c r="M568" s="1872"/>
      <c r="N568" s="1872"/>
      <c r="O568" s="1872"/>
      <c r="P568" s="1872"/>
      <c r="Q568" s="1872"/>
    </row>
    <row r="569" spans="1:17">
      <c r="A569" s="1872"/>
      <c r="B569" s="1872"/>
      <c r="C569" s="1872"/>
      <c r="D569" s="1872"/>
      <c r="E569" s="1872"/>
      <c r="F569" s="1872"/>
      <c r="G569" s="1872"/>
      <c r="H569" s="1872"/>
      <c r="I569" s="1872"/>
      <c r="J569" s="1872"/>
      <c r="K569" s="1872"/>
      <c r="L569" s="1872"/>
      <c r="M569" s="1872"/>
      <c r="N569" s="1872"/>
      <c r="O569" s="1872"/>
      <c r="P569" s="1872"/>
      <c r="Q569" s="1872"/>
    </row>
    <row r="570" spans="1:17">
      <c r="A570" s="1872"/>
      <c r="B570" s="1872"/>
      <c r="C570" s="1872"/>
      <c r="D570" s="1872"/>
      <c r="E570" s="1872"/>
      <c r="F570" s="1872"/>
      <c r="G570" s="1872"/>
      <c r="H570" s="1872"/>
      <c r="I570" s="1872"/>
      <c r="J570" s="1872"/>
      <c r="K570" s="1872"/>
      <c r="L570" s="1872"/>
      <c r="M570" s="1872"/>
      <c r="N570" s="1872"/>
      <c r="O570" s="1872"/>
      <c r="P570" s="1872"/>
      <c r="Q570" s="1872"/>
    </row>
    <row r="571" spans="1:17">
      <c r="A571" s="1872"/>
      <c r="B571" s="1872"/>
      <c r="C571" s="1872"/>
      <c r="D571" s="1872"/>
      <c r="E571" s="1872"/>
      <c r="F571" s="1872"/>
      <c r="G571" s="1872"/>
      <c r="H571" s="1872"/>
      <c r="I571" s="1872"/>
      <c r="J571" s="1872"/>
      <c r="K571" s="1872"/>
      <c r="L571" s="1872"/>
      <c r="M571" s="1872"/>
      <c r="N571" s="1872"/>
      <c r="O571" s="1872"/>
      <c r="P571" s="1872"/>
      <c r="Q571" s="1872"/>
    </row>
    <row r="572" spans="1:17">
      <c r="A572" s="1872"/>
      <c r="B572" s="1872"/>
      <c r="C572" s="1872"/>
      <c r="D572" s="1872"/>
      <c r="E572" s="1872"/>
      <c r="F572" s="1872"/>
      <c r="G572" s="1872"/>
      <c r="H572" s="1872"/>
      <c r="I572" s="1872"/>
      <c r="J572" s="1872"/>
      <c r="K572" s="1872"/>
      <c r="L572" s="1872"/>
      <c r="M572" s="1872"/>
      <c r="N572" s="1872"/>
      <c r="O572" s="1872"/>
      <c r="P572" s="1872"/>
      <c r="Q572" s="1872"/>
    </row>
    <row r="573" spans="1:17">
      <c r="A573" s="1872"/>
      <c r="B573" s="1872"/>
      <c r="C573" s="1872"/>
      <c r="D573" s="1872"/>
      <c r="E573" s="1872"/>
      <c r="F573" s="1872"/>
      <c r="G573" s="1872"/>
      <c r="H573" s="1872"/>
      <c r="I573" s="1872"/>
      <c r="J573" s="1872"/>
      <c r="K573" s="1872"/>
      <c r="L573" s="1872"/>
      <c r="M573" s="1872"/>
      <c r="N573" s="1872"/>
      <c r="O573" s="1872"/>
      <c r="P573" s="1872"/>
      <c r="Q573" s="1872"/>
    </row>
    <row r="574" spans="1:17">
      <c r="A574" s="1872"/>
      <c r="B574" s="1872"/>
      <c r="C574" s="1872"/>
      <c r="D574" s="1872"/>
      <c r="E574" s="1872"/>
      <c r="F574" s="1872"/>
      <c r="G574" s="1872"/>
      <c r="H574" s="1872"/>
      <c r="I574" s="1872"/>
      <c r="J574" s="1872"/>
      <c r="K574" s="1872"/>
      <c r="L574" s="1872"/>
      <c r="M574" s="1872"/>
      <c r="N574" s="1872"/>
      <c r="O574" s="1872"/>
      <c r="P574" s="1872"/>
      <c r="Q574" s="1872"/>
    </row>
    <row r="575" spans="1:17">
      <c r="A575" s="1872"/>
      <c r="B575" s="1872"/>
      <c r="C575" s="1872"/>
      <c r="D575" s="1872"/>
      <c r="E575" s="1872"/>
      <c r="F575" s="1872"/>
      <c r="G575" s="1872"/>
      <c r="H575" s="1872"/>
      <c r="I575" s="1872"/>
      <c r="J575" s="1872"/>
      <c r="K575" s="1872"/>
      <c r="L575" s="1872"/>
      <c r="M575" s="1872"/>
      <c r="N575" s="1872"/>
      <c r="O575" s="1872"/>
      <c r="P575" s="1872"/>
      <c r="Q575" s="1872"/>
    </row>
    <row r="576" spans="1:17">
      <c r="A576" s="1872"/>
      <c r="B576" s="1872"/>
      <c r="C576" s="1872"/>
      <c r="D576" s="1872"/>
      <c r="E576" s="1872"/>
      <c r="F576" s="1872"/>
      <c r="G576" s="1872"/>
      <c r="H576" s="1872"/>
      <c r="I576" s="1872"/>
      <c r="J576" s="1872"/>
      <c r="K576" s="1872"/>
      <c r="L576" s="1872"/>
      <c r="M576" s="1872"/>
      <c r="N576" s="1872"/>
      <c r="O576" s="1872"/>
      <c r="P576" s="1872"/>
      <c r="Q576" s="1872"/>
    </row>
    <row r="577" spans="1:17">
      <c r="A577" s="1872"/>
      <c r="B577" s="1872"/>
      <c r="C577" s="1872"/>
      <c r="D577" s="1872"/>
      <c r="E577" s="1872"/>
      <c r="F577" s="1872"/>
      <c r="G577" s="1872"/>
      <c r="H577" s="1872"/>
      <c r="I577" s="1872"/>
      <c r="J577" s="1872"/>
      <c r="K577" s="1872"/>
      <c r="L577" s="1872"/>
      <c r="M577" s="1872"/>
      <c r="N577" s="1872"/>
      <c r="O577" s="1872"/>
      <c r="P577" s="1872"/>
      <c r="Q577" s="1872"/>
    </row>
    <row r="578" spans="1:17">
      <c r="A578" s="1872"/>
      <c r="B578" s="1872"/>
      <c r="C578" s="1872"/>
      <c r="D578" s="1872"/>
      <c r="E578" s="1872"/>
      <c r="F578" s="1872"/>
      <c r="G578" s="1872"/>
      <c r="H578" s="1872"/>
      <c r="I578" s="1872"/>
      <c r="J578" s="1872"/>
      <c r="K578" s="1872"/>
      <c r="L578" s="1872"/>
      <c r="M578" s="1872"/>
      <c r="N578" s="1872"/>
      <c r="O578" s="1872"/>
      <c r="P578" s="1872"/>
      <c r="Q578" s="1872"/>
    </row>
    <row r="579" spans="1:17">
      <c r="A579" s="1872"/>
      <c r="B579" s="1872"/>
      <c r="C579" s="1872"/>
      <c r="D579" s="1872"/>
      <c r="E579" s="1872"/>
      <c r="F579" s="1872"/>
      <c r="G579" s="1872"/>
      <c r="H579" s="1872"/>
      <c r="I579" s="1872"/>
      <c r="J579" s="1872"/>
      <c r="K579" s="1872"/>
      <c r="L579" s="1872"/>
      <c r="M579" s="1872"/>
      <c r="N579" s="1872"/>
      <c r="O579" s="1872"/>
      <c r="P579" s="1872"/>
      <c r="Q579" s="1872"/>
    </row>
    <row r="580" spans="1:17">
      <c r="A580" s="1872"/>
      <c r="B580" s="1872"/>
      <c r="C580" s="1872"/>
      <c r="D580" s="1872"/>
      <c r="E580" s="1872"/>
      <c r="F580" s="1872"/>
      <c r="G580" s="1872"/>
      <c r="H580" s="1872"/>
      <c r="I580" s="1872"/>
      <c r="J580" s="1872"/>
      <c r="K580" s="1872"/>
      <c r="L580" s="1872"/>
      <c r="M580" s="1872"/>
      <c r="N580" s="1872"/>
      <c r="O580" s="1872"/>
      <c r="P580" s="1872"/>
      <c r="Q580" s="1872"/>
    </row>
    <row r="581" spans="1:17">
      <c r="A581" s="1872"/>
      <c r="B581" s="1872"/>
      <c r="C581" s="1872"/>
      <c r="D581" s="1872"/>
      <c r="E581" s="1872"/>
      <c r="F581" s="1872"/>
      <c r="G581" s="1872"/>
      <c r="H581" s="1872"/>
      <c r="I581" s="1872"/>
      <c r="J581" s="1872"/>
      <c r="K581" s="1872"/>
      <c r="L581" s="1872"/>
      <c r="M581" s="1872"/>
      <c r="N581" s="1872"/>
      <c r="O581" s="1872"/>
      <c r="P581" s="1872"/>
      <c r="Q581" s="1872"/>
    </row>
    <row r="582" spans="1:17">
      <c r="A582" s="1872"/>
      <c r="B582" s="1872"/>
      <c r="C582" s="1872"/>
      <c r="D582" s="1872"/>
      <c r="E582" s="1872"/>
      <c r="F582" s="1872"/>
      <c r="G582" s="1872"/>
      <c r="H582" s="1872"/>
      <c r="I582" s="1872"/>
      <c r="J582" s="1872"/>
      <c r="K582" s="1872"/>
      <c r="L582" s="1872"/>
      <c r="M582" s="1872"/>
      <c r="N582" s="1872"/>
      <c r="O582" s="1872"/>
      <c r="P582" s="1872"/>
      <c r="Q582" s="1872"/>
    </row>
    <row r="583" spans="1:17">
      <c r="A583" s="1872"/>
      <c r="B583" s="1872"/>
      <c r="C583" s="1872"/>
      <c r="D583" s="1872"/>
      <c r="E583" s="1872"/>
      <c r="F583" s="1872"/>
      <c r="G583" s="1872"/>
      <c r="H583" s="1872"/>
      <c r="I583" s="1872"/>
      <c r="J583" s="1872"/>
      <c r="K583" s="1872"/>
      <c r="L583" s="1872"/>
      <c r="M583" s="1872"/>
      <c r="N583" s="1872"/>
      <c r="O583" s="1872"/>
      <c r="P583" s="1872"/>
      <c r="Q583" s="1872"/>
    </row>
    <row r="584" spans="1:17">
      <c r="A584" s="1872"/>
      <c r="B584" s="1872"/>
      <c r="C584" s="1872"/>
      <c r="D584" s="1872"/>
      <c r="E584" s="1872"/>
      <c r="F584" s="1872"/>
      <c r="G584" s="1872"/>
      <c r="H584" s="1872"/>
      <c r="I584" s="1872"/>
      <c r="J584" s="1872"/>
      <c r="K584" s="1872"/>
      <c r="L584" s="1872"/>
      <c r="M584" s="1872"/>
      <c r="N584" s="1872"/>
      <c r="O584" s="1872"/>
      <c r="P584" s="1872"/>
      <c r="Q584" s="1872"/>
    </row>
    <row r="585" spans="1:17">
      <c r="A585" s="1872"/>
      <c r="B585" s="1872"/>
      <c r="C585" s="1872"/>
      <c r="D585" s="1872"/>
      <c r="E585" s="1872"/>
      <c r="F585" s="1872"/>
      <c r="G585" s="1872"/>
      <c r="H585" s="1872"/>
      <c r="I585" s="1872"/>
      <c r="J585" s="1872"/>
      <c r="K585" s="1872"/>
      <c r="L585" s="1872"/>
      <c r="M585" s="1872"/>
      <c r="N585" s="1872"/>
      <c r="O585" s="1872"/>
      <c r="P585" s="1872"/>
      <c r="Q585" s="1872"/>
    </row>
    <row r="586" spans="1:17">
      <c r="A586" s="1872"/>
      <c r="B586" s="1872"/>
      <c r="C586" s="1872"/>
      <c r="D586" s="1872"/>
      <c r="E586" s="1872"/>
      <c r="F586" s="1872"/>
      <c r="G586" s="1872"/>
      <c r="H586" s="1872"/>
      <c r="I586" s="1872"/>
      <c r="J586" s="1872"/>
      <c r="K586" s="1872"/>
      <c r="L586" s="1872"/>
      <c r="M586" s="1872"/>
      <c r="N586" s="1872"/>
      <c r="O586" s="1872"/>
      <c r="P586" s="1872"/>
      <c r="Q586" s="1872"/>
    </row>
    <row r="587" spans="1:17">
      <c r="A587" s="1872"/>
      <c r="B587" s="1872"/>
      <c r="C587" s="1872"/>
      <c r="D587" s="1872"/>
      <c r="E587" s="1872"/>
      <c r="F587" s="1872"/>
      <c r="G587" s="1872"/>
      <c r="H587" s="1872"/>
      <c r="I587" s="1872"/>
      <c r="J587" s="1872"/>
      <c r="K587" s="1872"/>
      <c r="L587" s="1872"/>
      <c r="M587" s="1872"/>
      <c r="N587" s="1872"/>
      <c r="O587" s="1872"/>
      <c r="P587" s="1872"/>
      <c r="Q587" s="1872"/>
    </row>
    <row r="588" spans="1:17">
      <c r="A588" s="1872"/>
      <c r="B588" s="1872"/>
      <c r="C588" s="1872"/>
      <c r="D588" s="1872"/>
      <c r="E588" s="1872"/>
      <c r="F588" s="1872"/>
      <c r="G588" s="1872"/>
      <c r="H588" s="1872"/>
      <c r="I588" s="1872"/>
      <c r="J588" s="1872"/>
      <c r="K588" s="1872"/>
      <c r="L588" s="1872"/>
      <c r="M588" s="1872"/>
      <c r="N588" s="1872"/>
      <c r="O588" s="1872"/>
      <c r="P588" s="1872"/>
      <c r="Q588" s="1872"/>
    </row>
    <row r="589" spans="1:17">
      <c r="A589" s="1872"/>
      <c r="B589" s="1872"/>
      <c r="C589" s="1872"/>
      <c r="D589" s="1872"/>
      <c r="E589" s="1872"/>
      <c r="F589" s="1872"/>
      <c r="G589" s="1872"/>
      <c r="H589" s="1872"/>
      <c r="I589" s="1872"/>
      <c r="J589" s="1872"/>
      <c r="K589" s="1872"/>
      <c r="L589" s="1872"/>
      <c r="M589" s="1872"/>
      <c r="N589" s="1872"/>
      <c r="O589" s="1872"/>
      <c r="P589" s="1872"/>
      <c r="Q589" s="1872"/>
    </row>
    <row r="590" spans="1:17">
      <c r="A590" s="1872"/>
      <c r="B590" s="1872"/>
      <c r="C590" s="1872"/>
      <c r="D590" s="1872"/>
      <c r="E590" s="1872"/>
      <c r="F590" s="1872"/>
      <c r="G590" s="1872"/>
      <c r="H590" s="1872"/>
      <c r="I590" s="1872"/>
      <c r="J590" s="1872"/>
      <c r="K590" s="1872"/>
      <c r="L590" s="1872"/>
      <c r="M590" s="1872"/>
      <c r="N590" s="1872"/>
      <c r="O590" s="1872"/>
      <c r="P590" s="1872"/>
      <c r="Q590" s="1872"/>
    </row>
    <row r="591" spans="1:17">
      <c r="A591" s="1872"/>
      <c r="B591" s="1872"/>
      <c r="C591" s="1872"/>
      <c r="D591" s="1872"/>
      <c r="E591" s="1872"/>
      <c r="F591" s="1872"/>
      <c r="G591" s="1872"/>
      <c r="H591" s="1872"/>
      <c r="I591" s="1872"/>
      <c r="J591" s="1872"/>
      <c r="K591" s="1872"/>
      <c r="L591" s="1872"/>
      <c r="M591" s="1872"/>
      <c r="N591" s="1872"/>
      <c r="O591" s="1872"/>
      <c r="P591" s="1872"/>
      <c r="Q591" s="1872"/>
    </row>
    <row r="592" spans="1:17">
      <c r="A592" s="1872"/>
      <c r="B592" s="1872"/>
      <c r="C592" s="1872"/>
      <c r="D592" s="1872"/>
      <c r="E592" s="1872"/>
      <c r="F592" s="1872"/>
      <c r="G592" s="1872"/>
      <c r="H592" s="1872"/>
      <c r="I592" s="1872"/>
      <c r="J592" s="1872"/>
      <c r="K592" s="1872"/>
      <c r="L592" s="1872"/>
      <c r="M592" s="1872"/>
      <c r="N592" s="1872"/>
      <c r="O592" s="1872"/>
      <c r="P592" s="1872"/>
      <c r="Q592" s="1872"/>
    </row>
    <row r="593" spans="1:17">
      <c r="A593" s="1872"/>
      <c r="B593" s="1872"/>
      <c r="C593" s="1872"/>
      <c r="D593" s="1872"/>
      <c r="E593" s="1872"/>
      <c r="F593" s="1872"/>
      <c r="G593" s="1872"/>
      <c r="H593" s="1872"/>
      <c r="I593" s="1872"/>
      <c r="J593" s="1872"/>
      <c r="K593" s="1872"/>
      <c r="L593" s="1872"/>
      <c r="M593" s="1872"/>
      <c r="N593" s="1872"/>
      <c r="O593" s="1872"/>
      <c r="P593" s="1872"/>
      <c r="Q593" s="1872"/>
    </row>
    <row r="594" spans="1:17">
      <c r="A594" s="1872"/>
      <c r="B594" s="1872"/>
      <c r="C594" s="1872"/>
      <c r="D594" s="1872"/>
      <c r="E594" s="1872"/>
      <c r="F594" s="1872"/>
      <c r="G594" s="1872"/>
      <c r="H594" s="1872"/>
      <c r="I594" s="1872"/>
      <c r="J594" s="1872"/>
      <c r="K594" s="1872"/>
      <c r="L594" s="1872"/>
      <c r="M594" s="1872"/>
      <c r="N594" s="1872"/>
      <c r="O594" s="1872"/>
      <c r="P594" s="1872"/>
      <c r="Q594" s="1872"/>
    </row>
    <row r="595" spans="1:17">
      <c r="A595" s="1872"/>
      <c r="B595" s="1872"/>
      <c r="C595" s="1872"/>
      <c r="D595" s="1872"/>
      <c r="E595" s="1872"/>
      <c r="F595" s="1872"/>
      <c r="G595" s="1872"/>
      <c r="H595" s="1872"/>
      <c r="I595" s="1872"/>
      <c r="J595" s="1872"/>
      <c r="K595" s="1872"/>
      <c r="L595" s="1872"/>
      <c r="M595" s="1872"/>
      <c r="N595" s="1872"/>
      <c r="O595" s="1872"/>
      <c r="P595" s="1872"/>
      <c r="Q595" s="1872"/>
    </row>
    <row r="596" spans="1:17">
      <c r="A596" s="1872"/>
      <c r="B596" s="1872"/>
      <c r="C596" s="1872"/>
      <c r="D596" s="1872"/>
      <c r="E596" s="1872"/>
      <c r="F596" s="1872"/>
      <c r="G596" s="1872"/>
      <c r="H596" s="1872"/>
      <c r="I596" s="1872"/>
      <c r="J596" s="1872"/>
      <c r="K596" s="1872"/>
      <c r="L596" s="1872"/>
      <c r="M596" s="1872"/>
      <c r="N596" s="1872"/>
      <c r="O596" s="1872"/>
      <c r="P596" s="1872"/>
      <c r="Q596" s="1872"/>
    </row>
    <row r="597" spans="1:17">
      <c r="A597" s="1872"/>
      <c r="B597" s="1872"/>
      <c r="C597" s="1872"/>
      <c r="D597" s="1872"/>
      <c r="E597" s="1872"/>
      <c r="F597" s="1872"/>
      <c r="G597" s="1872"/>
      <c r="H597" s="1872"/>
      <c r="I597" s="1872"/>
      <c r="J597" s="1872"/>
      <c r="K597" s="1872"/>
      <c r="L597" s="1872"/>
      <c r="M597" s="1872"/>
      <c r="N597" s="1872"/>
      <c r="O597" s="1872"/>
      <c r="P597" s="1872"/>
      <c r="Q597" s="1872"/>
    </row>
    <row r="598" spans="1:17">
      <c r="A598" s="1872"/>
      <c r="B598" s="1872"/>
      <c r="C598" s="1872"/>
      <c r="D598" s="1872"/>
      <c r="E598" s="1872"/>
      <c r="F598" s="1872"/>
      <c r="G598" s="1872"/>
      <c r="H598" s="1872"/>
      <c r="I598" s="1872"/>
      <c r="J598" s="1872"/>
      <c r="K598" s="1872"/>
      <c r="L598" s="1872"/>
      <c r="M598" s="1872"/>
      <c r="N598" s="1872"/>
      <c r="O598" s="1872"/>
      <c r="P598" s="1872"/>
      <c r="Q598" s="1872"/>
    </row>
    <row r="599" spans="1:17">
      <c r="A599" s="1872"/>
      <c r="B599" s="1872"/>
      <c r="C599" s="1872"/>
      <c r="D599" s="1872"/>
      <c r="E599" s="1872"/>
      <c r="F599" s="1872"/>
      <c r="G599" s="1872"/>
      <c r="H599" s="1872"/>
      <c r="I599" s="1872"/>
      <c r="J599" s="1872"/>
      <c r="K599" s="1872"/>
      <c r="L599" s="1872"/>
      <c r="M599" s="1872"/>
      <c r="N599" s="1872"/>
      <c r="O599" s="1872"/>
      <c r="P599" s="1872"/>
      <c r="Q599" s="1872"/>
    </row>
    <row r="600" spans="1:17">
      <c r="A600" s="1872"/>
      <c r="B600" s="1872"/>
      <c r="C600" s="1872"/>
      <c r="D600" s="1872"/>
      <c r="E600" s="1872"/>
      <c r="F600" s="1872"/>
      <c r="G600" s="1872"/>
      <c r="H600" s="1872"/>
      <c r="I600" s="1872"/>
      <c r="J600" s="1872"/>
      <c r="K600" s="1872"/>
      <c r="L600" s="1872"/>
      <c r="M600" s="1872"/>
      <c r="N600" s="1872"/>
      <c r="O600" s="1872"/>
      <c r="P600" s="1872"/>
      <c r="Q600" s="1872"/>
    </row>
    <row r="601" spans="1:17">
      <c r="A601" s="1872"/>
      <c r="B601" s="1872"/>
      <c r="C601" s="1872"/>
      <c r="D601" s="1872"/>
      <c r="E601" s="1872"/>
      <c r="F601" s="1872"/>
      <c r="G601" s="1872"/>
      <c r="H601" s="1872"/>
      <c r="I601" s="1872"/>
      <c r="J601" s="1872"/>
      <c r="K601" s="1872"/>
      <c r="L601" s="1872"/>
      <c r="M601" s="1872"/>
      <c r="N601" s="1872"/>
      <c r="O601" s="1872"/>
      <c r="P601" s="1872"/>
      <c r="Q601" s="1872"/>
    </row>
    <row r="602" spans="1:17">
      <c r="A602" s="1872"/>
      <c r="B602" s="1872"/>
      <c r="C602" s="1872"/>
      <c r="D602" s="1872"/>
      <c r="E602" s="1872"/>
      <c r="F602" s="1872"/>
      <c r="G602" s="1872"/>
      <c r="H602" s="1872"/>
      <c r="I602" s="1872"/>
      <c r="J602" s="1872"/>
      <c r="K602" s="1872"/>
      <c r="L602" s="1872"/>
      <c r="M602" s="1872"/>
      <c r="N602" s="1872"/>
      <c r="O602" s="1872"/>
      <c r="P602" s="1872"/>
      <c r="Q602" s="1872"/>
    </row>
    <row r="603" spans="1:17">
      <c r="A603" s="1872"/>
      <c r="B603" s="1872"/>
      <c r="C603" s="1872"/>
      <c r="D603" s="1872"/>
      <c r="E603" s="1872"/>
      <c r="F603" s="1872"/>
      <c r="G603" s="1872"/>
      <c r="H603" s="1872"/>
      <c r="I603" s="1872"/>
      <c r="J603" s="1872"/>
      <c r="K603" s="1872"/>
      <c r="L603" s="1872"/>
      <c r="M603" s="1872"/>
      <c r="N603" s="1872"/>
      <c r="O603" s="1872"/>
      <c r="P603" s="1872"/>
      <c r="Q603" s="1872"/>
    </row>
    <row r="604" spans="1:17">
      <c r="A604" s="1872"/>
      <c r="B604" s="1872"/>
      <c r="C604" s="1872"/>
      <c r="D604" s="1872"/>
      <c r="E604" s="1872"/>
      <c r="F604" s="1872"/>
      <c r="G604" s="1872"/>
      <c r="H604" s="1872"/>
      <c r="I604" s="1872"/>
      <c r="J604" s="1872"/>
      <c r="K604" s="1872"/>
      <c r="L604" s="1872"/>
      <c r="M604" s="1872"/>
      <c r="N604" s="1872"/>
      <c r="O604" s="1872"/>
      <c r="P604" s="1872"/>
      <c r="Q604" s="1872"/>
    </row>
    <row r="605" spans="1:17">
      <c r="A605" s="1872"/>
      <c r="B605" s="1872"/>
      <c r="C605" s="1872"/>
      <c r="D605" s="1872"/>
      <c r="E605" s="1872"/>
      <c r="F605" s="1872"/>
      <c r="G605" s="1872"/>
      <c r="H605" s="1872"/>
      <c r="I605" s="1872"/>
      <c r="J605" s="1872"/>
      <c r="K605" s="1872"/>
      <c r="L605" s="1872"/>
      <c r="M605" s="1872"/>
      <c r="N605" s="1872"/>
      <c r="O605" s="1872"/>
      <c r="P605" s="1872"/>
      <c r="Q605" s="1872"/>
    </row>
    <row r="606" spans="1:17">
      <c r="A606" s="1872"/>
      <c r="B606" s="1872"/>
      <c r="C606" s="1872"/>
      <c r="D606" s="1872"/>
      <c r="E606" s="1872"/>
      <c r="F606" s="1872"/>
      <c r="G606" s="1872"/>
      <c r="H606" s="1872"/>
      <c r="I606" s="1872"/>
      <c r="J606" s="1872"/>
      <c r="K606" s="1872"/>
      <c r="L606" s="1872"/>
      <c r="M606" s="1872"/>
      <c r="N606" s="1872"/>
      <c r="O606" s="1872"/>
      <c r="P606" s="1872"/>
      <c r="Q606" s="1872"/>
    </row>
    <row r="607" spans="1:17">
      <c r="A607" s="1872"/>
      <c r="B607" s="1872"/>
      <c r="C607" s="1872"/>
      <c r="D607" s="1872"/>
      <c r="E607" s="1872"/>
      <c r="F607" s="1872"/>
      <c r="G607" s="1872"/>
      <c r="H607" s="1872"/>
      <c r="I607" s="1872"/>
      <c r="J607" s="1872"/>
      <c r="K607" s="1872"/>
      <c r="L607" s="1872"/>
      <c r="M607" s="1872"/>
      <c r="N607" s="1872"/>
      <c r="O607" s="1872"/>
      <c r="P607" s="1872"/>
      <c r="Q607" s="1872"/>
    </row>
    <row r="608" spans="1:17">
      <c r="A608" s="1872"/>
      <c r="B608" s="1872"/>
      <c r="C608" s="1872"/>
      <c r="D608" s="1872"/>
      <c r="E608" s="1872"/>
      <c r="F608" s="1872"/>
      <c r="G608" s="1872"/>
      <c r="H608" s="1872"/>
      <c r="I608" s="1872"/>
      <c r="J608" s="1872"/>
      <c r="K608" s="1872"/>
      <c r="L608" s="1872"/>
      <c r="M608" s="1872"/>
      <c r="N608" s="1872"/>
      <c r="O608" s="1872"/>
      <c r="P608" s="1872"/>
      <c r="Q608" s="1872"/>
    </row>
    <row r="609" spans="1:17">
      <c r="A609" s="1872"/>
      <c r="B609" s="1872"/>
      <c r="C609" s="1872"/>
      <c r="D609" s="1872"/>
      <c r="E609" s="1872"/>
      <c r="F609" s="1872"/>
      <c r="G609" s="1872"/>
      <c r="H609" s="1872"/>
      <c r="I609" s="1872"/>
      <c r="J609" s="1872"/>
      <c r="K609" s="1872"/>
      <c r="L609" s="1872"/>
      <c r="M609" s="1872"/>
      <c r="N609" s="1872"/>
      <c r="O609" s="1872"/>
      <c r="P609" s="1872"/>
      <c r="Q609" s="1872"/>
    </row>
    <row r="610" spans="1:17">
      <c r="A610" s="1872"/>
      <c r="B610" s="1872"/>
      <c r="C610" s="1872"/>
      <c r="D610" s="1872"/>
      <c r="E610" s="1872"/>
      <c r="F610" s="1872"/>
      <c r="G610" s="1872"/>
      <c r="H610" s="1872"/>
      <c r="I610" s="1872"/>
      <c r="J610" s="1872"/>
      <c r="K610" s="1872"/>
      <c r="L610" s="1872"/>
      <c r="M610" s="1872"/>
      <c r="N610" s="1872"/>
      <c r="O610" s="1872"/>
      <c r="P610" s="1872"/>
      <c r="Q610" s="1872"/>
    </row>
    <row r="611" spans="1:17">
      <c r="A611" s="1872"/>
      <c r="B611" s="1872"/>
      <c r="C611" s="1872"/>
      <c r="D611" s="1872"/>
      <c r="E611" s="1872"/>
      <c r="F611" s="1872"/>
      <c r="G611" s="1872"/>
      <c r="H611" s="1872"/>
      <c r="I611" s="1872"/>
      <c r="J611" s="1872"/>
      <c r="K611" s="1872"/>
      <c r="L611" s="1872"/>
      <c r="M611" s="1872"/>
      <c r="N611" s="1872"/>
      <c r="O611" s="1872"/>
      <c r="P611" s="1872"/>
      <c r="Q611" s="1872"/>
    </row>
    <row r="612" spans="1:17">
      <c r="A612" s="1872"/>
      <c r="B612" s="1872"/>
      <c r="C612" s="1872"/>
      <c r="D612" s="1872"/>
      <c r="E612" s="1872"/>
      <c r="F612" s="1872"/>
      <c r="G612" s="1872"/>
      <c r="H612" s="1872"/>
      <c r="I612" s="1872"/>
      <c r="J612" s="1872"/>
      <c r="K612" s="1872"/>
      <c r="L612" s="1872"/>
      <c r="M612" s="1872"/>
      <c r="N612" s="1872"/>
      <c r="O612" s="1872"/>
      <c r="P612" s="1872"/>
      <c r="Q612" s="1872"/>
    </row>
    <row r="613" spans="1:17">
      <c r="A613" s="1872"/>
      <c r="B613" s="1872"/>
      <c r="C613" s="1872"/>
      <c r="D613" s="1872"/>
      <c r="E613" s="1872"/>
      <c r="F613" s="1872"/>
      <c r="G613" s="1872"/>
      <c r="H613" s="1872"/>
      <c r="I613" s="1872"/>
      <c r="J613" s="1872"/>
      <c r="K613" s="1872"/>
      <c r="L613" s="1872"/>
      <c r="M613" s="1872"/>
      <c r="N613" s="1872"/>
      <c r="O613" s="1872"/>
      <c r="P613" s="1872"/>
      <c r="Q613" s="1872"/>
    </row>
    <row r="614" spans="1:17">
      <c r="A614" s="1872"/>
      <c r="B614" s="1872"/>
      <c r="C614" s="1872"/>
      <c r="D614" s="1872"/>
      <c r="E614" s="1872"/>
      <c r="F614" s="1872"/>
      <c r="G614" s="1872"/>
      <c r="H614" s="1872"/>
      <c r="I614" s="1872"/>
      <c r="J614" s="1872"/>
      <c r="K614" s="1872"/>
      <c r="L614" s="1872"/>
      <c r="M614" s="1872"/>
      <c r="N614" s="1872"/>
      <c r="O614" s="1872"/>
      <c r="P614" s="1872"/>
      <c r="Q614" s="1872"/>
    </row>
    <row r="615" spans="1:17">
      <c r="A615" s="1872"/>
      <c r="B615" s="1872"/>
      <c r="C615" s="1872"/>
      <c r="D615" s="1872"/>
      <c r="E615" s="1872"/>
      <c r="F615" s="1872"/>
      <c r="G615" s="1872"/>
      <c r="H615" s="1872"/>
      <c r="I615" s="1872"/>
      <c r="J615" s="1872"/>
      <c r="K615" s="1872"/>
      <c r="L615" s="1872"/>
      <c r="M615" s="1872"/>
      <c r="N615" s="1872"/>
      <c r="O615" s="1872"/>
      <c r="P615" s="1872"/>
      <c r="Q615" s="1872"/>
    </row>
    <row r="616" spans="1:17">
      <c r="A616" s="1872"/>
      <c r="B616" s="1872"/>
      <c r="C616" s="1872"/>
      <c r="D616" s="1872"/>
      <c r="E616" s="1872"/>
      <c r="F616" s="1872"/>
      <c r="G616" s="1872"/>
      <c r="H616" s="1872"/>
      <c r="I616" s="1872"/>
      <c r="J616" s="1872"/>
      <c r="K616" s="1872"/>
      <c r="L616" s="1872"/>
      <c r="M616" s="1872"/>
      <c r="N616" s="1872"/>
      <c r="O616" s="1872"/>
      <c r="P616" s="1872"/>
      <c r="Q616" s="1872"/>
    </row>
    <row r="617" spans="1:17">
      <c r="A617" s="1872"/>
      <c r="B617" s="1872"/>
      <c r="C617" s="1872"/>
      <c r="D617" s="1872"/>
      <c r="E617" s="1872"/>
      <c r="F617" s="1872"/>
      <c r="G617" s="1872"/>
      <c r="H617" s="1872"/>
      <c r="I617" s="1872"/>
      <c r="J617" s="1872"/>
      <c r="K617" s="1872"/>
      <c r="L617" s="1872"/>
      <c r="M617" s="1872"/>
      <c r="N617" s="1872"/>
      <c r="O617" s="1872"/>
      <c r="P617" s="1872"/>
      <c r="Q617" s="1872"/>
    </row>
    <row r="618" spans="1:17">
      <c r="A618" s="1872"/>
      <c r="B618" s="1872"/>
      <c r="C618" s="1872"/>
      <c r="D618" s="1872"/>
      <c r="E618" s="1872"/>
      <c r="F618" s="1872"/>
      <c r="G618" s="1872"/>
      <c r="H618" s="1872"/>
      <c r="I618" s="1872"/>
      <c r="J618" s="1872"/>
      <c r="K618" s="1872"/>
      <c r="L618" s="1872"/>
      <c r="M618" s="1872"/>
      <c r="N618" s="1872"/>
      <c r="O618" s="1872"/>
      <c r="P618" s="1872"/>
      <c r="Q618" s="1872"/>
    </row>
    <row r="619" spans="1:17">
      <c r="A619" s="1872"/>
      <c r="B619" s="1872"/>
      <c r="C619" s="1872"/>
      <c r="D619" s="1872"/>
      <c r="E619" s="1872"/>
      <c r="F619" s="1872"/>
      <c r="G619" s="1872"/>
      <c r="H619" s="1872"/>
      <c r="I619" s="1872"/>
      <c r="J619" s="1872"/>
      <c r="K619" s="1872"/>
      <c r="L619" s="1872"/>
      <c r="M619" s="1872"/>
      <c r="N619" s="1872"/>
      <c r="O619" s="1872"/>
      <c r="P619" s="1872"/>
      <c r="Q619" s="1872"/>
    </row>
    <row r="620" spans="1:17">
      <c r="A620" s="1872"/>
      <c r="B620" s="1872"/>
      <c r="C620" s="1872"/>
      <c r="D620" s="1872"/>
      <c r="E620" s="1872"/>
      <c r="F620" s="1872"/>
      <c r="G620" s="1872"/>
      <c r="H620" s="1872"/>
      <c r="I620" s="1872"/>
      <c r="J620" s="1872"/>
      <c r="K620" s="1872"/>
      <c r="L620" s="1872"/>
      <c r="M620" s="1872"/>
      <c r="N620" s="1872"/>
      <c r="O620" s="1872"/>
      <c r="P620" s="1872"/>
      <c r="Q620" s="1872"/>
    </row>
    <row r="621" spans="1:17">
      <c r="A621" s="1872"/>
      <c r="B621" s="1872"/>
      <c r="C621" s="1872"/>
      <c r="D621" s="1872"/>
      <c r="E621" s="1872"/>
      <c r="F621" s="1872"/>
      <c r="G621" s="1872"/>
      <c r="H621" s="1872"/>
      <c r="I621" s="1872"/>
      <c r="J621" s="1872"/>
      <c r="K621" s="1872"/>
      <c r="L621" s="1872"/>
      <c r="M621" s="1872"/>
      <c r="N621" s="1872"/>
      <c r="O621" s="1872"/>
      <c r="P621" s="1872"/>
      <c r="Q621" s="1872"/>
    </row>
    <row r="622" spans="1:17">
      <c r="A622" s="1872"/>
      <c r="B622" s="1872"/>
      <c r="C622" s="1872"/>
      <c r="D622" s="1872"/>
      <c r="E622" s="1872"/>
      <c r="F622" s="1872"/>
      <c r="G622" s="1872"/>
      <c r="H622" s="1872"/>
      <c r="I622" s="1872"/>
      <c r="J622" s="1872"/>
      <c r="K622" s="1872"/>
      <c r="L622" s="1872"/>
      <c r="M622" s="1872"/>
      <c r="N622" s="1872"/>
      <c r="O622" s="1872"/>
      <c r="P622" s="1872"/>
      <c r="Q622" s="1872"/>
    </row>
    <row r="623" spans="1:17">
      <c r="A623" s="1872"/>
      <c r="B623" s="1872"/>
      <c r="C623" s="1872"/>
      <c r="D623" s="1872"/>
      <c r="E623" s="1872"/>
      <c r="F623" s="1872"/>
      <c r="G623" s="1872"/>
      <c r="H623" s="1872"/>
      <c r="I623" s="1872"/>
      <c r="J623" s="1872"/>
      <c r="K623" s="1872"/>
      <c r="L623" s="1872"/>
      <c r="M623" s="1872"/>
      <c r="N623" s="1872"/>
      <c r="O623" s="1872"/>
      <c r="P623" s="1872"/>
      <c r="Q623" s="1872"/>
    </row>
    <row r="624" spans="1:17">
      <c r="A624" s="1872"/>
      <c r="B624" s="1872"/>
      <c r="C624" s="1872"/>
      <c r="D624" s="1872"/>
      <c r="E624" s="1872"/>
      <c r="F624" s="1872"/>
      <c r="G624" s="1872"/>
      <c r="H624" s="1872"/>
      <c r="I624" s="1872"/>
      <c r="J624" s="1872"/>
      <c r="K624" s="1872"/>
      <c r="L624" s="1872"/>
      <c r="M624" s="1872"/>
      <c r="N624" s="1872"/>
      <c r="O624" s="1872"/>
      <c r="P624" s="1872"/>
      <c r="Q624" s="1872"/>
    </row>
    <row r="625" spans="1:17">
      <c r="A625" s="1872"/>
      <c r="B625" s="1872"/>
      <c r="C625" s="1872"/>
      <c r="D625" s="1872"/>
      <c r="E625" s="1872"/>
      <c r="F625" s="1872"/>
      <c r="G625" s="1872"/>
      <c r="H625" s="1872"/>
      <c r="I625" s="1872"/>
      <c r="J625" s="1872"/>
      <c r="K625" s="1872"/>
      <c r="L625" s="1872"/>
      <c r="M625" s="1872"/>
      <c r="N625" s="1872"/>
      <c r="O625" s="1872"/>
      <c r="P625" s="1872"/>
      <c r="Q625" s="1872"/>
    </row>
    <row r="626" spans="1:17">
      <c r="A626" s="1872"/>
      <c r="B626" s="1872"/>
      <c r="C626" s="1872"/>
      <c r="D626" s="1872"/>
      <c r="E626" s="1872"/>
      <c r="F626" s="1872"/>
      <c r="G626" s="1872"/>
      <c r="H626" s="1872"/>
      <c r="I626" s="1872"/>
      <c r="J626" s="1872"/>
      <c r="K626" s="1872"/>
      <c r="L626" s="1872"/>
      <c r="M626" s="1872"/>
      <c r="N626" s="1872"/>
      <c r="O626" s="1872"/>
      <c r="P626" s="1872"/>
      <c r="Q626" s="1872"/>
    </row>
    <row r="627" spans="1:17">
      <c r="A627" s="1872"/>
      <c r="B627" s="1872"/>
      <c r="C627" s="1872"/>
      <c r="D627" s="1872"/>
      <c r="E627" s="1872"/>
      <c r="F627" s="1872"/>
      <c r="G627" s="1872"/>
      <c r="H627" s="1872"/>
      <c r="I627" s="1872"/>
      <c r="J627" s="1872"/>
      <c r="K627" s="1872"/>
      <c r="L627" s="1872"/>
      <c r="M627" s="1872"/>
      <c r="N627" s="1872"/>
      <c r="O627" s="1872"/>
      <c r="P627" s="1872"/>
      <c r="Q627" s="1872"/>
    </row>
    <row r="628" spans="1:17">
      <c r="A628" s="1872"/>
      <c r="B628" s="1872"/>
      <c r="C628" s="1872"/>
      <c r="D628" s="1872"/>
      <c r="E628" s="1872"/>
      <c r="F628" s="1872"/>
      <c r="G628" s="1872"/>
      <c r="H628" s="1872"/>
      <c r="I628" s="1872"/>
      <c r="J628" s="1872"/>
      <c r="K628" s="1872"/>
      <c r="L628" s="1872"/>
      <c r="M628" s="1872"/>
      <c r="N628" s="1872"/>
      <c r="O628" s="1872"/>
      <c r="P628" s="1872"/>
      <c r="Q628" s="1872"/>
    </row>
    <row r="629" spans="1:17">
      <c r="A629" s="1872"/>
      <c r="B629" s="1872"/>
      <c r="C629" s="1872"/>
      <c r="D629" s="1872"/>
      <c r="E629" s="1872"/>
      <c r="F629" s="1872"/>
      <c r="G629" s="1872"/>
      <c r="H629" s="1872"/>
      <c r="I629" s="1872"/>
      <c r="J629" s="1872"/>
      <c r="K629" s="1872"/>
      <c r="L629" s="1872"/>
      <c r="M629" s="1872"/>
      <c r="N629" s="1872"/>
      <c r="O629" s="1872"/>
      <c r="P629" s="1872"/>
      <c r="Q629" s="1872"/>
    </row>
    <row r="630" spans="1:17">
      <c r="A630" s="1872"/>
      <c r="B630" s="1872"/>
      <c r="C630" s="1872"/>
      <c r="D630" s="1872"/>
      <c r="E630" s="1872"/>
      <c r="F630" s="1872"/>
      <c r="G630" s="1872"/>
      <c r="H630" s="1872"/>
      <c r="I630" s="1872"/>
      <c r="J630" s="1872"/>
      <c r="K630" s="1872"/>
      <c r="L630" s="1872"/>
      <c r="M630" s="1872"/>
      <c r="N630" s="1872"/>
      <c r="O630" s="1872"/>
      <c r="P630" s="1872"/>
      <c r="Q630" s="1872"/>
    </row>
    <row r="631" spans="1:17">
      <c r="A631" s="1872"/>
      <c r="B631" s="1872"/>
      <c r="C631" s="1872"/>
      <c r="D631" s="1872"/>
      <c r="E631" s="1872"/>
      <c r="F631" s="1872"/>
      <c r="G631" s="1872"/>
      <c r="H631" s="1872"/>
      <c r="I631" s="1872"/>
      <c r="J631" s="1872"/>
      <c r="K631" s="1872"/>
      <c r="L631" s="1872"/>
      <c r="M631" s="1872"/>
      <c r="N631" s="1872"/>
      <c r="O631" s="1872"/>
      <c r="P631" s="1872"/>
      <c r="Q631" s="1872"/>
    </row>
    <row r="632" spans="1:17">
      <c r="A632" s="1872"/>
      <c r="B632" s="1872"/>
      <c r="C632" s="1872"/>
      <c r="D632" s="1872"/>
      <c r="E632" s="1872"/>
      <c r="F632" s="1872"/>
      <c r="G632" s="1872"/>
      <c r="H632" s="1872"/>
      <c r="I632" s="1872"/>
      <c r="J632" s="1872"/>
      <c r="K632" s="1872"/>
      <c r="L632" s="1872"/>
      <c r="M632" s="1872"/>
      <c r="N632" s="1872"/>
      <c r="O632" s="1872"/>
      <c r="P632" s="1872"/>
      <c r="Q632" s="1872"/>
    </row>
    <row r="633" spans="1:17">
      <c r="A633" s="1872"/>
      <c r="B633" s="1872"/>
      <c r="C633" s="1872"/>
      <c r="D633" s="1872"/>
      <c r="E633" s="1872"/>
      <c r="F633" s="1872"/>
      <c r="G633" s="1872"/>
      <c r="H633" s="1872"/>
      <c r="I633" s="1872"/>
      <c r="J633" s="1872"/>
      <c r="K633" s="1872"/>
      <c r="L633" s="1872"/>
      <c r="M633" s="1872"/>
      <c r="N633" s="1872"/>
      <c r="O633" s="1872"/>
      <c r="P633" s="1872"/>
      <c r="Q633" s="1872"/>
    </row>
    <row r="634" spans="1:17">
      <c r="A634" s="1872"/>
      <c r="B634" s="1872"/>
      <c r="C634" s="1872"/>
      <c r="D634" s="1872"/>
      <c r="E634" s="1872"/>
      <c r="F634" s="1872"/>
      <c r="G634" s="1872"/>
      <c r="H634" s="1872"/>
      <c r="I634" s="1872"/>
      <c r="J634" s="1872"/>
      <c r="K634" s="1872"/>
      <c r="L634" s="1872"/>
      <c r="M634" s="1872"/>
      <c r="N634" s="1872"/>
      <c r="O634" s="1872"/>
      <c r="P634" s="1872"/>
      <c r="Q634" s="1872"/>
    </row>
    <row r="635" spans="1:17">
      <c r="A635" s="1872"/>
      <c r="B635" s="1872"/>
      <c r="C635" s="1872"/>
      <c r="D635" s="1872"/>
      <c r="E635" s="1872"/>
      <c r="F635" s="1872"/>
      <c r="G635" s="1872"/>
      <c r="H635" s="1872"/>
      <c r="I635" s="1872"/>
      <c r="J635" s="1872"/>
      <c r="K635" s="1872"/>
      <c r="L635" s="1872"/>
      <c r="M635" s="1872"/>
      <c r="N635" s="1872"/>
      <c r="O635" s="1872"/>
      <c r="P635" s="1872"/>
      <c r="Q635" s="1872"/>
    </row>
    <row r="636" spans="1:17">
      <c r="A636" s="1872"/>
      <c r="B636" s="1872"/>
      <c r="C636" s="1872"/>
      <c r="D636" s="1872"/>
      <c r="E636" s="1872"/>
      <c r="F636" s="1872"/>
      <c r="G636" s="1872"/>
      <c r="H636" s="1872"/>
      <c r="I636" s="1872"/>
      <c r="J636" s="1872"/>
      <c r="K636" s="1872"/>
      <c r="L636" s="1872"/>
      <c r="M636" s="1872"/>
      <c r="N636" s="1872"/>
      <c r="O636" s="1872"/>
      <c r="P636" s="1872"/>
      <c r="Q636" s="1872"/>
    </row>
    <row r="637" spans="1:17">
      <c r="A637" s="1872"/>
      <c r="B637" s="1872"/>
      <c r="C637" s="1872"/>
      <c r="D637" s="1872"/>
      <c r="E637" s="1872"/>
      <c r="F637" s="1872"/>
      <c r="G637" s="1872"/>
      <c r="H637" s="1872"/>
      <c r="I637" s="1872"/>
      <c r="J637" s="1872"/>
      <c r="K637" s="1872"/>
      <c r="L637" s="1872"/>
      <c r="M637" s="1872"/>
      <c r="N637" s="1872"/>
      <c r="O637" s="1872"/>
      <c r="P637" s="1872"/>
      <c r="Q637" s="1872"/>
    </row>
    <row r="638" spans="1:17">
      <c r="A638" s="1872"/>
      <c r="B638" s="1872"/>
      <c r="C638" s="1872"/>
      <c r="D638" s="1872"/>
      <c r="E638" s="1872"/>
      <c r="F638" s="1872"/>
      <c r="G638" s="1872"/>
      <c r="H638" s="1872"/>
      <c r="I638" s="1872"/>
      <c r="J638" s="1872"/>
      <c r="K638" s="1872"/>
      <c r="L638" s="1872"/>
      <c r="M638" s="1872"/>
      <c r="N638" s="1872"/>
      <c r="O638" s="1872"/>
      <c r="P638" s="1872"/>
      <c r="Q638" s="1872"/>
    </row>
    <row r="639" spans="1:17">
      <c r="A639" s="1872"/>
      <c r="B639" s="1872"/>
      <c r="C639" s="1872"/>
      <c r="D639" s="1872"/>
      <c r="E639" s="1872"/>
      <c r="F639" s="1872"/>
      <c r="G639" s="1872"/>
      <c r="H639" s="1872"/>
      <c r="I639" s="1872"/>
      <c r="J639" s="1872"/>
      <c r="K639" s="1872"/>
      <c r="L639" s="1872"/>
      <c r="M639" s="1872"/>
      <c r="N639" s="1872"/>
      <c r="O639" s="1872"/>
      <c r="P639" s="1872"/>
      <c r="Q639" s="1872"/>
    </row>
    <row r="640" spans="1:17">
      <c r="A640" s="1872"/>
      <c r="B640" s="1872"/>
      <c r="C640" s="1872"/>
      <c r="D640" s="1872"/>
      <c r="E640" s="1872"/>
      <c r="F640" s="1872"/>
      <c r="G640" s="1872"/>
      <c r="H640" s="1872"/>
      <c r="I640" s="1872"/>
      <c r="J640" s="1872"/>
      <c r="K640" s="1872"/>
      <c r="L640" s="1872"/>
      <c r="M640" s="1872"/>
      <c r="N640" s="1872"/>
      <c r="O640" s="1872"/>
      <c r="P640" s="1872"/>
      <c r="Q640" s="1872"/>
    </row>
    <row r="641" spans="1:17">
      <c r="A641" s="1872"/>
      <c r="B641" s="1872"/>
      <c r="C641" s="1872"/>
      <c r="D641" s="1872"/>
      <c r="E641" s="1872"/>
      <c r="F641" s="1872"/>
      <c r="G641" s="1872"/>
      <c r="H641" s="1872"/>
      <c r="I641" s="1872"/>
      <c r="J641" s="1872"/>
      <c r="K641" s="1872"/>
      <c r="L641" s="1872"/>
      <c r="M641" s="1872"/>
      <c r="N641" s="1872"/>
      <c r="O641" s="1872"/>
      <c r="P641" s="1872"/>
      <c r="Q641" s="1872"/>
    </row>
    <row r="642" spans="1:17">
      <c r="A642" s="1872"/>
      <c r="B642" s="1872"/>
      <c r="C642" s="1872"/>
      <c r="D642" s="1872"/>
      <c r="E642" s="1872"/>
      <c r="F642" s="1872"/>
      <c r="G642" s="1872"/>
      <c r="H642" s="1872"/>
      <c r="I642" s="1872"/>
      <c r="J642" s="1872"/>
      <c r="K642" s="1872"/>
      <c r="L642" s="1872"/>
      <c r="M642" s="1872"/>
      <c r="N642" s="1872"/>
      <c r="O642" s="1872"/>
      <c r="P642" s="1872"/>
      <c r="Q642" s="1872"/>
    </row>
    <row r="643" spans="1:17">
      <c r="A643" s="1872"/>
      <c r="B643" s="1872"/>
      <c r="C643" s="1872"/>
      <c r="D643" s="1872"/>
      <c r="E643" s="1872"/>
      <c r="F643" s="1872"/>
      <c r="G643" s="1872"/>
      <c r="H643" s="1872"/>
      <c r="I643" s="1872"/>
      <c r="J643" s="1872"/>
      <c r="K643" s="1872"/>
      <c r="L643" s="1872"/>
      <c r="M643" s="1872"/>
      <c r="N643" s="1872"/>
      <c r="O643" s="1872"/>
      <c r="P643" s="1872"/>
      <c r="Q643" s="1872"/>
    </row>
    <row r="644" spans="1:17">
      <c r="A644" s="1872"/>
      <c r="B644" s="1872"/>
      <c r="C644" s="1872"/>
      <c r="D644" s="1872"/>
      <c r="E644" s="1872"/>
      <c r="F644" s="1872"/>
      <c r="G644" s="1872"/>
      <c r="H644" s="1872"/>
      <c r="I644" s="1872"/>
      <c r="J644" s="1872"/>
      <c r="K644" s="1872"/>
      <c r="L644" s="1872"/>
      <c r="M644" s="1872"/>
      <c r="N644" s="1872"/>
      <c r="O644" s="1872"/>
      <c r="P644" s="1872"/>
      <c r="Q644" s="1872"/>
    </row>
    <row r="645" spans="1:17">
      <c r="A645" s="1872"/>
      <c r="B645" s="1872"/>
      <c r="C645" s="1872"/>
      <c r="D645" s="1872"/>
      <c r="E645" s="1872"/>
      <c r="F645" s="1872"/>
      <c r="G645" s="1872"/>
      <c r="H645" s="1872"/>
      <c r="I645" s="1872"/>
      <c r="J645" s="1872"/>
      <c r="K645" s="1872"/>
      <c r="L645" s="1872"/>
      <c r="M645" s="1872"/>
      <c r="N645" s="1872"/>
      <c r="O645" s="1872"/>
      <c r="P645" s="1872"/>
      <c r="Q645" s="1872"/>
    </row>
    <row r="646" spans="1:17">
      <c r="A646" s="1872"/>
      <c r="B646" s="1872"/>
      <c r="C646" s="1872"/>
      <c r="D646" s="1872"/>
      <c r="E646" s="1872"/>
      <c r="F646" s="1872"/>
      <c r="G646" s="1872"/>
      <c r="H646" s="1872"/>
      <c r="I646" s="1872"/>
      <c r="J646" s="1872"/>
      <c r="K646" s="1872"/>
      <c r="L646" s="1872"/>
      <c r="M646" s="1872"/>
      <c r="N646" s="1872"/>
      <c r="O646" s="1872"/>
      <c r="P646" s="1872"/>
      <c r="Q646" s="1872"/>
    </row>
    <row r="647" spans="1:17">
      <c r="A647" s="1872"/>
      <c r="B647" s="1872"/>
      <c r="C647" s="1872"/>
      <c r="D647" s="1872"/>
      <c r="E647" s="1872"/>
      <c r="F647" s="1872"/>
      <c r="G647" s="1872"/>
      <c r="H647" s="1872"/>
      <c r="I647" s="1872"/>
      <c r="J647" s="1872"/>
      <c r="K647" s="1872"/>
      <c r="L647" s="1872"/>
      <c r="M647" s="1872"/>
      <c r="N647" s="1872"/>
      <c r="O647" s="1872"/>
      <c r="P647" s="1872"/>
      <c r="Q647" s="1872"/>
    </row>
    <row r="648" spans="1:17">
      <c r="A648" s="1872"/>
      <c r="B648" s="1872"/>
      <c r="C648" s="1872"/>
      <c r="D648" s="1872"/>
      <c r="E648" s="1872"/>
      <c r="F648" s="1872"/>
      <c r="G648" s="1872"/>
      <c r="H648" s="1872"/>
      <c r="I648" s="1872"/>
      <c r="J648" s="1872"/>
      <c r="K648" s="1872"/>
      <c r="L648" s="1872"/>
      <c r="M648" s="1872"/>
      <c r="N648" s="1872"/>
      <c r="O648" s="1872"/>
      <c r="P648" s="1872"/>
      <c r="Q648" s="1872"/>
    </row>
    <row r="649" spans="1:17">
      <c r="A649" s="1872"/>
      <c r="B649" s="1872"/>
      <c r="C649" s="1872"/>
      <c r="D649" s="1872"/>
      <c r="E649" s="1872"/>
      <c r="F649" s="1872"/>
      <c r="G649" s="1872"/>
      <c r="H649" s="1872"/>
      <c r="I649" s="1872"/>
      <c r="J649" s="1872"/>
      <c r="K649" s="1872"/>
      <c r="L649" s="1872"/>
      <c r="M649" s="1872"/>
      <c r="N649" s="1872"/>
      <c r="O649" s="1872"/>
      <c r="P649" s="1872"/>
      <c r="Q649" s="1872"/>
    </row>
    <row r="650" spans="1:17">
      <c r="A650" s="1872"/>
      <c r="B650" s="1872"/>
      <c r="C650" s="1872"/>
      <c r="D650" s="1872"/>
      <c r="E650" s="1872"/>
      <c r="F650" s="1872"/>
      <c r="G650" s="1872"/>
      <c r="H650" s="1872"/>
      <c r="I650" s="1872"/>
      <c r="J650" s="1872"/>
      <c r="K650" s="1872"/>
      <c r="L650" s="1872"/>
      <c r="M650" s="1872"/>
      <c r="N650" s="1872"/>
      <c r="O650" s="1872"/>
      <c r="P650" s="1872"/>
      <c r="Q650" s="1872"/>
    </row>
    <row r="651" spans="1:17">
      <c r="A651" s="1872"/>
      <c r="B651" s="1872"/>
      <c r="C651" s="1872"/>
      <c r="D651" s="1872"/>
      <c r="E651" s="1872"/>
      <c r="F651" s="1872"/>
      <c r="G651" s="1872"/>
      <c r="H651" s="1872"/>
      <c r="I651" s="1872"/>
      <c r="J651" s="1872"/>
      <c r="K651" s="1872"/>
      <c r="L651" s="1872"/>
      <c r="M651" s="1872"/>
      <c r="N651" s="1872"/>
      <c r="O651" s="1872"/>
      <c r="P651" s="1872"/>
      <c r="Q651" s="1872"/>
    </row>
    <row r="652" spans="1:17">
      <c r="A652" s="1872"/>
      <c r="B652" s="1872"/>
      <c r="C652" s="1872"/>
      <c r="D652" s="1872"/>
      <c r="E652" s="1872"/>
      <c r="F652" s="1872"/>
      <c r="G652" s="1872"/>
      <c r="H652" s="1872"/>
      <c r="I652" s="1872"/>
      <c r="J652" s="1872"/>
      <c r="K652" s="1872"/>
      <c r="L652" s="1872"/>
      <c r="M652" s="1872"/>
      <c r="N652" s="1872"/>
      <c r="O652" s="1872"/>
      <c r="P652" s="1872"/>
      <c r="Q652" s="1872"/>
    </row>
    <row r="653" spans="1:17">
      <c r="A653" s="1872"/>
      <c r="B653" s="1872"/>
      <c r="C653" s="1872"/>
      <c r="D653" s="1872"/>
      <c r="E653" s="1872"/>
      <c r="F653" s="1872"/>
      <c r="G653" s="1872"/>
      <c r="H653" s="1872"/>
      <c r="I653" s="1872"/>
      <c r="J653" s="1872"/>
      <c r="K653" s="1872"/>
      <c r="L653" s="1872"/>
      <c r="M653" s="1872"/>
      <c r="N653" s="1872"/>
      <c r="O653" s="1872"/>
      <c r="P653" s="1872"/>
      <c r="Q653" s="1872"/>
    </row>
    <row r="654" spans="1:17">
      <c r="A654" s="1872"/>
      <c r="B654" s="1872"/>
      <c r="C654" s="1872"/>
      <c r="D654" s="1872"/>
      <c r="E654" s="1872"/>
      <c r="F654" s="1872"/>
      <c r="G654" s="1872"/>
      <c r="H654" s="1872"/>
      <c r="I654" s="1872"/>
      <c r="J654" s="1872"/>
      <c r="K654" s="1872"/>
      <c r="L654" s="1872"/>
      <c r="M654" s="1872"/>
      <c r="N654" s="1872"/>
      <c r="O654" s="1872"/>
      <c r="P654" s="1872"/>
      <c r="Q654" s="1872"/>
    </row>
    <row r="655" spans="1:17">
      <c r="A655" s="1872"/>
      <c r="B655" s="1872"/>
      <c r="C655" s="1872"/>
      <c r="D655" s="1872"/>
      <c r="E655" s="1872"/>
      <c r="F655" s="1872"/>
      <c r="G655" s="1872"/>
      <c r="H655" s="1872"/>
      <c r="I655" s="1872"/>
      <c r="J655" s="1872"/>
      <c r="K655" s="1872"/>
      <c r="L655" s="1872"/>
      <c r="M655" s="1872"/>
      <c r="N655" s="1872"/>
      <c r="O655" s="1872"/>
      <c r="P655" s="1872"/>
      <c r="Q655" s="1872"/>
    </row>
    <row r="656" spans="1:17">
      <c r="A656" s="1872"/>
      <c r="B656" s="1872"/>
      <c r="C656" s="1872"/>
      <c r="D656" s="1872"/>
      <c r="E656" s="1872"/>
      <c r="F656" s="1872"/>
      <c r="G656" s="1872"/>
      <c r="H656" s="1872"/>
      <c r="I656" s="1872"/>
      <c r="J656" s="1872"/>
      <c r="K656" s="1872"/>
      <c r="L656" s="1872"/>
      <c r="M656" s="1872"/>
      <c r="N656" s="1872"/>
      <c r="O656" s="1872"/>
      <c r="P656" s="1872"/>
      <c r="Q656" s="1872"/>
    </row>
    <row r="657" spans="1:17">
      <c r="A657" s="1872"/>
      <c r="B657" s="1872"/>
      <c r="C657" s="1872"/>
      <c r="D657" s="1872"/>
      <c r="E657" s="1872"/>
      <c r="F657" s="1872"/>
      <c r="G657" s="1872"/>
      <c r="H657" s="1872"/>
      <c r="I657" s="1872"/>
      <c r="J657" s="1872"/>
      <c r="K657" s="1872"/>
      <c r="L657" s="1872"/>
      <c r="M657" s="1872"/>
      <c r="N657" s="1872"/>
      <c r="O657" s="1872"/>
      <c r="P657" s="1872"/>
      <c r="Q657" s="1872"/>
    </row>
    <row r="658" spans="1:17">
      <c r="A658" s="1872"/>
      <c r="B658" s="1872"/>
      <c r="C658" s="1872"/>
      <c r="D658" s="1872"/>
      <c r="E658" s="1872"/>
      <c r="F658" s="1872"/>
      <c r="G658" s="1872"/>
      <c r="H658" s="1872"/>
      <c r="I658" s="1872"/>
      <c r="J658" s="1872"/>
      <c r="K658" s="1872"/>
      <c r="L658" s="1872"/>
      <c r="M658" s="1872"/>
      <c r="N658" s="1872"/>
      <c r="O658" s="1872"/>
      <c r="P658" s="1872"/>
      <c r="Q658" s="1872"/>
    </row>
    <row r="659" spans="1:17">
      <c r="A659" s="1872"/>
      <c r="B659" s="1872"/>
      <c r="C659" s="1872"/>
      <c r="D659" s="1872"/>
      <c r="E659" s="1872"/>
      <c r="F659" s="1872"/>
      <c r="G659" s="1872"/>
      <c r="H659" s="1872"/>
      <c r="I659" s="1872"/>
      <c r="J659" s="1872"/>
      <c r="K659" s="1872"/>
      <c r="L659" s="1872"/>
      <c r="M659" s="1872"/>
      <c r="N659" s="1872"/>
      <c r="O659" s="1872"/>
      <c r="P659" s="1872"/>
      <c r="Q659" s="1872"/>
    </row>
    <row r="660" spans="1:17">
      <c r="A660" s="1872"/>
      <c r="B660" s="1872"/>
      <c r="C660" s="1872"/>
      <c r="D660" s="1872"/>
      <c r="E660" s="1872"/>
      <c r="F660" s="1872"/>
      <c r="G660" s="1872"/>
      <c r="H660" s="1872"/>
      <c r="I660" s="1872"/>
      <c r="J660" s="1872"/>
      <c r="K660" s="1872"/>
      <c r="L660" s="1872"/>
      <c r="M660" s="1872"/>
      <c r="N660" s="1872"/>
      <c r="O660" s="1872"/>
      <c r="P660" s="1872"/>
      <c r="Q660" s="1872"/>
    </row>
    <row r="661" spans="1:17">
      <c r="A661" s="1872"/>
      <c r="B661" s="1872"/>
      <c r="C661" s="1872"/>
      <c r="D661" s="1872"/>
      <c r="E661" s="1872"/>
      <c r="F661" s="1872"/>
      <c r="G661" s="1872"/>
      <c r="H661" s="1872"/>
      <c r="I661" s="1872"/>
      <c r="J661" s="1872"/>
      <c r="K661" s="1872"/>
      <c r="L661" s="1872"/>
      <c r="M661" s="1872"/>
      <c r="N661" s="1872"/>
      <c r="O661" s="1872"/>
      <c r="P661" s="1872"/>
      <c r="Q661" s="1872"/>
    </row>
    <row r="662" spans="1:17">
      <c r="A662" s="1872"/>
      <c r="B662" s="1872"/>
      <c r="C662" s="1872"/>
      <c r="D662" s="1872"/>
      <c r="E662" s="1872"/>
      <c r="F662" s="1872"/>
      <c r="G662" s="1872"/>
      <c r="H662" s="1872"/>
      <c r="I662" s="1872"/>
      <c r="J662" s="1872"/>
      <c r="K662" s="1872"/>
      <c r="L662" s="1872"/>
      <c r="M662" s="1872"/>
      <c r="N662" s="1872"/>
      <c r="O662" s="1872"/>
      <c r="P662" s="1872"/>
      <c r="Q662" s="1872"/>
    </row>
    <row r="663" spans="1:17">
      <c r="A663" s="1872"/>
      <c r="B663" s="1872"/>
      <c r="C663" s="1872"/>
      <c r="D663" s="1872"/>
      <c r="E663" s="1872"/>
      <c r="F663" s="1872"/>
      <c r="G663" s="1872"/>
      <c r="H663" s="1872"/>
      <c r="I663" s="1872"/>
      <c r="J663" s="1872"/>
      <c r="K663" s="1872"/>
      <c r="L663" s="1872"/>
      <c r="M663" s="1872"/>
      <c r="N663" s="1872"/>
      <c r="O663" s="1872"/>
      <c r="P663" s="1872"/>
      <c r="Q663" s="1872"/>
    </row>
    <row r="664" spans="1:17">
      <c r="A664" s="1872"/>
      <c r="B664" s="1872"/>
      <c r="C664" s="1872"/>
      <c r="D664" s="1872"/>
      <c r="E664" s="1872"/>
      <c r="F664" s="1872"/>
      <c r="G664" s="1872"/>
      <c r="H664" s="1872"/>
      <c r="I664" s="1872"/>
      <c r="J664" s="1872"/>
      <c r="K664" s="1872"/>
      <c r="L664" s="1872"/>
      <c r="M664" s="1872"/>
      <c r="N664" s="1872"/>
      <c r="O664" s="1872"/>
      <c r="P664" s="1872"/>
      <c r="Q664" s="1872"/>
    </row>
    <row r="665" spans="1:17">
      <c r="A665" s="1872"/>
      <c r="B665" s="1872"/>
      <c r="C665" s="1872"/>
      <c r="D665" s="1872"/>
      <c r="E665" s="1872"/>
      <c r="F665" s="1872"/>
      <c r="G665" s="1872"/>
      <c r="H665" s="1872"/>
      <c r="I665" s="1872"/>
      <c r="J665" s="1872"/>
      <c r="K665" s="1872"/>
      <c r="L665" s="1872"/>
      <c r="M665" s="1872"/>
      <c r="N665" s="1872"/>
      <c r="O665" s="1872"/>
      <c r="P665" s="1872"/>
      <c r="Q665" s="1872"/>
    </row>
    <row r="666" spans="1:17">
      <c r="A666" s="1872"/>
      <c r="B666" s="1872"/>
      <c r="C666" s="1872"/>
      <c r="D666" s="1872"/>
      <c r="E666" s="1872"/>
      <c r="F666" s="1872"/>
      <c r="G666" s="1872"/>
      <c r="H666" s="1872"/>
      <c r="I666" s="1872"/>
      <c r="J666" s="1872"/>
      <c r="K666" s="1872"/>
      <c r="L666" s="1872"/>
      <c r="M666" s="1872"/>
      <c r="N666" s="1872"/>
      <c r="O666" s="1872"/>
      <c r="P666" s="1872"/>
      <c r="Q666" s="1872"/>
    </row>
    <row r="667" spans="1:17">
      <c r="A667" s="1872"/>
      <c r="B667" s="1872"/>
      <c r="C667" s="1872"/>
      <c r="D667" s="1872"/>
      <c r="E667" s="1872"/>
      <c r="F667" s="1872"/>
      <c r="G667" s="1872"/>
      <c r="H667" s="1872"/>
      <c r="I667" s="1872"/>
      <c r="J667" s="1872"/>
      <c r="K667" s="1872"/>
      <c r="L667" s="1872"/>
      <c r="M667" s="1872"/>
      <c r="N667" s="1872"/>
      <c r="O667" s="1872"/>
      <c r="P667" s="1872"/>
      <c r="Q667" s="1872"/>
    </row>
    <row r="668" spans="1:17">
      <c r="A668" s="1872"/>
      <c r="B668" s="1872"/>
      <c r="C668" s="1872"/>
      <c r="D668" s="1872"/>
      <c r="E668" s="1872"/>
      <c r="F668" s="1872"/>
      <c r="G668" s="1872"/>
      <c r="H668" s="1872"/>
      <c r="I668" s="1872"/>
      <c r="J668" s="1872"/>
      <c r="K668" s="1872"/>
      <c r="L668" s="1872"/>
      <c r="M668" s="1872"/>
      <c r="N668" s="1872"/>
      <c r="O668" s="1872"/>
      <c r="P668" s="1872"/>
      <c r="Q668" s="1872"/>
    </row>
    <row r="669" spans="1:17">
      <c r="A669" s="1872"/>
      <c r="B669" s="1872"/>
      <c r="C669" s="1872"/>
      <c r="D669" s="1872"/>
      <c r="E669" s="1872"/>
      <c r="F669" s="1872"/>
      <c r="G669" s="1872"/>
      <c r="H669" s="1872"/>
      <c r="I669" s="1872"/>
      <c r="J669" s="1872"/>
      <c r="K669" s="1872"/>
      <c r="L669" s="1872"/>
      <c r="M669" s="1872"/>
      <c r="N669" s="1872"/>
      <c r="O669" s="1872"/>
      <c r="P669" s="1872"/>
      <c r="Q669" s="1872"/>
    </row>
    <row r="670" spans="1:17">
      <c r="A670" s="1872"/>
      <c r="B670" s="1872"/>
      <c r="C670" s="1872"/>
      <c r="D670" s="1872"/>
      <c r="E670" s="1872"/>
      <c r="F670" s="1872"/>
      <c r="G670" s="1872"/>
      <c r="H670" s="1872"/>
      <c r="I670" s="1872"/>
      <c r="J670" s="1872"/>
      <c r="K670" s="1872"/>
      <c r="L670" s="1872"/>
      <c r="M670" s="1872"/>
      <c r="N670" s="1872"/>
      <c r="O670" s="1872"/>
      <c r="P670" s="1872"/>
      <c r="Q670" s="1872"/>
    </row>
    <row r="671" spans="1:17">
      <c r="A671" s="1872"/>
      <c r="B671" s="1872"/>
      <c r="C671" s="1872"/>
      <c r="D671" s="1872"/>
      <c r="E671" s="1872"/>
      <c r="F671" s="1872"/>
      <c r="G671" s="1872"/>
      <c r="H671" s="1872"/>
      <c r="I671" s="1872"/>
      <c r="J671" s="1872"/>
      <c r="K671" s="1872"/>
      <c r="L671" s="1872"/>
      <c r="M671" s="1872"/>
      <c r="N671" s="1872"/>
      <c r="O671" s="1872"/>
      <c r="P671" s="1872"/>
      <c r="Q671" s="1872"/>
    </row>
    <row r="672" spans="1:17">
      <c r="A672" s="1872"/>
      <c r="B672" s="1872"/>
      <c r="C672" s="1872"/>
      <c r="D672" s="1872"/>
      <c r="E672" s="1872"/>
      <c r="F672" s="1872"/>
      <c r="G672" s="1872"/>
      <c r="H672" s="1872"/>
      <c r="I672" s="1872"/>
      <c r="J672" s="1872"/>
      <c r="K672" s="1872"/>
      <c r="L672" s="1872"/>
      <c r="M672" s="1872"/>
      <c r="N672" s="1872"/>
      <c r="O672" s="1872"/>
      <c r="P672" s="1872"/>
      <c r="Q672" s="1872"/>
    </row>
    <row r="673" spans="1:17">
      <c r="A673" s="1872"/>
      <c r="B673" s="1872"/>
      <c r="C673" s="1872"/>
      <c r="D673" s="1872"/>
      <c r="E673" s="1872"/>
      <c r="F673" s="1872"/>
      <c r="G673" s="1872"/>
      <c r="H673" s="1872"/>
      <c r="I673" s="1872"/>
      <c r="J673" s="1872"/>
      <c r="K673" s="1872"/>
      <c r="L673" s="1872"/>
      <c r="M673" s="1872"/>
      <c r="N673" s="1872"/>
      <c r="O673" s="1872"/>
      <c r="P673" s="1872"/>
      <c r="Q673" s="1872"/>
    </row>
    <row r="674" spans="1:17">
      <c r="A674" s="1872"/>
      <c r="B674" s="1872"/>
      <c r="C674" s="1872"/>
      <c r="D674" s="1872"/>
      <c r="E674" s="1872"/>
      <c r="F674" s="1872"/>
      <c r="G674" s="1872"/>
      <c r="H674" s="1872"/>
      <c r="I674" s="1872"/>
      <c r="J674" s="1872"/>
      <c r="K674" s="1872"/>
      <c r="L674" s="1872"/>
      <c r="M674" s="1872"/>
      <c r="N674" s="1872"/>
      <c r="O674" s="1872"/>
      <c r="P674" s="1872"/>
      <c r="Q674" s="1872"/>
    </row>
    <row r="675" spans="1:17">
      <c r="A675" s="1872"/>
      <c r="B675" s="1872"/>
      <c r="C675" s="1872"/>
      <c r="D675" s="1872"/>
      <c r="E675" s="1872"/>
      <c r="F675" s="1872"/>
      <c r="G675" s="1872"/>
      <c r="H675" s="1872"/>
      <c r="I675" s="1872"/>
      <c r="J675" s="1872"/>
      <c r="K675" s="1872"/>
      <c r="L675" s="1872"/>
      <c r="M675" s="1872"/>
      <c r="N675" s="1872"/>
      <c r="O675" s="1872"/>
      <c r="P675" s="1872"/>
      <c r="Q675" s="1872"/>
    </row>
    <row r="676" spans="1:17">
      <c r="A676" s="1872"/>
      <c r="B676" s="1872"/>
      <c r="C676" s="1872"/>
      <c r="D676" s="1872"/>
      <c r="E676" s="1872"/>
      <c r="F676" s="1872"/>
      <c r="G676" s="1872"/>
      <c r="H676" s="1872"/>
      <c r="I676" s="1872"/>
      <c r="J676" s="1872"/>
      <c r="K676" s="1872"/>
      <c r="L676" s="1872"/>
      <c r="M676" s="1872"/>
      <c r="N676" s="1872"/>
      <c r="O676" s="1872"/>
      <c r="P676" s="1872"/>
      <c r="Q676" s="1872"/>
    </row>
    <row r="677" spans="1:17">
      <c r="A677" s="1872"/>
      <c r="B677" s="1872"/>
      <c r="C677" s="1872"/>
      <c r="D677" s="1872"/>
      <c r="E677" s="1872"/>
      <c r="F677" s="1872"/>
      <c r="G677" s="1872"/>
      <c r="H677" s="1872"/>
      <c r="I677" s="1872"/>
      <c r="J677" s="1872"/>
      <c r="K677" s="1872"/>
      <c r="L677" s="1872"/>
      <c r="M677" s="1872"/>
      <c r="N677" s="1872"/>
      <c r="O677" s="1872"/>
      <c r="P677" s="1872"/>
      <c r="Q677" s="1872"/>
    </row>
    <row r="678" spans="1:17">
      <c r="A678" s="1872"/>
      <c r="B678" s="1872"/>
      <c r="C678" s="1872"/>
      <c r="D678" s="1872"/>
      <c r="E678" s="1872"/>
      <c r="F678" s="1872"/>
      <c r="G678" s="1872"/>
      <c r="H678" s="1872"/>
      <c r="I678" s="1872"/>
      <c r="J678" s="1872"/>
      <c r="K678" s="1872"/>
      <c r="L678" s="1872"/>
      <c r="M678" s="1872"/>
      <c r="N678" s="1872"/>
      <c r="O678" s="1872"/>
      <c r="P678" s="1872"/>
      <c r="Q678" s="1872"/>
    </row>
    <row r="679" spans="1:17">
      <c r="A679" s="1872"/>
      <c r="B679" s="1872"/>
      <c r="C679" s="1872"/>
      <c r="D679" s="1872"/>
      <c r="E679" s="1872"/>
      <c r="F679" s="1872"/>
      <c r="G679" s="1872"/>
      <c r="H679" s="1872"/>
      <c r="I679" s="1872"/>
      <c r="J679" s="1872"/>
      <c r="K679" s="1872"/>
      <c r="L679" s="1872"/>
      <c r="M679" s="1872"/>
      <c r="N679" s="1872"/>
      <c r="O679" s="1872"/>
      <c r="P679" s="1872"/>
      <c r="Q679" s="1872"/>
    </row>
    <row r="680" spans="1:17">
      <c r="A680" s="1872"/>
      <c r="B680" s="1872"/>
      <c r="C680" s="1872"/>
      <c r="D680" s="1872"/>
      <c r="E680" s="1872"/>
      <c r="F680" s="1872"/>
      <c r="G680" s="1872"/>
      <c r="H680" s="1872"/>
      <c r="I680" s="1872"/>
      <c r="J680" s="1872"/>
      <c r="K680" s="1872"/>
      <c r="L680" s="1872"/>
      <c r="M680" s="1872"/>
      <c r="N680" s="1872"/>
      <c r="O680" s="1872"/>
      <c r="P680" s="1872"/>
      <c r="Q680" s="1872"/>
    </row>
    <row r="681" spans="1:17">
      <c r="A681" s="1872"/>
      <c r="B681" s="1872"/>
      <c r="C681" s="1872"/>
      <c r="D681" s="1872"/>
      <c r="E681" s="1872"/>
      <c r="F681" s="1872"/>
      <c r="G681" s="1872"/>
      <c r="H681" s="1872"/>
      <c r="I681" s="1872"/>
      <c r="J681" s="1872"/>
      <c r="K681" s="1872"/>
      <c r="L681" s="1872"/>
      <c r="M681" s="1872"/>
      <c r="N681" s="1872"/>
      <c r="O681" s="1872"/>
      <c r="P681" s="1872"/>
      <c r="Q681" s="1872"/>
    </row>
    <row r="682" spans="1:17">
      <c r="A682" s="1872"/>
      <c r="B682" s="1872"/>
      <c r="C682" s="1872"/>
      <c r="D682" s="1872"/>
      <c r="E682" s="1872"/>
      <c r="F682" s="1872"/>
      <c r="G682" s="1872"/>
      <c r="H682" s="1872"/>
      <c r="I682" s="1872"/>
      <c r="J682" s="1872"/>
      <c r="K682" s="1872"/>
      <c r="L682" s="1872"/>
      <c r="M682" s="1872"/>
      <c r="N682" s="1872"/>
      <c r="O682" s="1872"/>
      <c r="P682" s="1872"/>
      <c r="Q682" s="1872"/>
    </row>
    <row r="683" spans="1:17">
      <c r="A683" s="1872"/>
      <c r="B683" s="1872"/>
      <c r="C683" s="1872"/>
      <c r="D683" s="1872"/>
      <c r="E683" s="1872"/>
      <c r="F683" s="1872"/>
      <c r="G683" s="1872"/>
      <c r="H683" s="1872"/>
      <c r="I683" s="1872"/>
      <c r="J683" s="1872"/>
      <c r="K683" s="1872"/>
      <c r="L683" s="1872"/>
      <c r="M683" s="1872"/>
      <c r="N683" s="1872"/>
      <c r="O683" s="1872"/>
      <c r="P683" s="1872"/>
      <c r="Q683" s="1872"/>
    </row>
    <row r="684" spans="1:17">
      <c r="A684" s="1872"/>
      <c r="B684" s="1872"/>
      <c r="C684" s="1872"/>
      <c r="D684" s="1872"/>
      <c r="E684" s="1872"/>
      <c r="F684" s="1872"/>
      <c r="G684" s="1872"/>
      <c r="H684" s="1872"/>
      <c r="I684" s="1872"/>
      <c r="J684" s="1872"/>
      <c r="K684" s="1872"/>
      <c r="L684" s="1872"/>
      <c r="M684" s="1872"/>
      <c r="N684" s="1872"/>
      <c r="O684" s="1872"/>
      <c r="P684" s="1872"/>
      <c r="Q684" s="1872"/>
    </row>
    <row r="685" spans="1:17">
      <c r="A685" s="1872"/>
      <c r="B685" s="1872"/>
      <c r="C685" s="1872"/>
      <c r="D685" s="1872"/>
      <c r="E685" s="1872"/>
      <c r="F685" s="1872"/>
      <c r="G685" s="1872"/>
      <c r="H685" s="1872"/>
      <c r="I685" s="1872"/>
      <c r="J685" s="1872"/>
      <c r="K685" s="1872"/>
      <c r="L685" s="1872"/>
      <c r="M685" s="1872"/>
      <c r="N685" s="1872"/>
      <c r="O685" s="1872"/>
      <c r="P685" s="1872"/>
      <c r="Q685" s="1872"/>
    </row>
    <row r="686" spans="1:17">
      <c r="A686" s="1872"/>
      <c r="B686" s="1872"/>
      <c r="C686" s="1872"/>
      <c r="D686" s="1872"/>
      <c r="E686" s="1872"/>
      <c r="F686" s="1872"/>
      <c r="G686" s="1872"/>
      <c r="H686" s="1872"/>
      <c r="I686" s="1872"/>
      <c r="J686" s="1872"/>
      <c r="K686" s="1872"/>
      <c r="L686" s="1872"/>
      <c r="M686" s="1872"/>
      <c r="N686" s="1872"/>
      <c r="O686" s="1872"/>
      <c r="P686" s="1872"/>
      <c r="Q686" s="1872"/>
    </row>
    <row r="687" spans="1:17">
      <c r="A687" s="1872"/>
      <c r="B687" s="1872"/>
      <c r="C687" s="1872"/>
      <c r="D687" s="1872"/>
      <c r="E687" s="1872"/>
      <c r="F687" s="1872"/>
      <c r="G687" s="1872"/>
      <c r="H687" s="1872"/>
      <c r="I687" s="1872"/>
      <c r="J687" s="1872"/>
      <c r="K687" s="1872"/>
      <c r="L687" s="1872"/>
      <c r="M687" s="1872"/>
      <c r="N687" s="1872"/>
      <c r="O687" s="1872"/>
      <c r="P687" s="1872"/>
      <c r="Q687" s="1872"/>
    </row>
    <row r="688" spans="1:17">
      <c r="A688" s="1872"/>
      <c r="B688" s="1872"/>
      <c r="C688" s="1872"/>
      <c r="D688" s="1872"/>
      <c r="E688" s="1872"/>
      <c r="F688" s="1872"/>
      <c r="G688" s="1872"/>
      <c r="H688" s="1872"/>
      <c r="I688" s="1872"/>
      <c r="J688" s="1872"/>
      <c r="K688" s="1872"/>
      <c r="L688" s="1872"/>
      <c r="M688" s="1872"/>
      <c r="N688" s="1872"/>
      <c r="O688" s="1872"/>
      <c r="P688" s="1872"/>
      <c r="Q688" s="1872"/>
    </row>
    <row r="689" spans="1:17">
      <c r="A689" s="1872"/>
      <c r="B689" s="1872"/>
      <c r="C689" s="1872"/>
      <c r="D689" s="1872"/>
      <c r="E689" s="1872"/>
      <c r="F689" s="1872"/>
      <c r="G689" s="1872"/>
      <c r="H689" s="1872"/>
      <c r="I689" s="1872"/>
      <c r="J689" s="1872"/>
      <c r="K689" s="1872"/>
      <c r="L689" s="1872"/>
      <c r="M689" s="1872"/>
      <c r="N689" s="1872"/>
      <c r="O689" s="1872"/>
      <c r="P689" s="1872"/>
      <c r="Q689" s="1872"/>
    </row>
    <row r="690" spans="1:17">
      <c r="A690" s="1872"/>
      <c r="B690" s="1872"/>
      <c r="C690" s="1872"/>
      <c r="D690" s="1872"/>
      <c r="E690" s="1872"/>
      <c r="F690" s="1872"/>
      <c r="G690" s="1872"/>
      <c r="H690" s="1872"/>
      <c r="I690" s="1872"/>
      <c r="J690" s="1872"/>
      <c r="K690" s="1872"/>
      <c r="L690" s="1872"/>
      <c r="M690" s="1872"/>
      <c r="N690" s="1872"/>
      <c r="O690" s="1872"/>
      <c r="P690" s="1872"/>
      <c r="Q690" s="1872"/>
    </row>
    <row r="691" spans="1:17">
      <c r="A691" s="1872"/>
      <c r="B691" s="1872"/>
      <c r="C691" s="1872"/>
      <c r="D691" s="1872"/>
      <c r="E691" s="1872"/>
      <c r="F691" s="1872"/>
      <c r="G691" s="1872"/>
      <c r="H691" s="1872"/>
      <c r="I691" s="1872"/>
      <c r="J691" s="1872"/>
      <c r="K691" s="1872"/>
      <c r="L691" s="1872"/>
      <c r="M691" s="1872"/>
      <c r="N691" s="1872"/>
      <c r="O691" s="1872"/>
      <c r="P691" s="1872"/>
      <c r="Q691" s="1872"/>
    </row>
    <row r="692" spans="1:17">
      <c r="A692" s="1872"/>
      <c r="B692" s="1872"/>
      <c r="C692" s="1872"/>
      <c r="D692" s="1872"/>
      <c r="E692" s="1872"/>
      <c r="F692" s="1872"/>
      <c r="G692" s="1872"/>
      <c r="H692" s="1872"/>
      <c r="I692" s="1872"/>
      <c r="J692" s="1872"/>
      <c r="K692" s="1872"/>
      <c r="L692" s="1872"/>
      <c r="M692" s="1872"/>
      <c r="N692" s="1872"/>
      <c r="O692" s="1872"/>
      <c r="P692" s="1872"/>
      <c r="Q692" s="1872"/>
    </row>
    <row r="693" spans="1:17">
      <c r="A693" s="1872"/>
      <c r="B693" s="1872"/>
      <c r="C693" s="1872"/>
      <c r="D693" s="1872"/>
      <c r="E693" s="1872"/>
      <c r="F693" s="1872"/>
      <c r="G693" s="1872"/>
      <c r="H693" s="1872"/>
      <c r="I693" s="1872"/>
      <c r="J693" s="1872"/>
      <c r="K693" s="1872"/>
      <c r="L693" s="1872"/>
      <c r="M693" s="1872"/>
      <c r="N693" s="1872"/>
      <c r="O693" s="1872"/>
      <c r="P693" s="1872"/>
      <c r="Q693" s="1872"/>
    </row>
    <row r="694" spans="1:17">
      <c r="A694" s="1872"/>
      <c r="B694" s="1872"/>
      <c r="C694" s="1872"/>
      <c r="D694" s="1872"/>
      <c r="E694" s="1872"/>
      <c r="F694" s="1872"/>
      <c r="G694" s="1872"/>
      <c r="H694" s="1872"/>
      <c r="I694" s="1872"/>
      <c r="J694" s="1872"/>
      <c r="K694" s="1872"/>
      <c r="L694" s="1872"/>
      <c r="M694" s="1872"/>
      <c r="N694" s="1872"/>
      <c r="O694" s="1872"/>
      <c r="P694" s="1872"/>
      <c r="Q694" s="1872"/>
    </row>
    <row r="695" spans="1:17">
      <c r="A695" s="1872"/>
      <c r="B695" s="1872"/>
      <c r="C695" s="1872"/>
      <c r="D695" s="1872"/>
      <c r="E695" s="1872"/>
      <c r="F695" s="1872"/>
      <c r="G695" s="1872"/>
      <c r="H695" s="1872"/>
      <c r="I695" s="1872"/>
      <c r="J695" s="1872"/>
      <c r="K695" s="1872"/>
      <c r="L695" s="1872"/>
      <c r="M695" s="1872"/>
      <c r="N695" s="1872"/>
      <c r="O695" s="1872"/>
      <c r="P695" s="1872"/>
      <c r="Q695" s="1872"/>
    </row>
    <row r="696" spans="1:17">
      <c r="A696" s="1872"/>
      <c r="B696" s="1872"/>
      <c r="C696" s="1872"/>
      <c r="D696" s="1872"/>
      <c r="E696" s="1872"/>
      <c r="F696" s="1872"/>
      <c r="G696" s="1872"/>
      <c r="H696" s="1872"/>
      <c r="I696" s="1872"/>
      <c r="J696" s="1872"/>
      <c r="K696" s="1872"/>
      <c r="L696" s="1872"/>
      <c r="M696" s="1872"/>
      <c r="N696" s="1872"/>
      <c r="O696" s="1872"/>
      <c r="P696" s="1872"/>
      <c r="Q696" s="1872"/>
    </row>
    <row r="697" spans="1:17">
      <c r="A697" s="1872"/>
      <c r="B697" s="1872"/>
      <c r="C697" s="1872"/>
      <c r="D697" s="1872"/>
      <c r="E697" s="1872"/>
      <c r="F697" s="1872"/>
      <c r="G697" s="1872"/>
      <c r="H697" s="1872"/>
      <c r="I697" s="1872"/>
      <c r="J697" s="1872"/>
      <c r="K697" s="1872"/>
      <c r="L697" s="1872"/>
      <c r="M697" s="1872"/>
      <c r="N697" s="1872"/>
      <c r="O697" s="1872"/>
      <c r="P697" s="1872"/>
      <c r="Q697" s="1872"/>
    </row>
    <row r="698" spans="1:17">
      <c r="A698" s="1872"/>
      <c r="B698" s="1872"/>
      <c r="C698" s="1872"/>
      <c r="D698" s="1872"/>
      <c r="E698" s="1872"/>
      <c r="F698" s="1872"/>
      <c r="G698" s="1872"/>
      <c r="H698" s="1872"/>
      <c r="I698" s="1872"/>
      <c r="J698" s="1872"/>
      <c r="K698" s="1872"/>
      <c r="L698" s="1872"/>
      <c r="M698" s="1872"/>
      <c r="N698" s="1872"/>
      <c r="O698" s="1872"/>
      <c r="P698" s="1872"/>
      <c r="Q698" s="1872"/>
    </row>
    <row r="699" spans="1:17">
      <c r="A699" s="1872"/>
      <c r="B699" s="1872"/>
      <c r="C699" s="1872"/>
      <c r="D699" s="1872"/>
      <c r="E699" s="1872"/>
      <c r="F699" s="1872"/>
      <c r="G699" s="1872"/>
      <c r="H699" s="1872"/>
      <c r="I699" s="1872"/>
      <c r="J699" s="1872"/>
      <c r="K699" s="1872"/>
      <c r="L699" s="1872"/>
      <c r="M699" s="1872"/>
      <c r="N699" s="1872"/>
      <c r="O699" s="1872"/>
      <c r="P699" s="1872"/>
      <c r="Q699" s="1872"/>
    </row>
    <row r="700" spans="1:17">
      <c r="A700" s="1872"/>
      <c r="B700" s="1872"/>
      <c r="C700" s="1872"/>
      <c r="D700" s="1872"/>
      <c r="E700" s="1872"/>
      <c r="F700" s="1872"/>
      <c r="G700" s="1872"/>
      <c r="H700" s="1872"/>
      <c r="I700" s="1872"/>
      <c r="J700" s="1872"/>
      <c r="K700" s="1872"/>
      <c r="L700" s="1872"/>
      <c r="M700" s="1872"/>
      <c r="N700" s="1872"/>
      <c r="O700" s="1872"/>
      <c r="P700" s="1872"/>
      <c r="Q700" s="1872"/>
    </row>
    <row r="701" spans="1:17">
      <c r="A701" s="1872"/>
      <c r="B701" s="1872"/>
      <c r="C701" s="1872"/>
      <c r="D701" s="1872"/>
      <c r="E701" s="1872"/>
      <c r="F701" s="1872"/>
      <c r="G701" s="1872"/>
      <c r="H701" s="1872"/>
      <c r="I701" s="1872"/>
      <c r="J701" s="1872"/>
      <c r="K701" s="1872"/>
      <c r="L701" s="1872"/>
      <c r="M701" s="1872"/>
      <c r="N701" s="1872"/>
      <c r="O701" s="1872"/>
      <c r="P701" s="1872"/>
      <c r="Q701" s="1872"/>
    </row>
    <row r="702" spans="1:17">
      <c r="A702" s="1872"/>
      <c r="B702" s="1872"/>
      <c r="C702" s="1872"/>
      <c r="D702" s="1872"/>
      <c r="E702" s="1872"/>
      <c r="F702" s="1872"/>
      <c r="G702" s="1872"/>
      <c r="H702" s="1872"/>
      <c r="I702" s="1872"/>
      <c r="J702" s="1872"/>
      <c r="K702" s="1872"/>
      <c r="L702" s="1872"/>
      <c r="M702" s="1872"/>
      <c r="N702" s="1872"/>
      <c r="O702" s="1872"/>
      <c r="P702" s="1872"/>
      <c r="Q702" s="1872"/>
    </row>
    <row r="703" spans="1:17">
      <c r="A703" s="1872"/>
      <c r="B703" s="1872"/>
      <c r="C703" s="1872"/>
      <c r="D703" s="1872"/>
      <c r="E703" s="1872"/>
      <c r="F703" s="1872"/>
      <c r="G703" s="1872"/>
      <c r="H703" s="1872"/>
      <c r="I703" s="1872"/>
      <c r="J703" s="1872"/>
      <c r="K703" s="1872"/>
      <c r="L703" s="1872"/>
      <c r="M703" s="1872"/>
      <c r="N703" s="1872"/>
      <c r="O703" s="1872"/>
      <c r="P703" s="1872"/>
      <c r="Q703" s="1872"/>
    </row>
    <row r="704" spans="1:17">
      <c r="A704" s="1872"/>
      <c r="B704" s="1872"/>
      <c r="C704" s="1872"/>
      <c r="D704" s="1872"/>
      <c r="E704" s="1872"/>
      <c r="F704" s="1872"/>
      <c r="G704" s="1872"/>
      <c r="H704" s="1872"/>
      <c r="I704" s="1872"/>
      <c r="J704" s="1872"/>
      <c r="K704" s="1872"/>
      <c r="L704" s="1872"/>
      <c r="M704" s="1872"/>
      <c r="N704" s="1872"/>
      <c r="O704" s="1872"/>
      <c r="P704" s="1872"/>
      <c r="Q704" s="1872"/>
    </row>
    <row r="705" spans="1:17">
      <c r="A705" s="1872"/>
      <c r="B705" s="1872"/>
      <c r="C705" s="1872"/>
      <c r="D705" s="1872"/>
      <c r="E705" s="1872"/>
      <c r="F705" s="1872"/>
      <c r="G705" s="1872"/>
      <c r="H705" s="1872"/>
      <c r="I705" s="1872"/>
      <c r="J705" s="1872"/>
      <c r="K705" s="1872"/>
      <c r="L705" s="1872"/>
      <c r="M705" s="1872"/>
      <c r="N705" s="1872"/>
      <c r="O705" s="1872"/>
      <c r="P705" s="1872"/>
      <c r="Q705" s="1872"/>
    </row>
    <row r="706" spans="1:17">
      <c r="A706" s="1872"/>
      <c r="B706" s="1872"/>
      <c r="C706" s="1872"/>
      <c r="D706" s="1872"/>
      <c r="E706" s="1872"/>
      <c r="F706" s="1872"/>
      <c r="G706" s="1872"/>
      <c r="H706" s="1872"/>
      <c r="I706" s="1872"/>
      <c r="J706" s="1872"/>
      <c r="K706" s="1872"/>
      <c r="L706" s="1872"/>
      <c r="M706" s="1872"/>
      <c r="N706" s="1872"/>
      <c r="O706" s="1872"/>
      <c r="P706" s="1872"/>
      <c r="Q706" s="1872"/>
    </row>
    <row r="707" spans="1:17">
      <c r="A707" s="1872"/>
      <c r="B707" s="1872"/>
      <c r="C707" s="1872"/>
      <c r="D707" s="1872"/>
      <c r="E707" s="1872"/>
      <c r="F707" s="1872"/>
      <c r="G707" s="1872"/>
      <c r="H707" s="1872"/>
      <c r="I707" s="1872"/>
      <c r="J707" s="1872"/>
      <c r="K707" s="1872"/>
      <c r="L707" s="1872"/>
      <c r="M707" s="1872"/>
      <c r="N707" s="1872"/>
      <c r="O707" s="1872"/>
      <c r="P707" s="1872"/>
      <c r="Q707" s="1872"/>
    </row>
    <row r="708" spans="1:17">
      <c r="A708" s="1872"/>
      <c r="B708" s="1872"/>
      <c r="C708" s="1872"/>
      <c r="D708" s="1872"/>
      <c r="E708" s="1872"/>
      <c r="F708" s="1872"/>
      <c r="G708" s="1872"/>
      <c r="H708" s="1872"/>
      <c r="I708" s="1872"/>
      <c r="J708" s="1872"/>
      <c r="K708" s="1872"/>
      <c r="L708" s="1872"/>
      <c r="M708" s="1872"/>
      <c r="N708" s="1872"/>
      <c r="O708" s="1872"/>
      <c r="P708" s="1872"/>
      <c r="Q708" s="1872"/>
    </row>
    <row r="709" spans="1:17">
      <c r="A709" s="1872"/>
      <c r="B709" s="1872"/>
      <c r="C709" s="1872"/>
      <c r="D709" s="1872"/>
      <c r="E709" s="1872"/>
      <c r="F709" s="1872"/>
      <c r="G709" s="1872"/>
      <c r="H709" s="1872"/>
      <c r="I709" s="1872"/>
      <c r="J709" s="1872"/>
      <c r="K709" s="1872"/>
      <c r="L709" s="1872"/>
      <c r="M709" s="1872"/>
      <c r="N709" s="1872"/>
      <c r="O709" s="1872"/>
      <c r="P709" s="1872"/>
      <c r="Q709" s="1872"/>
    </row>
    <row r="710" spans="1:17">
      <c r="A710" s="1872"/>
      <c r="B710" s="1872"/>
      <c r="C710" s="1872"/>
      <c r="D710" s="1872"/>
      <c r="E710" s="1872"/>
      <c r="F710" s="1872"/>
      <c r="G710" s="1872"/>
      <c r="H710" s="1872"/>
      <c r="I710" s="1872"/>
      <c r="J710" s="1872"/>
      <c r="K710" s="1872"/>
      <c r="L710" s="1872"/>
      <c r="M710" s="1872"/>
      <c r="N710" s="1872"/>
      <c r="O710" s="1872"/>
      <c r="P710" s="1872"/>
      <c r="Q710" s="1872"/>
    </row>
    <row r="711" spans="1:17">
      <c r="A711" s="1872"/>
      <c r="B711" s="1872"/>
      <c r="C711" s="1872"/>
      <c r="D711" s="1872"/>
      <c r="E711" s="1872"/>
      <c r="F711" s="1872"/>
      <c r="G711" s="1872"/>
      <c r="H711" s="1872"/>
      <c r="I711" s="1872"/>
      <c r="J711" s="1872"/>
      <c r="K711" s="1872"/>
      <c r="L711" s="1872"/>
      <c r="M711" s="1872"/>
      <c r="N711" s="1872"/>
      <c r="O711" s="1872"/>
      <c r="P711" s="1872"/>
      <c r="Q711" s="1872"/>
    </row>
    <row r="712" spans="1:17">
      <c r="A712" s="1872"/>
      <c r="B712" s="1872"/>
      <c r="C712" s="1872"/>
      <c r="D712" s="1872"/>
      <c r="E712" s="1872"/>
      <c r="F712" s="1872"/>
      <c r="G712" s="1872"/>
      <c r="H712" s="1872"/>
      <c r="I712" s="1872"/>
      <c r="J712" s="1872"/>
      <c r="K712" s="1872"/>
      <c r="L712" s="1872"/>
      <c r="M712" s="1872"/>
      <c r="N712" s="1872"/>
      <c r="O712" s="1872"/>
      <c r="P712" s="1872"/>
      <c r="Q712" s="1872"/>
    </row>
    <row r="713" spans="1:17">
      <c r="A713" s="1872"/>
      <c r="B713" s="1872"/>
      <c r="C713" s="1872"/>
      <c r="D713" s="1872"/>
      <c r="E713" s="1872"/>
      <c r="F713" s="1872"/>
      <c r="G713" s="1872"/>
      <c r="H713" s="1872"/>
      <c r="I713" s="1872"/>
      <c r="J713" s="1872"/>
      <c r="K713" s="1872"/>
      <c r="L713" s="1872"/>
      <c r="M713" s="1872"/>
      <c r="N713" s="1872"/>
      <c r="O713" s="1872"/>
      <c r="P713" s="1872"/>
      <c r="Q713" s="1872"/>
    </row>
    <row r="714" spans="1:17">
      <c r="A714" s="1872"/>
      <c r="B714" s="1872"/>
      <c r="C714" s="1872"/>
      <c r="D714" s="1872"/>
      <c r="E714" s="1872"/>
      <c r="F714" s="1872"/>
      <c r="G714" s="1872"/>
      <c r="H714" s="1872"/>
      <c r="I714" s="1872"/>
      <c r="J714" s="1872"/>
      <c r="K714" s="1872"/>
      <c r="L714" s="1872"/>
      <c r="M714" s="1872"/>
      <c r="N714" s="1872"/>
      <c r="O714" s="1872"/>
      <c r="P714" s="1872"/>
      <c r="Q714" s="1872"/>
    </row>
    <row r="715" spans="1:17">
      <c r="A715" s="1872"/>
      <c r="B715" s="1872"/>
      <c r="C715" s="1872"/>
      <c r="D715" s="1872"/>
      <c r="E715" s="1872"/>
      <c r="F715" s="1872"/>
      <c r="G715" s="1872"/>
      <c r="H715" s="1872"/>
      <c r="I715" s="1872"/>
      <c r="J715" s="1872"/>
      <c r="K715" s="1872"/>
      <c r="L715" s="1872"/>
      <c r="M715" s="1872"/>
      <c r="N715" s="1872"/>
      <c r="O715" s="1872"/>
      <c r="P715" s="1872"/>
      <c r="Q715" s="1872"/>
    </row>
    <row r="716" spans="1:17">
      <c r="A716" s="1872"/>
      <c r="B716" s="1872"/>
      <c r="C716" s="1872"/>
      <c r="D716" s="1872"/>
      <c r="E716" s="1872"/>
      <c r="F716" s="1872"/>
      <c r="G716" s="1872"/>
      <c r="H716" s="1872"/>
      <c r="I716" s="1872"/>
      <c r="J716" s="1872"/>
      <c r="K716" s="1872"/>
      <c r="L716" s="1872"/>
      <c r="M716" s="1872"/>
      <c r="N716" s="1872"/>
      <c r="O716" s="1872"/>
      <c r="P716" s="1872"/>
      <c r="Q716" s="1872"/>
    </row>
    <row r="717" spans="1:17">
      <c r="A717" s="1872"/>
      <c r="B717" s="1872"/>
      <c r="C717" s="1872"/>
      <c r="D717" s="1872"/>
      <c r="E717" s="1872"/>
      <c r="F717" s="1872"/>
      <c r="G717" s="1872"/>
      <c r="H717" s="1872"/>
      <c r="I717" s="1872"/>
      <c r="J717" s="1872"/>
      <c r="K717" s="1872"/>
      <c r="L717" s="1872"/>
      <c r="M717" s="1872"/>
      <c r="N717" s="1872"/>
      <c r="O717" s="1872"/>
      <c r="P717" s="1872"/>
      <c r="Q717" s="1872"/>
    </row>
    <row r="718" spans="1:17">
      <c r="A718" s="1872"/>
      <c r="B718" s="1872"/>
      <c r="C718" s="1872"/>
      <c r="D718" s="1872"/>
      <c r="E718" s="1872"/>
      <c r="F718" s="1872"/>
      <c r="G718" s="1872"/>
      <c r="H718" s="1872"/>
      <c r="I718" s="1872"/>
      <c r="J718" s="1872"/>
      <c r="K718" s="1872"/>
      <c r="L718" s="1872"/>
      <c r="M718" s="1872"/>
      <c r="N718" s="1872"/>
      <c r="O718" s="1872"/>
      <c r="P718" s="1872"/>
      <c r="Q718" s="1872"/>
    </row>
    <row r="719" spans="1:17">
      <c r="A719" s="1872"/>
      <c r="B719" s="1872"/>
      <c r="C719" s="1872"/>
      <c r="D719" s="1872"/>
      <c r="E719" s="1872"/>
      <c r="F719" s="1872"/>
      <c r="G719" s="1872"/>
      <c r="H719" s="1872"/>
      <c r="I719" s="1872"/>
      <c r="J719" s="1872"/>
      <c r="K719" s="1872"/>
      <c r="L719" s="1872"/>
      <c r="M719" s="1872"/>
      <c r="N719" s="1872"/>
      <c r="O719" s="1872"/>
      <c r="P719" s="1872"/>
      <c r="Q719" s="1872"/>
    </row>
    <row r="720" spans="1:17">
      <c r="A720" s="1872"/>
      <c r="B720" s="1872"/>
      <c r="C720" s="1872"/>
      <c r="D720" s="1872"/>
      <c r="E720" s="1872"/>
      <c r="F720" s="1872"/>
      <c r="G720" s="1872"/>
      <c r="H720" s="1872"/>
      <c r="I720" s="1872"/>
      <c r="J720" s="1872"/>
      <c r="K720" s="1872"/>
      <c r="L720" s="1872"/>
      <c r="M720" s="1872"/>
      <c r="N720" s="1872"/>
      <c r="O720" s="1872"/>
      <c r="P720" s="1872"/>
      <c r="Q720" s="1872"/>
    </row>
    <row r="721" spans="1:17">
      <c r="A721" s="1872"/>
      <c r="B721" s="1872"/>
      <c r="C721" s="1872"/>
      <c r="D721" s="1872"/>
      <c r="E721" s="1872"/>
      <c r="F721" s="1872"/>
      <c r="G721" s="1872"/>
      <c r="H721" s="1872"/>
      <c r="I721" s="1872"/>
      <c r="J721" s="1872"/>
      <c r="K721" s="1872"/>
      <c r="L721" s="1872"/>
      <c r="M721" s="1872"/>
      <c r="N721" s="1872"/>
      <c r="O721" s="1872"/>
      <c r="P721" s="1872"/>
      <c r="Q721" s="1872"/>
    </row>
    <row r="722" spans="1:17">
      <c r="A722" s="1872"/>
      <c r="B722" s="1872"/>
      <c r="C722" s="1872"/>
      <c r="D722" s="1872"/>
      <c r="E722" s="1872"/>
      <c r="F722" s="1872"/>
      <c r="G722" s="1872"/>
      <c r="H722" s="1872"/>
      <c r="I722" s="1872"/>
      <c r="J722" s="1872"/>
      <c r="K722" s="1872"/>
      <c r="L722" s="1872"/>
      <c r="M722" s="1872"/>
      <c r="N722" s="1872"/>
      <c r="O722" s="1872"/>
      <c r="P722" s="1872"/>
      <c r="Q722" s="1872"/>
    </row>
    <row r="723" spans="1:17">
      <c r="A723" s="1872"/>
      <c r="B723" s="1872"/>
      <c r="C723" s="1872"/>
      <c r="D723" s="1872"/>
      <c r="E723" s="1872"/>
      <c r="F723" s="1872"/>
      <c r="G723" s="1872"/>
      <c r="H723" s="1872"/>
      <c r="I723" s="1872"/>
      <c r="J723" s="1872"/>
      <c r="K723" s="1872"/>
      <c r="L723" s="1872"/>
      <c r="M723" s="1872"/>
      <c r="N723" s="1872"/>
      <c r="O723" s="1872"/>
      <c r="P723" s="1872"/>
      <c r="Q723" s="1872"/>
    </row>
    <row r="724" spans="1:17">
      <c r="A724" s="1872"/>
      <c r="B724" s="1872"/>
      <c r="C724" s="1872"/>
      <c r="D724" s="1872"/>
      <c r="E724" s="1872"/>
      <c r="F724" s="1872"/>
      <c r="G724" s="1872"/>
      <c r="H724" s="1872"/>
      <c r="I724" s="1872"/>
      <c r="J724" s="1872"/>
      <c r="K724" s="1872"/>
      <c r="L724" s="1872"/>
      <c r="M724" s="1872"/>
      <c r="N724" s="1872"/>
      <c r="O724" s="1872"/>
      <c r="P724" s="1872"/>
      <c r="Q724" s="1872"/>
    </row>
    <row r="725" spans="1:17">
      <c r="A725" s="1872"/>
      <c r="B725" s="1872"/>
      <c r="C725" s="1872"/>
      <c r="D725" s="1872"/>
      <c r="E725" s="1872"/>
      <c r="F725" s="1872"/>
      <c r="G725" s="1872"/>
      <c r="H725" s="1872"/>
      <c r="I725" s="1872"/>
      <c r="J725" s="1872"/>
      <c r="K725" s="1872"/>
      <c r="L725" s="1872"/>
      <c r="M725" s="1872"/>
      <c r="N725" s="1872"/>
      <c r="O725" s="1872"/>
      <c r="P725" s="1872"/>
      <c r="Q725" s="1872"/>
    </row>
    <row r="726" spans="1:17">
      <c r="A726" s="1872"/>
      <c r="B726" s="1872"/>
      <c r="C726" s="1872"/>
      <c r="D726" s="1872"/>
      <c r="E726" s="1872"/>
      <c r="F726" s="1872"/>
      <c r="G726" s="1872"/>
      <c r="H726" s="1872"/>
      <c r="I726" s="1872"/>
      <c r="J726" s="1872"/>
      <c r="K726" s="1872"/>
      <c r="L726" s="1872"/>
      <c r="M726" s="1872"/>
      <c r="N726" s="1872"/>
      <c r="O726" s="1872"/>
      <c r="P726" s="1872"/>
      <c r="Q726" s="1872"/>
    </row>
    <row r="727" spans="1:17">
      <c r="A727" s="1872"/>
      <c r="B727" s="1872"/>
      <c r="C727" s="1872"/>
      <c r="D727" s="1872"/>
      <c r="E727" s="1872"/>
      <c r="F727" s="1872"/>
      <c r="G727" s="1872"/>
      <c r="H727" s="1872"/>
      <c r="I727" s="1872"/>
      <c r="J727" s="1872"/>
      <c r="K727" s="1872"/>
      <c r="L727" s="1872"/>
      <c r="M727" s="1872"/>
      <c r="N727" s="1872"/>
      <c r="O727" s="1872"/>
      <c r="P727" s="1872"/>
      <c r="Q727" s="1872"/>
    </row>
    <row r="728" spans="1:17">
      <c r="A728" s="1872"/>
      <c r="B728" s="1872"/>
      <c r="C728" s="1872"/>
      <c r="D728" s="1872"/>
      <c r="E728" s="1872"/>
      <c r="F728" s="1872"/>
      <c r="G728" s="1872"/>
      <c r="H728" s="1872"/>
      <c r="I728" s="1872"/>
      <c r="J728" s="1872"/>
      <c r="K728" s="1872"/>
      <c r="L728" s="1872"/>
      <c r="M728" s="1872"/>
      <c r="N728" s="1872"/>
      <c r="O728" s="1872"/>
      <c r="P728" s="1872"/>
      <c r="Q728" s="1872"/>
    </row>
    <row r="729" spans="1:17">
      <c r="A729" s="1872"/>
      <c r="B729" s="1872"/>
      <c r="C729" s="1872"/>
      <c r="D729" s="1872"/>
      <c r="E729" s="1872"/>
      <c r="F729" s="1872"/>
      <c r="G729" s="1872"/>
      <c r="H729" s="1872"/>
      <c r="I729" s="1872"/>
      <c r="J729" s="1872"/>
      <c r="K729" s="1872"/>
      <c r="L729" s="1872"/>
      <c r="M729" s="1872"/>
      <c r="N729" s="1872"/>
      <c r="O729" s="1872"/>
      <c r="P729" s="1872"/>
      <c r="Q729" s="1872"/>
    </row>
    <row r="730" spans="1:17">
      <c r="A730" s="1872"/>
      <c r="B730" s="1872"/>
      <c r="C730" s="1872"/>
      <c r="D730" s="1872"/>
      <c r="E730" s="1872"/>
      <c r="F730" s="1872"/>
      <c r="G730" s="1872"/>
      <c r="H730" s="1872"/>
      <c r="I730" s="1872"/>
      <c r="J730" s="1872"/>
      <c r="K730" s="1872"/>
      <c r="L730" s="1872"/>
      <c r="M730" s="1872"/>
      <c r="N730" s="1872"/>
      <c r="O730" s="1872"/>
      <c r="P730" s="1872"/>
      <c r="Q730" s="1872"/>
    </row>
    <row r="731" spans="1:17">
      <c r="A731" s="1872"/>
      <c r="B731" s="1872"/>
      <c r="C731" s="1872"/>
      <c r="D731" s="1872"/>
      <c r="E731" s="1872"/>
      <c r="F731" s="1872"/>
      <c r="G731" s="1872"/>
      <c r="H731" s="1872"/>
      <c r="I731" s="1872"/>
      <c r="J731" s="1872"/>
      <c r="K731" s="1872"/>
      <c r="L731" s="1872"/>
      <c r="M731" s="1872"/>
      <c r="N731" s="1872"/>
      <c r="O731" s="1872"/>
      <c r="P731" s="1872"/>
      <c r="Q731" s="1872"/>
    </row>
    <row r="732" spans="1:17">
      <c r="A732" s="1872"/>
      <c r="B732" s="1872"/>
      <c r="C732" s="1872"/>
      <c r="D732" s="1872"/>
      <c r="E732" s="1872"/>
      <c r="F732" s="1872"/>
      <c r="G732" s="1872"/>
      <c r="H732" s="1872"/>
      <c r="I732" s="1872"/>
      <c r="J732" s="1872"/>
      <c r="K732" s="1872"/>
      <c r="L732" s="1872"/>
      <c r="M732" s="1872"/>
      <c r="N732" s="1872"/>
      <c r="O732" s="1872"/>
      <c r="P732" s="1872"/>
      <c r="Q732" s="1872"/>
    </row>
    <row r="733" spans="1:17">
      <c r="A733" s="1872"/>
      <c r="B733" s="1872"/>
      <c r="C733" s="1872"/>
      <c r="D733" s="1872"/>
      <c r="E733" s="1872"/>
      <c r="F733" s="1872"/>
      <c r="G733" s="1872"/>
      <c r="H733" s="1872"/>
      <c r="I733" s="1872"/>
      <c r="J733" s="1872"/>
      <c r="K733" s="1872"/>
      <c r="L733" s="1872"/>
      <c r="M733" s="1872"/>
      <c r="N733" s="1872"/>
      <c r="O733" s="1872"/>
      <c r="P733" s="1872"/>
      <c r="Q733" s="1872"/>
    </row>
    <row r="734" spans="1:17">
      <c r="A734" s="1872"/>
      <c r="B734" s="1872"/>
      <c r="C734" s="1872"/>
      <c r="D734" s="1872"/>
      <c r="E734" s="1872"/>
      <c r="F734" s="1872"/>
      <c r="G734" s="1872"/>
      <c r="H734" s="1872"/>
      <c r="I734" s="1872"/>
      <c r="J734" s="1872"/>
      <c r="K734" s="1872"/>
      <c r="L734" s="1872"/>
      <c r="M734" s="1872"/>
      <c r="N734" s="1872"/>
      <c r="O734" s="1872"/>
      <c r="P734" s="1872"/>
      <c r="Q734" s="1872"/>
    </row>
    <row r="735" spans="1:17">
      <c r="A735" s="1872"/>
      <c r="B735" s="1872"/>
      <c r="C735" s="1872"/>
      <c r="D735" s="1872"/>
      <c r="E735" s="1872"/>
      <c r="F735" s="1872"/>
      <c r="G735" s="1872"/>
      <c r="H735" s="1872"/>
      <c r="I735" s="1872"/>
      <c r="J735" s="1872"/>
      <c r="K735" s="1872"/>
      <c r="L735" s="1872"/>
      <c r="M735" s="1872"/>
      <c r="N735" s="1872"/>
      <c r="O735" s="1872"/>
      <c r="P735" s="1872"/>
      <c r="Q735" s="1872"/>
    </row>
    <row r="736" spans="1:17">
      <c r="A736" s="1872"/>
      <c r="B736" s="1872"/>
      <c r="C736" s="1872"/>
      <c r="D736" s="1872"/>
      <c r="E736" s="1872"/>
      <c r="F736" s="1872"/>
      <c r="G736" s="1872"/>
      <c r="H736" s="1872"/>
      <c r="I736" s="1872"/>
      <c r="J736" s="1872"/>
      <c r="K736" s="1872"/>
      <c r="L736" s="1872"/>
      <c r="M736" s="1872"/>
      <c r="N736" s="1872"/>
      <c r="O736" s="1872"/>
      <c r="P736" s="1872"/>
      <c r="Q736" s="1872"/>
    </row>
    <row r="737" spans="1:17">
      <c r="A737" s="1872"/>
      <c r="B737" s="1872"/>
      <c r="C737" s="1872"/>
      <c r="D737" s="1872"/>
      <c r="E737" s="1872"/>
      <c r="F737" s="1872"/>
      <c r="G737" s="1872"/>
      <c r="H737" s="1872"/>
      <c r="I737" s="1872"/>
      <c r="J737" s="1872"/>
      <c r="K737" s="1872"/>
      <c r="L737" s="1872"/>
      <c r="M737" s="1872"/>
      <c r="N737" s="1872"/>
      <c r="O737" s="1872"/>
      <c r="P737" s="1872"/>
      <c r="Q737" s="1872"/>
    </row>
    <row r="738" spans="1:17">
      <c r="A738" s="1872"/>
      <c r="B738" s="1872"/>
      <c r="C738" s="1872"/>
      <c r="D738" s="1872"/>
      <c r="E738" s="1872"/>
      <c r="F738" s="1872"/>
      <c r="G738" s="1872"/>
      <c r="H738" s="1872"/>
      <c r="I738" s="1872"/>
      <c r="J738" s="1872"/>
      <c r="K738" s="1872"/>
      <c r="L738" s="1872"/>
      <c r="M738" s="1872"/>
      <c r="N738" s="1872"/>
      <c r="O738" s="1872"/>
      <c r="P738" s="1872"/>
      <c r="Q738" s="1872"/>
    </row>
    <row r="739" spans="1:17">
      <c r="A739" s="1872"/>
      <c r="B739" s="1872"/>
      <c r="C739" s="1872"/>
      <c r="D739" s="1872"/>
      <c r="E739" s="1872"/>
      <c r="F739" s="1872"/>
      <c r="G739" s="1872"/>
      <c r="H739" s="1872"/>
      <c r="I739" s="1872"/>
      <c r="J739" s="1872"/>
      <c r="K739" s="1872"/>
      <c r="L739" s="1872"/>
      <c r="M739" s="1872"/>
      <c r="N739" s="1872"/>
      <c r="O739" s="1872"/>
      <c r="P739" s="1872"/>
      <c r="Q739" s="1872"/>
    </row>
    <row r="740" spans="1:17">
      <c r="A740" s="1872"/>
      <c r="B740" s="1872"/>
      <c r="C740" s="1872"/>
      <c r="D740" s="1872"/>
      <c r="E740" s="1872"/>
      <c r="F740" s="1872"/>
      <c r="G740" s="1872"/>
      <c r="H740" s="1872"/>
      <c r="I740" s="1872"/>
      <c r="J740" s="1872"/>
      <c r="K740" s="1872"/>
      <c r="L740" s="1872"/>
      <c r="M740" s="1872"/>
      <c r="N740" s="1872"/>
      <c r="O740" s="1872"/>
      <c r="P740" s="1872"/>
      <c r="Q740" s="1872"/>
    </row>
    <row r="741" spans="1:17">
      <c r="A741" s="1872"/>
      <c r="B741" s="1872"/>
      <c r="C741" s="1872"/>
      <c r="D741" s="1872"/>
      <c r="E741" s="1872"/>
      <c r="F741" s="1872"/>
      <c r="G741" s="1872"/>
      <c r="H741" s="1872"/>
      <c r="I741" s="1872"/>
      <c r="J741" s="1872"/>
      <c r="K741" s="1872"/>
      <c r="L741" s="1872"/>
      <c r="M741" s="1872"/>
      <c r="N741" s="1872"/>
      <c r="O741" s="1872"/>
      <c r="P741" s="1872"/>
      <c r="Q741" s="1872"/>
    </row>
    <row r="742" spans="1:17">
      <c r="A742" s="1872"/>
      <c r="B742" s="1872"/>
      <c r="C742" s="1872"/>
      <c r="D742" s="1872"/>
      <c r="E742" s="1872"/>
      <c r="F742" s="1872"/>
      <c r="G742" s="1872"/>
      <c r="H742" s="1872"/>
      <c r="I742" s="1872"/>
      <c r="J742" s="1872"/>
      <c r="K742" s="1872"/>
      <c r="L742" s="1872"/>
      <c r="M742" s="1872"/>
      <c r="N742" s="1872"/>
      <c r="O742" s="1872"/>
      <c r="P742" s="1872"/>
      <c r="Q742" s="1872"/>
    </row>
    <row r="743" spans="1:17">
      <c r="A743" s="1872"/>
      <c r="B743" s="1872"/>
      <c r="C743" s="1872"/>
      <c r="D743" s="1872"/>
      <c r="E743" s="1872"/>
      <c r="F743" s="1872"/>
      <c r="G743" s="1872"/>
      <c r="H743" s="1872"/>
      <c r="I743" s="1872"/>
      <c r="J743" s="1872"/>
      <c r="K743" s="1872"/>
      <c r="L743" s="1872"/>
      <c r="M743" s="1872"/>
      <c r="N743" s="1872"/>
      <c r="O743" s="1872"/>
      <c r="P743" s="1872"/>
      <c r="Q743" s="1872"/>
    </row>
    <row r="744" spans="1:17">
      <c r="A744" s="1872"/>
      <c r="B744" s="1872"/>
      <c r="C744" s="1872"/>
      <c r="D744" s="1872"/>
      <c r="E744" s="1872"/>
      <c r="F744" s="1872"/>
      <c r="G744" s="1872"/>
      <c r="H744" s="1872"/>
      <c r="I744" s="1872"/>
      <c r="J744" s="1872"/>
      <c r="K744" s="1872"/>
      <c r="L744" s="1872"/>
      <c r="M744" s="1872"/>
      <c r="N744" s="1872"/>
      <c r="O744" s="1872"/>
      <c r="P744" s="1872"/>
      <c r="Q744" s="1872"/>
    </row>
    <row r="745" spans="1:17">
      <c r="A745" s="1872"/>
      <c r="B745" s="1872"/>
      <c r="C745" s="1872"/>
      <c r="D745" s="1872"/>
      <c r="E745" s="1872"/>
      <c r="F745" s="1872"/>
      <c r="G745" s="1872"/>
      <c r="H745" s="1872"/>
      <c r="I745" s="1872"/>
      <c r="J745" s="1872"/>
      <c r="K745" s="1872"/>
      <c r="L745" s="1872"/>
      <c r="M745" s="1872"/>
      <c r="N745" s="1872"/>
      <c r="O745" s="1872"/>
      <c r="P745" s="1872"/>
      <c r="Q745" s="1872"/>
    </row>
    <row r="746" spans="1:17">
      <c r="A746" s="1872"/>
      <c r="B746" s="1872"/>
      <c r="C746" s="1872"/>
      <c r="D746" s="1872"/>
      <c r="E746" s="1872"/>
      <c r="F746" s="1872"/>
      <c r="G746" s="1872"/>
      <c r="H746" s="1872"/>
      <c r="I746" s="1872"/>
      <c r="J746" s="1872"/>
      <c r="K746" s="1872"/>
      <c r="L746" s="1872"/>
      <c r="M746" s="1872"/>
      <c r="N746" s="1872"/>
      <c r="O746" s="1872"/>
      <c r="P746" s="1872"/>
      <c r="Q746" s="1872"/>
    </row>
    <row r="747" spans="1:17">
      <c r="A747" s="1872"/>
      <c r="B747" s="1872"/>
      <c r="C747" s="1872"/>
      <c r="D747" s="1872"/>
      <c r="E747" s="1872"/>
      <c r="F747" s="1872"/>
      <c r="G747" s="1872"/>
      <c r="H747" s="1872"/>
      <c r="I747" s="1872"/>
      <c r="J747" s="1872"/>
      <c r="K747" s="1872"/>
      <c r="L747" s="1872"/>
      <c r="M747" s="1872"/>
      <c r="N747" s="1872"/>
      <c r="O747" s="1872"/>
      <c r="P747" s="1872"/>
      <c r="Q747" s="1872"/>
    </row>
    <row r="748" spans="1:17">
      <c r="A748" s="1872"/>
      <c r="B748" s="1872"/>
      <c r="C748" s="1872"/>
      <c r="D748" s="1872"/>
      <c r="E748" s="1872"/>
      <c r="F748" s="1872"/>
      <c r="G748" s="1872"/>
      <c r="H748" s="1872"/>
      <c r="I748" s="1872"/>
      <c r="J748" s="1872"/>
      <c r="K748" s="1872"/>
      <c r="L748" s="1872"/>
      <c r="M748" s="1872"/>
      <c r="N748" s="1872"/>
      <c r="O748" s="1872"/>
      <c r="P748" s="1872"/>
      <c r="Q748" s="1872"/>
    </row>
    <row r="749" spans="1:17">
      <c r="A749" s="1872"/>
      <c r="B749" s="1872"/>
      <c r="C749" s="1872"/>
      <c r="D749" s="1872"/>
      <c r="E749" s="1872"/>
      <c r="F749" s="1872"/>
      <c r="G749" s="1872"/>
      <c r="H749" s="1872"/>
      <c r="I749" s="1872"/>
      <c r="J749" s="1872"/>
      <c r="K749" s="1872"/>
      <c r="L749" s="1872"/>
      <c r="M749" s="1872"/>
      <c r="N749" s="1872"/>
      <c r="O749" s="1872"/>
      <c r="P749" s="1872"/>
      <c r="Q749" s="1872"/>
    </row>
    <row r="750" spans="1:17">
      <c r="A750" s="1872"/>
      <c r="B750" s="1872"/>
      <c r="C750" s="1872"/>
      <c r="D750" s="1872"/>
      <c r="E750" s="1872"/>
      <c r="F750" s="1872"/>
      <c r="G750" s="1872"/>
      <c r="H750" s="1872"/>
      <c r="I750" s="1872"/>
      <c r="J750" s="1872"/>
      <c r="K750" s="1872"/>
      <c r="L750" s="1872"/>
      <c r="M750" s="1872"/>
      <c r="N750" s="1872"/>
      <c r="O750" s="1872"/>
      <c r="P750" s="1872"/>
      <c r="Q750" s="1872"/>
    </row>
    <row r="751" spans="1:17">
      <c r="A751" s="1872"/>
      <c r="B751" s="1872"/>
      <c r="C751" s="1872"/>
      <c r="D751" s="1872"/>
      <c r="E751" s="1872"/>
      <c r="F751" s="1872"/>
      <c r="G751" s="1872"/>
      <c r="H751" s="1872"/>
      <c r="I751" s="1872"/>
      <c r="J751" s="1872"/>
      <c r="K751" s="1872"/>
      <c r="L751" s="1872"/>
      <c r="M751" s="1872"/>
      <c r="N751" s="1872"/>
      <c r="O751" s="1872"/>
      <c r="P751" s="1872"/>
      <c r="Q751" s="1872"/>
    </row>
    <row r="752" spans="1:17">
      <c r="A752" s="1872"/>
      <c r="B752" s="1872"/>
      <c r="C752" s="1872"/>
      <c r="D752" s="1872"/>
      <c r="E752" s="1872"/>
      <c r="F752" s="1872"/>
      <c r="G752" s="1872"/>
      <c r="H752" s="1872"/>
      <c r="I752" s="1872"/>
      <c r="J752" s="1872"/>
      <c r="K752" s="1872"/>
      <c r="L752" s="1872"/>
      <c r="M752" s="1872"/>
      <c r="N752" s="1872"/>
      <c r="O752" s="1872"/>
      <c r="P752" s="1872"/>
      <c r="Q752" s="1872"/>
    </row>
    <row r="753" spans="1:17">
      <c r="A753" s="1872"/>
      <c r="B753" s="1872"/>
      <c r="C753" s="1872"/>
      <c r="D753" s="1872"/>
      <c r="E753" s="1872"/>
      <c r="F753" s="1872"/>
      <c r="G753" s="1872"/>
      <c r="H753" s="1872"/>
      <c r="I753" s="1872"/>
      <c r="J753" s="1872"/>
      <c r="K753" s="1872"/>
      <c r="L753" s="1872"/>
      <c r="M753" s="1872"/>
      <c r="N753" s="1872"/>
      <c r="O753" s="1872"/>
      <c r="P753" s="1872"/>
      <c r="Q753" s="1872"/>
    </row>
    <row r="754" spans="1:17">
      <c r="A754" s="1872"/>
      <c r="B754" s="1872"/>
      <c r="C754" s="1872"/>
      <c r="D754" s="1872"/>
      <c r="E754" s="1872"/>
      <c r="F754" s="1872"/>
      <c r="G754" s="1872"/>
      <c r="H754" s="1872"/>
      <c r="I754" s="1872"/>
      <c r="J754" s="1872"/>
      <c r="K754" s="1872"/>
      <c r="L754" s="1872"/>
      <c r="M754" s="1872"/>
      <c r="N754" s="1872"/>
      <c r="O754" s="1872"/>
      <c r="P754" s="1872"/>
      <c r="Q754" s="1872"/>
    </row>
    <row r="755" spans="1:17">
      <c r="A755" s="1872"/>
      <c r="B755" s="1872"/>
      <c r="C755" s="1872"/>
      <c r="D755" s="1872"/>
      <c r="E755" s="1872"/>
      <c r="F755" s="1872"/>
      <c r="G755" s="1872"/>
      <c r="H755" s="1872"/>
      <c r="I755" s="1872"/>
      <c r="J755" s="1872"/>
      <c r="K755" s="1872"/>
      <c r="L755" s="1872"/>
      <c r="M755" s="1872"/>
      <c r="N755" s="1872"/>
      <c r="O755" s="1872"/>
      <c r="P755" s="1872"/>
      <c r="Q755" s="1872"/>
    </row>
    <row r="756" spans="1:17">
      <c r="A756" s="1872"/>
      <c r="B756" s="1872"/>
      <c r="C756" s="1872"/>
      <c r="D756" s="1872"/>
      <c r="E756" s="1872"/>
      <c r="F756" s="1872"/>
      <c r="G756" s="1872"/>
      <c r="H756" s="1872"/>
      <c r="I756" s="1872"/>
      <c r="J756" s="1872"/>
      <c r="K756" s="1872"/>
      <c r="L756" s="1872"/>
      <c r="M756" s="1872"/>
      <c r="N756" s="1872"/>
      <c r="O756" s="1872"/>
      <c r="P756" s="1872"/>
      <c r="Q756" s="1872"/>
    </row>
    <row r="757" spans="1:17">
      <c r="A757" s="1872"/>
      <c r="B757" s="1872"/>
      <c r="C757" s="1872"/>
      <c r="D757" s="1872"/>
      <c r="E757" s="1872"/>
      <c r="F757" s="1872"/>
      <c r="G757" s="1872"/>
      <c r="H757" s="1872"/>
      <c r="I757" s="1872"/>
      <c r="J757" s="1872"/>
      <c r="K757" s="1872"/>
      <c r="L757" s="1872"/>
      <c r="M757" s="1872"/>
      <c r="N757" s="1872"/>
      <c r="O757" s="1872"/>
      <c r="P757" s="1872"/>
      <c r="Q757" s="1872"/>
    </row>
    <row r="758" spans="1:17">
      <c r="A758" s="1872"/>
      <c r="B758" s="1872"/>
      <c r="C758" s="1872"/>
      <c r="D758" s="1872"/>
      <c r="E758" s="1872"/>
      <c r="F758" s="1872"/>
      <c r="G758" s="1872"/>
      <c r="H758" s="1872"/>
      <c r="I758" s="1872"/>
      <c r="J758" s="1872"/>
      <c r="K758" s="1872"/>
      <c r="L758" s="1872"/>
      <c r="M758" s="1872"/>
      <c r="N758" s="1872"/>
      <c r="O758" s="1872"/>
      <c r="P758" s="1872"/>
      <c r="Q758" s="1872"/>
    </row>
    <row r="759" spans="1:17">
      <c r="A759" s="1872"/>
      <c r="B759" s="1872"/>
      <c r="C759" s="1872"/>
      <c r="D759" s="1872"/>
      <c r="E759" s="1872"/>
      <c r="F759" s="1872"/>
      <c r="G759" s="1872"/>
      <c r="H759" s="1872"/>
      <c r="I759" s="1872"/>
      <c r="J759" s="1872"/>
      <c r="K759" s="1872"/>
      <c r="L759" s="1872"/>
      <c r="M759" s="1872"/>
      <c r="N759" s="1872"/>
      <c r="O759" s="1872"/>
      <c r="P759" s="1872"/>
      <c r="Q759" s="1872"/>
    </row>
    <row r="760" spans="1:17">
      <c r="A760" s="1872"/>
      <c r="B760" s="1872"/>
      <c r="C760" s="1872"/>
      <c r="D760" s="1872"/>
      <c r="E760" s="1872"/>
      <c r="F760" s="1872"/>
      <c r="G760" s="1872"/>
      <c r="H760" s="1872"/>
      <c r="I760" s="1872"/>
      <c r="J760" s="1872"/>
      <c r="K760" s="1872"/>
      <c r="L760" s="1872"/>
      <c r="M760" s="1872"/>
      <c r="N760" s="1872"/>
      <c r="O760" s="1872"/>
      <c r="P760" s="1872"/>
      <c r="Q760" s="1872"/>
    </row>
    <row r="761" spans="1:17">
      <c r="A761" s="1872"/>
      <c r="B761" s="1872"/>
      <c r="C761" s="1872"/>
      <c r="D761" s="1872"/>
      <c r="E761" s="1872"/>
      <c r="F761" s="1872"/>
      <c r="G761" s="1872"/>
      <c r="H761" s="1872"/>
      <c r="I761" s="1872"/>
      <c r="J761" s="1872"/>
      <c r="K761" s="1872"/>
      <c r="L761" s="1872"/>
      <c r="M761" s="1872"/>
      <c r="N761" s="1872"/>
      <c r="O761" s="1872"/>
      <c r="P761" s="1872"/>
      <c r="Q761" s="1872"/>
    </row>
    <row r="762" spans="1:17">
      <c r="A762" s="1872"/>
      <c r="B762" s="1872"/>
      <c r="C762" s="1872"/>
      <c r="D762" s="1872"/>
      <c r="E762" s="1872"/>
      <c r="F762" s="1872"/>
      <c r="G762" s="1872"/>
      <c r="H762" s="1872"/>
      <c r="I762" s="1872"/>
      <c r="J762" s="1872"/>
      <c r="K762" s="1872"/>
      <c r="L762" s="1872"/>
      <c r="M762" s="1872"/>
      <c r="N762" s="1872"/>
      <c r="O762" s="1872"/>
      <c r="P762" s="1872"/>
      <c r="Q762" s="1872"/>
    </row>
    <row r="763" spans="1:17">
      <c r="A763" s="1872"/>
      <c r="B763" s="1872"/>
      <c r="C763" s="1872"/>
      <c r="D763" s="1872"/>
      <c r="E763" s="1872"/>
      <c r="F763" s="1872"/>
      <c r="G763" s="1872"/>
      <c r="H763" s="1872"/>
      <c r="I763" s="1872"/>
      <c r="J763" s="1872"/>
      <c r="K763" s="1872"/>
      <c r="L763" s="1872"/>
      <c r="M763" s="1872"/>
      <c r="N763" s="1872"/>
      <c r="O763" s="1872"/>
      <c r="P763" s="1872"/>
      <c r="Q763" s="1872"/>
    </row>
    <row r="764" spans="1:17">
      <c r="A764" s="1872"/>
      <c r="B764" s="1872"/>
      <c r="C764" s="1872"/>
      <c r="D764" s="1872"/>
      <c r="E764" s="1872"/>
      <c r="F764" s="1872"/>
      <c r="G764" s="1872"/>
      <c r="H764" s="1872"/>
      <c r="I764" s="1872"/>
      <c r="J764" s="1872"/>
      <c r="K764" s="1872"/>
      <c r="L764" s="1872"/>
      <c r="M764" s="1872"/>
      <c r="N764" s="1872"/>
      <c r="O764" s="1872"/>
      <c r="P764" s="1872"/>
      <c r="Q764" s="1872"/>
    </row>
    <row r="765" spans="1:17">
      <c r="A765" s="1872"/>
      <c r="B765" s="1872"/>
      <c r="C765" s="1872"/>
      <c r="D765" s="1872"/>
      <c r="E765" s="1872"/>
      <c r="F765" s="1872"/>
      <c r="G765" s="1872"/>
      <c r="H765" s="1872"/>
      <c r="I765" s="1872"/>
      <c r="J765" s="1872"/>
      <c r="K765" s="1872"/>
      <c r="L765" s="1872"/>
      <c r="M765" s="1872"/>
      <c r="N765" s="1872"/>
      <c r="O765" s="1872"/>
      <c r="P765" s="1872"/>
      <c r="Q765" s="1872"/>
    </row>
    <row r="766" spans="1:17">
      <c r="A766" s="1872"/>
      <c r="B766" s="1872"/>
      <c r="C766" s="1872"/>
      <c r="D766" s="1872"/>
      <c r="E766" s="1872"/>
      <c r="F766" s="1872"/>
      <c r="G766" s="1872"/>
      <c r="H766" s="1872"/>
      <c r="I766" s="1872"/>
      <c r="J766" s="1872"/>
      <c r="K766" s="1872"/>
      <c r="L766" s="1872"/>
      <c r="M766" s="1872"/>
      <c r="N766" s="1872"/>
      <c r="O766" s="1872"/>
      <c r="P766" s="1872"/>
      <c r="Q766" s="1872"/>
    </row>
    <row r="767" spans="1:17">
      <c r="A767" s="1872"/>
      <c r="B767" s="1872"/>
      <c r="C767" s="1872"/>
      <c r="D767" s="1872"/>
      <c r="E767" s="1872"/>
      <c r="F767" s="1872"/>
      <c r="G767" s="1872"/>
      <c r="H767" s="1872"/>
      <c r="I767" s="1872"/>
      <c r="J767" s="1872"/>
      <c r="K767" s="1872"/>
      <c r="L767" s="1872"/>
      <c r="M767" s="1872"/>
      <c r="N767" s="1872"/>
      <c r="O767" s="1872"/>
      <c r="P767" s="1872"/>
      <c r="Q767" s="1872"/>
    </row>
    <row r="768" spans="1:17">
      <c r="A768" s="1872"/>
      <c r="B768" s="1872"/>
      <c r="C768" s="1872"/>
      <c r="D768" s="1872"/>
      <c r="E768" s="1872"/>
      <c r="F768" s="1872"/>
      <c r="G768" s="1872"/>
      <c r="H768" s="1872"/>
      <c r="I768" s="1872"/>
      <c r="J768" s="1872"/>
      <c r="K768" s="1872"/>
      <c r="L768" s="1872"/>
      <c r="M768" s="1872"/>
      <c r="N768" s="1872"/>
      <c r="O768" s="1872"/>
      <c r="P768" s="1872"/>
      <c r="Q768" s="1872"/>
    </row>
    <row r="769" spans="1:17">
      <c r="A769" s="1872"/>
      <c r="B769" s="1872"/>
      <c r="C769" s="1872"/>
      <c r="D769" s="1872"/>
      <c r="E769" s="1872"/>
      <c r="F769" s="1872"/>
      <c r="G769" s="1872"/>
      <c r="H769" s="1872"/>
      <c r="I769" s="1872"/>
      <c r="J769" s="1872"/>
      <c r="K769" s="1872"/>
      <c r="L769" s="1872"/>
      <c r="M769" s="1872"/>
      <c r="N769" s="1872"/>
      <c r="O769" s="1872"/>
      <c r="P769" s="1872"/>
      <c r="Q769" s="1872"/>
    </row>
  </sheetData>
  <mergeCells count="8">
    <mergeCell ref="A29:Q29"/>
    <mergeCell ref="A30:Q30"/>
    <mergeCell ref="A1:Q1"/>
    <mergeCell ref="A2:Q2"/>
    <mergeCell ref="A3:Q3"/>
    <mergeCell ref="A4:Q4"/>
    <mergeCell ref="A27:Q27"/>
    <mergeCell ref="A28:Q28"/>
  </mergeCells>
  <phoneticPr fontId="74" type="noConversion"/>
  <hyperlinks>
    <hyperlink ref="A1:Q1" location="'Sección G'!B4" display="TABLA G03a"/>
    <hyperlink ref="A27:Q27" location="'Sección G'!B4" display="TABLA G03b"/>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tabColor rgb="FF008080"/>
  </sheetPr>
  <dimension ref="A1:K69"/>
  <sheetViews>
    <sheetView topLeftCell="A52" workbookViewId="0">
      <selection activeCell="B72" sqref="B71:B72"/>
    </sheetView>
  </sheetViews>
  <sheetFormatPr baseColWidth="10" defaultColWidth="11.42578125" defaultRowHeight="12.75"/>
  <cols>
    <col min="1" max="1" width="32" style="212" customWidth="1"/>
    <col min="2" max="10" width="11.42578125" style="212"/>
    <col min="11" max="16384" width="11.42578125" style="64"/>
  </cols>
  <sheetData>
    <row r="1" spans="1:11" ht="14.25">
      <c r="A1" s="2099" t="s">
        <v>1055</v>
      </c>
      <c r="B1" s="2099"/>
      <c r="C1" s="2099"/>
      <c r="D1" s="2099"/>
      <c r="E1" s="2099"/>
      <c r="F1" s="2099"/>
      <c r="G1" s="2099"/>
      <c r="H1" s="2099"/>
      <c r="I1" s="2099"/>
      <c r="J1" s="2099"/>
    </row>
    <row r="2" spans="1:11">
      <c r="A2" s="2120" t="s">
        <v>1056</v>
      </c>
      <c r="B2" s="2120"/>
      <c r="C2" s="2120"/>
      <c r="D2" s="2120"/>
      <c r="E2" s="2120"/>
      <c r="F2" s="2120"/>
      <c r="G2" s="2120"/>
      <c r="H2" s="2120"/>
      <c r="I2" s="2120"/>
      <c r="J2" s="2120"/>
    </row>
    <row r="3" spans="1:11" s="1701" customFormat="1">
      <c r="A3" s="2322" t="s">
        <v>1057</v>
      </c>
      <c r="B3" s="2322"/>
      <c r="C3" s="2322"/>
      <c r="D3" s="2322"/>
      <c r="E3" s="2322"/>
      <c r="F3" s="2322"/>
      <c r="G3" s="2322"/>
      <c r="H3" s="2322"/>
      <c r="I3" s="2322"/>
      <c r="J3" s="2322"/>
    </row>
    <row r="4" spans="1:11" s="1701" customFormat="1" ht="13.5" thickBot="1">
      <c r="A4" s="2356" t="s">
        <v>1058</v>
      </c>
      <c r="B4" s="2356"/>
      <c r="C4" s="2356"/>
      <c r="D4" s="2356"/>
      <c r="E4" s="2356"/>
      <c r="F4" s="2356"/>
      <c r="G4" s="2356"/>
      <c r="H4" s="2356"/>
      <c r="I4" s="2356"/>
      <c r="J4" s="2356"/>
    </row>
    <row r="5" spans="1:11">
      <c r="A5" s="1418" t="s">
        <v>1059</v>
      </c>
      <c r="B5" s="2120" t="s">
        <v>1060</v>
      </c>
      <c r="C5" s="2120"/>
      <c r="D5" s="2120" t="s">
        <v>1061</v>
      </c>
      <c r="E5" s="2120"/>
      <c r="F5" s="2120" t="s">
        <v>1062</v>
      </c>
      <c r="G5" s="2120"/>
      <c r="H5" s="2128" t="s">
        <v>547</v>
      </c>
      <c r="I5" s="2119"/>
      <c r="J5" s="2119"/>
      <c r="K5" s="70"/>
    </row>
    <row r="6" spans="1:11">
      <c r="A6" s="709"/>
      <c r="B6" s="1855">
        <v>2009</v>
      </c>
      <c r="C6" s="1855">
        <v>2010</v>
      </c>
      <c r="D6" s="1855">
        <v>2009</v>
      </c>
      <c r="E6" s="1855">
        <v>2010</v>
      </c>
      <c r="F6" s="1855">
        <v>2009</v>
      </c>
      <c r="G6" s="1855">
        <v>2010</v>
      </c>
      <c r="H6" s="1855">
        <v>2009</v>
      </c>
      <c r="I6" s="1855">
        <v>2010</v>
      </c>
      <c r="J6" s="709" t="s">
        <v>984</v>
      </c>
    </row>
    <row r="7" spans="1:11" ht="3.75" customHeight="1">
      <c r="A7" s="1898"/>
      <c r="B7" s="1899"/>
      <c r="C7" s="1899"/>
      <c r="D7" s="1899"/>
      <c r="E7" s="1899"/>
      <c r="F7" s="1899"/>
      <c r="G7" s="1900"/>
      <c r="H7" s="1899"/>
      <c r="I7" s="1899"/>
      <c r="J7" s="1900"/>
    </row>
    <row r="8" spans="1:11">
      <c r="A8" s="1901" t="s">
        <v>1063</v>
      </c>
      <c r="B8" s="1902">
        <f t="shared" ref="B8:G8" si="0">SUM(B10:B14)</f>
        <v>217</v>
      </c>
      <c r="C8" s="1903">
        <f t="shared" si="0"/>
        <v>194</v>
      </c>
      <c r="D8" s="1903">
        <f t="shared" si="0"/>
        <v>306</v>
      </c>
      <c r="E8" s="1903">
        <f t="shared" si="0"/>
        <v>283</v>
      </c>
      <c r="F8" s="1903">
        <f t="shared" si="0"/>
        <v>13109</v>
      </c>
      <c r="G8" s="1903">
        <f t="shared" si="0"/>
        <v>11193</v>
      </c>
      <c r="H8" s="1904">
        <f>F8+D8+B8</f>
        <v>13632</v>
      </c>
      <c r="I8" s="1905">
        <f>G8+E8+C8</f>
        <v>11670</v>
      </c>
      <c r="J8" s="1906">
        <f>(I8-H8)/H8</f>
        <v>-0.14392605633802816</v>
      </c>
    </row>
    <row r="9" spans="1:11" ht="5.25" customHeight="1">
      <c r="A9" s="1901"/>
      <c r="B9" s="1903"/>
      <c r="C9" s="1903"/>
      <c r="D9" s="1903"/>
      <c r="E9" s="214"/>
      <c r="F9" s="1903"/>
      <c r="G9" s="1903"/>
      <c r="H9" s="1905"/>
      <c r="I9" s="1905"/>
      <c r="J9" s="1906"/>
    </row>
    <row r="10" spans="1:11">
      <c r="A10" s="206" t="s">
        <v>1064</v>
      </c>
      <c r="B10" s="214">
        <v>198</v>
      </c>
      <c r="C10" s="214">
        <v>178</v>
      </c>
      <c r="D10" s="214">
        <v>288</v>
      </c>
      <c r="E10" s="214">
        <v>268</v>
      </c>
      <c r="F10" s="214">
        <v>8487</v>
      </c>
      <c r="G10" s="214">
        <v>7040</v>
      </c>
      <c r="H10" s="215">
        <f t="shared" ref="H10:I14" si="1">SUM(B10,D10,F10)</f>
        <v>8973</v>
      </c>
      <c r="I10" s="216">
        <f t="shared" si="1"/>
        <v>7486</v>
      </c>
      <c r="J10" s="207">
        <f>(I10-H10)/H10</f>
        <v>-0.16571938036331216</v>
      </c>
    </row>
    <row r="11" spans="1:11">
      <c r="A11" s="206" t="s">
        <v>1065</v>
      </c>
      <c r="B11" s="214">
        <v>7</v>
      </c>
      <c r="C11" s="214">
        <v>7</v>
      </c>
      <c r="D11" s="214">
        <v>6</v>
      </c>
      <c r="E11" s="214">
        <v>5</v>
      </c>
      <c r="F11" s="214">
        <v>1071</v>
      </c>
      <c r="G11" s="214">
        <v>968</v>
      </c>
      <c r="H11" s="215">
        <f t="shared" si="1"/>
        <v>1084</v>
      </c>
      <c r="I11" s="216">
        <f t="shared" si="1"/>
        <v>980</v>
      </c>
      <c r="J11" s="207">
        <f>(I11-H11)/H11</f>
        <v>-9.5940959409594101E-2</v>
      </c>
    </row>
    <row r="12" spans="1:11">
      <c r="A12" s="206" t="s">
        <v>1066</v>
      </c>
      <c r="B12" s="214">
        <v>7</v>
      </c>
      <c r="C12" s="214">
        <v>6</v>
      </c>
      <c r="D12" s="214">
        <v>3</v>
      </c>
      <c r="E12" s="214">
        <v>3</v>
      </c>
      <c r="F12" s="214">
        <v>983</v>
      </c>
      <c r="G12" s="214">
        <v>892</v>
      </c>
      <c r="H12" s="215">
        <f t="shared" si="1"/>
        <v>993</v>
      </c>
      <c r="I12" s="216">
        <f t="shared" si="1"/>
        <v>901</v>
      </c>
      <c r="J12" s="207">
        <f>(I12-H12)/H12</f>
        <v>-9.264853977844914E-2</v>
      </c>
    </row>
    <row r="13" spans="1:11">
      <c r="A13" s="206" t="s">
        <v>1067</v>
      </c>
      <c r="B13" s="214">
        <v>4</v>
      </c>
      <c r="C13" s="214">
        <v>3</v>
      </c>
      <c r="D13" s="214">
        <v>7</v>
      </c>
      <c r="E13" s="214">
        <v>5</v>
      </c>
      <c r="F13" s="214">
        <v>1201</v>
      </c>
      <c r="G13" s="214">
        <v>1098</v>
      </c>
      <c r="H13" s="215">
        <f t="shared" si="1"/>
        <v>1212</v>
      </c>
      <c r="I13" s="216">
        <f t="shared" si="1"/>
        <v>1106</v>
      </c>
      <c r="J13" s="207">
        <f>(I13-H13)/H13</f>
        <v>-8.7458745874587462E-2</v>
      </c>
    </row>
    <row r="14" spans="1:11">
      <c r="A14" s="206" t="s">
        <v>1068</v>
      </c>
      <c r="B14" s="214">
        <v>1</v>
      </c>
      <c r="C14" s="214">
        <v>0</v>
      </c>
      <c r="D14" s="214">
        <v>2</v>
      </c>
      <c r="E14" s="214">
        <v>2</v>
      </c>
      <c r="F14" s="214">
        <v>1367</v>
      </c>
      <c r="G14" s="214">
        <v>1195</v>
      </c>
      <c r="H14" s="215">
        <f t="shared" si="1"/>
        <v>1370</v>
      </c>
      <c r="I14" s="216">
        <f t="shared" si="1"/>
        <v>1197</v>
      </c>
      <c r="J14" s="207">
        <f>(I14-H14)/H14</f>
        <v>-0.12627737226277372</v>
      </c>
    </row>
    <row r="15" spans="1:11" ht="3.75" customHeight="1">
      <c r="A15" s="208"/>
      <c r="B15" s="217"/>
      <c r="C15" s="1903"/>
      <c r="D15" s="217"/>
      <c r="E15" s="214"/>
      <c r="F15" s="217"/>
      <c r="G15" s="217"/>
      <c r="H15" s="216"/>
      <c r="I15" s="216"/>
      <c r="J15" s="209"/>
    </row>
    <row r="16" spans="1:11">
      <c r="A16" s="1901" t="s">
        <v>1069</v>
      </c>
      <c r="B16" s="1903">
        <f t="shared" ref="B16:G16" si="2">SUM(B18:B31)</f>
        <v>21</v>
      </c>
      <c r="C16" s="1903">
        <f t="shared" si="2"/>
        <v>18</v>
      </c>
      <c r="D16" s="1903">
        <f t="shared" si="2"/>
        <v>41</v>
      </c>
      <c r="E16" s="1903">
        <f t="shared" si="2"/>
        <v>35</v>
      </c>
      <c r="F16" s="1903">
        <f t="shared" si="2"/>
        <v>512</v>
      </c>
      <c r="G16" s="1903">
        <f t="shared" si="2"/>
        <v>471</v>
      </c>
      <c r="H16" s="1904">
        <f>F16+D16+B16</f>
        <v>574</v>
      </c>
      <c r="I16" s="1905">
        <f>C16+E16+G16</f>
        <v>524</v>
      </c>
      <c r="J16" s="1906">
        <f>(I16-H16)/H16</f>
        <v>-8.7108013937282236E-2</v>
      </c>
    </row>
    <row r="17" spans="1:10" ht="6" customHeight="1">
      <c r="A17" s="1901"/>
      <c r="B17" s="1903"/>
      <c r="C17" s="218"/>
      <c r="D17" s="1903"/>
      <c r="E17" s="214"/>
      <c r="F17" s="1903"/>
      <c r="G17" s="214"/>
      <c r="H17" s="1905"/>
      <c r="I17" s="1905"/>
      <c r="J17" s="1907"/>
    </row>
    <row r="18" spans="1:10">
      <c r="A18" s="206" t="s">
        <v>1070</v>
      </c>
      <c r="B18" s="214">
        <v>0</v>
      </c>
      <c r="C18" s="214">
        <v>0</v>
      </c>
      <c r="D18" s="214">
        <v>0</v>
      </c>
      <c r="E18" s="214">
        <v>0</v>
      </c>
      <c r="F18" s="214">
        <v>59</v>
      </c>
      <c r="G18" s="214">
        <v>52</v>
      </c>
      <c r="H18" s="215">
        <f t="shared" ref="H18:I31" si="3">SUM(B18,D18,F18)</f>
        <v>59</v>
      </c>
      <c r="I18" s="216">
        <f t="shared" si="3"/>
        <v>52</v>
      </c>
      <c r="J18" s="210">
        <f t="shared" ref="J18:J31" si="4">(I18-H18)/H18</f>
        <v>-0.11864406779661017</v>
      </c>
    </row>
    <row r="19" spans="1:10">
      <c r="A19" s="206" t="s">
        <v>1071</v>
      </c>
      <c r="B19" s="214">
        <v>1</v>
      </c>
      <c r="C19" s="214">
        <v>1</v>
      </c>
      <c r="D19" s="214">
        <v>2</v>
      </c>
      <c r="E19" s="214">
        <v>0</v>
      </c>
      <c r="F19" s="214">
        <v>76</v>
      </c>
      <c r="G19" s="214">
        <v>70</v>
      </c>
      <c r="H19" s="215">
        <f t="shared" si="3"/>
        <v>79</v>
      </c>
      <c r="I19" s="216">
        <f t="shared" si="3"/>
        <v>71</v>
      </c>
      <c r="J19" s="210">
        <f t="shared" si="4"/>
        <v>-0.10126582278481013</v>
      </c>
    </row>
    <row r="20" spans="1:10">
      <c r="A20" s="206" t="s">
        <v>935</v>
      </c>
      <c r="B20" s="214">
        <v>0</v>
      </c>
      <c r="C20" s="214">
        <v>0</v>
      </c>
      <c r="D20" s="214">
        <v>0</v>
      </c>
      <c r="E20" s="214">
        <v>0</v>
      </c>
      <c r="F20" s="214">
        <v>17</v>
      </c>
      <c r="G20" s="214">
        <v>18</v>
      </c>
      <c r="H20" s="215">
        <f t="shared" si="3"/>
        <v>17</v>
      </c>
      <c r="I20" s="216">
        <f t="shared" si="3"/>
        <v>18</v>
      </c>
      <c r="J20" s="210">
        <f t="shared" si="4"/>
        <v>5.8823529411764705E-2</v>
      </c>
    </row>
    <row r="21" spans="1:10">
      <c r="A21" s="206" t="s">
        <v>938</v>
      </c>
      <c r="B21" s="214">
        <v>1</v>
      </c>
      <c r="C21" s="214">
        <v>1</v>
      </c>
      <c r="D21" s="214">
        <v>1</v>
      </c>
      <c r="E21" s="214">
        <v>1</v>
      </c>
      <c r="F21" s="214">
        <v>48</v>
      </c>
      <c r="G21" s="214">
        <v>45</v>
      </c>
      <c r="H21" s="215">
        <f t="shared" si="3"/>
        <v>50</v>
      </c>
      <c r="I21" s="216">
        <f t="shared" si="3"/>
        <v>47</v>
      </c>
      <c r="J21" s="210">
        <f t="shared" si="4"/>
        <v>-0.06</v>
      </c>
    </row>
    <row r="22" spans="1:10">
      <c r="A22" s="206" t="s">
        <v>1072</v>
      </c>
      <c r="B22" s="214">
        <v>0</v>
      </c>
      <c r="C22" s="214">
        <v>0</v>
      </c>
      <c r="D22" s="214">
        <v>0</v>
      </c>
      <c r="E22" s="214">
        <v>0</v>
      </c>
      <c r="F22" s="214">
        <v>33</v>
      </c>
      <c r="G22" s="214">
        <v>33</v>
      </c>
      <c r="H22" s="215">
        <f t="shared" si="3"/>
        <v>33</v>
      </c>
      <c r="I22" s="216">
        <f t="shared" si="3"/>
        <v>33</v>
      </c>
      <c r="J22" s="210">
        <f t="shared" si="4"/>
        <v>0</v>
      </c>
    </row>
    <row r="23" spans="1:10">
      <c r="A23" s="206" t="s">
        <v>1073</v>
      </c>
      <c r="B23" s="214">
        <v>0</v>
      </c>
      <c r="C23" s="214">
        <v>0</v>
      </c>
      <c r="D23" s="214">
        <v>0</v>
      </c>
      <c r="E23" s="214">
        <v>0</v>
      </c>
      <c r="F23" s="214">
        <v>19</v>
      </c>
      <c r="G23" s="214">
        <v>15</v>
      </c>
      <c r="H23" s="215">
        <f t="shared" si="3"/>
        <v>19</v>
      </c>
      <c r="I23" s="216">
        <f t="shared" si="3"/>
        <v>15</v>
      </c>
      <c r="J23" s="210">
        <f t="shared" si="4"/>
        <v>-0.21052631578947367</v>
      </c>
    </row>
    <row r="24" spans="1:10">
      <c r="A24" s="206" t="s">
        <v>1074</v>
      </c>
      <c r="B24" s="214">
        <v>0</v>
      </c>
      <c r="C24" s="214">
        <v>0</v>
      </c>
      <c r="D24" s="214">
        <v>0</v>
      </c>
      <c r="E24" s="214">
        <v>0</v>
      </c>
      <c r="F24" s="214">
        <v>8</v>
      </c>
      <c r="G24" s="214">
        <v>8</v>
      </c>
      <c r="H24" s="215">
        <f t="shared" si="3"/>
        <v>8</v>
      </c>
      <c r="I24" s="216">
        <f t="shared" si="3"/>
        <v>8</v>
      </c>
      <c r="J24" s="210">
        <f t="shared" si="4"/>
        <v>0</v>
      </c>
    </row>
    <row r="25" spans="1:10">
      <c r="A25" s="206" t="s">
        <v>1075</v>
      </c>
      <c r="B25" s="214">
        <v>1</v>
      </c>
      <c r="C25" s="214">
        <v>1</v>
      </c>
      <c r="D25" s="214">
        <v>3</v>
      </c>
      <c r="E25" s="214">
        <v>3</v>
      </c>
      <c r="F25" s="214">
        <v>25</v>
      </c>
      <c r="G25" s="214">
        <v>23</v>
      </c>
      <c r="H25" s="215">
        <f t="shared" si="3"/>
        <v>29</v>
      </c>
      <c r="I25" s="216">
        <f t="shared" si="3"/>
        <v>27</v>
      </c>
      <c r="J25" s="210">
        <f t="shared" si="4"/>
        <v>-6.8965517241379309E-2</v>
      </c>
    </row>
    <row r="26" spans="1:10">
      <c r="A26" s="206" t="s">
        <v>1076</v>
      </c>
      <c r="B26" s="214">
        <v>0</v>
      </c>
      <c r="C26" s="214">
        <v>0</v>
      </c>
      <c r="D26" s="214">
        <v>0</v>
      </c>
      <c r="E26" s="214">
        <v>0</v>
      </c>
      <c r="F26" s="214">
        <v>74</v>
      </c>
      <c r="G26" s="214">
        <v>61</v>
      </c>
      <c r="H26" s="215">
        <f t="shared" si="3"/>
        <v>74</v>
      </c>
      <c r="I26" s="216">
        <f t="shared" si="3"/>
        <v>61</v>
      </c>
      <c r="J26" s="210">
        <f t="shared" si="4"/>
        <v>-0.17567567567567569</v>
      </c>
    </row>
    <row r="27" spans="1:10">
      <c r="A27" s="206" t="s">
        <v>1077</v>
      </c>
      <c r="B27" s="214">
        <v>3</v>
      </c>
      <c r="C27" s="214">
        <v>3</v>
      </c>
      <c r="D27" s="214">
        <v>2</v>
      </c>
      <c r="E27" s="214">
        <v>2</v>
      </c>
      <c r="F27" s="214">
        <v>13</v>
      </c>
      <c r="G27" s="214">
        <v>13</v>
      </c>
      <c r="H27" s="215">
        <f t="shared" si="3"/>
        <v>18</v>
      </c>
      <c r="I27" s="216">
        <f t="shared" si="3"/>
        <v>18</v>
      </c>
      <c r="J27" s="210">
        <f t="shared" si="4"/>
        <v>0</v>
      </c>
    </row>
    <row r="28" spans="1:10">
      <c r="A28" s="206" t="s">
        <v>1078</v>
      </c>
      <c r="B28" s="214">
        <v>0</v>
      </c>
      <c r="C28" s="214">
        <v>0</v>
      </c>
      <c r="D28" s="214">
        <v>0</v>
      </c>
      <c r="E28" s="214">
        <v>0</v>
      </c>
      <c r="F28" s="214">
        <v>7</v>
      </c>
      <c r="G28" s="214">
        <v>7</v>
      </c>
      <c r="H28" s="215">
        <f t="shared" si="3"/>
        <v>7</v>
      </c>
      <c r="I28" s="216">
        <f t="shared" si="3"/>
        <v>7</v>
      </c>
      <c r="J28" s="210">
        <f t="shared" si="4"/>
        <v>0</v>
      </c>
    </row>
    <row r="29" spans="1:10">
      <c r="A29" s="206" t="s">
        <v>1079</v>
      </c>
      <c r="B29" s="214">
        <v>0</v>
      </c>
      <c r="C29" s="214">
        <v>0</v>
      </c>
      <c r="D29" s="214">
        <v>0</v>
      </c>
      <c r="E29" s="214">
        <v>0</v>
      </c>
      <c r="F29" s="214">
        <v>13</v>
      </c>
      <c r="G29" s="214">
        <v>13</v>
      </c>
      <c r="H29" s="215">
        <f t="shared" si="3"/>
        <v>13</v>
      </c>
      <c r="I29" s="216">
        <f t="shared" si="3"/>
        <v>13</v>
      </c>
      <c r="J29" s="210">
        <f t="shared" si="4"/>
        <v>0</v>
      </c>
    </row>
    <row r="30" spans="1:10">
      <c r="A30" s="206" t="s">
        <v>1080</v>
      </c>
      <c r="B30" s="214">
        <v>15</v>
      </c>
      <c r="C30" s="214">
        <v>12</v>
      </c>
      <c r="D30" s="214">
        <v>33</v>
      </c>
      <c r="E30" s="214">
        <v>29</v>
      </c>
      <c r="F30" s="214">
        <v>112</v>
      </c>
      <c r="G30" s="214">
        <v>103</v>
      </c>
      <c r="H30" s="215">
        <f t="shared" si="3"/>
        <v>160</v>
      </c>
      <c r="I30" s="216">
        <f t="shared" si="3"/>
        <v>144</v>
      </c>
      <c r="J30" s="210">
        <f t="shared" si="4"/>
        <v>-0.1</v>
      </c>
    </row>
    <row r="31" spans="1:10">
      <c r="A31" s="206" t="s">
        <v>1081</v>
      </c>
      <c r="B31" s="214">
        <v>0</v>
      </c>
      <c r="C31" s="214">
        <v>0</v>
      </c>
      <c r="D31" s="214">
        <v>0</v>
      </c>
      <c r="E31" s="214">
        <v>0</v>
      </c>
      <c r="F31" s="214">
        <v>8</v>
      </c>
      <c r="G31" s="214">
        <v>10</v>
      </c>
      <c r="H31" s="215">
        <f t="shared" si="3"/>
        <v>8</v>
      </c>
      <c r="I31" s="216">
        <f t="shared" si="3"/>
        <v>10</v>
      </c>
      <c r="J31" s="210">
        <f t="shared" si="4"/>
        <v>0.25</v>
      </c>
    </row>
    <row r="32" spans="1:10" ht="5.25" customHeight="1">
      <c r="A32" s="208"/>
      <c r="B32" s="217"/>
      <c r="C32" s="214"/>
      <c r="D32" s="217"/>
      <c r="E32" s="214"/>
      <c r="F32" s="217"/>
      <c r="G32" s="217"/>
      <c r="H32" s="216"/>
      <c r="I32" s="216"/>
      <c r="J32" s="209"/>
    </row>
    <row r="33" spans="1:10">
      <c r="A33" s="1901" t="s">
        <v>1082</v>
      </c>
      <c r="B33" s="1903">
        <f t="shared" ref="B33:G33" si="5">SUM(B35:B43)</f>
        <v>1</v>
      </c>
      <c r="C33" s="1903">
        <f t="shared" si="5"/>
        <v>0</v>
      </c>
      <c r="D33" s="1903">
        <f t="shared" si="5"/>
        <v>3</v>
      </c>
      <c r="E33" s="1903">
        <f t="shared" si="5"/>
        <v>1</v>
      </c>
      <c r="F33" s="1903">
        <f t="shared" si="5"/>
        <v>1029</v>
      </c>
      <c r="G33" s="1903">
        <f t="shared" si="5"/>
        <v>937</v>
      </c>
      <c r="H33" s="1904">
        <f>F33+D33+B33</f>
        <v>1033</v>
      </c>
      <c r="I33" s="1905">
        <f>C33+E33+G33</f>
        <v>938</v>
      </c>
      <c r="J33" s="1906">
        <f>(I33-H33)/H33</f>
        <v>-9.1965150048402708E-2</v>
      </c>
    </row>
    <row r="34" spans="1:10" ht="5.25" customHeight="1">
      <c r="A34" s="1901"/>
      <c r="B34" s="1903"/>
      <c r="C34" s="214"/>
      <c r="D34" s="1903"/>
      <c r="E34" s="214"/>
      <c r="F34" s="1903"/>
      <c r="G34" s="214"/>
      <c r="H34" s="1905"/>
      <c r="I34" s="1905"/>
      <c r="J34" s="1907"/>
    </row>
    <row r="35" spans="1:10">
      <c r="A35" s="206" t="s">
        <v>1083</v>
      </c>
      <c r="B35" s="214">
        <v>0</v>
      </c>
      <c r="C35" s="214">
        <v>0</v>
      </c>
      <c r="D35" s="214">
        <v>1</v>
      </c>
      <c r="E35" s="214">
        <v>0</v>
      </c>
      <c r="F35" s="214">
        <v>204</v>
      </c>
      <c r="G35" s="214">
        <v>182</v>
      </c>
      <c r="H35" s="215">
        <f t="shared" ref="H35:H43" si="6">SUM(B35,D35,F35)</f>
        <v>205</v>
      </c>
      <c r="I35" s="216">
        <f t="shared" ref="I35:I43" si="7">C35+E35+G35</f>
        <v>182</v>
      </c>
      <c r="J35" s="210">
        <f t="shared" ref="J35:J43" si="8">(I35-H35)/H35</f>
        <v>-0.11219512195121951</v>
      </c>
    </row>
    <row r="36" spans="1:10">
      <c r="A36" s="206" t="s">
        <v>1084</v>
      </c>
      <c r="B36" s="214">
        <v>0</v>
      </c>
      <c r="C36" s="214">
        <v>0</v>
      </c>
      <c r="D36" s="214">
        <v>0</v>
      </c>
      <c r="E36" s="214">
        <v>0</v>
      </c>
      <c r="F36" s="214">
        <v>20</v>
      </c>
      <c r="G36" s="214">
        <v>18</v>
      </c>
      <c r="H36" s="215">
        <f t="shared" si="6"/>
        <v>20</v>
      </c>
      <c r="I36" s="216">
        <f t="shared" si="7"/>
        <v>18</v>
      </c>
      <c r="J36" s="210">
        <f t="shared" si="8"/>
        <v>-0.1</v>
      </c>
    </row>
    <row r="37" spans="1:10">
      <c r="A37" s="206" t="s">
        <v>1085</v>
      </c>
      <c r="B37" s="214">
        <v>0</v>
      </c>
      <c r="C37" s="214">
        <v>0</v>
      </c>
      <c r="D37" s="214">
        <v>0</v>
      </c>
      <c r="E37" s="214">
        <v>0</v>
      </c>
      <c r="F37" s="214">
        <v>2</v>
      </c>
      <c r="G37" s="214">
        <v>2</v>
      </c>
      <c r="H37" s="215">
        <f t="shared" si="6"/>
        <v>2</v>
      </c>
      <c r="I37" s="216">
        <f t="shared" si="7"/>
        <v>2</v>
      </c>
      <c r="J37" s="210">
        <f t="shared" si="8"/>
        <v>0</v>
      </c>
    </row>
    <row r="38" spans="1:10">
      <c r="A38" s="206" t="s">
        <v>1086</v>
      </c>
      <c r="B38" s="214">
        <v>0</v>
      </c>
      <c r="C38" s="214">
        <v>0</v>
      </c>
      <c r="D38" s="214">
        <v>0</v>
      </c>
      <c r="E38" s="214">
        <v>0</v>
      </c>
      <c r="F38" s="214">
        <v>6</v>
      </c>
      <c r="G38" s="214">
        <v>4</v>
      </c>
      <c r="H38" s="215">
        <f t="shared" si="6"/>
        <v>6</v>
      </c>
      <c r="I38" s="216">
        <f t="shared" si="7"/>
        <v>4</v>
      </c>
      <c r="J38" s="210">
        <f t="shared" si="8"/>
        <v>-0.33333333333333331</v>
      </c>
    </row>
    <row r="39" spans="1:10">
      <c r="A39" s="206" t="s">
        <v>1087</v>
      </c>
      <c r="B39" s="214">
        <v>0</v>
      </c>
      <c r="C39" s="214">
        <v>0</v>
      </c>
      <c r="D39" s="214">
        <v>0</v>
      </c>
      <c r="E39" s="214">
        <v>0</v>
      </c>
      <c r="F39" s="214">
        <v>78</v>
      </c>
      <c r="G39" s="214">
        <v>70</v>
      </c>
      <c r="H39" s="215">
        <f t="shared" si="6"/>
        <v>78</v>
      </c>
      <c r="I39" s="216">
        <f t="shared" si="7"/>
        <v>70</v>
      </c>
      <c r="J39" s="210">
        <f t="shared" si="8"/>
        <v>-0.10256410256410256</v>
      </c>
    </row>
    <row r="40" spans="1:10">
      <c r="A40" s="206" t="s">
        <v>1088</v>
      </c>
      <c r="B40" s="214">
        <v>0</v>
      </c>
      <c r="C40" s="214">
        <v>0</v>
      </c>
      <c r="D40" s="214">
        <v>0</v>
      </c>
      <c r="E40" s="214">
        <v>0</v>
      </c>
      <c r="F40" s="214">
        <v>4</v>
      </c>
      <c r="G40" s="214">
        <v>4</v>
      </c>
      <c r="H40" s="215">
        <f t="shared" si="6"/>
        <v>4</v>
      </c>
      <c r="I40" s="216">
        <f t="shared" si="7"/>
        <v>4</v>
      </c>
      <c r="J40" s="210">
        <f t="shared" si="8"/>
        <v>0</v>
      </c>
    </row>
    <row r="41" spans="1:10">
      <c r="A41" s="206" t="s">
        <v>1089</v>
      </c>
      <c r="B41" s="214">
        <v>1</v>
      </c>
      <c r="C41" s="214">
        <v>0</v>
      </c>
      <c r="D41" s="214">
        <v>2</v>
      </c>
      <c r="E41" s="214">
        <v>1</v>
      </c>
      <c r="F41" s="214">
        <v>481</v>
      </c>
      <c r="G41" s="214">
        <v>431</v>
      </c>
      <c r="H41" s="215">
        <f t="shared" si="6"/>
        <v>484</v>
      </c>
      <c r="I41" s="216">
        <f t="shared" si="7"/>
        <v>432</v>
      </c>
      <c r="J41" s="210">
        <f t="shared" si="8"/>
        <v>-0.10743801652892562</v>
      </c>
    </row>
    <row r="42" spans="1:10">
      <c r="A42" s="206" t="s">
        <v>1090</v>
      </c>
      <c r="B42" s="214">
        <v>0</v>
      </c>
      <c r="C42" s="214">
        <v>0</v>
      </c>
      <c r="D42" s="214">
        <v>0</v>
      </c>
      <c r="E42" s="214">
        <v>0</v>
      </c>
      <c r="F42" s="214">
        <v>182</v>
      </c>
      <c r="G42" s="214">
        <v>178</v>
      </c>
      <c r="H42" s="215">
        <f t="shared" si="6"/>
        <v>182</v>
      </c>
      <c r="I42" s="216">
        <f t="shared" si="7"/>
        <v>178</v>
      </c>
      <c r="J42" s="210">
        <f t="shared" si="8"/>
        <v>-2.197802197802198E-2</v>
      </c>
    </row>
    <row r="43" spans="1:10">
      <c r="A43" s="206" t="s">
        <v>1091</v>
      </c>
      <c r="B43" s="214">
        <v>0</v>
      </c>
      <c r="C43" s="214">
        <v>0</v>
      </c>
      <c r="D43" s="214">
        <v>0</v>
      </c>
      <c r="E43" s="214">
        <v>0</v>
      </c>
      <c r="F43" s="214">
        <v>52</v>
      </c>
      <c r="G43" s="214">
        <v>48</v>
      </c>
      <c r="H43" s="215">
        <f t="shared" si="6"/>
        <v>52</v>
      </c>
      <c r="I43" s="216">
        <f t="shared" si="7"/>
        <v>48</v>
      </c>
      <c r="J43" s="210">
        <f t="shared" si="8"/>
        <v>-7.6923076923076927E-2</v>
      </c>
    </row>
    <row r="44" spans="1:10" ht="3.75" customHeight="1">
      <c r="A44" s="208"/>
      <c r="B44" s="1903"/>
      <c r="C44" s="214"/>
      <c r="D44" s="1903"/>
      <c r="E44" s="214"/>
      <c r="F44" s="1903"/>
      <c r="G44" s="1903"/>
      <c r="H44" s="216"/>
      <c r="I44" s="216"/>
      <c r="J44" s="209"/>
    </row>
    <row r="45" spans="1:10">
      <c r="A45" s="1901" t="s">
        <v>1092</v>
      </c>
      <c r="B45" s="1903">
        <f t="shared" ref="B45:H45" si="9">SUM(B47:B60)</f>
        <v>18</v>
      </c>
      <c r="C45" s="1903">
        <f t="shared" si="9"/>
        <v>15</v>
      </c>
      <c r="D45" s="1903">
        <f t="shared" si="9"/>
        <v>10</v>
      </c>
      <c r="E45" s="1903">
        <f t="shared" si="9"/>
        <v>10</v>
      </c>
      <c r="F45" s="1903">
        <f t="shared" si="9"/>
        <v>2286</v>
      </c>
      <c r="G45" s="1903">
        <f t="shared" si="9"/>
        <v>2036</v>
      </c>
      <c r="H45" s="1904">
        <f t="shared" si="9"/>
        <v>2314</v>
      </c>
      <c r="I45" s="1905">
        <f>C45+E45+G45</f>
        <v>2061</v>
      </c>
      <c r="J45" s="1906">
        <f>(I45-H45)/H45</f>
        <v>-0.10933448573898012</v>
      </c>
    </row>
    <row r="46" spans="1:10" ht="4.5" customHeight="1">
      <c r="A46" s="1901"/>
      <c r="B46" s="1903"/>
      <c r="C46" s="214"/>
      <c r="D46" s="1903"/>
      <c r="E46" s="214"/>
      <c r="F46" s="1903"/>
      <c r="G46" s="214"/>
      <c r="H46" s="1903"/>
      <c r="I46" s="1905"/>
      <c r="J46" s="1861"/>
    </row>
    <row r="47" spans="1:10">
      <c r="A47" s="206" t="s">
        <v>1093</v>
      </c>
      <c r="B47" s="214">
        <v>0</v>
      </c>
      <c r="C47" s="214">
        <v>0</v>
      </c>
      <c r="D47" s="214">
        <v>1</v>
      </c>
      <c r="E47" s="214">
        <v>1</v>
      </c>
      <c r="F47" s="214">
        <v>137</v>
      </c>
      <c r="G47" s="214">
        <v>128</v>
      </c>
      <c r="H47" s="215">
        <f t="shared" ref="H47:H60" si="10">SUM(B47,D47,F47)</f>
        <v>138</v>
      </c>
      <c r="I47" s="216">
        <f t="shared" ref="I47:I60" si="11">C47+E47+G47</f>
        <v>129</v>
      </c>
      <c r="J47" s="210">
        <f t="shared" ref="J47:J61" si="12">(I47-H47)/H47</f>
        <v>-6.5217391304347824E-2</v>
      </c>
    </row>
    <row r="48" spans="1:10">
      <c r="A48" s="206" t="s">
        <v>1094</v>
      </c>
      <c r="B48" s="214">
        <v>0</v>
      </c>
      <c r="C48" s="214">
        <v>0</v>
      </c>
      <c r="D48" s="214">
        <v>3</v>
      </c>
      <c r="E48" s="214">
        <v>3</v>
      </c>
      <c r="F48" s="214">
        <v>474</v>
      </c>
      <c r="G48" s="214">
        <v>420</v>
      </c>
      <c r="H48" s="215">
        <f t="shared" si="10"/>
        <v>477</v>
      </c>
      <c r="I48" s="216">
        <f t="shared" si="11"/>
        <v>423</v>
      </c>
      <c r="J48" s="210">
        <f t="shared" si="12"/>
        <v>-0.11320754716981132</v>
      </c>
    </row>
    <row r="49" spans="1:11">
      <c r="A49" s="211" t="s">
        <v>1095</v>
      </c>
      <c r="B49" s="214">
        <v>1</v>
      </c>
      <c r="C49" s="214">
        <v>0</v>
      </c>
      <c r="D49" s="214">
        <v>0</v>
      </c>
      <c r="E49" s="214">
        <v>0</v>
      </c>
      <c r="F49" s="214">
        <v>201</v>
      </c>
      <c r="G49" s="214">
        <v>174</v>
      </c>
      <c r="H49" s="215">
        <f t="shared" si="10"/>
        <v>202</v>
      </c>
      <c r="I49" s="216">
        <f t="shared" si="11"/>
        <v>174</v>
      </c>
      <c r="J49" s="210">
        <f t="shared" si="12"/>
        <v>-0.13861386138613863</v>
      </c>
    </row>
    <row r="50" spans="1:11">
      <c r="A50" s="206" t="s">
        <v>1096</v>
      </c>
      <c r="B50" s="214">
        <v>1</v>
      </c>
      <c r="C50" s="214">
        <v>1</v>
      </c>
      <c r="D50" s="214">
        <v>1</v>
      </c>
      <c r="E50" s="214">
        <v>3</v>
      </c>
      <c r="F50" s="214">
        <v>278</v>
      </c>
      <c r="G50" s="214">
        <v>239</v>
      </c>
      <c r="H50" s="215">
        <f t="shared" si="10"/>
        <v>280</v>
      </c>
      <c r="I50" s="216">
        <f t="shared" si="11"/>
        <v>243</v>
      </c>
      <c r="J50" s="210">
        <f t="shared" si="12"/>
        <v>-0.13214285714285715</v>
      </c>
    </row>
    <row r="51" spans="1:11">
      <c r="A51" s="206" t="s">
        <v>1097</v>
      </c>
      <c r="B51" s="214">
        <v>8</v>
      </c>
      <c r="C51" s="214">
        <v>6</v>
      </c>
      <c r="D51" s="214">
        <v>2</v>
      </c>
      <c r="E51" s="214">
        <v>1</v>
      </c>
      <c r="F51" s="214">
        <v>357</v>
      </c>
      <c r="G51" s="214">
        <v>304</v>
      </c>
      <c r="H51" s="215">
        <f t="shared" si="10"/>
        <v>367</v>
      </c>
      <c r="I51" s="216">
        <f t="shared" si="11"/>
        <v>311</v>
      </c>
      <c r="J51" s="210">
        <f t="shared" si="12"/>
        <v>-0.15258855585831063</v>
      </c>
    </row>
    <row r="52" spans="1:11">
      <c r="A52" s="206" t="s">
        <v>936</v>
      </c>
      <c r="B52" s="214">
        <v>8</v>
      </c>
      <c r="C52" s="214">
        <v>8</v>
      </c>
      <c r="D52" s="214">
        <v>2</v>
      </c>
      <c r="E52" s="214">
        <v>1</v>
      </c>
      <c r="F52" s="214">
        <v>506</v>
      </c>
      <c r="G52" s="214">
        <v>478</v>
      </c>
      <c r="H52" s="215">
        <f t="shared" si="10"/>
        <v>516</v>
      </c>
      <c r="I52" s="216">
        <f t="shared" si="11"/>
        <v>487</v>
      </c>
      <c r="J52" s="210">
        <f t="shared" si="12"/>
        <v>-5.6201550387596902E-2</v>
      </c>
    </row>
    <row r="53" spans="1:11">
      <c r="A53" s="206" t="s">
        <v>937</v>
      </c>
      <c r="B53" s="214">
        <v>0</v>
      </c>
      <c r="C53" s="214">
        <v>0</v>
      </c>
      <c r="D53" s="214">
        <v>1</v>
      </c>
      <c r="E53" s="214">
        <v>1</v>
      </c>
      <c r="F53" s="214">
        <v>284</v>
      </c>
      <c r="G53" s="214">
        <v>250</v>
      </c>
      <c r="H53" s="215">
        <f t="shared" si="10"/>
        <v>285</v>
      </c>
      <c r="I53" s="216">
        <f t="shared" si="11"/>
        <v>251</v>
      </c>
      <c r="J53" s="210">
        <f t="shared" si="12"/>
        <v>-0.11929824561403508</v>
      </c>
    </row>
    <row r="54" spans="1:11">
      <c r="A54" s="206" t="s">
        <v>1098</v>
      </c>
      <c r="B54" s="214">
        <v>0</v>
      </c>
      <c r="C54" s="214">
        <v>0</v>
      </c>
      <c r="D54" s="214">
        <v>0</v>
      </c>
      <c r="E54" s="214">
        <v>0</v>
      </c>
      <c r="F54" s="214">
        <v>39</v>
      </c>
      <c r="G54" s="214">
        <v>36</v>
      </c>
      <c r="H54" s="215">
        <f t="shared" si="10"/>
        <v>39</v>
      </c>
      <c r="I54" s="216">
        <f t="shared" si="11"/>
        <v>36</v>
      </c>
      <c r="J54" s="210">
        <f t="shared" si="12"/>
        <v>-7.6923076923076927E-2</v>
      </c>
    </row>
    <row r="55" spans="1:11">
      <c r="A55" s="206" t="s">
        <v>1099</v>
      </c>
      <c r="B55" s="214">
        <v>0</v>
      </c>
      <c r="C55" s="214">
        <v>0</v>
      </c>
      <c r="D55" s="214">
        <v>0</v>
      </c>
      <c r="E55" s="214">
        <v>0</v>
      </c>
      <c r="F55" s="214">
        <v>1</v>
      </c>
      <c r="G55" s="214">
        <v>1</v>
      </c>
      <c r="H55" s="215">
        <f t="shared" si="10"/>
        <v>1</v>
      </c>
      <c r="I55" s="216">
        <f t="shared" si="11"/>
        <v>1</v>
      </c>
      <c r="J55" s="210">
        <f t="shared" si="12"/>
        <v>0</v>
      </c>
    </row>
    <row r="56" spans="1:11">
      <c r="A56" s="206" t="s">
        <v>1100</v>
      </c>
      <c r="B56" s="214">
        <v>0</v>
      </c>
      <c r="C56" s="214">
        <v>0</v>
      </c>
      <c r="D56" s="214">
        <v>0</v>
      </c>
      <c r="E56" s="214">
        <v>0</v>
      </c>
      <c r="F56" s="214">
        <v>4</v>
      </c>
      <c r="G56" s="214">
        <v>2</v>
      </c>
      <c r="H56" s="215">
        <f t="shared" si="10"/>
        <v>4</v>
      </c>
      <c r="I56" s="216">
        <f t="shared" si="11"/>
        <v>2</v>
      </c>
      <c r="J56" s="210">
        <f t="shared" si="12"/>
        <v>-0.5</v>
      </c>
    </row>
    <row r="57" spans="1:11">
      <c r="A57" s="212" t="s">
        <v>1101</v>
      </c>
      <c r="B57" s="214">
        <v>0</v>
      </c>
      <c r="C57" s="214">
        <v>0</v>
      </c>
      <c r="D57" s="214">
        <v>0</v>
      </c>
      <c r="E57" s="214">
        <v>0</v>
      </c>
      <c r="F57" s="214">
        <v>1</v>
      </c>
      <c r="G57" s="214">
        <v>1</v>
      </c>
      <c r="H57" s="215">
        <f t="shared" si="10"/>
        <v>1</v>
      </c>
      <c r="I57" s="216">
        <f t="shared" si="11"/>
        <v>1</v>
      </c>
      <c r="J57" s="210">
        <f t="shared" si="12"/>
        <v>0</v>
      </c>
    </row>
    <row r="58" spans="1:11" s="1891" customFormat="1">
      <c r="A58" s="212" t="s">
        <v>1102</v>
      </c>
      <c r="B58" s="214">
        <v>0</v>
      </c>
      <c r="C58" s="214">
        <v>0</v>
      </c>
      <c r="D58" s="214">
        <v>0</v>
      </c>
      <c r="E58" s="214">
        <v>0</v>
      </c>
      <c r="F58" s="214">
        <v>1</v>
      </c>
      <c r="G58" s="214">
        <v>0</v>
      </c>
      <c r="H58" s="215">
        <f t="shared" si="10"/>
        <v>1</v>
      </c>
      <c r="I58" s="216">
        <f t="shared" si="11"/>
        <v>0</v>
      </c>
      <c r="J58" s="210">
        <f t="shared" si="12"/>
        <v>-1</v>
      </c>
    </row>
    <row r="59" spans="1:11" s="1891" customFormat="1">
      <c r="A59" s="212" t="s">
        <v>1103</v>
      </c>
      <c r="B59" s="214">
        <v>0</v>
      </c>
      <c r="C59" s="214">
        <v>0</v>
      </c>
      <c r="D59" s="214">
        <v>0</v>
      </c>
      <c r="E59" s="214">
        <v>0</v>
      </c>
      <c r="F59" s="214">
        <v>2</v>
      </c>
      <c r="G59" s="214">
        <v>2</v>
      </c>
      <c r="H59" s="215">
        <f t="shared" si="10"/>
        <v>2</v>
      </c>
      <c r="I59" s="216">
        <f t="shared" si="11"/>
        <v>2</v>
      </c>
      <c r="J59" s="210">
        <f t="shared" si="12"/>
        <v>0</v>
      </c>
    </row>
    <row r="60" spans="1:11">
      <c r="A60" s="208" t="s">
        <v>1104</v>
      </c>
      <c r="B60" s="217">
        <v>0</v>
      </c>
      <c r="C60" s="214">
        <v>0</v>
      </c>
      <c r="D60" s="217">
        <v>0</v>
      </c>
      <c r="E60" s="214">
        <v>0</v>
      </c>
      <c r="F60" s="217">
        <v>1</v>
      </c>
      <c r="G60" s="214">
        <v>1</v>
      </c>
      <c r="H60" s="215">
        <f t="shared" si="10"/>
        <v>1</v>
      </c>
      <c r="I60" s="219">
        <f t="shared" si="11"/>
        <v>1</v>
      </c>
      <c r="J60" s="210">
        <f t="shared" si="12"/>
        <v>0</v>
      </c>
    </row>
    <row r="61" spans="1:11">
      <c r="A61" s="1908" t="s">
        <v>1105</v>
      </c>
      <c r="B61" s="1909">
        <f t="shared" ref="B61:I61" si="13">B45+B33+B16+B8</f>
        <v>257</v>
      </c>
      <c r="C61" s="1909">
        <f t="shared" si="13"/>
        <v>227</v>
      </c>
      <c r="D61" s="1909">
        <f t="shared" si="13"/>
        <v>360</v>
      </c>
      <c r="E61" s="1909">
        <f t="shared" si="13"/>
        <v>329</v>
      </c>
      <c r="F61" s="1909">
        <f t="shared" si="13"/>
        <v>16936</v>
      </c>
      <c r="G61" s="1909">
        <f t="shared" si="13"/>
        <v>14637</v>
      </c>
      <c r="H61" s="1910">
        <f t="shared" si="13"/>
        <v>17553</v>
      </c>
      <c r="I61" s="1909">
        <f t="shared" si="13"/>
        <v>15193</v>
      </c>
      <c r="J61" s="1911">
        <f t="shared" si="12"/>
        <v>-0.13444995157522929</v>
      </c>
      <c r="K61" s="70"/>
    </row>
    <row r="62" spans="1:11">
      <c r="A62" s="1912"/>
      <c r="B62" s="1868"/>
      <c r="C62" s="1868"/>
      <c r="D62" s="1868"/>
      <c r="E62" s="1868"/>
      <c r="F62" s="1868"/>
      <c r="G62" s="1868"/>
      <c r="H62" s="1868"/>
      <c r="I62" s="1868"/>
      <c r="J62" s="1913"/>
    </row>
    <row r="63" spans="1:11">
      <c r="A63" s="1914" t="s">
        <v>474</v>
      </c>
      <c r="J63" s="213"/>
    </row>
    <row r="64" spans="1:11">
      <c r="A64" s="876" t="s">
        <v>1106</v>
      </c>
      <c r="J64" s="213"/>
    </row>
    <row r="65" spans="1:1">
      <c r="A65" s="876" t="s">
        <v>1107</v>
      </c>
    </row>
    <row r="66" spans="1:1">
      <c r="A66" s="876" t="s">
        <v>1108</v>
      </c>
    </row>
    <row r="68" spans="1:1">
      <c r="A68" s="1915" t="s">
        <v>796</v>
      </c>
    </row>
    <row r="69" spans="1:1">
      <c r="A69" s="175" t="s">
        <v>1222</v>
      </c>
    </row>
  </sheetData>
  <mergeCells count="8">
    <mergeCell ref="A1:J1"/>
    <mergeCell ref="A2:J2"/>
    <mergeCell ref="A3:J3"/>
    <mergeCell ref="A4:J4"/>
    <mergeCell ref="B5:C5"/>
    <mergeCell ref="D5:E5"/>
    <mergeCell ref="F5:G5"/>
    <mergeCell ref="H5:J5"/>
  </mergeCells>
  <phoneticPr fontId="74" type="noConversion"/>
  <hyperlinks>
    <hyperlink ref="A1:J1" location="'Sección G'!B4" display="TABLA G04"/>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tabColor theme="9" tint="-0.249977111117893"/>
  </sheetPr>
  <dimension ref="A1:M18"/>
  <sheetViews>
    <sheetView workbookViewId="0">
      <selection activeCell="A4" sqref="A4"/>
    </sheetView>
  </sheetViews>
  <sheetFormatPr baseColWidth="10" defaultColWidth="11.42578125" defaultRowHeight="12.75"/>
  <cols>
    <col min="1" max="1" width="4.140625" style="7" customWidth="1"/>
    <col min="2" max="16384" width="11.42578125" style="7"/>
  </cols>
  <sheetData>
    <row r="1" spans="1:13" s="1257" customFormat="1" ht="35.25" customHeight="1">
      <c r="A1" s="1203"/>
      <c r="B1" s="2030" t="s">
        <v>2499</v>
      </c>
      <c r="C1" s="2030"/>
      <c r="D1" s="2030"/>
      <c r="E1" s="2030"/>
      <c r="F1" s="2030"/>
      <c r="G1" s="2030"/>
      <c r="H1" s="2030"/>
      <c r="I1" s="2030"/>
      <c r="J1" s="2030"/>
      <c r="K1" s="2030"/>
      <c r="L1" s="2030"/>
      <c r="M1" s="2031"/>
    </row>
    <row r="2" spans="1:13" s="1257" customFormat="1" ht="25.5">
      <c r="A2" s="1203"/>
      <c r="B2" s="2032" t="s">
        <v>2614</v>
      </c>
      <c r="C2" s="2032"/>
      <c r="D2" s="2032"/>
      <c r="E2" s="2032"/>
      <c r="F2" s="2032"/>
      <c r="G2" s="2032"/>
      <c r="H2" s="2032"/>
      <c r="I2" s="2032"/>
      <c r="J2" s="2032"/>
      <c r="K2" s="2032"/>
      <c r="L2" s="2032"/>
      <c r="M2" s="2033"/>
    </row>
    <row r="3" spans="1:13" s="1257" customFormat="1" ht="18.75" customHeight="1">
      <c r="A3" s="1916"/>
      <c r="B3" s="1917"/>
      <c r="C3" s="1917"/>
      <c r="D3" s="1917"/>
      <c r="E3" s="1917"/>
      <c r="F3" s="1917"/>
      <c r="G3" s="1917"/>
      <c r="H3" s="1917"/>
      <c r="I3" s="1918"/>
      <c r="J3" s="1918"/>
      <c r="K3" s="1918"/>
      <c r="L3" s="1918"/>
      <c r="M3" s="1919"/>
    </row>
    <row r="4" spans="1:13" ht="20.25">
      <c r="A4" s="1173"/>
      <c r="B4" s="1174" t="s">
        <v>526</v>
      </c>
      <c r="C4" s="1175"/>
      <c r="D4" s="1175"/>
      <c r="E4" s="1175"/>
      <c r="F4" s="1175"/>
      <c r="G4" s="1175"/>
      <c r="H4" s="1175"/>
      <c r="I4" s="1176"/>
      <c r="J4" s="1176"/>
      <c r="K4" s="1176"/>
      <c r="L4" s="1176"/>
      <c r="M4" s="1177"/>
    </row>
    <row r="5" spans="1:13">
      <c r="A5" s="11"/>
      <c r="B5" s="37"/>
      <c r="C5" s="37"/>
      <c r="D5" s="37"/>
      <c r="E5" s="37"/>
      <c r="F5" s="37"/>
      <c r="G5" s="37"/>
      <c r="H5" s="37"/>
      <c r="I5" s="32"/>
      <c r="J5" s="32"/>
      <c r="K5" s="32"/>
      <c r="L5" s="32"/>
      <c r="M5" s="1149"/>
    </row>
    <row r="6" spans="1:13" ht="25.5" customHeight="1">
      <c r="A6" s="11"/>
      <c r="B6" s="2357" t="s">
        <v>2613</v>
      </c>
      <c r="C6" s="2357"/>
      <c r="D6" s="2357"/>
      <c r="E6" s="2357"/>
      <c r="F6" s="2357"/>
      <c r="G6" s="2357"/>
      <c r="H6" s="2357"/>
      <c r="I6" s="2357"/>
      <c r="J6" s="2357"/>
      <c r="K6" s="2357"/>
      <c r="L6" s="2357"/>
      <c r="M6" s="2358"/>
    </row>
    <row r="7" spans="1:13" ht="12.75" customHeight="1">
      <c r="A7" s="11"/>
      <c r="B7" s="32"/>
      <c r="C7" s="32"/>
      <c r="D7" s="32"/>
      <c r="E7" s="32"/>
      <c r="F7" s="32"/>
      <c r="G7" s="32"/>
      <c r="H7" s="32"/>
      <c r="I7" s="32"/>
      <c r="J7" s="32"/>
      <c r="K7" s="32"/>
      <c r="L7" s="32"/>
      <c r="M7" s="1149"/>
    </row>
    <row r="8" spans="1:13" ht="12.75" customHeight="1">
      <c r="A8" s="1684" t="s">
        <v>2230</v>
      </c>
      <c r="B8" s="2027" t="s">
        <v>529</v>
      </c>
      <c r="C8" s="2028"/>
      <c r="D8" s="2028"/>
      <c r="E8" s="2028"/>
      <c r="F8" s="2028"/>
      <c r="G8" s="2028"/>
      <c r="H8" s="2028"/>
      <c r="I8" s="2028"/>
      <c r="J8" s="2028"/>
      <c r="K8" s="2028"/>
      <c r="L8" s="2028"/>
      <c r="M8" s="2029"/>
    </row>
    <row r="9" spans="1:13" ht="12.75" customHeight="1">
      <c r="A9" s="1684" t="s">
        <v>2231</v>
      </c>
      <c r="B9" s="2027" t="s">
        <v>530</v>
      </c>
      <c r="C9" s="2028"/>
      <c r="D9" s="2028"/>
      <c r="E9" s="2028"/>
      <c r="F9" s="2028"/>
      <c r="G9" s="2028"/>
      <c r="H9" s="2028"/>
      <c r="I9" s="2028"/>
      <c r="J9" s="2028"/>
      <c r="K9" s="2028"/>
      <c r="L9" s="2028"/>
      <c r="M9" s="2029"/>
    </row>
    <row r="10" spans="1:13" ht="12.75" customHeight="1">
      <c r="A10" s="1684" t="s">
        <v>2232</v>
      </c>
      <c r="B10" s="2027" t="s">
        <v>531</v>
      </c>
      <c r="C10" s="2028"/>
      <c r="D10" s="2028"/>
      <c r="E10" s="2028"/>
      <c r="F10" s="2028"/>
      <c r="G10" s="2028"/>
      <c r="H10" s="2028"/>
      <c r="I10" s="2028"/>
      <c r="J10" s="2028"/>
      <c r="K10" s="2028"/>
      <c r="L10" s="2028"/>
      <c r="M10" s="2029"/>
    </row>
    <row r="11" spans="1:13" ht="12.75" customHeight="1">
      <c r="A11" s="1684" t="s">
        <v>2233</v>
      </c>
      <c r="B11" s="2027" t="s">
        <v>1628</v>
      </c>
      <c r="C11" s="2028"/>
      <c r="D11" s="2028"/>
      <c r="E11" s="2028"/>
      <c r="F11" s="2028"/>
      <c r="G11" s="2028"/>
      <c r="H11" s="2028"/>
      <c r="I11" s="2028"/>
      <c r="J11" s="2028"/>
      <c r="K11" s="2028"/>
      <c r="L11" s="2028"/>
      <c r="M11" s="2029"/>
    </row>
    <row r="12" spans="1:13" ht="14.25">
      <c r="A12" s="1684" t="s">
        <v>2234</v>
      </c>
      <c r="B12" s="2027" t="s">
        <v>2374</v>
      </c>
      <c r="C12" s="2028"/>
      <c r="D12" s="2028"/>
      <c r="E12" s="2028"/>
      <c r="F12" s="2028"/>
      <c r="G12" s="2028"/>
      <c r="H12" s="2028"/>
      <c r="I12" s="2028"/>
      <c r="J12" s="2028"/>
      <c r="K12" s="2028"/>
      <c r="L12" s="2028"/>
      <c r="M12" s="2029"/>
    </row>
    <row r="13" spans="1:13" ht="14.25">
      <c r="A13" s="1684" t="s">
        <v>2235</v>
      </c>
      <c r="B13" s="2027" t="s">
        <v>2375</v>
      </c>
      <c r="C13" s="2028"/>
      <c r="D13" s="2028"/>
      <c r="E13" s="2028"/>
      <c r="F13" s="2028"/>
      <c r="G13" s="2028"/>
      <c r="H13" s="2028"/>
      <c r="I13" s="2028"/>
      <c r="J13" s="2028"/>
      <c r="K13" s="2028"/>
      <c r="L13" s="2028"/>
      <c r="M13" s="2029"/>
    </row>
    <row r="14" spans="1:13">
      <c r="A14" s="6"/>
    </row>
    <row r="15" spans="1:13" ht="15">
      <c r="A15" s="1216" t="s">
        <v>474</v>
      </c>
    </row>
    <row r="16" spans="1:13" ht="14.25">
      <c r="A16" s="1170" t="s">
        <v>1769</v>
      </c>
    </row>
    <row r="17" spans="1:1">
      <c r="A17" s="6"/>
    </row>
    <row r="18" spans="1:1">
      <c r="A18" s="6"/>
    </row>
  </sheetData>
  <mergeCells count="9">
    <mergeCell ref="B12:M12"/>
    <mergeCell ref="B13:M13"/>
    <mergeCell ref="B1:M1"/>
    <mergeCell ref="B2:M2"/>
    <mergeCell ref="B6:M6"/>
    <mergeCell ref="B8:M8"/>
    <mergeCell ref="B9:M9"/>
    <mergeCell ref="B10:M10"/>
    <mergeCell ref="B11:M11"/>
  </mergeCells>
  <phoneticPr fontId="74" type="noConversion"/>
  <hyperlinks>
    <hyperlink ref="B8:M8" location="'H01'!A1" display="Número de fiscalizaciones a prestaciones y prestadores del plan, por área fiscalizada y Dirección Regional, años 2008-2009"/>
    <hyperlink ref="B9:M9" location="'H02'!A1" display="Número de fiscalizaciones de garantías de oportunidad en el AUGE por problema de salud, años 2008-2009"/>
    <hyperlink ref="B10:M10" location="'H03'!A1" display="Fiscalización de reclamos por causa no AUGE por Dirección Regional y modalidad de atención, años 2008-2009 "/>
    <hyperlink ref="B11:M11" location="'H04'!A1" display="Número de sanciones aplicadas a prestadores en la Modalidad Libre Elección por Dirección Regional, años 2008 - 2009"/>
    <hyperlink ref="B12:M12" location="'H05'!A1" display="Actividad de Fiscalización de Cotizaciones, número de empleadores y trabajadores fiscalizados, años 2009-2010  (2)"/>
    <hyperlink ref="B13:M13" location="'H06'!A1" display="Actividad de Fiscalización de Cotizaciones, monto de evasión detectada y recuperada, por Dirección Regional, años 2009-2010 (2) "/>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sheetPr>
    <tabColor rgb="FF008080"/>
  </sheetPr>
  <dimension ref="A1:K47"/>
  <sheetViews>
    <sheetView workbookViewId="0">
      <selection sqref="A1:IV65536"/>
    </sheetView>
  </sheetViews>
  <sheetFormatPr baseColWidth="10" defaultColWidth="11.42578125" defaultRowHeight="14.25"/>
  <cols>
    <col min="1" max="1" width="30.28515625" style="1188" customWidth="1"/>
    <col min="2" max="2" width="25.5703125" style="1188" customWidth="1"/>
    <col min="3" max="3" width="13.7109375" style="1188" customWidth="1"/>
    <col min="4" max="4" width="13.42578125" style="1188" customWidth="1"/>
    <col min="5" max="5" width="12.5703125" style="1188" customWidth="1"/>
    <col min="6" max="16384" width="11.42578125" style="1188"/>
  </cols>
  <sheetData>
    <row r="1" spans="1:11" s="1257" customFormat="1">
      <c r="A1" s="2036" t="s">
        <v>1564</v>
      </c>
      <c r="B1" s="2036"/>
      <c r="C1" s="2036"/>
      <c r="D1" s="2036"/>
      <c r="E1" s="2036"/>
      <c r="F1" s="1171"/>
      <c r="G1" s="1171"/>
      <c r="H1" s="1171"/>
      <c r="I1" s="1171"/>
      <c r="J1" s="1171"/>
      <c r="K1" s="1307"/>
    </row>
    <row r="2" spans="1:11" s="1247" customFormat="1" ht="12.75">
      <c r="A2" s="2057" t="s">
        <v>1299</v>
      </c>
      <c r="B2" s="2057"/>
      <c r="C2" s="2057"/>
      <c r="D2" s="2057"/>
      <c r="E2" s="2057"/>
      <c r="F2" s="1557"/>
      <c r="G2" s="1557"/>
      <c r="H2" s="1557"/>
      <c r="I2" s="1557"/>
      <c r="J2" s="1557"/>
      <c r="K2" s="1557"/>
    </row>
    <row r="3" spans="1:11" s="7" customFormat="1" ht="12.75">
      <c r="A3" s="2220" t="s">
        <v>1473</v>
      </c>
      <c r="B3" s="2220"/>
      <c r="C3" s="2220"/>
      <c r="D3" s="2220"/>
      <c r="E3" s="2220"/>
      <c r="F3" s="32"/>
      <c r="G3" s="32"/>
      <c r="H3" s="32"/>
      <c r="I3" s="32"/>
      <c r="J3" s="32"/>
      <c r="K3" s="32"/>
    </row>
    <row r="4" spans="1:11" ht="15" thickBot="1"/>
    <row r="5" spans="1:11">
      <c r="A5" s="2359" t="s">
        <v>1474</v>
      </c>
      <c r="B5" s="2361" t="s">
        <v>1475</v>
      </c>
      <c r="C5" s="2362"/>
      <c r="D5" s="2362"/>
      <c r="E5" s="2362"/>
    </row>
    <row r="6" spans="1:11" ht="16.5" customHeight="1">
      <c r="A6" s="2360"/>
      <c r="B6" s="294" t="s">
        <v>1300</v>
      </c>
      <c r="C6" s="295">
        <v>2009</v>
      </c>
      <c r="D6" s="295">
        <v>2010</v>
      </c>
      <c r="E6" s="296" t="s">
        <v>1476</v>
      </c>
    </row>
    <row r="7" spans="1:11">
      <c r="A7" s="2363" t="s">
        <v>1477</v>
      </c>
      <c r="B7" s="1920" t="s">
        <v>1478</v>
      </c>
      <c r="C7" s="1921">
        <v>53</v>
      </c>
      <c r="D7" s="1921">
        <v>61</v>
      </c>
      <c r="E7" s="1922">
        <f t="shared" ref="E7:E27" si="0">D7/C7-1</f>
        <v>0.15094339622641506</v>
      </c>
    </row>
    <row r="8" spans="1:11">
      <c r="A8" s="2364"/>
      <c r="B8" s="1920" t="s">
        <v>1479</v>
      </c>
      <c r="C8" s="1921">
        <v>115</v>
      </c>
      <c r="D8" s="1921">
        <v>189</v>
      </c>
      <c r="E8" s="1922">
        <f t="shared" si="0"/>
        <v>0.64347826086956528</v>
      </c>
    </row>
    <row r="9" spans="1:11">
      <c r="A9" s="2364"/>
      <c r="B9" s="1920" t="s">
        <v>877</v>
      </c>
      <c r="C9" s="1921">
        <v>1350</v>
      </c>
      <c r="D9" s="1921">
        <f>2008+299</f>
        <v>2307</v>
      </c>
      <c r="E9" s="1922">
        <f t="shared" si="0"/>
        <v>0.7088888888888889</v>
      </c>
      <c r="H9" s="1848"/>
    </row>
    <row r="10" spans="1:11">
      <c r="A10" s="2365"/>
      <c r="B10" s="1920" t="s">
        <v>1480</v>
      </c>
      <c r="C10" s="1921">
        <v>329</v>
      </c>
      <c r="D10" s="1921">
        <v>364</v>
      </c>
      <c r="E10" s="1922">
        <f t="shared" si="0"/>
        <v>0.1063829787234043</v>
      </c>
    </row>
    <row r="11" spans="1:11">
      <c r="A11" s="2363" t="s">
        <v>1481</v>
      </c>
      <c r="B11" s="1920" t="s">
        <v>1478</v>
      </c>
      <c r="C11" s="1921">
        <v>148</v>
      </c>
      <c r="D11" s="1921">
        <v>246</v>
      </c>
      <c r="E11" s="1922">
        <f t="shared" si="0"/>
        <v>0.66216216216216206</v>
      </c>
    </row>
    <row r="12" spans="1:11">
      <c r="A12" s="2364"/>
      <c r="B12" s="1920" t="s">
        <v>1479</v>
      </c>
      <c r="C12" s="1921">
        <v>173</v>
      </c>
      <c r="D12" s="1921">
        <v>261</v>
      </c>
      <c r="E12" s="1922">
        <f t="shared" si="0"/>
        <v>0.50867052023121384</v>
      </c>
    </row>
    <row r="13" spans="1:11">
      <c r="A13" s="2364"/>
      <c r="B13" s="1920" t="s">
        <v>877</v>
      </c>
      <c r="C13" s="1921">
        <v>889</v>
      </c>
      <c r="D13" s="1921">
        <f>1078+593</f>
        <v>1671</v>
      </c>
      <c r="E13" s="1922">
        <f t="shared" si="0"/>
        <v>0.87964004499437576</v>
      </c>
    </row>
    <row r="14" spans="1:11">
      <c r="A14" s="2365"/>
      <c r="B14" s="1920" t="s">
        <v>1480</v>
      </c>
      <c r="C14" s="1921">
        <v>490</v>
      </c>
      <c r="D14" s="1921">
        <v>471</v>
      </c>
      <c r="E14" s="1922">
        <f t="shared" si="0"/>
        <v>-3.8775510204081653E-2</v>
      </c>
      <c r="G14" s="1848"/>
    </row>
    <row r="15" spans="1:11">
      <c r="A15" s="2363" t="s">
        <v>1482</v>
      </c>
      <c r="B15" s="1920" t="s">
        <v>1478</v>
      </c>
      <c r="C15" s="1921">
        <v>942</v>
      </c>
      <c r="D15" s="1921">
        <f>1433+71+59+70</f>
        <v>1633</v>
      </c>
      <c r="E15" s="1922">
        <f t="shared" si="0"/>
        <v>0.73354564755838636</v>
      </c>
      <c r="H15" s="1848"/>
    </row>
    <row r="16" spans="1:11">
      <c r="A16" s="2364" t="s">
        <v>1483</v>
      </c>
      <c r="B16" s="1920" t="s">
        <v>1479</v>
      </c>
      <c r="C16" s="1921">
        <v>414</v>
      </c>
      <c r="D16" s="1921">
        <v>580</v>
      </c>
      <c r="E16" s="1922">
        <f t="shared" si="0"/>
        <v>0.40096618357487923</v>
      </c>
    </row>
    <row r="17" spans="1:7">
      <c r="A17" s="2364"/>
      <c r="B17" s="1920" t="s">
        <v>877</v>
      </c>
      <c r="C17" s="1921">
        <v>2444</v>
      </c>
      <c r="D17" s="1921">
        <f>3351+1253</f>
        <v>4604</v>
      </c>
      <c r="E17" s="1922">
        <f t="shared" si="0"/>
        <v>0.88379705400981989</v>
      </c>
    </row>
    <row r="18" spans="1:7">
      <c r="A18" s="2365"/>
      <c r="B18" s="1920" t="s">
        <v>1480</v>
      </c>
      <c r="C18" s="1921">
        <v>758</v>
      </c>
      <c r="D18" s="1921">
        <v>950</v>
      </c>
      <c r="E18" s="1922">
        <f t="shared" si="0"/>
        <v>0.25329815303430081</v>
      </c>
    </row>
    <row r="19" spans="1:7">
      <c r="A19" s="2363" t="s">
        <v>1484</v>
      </c>
      <c r="B19" s="1920" t="s">
        <v>1478</v>
      </c>
      <c r="C19" s="1921">
        <v>138</v>
      </c>
      <c r="D19" s="1921">
        <v>175</v>
      </c>
      <c r="E19" s="1922">
        <f t="shared" si="0"/>
        <v>0.26811594202898559</v>
      </c>
    </row>
    <row r="20" spans="1:7">
      <c r="A20" s="2364" t="s">
        <v>1485</v>
      </c>
      <c r="B20" s="1920" t="s">
        <v>1479</v>
      </c>
      <c r="C20" s="1921">
        <v>173</v>
      </c>
      <c r="D20" s="1921">
        <v>231</v>
      </c>
      <c r="E20" s="1922">
        <f t="shared" si="0"/>
        <v>0.33526011560693636</v>
      </c>
    </row>
    <row r="21" spans="1:7">
      <c r="A21" s="2364"/>
      <c r="B21" s="1920" t="s">
        <v>877</v>
      </c>
      <c r="C21" s="1921">
        <v>1414</v>
      </c>
      <c r="D21" s="1921">
        <f>1033+1109</f>
        <v>2142</v>
      </c>
      <c r="E21" s="1922">
        <f t="shared" si="0"/>
        <v>0.51485148514851486</v>
      </c>
    </row>
    <row r="22" spans="1:7">
      <c r="A22" s="2365"/>
      <c r="B22" s="1920" t="s">
        <v>1480</v>
      </c>
      <c r="C22" s="1921">
        <v>468</v>
      </c>
      <c r="D22" s="1921">
        <v>260</v>
      </c>
      <c r="E22" s="1922">
        <f t="shared" si="0"/>
        <v>-0.44444444444444442</v>
      </c>
    </row>
    <row r="23" spans="1:7">
      <c r="A23" s="2363" t="s">
        <v>1486</v>
      </c>
      <c r="B23" s="1920" t="s">
        <v>1478</v>
      </c>
      <c r="C23" s="1923">
        <v>103</v>
      </c>
      <c r="D23" s="1921">
        <v>109</v>
      </c>
      <c r="E23" s="1922">
        <f t="shared" si="0"/>
        <v>5.8252427184465994E-2</v>
      </c>
    </row>
    <row r="24" spans="1:7">
      <c r="A24" s="2364"/>
      <c r="B24" s="1920" t="s">
        <v>1479</v>
      </c>
      <c r="C24" s="1923">
        <v>115</v>
      </c>
      <c r="D24" s="1921">
        <v>189</v>
      </c>
      <c r="E24" s="1922">
        <f t="shared" si="0"/>
        <v>0.64347826086956528</v>
      </c>
    </row>
    <row r="25" spans="1:7">
      <c r="A25" s="2364"/>
      <c r="B25" s="1920" t="s">
        <v>877</v>
      </c>
      <c r="C25" s="1923">
        <v>246</v>
      </c>
      <c r="D25" s="1921">
        <f>1706+363</f>
        <v>2069</v>
      </c>
      <c r="E25" s="1922">
        <f t="shared" si="0"/>
        <v>7.4105691056910565</v>
      </c>
    </row>
    <row r="26" spans="1:7">
      <c r="A26" s="2365"/>
      <c r="B26" s="1920" t="s">
        <v>1480</v>
      </c>
      <c r="C26" s="1923">
        <v>328</v>
      </c>
      <c r="D26" s="1921">
        <v>143</v>
      </c>
      <c r="E26" s="1922">
        <f t="shared" si="0"/>
        <v>-0.56402439024390238</v>
      </c>
    </row>
    <row r="27" spans="1:7" ht="15">
      <c r="A27" s="297" t="s">
        <v>616</v>
      </c>
      <c r="B27" s="1924"/>
      <c r="C27" s="12">
        <f>SUM(C7:C26)</f>
        <v>11090</v>
      </c>
      <c r="D27" s="12">
        <f>SUM(D7:D26)</f>
        <v>18655</v>
      </c>
      <c r="E27" s="299">
        <f t="shared" si="0"/>
        <v>0.68214607754734002</v>
      </c>
    </row>
    <row r="28" spans="1:7">
      <c r="C28" s="1925"/>
      <c r="D28" s="1926"/>
      <c r="G28" s="1848"/>
    </row>
    <row r="29" spans="1:7">
      <c r="A29" s="300" t="s">
        <v>558</v>
      </c>
      <c r="B29" s="7"/>
      <c r="C29" s="7"/>
      <c r="D29" s="7"/>
      <c r="E29" s="32"/>
    </row>
    <row r="30" spans="1:7">
      <c r="A30" s="1257" t="s">
        <v>1488</v>
      </c>
      <c r="B30" s="1257"/>
      <c r="C30" s="1257"/>
      <c r="D30" s="1257"/>
      <c r="E30" s="1307"/>
    </row>
    <row r="31" spans="1:7">
      <c r="A31" s="1257" t="s">
        <v>1489</v>
      </c>
      <c r="B31" s="1257"/>
      <c r="C31" s="1257"/>
      <c r="D31" s="1257"/>
      <c r="E31" s="1307"/>
    </row>
    <row r="33" spans="1:5">
      <c r="A33" s="2144" t="s">
        <v>1565</v>
      </c>
      <c r="B33" s="2144"/>
      <c r="C33" s="2144"/>
      <c r="D33" s="2144"/>
      <c r="E33" s="2144"/>
    </row>
    <row r="34" spans="1:5">
      <c r="A34" s="2057" t="s">
        <v>1299</v>
      </c>
      <c r="B34" s="2057"/>
      <c r="C34" s="2057"/>
      <c r="D34" s="2057"/>
      <c r="E34" s="2057"/>
    </row>
    <row r="35" spans="1:5">
      <c r="A35" s="2220" t="s">
        <v>1473</v>
      </c>
      <c r="B35" s="2220"/>
      <c r="C35" s="2220"/>
      <c r="D35" s="2220"/>
      <c r="E35" s="2220"/>
    </row>
    <row r="36" spans="1:5" ht="15" thickBot="1"/>
    <row r="37" spans="1:5">
      <c r="A37" s="2359" t="s">
        <v>1474</v>
      </c>
      <c r="B37" s="2361" t="s">
        <v>1490</v>
      </c>
      <c r="C37" s="2362"/>
      <c r="D37" s="2362"/>
      <c r="E37" s="2362"/>
    </row>
    <row r="38" spans="1:5" ht="13.5" customHeight="1">
      <c r="A38" s="2360"/>
      <c r="B38" s="294" t="s">
        <v>1300</v>
      </c>
      <c r="C38" s="295">
        <v>2009</v>
      </c>
      <c r="D38" s="295">
        <v>2010</v>
      </c>
      <c r="E38" s="296" t="s">
        <v>1476</v>
      </c>
    </row>
    <row r="39" spans="1:5" ht="25.5">
      <c r="A39" s="1927" t="s">
        <v>1477</v>
      </c>
      <c r="B39" s="1928" t="s">
        <v>1491</v>
      </c>
      <c r="C39" s="1921">
        <v>173</v>
      </c>
      <c r="D39" s="1921">
        <v>163</v>
      </c>
      <c r="E39" s="1922">
        <f t="shared" ref="E39:E44" si="1">D39/C39-1</f>
        <v>-5.7803468208092457E-2</v>
      </c>
    </row>
    <row r="40" spans="1:5" ht="25.5">
      <c r="A40" s="1927" t="s">
        <v>1481</v>
      </c>
      <c r="B40" s="1928" t="s">
        <v>1491</v>
      </c>
      <c r="C40" s="1923">
        <v>236</v>
      </c>
      <c r="D40" s="1921">
        <v>481</v>
      </c>
      <c r="E40" s="1922">
        <f t="shared" si="1"/>
        <v>1.0381355932203391</v>
      </c>
    </row>
    <row r="41" spans="1:5" ht="25.5">
      <c r="A41" s="1927" t="s">
        <v>1482</v>
      </c>
      <c r="B41" s="1928" t="s">
        <v>1491</v>
      </c>
      <c r="C41" s="1921">
        <v>621</v>
      </c>
      <c r="D41" s="1921">
        <v>1485</v>
      </c>
      <c r="E41" s="1922">
        <f t="shared" si="1"/>
        <v>1.3913043478260869</v>
      </c>
    </row>
    <row r="42" spans="1:5" ht="25.5">
      <c r="A42" s="1927" t="s">
        <v>1484</v>
      </c>
      <c r="B42" s="1928" t="s">
        <v>1491</v>
      </c>
      <c r="C42" s="1921">
        <v>642</v>
      </c>
      <c r="D42" s="1921">
        <v>360</v>
      </c>
      <c r="E42" s="1922">
        <f t="shared" si="1"/>
        <v>-0.43925233644859818</v>
      </c>
    </row>
    <row r="43" spans="1:5" ht="25.5">
      <c r="A43" s="1929" t="s">
        <v>1486</v>
      </c>
      <c r="B43" s="1928" t="s">
        <v>1491</v>
      </c>
      <c r="C43" s="1921">
        <v>448</v>
      </c>
      <c r="D43" s="1921">
        <v>319</v>
      </c>
      <c r="E43" s="1922">
        <f t="shared" si="1"/>
        <v>-0.2879464285714286</v>
      </c>
    </row>
    <row r="44" spans="1:5" ht="15">
      <c r="A44" s="297" t="s">
        <v>616</v>
      </c>
      <c r="B44" s="1924"/>
      <c r="C44" s="904">
        <f>SUM(C39:C43)</f>
        <v>2120</v>
      </c>
      <c r="D44" s="904">
        <f>SUM(D39:D43)</f>
        <v>2808</v>
      </c>
      <c r="E44" s="299">
        <f t="shared" si="1"/>
        <v>0.32452830188679238</v>
      </c>
    </row>
    <row r="46" spans="1:5" ht="15">
      <c r="A46" s="1216" t="s">
        <v>558</v>
      </c>
    </row>
    <row r="47" spans="1:5">
      <c r="A47" s="305" t="s">
        <v>1223</v>
      </c>
    </row>
  </sheetData>
  <mergeCells count="15">
    <mergeCell ref="A35:E35"/>
    <mergeCell ref="A37:A38"/>
    <mergeCell ref="B37:E37"/>
    <mergeCell ref="A1:E1"/>
    <mergeCell ref="A2:E2"/>
    <mergeCell ref="A3:E3"/>
    <mergeCell ref="A5:A6"/>
    <mergeCell ref="B5:E5"/>
    <mergeCell ref="A34:E34"/>
    <mergeCell ref="A23:A26"/>
    <mergeCell ref="A33:E33"/>
    <mergeCell ref="A7:A10"/>
    <mergeCell ref="A11:A14"/>
    <mergeCell ref="A15:A18"/>
    <mergeCell ref="A19:A22"/>
  </mergeCells>
  <phoneticPr fontId="74" type="noConversion"/>
  <hyperlinks>
    <hyperlink ref="A1:E1" location="'Sección H'!B4" display="TABLA H01a"/>
  </hyperlinks>
  <pageMargins left="0.7" right="0.7" top="0.75" bottom="0.75" header="0.3" footer="0.3"/>
  <pageSetup orientation="portrait" horizontalDpi="300" verticalDpi="300" r:id="rId1"/>
</worksheet>
</file>

<file path=xl/worksheets/sheet96.xml><?xml version="1.0" encoding="utf-8"?>
<worksheet xmlns="http://schemas.openxmlformats.org/spreadsheetml/2006/main" xmlns:r="http://schemas.openxmlformats.org/officeDocument/2006/relationships">
  <sheetPr>
    <tabColor rgb="FF008080"/>
  </sheetPr>
  <dimension ref="A1:F79"/>
  <sheetViews>
    <sheetView topLeftCell="A58" workbookViewId="0">
      <selection sqref="A1:IV65536"/>
    </sheetView>
  </sheetViews>
  <sheetFormatPr baseColWidth="10" defaultColWidth="11.42578125" defaultRowHeight="14.25"/>
  <cols>
    <col min="1" max="1" width="52.85546875" style="1188" customWidth="1"/>
    <col min="2" max="2" width="12.42578125" style="1188" customWidth="1"/>
    <col min="3" max="3" width="12.28515625" style="1188" customWidth="1"/>
    <col min="4" max="4" width="10.5703125" style="1188" customWidth="1"/>
    <col min="5" max="16384" width="11.42578125" style="1188"/>
  </cols>
  <sheetData>
    <row r="1" spans="1:6" s="1257" customFormat="1">
      <c r="A1" s="2036" t="s">
        <v>1492</v>
      </c>
      <c r="B1" s="2036"/>
      <c r="C1" s="2036"/>
      <c r="D1" s="2036"/>
      <c r="E1" s="7"/>
      <c r="F1" s="301"/>
    </row>
    <row r="2" spans="1:6" s="7" customFormat="1" ht="12.75">
      <c r="A2" s="2366" t="s">
        <v>2698</v>
      </c>
      <c r="B2" s="2366"/>
      <c r="C2" s="2366"/>
      <c r="D2" s="2366"/>
    </row>
    <row r="3" spans="1:6" s="91" customFormat="1" ht="12.75">
      <c r="A3" s="2367" t="s">
        <v>1566</v>
      </c>
      <c r="B3" s="2367"/>
      <c r="C3" s="2367"/>
      <c r="D3" s="2367"/>
    </row>
    <row r="4" spans="1:6" s="91" customFormat="1" ht="13.5" thickBot="1">
      <c r="A4" s="302"/>
      <c r="B4" s="302"/>
      <c r="C4" s="302"/>
      <c r="D4" s="302"/>
    </row>
    <row r="5" spans="1:6" s="7" customFormat="1" ht="27.75" customHeight="1">
      <c r="A5" s="780" t="s">
        <v>1493</v>
      </c>
      <c r="B5" s="780">
        <v>2009</v>
      </c>
      <c r="C5" s="780">
        <v>2010</v>
      </c>
      <c r="D5" s="780" t="s">
        <v>1476</v>
      </c>
    </row>
    <row r="6" spans="1:6">
      <c r="A6" s="898" t="s">
        <v>1494</v>
      </c>
      <c r="B6" s="1699">
        <v>4234</v>
      </c>
      <c r="C6" s="1930">
        <v>3077</v>
      </c>
      <c r="D6" s="1931">
        <f t="shared" ref="D6:D55" si="0">+(C6-B6)/B6</f>
        <v>-0.27326405290505434</v>
      </c>
    </row>
    <row r="7" spans="1:6">
      <c r="A7" s="1822" t="s">
        <v>1495</v>
      </c>
      <c r="B7" s="304">
        <v>0</v>
      </c>
      <c r="C7" s="1932">
        <v>12</v>
      </c>
      <c r="D7" s="1933"/>
    </row>
    <row r="8" spans="1:6">
      <c r="A8" s="1822" t="s">
        <v>1496</v>
      </c>
      <c r="B8" s="304">
        <v>828</v>
      </c>
      <c r="C8" s="1932">
        <v>456</v>
      </c>
      <c r="D8" s="1933">
        <f t="shared" si="0"/>
        <v>-0.44927536231884058</v>
      </c>
    </row>
    <row r="9" spans="1:6">
      <c r="A9" s="1822" t="s">
        <v>1497</v>
      </c>
      <c r="B9" s="304">
        <v>8</v>
      </c>
      <c r="C9" s="303">
        <v>18</v>
      </c>
      <c r="D9" s="1933">
        <f t="shared" si="0"/>
        <v>1.25</v>
      </c>
    </row>
    <row r="10" spans="1:6">
      <c r="A10" s="1822" t="s">
        <v>1498</v>
      </c>
      <c r="B10" s="304">
        <v>51</v>
      </c>
      <c r="C10" s="1932">
        <v>4</v>
      </c>
      <c r="D10" s="1933">
        <f t="shared" si="0"/>
        <v>-0.92156862745098034</v>
      </c>
    </row>
    <row r="11" spans="1:6">
      <c r="A11" s="1822" t="s">
        <v>1499</v>
      </c>
      <c r="B11" s="304">
        <v>0</v>
      </c>
      <c r="C11" s="1932">
        <v>8</v>
      </c>
      <c r="D11" s="1933"/>
    </row>
    <row r="12" spans="1:6">
      <c r="A12" s="1822" t="s">
        <v>1500</v>
      </c>
      <c r="B12" s="304">
        <v>132</v>
      </c>
      <c r="C12" s="1932">
        <v>70</v>
      </c>
      <c r="D12" s="1933">
        <f t="shared" si="0"/>
        <v>-0.46969696969696972</v>
      </c>
    </row>
    <row r="13" spans="1:6">
      <c r="A13" s="1822" t="s">
        <v>1501</v>
      </c>
      <c r="B13" s="304">
        <v>711</v>
      </c>
      <c r="C13" s="1932">
        <v>421</v>
      </c>
      <c r="D13" s="1933">
        <f t="shared" si="0"/>
        <v>-0.40787623066104078</v>
      </c>
    </row>
    <row r="14" spans="1:6">
      <c r="A14" s="1822" t="s">
        <v>1502</v>
      </c>
      <c r="B14" s="304">
        <v>0</v>
      </c>
      <c r="C14" s="1932">
        <v>3</v>
      </c>
      <c r="D14" s="1933"/>
    </row>
    <row r="15" spans="1:6">
      <c r="A15" s="1822" t="s">
        <v>1503</v>
      </c>
      <c r="B15" s="304">
        <v>0</v>
      </c>
      <c r="C15" s="1932">
        <v>20</v>
      </c>
      <c r="D15" s="1933"/>
    </row>
    <row r="16" spans="1:6">
      <c r="A16" s="1822" t="s">
        <v>1504</v>
      </c>
      <c r="B16" s="304">
        <v>1625</v>
      </c>
      <c r="C16" s="303">
        <v>3431</v>
      </c>
      <c r="D16" s="1933">
        <f t="shared" si="0"/>
        <v>1.1113846153846154</v>
      </c>
    </row>
    <row r="17" spans="1:4">
      <c r="A17" s="1822" t="s">
        <v>1505</v>
      </c>
      <c r="B17" s="304">
        <v>265</v>
      </c>
      <c r="C17" s="1932">
        <v>234</v>
      </c>
      <c r="D17" s="1933">
        <f t="shared" si="0"/>
        <v>-0.1169811320754717</v>
      </c>
    </row>
    <row r="18" spans="1:4">
      <c r="A18" s="1822" t="s">
        <v>1506</v>
      </c>
      <c r="B18" s="1934">
        <v>0</v>
      </c>
      <c r="C18" s="1935">
        <v>2</v>
      </c>
      <c r="D18" s="1936"/>
    </row>
    <row r="19" spans="1:4">
      <c r="A19" s="1822" t="s">
        <v>1507</v>
      </c>
      <c r="B19" s="1934">
        <v>0</v>
      </c>
      <c r="C19" s="1935">
        <v>107</v>
      </c>
      <c r="D19" s="1936"/>
    </row>
    <row r="20" spans="1:4">
      <c r="A20" s="1822" t="s">
        <v>1508</v>
      </c>
      <c r="B20" s="304">
        <v>0</v>
      </c>
      <c r="C20" s="1932">
        <v>7</v>
      </c>
      <c r="D20" s="1933"/>
    </row>
    <row r="21" spans="1:4">
      <c r="A21" s="1822" t="s">
        <v>1509</v>
      </c>
      <c r="B21" s="1934">
        <v>107</v>
      </c>
      <c r="C21" s="1935">
        <v>166</v>
      </c>
      <c r="D21" s="1936">
        <f t="shared" si="0"/>
        <v>0.55140186915887845</v>
      </c>
    </row>
    <row r="22" spans="1:4">
      <c r="A22" s="1822" t="s">
        <v>1510</v>
      </c>
      <c r="B22" s="1934">
        <v>1</v>
      </c>
      <c r="C22" s="303">
        <v>18</v>
      </c>
      <c r="D22" s="1933">
        <f t="shared" si="0"/>
        <v>17</v>
      </c>
    </row>
    <row r="23" spans="1:4">
      <c r="A23" s="1822" t="s">
        <v>1511</v>
      </c>
      <c r="B23" s="1934">
        <v>17</v>
      </c>
      <c r="C23" s="1935">
        <v>11</v>
      </c>
      <c r="D23" s="1936">
        <f t="shared" si="0"/>
        <v>-0.35294117647058826</v>
      </c>
    </row>
    <row r="24" spans="1:4">
      <c r="A24" s="1822" t="s">
        <v>1512</v>
      </c>
      <c r="B24" s="304">
        <v>44</v>
      </c>
      <c r="C24" s="1932">
        <v>2</v>
      </c>
      <c r="D24" s="1933">
        <f t="shared" si="0"/>
        <v>-0.95454545454545459</v>
      </c>
    </row>
    <row r="25" spans="1:4">
      <c r="A25" s="1822" t="s">
        <v>1513</v>
      </c>
      <c r="B25" s="304">
        <v>112</v>
      </c>
      <c r="C25" s="1932">
        <v>63</v>
      </c>
      <c r="D25" s="1933">
        <f t="shared" si="0"/>
        <v>-0.4375</v>
      </c>
    </row>
    <row r="26" spans="1:4">
      <c r="A26" s="1822" t="s">
        <v>1514</v>
      </c>
      <c r="B26" s="304">
        <v>30</v>
      </c>
      <c r="C26" s="1932">
        <v>0</v>
      </c>
      <c r="D26" s="1933">
        <f t="shared" si="0"/>
        <v>-1</v>
      </c>
    </row>
    <row r="27" spans="1:4">
      <c r="A27" s="1822" t="s">
        <v>1515</v>
      </c>
      <c r="B27" s="1934">
        <v>17</v>
      </c>
      <c r="C27" s="1935">
        <v>12</v>
      </c>
      <c r="D27" s="1936">
        <f t="shared" si="0"/>
        <v>-0.29411764705882354</v>
      </c>
    </row>
    <row r="28" spans="1:4">
      <c r="A28" s="1822" t="s">
        <v>1516</v>
      </c>
      <c r="B28" s="1934">
        <v>0</v>
      </c>
      <c r="C28" s="1935">
        <v>4</v>
      </c>
      <c r="D28" s="1936"/>
    </row>
    <row r="29" spans="1:4">
      <c r="A29" s="1822" t="s">
        <v>1517</v>
      </c>
      <c r="B29" s="1934">
        <v>0</v>
      </c>
      <c r="C29" s="1935">
        <v>5</v>
      </c>
      <c r="D29" s="1936"/>
    </row>
    <row r="30" spans="1:4">
      <c r="A30" s="1822" t="s">
        <v>1518</v>
      </c>
      <c r="B30" s="304">
        <v>99</v>
      </c>
      <c r="C30" s="1932">
        <v>32</v>
      </c>
      <c r="D30" s="1933">
        <f t="shared" si="0"/>
        <v>-0.6767676767676768</v>
      </c>
    </row>
    <row r="31" spans="1:4">
      <c r="A31" s="1822" t="s">
        <v>1519</v>
      </c>
      <c r="B31" s="1934">
        <v>1079</v>
      </c>
      <c r="C31" s="303">
        <v>2096</v>
      </c>
      <c r="D31" s="1933">
        <f t="shared" si="0"/>
        <v>0.94253938832252082</v>
      </c>
    </row>
    <row r="32" spans="1:4">
      <c r="A32" s="1822" t="s">
        <v>1520</v>
      </c>
      <c r="B32" s="1934">
        <v>462</v>
      </c>
      <c r="C32" s="1935">
        <v>61</v>
      </c>
      <c r="D32" s="1936">
        <f t="shared" si="0"/>
        <v>-0.86796536796536794</v>
      </c>
    </row>
    <row r="33" spans="1:4">
      <c r="A33" s="1822" t="s">
        <v>1521</v>
      </c>
      <c r="B33" s="1934">
        <v>218</v>
      </c>
      <c r="C33" s="1935">
        <v>84</v>
      </c>
      <c r="D33" s="1936">
        <f t="shared" si="0"/>
        <v>-0.61467889908256879</v>
      </c>
    </row>
    <row r="34" spans="1:4">
      <c r="A34" s="1822" t="s">
        <v>1522</v>
      </c>
      <c r="B34" s="1934">
        <v>405</v>
      </c>
      <c r="C34" s="1935">
        <v>250</v>
      </c>
      <c r="D34" s="1936">
        <f t="shared" si="0"/>
        <v>-0.38271604938271603</v>
      </c>
    </row>
    <row r="35" spans="1:4">
      <c r="A35" s="1822" t="s">
        <v>1523</v>
      </c>
      <c r="B35" s="304">
        <v>171</v>
      </c>
      <c r="C35" s="1932">
        <v>85</v>
      </c>
      <c r="D35" s="1933">
        <f t="shared" si="0"/>
        <v>-0.50292397660818711</v>
      </c>
    </row>
    <row r="36" spans="1:4">
      <c r="A36" s="1822" t="s">
        <v>1524</v>
      </c>
      <c r="B36" s="1934">
        <v>262</v>
      </c>
      <c r="C36" s="1935">
        <v>200</v>
      </c>
      <c r="D36" s="1936">
        <f t="shared" si="0"/>
        <v>-0.23664122137404581</v>
      </c>
    </row>
    <row r="37" spans="1:4">
      <c r="A37" s="1822" t="s">
        <v>1525</v>
      </c>
      <c r="B37" s="304">
        <v>11</v>
      </c>
      <c r="C37" s="303">
        <v>47</v>
      </c>
      <c r="D37" s="1933">
        <f t="shared" si="0"/>
        <v>3.2727272727272729</v>
      </c>
    </row>
    <row r="38" spans="1:4">
      <c r="A38" s="1822" t="s">
        <v>1526</v>
      </c>
      <c r="B38" s="304">
        <v>120</v>
      </c>
      <c r="C38" s="1932">
        <v>0</v>
      </c>
      <c r="D38" s="1933">
        <f t="shared" si="0"/>
        <v>-1</v>
      </c>
    </row>
    <row r="39" spans="1:4">
      <c r="A39" s="1822" t="s">
        <v>1527</v>
      </c>
      <c r="B39" s="304">
        <v>0</v>
      </c>
      <c r="C39" s="1932">
        <v>39</v>
      </c>
      <c r="D39" s="1933"/>
    </row>
    <row r="40" spans="1:4">
      <c r="A40" s="1822" t="s">
        <v>1528</v>
      </c>
      <c r="B40" s="1934">
        <v>253</v>
      </c>
      <c r="C40" s="1935">
        <v>208</v>
      </c>
      <c r="D40" s="1936">
        <f t="shared" si="0"/>
        <v>-0.17786561264822134</v>
      </c>
    </row>
    <row r="41" spans="1:4">
      <c r="A41" s="1822" t="s">
        <v>1529</v>
      </c>
      <c r="B41" s="304">
        <v>314</v>
      </c>
      <c r="C41" s="303">
        <v>334</v>
      </c>
      <c r="D41" s="1933">
        <f t="shared" si="0"/>
        <v>6.3694267515923567E-2</v>
      </c>
    </row>
    <row r="42" spans="1:4">
      <c r="A42" s="1822" t="s">
        <v>1530</v>
      </c>
      <c r="B42" s="304">
        <v>22</v>
      </c>
      <c r="C42" s="1932">
        <v>20</v>
      </c>
      <c r="D42" s="1933">
        <f t="shared" si="0"/>
        <v>-9.0909090909090912E-2</v>
      </c>
    </row>
    <row r="43" spans="1:4">
      <c r="A43" s="1822" t="s">
        <v>1531</v>
      </c>
      <c r="B43" s="304">
        <v>8</v>
      </c>
      <c r="C43" s="1932">
        <v>12</v>
      </c>
      <c r="D43" s="1933">
        <f t="shared" si="0"/>
        <v>0.5</v>
      </c>
    </row>
    <row r="44" spans="1:4">
      <c r="A44" s="1822" t="s">
        <v>1532</v>
      </c>
      <c r="B44" s="304">
        <v>0</v>
      </c>
      <c r="C44" s="1932">
        <v>44</v>
      </c>
      <c r="D44" s="1933"/>
    </row>
    <row r="45" spans="1:4">
      <c r="A45" s="1822" t="s">
        <v>1533</v>
      </c>
      <c r="B45" s="304">
        <v>0</v>
      </c>
      <c r="C45" s="1932">
        <v>1</v>
      </c>
      <c r="D45" s="1933"/>
    </row>
    <row r="46" spans="1:4">
      <c r="A46" s="1822" t="s">
        <v>1534</v>
      </c>
      <c r="B46" s="1934">
        <v>162</v>
      </c>
      <c r="C46" s="1935">
        <v>102</v>
      </c>
      <c r="D46" s="1936">
        <f t="shared" si="0"/>
        <v>-0.37037037037037035</v>
      </c>
    </row>
    <row r="47" spans="1:4">
      <c r="A47" s="1822" t="s">
        <v>1535</v>
      </c>
      <c r="B47" s="304">
        <v>117</v>
      </c>
      <c r="C47" s="1932">
        <v>1</v>
      </c>
      <c r="D47" s="1933">
        <f t="shared" si="0"/>
        <v>-0.99145299145299148</v>
      </c>
    </row>
    <row r="48" spans="1:4">
      <c r="A48" s="1822" t="s">
        <v>1536</v>
      </c>
      <c r="B48" s="1934">
        <v>157</v>
      </c>
      <c r="C48" s="1935">
        <v>21</v>
      </c>
      <c r="D48" s="1936">
        <f t="shared" si="0"/>
        <v>-0.86624203821656054</v>
      </c>
    </row>
    <row r="49" spans="1:4">
      <c r="A49" s="1822" t="s">
        <v>1537</v>
      </c>
      <c r="B49" s="304">
        <v>874</v>
      </c>
      <c r="C49" s="1932">
        <v>673</v>
      </c>
      <c r="D49" s="1933">
        <f t="shared" si="0"/>
        <v>-0.2299771167048055</v>
      </c>
    </row>
    <row r="50" spans="1:4">
      <c r="A50" s="1822" t="s">
        <v>1538</v>
      </c>
      <c r="B50" s="1934">
        <v>0</v>
      </c>
      <c r="C50" s="1935">
        <v>3</v>
      </c>
      <c r="D50" s="1936"/>
    </row>
    <row r="51" spans="1:4">
      <c r="A51" s="1822" t="s">
        <v>1539</v>
      </c>
      <c r="B51" s="1934">
        <v>0</v>
      </c>
      <c r="C51" s="1935">
        <v>39</v>
      </c>
      <c r="D51" s="1936"/>
    </row>
    <row r="52" spans="1:4">
      <c r="A52" s="1822" t="s">
        <v>1540</v>
      </c>
      <c r="B52" s="1934">
        <v>0</v>
      </c>
      <c r="C52" s="1935">
        <v>0</v>
      </c>
      <c r="D52" s="1936"/>
    </row>
    <row r="53" spans="1:4">
      <c r="A53" s="1822" t="s">
        <v>1541</v>
      </c>
      <c r="B53" s="1934">
        <v>0</v>
      </c>
      <c r="C53" s="1935">
        <v>0</v>
      </c>
      <c r="D53" s="1936"/>
    </row>
    <row r="54" spans="1:4">
      <c r="A54" s="1822" t="s">
        <v>1542</v>
      </c>
      <c r="B54" s="1934">
        <v>2</v>
      </c>
      <c r="C54" s="1935">
        <v>17</v>
      </c>
      <c r="D54" s="1936">
        <f t="shared" si="0"/>
        <v>7.5</v>
      </c>
    </row>
    <row r="55" spans="1:4">
      <c r="A55" s="1822" t="s">
        <v>1543</v>
      </c>
      <c r="B55" s="1934">
        <v>4</v>
      </c>
      <c r="C55" s="1935">
        <v>4</v>
      </c>
      <c r="D55" s="1936">
        <f t="shared" si="0"/>
        <v>0</v>
      </c>
    </row>
    <row r="56" spans="1:4">
      <c r="A56" s="1822" t="s">
        <v>1544</v>
      </c>
      <c r="B56" s="1934">
        <v>0</v>
      </c>
      <c r="C56" s="1935">
        <v>1</v>
      </c>
      <c r="D56" s="1936"/>
    </row>
    <row r="57" spans="1:4">
      <c r="A57" s="1822" t="s">
        <v>1545</v>
      </c>
      <c r="B57" s="1934">
        <v>0</v>
      </c>
      <c r="C57" s="1935">
        <v>0</v>
      </c>
      <c r="D57" s="1936"/>
    </row>
    <row r="58" spans="1:4">
      <c r="A58" s="1822" t="s">
        <v>1546</v>
      </c>
      <c r="B58" s="1934">
        <v>25</v>
      </c>
      <c r="C58" s="1935">
        <v>0</v>
      </c>
      <c r="D58" s="1936">
        <f>+(C58-B58)/B58</f>
        <v>-1</v>
      </c>
    </row>
    <row r="59" spans="1:4">
      <c r="A59" s="1822" t="s">
        <v>1547</v>
      </c>
      <c r="B59" s="1934">
        <v>332</v>
      </c>
      <c r="C59" s="1935">
        <v>135</v>
      </c>
      <c r="D59" s="1936">
        <f>+(C59-B59)/B59</f>
        <v>-0.59337349397590367</v>
      </c>
    </row>
    <row r="60" spans="1:4">
      <c r="A60" s="1822" t="s">
        <v>1548</v>
      </c>
      <c r="B60" s="1934">
        <v>7</v>
      </c>
      <c r="C60" s="1935">
        <v>0</v>
      </c>
      <c r="D60" s="1936">
        <f>+(C60-B60)/B60</f>
        <v>-1</v>
      </c>
    </row>
    <row r="61" spans="1:4">
      <c r="A61" s="1822" t="s">
        <v>1549</v>
      </c>
      <c r="B61" s="1934">
        <v>21</v>
      </c>
      <c r="C61" s="1935">
        <v>54</v>
      </c>
      <c r="D61" s="1936">
        <f>+(C61-B61)/B61</f>
        <v>1.5714285714285714</v>
      </c>
    </row>
    <row r="62" spans="1:4">
      <c r="A62" s="1822" t="s">
        <v>1550</v>
      </c>
      <c r="B62" s="1934">
        <v>0</v>
      </c>
      <c r="C62" s="1935">
        <v>5</v>
      </c>
      <c r="D62" s="1936"/>
    </row>
    <row r="63" spans="1:4">
      <c r="A63" s="1822" t="s">
        <v>1551</v>
      </c>
      <c r="B63" s="1934">
        <v>0</v>
      </c>
      <c r="C63" s="1935">
        <v>0</v>
      </c>
      <c r="D63" s="1936"/>
    </row>
    <row r="64" spans="1:4">
      <c r="A64" s="1822" t="s">
        <v>1552</v>
      </c>
      <c r="B64" s="1934">
        <v>0</v>
      </c>
      <c r="C64" s="1935">
        <v>1</v>
      </c>
      <c r="D64" s="1936"/>
    </row>
    <row r="65" spans="1:4">
      <c r="A65" s="1822" t="s">
        <v>1553</v>
      </c>
      <c r="B65" s="1934">
        <v>0</v>
      </c>
      <c r="C65" s="1935">
        <v>0</v>
      </c>
      <c r="D65" s="1936"/>
    </row>
    <row r="66" spans="1:4">
      <c r="A66" s="1822" t="s">
        <v>1554</v>
      </c>
      <c r="B66" s="1937">
        <v>0</v>
      </c>
      <c r="C66" s="1937">
        <v>20</v>
      </c>
      <c r="D66" s="1936"/>
    </row>
    <row r="67" spans="1:4">
      <c r="A67" s="1822" t="s">
        <v>1555</v>
      </c>
      <c r="B67" s="1937">
        <v>0</v>
      </c>
      <c r="C67" s="1937">
        <v>4</v>
      </c>
      <c r="D67" s="1936"/>
    </row>
    <row r="68" spans="1:4">
      <c r="A68" s="1822" t="s">
        <v>1556</v>
      </c>
      <c r="B68" s="1937">
        <v>0</v>
      </c>
      <c r="C68" s="1937">
        <v>0</v>
      </c>
      <c r="D68" s="1936"/>
    </row>
    <row r="69" spans="1:4">
      <c r="A69" s="1822" t="s">
        <v>1557</v>
      </c>
      <c r="B69" s="1937">
        <v>0</v>
      </c>
      <c r="C69" s="1937">
        <v>1</v>
      </c>
      <c r="D69" s="1936"/>
    </row>
    <row r="70" spans="1:4">
      <c r="A70" s="1822" t="s">
        <v>1558</v>
      </c>
      <c r="B70" s="1937">
        <v>0</v>
      </c>
      <c r="C70" s="1937">
        <v>35</v>
      </c>
      <c r="D70" s="1936"/>
    </row>
    <row r="71" spans="1:4">
      <c r="A71" s="1822" t="s">
        <v>1559</v>
      </c>
      <c r="B71" s="1937">
        <v>0</v>
      </c>
      <c r="C71" s="1937">
        <v>0</v>
      </c>
      <c r="D71" s="1936"/>
    </row>
    <row r="72" spans="1:4">
      <c r="A72" s="1822" t="s">
        <v>1560</v>
      </c>
      <c r="B72" s="1937">
        <v>0</v>
      </c>
      <c r="C72" s="1937">
        <v>9</v>
      </c>
      <c r="D72" s="1936"/>
    </row>
    <row r="73" spans="1:4">
      <c r="A73" s="1822" t="s">
        <v>1561</v>
      </c>
      <c r="B73" s="1937">
        <v>0</v>
      </c>
      <c r="C73" s="1937">
        <v>1</v>
      </c>
      <c r="D73" s="1936"/>
    </row>
    <row r="74" spans="1:4">
      <c r="A74" s="1822" t="s">
        <v>1562</v>
      </c>
      <c r="B74" s="1937">
        <v>0</v>
      </c>
      <c r="C74" s="1937">
        <v>3</v>
      </c>
      <c r="D74" s="1936"/>
    </row>
    <row r="75" spans="1:4" ht="3" customHeight="1">
      <c r="A75" s="1822"/>
      <c r="B75" s="1822"/>
      <c r="C75" s="1822"/>
      <c r="D75" s="1936"/>
    </row>
    <row r="76" spans="1:4">
      <c r="A76" s="877" t="s">
        <v>1563</v>
      </c>
      <c r="B76" s="1938">
        <f>SUM(B6:B74)</f>
        <v>13307</v>
      </c>
      <c r="C76" s="1938">
        <f>SUM(C6:C74)</f>
        <v>12793</v>
      </c>
      <c r="D76" s="1939">
        <f>+(C76-B76)/B76</f>
        <v>-3.8626286916660403E-2</v>
      </c>
    </row>
    <row r="77" spans="1:4">
      <c r="C77" s="1570"/>
    </row>
    <row r="78" spans="1:4" ht="15">
      <c r="A78" s="1216" t="s">
        <v>558</v>
      </c>
    </row>
    <row r="79" spans="1:4">
      <c r="A79" s="305" t="s">
        <v>1223</v>
      </c>
    </row>
  </sheetData>
  <mergeCells count="3">
    <mergeCell ref="A1:D1"/>
    <mergeCell ref="A2:D2"/>
    <mergeCell ref="A3:D3"/>
  </mergeCells>
  <phoneticPr fontId="74" type="noConversion"/>
  <hyperlinks>
    <hyperlink ref="A1:D1" location="'Sección H'!B4" display="TABLA H02"/>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tabColor rgb="FF008080"/>
  </sheetPr>
  <dimension ref="A1:E23"/>
  <sheetViews>
    <sheetView workbookViewId="0">
      <selection sqref="A1:IV65536"/>
    </sheetView>
  </sheetViews>
  <sheetFormatPr baseColWidth="10" defaultColWidth="11.42578125" defaultRowHeight="14.25"/>
  <cols>
    <col min="1" max="1" width="32" style="1171" customWidth="1"/>
    <col min="2" max="2" width="20.140625" style="1171" customWidth="1"/>
    <col min="3" max="3" width="9.85546875" style="1171" customWidth="1"/>
    <col min="4" max="4" width="10" style="1171" customWidth="1"/>
    <col min="5" max="16384" width="11.42578125" style="1171"/>
  </cols>
  <sheetData>
    <row r="1" spans="1:5">
      <c r="A1" s="2036" t="s">
        <v>1588</v>
      </c>
      <c r="B1" s="2036"/>
      <c r="C1" s="2036"/>
      <c r="D1" s="2036"/>
      <c r="E1" s="2036"/>
    </row>
    <row r="2" spans="1:5">
      <c r="A2" s="2366" t="s">
        <v>1589</v>
      </c>
      <c r="B2" s="2366"/>
      <c r="C2" s="2366"/>
      <c r="D2" s="2366"/>
      <c r="E2" s="2366"/>
    </row>
    <row r="3" spans="1:5">
      <c r="A3" s="2366" t="s">
        <v>1590</v>
      </c>
      <c r="B3" s="2366"/>
      <c r="C3" s="2366"/>
      <c r="D3" s="2366"/>
      <c r="E3" s="2366"/>
    </row>
    <row r="4" spans="1:5" ht="15" thickBot="1">
      <c r="A4" s="306"/>
      <c r="B4" s="306"/>
      <c r="C4" s="306"/>
      <c r="D4" s="306"/>
      <c r="E4" s="306"/>
    </row>
    <row r="5" spans="1:5">
      <c r="A5" s="2368" t="s">
        <v>1474</v>
      </c>
      <c r="B5" s="2370" t="s">
        <v>864</v>
      </c>
      <c r="C5" s="2372"/>
      <c r="D5" s="2372"/>
      <c r="E5" s="2372"/>
    </row>
    <row r="6" spans="1:5" ht="25.5">
      <c r="A6" s="2369"/>
      <c r="B6" s="2371"/>
      <c r="C6" s="295">
        <v>2009</v>
      </c>
      <c r="D6" s="295">
        <v>2010</v>
      </c>
      <c r="E6" s="296" t="s">
        <v>1476</v>
      </c>
    </row>
    <row r="7" spans="1:5">
      <c r="A7" s="2375" t="s">
        <v>2455</v>
      </c>
      <c r="B7" s="1940" t="s">
        <v>866</v>
      </c>
      <c r="C7" s="1941">
        <v>53</v>
      </c>
      <c r="D7" s="1941">
        <v>61</v>
      </c>
      <c r="E7" s="1942">
        <f t="shared" ref="E7:E19" si="0">D7/C7-1</f>
        <v>0.15094339622641506</v>
      </c>
    </row>
    <row r="8" spans="1:5">
      <c r="A8" s="2376"/>
      <c r="B8" s="1943" t="s">
        <v>868</v>
      </c>
      <c r="C8" s="1944">
        <v>415</v>
      </c>
      <c r="D8" s="1944"/>
      <c r="E8" s="1945">
        <f t="shared" si="0"/>
        <v>-1</v>
      </c>
    </row>
    <row r="9" spans="1:5">
      <c r="A9" s="2375" t="s">
        <v>2456</v>
      </c>
      <c r="B9" s="1940" t="s">
        <v>866</v>
      </c>
      <c r="C9" s="1941">
        <v>148</v>
      </c>
      <c r="D9" s="1946">
        <v>246</v>
      </c>
      <c r="E9" s="1942">
        <f t="shared" si="0"/>
        <v>0.66216216216216206</v>
      </c>
    </row>
    <row r="10" spans="1:5">
      <c r="A10" s="2376"/>
      <c r="B10" s="1943" t="s">
        <v>868</v>
      </c>
      <c r="C10" s="1944">
        <v>889</v>
      </c>
      <c r="D10" s="1947"/>
      <c r="E10" s="1945">
        <f t="shared" si="0"/>
        <v>-1</v>
      </c>
    </row>
    <row r="11" spans="1:5">
      <c r="A11" s="2375" t="s">
        <v>2457</v>
      </c>
      <c r="B11" s="1940" t="s">
        <v>866</v>
      </c>
      <c r="C11" s="1941">
        <v>942</v>
      </c>
      <c r="D11" s="1941">
        <v>1633</v>
      </c>
      <c r="E11" s="1942">
        <f t="shared" si="0"/>
        <v>0.73354564755838636</v>
      </c>
    </row>
    <row r="12" spans="1:5">
      <c r="A12" s="2376"/>
      <c r="B12" s="1943" t="s">
        <v>868</v>
      </c>
      <c r="C12" s="1944">
        <v>2444</v>
      </c>
      <c r="D12" s="1944">
        <v>1960</v>
      </c>
      <c r="E12" s="1945">
        <f t="shared" si="0"/>
        <v>-0.19803600654664488</v>
      </c>
    </row>
    <row r="13" spans="1:5">
      <c r="A13" s="2375" t="s">
        <v>2458</v>
      </c>
      <c r="B13" s="1940" t="s">
        <v>866</v>
      </c>
      <c r="C13" s="1941">
        <v>138</v>
      </c>
      <c r="D13" s="1941">
        <v>175</v>
      </c>
      <c r="E13" s="1942"/>
    </row>
    <row r="14" spans="1:5">
      <c r="A14" s="2376"/>
      <c r="B14" s="1943" t="s">
        <v>868</v>
      </c>
      <c r="C14" s="1944">
        <v>37</v>
      </c>
      <c r="D14" s="1944"/>
      <c r="E14" s="1945">
        <f t="shared" si="0"/>
        <v>-1</v>
      </c>
    </row>
    <row r="15" spans="1:5">
      <c r="A15" s="2375" t="s">
        <v>2459</v>
      </c>
      <c r="B15" s="1940" t="s">
        <v>866</v>
      </c>
      <c r="C15" s="1941">
        <v>103</v>
      </c>
      <c r="D15" s="1941">
        <v>109</v>
      </c>
      <c r="E15" s="1942">
        <f t="shared" si="0"/>
        <v>5.8252427184465994E-2</v>
      </c>
    </row>
    <row r="16" spans="1:5">
      <c r="A16" s="2376" t="s">
        <v>616</v>
      </c>
      <c r="B16" s="1943" t="s">
        <v>868</v>
      </c>
      <c r="C16" s="1944">
        <v>246</v>
      </c>
      <c r="D16" s="1944"/>
      <c r="E16" s="1945">
        <f t="shared" si="0"/>
        <v>-1</v>
      </c>
    </row>
    <row r="17" spans="1:5">
      <c r="A17" s="2373" t="s">
        <v>1591</v>
      </c>
      <c r="B17" s="1948" t="s">
        <v>866</v>
      </c>
      <c r="C17" s="1941"/>
      <c r="D17" s="1941">
        <v>261</v>
      </c>
      <c r="E17" s="1942"/>
    </row>
    <row r="18" spans="1:5">
      <c r="A18" s="2374"/>
      <c r="B18" s="1949" t="s">
        <v>868</v>
      </c>
      <c r="C18" s="1944">
        <v>311</v>
      </c>
      <c r="D18" s="1944"/>
      <c r="E18" s="1945"/>
    </row>
    <row r="19" spans="1:5" ht="15">
      <c r="A19" s="307" t="s">
        <v>616</v>
      </c>
      <c r="B19" s="1950"/>
      <c r="C19" s="1951">
        <f>SUM(C7:C16)</f>
        <v>5415</v>
      </c>
      <c r="D19" s="878">
        <f>SUM(D7:D18)</f>
        <v>4445</v>
      </c>
      <c r="E19" s="299">
        <f t="shared" si="0"/>
        <v>-0.17913204062788546</v>
      </c>
    </row>
    <row r="20" spans="1:5">
      <c r="A20" s="1257"/>
      <c r="B20" s="1257"/>
      <c r="C20" s="1257"/>
      <c r="D20" s="1307"/>
      <c r="E20" s="1952"/>
    </row>
    <row r="21" spans="1:5">
      <c r="A21" s="13" t="s">
        <v>558</v>
      </c>
      <c r="B21" s="7"/>
      <c r="C21" s="7"/>
      <c r="D21" s="7"/>
      <c r="E21" s="7"/>
    </row>
    <row r="22" spans="1:5">
      <c r="A22" s="305" t="s">
        <v>1223</v>
      </c>
    </row>
    <row r="23" spans="1:5">
      <c r="A23" s="1257" t="s">
        <v>1592</v>
      </c>
    </row>
  </sheetData>
  <mergeCells count="12">
    <mergeCell ref="A7:A8"/>
    <mergeCell ref="A17:A18"/>
    <mergeCell ref="A9:A10"/>
    <mergeCell ref="A11:A12"/>
    <mergeCell ref="A13:A14"/>
    <mergeCell ref="A15:A16"/>
    <mergeCell ref="A1:E1"/>
    <mergeCell ref="A2:E2"/>
    <mergeCell ref="A3:E3"/>
    <mergeCell ref="A5:A6"/>
    <mergeCell ref="B5:B6"/>
    <mergeCell ref="C5:E5"/>
  </mergeCells>
  <phoneticPr fontId="74" type="noConversion"/>
  <hyperlinks>
    <hyperlink ref="A1:E1" location="'Sección H'!B4" display="TABLA H03"/>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rgb="FF008080"/>
  </sheetPr>
  <dimension ref="A1:L28"/>
  <sheetViews>
    <sheetView workbookViewId="0">
      <selection sqref="A1:IV65536"/>
    </sheetView>
  </sheetViews>
  <sheetFormatPr baseColWidth="10" defaultColWidth="11.42578125" defaultRowHeight="14.25"/>
  <cols>
    <col min="1" max="1" width="30.42578125" style="1188" customWidth="1"/>
    <col min="2" max="2" width="18.28515625" style="1188" customWidth="1"/>
    <col min="3" max="3" width="10" style="1188" customWidth="1"/>
    <col min="4" max="4" width="9.7109375" style="1188" customWidth="1"/>
    <col min="5" max="5" width="9.5703125" style="1188" customWidth="1"/>
    <col min="6" max="6" width="9.7109375" style="1188" customWidth="1"/>
    <col min="7" max="7" width="9.5703125" style="1188" customWidth="1"/>
    <col min="8" max="8" width="10.85546875" style="1188" customWidth="1"/>
    <col min="9" max="9" width="9.5703125" style="1188" customWidth="1"/>
    <col min="10" max="10" width="8.5703125" style="1188" customWidth="1"/>
    <col min="11" max="11" width="9.85546875" style="1188" customWidth="1"/>
    <col min="12" max="12" width="9.28515625" style="1188" customWidth="1"/>
    <col min="13" max="16384" width="11.42578125" style="1188"/>
  </cols>
  <sheetData>
    <row r="1" spans="1:12">
      <c r="A1" s="2036" t="s">
        <v>1579</v>
      </c>
      <c r="B1" s="2036"/>
      <c r="C1" s="2036"/>
      <c r="D1" s="2036"/>
      <c r="E1" s="2036"/>
      <c r="F1" s="2036"/>
      <c r="G1" s="2036"/>
      <c r="H1" s="2036"/>
      <c r="I1" s="2036"/>
      <c r="J1" s="2036"/>
      <c r="K1" s="2036"/>
      <c r="L1" s="2036"/>
    </row>
    <row r="2" spans="1:12">
      <c r="A2" s="2058" t="s">
        <v>1568</v>
      </c>
      <c r="B2" s="2058"/>
      <c r="C2" s="2058"/>
      <c r="D2" s="2058"/>
      <c r="E2" s="2058"/>
      <c r="F2" s="2058"/>
      <c r="G2" s="2058"/>
      <c r="H2" s="2058"/>
      <c r="I2" s="2058"/>
      <c r="J2" s="2058"/>
      <c r="K2" s="2058"/>
      <c r="L2" s="2058"/>
    </row>
    <row r="3" spans="1:12">
      <c r="A3" s="2058" t="s">
        <v>1580</v>
      </c>
      <c r="B3" s="2058"/>
      <c r="C3" s="2058"/>
      <c r="D3" s="2058"/>
      <c r="E3" s="2058"/>
      <c r="F3" s="2058"/>
      <c r="G3" s="2058"/>
      <c r="H3" s="2058"/>
      <c r="I3" s="2058"/>
      <c r="J3" s="2058"/>
      <c r="K3" s="2058"/>
      <c r="L3" s="2058"/>
    </row>
    <row r="4" spans="1:12" ht="3.75" customHeight="1" thickBot="1">
      <c r="A4" s="111"/>
      <c r="B4" s="111"/>
      <c r="C4" s="111"/>
      <c r="D4" s="111"/>
      <c r="E4" s="111"/>
      <c r="F4" s="111"/>
      <c r="G4" s="111"/>
      <c r="H4" s="111"/>
      <c r="I4" s="111"/>
      <c r="J4" s="1249"/>
      <c r="K4" s="1249"/>
      <c r="L4" s="1249"/>
    </row>
    <row r="5" spans="1:12" ht="15" customHeight="1">
      <c r="A5" s="2382" t="s">
        <v>1569</v>
      </c>
      <c r="B5" s="2386" t="s">
        <v>385</v>
      </c>
      <c r="C5" s="2377" t="s">
        <v>1570</v>
      </c>
      <c r="D5" s="2378"/>
      <c r="E5" s="2377" t="s">
        <v>1571</v>
      </c>
      <c r="F5" s="2381"/>
      <c r="G5" s="2377" t="s">
        <v>1572</v>
      </c>
      <c r="H5" s="2381"/>
      <c r="I5" s="2377" t="s">
        <v>1573</v>
      </c>
      <c r="J5" s="2378"/>
      <c r="K5" s="2377" t="s">
        <v>1574</v>
      </c>
      <c r="L5" s="2381"/>
    </row>
    <row r="6" spans="1:12">
      <c r="A6" s="2382"/>
      <c r="B6" s="2386"/>
      <c r="C6" s="2379"/>
      <c r="D6" s="2380"/>
      <c r="E6" s="2379"/>
      <c r="F6" s="2382"/>
      <c r="G6" s="2379"/>
      <c r="H6" s="2382"/>
      <c r="I6" s="2379"/>
      <c r="J6" s="2380"/>
      <c r="K6" s="2379"/>
      <c r="L6" s="2382"/>
    </row>
    <row r="7" spans="1:12">
      <c r="A7" s="2388"/>
      <c r="B7" s="2387"/>
      <c r="C7" s="1953">
        <v>2009</v>
      </c>
      <c r="D7" s="520">
        <v>2010</v>
      </c>
      <c r="E7" s="1953">
        <v>2009</v>
      </c>
      <c r="F7" s="520">
        <v>2010</v>
      </c>
      <c r="G7" s="1953">
        <v>2009</v>
      </c>
      <c r="H7" s="520">
        <v>2010</v>
      </c>
      <c r="I7" s="1953">
        <v>2009</v>
      </c>
      <c r="J7" s="520">
        <v>2010</v>
      </c>
      <c r="K7" s="1953">
        <v>2009</v>
      </c>
      <c r="L7" s="520">
        <v>2010</v>
      </c>
    </row>
    <row r="8" spans="1:12">
      <c r="A8" s="2384" t="s">
        <v>1582</v>
      </c>
      <c r="B8" s="879" t="s">
        <v>1575</v>
      </c>
      <c r="C8" s="1954"/>
      <c r="D8" s="1954">
        <v>1</v>
      </c>
      <c r="E8" s="1955"/>
      <c r="F8" s="1954">
        <v>6</v>
      </c>
      <c r="G8" s="1955">
        <v>664</v>
      </c>
      <c r="H8" s="1954">
        <v>188</v>
      </c>
      <c r="I8" s="1955"/>
      <c r="J8" s="1954"/>
      <c r="K8" s="1955"/>
      <c r="L8" s="1954"/>
    </row>
    <row r="9" spans="1:12">
      <c r="A9" s="2097"/>
      <c r="B9" s="880" t="s">
        <v>1576</v>
      </c>
      <c r="C9" s="881"/>
      <c r="D9" s="881"/>
      <c r="E9" s="882"/>
      <c r="F9" s="881">
        <v>19</v>
      </c>
      <c r="G9" s="882">
        <v>0</v>
      </c>
      <c r="H9" s="881">
        <v>508</v>
      </c>
      <c r="I9" s="882"/>
      <c r="J9" s="881"/>
      <c r="K9" s="882"/>
      <c r="L9" s="881"/>
    </row>
    <row r="10" spans="1:12">
      <c r="A10" s="2384" t="s">
        <v>1583</v>
      </c>
      <c r="B10" s="879" t="s">
        <v>1575</v>
      </c>
      <c r="C10" s="1954">
        <v>1</v>
      </c>
      <c r="D10" s="1954">
        <v>2</v>
      </c>
      <c r="E10" s="1955">
        <v>24</v>
      </c>
      <c r="F10" s="1954">
        <v>20</v>
      </c>
      <c r="G10" s="1955">
        <v>260</v>
      </c>
      <c r="H10" s="1954">
        <v>302</v>
      </c>
      <c r="I10" s="1955"/>
      <c r="J10" s="1954"/>
      <c r="K10" s="1955"/>
      <c r="L10" s="1954"/>
    </row>
    <row r="11" spans="1:12">
      <c r="A11" s="2360"/>
      <c r="B11" s="880" t="s">
        <v>1576</v>
      </c>
      <c r="C11" s="881">
        <v>4</v>
      </c>
      <c r="D11" s="881"/>
      <c r="E11" s="882">
        <v>9</v>
      </c>
      <c r="F11" s="881"/>
      <c r="G11" s="882">
        <v>222</v>
      </c>
      <c r="H11" s="881">
        <v>20</v>
      </c>
      <c r="I11" s="882"/>
      <c r="J11" s="881"/>
      <c r="K11" s="882"/>
      <c r="L11" s="881"/>
    </row>
    <row r="12" spans="1:12">
      <c r="A12" s="2384" t="s">
        <v>1584</v>
      </c>
      <c r="B12" s="879" t="s">
        <v>1575</v>
      </c>
      <c r="C12" s="1954">
        <v>58</v>
      </c>
      <c r="D12" s="1954">
        <v>18</v>
      </c>
      <c r="E12" s="1955">
        <v>32</v>
      </c>
      <c r="F12" s="1954">
        <v>35</v>
      </c>
      <c r="G12" s="1955">
        <v>1065</v>
      </c>
      <c r="H12" s="1954">
        <v>2090</v>
      </c>
      <c r="I12" s="1955"/>
      <c r="J12" s="1954"/>
      <c r="K12" s="1955"/>
      <c r="L12" s="1954"/>
    </row>
    <row r="13" spans="1:12">
      <c r="A13" s="2360"/>
      <c r="B13" s="880" t="s">
        <v>1576</v>
      </c>
      <c r="C13" s="881">
        <v>90</v>
      </c>
      <c r="D13" s="881"/>
      <c r="E13" s="882">
        <v>10</v>
      </c>
      <c r="F13" s="881"/>
      <c r="G13" s="882">
        <v>537</v>
      </c>
      <c r="H13" s="881">
        <v>7498</v>
      </c>
      <c r="I13" s="882"/>
      <c r="J13" s="881"/>
      <c r="K13" s="882"/>
      <c r="L13" s="881"/>
    </row>
    <row r="14" spans="1:12">
      <c r="A14" s="2384" t="s">
        <v>1585</v>
      </c>
      <c r="B14" s="879" t="s">
        <v>1575</v>
      </c>
      <c r="C14" s="1954"/>
      <c r="D14" s="1954"/>
      <c r="E14" s="1955">
        <v>1</v>
      </c>
      <c r="F14" s="1954">
        <v>13</v>
      </c>
      <c r="G14" s="1955">
        <v>240</v>
      </c>
      <c r="H14" s="1954">
        <v>300</v>
      </c>
      <c r="I14" s="1955"/>
      <c r="J14" s="1954"/>
      <c r="K14" s="1955"/>
      <c r="L14" s="1954"/>
    </row>
    <row r="15" spans="1:12">
      <c r="A15" s="2360"/>
      <c r="B15" s="880" t="s">
        <v>1576</v>
      </c>
      <c r="C15" s="881"/>
      <c r="D15" s="881"/>
      <c r="E15" s="882">
        <v>8</v>
      </c>
      <c r="F15" s="881">
        <v>9</v>
      </c>
      <c r="G15" s="882">
        <v>100</v>
      </c>
      <c r="H15" s="881">
        <v>590</v>
      </c>
      <c r="I15" s="882"/>
      <c r="J15" s="881"/>
      <c r="K15" s="882"/>
      <c r="L15" s="881"/>
    </row>
    <row r="16" spans="1:12">
      <c r="A16" s="2384" t="s">
        <v>1586</v>
      </c>
      <c r="B16" s="879" t="s">
        <v>1575</v>
      </c>
      <c r="C16" s="1954"/>
      <c r="D16" s="1954">
        <v>1</v>
      </c>
      <c r="E16" s="1955">
        <v>1</v>
      </c>
      <c r="F16" s="1954">
        <v>17</v>
      </c>
      <c r="G16" s="1955">
        <v>42</v>
      </c>
      <c r="H16" s="1954">
        <v>360</v>
      </c>
      <c r="I16" s="1955"/>
      <c r="J16" s="1954"/>
      <c r="K16" s="1955"/>
      <c r="L16" s="1954"/>
    </row>
    <row r="17" spans="1:12">
      <c r="A17" s="2360"/>
      <c r="B17" s="880" t="s">
        <v>1576</v>
      </c>
      <c r="C17" s="881"/>
      <c r="D17" s="881"/>
      <c r="E17" s="882">
        <v>7</v>
      </c>
      <c r="F17" s="881"/>
      <c r="G17" s="882">
        <v>345</v>
      </c>
      <c r="H17" s="881">
        <v>230</v>
      </c>
      <c r="I17" s="882"/>
      <c r="J17" s="881"/>
      <c r="K17" s="882"/>
      <c r="L17" s="881"/>
    </row>
    <row r="18" spans="1:12">
      <c r="A18" s="2385" t="s">
        <v>1577</v>
      </c>
      <c r="B18" s="879" t="s">
        <v>1575</v>
      </c>
      <c r="C18" s="1954">
        <v>2</v>
      </c>
      <c r="D18" s="1954"/>
      <c r="E18" s="1955">
        <v>5</v>
      </c>
      <c r="F18" s="1954">
        <v>2</v>
      </c>
      <c r="G18" s="1955">
        <v>1198</v>
      </c>
      <c r="H18" s="1954">
        <f>540+156.99</f>
        <v>696.99</v>
      </c>
      <c r="I18" s="1955">
        <v>5</v>
      </c>
      <c r="J18" s="1954">
        <v>4</v>
      </c>
      <c r="K18" s="1955">
        <v>4</v>
      </c>
      <c r="L18" s="1954">
        <v>11</v>
      </c>
    </row>
    <row r="19" spans="1:12">
      <c r="A19" s="2360"/>
      <c r="B19" s="880" t="s">
        <v>1576</v>
      </c>
      <c r="C19" s="881">
        <v>1</v>
      </c>
      <c r="D19" s="881"/>
      <c r="E19" s="882">
        <v>7</v>
      </c>
      <c r="F19" s="881">
        <v>1</v>
      </c>
      <c r="G19" s="882">
        <v>499</v>
      </c>
      <c r="H19" s="881">
        <f>2450+1583.78</f>
        <v>4033.7799999999997</v>
      </c>
      <c r="I19" s="882">
        <v>1</v>
      </c>
      <c r="J19" s="881">
        <v>2</v>
      </c>
      <c r="K19" s="882">
        <v>1</v>
      </c>
      <c r="L19" s="881">
        <v>14</v>
      </c>
    </row>
    <row r="20" spans="1:12">
      <c r="A20" s="2385" t="s">
        <v>1578</v>
      </c>
      <c r="B20" s="879" t="s">
        <v>1575</v>
      </c>
      <c r="C20" s="1954">
        <f>+C8+C10+C12+C14+C16+C18</f>
        <v>61</v>
      </c>
      <c r="D20" s="1954">
        <f t="shared" ref="D20:L21" si="0">+D8+D10+D12+D14+D16+D18</f>
        <v>22</v>
      </c>
      <c r="E20" s="1955">
        <f t="shared" si="0"/>
        <v>63</v>
      </c>
      <c r="F20" s="1954">
        <f t="shared" si="0"/>
        <v>93</v>
      </c>
      <c r="G20" s="1955">
        <f t="shared" si="0"/>
        <v>3469</v>
      </c>
      <c r="H20" s="1954">
        <f t="shared" si="0"/>
        <v>3936.99</v>
      </c>
      <c r="I20" s="1955">
        <f t="shared" si="0"/>
        <v>5</v>
      </c>
      <c r="J20" s="1954">
        <f t="shared" si="0"/>
        <v>4</v>
      </c>
      <c r="K20" s="1955">
        <f t="shared" si="0"/>
        <v>4</v>
      </c>
      <c r="L20" s="1954">
        <f t="shared" si="0"/>
        <v>11</v>
      </c>
    </row>
    <row r="21" spans="1:12">
      <c r="A21" s="2360"/>
      <c r="B21" s="880" t="s">
        <v>1576</v>
      </c>
      <c r="C21" s="881">
        <f>+C9+C11+C13+C15+C17+C19</f>
        <v>95</v>
      </c>
      <c r="D21" s="881">
        <f t="shared" si="0"/>
        <v>0</v>
      </c>
      <c r="E21" s="882">
        <f t="shared" si="0"/>
        <v>41</v>
      </c>
      <c r="F21" s="881">
        <f t="shared" si="0"/>
        <v>29</v>
      </c>
      <c r="G21" s="882">
        <f t="shared" si="0"/>
        <v>1703</v>
      </c>
      <c r="H21" s="881">
        <f t="shared" si="0"/>
        <v>12879.779999999999</v>
      </c>
      <c r="I21" s="882">
        <f t="shared" si="0"/>
        <v>1</v>
      </c>
      <c r="J21" s="881">
        <f t="shared" si="0"/>
        <v>2</v>
      </c>
      <c r="K21" s="882">
        <f t="shared" si="0"/>
        <v>1</v>
      </c>
      <c r="L21" s="881">
        <f t="shared" si="0"/>
        <v>14</v>
      </c>
    </row>
    <row r="22" spans="1:12" ht="6.75" customHeight="1">
      <c r="E22" s="1848"/>
    </row>
    <row r="23" spans="1:12" ht="15">
      <c r="A23" s="1216" t="s">
        <v>474</v>
      </c>
    </row>
    <row r="24" spans="1:12" ht="36" customHeight="1">
      <c r="A24" s="2383" t="s">
        <v>1581</v>
      </c>
      <c r="B24" s="2383"/>
      <c r="C24" s="2383"/>
      <c r="D24" s="2383"/>
      <c r="E24" s="2383"/>
      <c r="F24" s="2383"/>
      <c r="G24" s="2383"/>
      <c r="H24" s="2383"/>
      <c r="I24" s="2383"/>
      <c r="J24" s="2383"/>
      <c r="K24" s="2383"/>
      <c r="L24" s="2383"/>
    </row>
    <row r="25" spans="1:12">
      <c r="A25" s="1188" t="s">
        <v>1587</v>
      </c>
    </row>
    <row r="27" spans="1:12" ht="15">
      <c r="A27" s="1216" t="s">
        <v>558</v>
      </c>
    </row>
    <row r="28" spans="1:12">
      <c r="A28" s="1188" t="s">
        <v>1224</v>
      </c>
    </row>
  </sheetData>
  <mergeCells count="18">
    <mergeCell ref="A1:L1"/>
    <mergeCell ref="A2:L2"/>
    <mergeCell ref="A3:L3"/>
    <mergeCell ref="A12:A13"/>
    <mergeCell ref="A14:A15"/>
    <mergeCell ref="A8:A9"/>
    <mergeCell ref="A10:A11"/>
    <mergeCell ref="G5:H6"/>
    <mergeCell ref="B5:B7"/>
    <mergeCell ref="A5:A7"/>
    <mergeCell ref="C5:D6"/>
    <mergeCell ref="E5:F6"/>
    <mergeCell ref="I5:J6"/>
    <mergeCell ref="K5:L6"/>
    <mergeCell ref="A24:L24"/>
    <mergeCell ref="A16:A17"/>
    <mergeCell ref="A18:A19"/>
    <mergeCell ref="A20:A21"/>
  </mergeCells>
  <phoneticPr fontId="74" type="noConversion"/>
  <hyperlinks>
    <hyperlink ref="A1:L1" location="'Sección H'!B4" display="TABLA H04"/>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rgb="FF008080"/>
  </sheetPr>
  <dimension ref="A1:E26"/>
  <sheetViews>
    <sheetView topLeftCell="A13" workbookViewId="0">
      <selection sqref="A1:IV65536"/>
    </sheetView>
  </sheetViews>
  <sheetFormatPr baseColWidth="10" defaultColWidth="4.42578125" defaultRowHeight="14.25"/>
  <cols>
    <col min="1" max="1" width="4.7109375" style="1188" customWidth="1"/>
    <col min="2" max="2" width="40.5703125" style="1188" customWidth="1"/>
    <col min="3" max="3" width="13.28515625" style="1188" customWidth="1"/>
    <col min="4" max="4" width="13.140625" style="1188" customWidth="1"/>
    <col min="5" max="6" width="8.7109375" style="1188" customWidth="1"/>
    <col min="7" max="16384" width="4.42578125" style="1188"/>
  </cols>
  <sheetData>
    <row r="1" spans="1:5">
      <c r="A1" s="2099" t="s">
        <v>1142</v>
      </c>
      <c r="B1" s="2099"/>
      <c r="C1" s="2099"/>
      <c r="D1" s="2099"/>
      <c r="E1" s="2099"/>
    </row>
    <row r="2" spans="1:5">
      <c r="A2" s="2100" t="s">
        <v>1143</v>
      </c>
      <c r="B2" s="2100"/>
      <c r="C2" s="2100"/>
      <c r="D2" s="2100"/>
      <c r="E2" s="2100"/>
    </row>
    <row r="3" spans="1:5">
      <c r="A3" s="2100" t="s">
        <v>2699</v>
      </c>
      <c r="B3" s="2100"/>
      <c r="C3" s="2100"/>
      <c r="D3" s="2100"/>
      <c r="E3" s="2100"/>
    </row>
    <row r="4" spans="1:5" ht="15" thickBot="1">
      <c r="A4" s="1249"/>
      <c r="B4" s="1249"/>
      <c r="C4" s="1249"/>
      <c r="D4" s="1249"/>
      <c r="E4" s="1249"/>
    </row>
    <row r="5" spans="1:5" ht="15">
      <c r="A5" s="143" t="s">
        <v>1144</v>
      </c>
      <c r="B5" s="1189"/>
      <c r="C5" s="2391" t="s">
        <v>885</v>
      </c>
      <c r="D5" s="2391"/>
    </row>
    <row r="6" spans="1:5">
      <c r="A6" s="2390" t="s">
        <v>1145</v>
      </c>
      <c r="B6" s="2390"/>
      <c r="C6" s="10">
        <v>2009</v>
      </c>
      <c r="D6" s="137">
        <v>2010</v>
      </c>
      <c r="E6" s="10" t="s">
        <v>610</v>
      </c>
    </row>
    <row r="7" spans="1:5" ht="3.75" customHeight="1">
      <c r="A7" s="143"/>
      <c r="B7" s="143"/>
      <c r="C7" s="76"/>
      <c r="D7" s="76"/>
      <c r="E7" s="76"/>
    </row>
    <row r="8" spans="1:5">
      <c r="A8" s="143" t="s">
        <v>1146</v>
      </c>
      <c r="B8" s="143"/>
      <c r="C8" s="224">
        <f>SUM(C9:C13)</f>
        <v>4049</v>
      </c>
      <c r="D8" s="224">
        <f>SUM(D9:D13)</f>
        <v>4051</v>
      </c>
      <c r="E8" s="225">
        <f t="shared" ref="E8:E13" si="0">+(D8-C8)/C8</f>
        <v>4.9394912324030624E-4</v>
      </c>
    </row>
    <row r="9" spans="1:5">
      <c r="A9" s="143"/>
      <c r="B9" s="4" t="s">
        <v>1147</v>
      </c>
      <c r="C9" s="226">
        <v>420</v>
      </c>
      <c r="D9" s="226">
        <v>393</v>
      </c>
      <c r="E9" s="227">
        <f t="shared" si="0"/>
        <v>-6.4285714285714279E-2</v>
      </c>
    </row>
    <row r="10" spans="1:5">
      <c r="A10" s="143"/>
      <c r="B10" s="4" t="s">
        <v>1148</v>
      </c>
      <c r="C10" s="226">
        <v>471</v>
      </c>
      <c r="D10" s="226">
        <v>439</v>
      </c>
      <c r="E10" s="227">
        <f t="shared" si="0"/>
        <v>-6.7940552016985137E-2</v>
      </c>
    </row>
    <row r="11" spans="1:5">
      <c r="A11" s="143"/>
      <c r="B11" s="4" t="s">
        <v>1149</v>
      </c>
      <c r="C11" s="226">
        <v>1966</v>
      </c>
      <c r="D11" s="226">
        <v>1975</v>
      </c>
      <c r="E11" s="227">
        <f t="shared" si="0"/>
        <v>4.5778229908443541E-3</v>
      </c>
    </row>
    <row r="12" spans="1:5">
      <c r="A12" s="143"/>
      <c r="B12" s="4" t="s">
        <v>1150</v>
      </c>
      <c r="C12" s="226">
        <v>472</v>
      </c>
      <c r="D12" s="226">
        <v>486</v>
      </c>
      <c r="E12" s="227">
        <f t="shared" si="0"/>
        <v>2.9661016949152543E-2</v>
      </c>
    </row>
    <row r="13" spans="1:5">
      <c r="A13" s="143"/>
      <c r="B13" s="4" t="s">
        <v>1151</v>
      </c>
      <c r="C13" s="226">
        <v>720</v>
      </c>
      <c r="D13" s="226">
        <v>758</v>
      </c>
      <c r="E13" s="227">
        <f t="shared" si="0"/>
        <v>5.2777777777777778E-2</v>
      </c>
    </row>
    <row r="14" spans="1:5" ht="4.5" customHeight="1">
      <c r="A14" s="143"/>
      <c r="B14" s="4"/>
      <c r="C14" s="226"/>
      <c r="D14" s="227"/>
      <c r="E14" s="227"/>
    </row>
    <row r="15" spans="1:5">
      <c r="A15" s="143" t="s">
        <v>1152</v>
      </c>
      <c r="B15" s="4"/>
      <c r="C15" s="224">
        <f>SUM(C16:C20)</f>
        <v>226750</v>
      </c>
      <c r="D15" s="224">
        <f>SUM(D16:D20)</f>
        <v>265810</v>
      </c>
      <c r="E15" s="225">
        <f t="shared" ref="E15:E20" si="1">+(D15-C15)/C15</f>
        <v>0.17226019845644983</v>
      </c>
    </row>
    <row r="16" spans="1:5">
      <c r="A16" s="143"/>
      <c r="B16" s="4" t="s">
        <v>1147</v>
      </c>
      <c r="C16" s="226">
        <v>18644</v>
      </c>
      <c r="D16" s="226">
        <v>10855</v>
      </c>
      <c r="E16" s="227">
        <f t="shared" si="1"/>
        <v>-0.41777515554602018</v>
      </c>
    </row>
    <row r="17" spans="1:5">
      <c r="A17" s="143"/>
      <c r="B17" s="4" t="s">
        <v>1148</v>
      </c>
      <c r="C17" s="226">
        <v>16995</v>
      </c>
      <c r="D17" s="226">
        <v>11412</v>
      </c>
      <c r="E17" s="227">
        <f t="shared" si="1"/>
        <v>-0.32850838481906441</v>
      </c>
    </row>
    <row r="18" spans="1:5">
      <c r="A18" s="143"/>
      <c r="B18" s="4" t="s">
        <v>1149</v>
      </c>
      <c r="C18" s="226">
        <v>174446</v>
      </c>
      <c r="D18" s="226">
        <v>220367</v>
      </c>
      <c r="E18" s="227">
        <f t="shared" si="1"/>
        <v>0.26323905391926439</v>
      </c>
    </row>
    <row r="19" spans="1:5">
      <c r="A19" s="143"/>
      <c r="B19" s="4" t="s">
        <v>1150</v>
      </c>
      <c r="C19" s="226">
        <v>7659</v>
      </c>
      <c r="D19" s="226">
        <v>11928</v>
      </c>
      <c r="E19" s="227">
        <f t="shared" si="1"/>
        <v>0.55738347042694869</v>
      </c>
    </row>
    <row r="20" spans="1:5">
      <c r="A20" s="143"/>
      <c r="B20" s="4" t="s">
        <v>1151</v>
      </c>
      <c r="C20" s="226">
        <v>9006</v>
      </c>
      <c r="D20" s="226">
        <v>11248</v>
      </c>
      <c r="E20" s="227">
        <f t="shared" si="1"/>
        <v>0.24894514767932491</v>
      </c>
    </row>
    <row r="21" spans="1:5" ht="4.5" customHeight="1">
      <c r="A21" s="1"/>
      <c r="B21" s="4"/>
      <c r="C21" s="226"/>
      <c r="E21" s="227"/>
    </row>
    <row r="22" spans="1:5">
      <c r="A22" s="2389" t="s">
        <v>711</v>
      </c>
      <c r="B22" s="2389"/>
      <c r="C22" s="228">
        <f>+C15+C8</f>
        <v>230799</v>
      </c>
      <c r="D22" s="228">
        <f>+D15+D8</f>
        <v>269861</v>
      </c>
      <c r="E22" s="229">
        <f>+(D22-C22)/C22</f>
        <v>0.16924683382510322</v>
      </c>
    </row>
    <row r="24" spans="1:5">
      <c r="A24" s="105" t="s">
        <v>558</v>
      </c>
    </row>
    <row r="25" spans="1:5">
      <c r="A25" s="94" t="s">
        <v>833</v>
      </c>
    </row>
    <row r="26" spans="1:5">
      <c r="A26" s="94" t="s">
        <v>1225</v>
      </c>
    </row>
  </sheetData>
  <mergeCells count="6">
    <mergeCell ref="A22:B22"/>
    <mergeCell ref="A1:E1"/>
    <mergeCell ref="A2:E2"/>
    <mergeCell ref="A3:E3"/>
    <mergeCell ref="A6:B6"/>
    <mergeCell ref="C5:D5"/>
  </mergeCells>
  <phoneticPr fontId="74" type="noConversion"/>
  <hyperlinks>
    <hyperlink ref="A1:E1" location="'Sección H'!B4" display="TABLA H0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109</vt:i4>
      </vt:variant>
    </vt:vector>
  </HeadingPairs>
  <TitlesOfParts>
    <vt:vector size="109" baseType="lpstr">
      <vt:lpstr>Indice</vt:lpstr>
      <vt:lpstr>Sección A</vt:lpstr>
      <vt:lpstr>A01</vt:lpstr>
      <vt:lpstr>A02</vt:lpstr>
      <vt:lpstr>Seccion B</vt:lpstr>
      <vt:lpstr>B01</vt:lpstr>
      <vt:lpstr>B02</vt:lpstr>
      <vt:lpstr>B03</vt:lpstr>
      <vt:lpstr>B04</vt:lpstr>
      <vt:lpstr>B05</vt:lpstr>
      <vt:lpstr>B06</vt:lpstr>
      <vt:lpstr>Seccion C</vt:lpstr>
      <vt:lpstr>C01</vt:lpstr>
      <vt:lpstr>C02</vt:lpstr>
      <vt:lpstr>C03</vt:lpstr>
      <vt:lpstr>C04</vt:lpstr>
      <vt:lpstr>C05</vt:lpstr>
      <vt:lpstr>C06</vt:lpstr>
      <vt:lpstr>C07</vt:lpstr>
      <vt:lpstr>C08</vt:lpstr>
      <vt:lpstr>Sección D-MLE</vt:lpstr>
      <vt:lpstr>D01a</vt:lpstr>
      <vt:lpstr>D01b</vt:lpstr>
      <vt:lpstr>D01c</vt:lpstr>
      <vt:lpstr>D02a</vt:lpstr>
      <vt:lpstr>D02b</vt:lpstr>
      <vt:lpstr>D02c</vt:lpstr>
      <vt:lpstr>D03a</vt:lpstr>
      <vt:lpstr>D03b</vt:lpstr>
      <vt:lpstr>D03c</vt:lpstr>
      <vt:lpstr>D04a</vt:lpstr>
      <vt:lpstr>D04b</vt:lpstr>
      <vt:lpstr>D04c</vt:lpstr>
      <vt:lpstr>D05a</vt:lpstr>
      <vt:lpstr>D05b</vt:lpstr>
      <vt:lpstr>D05c</vt:lpstr>
      <vt:lpstr>Sección D-Prg.Esp.</vt:lpstr>
      <vt:lpstr>D06a</vt:lpstr>
      <vt:lpstr>D06b</vt:lpstr>
      <vt:lpstr>D07a</vt:lpstr>
      <vt:lpstr>D07b</vt:lpstr>
      <vt:lpstr>D09a-b</vt:lpstr>
      <vt:lpstr>D10a</vt:lpstr>
      <vt:lpstr>D10b</vt:lpstr>
      <vt:lpstr>D11a-b</vt:lpstr>
      <vt:lpstr>Seccion D-Conv.</vt:lpstr>
      <vt:lpstr>D12a</vt:lpstr>
      <vt:lpstr>D12b</vt:lpstr>
      <vt:lpstr>D13</vt:lpstr>
      <vt:lpstr>D14</vt:lpstr>
      <vt:lpstr>D15</vt:lpstr>
      <vt:lpstr>D16</vt:lpstr>
      <vt:lpstr>D17a-b</vt:lpstr>
      <vt:lpstr>D18</vt:lpstr>
      <vt:lpstr>Sección E</vt:lpstr>
      <vt:lpstr>E01a</vt:lpstr>
      <vt:lpstr>E01b</vt:lpstr>
      <vt:lpstr>E02a-b</vt:lpstr>
      <vt:lpstr>E03</vt:lpstr>
      <vt:lpstr>E04</vt:lpstr>
      <vt:lpstr>E05</vt:lpstr>
      <vt:lpstr>Sección F -SIL</vt:lpstr>
      <vt:lpstr>F01</vt:lpstr>
      <vt:lpstr>F02a-b</vt:lpstr>
      <vt:lpstr>F04</vt:lpstr>
      <vt:lpstr>F05</vt:lpstr>
      <vt:lpstr>F06</vt:lpstr>
      <vt:lpstr>F07</vt:lpstr>
      <vt:lpstr>F08</vt:lpstr>
      <vt:lpstr>F09</vt:lpstr>
      <vt:lpstr>F10</vt:lpstr>
      <vt:lpstr>F11</vt:lpstr>
      <vt:lpstr>F12</vt:lpstr>
      <vt:lpstr>F13</vt:lpstr>
      <vt:lpstr>F14</vt:lpstr>
      <vt:lpstr>F15</vt:lpstr>
      <vt:lpstr>Seccion F - Prest. Med.</vt:lpstr>
      <vt:lpstr>F16</vt:lpstr>
      <vt:lpstr>F17</vt:lpstr>
      <vt:lpstr>F18</vt:lpstr>
      <vt:lpstr>F19</vt:lpstr>
      <vt:lpstr>F20</vt:lpstr>
      <vt:lpstr>F21</vt:lpstr>
      <vt:lpstr>F22</vt:lpstr>
      <vt:lpstr>F23</vt:lpstr>
      <vt:lpstr>F24</vt:lpstr>
      <vt:lpstr>F25</vt:lpstr>
      <vt:lpstr>F26</vt:lpstr>
      <vt:lpstr>Sección G</vt:lpstr>
      <vt:lpstr>G01</vt:lpstr>
      <vt:lpstr>G02</vt:lpstr>
      <vt:lpstr>G03</vt:lpstr>
      <vt:lpstr>G04</vt:lpstr>
      <vt:lpstr>Sección H</vt:lpstr>
      <vt:lpstr>H01</vt:lpstr>
      <vt:lpstr>H02</vt:lpstr>
      <vt:lpstr>H03</vt:lpstr>
      <vt:lpstr>H04</vt:lpstr>
      <vt:lpstr>H05</vt:lpstr>
      <vt:lpstr>H06</vt:lpstr>
      <vt:lpstr>Sección I</vt:lpstr>
      <vt:lpstr>I01</vt:lpstr>
      <vt:lpstr>I02</vt:lpstr>
      <vt:lpstr>I03</vt:lpstr>
      <vt:lpstr>I04</vt:lpstr>
      <vt:lpstr>I05</vt:lpstr>
      <vt:lpstr>Sección J</vt:lpstr>
      <vt:lpstr>J01a</vt:lpstr>
      <vt:lpstr>J01b</vt:lpstr>
    </vt:vector>
  </TitlesOfParts>
  <Company>Fondo Nacional de Salud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Angulo</dc:creator>
  <cp:lastModifiedBy>Jose Angulo</cp:lastModifiedBy>
  <cp:lastPrinted>2011-08-01T15:41:09Z</cp:lastPrinted>
  <dcterms:created xsi:type="dcterms:W3CDTF">2011-04-04T13:35:16Z</dcterms:created>
  <dcterms:modified xsi:type="dcterms:W3CDTF">2011-09-07T20:57:01Z</dcterms:modified>
</cp:coreProperties>
</file>